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riley/Projects/linear-planning-app/server/pop_db/data/takeoffs/"/>
    </mc:Choice>
  </mc:AlternateContent>
  <xr:revisionPtr revIDLastSave="0" documentId="8_{91803A2B-962C-BF46-8574-B85822637BD1}" xr6:coauthVersionLast="47" xr6:coauthVersionMax="47" xr10:uidLastSave="{00000000-0000-0000-0000-000000000000}"/>
  <bookViews>
    <workbookView xWindow="9900" yWindow="760" windowWidth="20080" windowHeight="17640" activeTab="2" xr2:uid="{E1DF6264-C688-5B44-95A9-DE04CE271538}"/>
  </bookViews>
  <sheets>
    <sheet name="categories" sheetId="37" r:id="rId1"/>
    <sheet name="columns" sheetId="38" r:id="rId2"/>
    <sheet name="types" sheetId="39" r:id="rId3"/>
    <sheet name="takeoff_sets" sheetId="40" r:id="rId4"/>
    <sheet name="~01 Pipe Segmentation" sheetId="4" r:id="rId5"/>
    <sheet name="Pipe Lookup" sheetId="5" r:id="rId6"/>
    <sheet name="~02 Topsoil" sheetId="6" r:id="rId7"/>
    <sheet name="~03 Depth of Cover" sheetId="7" r:id="rId8"/>
    <sheet name="~04 Acid Rock" sheetId="8" r:id="rId9"/>
    <sheet name="~05 Heritage" sheetId="20" r:id="rId10"/>
    <sheet name="~06 Terrestrial" sheetId="23" r:id="rId11"/>
    <sheet name="~07 Reclamation Unit" sheetId="25" r:id="rId12"/>
    <sheet name="~08 Woody Debris" sheetId="27" r:id="rId13"/>
    <sheet name="~09 Watercourse Crossing" sheetId="29" r:id="rId14"/>
    <sheet name="~10 Other Crossings" sheetId="30" r:id="rId15"/>
    <sheet name="~11 MOTI Parallels" sheetId="32" r:id="rId16"/>
    <sheet name="~12 MLBVs" sheetId="33" r:id="rId17"/>
    <sheet name="~13 Induction Bends" sheetId="36" r:id="rId18"/>
    <sheet name="~14 Wildlife" sheetId="41" r:id="rId19"/>
    <sheet name="~15 Depth of Cover" sheetId="42" r:id="rId20"/>
    <sheet name="~16 Depth of Cover" sheetId="43" r:id="rId21"/>
    <sheet name="~17 Pipe Segmentation" sheetId="44" r:id="rId22"/>
    <sheet name="~18 Hydrotest Sections" sheetId="45" r:id="rId23"/>
  </sheets>
  <externalReferences>
    <externalReference r:id="rId24"/>
    <externalReference r:id="rId25"/>
    <externalReference r:id="rId26"/>
    <externalReference r:id="rId27"/>
  </externalReferences>
  <definedNames>
    <definedName name="_xlnm._FilterDatabase" localSheetId="9" hidden="1">'~05 Heritage'!$A$1:$AW$679</definedName>
    <definedName name="_xlnm._FilterDatabase" localSheetId="14" hidden="1">'~10 Other Crossings'!$A$1:$CZ$659</definedName>
    <definedName name="_xlnm._FilterDatabase" localSheetId="18" hidden="1">'~14 Wildlife'!$A$1:$AR$126</definedName>
    <definedName name="ABDLS_LSD">'~10 Other Crossings'!$BM$2:$BM$1048576</definedName>
    <definedName name="ABDLS_MER">'~10 Other Crossings'!$BH$2:$BH$1048576</definedName>
    <definedName name="ABDLS_QTR">'~10 Other Crossings'!$BL$2:$BL$1048576</definedName>
    <definedName name="ABDLS_RGE">'~10 Other Crossings'!$BJ$2:$BJ$1048576</definedName>
    <definedName name="ABDLS_SEC">'~10 Other Crossings'!$BK$2:$BK$1048576</definedName>
    <definedName name="ABDLS_TWP">'~10 Other Crossings'!$BI$2:$BI$1048576</definedName>
    <definedName name="BC_PID">'~10 Other Crossings'!$BT$2:$BT$1048576</definedName>
    <definedName name="BCGRID_BLOCK">'~10 Other Crossings'!$BP$2:$BP$1048576</definedName>
    <definedName name="BCGRID_GROUP">'~10 Other Crossings'!$BO$2:$BO$1048576</definedName>
    <definedName name="BCGRID_QTR">'~10 Other Crossings'!$BR$2:$BR$1048576</definedName>
    <definedName name="BCGRID_SHEET">'~10 Other Crossings'!$BN$2:$BN$1048576</definedName>
    <definedName name="BCGRID_UNIT">'~10 Other Crossings'!$BQ$2:$BQ$1048576</definedName>
    <definedName name="CH2M_ID">'~10 Other Crossings'!$AW$2:$AW$1048576</definedName>
    <definedName name="Change">'~10 Other Crossings'!$P$2:$P$1048576</definedName>
    <definedName name="ChangePer">'~10 Other Crossings'!$Q$2:$Q$1048576</definedName>
    <definedName name="ClassName">'~10 Other Crossings'!$AK$2:$AK$1048576</definedName>
    <definedName name="Const_Spread">'~10 Other Crossings'!$S$2:$S$1048576</definedName>
    <definedName name="ConstructionMethodPrimary">'~10 Other Crossings'!$AI$2:$AI$1048576</definedName>
    <definedName name="ConstructionMethodPrimaryEnv" localSheetId="14">'~10 Other Crossings'!$BZ$2:$BZ$1048576</definedName>
    <definedName name="ConstructionMethodPrimaryEnv" localSheetId="15">'~10 Other Crossings'!$BZ$2:$BZ$1048576</definedName>
    <definedName name="ConstructionMethodPrimaryEnv" localSheetId="16">'~10 Other Crossings'!$BZ$2:$BZ$1048576</definedName>
    <definedName name="ConstructionMethodPrimaryEnv" localSheetId="17">'~10 Other Crossings'!$BZ$2:$BZ$1048576</definedName>
    <definedName name="ConstructionMethodPrimaryEnv">'[1]~Crossings - 2021 09 24'!$BY$2:$BY$1048576</definedName>
    <definedName name="ConstructionMethodSecondary">'~10 Other Crossings'!$AJ$2:$AJ$1048576</definedName>
    <definedName name="ConstructionMethodSecondaryEnv">'~10 Other Crossings'!$CA$2:$CA$1048576</definedName>
    <definedName name="CreatedDate">'~10 Other Crossings'!$Y$2:$Y$1048576</definedName>
    <definedName name="CrossingBelowGroundLF">'~10 Other Crossings'!$AT$2:$AT$1048576</definedName>
    <definedName name="CrossingBelowLineLF">'~10 Other Crossings'!$AU$2:$AU$1048576</definedName>
    <definedName name="CrossingIdentifierDescription" localSheetId="14">'~10 Other Crossings'!$AG$2:$AG$1048576</definedName>
    <definedName name="CrossingIdentifierDescription" localSheetId="15">'~10 Other Crossings'!$AG$2:$AG$1048576</definedName>
    <definedName name="CrossingIdentifierDescription" localSheetId="16">'~10 Other Crossings'!$AG$2:$AG$1048576</definedName>
    <definedName name="CrossingIdentifierDescription" localSheetId="17">'~10 Other Crossings'!$AG$2:$AG$1048576</definedName>
    <definedName name="CrossingIdentifierDescription">'[1]~Crossings - 2021 09 24'!$AF$2:$AF$1048576</definedName>
    <definedName name="CrossingName">'~10 Other Crossings'!$U$2:$U$1048576</definedName>
    <definedName name="Depth">'~10 Other Crossings'!$BU$2:$BU$1048576</definedName>
    <definedName name="Description" localSheetId="14">'~10 Other Crossings'!$V$2:$V$1048576</definedName>
    <definedName name="Description" localSheetId="15">'~10 Other Crossings'!$V$2:$V$1048576</definedName>
    <definedName name="Description" localSheetId="16">'~10 Other Crossings'!$V$2:$V$1048576</definedName>
    <definedName name="Description" localSheetId="17">'~10 Other Crossings'!$V$2:$V$1048576</definedName>
    <definedName name="Description">'[1]~Crossings - 2021 09 24'!$U$2:$U$1048576</definedName>
    <definedName name="Description_bend" localSheetId="14">'[2]~Induction Bends'!$R$2:$R$1048576</definedName>
    <definedName name="Description_bend" localSheetId="15">'[2]~Induction Bends'!$R$2:$R$1048576</definedName>
    <definedName name="Description_bend" localSheetId="16">'[2]~Induction Bends'!$R$2:$R$1048576</definedName>
    <definedName name="Description_bend" localSheetId="17">'[2]~Induction Bends'!$R$2:$R$1048576</definedName>
    <definedName name="Description_bend">'[3]~Induction Bends'!$R$2:$R$1048576</definedName>
    <definedName name="DesignTier">'~10 Other Crossings'!$AH$2:$AH$1048576</definedName>
    <definedName name="DrawingRevision_Primary">'~10 Other Crossings'!$CD$2:$CD$1048576</definedName>
    <definedName name="DrawingRevision_Secondary">'~10 Other Crossings'!$CG$2:$CG$1048576</definedName>
    <definedName name="DrawingTitle">'~10 Other Crossings'!$BX$2:$BX$1048576</definedName>
    <definedName name="DrawType">'~10 Other Crossings'!$AY$2:$AY$1048576</definedName>
    <definedName name="DrawTypeSurvey">'~10 Other Crossings'!$BY$2:$BY$1048576</definedName>
    <definedName name="DropDown">[4]DropDown!$A$1:$A$3</definedName>
    <definedName name="Easting">'~10 Other Crossings'!$BA$2:$BA$1048576</definedName>
    <definedName name="EffectiveFromDate">'~10 Other Crossings'!$Z$2:$Z$1048576</definedName>
    <definedName name="EffectiveToDate">'~10 Other Crossings'!$AA$2:$AA$1048576</definedName>
    <definedName name="FeatureTag">'~10 Other Crossings'!$AD$2:$AD$1048576</definedName>
    <definedName name="ForeignDiameter">'~10 Other Crossings'!$AR$2:$AR$1048576</definedName>
    <definedName name="GazetteNum">'~10 Other Crossings'!$CK$2:$CK$1048576</definedName>
    <definedName name="Globalid">'~10 Other Crossings'!$CP$2:$CP$1048576</definedName>
    <definedName name="HistoricalState">'~10 Other Crossings'!$O$2:$O$1048576</definedName>
    <definedName name="Hot_Bend" localSheetId="14">'[2]~Induction Bends'!$P$2:$P$1048576</definedName>
    <definedName name="Hot_Bend" localSheetId="15">'[2]~Induction Bends'!$P$2:$P$1048576</definedName>
    <definedName name="Hot_Bend" localSheetId="16">'[2]~Induction Bends'!$P$2:$P$1048576</definedName>
    <definedName name="Hot_Bend" localSheetId="17">'[2]~Induction Bends'!$P$2:$P$1048576</definedName>
    <definedName name="Hot_Bend">'[3]~Induction Bends'!$P$2:$P$1048576</definedName>
    <definedName name="IdentifierTag">'~10 Other Crossings'!$AE$2:$AE$1048576</definedName>
    <definedName name="IntersectionAngle">'~10 Other Crossings'!$AP$2:$AP$1048576</definedName>
    <definedName name="KLTP_ID">'~10 Other Crossings'!$CQ$2:$CQ$1048576</definedName>
    <definedName name="LastModified">'~10 Other Crossings'!$AB$2:$AB$1048576</definedName>
    <definedName name="LineBelowGroundLF">'~10 Other Crossings'!$AS$2:$AS$1048576</definedName>
    <definedName name="LocatedOn">'~10 Other Crossings'!$BV$2:$BV$1048576</definedName>
    <definedName name="MaterialCL">'~10 Other Crossings'!$AQ$2:$AQ$1048576</definedName>
    <definedName name="Measure" localSheetId="14">'~10 Other Crossings'!$N$2:$N$1048576</definedName>
    <definedName name="Measure" localSheetId="15">'~10 Other Crossings'!$N$2:$N$1048576</definedName>
    <definedName name="Measure" localSheetId="16">'~10 Other Crossings'!$N$2:$N$1048576</definedName>
    <definedName name="Measure" localSheetId="17">'~10 Other Crossings'!$N$2:$N$1048576</definedName>
    <definedName name="Measure">'[1]~Crossings - 2021 09 24'!$M$2:$M$1048576</definedName>
    <definedName name="MoTI_AddComments">'~10 Other Crossings'!$CN$2:$CN$1048576</definedName>
    <definedName name="Municipality">'~10 Other Crossings'!$AZ$2:$AZ$1048576</definedName>
    <definedName name="Northing">'~10 Other Crossings'!$BB$2:$BB$1048576</definedName>
    <definedName name="OperatorCL">'~10 Other Crossings'!$X$2:$X$1048576</definedName>
    <definedName name="OSW_ID">'~10 Other Crossings'!$AX$2:$AX$1048576</definedName>
    <definedName name="OutstandingSurvDRW">'~10 Other Crossings'!$CR$2:$CR$1048576</definedName>
    <definedName name="OutstandSurvDRWComments">'~10 Other Crossings'!$CS$2:$CS$1048576</definedName>
    <definedName name="OverallDRWComplete">'~10 Other Crossings'!$CT$2:$CT$1048576</definedName>
    <definedName name="OwnerCL">'~10 Other Crossings'!$W$2:$W$1048576</definedName>
    <definedName name="OwnSurroundParcels">'~10 Other Crossings'!$CM$2:$CM$1048576</definedName>
    <definedName name="Permit_PXID">'~10 Other Crossings'!$CZ$2:$CZ$1048576</definedName>
    <definedName name="PPBORRoute">'~10 Other Crossings'!$CY$2:$CY$1048576</definedName>
    <definedName name="ProcessFlag">'~10 Other Crossings'!$AC$2:$AC$1048576</definedName>
    <definedName name="PXID" localSheetId="14">'~10 Other Crossings'!$M$2:$M$1048576</definedName>
    <definedName name="PXID" localSheetId="15">'~10 Other Crossings'!$M$2:$M$1048576</definedName>
    <definedName name="PXID" localSheetId="16">'~10 Other Crossings'!$M$2:$M$1048576</definedName>
    <definedName name="PXID" localSheetId="17">'~10 Other Crossings'!$M$2:$M$1048576</definedName>
    <definedName name="PXID">'[1]~Crossings - 2021 09 24'!$L$2:$L$1048576</definedName>
    <definedName name="Ref_MEAS">'~10 Other Crossings'!$BE$2:$BE$1048576</definedName>
    <definedName name="Respon4Agree">'~10 Other Crossings'!$CO$2:$CO$1048576</definedName>
    <definedName name="Respons4Draw">'~10 Other Crossings'!$CV$2:$CV$1048576</definedName>
    <definedName name="Review_Status">[4]DropDown!$C$1:$C$3</definedName>
    <definedName name="RK_AK">'~10 Other Crossings'!$BD$2:$BD$1048576</definedName>
    <definedName name="RouteName">'~10 Other Crossings'!$T$2:$T$1048576</definedName>
    <definedName name="RoWPlan">'~10 Other Crossings'!$CJ$2:$CJ$1048576</definedName>
    <definedName name="SourceNumber">'~10 Other Crossings'!$AN$2:$AN$1048576</definedName>
    <definedName name="Spread">'~10 Other Crossings'!$R$2:$R$1048576</definedName>
    <definedName name="Status">'~10 Other Crossings'!$AL$2:$AL$1048576</definedName>
    <definedName name="SurfaceCL">'~10 Other Crossings'!$AV$2:$AV$1048576</definedName>
    <definedName name="SurveyDate">'~10 Other Crossings'!$BG$2:$BG$1048576</definedName>
    <definedName name="ThirdPartyDrawingNo">'~10 Other Crossings'!$CU$2:$CU$1048576</definedName>
    <definedName name="TMCDrawName">'~10 Other Crossings'!$CX$2:$CX$1048576</definedName>
    <definedName name="TMEPDrawingNo_Primary" localSheetId="14">'~10 Other Crossings'!$CB$2:$CB$1048576</definedName>
    <definedName name="TMEPDrawingNo_Primary" localSheetId="15">'~10 Other Crossings'!$CB$2:$CB$1048576</definedName>
    <definedName name="TMEPDrawingNo_Primary" localSheetId="16">'~10 Other Crossings'!$CB$2:$CB$1048576</definedName>
    <definedName name="TMEPDrawingNo_Primary" localSheetId="17">'~10 Other Crossings'!$CB$2:$CB$1048576</definedName>
    <definedName name="TMEPDrawingNo_Primary">'[1]~Crossings - 2021 09 24'!$CA$2:$CA$1048576</definedName>
    <definedName name="TMEPDrawingNo_Secondary">'~10 Other Crossings'!$CE$2:$CE$1048576</definedName>
    <definedName name="TMEPDrawingNo_Tertiary">'~10 Other Crossings'!$CH$2:$CH$1048576</definedName>
    <definedName name="TRACT_REF">'~10 Other Crossings'!$BS$2:$BS$1048576</definedName>
    <definedName name="TypeCL" localSheetId="14">'~10 Other Crossings'!$AM$2:$AM$1048576</definedName>
    <definedName name="TypeCL" localSheetId="15">'~10 Other Crossings'!$AM$2:$AM$1048576</definedName>
    <definedName name="TypeCL" localSheetId="16">'~10 Other Crossings'!$AM$2:$AM$1048576</definedName>
    <definedName name="TypeCL" localSheetId="17">'~10 Other Crossings'!$AM$2:$AM$1048576</definedName>
    <definedName name="TypeCL">'[1]~Crossings - 2021 09 24'!$AL$2:$AL$1048576</definedName>
    <definedName name="TypicalCode">'~10 Other Crossings'!$BW$2:$BW$1048576</definedName>
    <definedName name="TypicalLegalDescription">'~10 Other Crossings'!$CW$2:$CW$1048576</definedName>
    <definedName name="UnitNames">#REF!</definedName>
    <definedName name="UPIDrawingNo_Primary">'~10 Other Crossings'!$CC$2:$CC$1048576</definedName>
    <definedName name="UPIDrawingNo_Secondary">'~10 Other Crossings'!$CF$2:$CF$1048576</definedName>
    <definedName name="UPIDrawingNo_Tertiary">'~10 Other Crossings'!$CI$2:$CI$1048576</definedName>
    <definedName name="UTM_Zone">'~10 Other Crossings'!$BC$2:$BC$1048576</definedName>
    <definedName name="VersionTag">'~10 Other Crossings'!$AF$2:$AF$1048576</definedName>
    <definedName name="Water_Class">'~10 Other Crossings'!$BF$2:$BF$1048576</definedName>
    <definedName name="Width">'~10 Other Crossings'!$AO$2:$AO$1048576</definedName>
    <definedName name="Width_Text">'~10 Other Crossings'!$CL$2:$CL$1048576</definedName>
    <definedName name="XING_ID" localSheetId="14">'[2]~Induction Bends'!#REF!</definedName>
    <definedName name="XING_ID" localSheetId="15">'[2]~Induction Bends'!#REF!</definedName>
    <definedName name="XING_ID" localSheetId="16">'[2]~Induction Bends'!#REF!</definedName>
    <definedName name="XING_ID" localSheetId="17">'[2]~Induction Bends'!#REF!</definedName>
    <definedName name="XING_ID">'[3]~Induction Bends'!#REF!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3" i="45" l="1"/>
  <c r="G4" i="45"/>
  <c r="G5" i="45"/>
  <c r="G6" i="45"/>
  <c r="G7" i="45"/>
  <c r="G8" i="45"/>
  <c r="G9" i="45"/>
  <c r="G10" i="45"/>
  <c r="G11" i="45"/>
  <c r="G12" i="45"/>
  <c r="G13" i="45"/>
  <c r="G14" i="45"/>
  <c r="G15" i="45"/>
  <c r="G16" i="45"/>
  <c r="G17" i="45"/>
  <c r="G18" i="45"/>
  <c r="G19" i="45"/>
  <c r="G2" i="45"/>
  <c r="U2" i="45"/>
  <c r="V2" i="45"/>
  <c r="W2" i="45"/>
  <c r="U3" i="45"/>
  <c r="V3" i="45"/>
  <c r="W3" i="45"/>
  <c r="U4" i="45"/>
  <c r="V4" i="45"/>
  <c r="W4" i="45"/>
  <c r="U5" i="45"/>
  <c r="V5" i="45"/>
  <c r="W5" i="45"/>
  <c r="U6" i="45"/>
  <c r="V6" i="45"/>
  <c r="W6" i="45"/>
  <c r="U7" i="45"/>
  <c r="V7" i="45"/>
  <c r="W7" i="45"/>
  <c r="U8" i="45"/>
  <c r="V8" i="45"/>
  <c r="W8" i="45"/>
  <c r="U9" i="45"/>
  <c r="V9" i="45"/>
  <c r="W9" i="45"/>
  <c r="U10" i="45"/>
  <c r="V10" i="45"/>
  <c r="W10" i="45"/>
  <c r="U11" i="45"/>
  <c r="V11" i="45"/>
  <c r="W11" i="45"/>
  <c r="U12" i="45"/>
  <c r="V12" i="45"/>
  <c r="W12" i="45"/>
  <c r="U13" i="45"/>
  <c r="V13" i="45"/>
  <c r="W13" i="45"/>
  <c r="U14" i="45"/>
  <c r="V14" i="45"/>
  <c r="W14" i="45"/>
  <c r="U15" i="45"/>
  <c r="V15" i="45"/>
  <c r="W15" i="45"/>
  <c r="U16" i="45"/>
  <c r="V16" i="45"/>
  <c r="W16" i="45"/>
  <c r="U17" i="45"/>
  <c r="V17" i="45"/>
  <c r="W17" i="45"/>
  <c r="U18" i="45"/>
  <c r="V18" i="45"/>
  <c r="W18" i="45"/>
  <c r="U19" i="45"/>
  <c r="V19" i="45"/>
  <c r="W19" i="45"/>
  <c r="T3" i="45"/>
  <c r="T4" i="45"/>
  <c r="T5" i="45"/>
  <c r="T6" i="45"/>
  <c r="T7" i="45"/>
  <c r="T8" i="45"/>
  <c r="T9" i="45"/>
  <c r="T10" i="45"/>
  <c r="T11" i="45"/>
  <c r="T12" i="45"/>
  <c r="T13" i="45"/>
  <c r="T14" i="45"/>
  <c r="T15" i="45"/>
  <c r="T16" i="45"/>
  <c r="T17" i="45"/>
  <c r="T18" i="45"/>
  <c r="T19" i="45"/>
  <c r="T2" i="45"/>
  <c r="C3" i="45"/>
  <c r="C4" i="45"/>
  <c r="C5" i="45"/>
  <c r="C6" i="45"/>
  <c r="C7" i="45"/>
  <c r="C8" i="45"/>
  <c r="C9" i="45"/>
  <c r="C10" i="45"/>
  <c r="C11" i="45"/>
  <c r="C12" i="45"/>
  <c r="C13" i="45"/>
  <c r="C14" i="45"/>
  <c r="C15" i="45"/>
  <c r="C16" i="45"/>
  <c r="C17" i="45"/>
  <c r="C18" i="45"/>
  <c r="C19" i="45"/>
  <c r="C2" i="45"/>
  <c r="B3" i="45"/>
  <c r="B10" i="45"/>
  <c r="B11" i="45"/>
  <c r="B2" i="45"/>
  <c r="A11" i="45"/>
  <c r="A12" i="45"/>
  <c r="A13" i="45"/>
  <c r="A14" i="45"/>
  <c r="A15" i="45"/>
  <c r="A16" i="45"/>
  <c r="A17" i="45"/>
  <c r="A18" i="45"/>
  <c r="A19" i="45"/>
  <c r="M12" i="45"/>
  <c r="F12" i="45" s="1"/>
  <c r="M14" i="45"/>
  <c r="F14" i="45" s="1"/>
  <c r="M3" i="45"/>
  <c r="F3" i="45" s="1"/>
  <c r="M4" i="45"/>
  <c r="F4" i="45" s="1"/>
  <c r="M5" i="45"/>
  <c r="F5" i="45" s="1"/>
  <c r="M6" i="45"/>
  <c r="B6" i="45" s="1"/>
  <c r="M7" i="45"/>
  <c r="M16" i="45" s="1"/>
  <c r="F16" i="45" s="1"/>
  <c r="M8" i="45"/>
  <c r="M17" i="45" s="1"/>
  <c r="M9" i="45"/>
  <c r="F9" i="45" s="1"/>
  <c r="M10" i="45"/>
  <c r="F10" i="45" s="1"/>
  <c r="M2" i="45"/>
  <c r="M11" i="45" s="1"/>
  <c r="F11" i="45" s="1"/>
  <c r="A3" i="45"/>
  <c r="A4" i="45"/>
  <c r="A5" i="45"/>
  <c r="A6" i="45"/>
  <c r="A7" i="45"/>
  <c r="A8" i="45"/>
  <c r="A9" i="45"/>
  <c r="A10" i="45"/>
  <c r="A2" i="45"/>
  <c r="F2" i="45"/>
  <c r="G1193" i="44"/>
  <c r="F1193" i="44"/>
  <c r="E1193" i="44"/>
  <c r="D1193" i="44"/>
  <c r="B1193" i="44"/>
  <c r="A1193" i="44"/>
  <c r="G1192" i="44"/>
  <c r="F1192" i="44"/>
  <c r="E1192" i="44"/>
  <c r="D1192" i="44"/>
  <c r="B1192" i="44"/>
  <c r="A1192" i="44"/>
  <c r="G1191" i="44"/>
  <c r="F1191" i="44"/>
  <c r="E1191" i="44"/>
  <c r="D1191" i="44"/>
  <c r="B1191" i="44"/>
  <c r="A1191" i="44"/>
  <c r="G1190" i="44"/>
  <c r="F1190" i="44"/>
  <c r="E1190" i="44"/>
  <c r="D1190" i="44"/>
  <c r="B1190" i="44"/>
  <c r="A1190" i="44"/>
  <c r="G1189" i="44"/>
  <c r="F1189" i="44"/>
  <c r="E1189" i="44"/>
  <c r="D1189" i="44"/>
  <c r="B1189" i="44"/>
  <c r="A1189" i="44"/>
  <c r="G1188" i="44"/>
  <c r="F1188" i="44"/>
  <c r="E1188" i="44"/>
  <c r="D1188" i="44"/>
  <c r="B1188" i="44"/>
  <c r="A1188" i="44"/>
  <c r="G1187" i="44"/>
  <c r="F1187" i="44"/>
  <c r="E1187" i="44"/>
  <c r="D1187" i="44"/>
  <c r="B1187" i="44"/>
  <c r="A1187" i="44"/>
  <c r="G1186" i="44"/>
  <c r="F1186" i="44"/>
  <c r="E1186" i="44"/>
  <c r="D1186" i="44"/>
  <c r="B1186" i="44"/>
  <c r="A1186" i="44"/>
  <c r="G1185" i="44"/>
  <c r="F1185" i="44"/>
  <c r="E1185" i="44"/>
  <c r="D1185" i="44"/>
  <c r="B1185" i="44"/>
  <c r="A1185" i="44"/>
  <c r="G1184" i="44"/>
  <c r="F1184" i="44"/>
  <c r="E1184" i="44"/>
  <c r="D1184" i="44"/>
  <c r="B1184" i="44"/>
  <c r="A1184" i="44"/>
  <c r="G1183" i="44"/>
  <c r="F1183" i="44"/>
  <c r="E1183" i="44"/>
  <c r="D1183" i="44"/>
  <c r="B1183" i="44"/>
  <c r="A1183" i="44"/>
  <c r="G1182" i="44"/>
  <c r="F1182" i="44"/>
  <c r="E1182" i="44"/>
  <c r="D1182" i="44"/>
  <c r="B1182" i="44"/>
  <c r="A1182" i="44"/>
  <c r="G1181" i="44"/>
  <c r="F1181" i="44"/>
  <c r="E1181" i="44"/>
  <c r="D1181" i="44"/>
  <c r="B1181" i="44"/>
  <c r="A1181" i="44"/>
  <c r="G1180" i="44"/>
  <c r="F1180" i="44"/>
  <c r="E1180" i="44"/>
  <c r="D1180" i="44"/>
  <c r="B1180" i="44"/>
  <c r="A1180" i="44"/>
  <c r="G1179" i="44"/>
  <c r="F1179" i="44"/>
  <c r="E1179" i="44"/>
  <c r="D1179" i="44"/>
  <c r="B1179" i="44"/>
  <c r="A1179" i="44"/>
  <c r="G1178" i="44"/>
  <c r="F1178" i="44"/>
  <c r="E1178" i="44"/>
  <c r="D1178" i="44"/>
  <c r="B1178" i="44"/>
  <c r="A1178" i="44"/>
  <c r="G1177" i="44"/>
  <c r="F1177" i="44"/>
  <c r="E1177" i="44"/>
  <c r="D1177" i="44"/>
  <c r="B1177" i="44"/>
  <c r="A1177" i="44"/>
  <c r="G1176" i="44"/>
  <c r="F1176" i="44"/>
  <c r="E1176" i="44"/>
  <c r="D1176" i="44"/>
  <c r="B1176" i="44"/>
  <c r="A1176" i="44"/>
  <c r="G1175" i="44"/>
  <c r="F1175" i="44"/>
  <c r="E1175" i="44"/>
  <c r="D1175" i="44"/>
  <c r="B1175" i="44"/>
  <c r="A1175" i="44"/>
  <c r="G1174" i="44"/>
  <c r="F1174" i="44"/>
  <c r="E1174" i="44"/>
  <c r="D1174" i="44"/>
  <c r="B1174" i="44"/>
  <c r="A1174" i="44"/>
  <c r="G1173" i="44"/>
  <c r="F1173" i="44"/>
  <c r="E1173" i="44"/>
  <c r="D1173" i="44"/>
  <c r="B1173" i="44"/>
  <c r="A1173" i="44"/>
  <c r="G1172" i="44"/>
  <c r="F1172" i="44"/>
  <c r="E1172" i="44"/>
  <c r="D1172" i="44"/>
  <c r="B1172" i="44"/>
  <c r="A1172" i="44"/>
  <c r="G1171" i="44"/>
  <c r="F1171" i="44"/>
  <c r="E1171" i="44"/>
  <c r="D1171" i="44"/>
  <c r="B1171" i="44"/>
  <c r="A1171" i="44"/>
  <c r="G1170" i="44"/>
  <c r="F1170" i="44"/>
  <c r="E1170" i="44"/>
  <c r="D1170" i="44"/>
  <c r="B1170" i="44"/>
  <c r="A1170" i="44"/>
  <c r="G1169" i="44"/>
  <c r="F1169" i="44"/>
  <c r="E1169" i="44"/>
  <c r="D1169" i="44"/>
  <c r="B1169" i="44"/>
  <c r="A1169" i="44"/>
  <c r="G1168" i="44"/>
  <c r="F1168" i="44"/>
  <c r="E1168" i="44"/>
  <c r="D1168" i="44"/>
  <c r="B1168" i="44"/>
  <c r="A1168" i="44"/>
  <c r="G1167" i="44"/>
  <c r="F1167" i="44"/>
  <c r="E1167" i="44"/>
  <c r="D1167" i="44"/>
  <c r="B1167" i="44"/>
  <c r="A1167" i="44"/>
  <c r="G1166" i="44"/>
  <c r="F1166" i="44"/>
  <c r="E1166" i="44"/>
  <c r="D1166" i="44"/>
  <c r="B1166" i="44"/>
  <c r="A1166" i="44"/>
  <c r="G1165" i="44"/>
  <c r="F1165" i="44"/>
  <c r="E1165" i="44"/>
  <c r="D1165" i="44"/>
  <c r="B1165" i="44"/>
  <c r="A1165" i="44"/>
  <c r="G1164" i="44"/>
  <c r="F1164" i="44"/>
  <c r="E1164" i="44"/>
  <c r="D1164" i="44"/>
  <c r="B1164" i="44"/>
  <c r="A1164" i="44"/>
  <c r="G1163" i="44"/>
  <c r="F1163" i="44"/>
  <c r="E1163" i="44"/>
  <c r="D1163" i="44"/>
  <c r="B1163" i="44"/>
  <c r="A1163" i="44"/>
  <c r="G1162" i="44"/>
  <c r="F1162" i="44"/>
  <c r="E1162" i="44"/>
  <c r="D1162" i="44"/>
  <c r="B1162" i="44"/>
  <c r="A1162" i="44"/>
  <c r="G1161" i="44"/>
  <c r="F1161" i="44"/>
  <c r="E1161" i="44"/>
  <c r="D1161" i="44"/>
  <c r="B1161" i="44"/>
  <c r="A1161" i="44"/>
  <c r="G1160" i="44"/>
  <c r="F1160" i="44"/>
  <c r="E1160" i="44"/>
  <c r="D1160" i="44"/>
  <c r="B1160" i="44"/>
  <c r="A1160" i="44"/>
  <c r="G1159" i="44"/>
  <c r="F1159" i="44"/>
  <c r="E1159" i="44"/>
  <c r="D1159" i="44"/>
  <c r="B1159" i="44"/>
  <c r="A1159" i="44"/>
  <c r="G1158" i="44"/>
  <c r="F1158" i="44"/>
  <c r="E1158" i="44"/>
  <c r="D1158" i="44"/>
  <c r="B1158" i="44"/>
  <c r="A1158" i="44"/>
  <c r="G1157" i="44"/>
  <c r="F1157" i="44"/>
  <c r="E1157" i="44"/>
  <c r="D1157" i="44"/>
  <c r="B1157" i="44"/>
  <c r="A1157" i="44"/>
  <c r="G1156" i="44"/>
  <c r="F1156" i="44"/>
  <c r="E1156" i="44"/>
  <c r="D1156" i="44"/>
  <c r="B1156" i="44"/>
  <c r="A1156" i="44"/>
  <c r="G1155" i="44"/>
  <c r="F1155" i="44"/>
  <c r="E1155" i="44"/>
  <c r="D1155" i="44"/>
  <c r="B1155" i="44"/>
  <c r="A1155" i="44"/>
  <c r="G1154" i="44"/>
  <c r="F1154" i="44"/>
  <c r="E1154" i="44"/>
  <c r="D1154" i="44"/>
  <c r="B1154" i="44"/>
  <c r="A1154" i="44"/>
  <c r="G1153" i="44"/>
  <c r="F1153" i="44"/>
  <c r="E1153" i="44"/>
  <c r="D1153" i="44"/>
  <c r="B1153" i="44"/>
  <c r="A1153" i="44"/>
  <c r="G1152" i="44"/>
  <c r="F1152" i="44"/>
  <c r="E1152" i="44"/>
  <c r="D1152" i="44"/>
  <c r="B1152" i="44"/>
  <c r="A1152" i="44"/>
  <c r="G1151" i="44"/>
  <c r="F1151" i="44"/>
  <c r="E1151" i="44"/>
  <c r="D1151" i="44"/>
  <c r="B1151" i="44"/>
  <c r="A1151" i="44"/>
  <c r="G1150" i="44"/>
  <c r="F1150" i="44"/>
  <c r="E1150" i="44"/>
  <c r="D1150" i="44"/>
  <c r="B1150" i="44"/>
  <c r="A1150" i="44"/>
  <c r="G1149" i="44"/>
  <c r="F1149" i="44"/>
  <c r="E1149" i="44"/>
  <c r="D1149" i="44"/>
  <c r="B1149" i="44"/>
  <c r="A1149" i="44"/>
  <c r="G1148" i="44"/>
  <c r="F1148" i="44"/>
  <c r="E1148" i="44"/>
  <c r="D1148" i="44"/>
  <c r="B1148" i="44"/>
  <c r="A1148" i="44"/>
  <c r="G1147" i="44"/>
  <c r="F1147" i="44"/>
  <c r="E1147" i="44"/>
  <c r="D1147" i="44"/>
  <c r="B1147" i="44"/>
  <c r="A1147" i="44"/>
  <c r="G1146" i="44"/>
  <c r="F1146" i="44"/>
  <c r="E1146" i="44"/>
  <c r="D1146" i="44"/>
  <c r="B1146" i="44"/>
  <c r="A1146" i="44"/>
  <c r="G1145" i="44"/>
  <c r="F1145" i="44"/>
  <c r="E1145" i="44"/>
  <c r="D1145" i="44"/>
  <c r="B1145" i="44"/>
  <c r="A1145" i="44"/>
  <c r="G1144" i="44"/>
  <c r="F1144" i="44"/>
  <c r="E1144" i="44"/>
  <c r="D1144" i="44"/>
  <c r="B1144" i="44"/>
  <c r="A1144" i="44"/>
  <c r="G1143" i="44"/>
  <c r="F1143" i="44"/>
  <c r="E1143" i="44"/>
  <c r="D1143" i="44"/>
  <c r="B1143" i="44"/>
  <c r="A1143" i="44"/>
  <c r="G1142" i="44"/>
  <c r="F1142" i="44"/>
  <c r="E1142" i="44"/>
  <c r="D1142" i="44"/>
  <c r="B1142" i="44"/>
  <c r="A1142" i="44"/>
  <c r="G1141" i="44"/>
  <c r="F1141" i="44"/>
  <c r="E1141" i="44"/>
  <c r="D1141" i="44"/>
  <c r="B1141" i="44"/>
  <c r="A1141" i="44"/>
  <c r="G1140" i="44"/>
  <c r="F1140" i="44"/>
  <c r="E1140" i="44"/>
  <c r="D1140" i="44"/>
  <c r="B1140" i="44"/>
  <c r="A1140" i="44"/>
  <c r="G1139" i="44"/>
  <c r="F1139" i="44"/>
  <c r="E1139" i="44"/>
  <c r="D1139" i="44"/>
  <c r="B1139" i="44"/>
  <c r="A1139" i="44"/>
  <c r="G1138" i="44"/>
  <c r="F1138" i="44"/>
  <c r="E1138" i="44"/>
  <c r="D1138" i="44"/>
  <c r="B1138" i="44"/>
  <c r="A1138" i="44"/>
  <c r="G1137" i="44"/>
  <c r="F1137" i="44"/>
  <c r="E1137" i="44"/>
  <c r="D1137" i="44"/>
  <c r="B1137" i="44"/>
  <c r="A1137" i="44"/>
  <c r="G1136" i="44"/>
  <c r="F1136" i="44"/>
  <c r="E1136" i="44"/>
  <c r="D1136" i="44"/>
  <c r="B1136" i="44"/>
  <c r="A1136" i="44"/>
  <c r="G1135" i="44"/>
  <c r="F1135" i="44"/>
  <c r="E1135" i="44"/>
  <c r="D1135" i="44"/>
  <c r="B1135" i="44"/>
  <c r="A1135" i="44"/>
  <c r="G1134" i="44"/>
  <c r="F1134" i="44"/>
  <c r="E1134" i="44"/>
  <c r="D1134" i="44"/>
  <c r="B1134" i="44"/>
  <c r="A1134" i="44"/>
  <c r="G1133" i="44"/>
  <c r="F1133" i="44"/>
  <c r="E1133" i="44"/>
  <c r="D1133" i="44"/>
  <c r="B1133" i="44"/>
  <c r="A1133" i="44"/>
  <c r="G1132" i="44"/>
  <c r="F1132" i="44"/>
  <c r="E1132" i="44"/>
  <c r="D1132" i="44"/>
  <c r="B1132" i="44"/>
  <c r="A1132" i="44"/>
  <c r="G1131" i="44"/>
  <c r="F1131" i="44"/>
  <c r="E1131" i="44"/>
  <c r="D1131" i="44"/>
  <c r="B1131" i="44"/>
  <c r="A1131" i="44"/>
  <c r="G1130" i="44"/>
  <c r="F1130" i="44"/>
  <c r="E1130" i="44"/>
  <c r="D1130" i="44"/>
  <c r="B1130" i="44"/>
  <c r="A1130" i="44"/>
  <c r="G1129" i="44"/>
  <c r="F1129" i="44"/>
  <c r="E1129" i="44"/>
  <c r="D1129" i="44"/>
  <c r="B1129" i="44"/>
  <c r="A1129" i="44"/>
  <c r="G1128" i="44"/>
  <c r="F1128" i="44"/>
  <c r="E1128" i="44"/>
  <c r="D1128" i="44"/>
  <c r="B1128" i="44"/>
  <c r="A1128" i="44"/>
  <c r="G1127" i="44"/>
  <c r="F1127" i="44"/>
  <c r="E1127" i="44"/>
  <c r="D1127" i="44"/>
  <c r="B1127" i="44"/>
  <c r="A1127" i="44"/>
  <c r="G1126" i="44"/>
  <c r="F1126" i="44"/>
  <c r="E1126" i="44"/>
  <c r="D1126" i="44"/>
  <c r="B1126" i="44"/>
  <c r="A1126" i="44"/>
  <c r="G1125" i="44"/>
  <c r="F1125" i="44"/>
  <c r="E1125" i="44"/>
  <c r="D1125" i="44"/>
  <c r="B1125" i="44"/>
  <c r="A1125" i="44"/>
  <c r="G1124" i="44"/>
  <c r="F1124" i="44"/>
  <c r="E1124" i="44"/>
  <c r="D1124" i="44"/>
  <c r="B1124" i="44"/>
  <c r="A1124" i="44"/>
  <c r="G1123" i="44"/>
  <c r="F1123" i="44"/>
  <c r="E1123" i="44"/>
  <c r="D1123" i="44"/>
  <c r="B1123" i="44"/>
  <c r="A1123" i="44"/>
  <c r="G1122" i="44"/>
  <c r="F1122" i="44"/>
  <c r="E1122" i="44"/>
  <c r="D1122" i="44"/>
  <c r="B1122" i="44"/>
  <c r="A1122" i="44"/>
  <c r="G1121" i="44"/>
  <c r="F1121" i="44"/>
  <c r="E1121" i="44"/>
  <c r="D1121" i="44"/>
  <c r="B1121" i="44"/>
  <c r="A1121" i="44"/>
  <c r="G1120" i="44"/>
  <c r="F1120" i="44"/>
  <c r="E1120" i="44"/>
  <c r="D1120" i="44"/>
  <c r="B1120" i="44"/>
  <c r="A1120" i="44"/>
  <c r="G1119" i="44"/>
  <c r="F1119" i="44"/>
  <c r="E1119" i="44"/>
  <c r="D1119" i="44"/>
  <c r="B1119" i="44"/>
  <c r="A1119" i="44"/>
  <c r="G1118" i="44"/>
  <c r="F1118" i="44"/>
  <c r="E1118" i="44"/>
  <c r="D1118" i="44"/>
  <c r="B1118" i="44"/>
  <c r="A1118" i="44"/>
  <c r="G1117" i="44"/>
  <c r="F1117" i="44"/>
  <c r="E1117" i="44"/>
  <c r="D1117" i="44"/>
  <c r="B1117" i="44"/>
  <c r="A1117" i="44"/>
  <c r="G1116" i="44"/>
  <c r="F1116" i="44"/>
  <c r="E1116" i="44"/>
  <c r="D1116" i="44"/>
  <c r="B1116" i="44"/>
  <c r="A1116" i="44"/>
  <c r="G1115" i="44"/>
  <c r="F1115" i="44"/>
  <c r="E1115" i="44"/>
  <c r="D1115" i="44"/>
  <c r="B1115" i="44"/>
  <c r="A1115" i="44"/>
  <c r="G1114" i="44"/>
  <c r="F1114" i="44"/>
  <c r="E1114" i="44"/>
  <c r="D1114" i="44"/>
  <c r="B1114" i="44"/>
  <c r="A1114" i="44"/>
  <c r="G1113" i="44"/>
  <c r="F1113" i="44"/>
  <c r="E1113" i="44"/>
  <c r="D1113" i="44"/>
  <c r="B1113" i="44"/>
  <c r="A1113" i="44"/>
  <c r="G1112" i="44"/>
  <c r="F1112" i="44"/>
  <c r="E1112" i="44"/>
  <c r="D1112" i="44"/>
  <c r="B1112" i="44"/>
  <c r="A1112" i="44"/>
  <c r="G1111" i="44"/>
  <c r="F1111" i="44"/>
  <c r="E1111" i="44"/>
  <c r="D1111" i="44"/>
  <c r="B1111" i="44"/>
  <c r="A1111" i="44"/>
  <c r="G1110" i="44"/>
  <c r="F1110" i="44"/>
  <c r="E1110" i="44"/>
  <c r="D1110" i="44"/>
  <c r="B1110" i="44"/>
  <c r="A1110" i="44"/>
  <c r="G1109" i="44"/>
  <c r="F1109" i="44"/>
  <c r="E1109" i="44"/>
  <c r="D1109" i="44"/>
  <c r="B1109" i="44"/>
  <c r="A1109" i="44"/>
  <c r="G1108" i="44"/>
  <c r="F1108" i="44"/>
  <c r="E1108" i="44"/>
  <c r="D1108" i="44"/>
  <c r="B1108" i="44"/>
  <c r="A1108" i="44"/>
  <c r="G1107" i="44"/>
  <c r="F1107" i="44"/>
  <c r="E1107" i="44"/>
  <c r="D1107" i="44"/>
  <c r="B1107" i="44"/>
  <c r="A1107" i="44"/>
  <c r="G1106" i="44"/>
  <c r="F1106" i="44"/>
  <c r="E1106" i="44"/>
  <c r="D1106" i="44"/>
  <c r="B1106" i="44"/>
  <c r="A1106" i="44"/>
  <c r="G1105" i="44"/>
  <c r="F1105" i="44"/>
  <c r="E1105" i="44"/>
  <c r="D1105" i="44"/>
  <c r="B1105" i="44"/>
  <c r="A1105" i="44"/>
  <c r="G1104" i="44"/>
  <c r="F1104" i="44"/>
  <c r="E1104" i="44"/>
  <c r="D1104" i="44"/>
  <c r="B1104" i="44"/>
  <c r="A1104" i="44"/>
  <c r="G1103" i="44"/>
  <c r="F1103" i="44"/>
  <c r="E1103" i="44"/>
  <c r="D1103" i="44"/>
  <c r="B1103" i="44"/>
  <c r="A1103" i="44"/>
  <c r="G1102" i="44"/>
  <c r="F1102" i="44"/>
  <c r="E1102" i="44"/>
  <c r="D1102" i="44"/>
  <c r="B1102" i="44"/>
  <c r="A1102" i="44"/>
  <c r="G1101" i="44"/>
  <c r="F1101" i="44"/>
  <c r="E1101" i="44"/>
  <c r="D1101" i="44"/>
  <c r="B1101" i="44"/>
  <c r="A1101" i="44"/>
  <c r="G1100" i="44"/>
  <c r="F1100" i="44"/>
  <c r="E1100" i="44"/>
  <c r="D1100" i="44"/>
  <c r="B1100" i="44"/>
  <c r="A1100" i="44"/>
  <c r="G1099" i="44"/>
  <c r="F1099" i="44"/>
  <c r="E1099" i="44"/>
  <c r="D1099" i="44"/>
  <c r="B1099" i="44"/>
  <c r="A1099" i="44"/>
  <c r="G1098" i="44"/>
  <c r="F1098" i="44"/>
  <c r="E1098" i="44"/>
  <c r="D1098" i="44"/>
  <c r="B1098" i="44"/>
  <c r="A1098" i="44"/>
  <c r="G1097" i="44"/>
  <c r="F1097" i="44"/>
  <c r="E1097" i="44"/>
  <c r="D1097" i="44"/>
  <c r="B1097" i="44"/>
  <c r="A1097" i="44"/>
  <c r="G1096" i="44"/>
  <c r="F1096" i="44"/>
  <c r="E1096" i="44"/>
  <c r="D1096" i="44"/>
  <c r="B1096" i="44"/>
  <c r="A1096" i="44"/>
  <c r="G1095" i="44"/>
  <c r="F1095" i="44"/>
  <c r="E1095" i="44"/>
  <c r="D1095" i="44"/>
  <c r="B1095" i="44"/>
  <c r="A1095" i="44"/>
  <c r="G1094" i="44"/>
  <c r="F1094" i="44"/>
  <c r="E1094" i="44"/>
  <c r="D1094" i="44"/>
  <c r="B1094" i="44"/>
  <c r="A1094" i="44"/>
  <c r="G1093" i="44"/>
  <c r="F1093" i="44"/>
  <c r="E1093" i="44"/>
  <c r="D1093" i="44"/>
  <c r="B1093" i="44"/>
  <c r="A1093" i="44"/>
  <c r="G1092" i="44"/>
  <c r="F1092" i="44"/>
  <c r="E1092" i="44"/>
  <c r="D1092" i="44"/>
  <c r="B1092" i="44"/>
  <c r="A1092" i="44"/>
  <c r="G1091" i="44"/>
  <c r="F1091" i="44"/>
  <c r="E1091" i="44"/>
  <c r="D1091" i="44"/>
  <c r="B1091" i="44"/>
  <c r="A1091" i="44"/>
  <c r="G1090" i="44"/>
  <c r="F1090" i="44"/>
  <c r="E1090" i="44"/>
  <c r="D1090" i="44"/>
  <c r="B1090" i="44"/>
  <c r="A1090" i="44"/>
  <c r="G1089" i="44"/>
  <c r="F1089" i="44"/>
  <c r="E1089" i="44"/>
  <c r="D1089" i="44"/>
  <c r="B1089" i="44"/>
  <c r="A1089" i="44"/>
  <c r="G1088" i="44"/>
  <c r="F1088" i="44"/>
  <c r="E1088" i="44"/>
  <c r="D1088" i="44"/>
  <c r="B1088" i="44"/>
  <c r="A1088" i="44"/>
  <c r="G1087" i="44"/>
  <c r="F1087" i="44"/>
  <c r="E1087" i="44"/>
  <c r="D1087" i="44"/>
  <c r="B1087" i="44"/>
  <c r="A1087" i="44"/>
  <c r="G1086" i="44"/>
  <c r="F1086" i="44"/>
  <c r="E1086" i="44"/>
  <c r="D1086" i="44"/>
  <c r="B1086" i="44"/>
  <c r="A1086" i="44"/>
  <c r="G1085" i="44"/>
  <c r="F1085" i="44"/>
  <c r="E1085" i="44"/>
  <c r="D1085" i="44"/>
  <c r="B1085" i="44"/>
  <c r="A1085" i="44"/>
  <c r="G1084" i="44"/>
  <c r="F1084" i="44"/>
  <c r="E1084" i="44"/>
  <c r="D1084" i="44"/>
  <c r="B1084" i="44"/>
  <c r="A1084" i="44"/>
  <c r="G1083" i="44"/>
  <c r="F1083" i="44"/>
  <c r="E1083" i="44"/>
  <c r="D1083" i="44"/>
  <c r="B1083" i="44"/>
  <c r="A1083" i="44"/>
  <c r="G1082" i="44"/>
  <c r="F1082" i="44"/>
  <c r="E1082" i="44"/>
  <c r="D1082" i="44"/>
  <c r="B1082" i="44"/>
  <c r="A1082" i="44"/>
  <c r="G1081" i="44"/>
  <c r="F1081" i="44"/>
  <c r="E1081" i="44"/>
  <c r="D1081" i="44"/>
  <c r="B1081" i="44"/>
  <c r="A1081" i="44"/>
  <c r="G1080" i="44"/>
  <c r="F1080" i="44"/>
  <c r="E1080" i="44"/>
  <c r="D1080" i="44"/>
  <c r="B1080" i="44"/>
  <c r="A1080" i="44"/>
  <c r="G1079" i="44"/>
  <c r="F1079" i="44"/>
  <c r="E1079" i="44"/>
  <c r="D1079" i="44"/>
  <c r="B1079" i="44"/>
  <c r="A1079" i="44"/>
  <c r="G1078" i="44"/>
  <c r="F1078" i="44"/>
  <c r="E1078" i="44"/>
  <c r="D1078" i="44"/>
  <c r="B1078" i="44"/>
  <c r="A1078" i="44"/>
  <c r="G1077" i="44"/>
  <c r="F1077" i="44"/>
  <c r="E1077" i="44"/>
  <c r="D1077" i="44"/>
  <c r="B1077" i="44"/>
  <c r="A1077" i="44"/>
  <c r="G1076" i="44"/>
  <c r="F1076" i="44"/>
  <c r="E1076" i="44"/>
  <c r="D1076" i="44"/>
  <c r="B1076" i="44"/>
  <c r="A1076" i="44"/>
  <c r="G1075" i="44"/>
  <c r="F1075" i="44"/>
  <c r="E1075" i="44"/>
  <c r="D1075" i="44"/>
  <c r="B1075" i="44"/>
  <c r="A1075" i="44"/>
  <c r="G1074" i="44"/>
  <c r="F1074" i="44"/>
  <c r="E1074" i="44"/>
  <c r="D1074" i="44"/>
  <c r="B1074" i="44"/>
  <c r="A1074" i="44"/>
  <c r="G1073" i="44"/>
  <c r="F1073" i="44"/>
  <c r="E1073" i="44"/>
  <c r="D1073" i="44"/>
  <c r="B1073" i="44"/>
  <c r="A1073" i="44"/>
  <c r="G1072" i="44"/>
  <c r="F1072" i="44"/>
  <c r="E1072" i="44"/>
  <c r="D1072" i="44"/>
  <c r="B1072" i="44"/>
  <c r="A1072" i="44"/>
  <c r="G1071" i="44"/>
  <c r="F1071" i="44"/>
  <c r="E1071" i="44"/>
  <c r="D1071" i="44"/>
  <c r="B1071" i="44"/>
  <c r="A1071" i="44"/>
  <c r="G1070" i="44"/>
  <c r="F1070" i="44"/>
  <c r="E1070" i="44"/>
  <c r="D1070" i="44"/>
  <c r="B1070" i="44"/>
  <c r="A1070" i="44"/>
  <c r="G1069" i="44"/>
  <c r="F1069" i="44"/>
  <c r="E1069" i="44"/>
  <c r="D1069" i="44"/>
  <c r="B1069" i="44"/>
  <c r="A1069" i="44"/>
  <c r="G1068" i="44"/>
  <c r="F1068" i="44"/>
  <c r="E1068" i="44"/>
  <c r="D1068" i="44"/>
  <c r="B1068" i="44"/>
  <c r="A1068" i="44"/>
  <c r="G1067" i="44"/>
  <c r="F1067" i="44"/>
  <c r="E1067" i="44"/>
  <c r="D1067" i="44"/>
  <c r="B1067" i="44"/>
  <c r="A1067" i="44"/>
  <c r="G1066" i="44"/>
  <c r="F1066" i="44"/>
  <c r="E1066" i="44"/>
  <c r="D1066" i="44"/>
  <c r="B1066" i="44"/>
  <c r="A1066" i="44"/>
  <c r="G1065" i="44"/>
  <c r="F1065" i="44"/>
  <c r="E1065" i="44"/>
  <c r="D1065" i="44"/>
  <c r="B1065" i="44"/>
  <c r="A1065" i="44"/>
  <c r="G1064" i="44"/>
  <c r="F1064" i="44"/>
  <c r="E1064" i="44"/>
  <c r="D1064" i="44"/>
  <c r="B1064" i="44"/>
  <c r="A1064" i="44"/>
  <c r="G1063" i="44"/>
  <c r="F1063" i="44"/>
  <c r="E1063" i="44"/>
  <c r="D1063" i="44"/>
  <c r="B1063" i="44"/>
  <c r="A1063" i="44"/>
  <c r="G1062" i="44"/>
  <c r="F1062" i="44"/>
  <c r="E1062" i="44"/>
  <c r="D1062" i="44"/>
  <c r="B1062" i="44"/>
  <c r="A1062" i="44"/>
  <c r="G1061" i="44"/>
  <c r="F1061" i="44"/>
  <c r="E1061" i="44"/>
  <c r="D1061" i="44"/>
  <c r="B1061" i="44"/>
  <c r="A1061" i="44"/>
  <c r="G1060" i="44"/>
  <c r="F1060" i="44"/>
  <c r="E1060" i="44"/>
  <c r="D1060" i="44"/>
  <c r="B1060" i="44"/>
  <c r="A1060" i="44"/>
  <c r="G1059" i="44"/>
  <c r="F1059" i="44"/>
  <c r="E1059" i="44"/>
  <c r="D1059" i="44"/>
  <c r="B1059" i="44"/>
  <c r="A1059" i="44"/>
  <c r="G1058" i="44"/>
  <c r="F1058" i="44"/>
  <c r="E1058" i="44"/>
  <c r="D1058" i="44"/>
  <c r="B1058" i="44"/>
  <c r="A1058" i="44"/>
  <c r="G1057" i="44"/>
  <c r="F1057" i="44"/>
  <c r="E1057" i="44"/>
  <c r="D1057" i="44"/>
  <c r="B1057" i="44"/>
  <c r="A1057" i="44"/>
  <c r="G1056" i="44"/>
  <c r="F1056" i="44"/>
  <c r="E1056" i="44"/>
  <c r="D1056" i="44"/>
  <c r="B1056" i="44"/>
  <c r="A1056" i="44"/>
  <c r="G1055" i="44"/>
  <c r="F1055" i="44"/>
  <c r="E1055" i="44"/>
  <c r="D1055" i="44"/>
  <c r="B1055" i="44"/>
  <c r="A1055" i="44"/>
  <c r="G1054" i="44"/>
  <c r="F1054" i="44"/>
  <c r="E1054" i="44"/>
  <c r="D1054" i="44"/>
  <c r="B1054" i="44"/>
  <c r="A1054" i="44"/>
  <c r="G1053" i="44"/>
  <c r="F1053" i="44"/>
  <c r="E1053" i="44"/>
  <c r="D1053" i="44"/>
  <c r="B1053" i="44"/>
  <c r="A1053" i="44"/>
  <c r="G1052" i="44"/>
  <c r="F1052" i="44"/>
  <c r="E1052" i="44"/>
  <c r="D1052" i="44"/>
  <c r="B1052" i="44"/>
  <c r="A1052" i="44"/>
  <c r="G1051" i="44"/>
  <c r="F1051" i="44"/>
  <c r="E1051" i="44"/>
  <c r="D1051" i="44"/>
  <c r="B1051" i="44"/>
  <c r="A1051" i="44"/>
  <c r="G1050" i="44"/>
  <c r="F1050" i="44"/>
  <c r="E1050" i="44"/>
  <c r="D1050" i="44"/>
  <c r="B1050" i="44"/>
  <c r="A1050" i="44"/>
  <c r="G1049" i="44"/>
  <c r="F1049" i="44"/>
  <c r="E1049" i="44"/>
  <c r="D1049" i="44"/>
  <c r="B1049" i="44"/>
  <c r="A1049" i="44"/>
  <c r="G1048" i="44"/>
  <c r="F1048" i="44"/>
  <c r="E1048" i="44"/>
  <c r="D1048" i="44"/>
  <c r="B1048" i="44"/>
  <c r="A1048" i="44"/>
  <c r="G1047" i="44"/>
  <c r="F1047" i="44"/>
  <c r="E1047" i="44"/>
  <c r="D1047" i="44"/>
  <c r="B1047" i="44"/>
  <c r="A1047" i="44"/>
  <c r="G1046" i="44"/>
  <c r="F1046" i="44"/>
  <c r="E1046" i="44"/>
  <c r="D1046" i="44"/>
  <c r="B1046" i="44"/>
  <c r="A1046" i="44"/>
  <c r="G1045" i="44"/>
  <c r="F1045" i="44"/>
  <c r="E1045" i="44"/>
  <c r="D1045" i="44"/>
  <c r="B1045" i="44"/>
  <c r="A1045" i="44"/>
  <c r="G1044" i="44"/>
  <c r="F1044" i="44"/>
  <c r="E1044" i="44"/>
  <c r="D1044" i="44"/>
  <c r="B1044" i="44"/>
  <c r="A1044" i="44"/>
  <c r="G1043" i="44"/>
  <c r="F1043" i="44"/>
  <c r="E1043" i="44"/>
  <c r="D1043" i="44"/>
  <c r="B1043" i="44"/>
  <c r="A1043" i="44"/>
  <c r="G1042" i="44"/>
  <c r="F1042" i="44"/>
  <c r="E1042" i="44"/>
  <c r="D1042" i="44"/>
  <c r="B1042" i="44"/>
  <c r="A1042" i="44"/>
  <c r="G1041" i="44"/>
  <c r="F1041" i="44"/>
  <c r="E1041" i="44"/>
  <c r="D1041" i="44"/>
  <c r="B1041" i="44"/>
  <c r="A1041" i="44"/>
  <c r="G1040" i="44"/>
  <c r="F1040" i="44"/>
  <c r="E1040" i="44"/>
  <c r="D1040" i="44"/>
  <c r="B1040" i="44"/>
  <c r="A1040" i="44"/>
  <c r="G1039" i="44"/>
  <c r="F1039" i="44"/>
  <c r="E1039" i="44"/>
  <c r="D1039" i="44"/>
  <c r="B1039" i="44"/>
  <c r="A1039" i="44"/>
  <c r="G1038" i="44"/>
  <c r="F1038" i="44"/>
  <c r="E1038" i="44"/>
  <c r="D1038" i="44"/>
  <c r="B1038" i="44"/>
  <c r="A1038" i="44"/>
  <c r="G1037" i="44"/>
  <c r="F1037" i="44"/>
  <c r="E1037" i="44"/>
  <c r="D1037" i="44"/>
  <c r="B1037" i="44"/>
  <c r="A1037" i="44"/>
  <c r="G1036" i="44"/>
  <c r="F1036" i="44"/>
  <c r="E1036" i="44"/>
  <c r="D1036" i="44"/>
  <c r="B1036" i="44"/>
  <c r="A1036" i="44"/>
  <c r="G1035" i="44"/>
  <c r="F1035" i="44"/>
  <c r="E1035" i="44"/>
  <c r="D1035" i="44"/>
  <c r="B1035" i="44"/>
  <c r="A1035" i="44"/>
  <c r="G1034" i="44"/>
  <c r="F1034" i="44"/>
  <c r="E1034" i="44"/>
  <c r="D1034" i="44"/>
  <c r="B1034" i="44"/>
  <c r="A1034" i="44"/>
  <c r="G1033" i="44"/>
  <c r="F1033" i="44"/>
  <c r="E1033" i="44"/>
  <c r="D1033" i="44"/>
  <c r="B1033" i="44"/>
  <c r="A1033" i="44"/>
  <c r="G1032" i="44"/>
  <c r="F1032" i="44"/>
  <c r="E1032" i="44"/>
  <c r="D1032" i="44"/>
  <c r="B1032" i="44"/>
  <c r="A1032" i="44"/>
  <c r="G1031" i="44"/>
  <c r="F1031" i="44"/>
  <c r="E1031" i="44"/>
  <c r="D1031" i="44"/>
  <c r="B1031" i="44"/>
  <c r="A1031" i="44"/>
  <c r="G1030" i="44"/>
  <c r="F1030" i="44"/>
  <c r="E1030" i="44"/>
  <c r="D1030" i="44"/>
  <c r="B1030" i="44"/>
  <c r="A1030" i="44"/>
  <c r="G1029" i="44"/>
  <c r="F1029" i="44"/>
  <c r="E1029" i="44"/>
  <c r="D1029" i="44"/>
  <c r="B1029" i="44"/>
  <c r="A1029" i="44"/>
  <c r="G1028" i="44"/>
  <c r="F1028" i="44"/>
  <c r="E1028" i="44"/>
  <c r="D1028" i="44"/>
  <c r="B1028" i="44"/>
  <c r="A1028" i="44"/>
  <c r="G1027" i="44"/>
  <c r="F1027" i="44"/>
  <c r="E1027" i="44"/>
  <c r="D1027" i="44"/>
  <c r="B1027" i="44"/>
  <c r="A1027" i="44"/>
  <c r="G1026" i="44"/>
  <c r="F1026" i="44"/>
  <c r="E1026" i="44"/>
  <c r="D1026" i="44"/>
  <c r="B1026" i="44"/>
  <c r="A1026" i="44"/>
  <c r="G1025" i="44"/>
  <c r="F1025" i="44"/>
  <c r="E1025" i="44"/>
  <c r="D1025" i="44"/>
  <c r="B1025" i="44"/>
  <c r="A1025" i="44"/>
  <c r="G1024" i="44"/>
  <c r="F1024" i="44"/>
  <c r="E1024" i="44"/>
  <c r="D1024" i="44"/>
  <c r="B1024" i="44"/>
  <c r="A1024" i="44"/>
  <c r="G1023" i="44"/>
  <c r="F1023" i="44"/>
  <c r="E1023" i="44"/>
  <c r="D1023" i="44"/>
  <c r="B1023" i="44"/>
  <c r="A1023" i="44"/>
  <c r="G1022" i="44"/>
  <c r="F1022" i="44"/>
  <c r="E1022" i="44"/>
  <c r="D1022" i="44"/>
  <c r="B1022" i="44"/>
  <c r="A1022" i="44"/>
  <c r="G1021" i="44"/>
  <c r="F1021" i="44"/>
  <c r="E1021" i="44"/>
  <c r="D1021" i="44"/>
  <c r="B1021" i="44"/>
  <c r="A1021" i="44"/>
  <c r="G1020" i="44"/>
  <c r="F1020" i="44"/>
  <c r="E1020" i="44"/>
  <c r="D1020" i="44"/>
  <c r="B1020" i="44"/>
  <c r="A1020" i="44"/>
  <c r="G1019" i="44"/>
  <c r="F1019" i="44"/>
  <c r="E1019" i="44"/>
  <c r="D1019" i="44"/>
  <c r="B1019" i="44"/>
  <c r="A1019" i="44"/>
  <c r="G1018" i="44"/>
  <c r="F1018" i="44"/>
  <c r="E1018" i="44"/>
  <c r="D1018" i="44"/>
  <c r="B1018" i="44"/>
  <c r="A1018" i="44"/>
  <c r="G1017" i="44"/>
  <c r="F1017" i="44"/>
  <c r="E1017" i="44"/>
  <c r="D1017" i="44"/>
  <c r="B1017" i="44"/>
  <c r="A1017" i="44"/>
  <c r="G1016" i="44"/>
  <c r="F1016" i="44"/>
  <c r="E1016" i="44"/>
  <c r="D1016" i="44"/>
  <c r="B1016" i="44"/>
  <c r="A1016" i="44"/>
  <c r="G1015" i="44"/>
  <c r="F1015" i="44"/>
  <c r="E1015" i="44"/>
  <c r="D1015" i="44"/>
  <c r="B1015" i="44"/>
  <c r="A1015" i="44"/>
  <c r="G1014" i="44"/>
  <c r="F1014" i="44"/>
  <c r="E1014" i="44"/>
  <c r="D1014" i="44"/>
  <c r="B1014" i="44"/>
  <c r="A1014" i="44"/>
  <c r="G1013" i="44"/>
  <c r="F1013" i="44"/>
  <c r="E1013" i="44"/>
  <c r="D1013" i="44"/>
  <c r="B1013" i="44"/>
  <c r="A1013" i="44"/>
  <c r="G1012" i="44"/>
  <c r="F1012" i="44"/>
  <c r="E1012" i="44"/>
  <c r="D1012" i="44"/>
  <c r="B1012" i="44"/>
  <c r="A1012" i="44"/>
  <c r="G1011" i="44"/>
  <c r="F1011" i="44"/>
  <c r="E1011" i="44"/>
  <c r="D1011" i="44"/>
  <c r="B1011" i="44"/>
  <c r="A1011" i="44"/>
  <c r="G1010" i="44"/>
  <c r="F1010" i="44"/>
  <c r="E1010" i="44"/>
  <c r="D1010" i="44"/>
  <c r="B1010" i="44"/>
  <c r="A1010" i="44"/>
  <c r="G1009" i="44"/>
  <c r="F1009" i="44"/>
  <c r="E1009" i="44"/>
  <c r="D1009" i="44"/>
  <c r="B1009" i="44"/>
  <c r="A1009" i="44"/>
  <c r="G1008" i="44"/>
  <c r="F1008" i="44"/>
  <c r="E1008" i="44"/>
  <c r="D1008" i="44"/>
  <c r="B1008" i="44"/>
  <c r="A1008" i="44"/>
  <c r="G1007" i="44"/>
  <c r="F1007" i="44"/>
  <c r="E1007" i="44"/>
  <c r="D1007" i="44"/>
  <c r="B1007" i="44"/>
  <c r="A1007" i="44"/>
  <c r="G1006" i="44"/>
  <c r="F1006" i="44"/>
  <c r="E1006" i="44"/>
  <c r="D1006" i="44"/>
  <c r="B1006" i="44"/>
  <c r="A1006" i="44"/>
  <c r="G1005" i="44"/>
  <c r="F1005" i="44"/>
  <c r="E1005" i="44"/>
  <c r="D1005" i="44"/>
  <c r="B1005" i="44"/>
  <c r="A1005" i="44"/>
  <c r="G1004" i="44"/>
  <c r="F1004" i="44"/>
  <c r="E1004" i="44"/>
  <c r="D1004" i="44"/>
  <c r="B1004" i="44"/>
  <c r="A1004" i="44"/>
  <c r="G1003" i="44"/>
  <c r="F1003" i="44"/>
  <c r="E1003" i="44"/>
  <c r="D1003" i="44"/>
  <c r="B1003" i="44"/>
  <c r="A1003" i="44"/>
  <c r="G1002" i="44"/>
  <c r="F1002" i="44"/>
  <c r="E1002" i="44"/>
  <c r="D1002" i="44"/>
  <c r="B1002" i="44"/>
  <c r="A1002" i="44"/>
  <c r="G1001" i="44"/>
  <c r="F1001" i="44"/>
  <c r="E1001" i="44"/>
  <c r="D1001" i="44"/>
  <c r="B1001" i="44"/>
  <c r="A1001" i="44"/>
  <c r="G1000" i="44"/>
  <c r="F1000" i="44"/>
  <c r="E1000" i="44"/>
  <c r="D1000" i="44"/>
  <c r="B1000" i="44"/>
  <c r="A1000" i="44"/>
  <c r="G999" i="44"/>
  <c r="F999" i="44"/>
  <c r="E999" i="44"/>
  <c r="D999" i="44"/>
  <c r="B999" i="44"/>
  <c r="A999" i="44"/>
  <c r="G998" i="44"/>
  <c r="F998" i="44"/>
  <c r="E998" i="44"/>
  <c r="D998" i="44"/>
  <c r="B998" i="44"/>
  <c r="A998" i="44"/>
  <c r="G997" i="44"/>
  <c r="F997" i="44"/>
  <c r="E997" i="44"/>
  <c r="D997" i="44"/>
  <c r="B997" i="44"/>
  <c r="A997" i="44"/>
  <c r="G996" i="44"/>
  <c r="F996" i="44"/>
  <c r="E996" i="44"/>
  <c r="D996" i="44"/>
  <c r="B996" i="44"/>
  <c r="A996" i="44"/>
  <c r="G995" i="44"/>
  <c r="F995" i="44"/>
  <c r="E995" i="44"/>
  <c r="D995" i="44"/>
  <c r="B995" i="44"/>
  <c r="A995" i="44"/>
  <c r="G994" i="44"/>
  <c r="F994" i="44"/>
  <c r="E994" i="44"/>
  <c r="D994" i="44"/>
  <c r="B994" i="44"/>
  <c r="A994" i="44"/>
  <c r="G993" i="44"/>
  <c r="F993" i="44"/>
  <c r="E993" i="44"/>
  <c r="D993" i="44"/>
  <c r="B993" i="44"/>
  <c r="A993" i="44"/>
  <c r="G992" i="44"/>
  <c r="F992" i="44"/>
  <c r="E992" i="44"/>
  <c r="D992" i="44"/>
  <c r="B992" i="44"/>
  <c r="A992" i="44"/>
  <c r="G991" i="44"/>
  <c r="F991" i="44"/>
  <c r="E991" i="44"/>
  <c r="D991" i="44"/>
  <c r="B991" i="44"/>
  <c r="A991" i="44"/>
  <c r="G990" i="44"/>
  <c r="F990" i="44"/>
  <c r="E990" i="44"/>
  <c r="D990" i="44"/>
  <c r="B990" i="44"/>
  <c r="A990" i="44"/>
  <c r="G989" i="44"/>
  <c r="F989" i="44"/>
  <c r="E989" i="44"/>
  <c r="D989" i="44"/>
  <c r="B989" i="44"/>
  <c r="A989" i="44"/>
  <c r="G988" i="44"/>
  <c r="F988" i="44"/>
  <c r="E988" i="44"/>
  <c r="D988" i="44"/>
  <c r="B988" i="44"/>
  <c r="A988" i="44"/>
  <c r="G987" i="44"/>
  <c r="F987" i="44"/>
  <c r="E987" i="44"/>
  <c r="D987" i="44"/>
  <c r="B987" i="44"/>
  <c r="A987" i="44"/>
  <c r="G986" i="44"/>
  <c r="F986" i="44"/>
  <c r="E986" i="44"/>
  <c r="D986" i="44"/>
  <c r="B986" i="44"/>
  <c r="A986" i="44"/>
  <c r="G985" i="44"/>
  <c r="F985" i="44"/>
  <c r="E985" i="44"/>
  <c r="D985" i="44"/>
  <c r="B985" i="44"/>
  <c r="A985" i="44"/>
  <c r="G984" i="44"/>
  <c r="F984" i="44"/>
  <c r="E984" i="44"/>
  <c r="D984" i="44"/>
  <c r="B984" i="44"/>
  <c r="A984" i="44"/>
  <c r="G983" i="44"/>
  <c r="F983" i="44"/>
  <c r="E983" i="44"/>
  <c r="D983" i="44"/>
  <c r="B983" i="44"/>
  <c r="A983" i="44"/>
  <c r="G982" i="44"/>
  <c r="F982" i="44"/>
  <c r="E982" i="44"/>
  <c r="D982" i="44"/>
  <c r="B982" i="44"/>
  <c r="A982" i="44"/>
  <c r="G981" i="44"/>
  <c r="F981" i="44"/>
  <c r="E981" i="44"/>
  <c r="D981" i="44"/>
  <c r="B981" i="44"/>
  <c r="A981" i="44"/>
  <c r="G980" i="44"/>
  <c r="F980" i="44"/>
  <c r="E980" i="44"/>
  <c r="D980" i="44"/>
  <c r="B980" i="44"/>
  <c r="A980" i="44"/>
  <c r="G979" i="44"/>
  <c r="F979" i="44"/>
  <c r="E979" i="44"/>
  <c r="D979" i="44"/>
  <c r="B979" i="44"/>
  <c r="A979" i="44"/>
  <c r="G978" i="44"/>
  <c r="F978" i="44"/>
  <c r="E978" i="44"/>
  <c r="D978" i="44"/>
  <c r="B978" i="44"/>
  <c r="A978" i="44"/>
  <c r="G977" i="44"/>
  <c r="F977" i="44"/>
  <c r="E977" i="44"/>
  <c r="D977" i="44"/>
  <c r="B977" i="44"/>
  <c r="A977" i="44"/>
  <c r="G976" i="44"/>
  <c r="F976" i="44"/>
  <c r="E976" i="44"/>
  <c r="D976" i="44"/>
  <c r="B976" i="44"/>
  <c r="A976" i="44"/>
  <c r="G975" i="44"/>
  <c r="F975" i="44"/>
  <c r="E975" i="44"/>
  <c r="D975" i="44"/>
  <c r="B975" i="44"/>
  <c r="A975" i="44"/>
  <c r="G974" i="44"/>
  <c r="F974" i="44"/>
  <c r="E974" i="44"/>
  <c r="D974" i="44"/>
  <c r="B974" i="44"/>
  <c r="A974" i="44"/>
  <c r="G973" i="44"/>
  <c r="F973" i="44"/>
  <c r="E973" i="44"/>
  <c r="D973" i="44"/>
  <c r="B973" i="44"/>
  <c r="A973" i="44"/>
  <c r="G972" i="44"/>
  <c r="F972" i="44"/>
  <c r="E972" i="44"/>
  <c r="D972" i="44"/>
  <c r="B972" i="44"/>
  <c r="A972" i="44"/>
  <c r="G971" i="44"/>
  <c r="F971" i="44"/>
  <c r="E971" i="44"/>
  <c r="D971" i="44"/>
  <c r="B971" i="44"/>
  <c r="A971" i="44"/>
  <c r="G970" i="44"/>
  <c r="F970" i="44"/>
  <c r="E970" i="44"/>
  <c r="D970" i="44"/>
  <c r="B970" i="44"/>
  <c r="A970" i="44"/>
  <c r="G969" i="44"/>
  <c r="F969" i="44"/>
  <c r="E969" i="44"/>
  <c r="D969" i="44"/>
  <c r="B969" i="44"/>
  <c r="A969" i="44"/>
  <c r="G968" i="44"/>
  <c r="F968" i="44"/>
  <c r="E968" i="44"/>
  <c r="D968" i="44"/>
  <c r="B968" i="44"/>
  <c r="A968" i="44"/>
  <c r="G967" i="44"/>
  <c r="F967" i="44"/>
  <c r="E967" i="44"/>
  <c r="D967" i="44"/>
  <c r="B967" i="44"/>
  <c r="A967" i="44"/>
  <c r="G966" i="44"/>
  <c r="F966" i="44"/>
  <c r="E966" i="44"/>
  <c r="D966" i="44"/>
  <c r="B966" i="44"/>
  <c r="A966" i="44"/>
  <c r="G965" i="44"/>
  <c r="F965" i="44"/>
  <c r="E965" i="44"/>
  <c r="D965" i="44"/>
  <c r="B965" i="44"/>
  <c r="A965" i="44"/>
  <c r="G964" i="44"/>
  <c r="F964" i="44"/>
  <c r="E964" i="44"/>
  <c r="D964" i="44"/>
  <c r="B964" i="44"/>
  <c r="A964" i="44"/>
  <c r="G963" i="44"/>
  <c r="F963" i="44"/>
  <c r="E963" i="44"/>
  <c r="D963" i="44"/>
  <c r="B963" i="44"/>
  <c r="A963" i="44"/>
  <c r="G962" i="44"/>
  <c r="F962" i="44"/>
  <c r="E962" i="44"/>
  <c r="D962" i="44"/>
  <c r="B962" i="44"/>
  <c r="A962" i="44"/>
  <c r="G961" i="44"/>
  <c r="F961" i="44"/>
  <c r="E961" i="44"/>
  <c r="D961" i="44"/>
  <c r="B961" i="44"/>
  <c r="A961" i="44"/>
  <c r="G960" i="44"/>
  <c r="F960" i="44"/>
  <c r="E960" i="44"/>
  <c r="D960" i="44"/>
  <c r="B960" i="44"/>
  <c r="A960" i="44"/>
  <c r="G959" i="44"/>
  <c r="F959" i="44"/>
  <c r="E959" i="44"/>
  <c r="D959" i="44"/>
  <c r="B959" i="44"/>
  <c r="A959" i="44"/>
  <c r="G958" i="44"/>
  <c r="F958" i="44"/>
  <c r="E958" i="44"/>
  <c r="D958" i="44"/>
  <c r="B958" i="44"/>
  <c r="A958" i="44"/>
  <c r="G957" i="44"/>
  <c r="F957" i="44"/>
  <c r="E957" i="44"/>
  <c r="D957" i="44"/>
  <c r="B957" i="44"/>
  <c r="A957" i="44"/>
  <c r="G956" i="44"/>
  <c r="F956" i="44"/>
  <c r="E956" i="44"/>
  <c r="D956" i="44"/>
  <c r="B956" i="44"/>
  <c r="A956" i="44"/>
  <c r="G955" i="44"/>
  <c r="F955" i="44"/>
  <c r="E955" i="44"/>
  <c r="D955" i="44"/>
  <c r="B955" i="44"/>
  <c r="A955" i="44"/>
  <c r="G954" i="44"/>
  <c r="F954" i="44"/>
  <c r="E954" i="44"/>
  <c r="D954" i="44"/>
  <c r="B954" i="44"/>
  <c r="A954" i="44"/>
  <c r="G953" i="44"/>
  <c r="F953" i="44"/>
  <c r="E953" i="44"/>
  <c r="D953" i="44"/>
  <c r="B953" i="44"/>
  <c r="A953" i="44"/>
  <c r="G952" i="44"/>
  <c r="F952" i="44"/>
  <c r="E952" i="44"/>
  <c r="D952" i="44"/>
  <c r="B952" i="44"/>
  <c r="A952" i="44"/>
  <c r="G951" i="44"/>
  <c r="F951" i="44"/>
  <c r="E951" i="44"/>
  <c r="D951" i="44"/>
  <c r="B951" i="44"/>
  <c r="A951" i="44"/>
  <c r="G950" i="44"/>
  <c r="F950" i="44"/>
  <c r="E950" i="44"/>
  <c r="D950" i="44"/>
  <c r="B950" i="44"/>
  <c r="A950" i="44"/>
  <c r="G949" i="44"/>
  <c r="F949" i="44"/>
  <c r="E949" i="44"/>
  <c r="D949" i="44"/>
  <c r="B949" i="44"/>
  <c r="A949" i="44"/>
  <c r="G948" i="44"/>
  <c r="F948" i="44"/>
  <c r="E948" i="44"/>
  <c r="D948" i="44"/>
  <c r="B948" i="44"/>
  <c r="A948" i="44"/>
  <c r="G947" i="44"/>
  <c r="F947" i="44"/>
  <c r="E947" i="44"/>
  <c r="D947" i="44"/>
  <c r="B947" i="44"/>
  <c r="A947" i="44"/>
  <c r="G946" i="44"/>
  <c r="F946" i="44"/>
  <c r="E946" i="44"/>
  <c r="D946" i="44"/>
  <c r="B946" i="44"/>
  <c r="A946" i="44"/>
  <c r="G945" i="44"/>
  <c r="F945" i="44"/>
  <c r="E945" i="44"/>
  <c r="D945" i="44"/>
  <c r="B945" i="44"/>
  <c r="A945" i="44"/>
  <c r="G944" i="44"/>
  <c r="F944" i="44"/>
  <c r="E944" i="44"/>
  <c r="D944" i="44"/>
  <c r="B944" i="44"/>
  <c r="A944" i="44"/>
  <c r="G943" i="44"/>
  <c r="F943" i="44"/>
  <c r="E943" i="44"/>
  <c r="D943" i="44"/>
  <c r="B943" i="44"/>
  <c r="A943" i="44"/>
  <c r="G942" i="44"/>
  <c r="F942" i="44"/>
  <c r="E942" i="44"/>
  <c r="D942" i="44"/>
  <c r="B942" i="44"/>
  <c r="A942" i="44"/>
  <c r="G941" i="44"/>
  <c r="F941" i="44"/>
  <c r="E941" i="44"/>
  <c r="D941" i="44"/>
  <c r="B941" i="44"/>
  <c r="A941" i="44"/>
  <c r="G940" i="44"/>
  <c r="F940" i="44"/>
  <c r="E940" i="44"/>
  <c r="D940" i="44"/>
  <c r="B940" i="44"/>
  <c r="A940" i="44"/>
  <c r="G939" i="44"/>
  <c r="F939" i="44"/>
  <c r="E939" i="44"/>
  <c r="D939" i="44"/>
  <c r="B939" i="44"/>
  <c r="A939" i="44"/>
  <c r="G938" i="44"/>
  <c r="F938" i="44"/>
  <c r="E938" i="44"/>
  <c r="D938" i="44"/>
  <c r="B938" i="44"/>
  <c r="A938" i="44"/>
  <c r="G937" i="44"/>
  <c r="F937" i="44"/>
  <c r="E937" i="44"/>
  <c r="D937" i="44"/>
  <c r="B937" i="44"/>
  <c r="A937" i="44"/>
  <c r="G936" i="44"/>
  <c r="F936" i="44"/>
  <c r="E936" i="44"/>
  <c r="D936" i="44"/>
  <c r="B936" i="44"/>
  <c r="A936" i="44"/>
  <c r="G935" i="44"/>
  <c r="F935" i="44"/>
  <c r="E935" i="44"/>
  <c r="D935" i="44"/>
  <c r="B935" i="44"/>
  <c r="A935" i="44"/>
  <c r="G934" i="44"/>
  <c r="F934" i="44"/>
  <c r="E934" i="44"/>
  <c r="D934" i="44"/>
  <c r="B934" i="44"/>
  <c r="A934" i="44"/>
  <c r="G933" i="44"/>
  <c r="F933" i="44"/>
  <c r="E933" i="44"/>
  <c r="D933" i="44"/>
  <c r="B933" i="44"/>
  <c r="A933" i="44"/>
  <c r="G932" i="44"/>
  <c r="F932" i="44"/>
  <c r="E932" i="44"/>
  <c r="D932" i="44"/>
  <c r="B932" i="44"/>
  <c r="A932" i="44"/>
  <c r="G931" i="44"/>
  <c r="F931" i="44"/>
  <c r="E931" i="44"/>
  <c r="D931" i="44"/>
  <c r="B931" i="44"/>
  <c r="A931" i="44"/>
  <c r="G930" i="44"/>
  <c r="F930" i="44"/>
  <c r="E930" i="44"/>
  <c r="D930" i="44"/>
  <c r="B930" i="44"/>
  <c r="A930" i="44"/>
  <c r="G929" i="44"/>
  <c r="F929" i="44"/>
  <c r="E929" i="44"/>
  <c r="D929" i="44"/>
  <c r="B929" i="44"/>
  <c r="A929" i="44"/>
  <c r="G928" i="44"/>
  <c r="F928" i="44"/>
  <c r="E928" i="44"/>
  <c r="D928" i="44"/>
  <c r="B928" i="44"/>
  <c r="A928" i="44"/>
  <c r="G927" i="44"/>
  <c r="F927" i="44"/>
  <c r="E927" i="44"/>
  <c r="D927" i="44"/>
  <c r="B927" i="44"/>
  <c r="A927" i="44"/>
  <c r="G926" i="44"/>
  <c r="F926" i="44"/>
  <c r="E926" i="44"/>
  <c r="D926" i="44"/>
  <c r="B926" i="44"/>
  <c r="A926" i="44"/>
  <c r="G925" i="44"/>
  <c r="F925" i="44"/>
  <c r="E925" i="44"/>
  <c r="D925" i="44"/>
  <c r="B925" i="44"/>
  <c r="A925" i="44"/>
  <c r="G924" i="44"/>
  <c r="F924" i="44"/>
  <c r="E924" i="44"/>
  <c r="D924" i="44"/>
  <c r="B924" i="44"/>
  <c r="A924" i="44"/>
  <c r="G923" i="44"/>
  <c r="F923" i="44"/>
  <c r="E923" i="44"/>
  <c r="D923" i="44"/>
  <c r="B923" i="44"/>
  <c r="A923" i="44"/>
  <c r="G922" i="44"/>
  <c r="F922" i="44"/>
  <c r="E922" i="44"/>
  <c r="D922" i="44"/>
  <c r="B922" i="44"/>
  <c r="A922" i="44"/>
  <c r="G921" i="44"/>
  <c r="F921" i="44"/>
  <c r="E921" i="44"/>
  <c r="D921" i="44"/>
  <c r="B921" i="44"/>
  <c r="A921" i="44"/>
  <c r="G920" i="44"/>
  <c r="F920" i="44"/>
  <c r="E920" i="44"/>
  <c r="D920" i="44"/>
  <c r="B920" i="44"/>
  <c r="A920" i="44"/>
  <c r="G919" i="44"/>
  <c r="F919" i="44"/>
  <c r="E919" i="44"/>
  <c r="D919" i="44"/>
  <c r="B919" i="44"/>
  <c r="A919" i="44"/>
  <c r="G918" i="44"/>
  <c r="F918" i="44"/>
  <c r="E918" i="44"/>
  <c r="D918" i="44"/>
  <c r="B918" i="44"/>
  <c r="A918" i="44"/>
  <c r="G917" i="44"/>
  <c r="F917" i="44"/>
  <c r="E917" i="44"/>
  <c r="D917" i="44"/>
  <c r="B917" i="44"/>
  <c r="A917" i="44"/>
  <c r="G916" i="44"/>
  <c r="F916" i="44"/>
  <c r="E916" i="44"/>
  <c r="D916" i="44"/>
  <c r="B916" i="44"/>
  <c r="A916" i="44"/>
  <c r="G915" i="44"/>
  <c r="F915" i="44"/>
  <c r="E915" i="44"/>
  <c r="D915" i="44"/>
  <c r="B915" i="44"/>
  <c r="A915" i="44"/>
  <c r="G914" i="44"/>
  <c r="F914" i="44"/>
  <c r="E914" i="44"/>
  <c r="D914" i="44"/>
  <c r="B914" i="44"/>
  <c r="A914" i="44"/>
  <c r="G913" i="44"/>
  <c r="F913" i="44"/>
  <c r="E913" i="44"/>
  <c r="D913" i="44"/>
  <c r="B913" i="44"/>
  <c r="A913" i="44"/>
  <c r="G912" i="44"/>
  <c r="F912" i="44"/>
  <c r="E912" i="44"/>
  <c r="D912" i="44"/>
  <c r="B912" i="44"/>
  <c r="A912" i="44"/>
  <c r="G911" i="44"/>
  <c r="F911" i="44"/>
  <c r="E911" i="44"/>
  <c r="D911" i="44"/>
  <c r="B911" i="44"/>
  <c r="A911" i="44"/>
  <c r="G910" i="44"/>
  <c r="F910" i="44"/>
  <c r="E910" i="44"/>
  <c r="D910" i="44"/>
  <c r="B910" i="44"/>
  <c r="A910" i="44"/>
  <c r="G909" i="44"/>
  <c r="F909" i="44"/>
  <c r="E909" i="44"/>
  <c r="D909" i="44"/>
  <c r="B909" i="44"/>
  <c r="A909" i="44"/>
  <c r="G908" i="44"/>
  <c r="F908" i="44"/>
  <c r="E908" i="44"/>
  <c r="D908" i="44"/>
  <c r="B908" i="44"/>
  <c r="A908" i="44"/>
  <c r="G907" i="44"/>
  <c r="F907" i="44"/>
  <c r="E907" i="44"/>
  <c r="D907" i="44"/>
  <c r="B907" i="44"/>
  <c r="A907" i="44"/>
  <c r="G906" i="44"/>
  <c r="F906" i="44"/>
  <c r="E906" i="44"/>
  <c r="D906" i="44"/>
  <c r="B906" i="44"/>
  <c r="A906" i="44"/>
  <c r="G905" i="44"/>
  <c r="F905" i="44"/>
  <c r="E905" i="44"/>
  <c r="D905" i="44"/>
  <c r="B905" i="44"/>
  <c r="A905" i="44"/>
  <c r="G904" i="44"/>
  <c r="F904" i="44"/>
  <c r="E904" i="44"/>
  <c r="D904" i="44"/>
  <c r="B904" i="44"/>
  <c r="A904" i="44"/>
  <c r="G903" i="44"/>
  <c r="F903" i="44"/>
  <c r="E903" i="44"/>
  <c r="D903" i="44"/>
  <c r="B903" i="44"/>
  <c r="A903" i="44"/>
  <c r="G902" i="44"/>
  <c r="F902" i="44"/>
  <c r="E902" i="44"/>
  <c r="D902" i="44"/>
  <c r="B902" i="44"/>
  <c r="A902" i="44"/>
  <c r="G901" i="44"/>
  <c r="F901" i="44"/>
  <c r="E901" i="44"/>
  <c r="D901" i="44"/>
  <c r="B901" i="44"/>
  <c r="A901" i="44"/>
  <c r="G900" i="44"/>
  <c r="F900" i="44"/>
  <c r="E900" i="44"/>
  <c r="D900" i="44"/>
  <c r="B900" i="44"/>
  <c r="A900" i="44"/>
  <c r="G899" i="44"/>
  <c r="F899" i="44"/>
  <c r="E899" i="44"/>
  <c r="D899" i="44"/>
  <c r="B899" i="44"/>
  <c r="A899" i="44"/>
  <c r="G898" i="44"/>
  <c r="F898" i="44"/>
  <c r="E898" i="44"/>
  <c r="D898" i="44"/>
  <c r="B898" i="44"/>
  <c r="A898" i="44"/>
  <c r="G897" i="44"/>
  <c r="F897" i="44"/>
  <c r="E897" i="44"/>
  <c r="D897" i="44"/>
  <c r="B897" i="44"/>
  <c r="A897" i="44"/>
  <c r="G896" i="44"/>
  <c r="F896" i="44"/>
  <c r="E896" i="44"/>
  <c r="D896" i="44"/>
  <c r="B896" i="44"/>
  <c r="A896" i="44"/>
  <c r="G895" i="44"/>
  <c r="F895" i="44"/>
  <c r="E895" i="44"/>
  <c r="D895" i="44"/>
  <c r="B895" i="44"/>
  <c r="A895" i="44"/>
  <c r="G894" i="44"/>
  <c r="F894" i="44"/>
  <c r="E894" i="44"/>
  <c r="D894" i="44"/>
  <c r="B894" i="44"/>
  <c r="A894" i="44"/>
  <c r="G893" i="44"/>
  <c r="F893" i="44"/>
  <c r="E893" i="44"/>
  <c r="D893" i="44"/>
  <c r="B893" i="44"/>
  <c r="A893" i="44"/>
  <c r="G892" i="44"/>
  <c r="F892" i="44"/>
  <c r="E892" i="44"/>
  <c r="D892" i="44"/>
  <c r="B892" i="44"/>
  <c r="A892" i="44"/>
  <c r="G891" i="44"/>
  <c r="F891" i="44"/>
  <c r="E891" i="44"/>
  <c r="D891" i="44"/>
  <c r="B891" i="44"/>
  <c r="A891" i="44"/>
  <c r="G890" i="44"/>
  <c r="F890" i="44"/>
  <c r="E890" i="44"/>
  <c r="D890" i="44"/>
  <c r="B890" i="44"/>
  <c r="A890" i="44"/>
  <c r="G889" i="44"/>
  <c r="F889" i="44"/>
  <c r="E889" i="44"/>
  <c r="D889" i="44"/>
  <c r="B889" i="44"/>
  <c r="A889" i="44"/>
  <c r="G888" i="44"/>
  <c r="F888" i="44"/>
  <c r="E888" i="44"/>
  <c r="D888" i="44"/>
  <c r="B888" i="44"/>
  <c r="A888" i="44"/>
  <c r="G887" i="44"/>
  <c r="F887" i="44"/>
  <c r="E887" i="44"/>
  <c r="D887" i="44"/>
  <c r="B887" i="44"/>
  <c r="A887" i="44"/>
  <c r="G886" i="44"/>
  <c r="F886" i="44"/>
  <c r="E886" i="44"/>
  <c r="D886" i="44"/>
  <c r="B886" i="44"/>
  <c r="A886" i="44"/>
  <c r="G885" i="44"/>
  <c r="F885" i="44"/>
  <c r="E885" i="44"/>
  <c r="D885" i="44"/>
  <c r="B885" i="44"/>
  <c r="A885" i="44"/>
  <c r="G884" i="44"/>
  <c r="F884" i="44"/>
  <c r="E884" i="44"/>
  <c r="D884" i="44"/>
  <c r="B884" i="44"/>
  <c r="A884" i="44"/>
  <c r="G883" i="44"/>
  <c r="F883" i="44"/>
  <c r="E883" i="44"/>
  <c r="D883" i="44"/>
  <c r="B883" i="44"/>
  <c r="A883" i="44"/>
  <c r="G882" i="44"/>
  <c r="F882" i="44"/>
  <c r="E882" i="44"/>
  <c r="D882" i="44"/>
  <c r="B882" i="44"/>
  <c r="A882" i="44"/>
  <c r="G881" i="44"/>
  <c r="F881" i="44"/>
  <c r="E881" i="44"/>
  <c r="D881" i="44"/>
  <c r="B881" i="44"/>
  <c r="A881" i="44"/>
  <c r="G880" i="44"/>
  <c r="F880" i="44"/>
  <c r="E880" i="44"/>
  <c r="D880" i="44"/>
  <c r="B880" i="44"/>
  <c r="A880" i="44"/>
  <c r="G879" i="44"/>
  <c r="F879" i="44"/>
  <c r="E879" i="44"/>
  <c r="D879" i="44"/>
  <c r="B879" i="44"/>
  <c r="A879" i="44"/>
  <c r="G878" i="44"/>
  <c r="F878" i="44"/>
  <c r="E878" i="44"/>
  <c r="D878" i="44"/>
  <c r="B878" i="44"/>
  <c r="A878" i="44"/>
  <c r="G877" i="44"/>
  <c r="F877" i="44"/>
  <c r="E877" i="44"/>
  <c r="D877" i="44"/>
  <c r="B877" i="44"/>
  <c r="A877" i="44"/>
  <c r="G876" i="44"/>
  <c r="F876" i="44"/>
  <c r="E876" i="44"/>
  <c r="D876" i="44"/>
  <c r="B876" i="44"/>
  <c r="A876" i="44"/>
  <c r="G875" i="44"/>
  <c r="F875" i="44"/>
  <c r="E875" i="44"/>
  <c r="D875" i="44"/>
  <c r="B875" i="44"/>
  <c r="A875" i="44"/>
  <c r="G874" i="44"/>
  <c r="F874" i="44"/>
  <c r="E874" i="44"/>
  <c r="D874" i="44"/>
  <c r="B874" i="44"/>
  <c r="A874" i="44"/>
  <c r="G873" i="44"/>
  <c r="F873" i="44"/>
  <c r="E873" i="44"/>
  <c r="D873" i="44"/>
  <c r="B873" i="44"/>
  <c r="A873" i="44"/>
  <c r="G872" i="44"/>
  <c r="F872" i="44"/>
  <c r="E872" i="44"/>
  <c r="D872" i="44"/>
  <c r="B872" i="44"/>
  <c r="A872" i="44"/>
  <c r="G871" i="44"/>
  <c r="F871" i="44"/>
  <c r="E871" i="44"/>
  <c r="D871" i="44"/>
  <c r="B871" i="44"/>
  <c r="A871" i="44"/>
  <c r="G870" i="44"/>
  <c r="F870" i="44"/>
  <c r="E870" i="44"/>
  <c r="D870" i="44"/>
  <c r="B870" i="44"/>
  <c r="A870" i="44"/>
  <c r="G869" i="44"/>
  <c r="F869" i="44"/>
  <c r="E869" i="44"/>
  <c r="D869" i="44"/>
  <c r="B869" i="44"/>
  <c r="A869" i="44"/>
  <c r="G868" i="44"/>
  <c r="F868" i="44"/>
  <c r="E868" i="44"/>
  <c r="D868" i="44"/>
  <c r="B868" i="44"/>
  <c r="A868" i="44"/>
  <c r="G867" i="44"/>
  <c r="F867" i="44"/>
  <c r="E867" i="44"/>
  <c r="D867" i="44"/>
  <c r="B867" i="44"/>
  <c r="A867" i="44"/>
  <c r="G866" i="44"/>
  <c r="F866" i="44"/>
  <c r="E866" i="44"/>
  <c r="D866" i="44"/>
  <c r="B866" i="44"/>
  <c r="A866" i="44"/>
  <c r="G865" i="44"/>
  <c r="F865" i="44"/>
  <c r="E865" i="44"/>
  <c r="D865" i="44"/>
  <c r="B865" i="44"/>
  <c r="A865" i="44"/>
  <c r="G864" i="44"/>
  <c r="F864" i="44"/>
  <c r="E864" i="44"/>
  <c r="D864" i="44"/>
  <c r="B864" i="44"/>
  <c r="A864" i="44"/>
  <c r="G863" i="44"/>
  <c r="F863" i="44"/>
  <c r="E863" i="44"/>
  <c r="D863" i="44"/>
  <c r="B863" i="44"/>
  <c r="A863" i="44"/>
  <c r="G862" i="44"/>
  <c r="F862" i="44"/>
  <c r="E862" i="44"/>
  <c r="D862" i="44"/>
  <c r="B862" i="44"/>
  <c r="A862" i="44"/>
  <c r="G861" i="44"/>
  <c r="F861" i="44"/>
  <c r="E861" i="44"/>
  <c r="D861" i="44"/>
  <c r="B861" i="44"/>
  <c r="A861" i="44"/>
  <c r="G860" i="44"/>
  <c r="F860" i="44"/>
  <c r="E860" i="44"/>
  <c r="D860" i="44"/>
  <c r="B860" i="44"/>
  <c r="A860" i="44"/>
  <c r="G859" i="44"/>
  <c r="F859" i="44"/>
  <c r="E859" i="44"/>
  <c r="D859" i="44"/>
  <c r="B859" i="44"/>
  <c r="A859" i="44"/>
  <c r="G858" i="44"/>
  <c r="F858" i="44"/>
  <c r="E858" i="44"/>
  <c r="D858" i="44"/>
  <c r="B858" i="44"/>
  <c r="A858" i="44"/>
  <c r="G857" i="44"/>
  <c r="F857" i="44"/>
  <c r="E857" i="44"/>
  <c r="D857" i="44"/>
  <c r="B857" i="44"/>
  <c r="A857" i="44"/>
  <c r="G856" i="44"/>
  <c r="F856" i="44"/>
  <c r="E856" i="44"/>
  <c r="D856" i="44"/>
  <c r="B856" i="44"/>
  <c r="A856" i="44"/>
  <c r="G855" i="44"/>
  <c r="F855" i="44"/>
  <c r="E855" i="44"/>
  <c r="D855" i="44"/>
  <c r="B855" i="44"/>
  <c r="A855" i="44"/>
  <c r="G854" i="44"/>
  <c r="F854" i="44"/>
  <c r="E854" i="44"/>
  <c r="D854" i="44"/>
  <c r="B854" i="44"/>
  <c r="A854" i="44"/>
  <c r="G853" i="44"/>
  <c r="F853" i="44"/>
  <c r="E853" i="44"/>
  <c r="D853" i="44"/>
  <c r="B853" i="44"/>
  <c r="A853" i="44"/>
  <c r="G852" i="44"/>
  <c r="F852" i="44"/>
  <c r="E852" i="44"/>
  <c r="D852" i="44"/>
  <c r="B852" i="44"/>
  <c r="A852" i="44"/>
  <c r="G851" i="44"/>
  <c r="F851" i="44"/>
  <c r="E851" i="44"/>
  <c r="D851" i="44"/>
  <c r="B851" i="44"/>
  <c r="A851" i="44"/>
  <c r="G850" i="44"/>
  <c r="F850" i="44"/>
  <c r="E850" i="44"/>
  <c r="D850" i="44"/>
  <c r="B850" i="44"/>
  <c r="A850" i="44"/>
  <c r="G849" i="44"/>
  <c r="F849" i="44"/>
  <c r="E849" i="44"/>
  <c r="D849" i="44"/>
  <c r="B849" i="44"/>
  <c r="A849" i="44"/>
  <c r="G848" i="44"/>
  <c r="F848" i="44"/>
  <c r="E848" i="44"/>
  <c r="D848" i="44"/>
  <c r="B848" i="44"/>
  <c r="A848" i="44"/>
  <c r="G847" i="44"/>
  <c r="F847" i="44"/>
  <c r="E847" i="44"/>
  <c r="D847" i="44"/>
  <c r="B847" i="44"/>
  <c r="A847" i="44"/>
  <c r="G846" i="44"/>
  <c r="F846" i="44"/>
  <c r="E846" i="44"/>
  <c r="D846" i="44"/>
  <c r="B846" i="44"/>
  <c r="A846" i="44"/>
  <c r="G845" i="44"/>
  <c r="F845" i="44"/>
  <c r="E845" i="44"/>
  <c r="D845" i="44"/>
  <c r="B845" i="44"/>
  <c r="A845" i="44"/>
  <c r="G844" i="44"/>
  <c r="F844" i="44"/>
  <c r="E844" i="44"/>
  <c r="D844" i="44"/>
  <c r="B844" i="44"/>
  <c r="A844" i="44"/>
  <c r="G843" i="44"/>
  <c r="F843" i="44"/>
  <c r="E843" i="44"/>
  <c r="D843" i="44"/>
  <c r="B843" i="44"/>
  <c r="A843" i="44"/>
  <c r="G842" i="44"/>
  <c r="F842" i="44"/>
  <c r="E842" i="44"/>
  <c r="D842" i="44"/>
  <c r="B842" i="44"/>
  <c r="A842" i="44"/>
  <c r="G841" i="44"/>
  <c r="F841" i="44"/>
  <c r="E841" i="44"/>
  <c r="D841" i="44"/>
  <c r="B841" i="44"/>
  <c r="A841" i="44"/>
  <c r="G840" i="44"/>
  <c r="F840" i="44"/>
  <c r="E840" i="44"/>
  <c r="D840" i="44"/>
  <c r="B840" i="44"/>
  <c r="A840" i="44"/>
  <c r="G839" i="44"/>
  <c r="F839" i="44"/>
  <c r="E839" i="44"/>
  <c r="D839" i="44"/>
  <c r="B839" i="44"/>
  <c r="A839" i="44"/>
  <c r="G838" i="44"/>
  <c r="F838" i="44"/>
  <c r="E838" i="44"/>
  <c r="D838" i="44"/>
  <c r="B838" i="44"/>
  <c r="A838" i="44"/>
  <c r="G837" i="44"/>
  <c r="F837" i="44"/>
  <c r="E837" i="44"/>
  <c r="D837" i="44"/>
  <c r="B837" i="44"/>
  <c r="A837" i="44"/>
  <c r="G836" i="44"/>
  <c r="F836" i="44"/>
  <c r="E836" i="44"/>
  <c r="D836" i="44"/>
  <c r="B836" i="44"/>
  <c r="A836" i="44"/>
  <c r="G835" i="44"/>
  <c r="F835" i="44"/>
  <c r="E835" i="44"/>
  <c r="D835" i="44"/>
  <c r="B835" i="44"/>
  <c r="A835" i="44"/>
  <c r="G834" i="44"/>
  <c r="F834" i="44"/>
  <c r="E834" i="44"/>
  <c r="D834" i="44"/>
  <c r="B834" i="44"/>
  <c r="A834" i="44"/>
  <c r="G833" i="44"/>
  <c r="F833" i="44"/>
  <c r="E833" i="44"/>
  <c r="D833" i="44"/>
  <c r="B833" i="44"/>
  <c r="A833" i="44"/>
  <c r="G832" i="44"/>
  <c r="F832" i="44"/>
  <c r="E832" i="44"/>
  <c r="D832" i="44"/>
  <c r="B832" i="44"/>
  <c r="A832" i="44"/>
  <c r="G831" i="44"/>
  <c r="F831" i="44"/>
  <c r="E831" i="44"/>
  <c r="D831" i="44"/>
  <c r="B831" i="44"/>
  <c r="A831" i="44"/>
  <c r="G830" i="44"/>
  <c r="F830" i="44"/>
  <c r="E830" i="44"/>
  <c r="D830" i="44"/>
  <c r="B830" i="44"/>
  <c r="A830" i="44"/>
  <c r="G829" i="44"/>
  <c r="F829" i="44"/>
  <c r="E829" i="44"/>
  <c r="D829" i="44"/>
  <c r="B829" i="44"/>
  <c r="A829" i="44"/>
  <c r="G828" i="44"/>
  <c r="F828" i="44"/>
  <c r="E828" i="44"/>
  <c r="D828" i="44"/>
  <c r="B828" i="44"/>
  <c r="A828" i="44"/>
  <c r="G827" i="44"/>
  <c r="F827" i="44"/>
  <c r="E827" i="44"/>
  <c r="D827" i="44"/>
  <c r="B827" i="44"/>
  <c r="A827" i="44"/>
  <c r="G826" i="44"/>
  <c r="F826" i="44"/>
  <c r="E826" i="44"/>
  <c r="D826" i="44"/>
  <c r="B826" i="44"/>
  <c r="A826" i="44"/>
  <c r="G825" i="44"/>
  <c r="F825" i="44"/>
  <c r="E825" i="44"/>
  <c r="D825" i="44"/>
  <c r="B825" i="44"/>
  <c r="A825" i="44"/>
  <c r="G824" i="44"/>
  <c r="F824" i="44"/>
  <c r="E824" i="44"/>
  <c r="D824" i="44"/>
  <c r="B824" i="44"/>
  <c r="A824" i="44"/>
  <c r="G823" i="44"/>
  <c r="F823" i="44"/>
  <c r="E823" i="44"/>
  <c r="D823" i="44"/>
  <c r="B823" i="44"/>
  <c r="A823" i="44"/>
  <c r="G822" i="44"/>
  <c r="F822" i="44"/>
  <c r="E822" i="44"/>
  <c r="D822" i="44"/>
  <c r="B822" i="44"/>
  <c r="A822" i="44"/>
  <c r="G821" i="44"/>
  <c r="F821" i="44"/>
  <c r="E821" i="44"/>
  <c r="D821" i="44"/>
  <c r="B821" i="44"/>
  <c r="A821" i="44"/>
  <c r="G820" i="44"/>
  <c r="F820" i="44"/>
  <c r="E820" i="44"/>
  <c r="D820" i="44"/>
  <c r="B820" i="44"/>
  <c r="A820" i="44"/>
  <c r="G819" i="44"/>
  <c r="F819" i="44"/>
  <c r="E819" i="44"/>
  <c r="D819" i="44"/>
  <c r="B819" i="44"/>
  <c r="A819" i="44"/>
  <c r="G818" i="44"/>
  <c r="F818" i="44"/>
  <c r="E818" i="44"/>
  <c r="D818" i="44"/>
  <c r="B818" i="44"/>
  <c r="A818" i="44"/>
  <c r="G817" i="44"/>
  <c r="F817" i="44"/>
  <c r="E817" i="44"/>
  <c r="D817" i="44"/>
  <c r="B817" i="44"/>
  <c r="A817" i="44"/>
  <c r="G816" i="44"/>
  <c r="F816" i="44"/>
  <c r="E816" i="44"/>
  <c r="D816" i="44"/>
  <c r="B816" i="44"/>
  <c r="A816" i="44"/>
  <c r="G815" i="44"/>
  <c r="F815" i="44"/>
  <c r="E815" i="44"/>
  <c r="D815" i="44"/>
  <c r="B815" i="44"/>
  <c r="A815" i="44"/>
  <c r="G814" i="44"/>
  <c r="F814" i="44"/>
  <c r="E814" i="44"/>
  <c r="D814" i="44"/>
  <c r="B814" i="44"/>
  <c r="A814" i="44"/>
  <c r="G813" i="44"/>
  <c r="F813" i="44"/>
  <c r="E813" i="44"/>
  <c r="D813" i="44"/>
  <c r="B813" i="44"/>
  <c r="A813" i="44"/>
  <c r="G812" i="44"/>
  <c r="F812" i="44"/>
  <c r="E812" i="44"/>
  <c r="D812" i="44"/>
  <c r="B812" i="44"/>
  <c r="A812" i="44"/>
  <c r="G811" i="44"/>
  <c r="F811" i="44"/>
  <c r="E811" i="44"/>
  <c r="D811" i="44"/>
  <c r="B811" i="44"/>
  <c r="A811" i="44"/>
  <c r="G810" i="44"/>
  <c r="F810" i="44"/>
  <c r="E810" i="44"/>
  <c r="D810" i="44"/>
  <c r="B810" i="44"/>
  <c r="A810" i="44"/>
  <c r="G809" i="44"/>
  <c r="F809" i="44"/>
  <c r="E809" i="44"/>
  <c r="D809" i="44"/>
  <c r="B809" i="44"/>
  <c r="A809" i="44"/>
  <c r="G808" i="44"/>
  <c r="F808" i="44"/>
  <c r="E808" i="44"/>
  <c r="D808" i="44"/>
  <c r="B808" i="44"/>
  <c r="A808" i="44"/>
  <c r="G807" i="44"/>
  <c r="F807" i="44"/>
  <c r="E807" i="44"/>
  <c r="D807" i="44"/>
  <c r="B807" i="44"/>
  <c r="A807" i="44"/>
  <c r="G806" i="44"/>
  <c r="F806" i="44"/>
  <c r="E806" i="44"/>
  <c r="D806" i="44"/>
  <c r="B806" i="44"/>
  <c r="A806" i="44"/>
  <c r="G805" i="44"/>
  <c r="F805" i="44"/>
  <c r="E805" i="44"/>
  <c r="D805" i="44"/>
  <c r="B805" i="44"/>
  <c r="A805" i="44"/>
  <c r="G804" i="44"/>
  <c r="F804" i="44"/>
  <c r="E804" i="44"/>
  <c r="D804" i="44"/>
  <c r="B804" i="44"/>
  <c r="A804" i="44"/>
  <c r="G803" i="44"/>
  <c r="F803" i="44"/>
  <c r="E803" i="44"/>
  <c r="D803" i="44"/>
  <c r="B803" i="44"/>
  <c r="A803" i="44"/>
  <c r="G802" i="44"/>
  <c r="F802" i="44"/>
  <c r="E802" i="44"/>
  <c r="D802" i="44"/>
  <c r="B802" i="44"/>
  <c r="A802" i="44"/>
  <c r="G801" i="44"/>
  <c r="F801" i="44"/>
  <c r="E801" i="44"/>
  <c r="D801" i="44"/>
  <c r="B801" i="44"/>
  <c r="A801" i="44"/>
  <c r="G800" i="44"/>
  <c r="F800" i="44"/>
  <c r="E800" i="44"/>
  <c r="D800" i="44"/>
  <c r="B800" i="44"/>
  <c r="A800" i="44"/>
  <c r="G799" i="44"/>
  <c r="F799" i="44"/>
  <c r="E799" i="44"/>
  <c r="D799" i="44"/>
  <c r="B799" i="44"/>
  <c r="A799" i="44"/>
  <c r="G798" i="44"/>
  <c r="F798" i="44"/>
  <c r="E798" i="44"/>
  <c r="D798" i="44"/>
  <c r="B798" i="44"/>
  <c r="A798" i="44"/>
  <c r="G797" i="44"/>
  <c r="F797" i="44"/>
  <c r="E797" i="44"/>
  <c r="D797" i="44"/>
  <c r="B797" i="44"/>
  <c r="A797" i="44"/>
  <c r="G796" i="44"/>
  <c r="F796" i="44"/>
  <c r="E796" i="44"/>
  <c r="D796" i="44"/>
  <c r="B796" i="44"/>
  <c r="A796" i="44"/>
  <c r="G795" i="44"/>
  <c r="F795" i="44"/>
  <c r="E795" i="44"/>
  <c r="D795" i="44"/>
  <c r="B795" i="44"/>
  <c r="A795" i="44"/>
  <c r="G794" i="44"/>
  <c r="F794" i="44"/>
  <c r="E794" i="44"/>
  <c r="D794" i="44"/>
  <c r="B794" i="44"/>
  <c r="A794" i="44"/>
  <c r="G793" i="44"/>
  <c r="F793" i="44"/>
  <c r="E793" i="44"/>
  <c r="D793" i="44"/>
  <c r="B793" i="44"/>
  <c r="A793" i="44"/>
  <c r="G792" i="44"/>
  <c r="F792" i="44"/>
  <c r="E792" i="44"/>
  <c r="D792" i="44"/>
  <c r="B792" i="44"/>
  <c r="A792" i="44"/>
  <c r="G791" i="44"/>
  <c r="F791" i="44"/>
  <c r="E791" i="44"/>
  <c r="D791" i="44"/>
  <c r="B791" i="44"/>
  <c r="A791" i="44"/>
  <c r="G790" i="44"/>
  <c r="F790" i="44"/>
  <c r="E790" i="44"/>
  <c r="D790" i="44"/>
  <c r="B790" i="44"/>
  <c r="A790" i="44"/>
  <c r="G789" i="44"/>
  <c r="F789" i="44"/>
  <c r="E789" i="44"/>
  <c r="D789" i="44"/>
  <c r="B789" i="44"/>
  <c r="A789" i="44"/>
  <c r="G788" i="44"/>
  <c r="F788" i="44"/>
  <c r="E788" i="44"/>
  <c r="D788" i="44"/>
  <c r="B788" i="44"/>
  <c r="A788" i="44"/>
  <c r="G787" i="44"/>
  <c r="F787" i="44"/>
  <c r="E787" i="44"/>
  <c r="D787" i="44"/>
  <c r="B787" i="44"/>
  <c r="A787" i="44"/>
  <c r="G786" i="44"/>
  <c r="F786" i="44"/>
  <c r="E786" i="44"/>
  <c r="D786" i="44"/>
  <c r="B786" i="44"/>
  <c r="A786" i="44"/>
  <c r="G785" i="44"/>
  <c r="F785" i="44"/>
  <c r="E785" i="44"/>
  <c r="D785" i="44"/>
  <c r="B785" i="44"/>
  <c r="A785" i="44"/>
  <c r="G784" i="44"/>
  <c r="F784" i="44"/>
  <c r="E784" i="44"/>
  <c r="D784" i="44"/>
  <c r="B784" i="44"/>
  <c r="A784" i="44"/>
  <c r="G783" i="44"/>
  <c r="F783" i="44"/>
  <c r="E783" i="44"/>
  <c r="D783" i="44"/>
  <c r="B783" i="44"/>
  <c r="A783" i="44"/>
  <c r="G782" i="44"/>
  <c r="F782" i="44"/>
  <c r="E782" i="44"/>
  <c r="D782" i="44"/>
  <c r="B782" i="44"/>
  <c r="A782" i="44"/>
  <c r="G781" i="44"/>
  <c r="F781" i="44"/>
  <c r="E781" i="44"/>
  <c r="D781" i="44"/>
  <c r="B781" i="44"/>
  <c r="A781" i="44"/>
  <c r="G780" i="44"/>
  <c r="F780" i="44"/>
  <c r="E780" i="44"/>
  <c r="D780" i="44"/>
  <c r="B780" i="44"/>
  <c r="A780" i="44"/>
  <c r="G779" i="44"/>
  <c r="F779" i="44"/>
  <c r="E779" i="44"/>
  <c r="D779" i="44"/>
  <c r="B779" i="44"/>
  <c r="A779" i="44"/>
  <c r="G778" i="44"/>
  <c r="F778" i="44"/>
  <c r="E778" i="44"/>
  <c r="D778" i="44"/>
  <c r="B778" i="44"/>
  <c r="A778" i="44"/>
  <c r="G777" i="44"/>
  <c r="F777" i="44"/>
  <c r="E777" i="44"/>
  <c r="D777" i="44"/>
  <c r="B777" i="44"/>
  <c r="A777" i="44"/>
  <c r="G776" i="44"/>
  <c r="F776" i="44"/>
  <c r="E776" i="44"/>
  <c r="D776" i="44"/>
  <c r="B776" i="44"/>
  <c r="A776" i="44"/>
  <c r="G775" i="44"/>
  <c r="F775" i="44"/>
  <c r="E775" i="44"/>
  <c r="D775" i="44"/>
  <c r="B775" i="44"/>
  <c r="A775" i="44"/>
  <c r="G774" i="44"/>
  <c r="F774" i="44"/>
  <c r="E774" i="44"/>
  <c r="D774" i="44"/>
  <c r="B774" i="44"/>
  <c r="A774" i="44"/>
  <c r="G773" i="44"/>
  <c r="F773" i="44"/>
  <c r="E773" i="44"/>
  <c r="D773" i="44"/>
  <c r="B773" i="44"/>
  <c r="A773" i="44"/>
  <c r="G772" i="44"/>
  <c r="F772" i="44"/>
  <c r="E772" i="44"/>
  <c r="D772" i="44"/>
  <c r="B772" i="44"/>
  <c r="A772" i="44"/>
  <c r="G771" i="44"/>
  <c r="F771" i="44"/>
  <c r="E771" i="44"/>
  <c r="D771" i="44"/>
  <c r="B771" i="44"/>
  <c r="A771" i="44"/>
  <c r="G770" i="44"/>
  <c r="F770" i="44"/>
  <c r="E770" i="44"/>
  <c r="D770" i="44"/>
  <c r="B770" i="44"/>
  <c r="A770" i="44"/>
  <c r="G769" i="44"/>
  <c r="F769" i="44"/>
  <c r="E769" i="44"/>
  <c r="D769" i="44"/>
  <c r="B769" i="44"/>
  <c r="A769" i="44"/>
  <c r="G768" i="44"/>
  <c r="F768" i="44"/>
  <c r="E768" i="44"/>
  <c r="D768" i="44"/>
  <c r="B768" i="44"/>
  <c r="A768" i="44"/>
  <c r="G767" i="44"/>
  <c r="F767" i="44"/>
  <c r="E767" i="44"/>
  <c r="D767" i="44"/>
  <c r="B767" i="44"/>
  <c r="A767" i="44"/>
  <c r="G766" i="44"/>
  <c r="F766" i="44"/>
  <c r="E766" i="44"/>
  <c r="D766" i="44"/>
  <c r="B766" i="44"/>
  <c r="A766" i="44"/>
  <c r="G765" i="44"/>
  <c r="F765" i="44"/>
  <c r="E765" i="44"/>
  <c r="D765" i="44"/>
  <c r="B765" i="44"/>
  <c r="A765" i="44"/>
  <c r="G764" i="44"/>
  <c r="F764" i="44"/>
  <c r="E764" i="44"/>
  <c r="D764" i="44"/>
  <c r="B764" i="44"/>
  <c r="A764" i="44"/>
  <c r="G763" i="44"/>
  <c r="F763" i="44"/>
  <c r="E763" i="44"/>
  <c r="D763" i="44"/>
  <c r="B763" i="44"/>
  <c r="A763" i="44"/>
  <c r="G762" i="44"/>
  <c r="F762" i="44"/>
  <c r="E762" i="44"/>
  <c r="D762" i="44"/>
  <c r="B762" i="44"/>
  <c r="A762" i="44"/>
  <c r="G761" i="44"/>
  <c r="F761" i="44"/>
  <c r="E761" i="44"/>
  <c r="D761" i="44"/>
  <c r="B761" i="44"/>
  <c r="A761" i="44"/>
  <c r="G760" i="44"/>
  <c r="F760" i="44"/>
  <c r="E760" i="44"/>
  <c r="D760" i="44"/>
  <c r="B760" i="44"/>
  <c r="A760" i="44"/>
  <c r="G759" i="44"/>
  <c r="F759" i="44"/>
  <c r="E759" i="44"/>
  <c r="D759" i="44"/>
  <c r="B759" i="44"/>
  <c r="A759" i="44"/>
  <c r="G758" i="44"/>
  <c r="F758" i="44"/>
  <c r="E758" i="44"/>
  <c r="D758" i="44"/>
  <c r="B758" i="44"/>
  <c r="A758" i="44"/>
  <c r="G757" i="44"/>
  <c r="F757" i="44"/>
  <c r="E757" i="44"/>
  <c r="D757" i="44"/>
  <c r="B757" i="44"/>
  <c r="A757" i="44"/>
  <c r="G756" i="44"/>
  <c r="F756" i="44"/>
  <c r="E756" i="44"/>
  <c r="D756" i="44"/>
  <c r="B756" i="44"/>
  <c r="A756" i="44"/>
  <c r="G755" i="44"/>
  <c r="F755" i="44"/>
  <c r="E755" i="44"/>
  <c r="D755" i="44"/>
  <c r="B755" i="44"/>
  <c r="A755" i="44"/>
  <c r="G754" i="44"/>
  <c r="F754" i="44"/>
  <c r="E754" i="44"/>
  <c r="D754" i="44"/>
  <c r="B754" i="44"/>
  <c r="A754" i="44"/>
  <c r="G753" i="44"/>
  <c r="F753" i="44"/>
  <c r="E753" i="44"/>
  <c r="D753" i="44"/>
  <c r="B753" i="44"/>
  <c r="A753" i="44"/>
  <c r="G752" i="44"/>
  <c r="F752" i="44"/>
  <c r="E752" i="44"/>
  <c r="D752" i="44"/>
  <c r="B752" i="44"/>
  <c r="A752" i="44"/>
  <c r="G751" i="44"/>
  <c r="F751" i="44"/>
  <c r="E751" i="44"/>
  <c r="D751" i="44"/>
  <c r="B751" i="44"/>
  <c r="A751" i="44"/>
  <c r="G750" i="44"/>
  <c r="F750" i="44"/>
  <c r="E750" i="44"/>
  <c r="D750" i="44"/>
  <c r="B750" i="44"/>
  <c r="A750" i="44"/>
  <c r="G749" i="44"/>
  <c r="F749" i="44"/>
  <c r="E749" i="44"/>
  <c r="D749" i="44"/>
  <c r="B749" i="44"/>
  <c r="A749" i="44"/>
  <c r="G748" i="44"/>
  <c r="F748" i="44"/>
  <c r="E748" i="44"/>
  <c r="D748" i="44"/>
  <c r="B748" i="44"/>
  <c r="A748" i="44"/>
  <c r="G747" i="44"/>
  <c r="F747" i="44"/>
  <c r="E747" i="44"/>
  <c r="D747" i="44"/>
  <c r="B747" i="44"/>
  <c r="A747" i="44"/>
  <c r="G746" i="44"/>
  <c r="F746" i="44"/>
  <c r="E746" i="44"/>
  <c r="D746" i="44"/>
  <c r="B746" i="44"/>
  <c r="A746" i="44"/>
  <c r="G745" i="44"/>
  <c r="F745" i="44"/>
  <c r="E745" i="44"/>
  <c r="D745" i="44"/>
  <c r="B745" i="44"/>
  <c r="A745" i="44"/>
  <c r="G744" i="44"/>
  <c r="F744" i="44"/>
  <c r="E744" i="44"/>
  <c r="D744" i="44"/>
  <c r="B744" i="44"/>
  <c r="A744" i="44"/>
  <c r="G743" i="44"/>
  <c r="F743" i="44"/>
  <c r="E743" i="44"/>
  <c r="D743" i="44"/>
  <c r="B743" i="44"/>
  <c r="A743" i="44"/>
  <c r="G742" i="44"/>
  <c r="F742" i="44"/>
  <c r="E742" i="44"/>
  <c r="D742" i="44"/>
  <c r="B742" i="44"/>
  <c r="A742" i="44"/>
  <c r="G741" i="44"/>
  <c r="F741" i="44"/>
  <c r="E741" i="44"/>
  <c r="D741" i="44"/>
  <c r="B741" i="44"/>
  <c r="A741" i="44"/>
  <c r="G740" i="44"/>
  <c r="F740" i="44"/>
  <c r="E740" i="44"/>
  <c r="D740" i="44"/>
  <c r="B740" i="44"/>
  <c r="A740" i="44"/>
  <c r="G739" i="44"/>
  <c r="F739" i="44"/>
  <c r="E739" i="44"/>
  <c r="D739" i="44"/>
  <c r="B739" i="44"/>
  <c r="A739" i="44"/>
  <c r="G738" i="44"/>
  <c r="F738" i="44"/>
  <c r="E738" i="44"/>
  <c r="D738" i="44"/>
  <c r="B738" i="44"/>
  <c r="A738" i="44"/>
  <c r="G737" i="44"/>
  <c r="F737" i="44"/>
  <c r="E737" i="44"/>
  <c r="D737" i="44"/>
  <c r="B737" i="44"/>
  <c r="A737" i="44"/>
  <c r="G736" i="44"/>
  <c r="F736" i="44"/>
  <c r="E736" i="44"/>
  <c r="D736" i="44"/>
  <c r="B736" i="44"/>
  <c r="A736" i="44"/>
  <c r="G735" i="44"/>
  <c r="F735" i="44"/>
  <c r="E735" i="44"/>
  <c r="D735" i="44"/>
  <c r="B735" i="44"/>
  <c r="A735" i="44"/>
  <c r="G734" i="44"/>
  <c r="F734" i="44"/>
  <c r="E734" i="44"/>
  <c r="D734" i="44"/>
  <c r="B734" i="44"/>
  <c r="A734" i="44"/>
  <c r="G733" i="44"/>
  <c r="F733" i="44"/>
  <c r="E733" i="44"/>
  <c r="D733" i="44"/>
  <c r="B733" i="44"/>
  <c r="A733" i="44"/>
  <c r="G732" i="44"/>
  <c r="F732" i="44"/>
  <c r="E732" i="44"/>
  <c r="D732" i="44"/>
  <c r="B732" i="44"/>
  <c r="A732" i="44"/>
  <c r="G731" i="44"/>
  <c r="F731" i="44"/>
  <c r="E731" i="44"/>
  <c r="D731" i="44"/>
  <c r="B731" i="44"/>
  <c r="A731" i="44"/>
  <c r="G730" i="44"/>
  <c r="F730" i="44"/>
  <c r="E730" i="44"/>
  <c r="D730" i="44"/>
  <c r="B730" i="44"/>
  <c r="A730" i="44"/>
  <c r="G729" i="44"/>
  <c r="F729" i="44"/>
  <c r="E729" i="44"/>
  <c r="D729" i="44"/>
  <c r="B729" i="44"/>
  <c r="A729" i="44"/>
  <c r="G728" i="44"/>
  <c r="F728" i="44"/>
  <c r="E728" i="44"/>
  <c r="D728" i="44"/>
  <c r="B728" i="44"/>
  <c r="A728" i="44"/>
  <c r="G727" i="44"/>
  <c r="F727" i="44"/>
  <c r="E727" i="44"/>
  <c r="D727" i="44"/>
  <c r="B727" i="44"/>
  <c r="A727" i="44"/>
  <c r="G726" i="44"/>
  <c r="F726" i="44"/>
  <c r="E726" i="44"/>
  <c r="D726" i="44"/>
  <c r="B726" i="44"/>
  <c r="A726" i="44"/>
  <c r="G725" i="44"/>
  <c r="F725" i="44"/>
  <c r="E725" i="44"/>
  <c r="D725" i="44"/>
  <c r="B725" i="44"/>
  <c r="A725" i="44"/>
  <c r="G724" i="44"/>
  <c r="F724" i="44"/>
  <c r="E724" i="44"/>
  <c r="D724" i="44"/>
  <c r="B724" i="44"/>
  <c r="A724" i="44"/>
  <c r="G723" i="44"/>
  <c r="F723" i="44"/>
  <c r="E723" i="44"/>
  <c r="D723" i="44"/>
  <c r="B723" i="44"/>
  <c r="A723" i="44"/>
  <c r="G722" i="44"/>
  <c r="F722" i="44"/>
  <c r="E722" i="44"/>
  <c r="D722" i="44"/>
  <c r="B722" i="44"/>
  <c r="A722" i="44"/>
  <c r="G721" i="44"/>
  <c r="F721" i="44"/>
  <c r="E721" i="44"/>
  <c r="D721" i="44"/>
  <c r="B721" i="44"/>
  <c r="A721" i="44"/>
  <c r="G720" i="44"/>
  <c r="F720" i="44"/>
  <c r="E720" i="44"/>
  <c r="D720" i="44"/>
  <c r="B720" i="44"/>
  <c r="A720" i="44"/>
  <c r="G719" i="44"/>
  <c r="F719" i="44"/>
  <c r="E719" i="44"/>
  <c r="D719" i="44"/>
  <c r="B719" i="44"/>
  <c r="A719" i="44"/>
  <c r="G718" i="44"/>
  <c r="F718" i="44"/>
  <c r="E718" i="44"/>
  <c r="D718" i="44"/>
  <c r="B718" i="44"/>
  <c r="A718" i="44"/>
  <c r="G717" i="44"/>
  <c r="F717" i="44"/>
  <c r="E717" i="44"/>
  <c r="D717" i="44"/>
  <c r="B717" i="44"/>
  <c r="A717" i="44"/>
  <c r="G716" i="44"/>
  <c r="F716" i="44"/>
  <c r="E716" i="44"/>
  <c r="D716" i="44"/>
  <c r="B716" i="44"/>
  <c r="A716" i="44"/>
  <c r="G715" i="44"/>
  <c r="F715" i="44"/>
  <c r="E715" i="44"/>
  <c r="D715" i="44"/>
  <c r="B715" i="44"/>
  <c r="A715" i="44"/>
  <c r="G714" i="44"/>
  <c r="F714" i="44"/>
  <c r="E714" i="44"/>
  <c r="D714" i="44"/>
  <c r="B714" i="44"/>
  <c r="A714" i="44"/>
  <c r="G713" i="44"/>
  <c r="F713" i="44"/>
  <c r="E713" i="44"/>
  <c r="D713" i="44"/>
  <c r="B713" i="44"/>
  <c r="A713" i="44"/>
  <c r="G712" i="44"/>
  <c r="F712" i="44"/>
  <c r="E712" i="44"/>
  <c r="D712" i="44"/>
  <c r="B712" i="44"/>
  <c r="A712" i="44"/>
  <c r="G711" i="44"/>
  <c r="F711" i="44"/>
  <c r="E711" i="44"/>
  <c r="D711" i="44"/>
  <c r="B711" i="44"/>
  <c r="A711" i="44"/>
  <c r="G710" i="44"/>
  <c r="F710" i="44"/>
  <c r="E710" i="44"/>
  <c r="D710" i="44"/>
  <c r="B710" i="44"/>
  <c r="A710" i="44"/>
  <c r="G709" i="44"/>
  <c r="F709" i="44"/>
  <c r="E709" i="44"/>
  <c r="D709" i="44"/>
  <c r="B709" i="44"/>
  <c r="A709" i="44"/>
  <c r="G708" i="44"/>
  <c r="F708" i="44"/>
  <c r="E708" i="44"/>
  <c r="D708" i="44"/>
  <c r="B708" i="44"/>
  <c r="A708" i="44"/>
  <c r="G707" i="44"/>
  <c r="F707" i="44"/>
  <c r="E707" i="44"/>
  <c r="D707" i="44"/>
  <c r="B707" i="44"/>
  <c r="A707" i="44"/>
  <c r="G706" i="44"/>
  <c r="F706" i="44"/>
  <c r="E706" i="44"/>
  <c r="D706" i="44"/>
  <c r="B706" i="44"/>
  <c r="A706" i="44"/>
  <c r="G705" i="44"/>
  <c r="F705" i="44"/>
  <c r="E705" i="44"/>
  <c r="D705" i="44"/>
  <c r="B705" i="44"/>
  <c r="A705" i="44"/>
  <c r="G704" i="44"/>
  <c r="F704" i="44"/>
  <c r="E704" i="44"/>
  <c r="D704" i="44"/>
  <c r="B704" i="44"/>
  <c r="A704" i="44"/>
  <c r="G703" i="44"/>
  <c r="F703" i="44"/>
  <c r="E703" i="44"/>
  <c r="D703" i="44"/>
  <c r="B703" i="44"/>
  <c r="A703" i="44"/>
  <c r="G702" i="44"/>
  <c r="F702" i="44"/>
  <c r="E702" i="44"/>
  <c r="D702" i="44"/>
  <c r="B702" i="44"/>
  <c r="A702" i="44"/>
  <c r="G701" i="44"/>
  <c r="F701" i="44"/>
  <c r="E701" i="44"/>
  <c r="D701" i="44"/>
  <c r="B701" i="44"/>
  <c r="A701" i="44"/>
  <c r="G700" i="44"/>
  <c r="F700" i="44"/>
  <c r="E700" i="44"/>
  <c r="D700" i="44"/>
  <c r="B700" i="44"/>
  <c r="A700" i="44"/>
  <c r="G699" i="44"/>
  <c r="F699" i="44"/>
  <c r="E699" i="44"/>
  <c r="D699" i="44"/>
  <c r="B699" i="44"/>
  <c r="A699" i="44"/>
  <c r="G698" i="44"/>
  <c r="F698" i="44"/>
  <c r="E698" i="44"/>
  <c r="D698" i="44"/>
  <c r="B698" i="44"/>
  <c r="A698" i="44"/>
  <c r="G697" i="44"/>
  <c r="F697" i="44"/>
  <c r="E697" i="44"/>
  <c r="D697" i="44"/>
  <c r="B697" i="44"/>
  <c r="A697" i="44"/>
  <c r="G696" i="44"/>
  <c r="F696" i="44"/>
  <c r="E696" i="44"/>
  <c r="D696" i="44"/>
  <c r="B696" i="44"/>
  <c r="A696" i="44"/>
  <c r="G695" i="44"/>
  <c r="F695" i="44"/>
  <c r="E695" i="44"/>
  <c r="D695" i="44"/>
  <c r="B695" i="44"/>
  <c r="A695" i="44"/>
  <c r="G694" i="44"/>
  <c r="F694" i="44"/>
  <c r="E694" i="44"/>
  <c r="D694" i="44"/>
  <c r="B694" i="44"/>
  <c r="A694" i="44"/>
  <c r="G693" i="44"/>
  <c r="F693" i="44"/>
  <c r="E693" i="44"/>
  <c r="D693" i="44"/>
  <c r="B693" i="44"/>
  <c r="A693" i="44"/>
  <c r="G692" i="44"/>
  <c r="F692" i="44"/>
  <c r="E692" i="44"/>
  <c r="D692" i="44"/>
  <c r="B692" i="44"/>
  <c r="A692" i="44"/>
  <c r="G691" i="44"/>
  <c r="F691" i="44"/>
  <c r="E691" i="44"/>
  <c r="D691" i="44"/>
  <c r="B691" i="44"/>
  <c r="A691" i="44"/>
  <c r="G690" i="44"/>
  <c r="F690" i="44"/>
  <c r="E690" i="44"/>
  <c r="D690" i="44"/>
  <c r="B690" i="44"/>
  <c r="A690" i="44"/>
  <c r="G689" i="44"/>
  <c r="F689" i="44"/>
  <c r="E689" i="44"/>
  <c r="D689" i="44"/>
  <c r="B689" i="44"/>
  <c r="A689" i="44"/>
  <c r="G688" i="44"/>
  <c r="F688" i="44"/>
  <c r="E688" i="44"/>
  <c r="D688" i="44"/>
  <c r="B688" i="44"/>
  <c r="A688" i="44"/>
  <c r="G687" i="44"/>
  <c r="F687" i="44"/>
  <c r="E687" i="44"/>
  <c r="D687" i="44"/>
  <c r="B687" i="44"/>
  <c r="A687" i="44"/>
  <c r="G686" i="44"/>
  <c r="F686" i="44"/>
  <c r="E686" i="44"/>
  <c r="D686" i="44"/>
  <c r="B686" i="44"/>
  <c r="A686" i="44"/>
  <c r="G685" i="44"/>
  <c r="F685" i="44"/>
  <c r="E685" i="44"/>
  <c r="D685" i="44"/>
  <c r="B685" i="44"/>
  <c r="A685" i="44"/>
  <c r="G684" i="44"/>
  <c r="F684" i="44"/>
  <c r="E684" i="44"/>
  <c r="D684" i="44"/>
  <c r="B684" i="44"/>
  <c r="A684" i="44"/>
  <c r="G683" i="44"/>
  <c r="F683" i="44"/>
  <c r="E683" i="44"/>
  <c r="D683" i="44"/>
  <c r="B683" i="44"/>
  <c r="A683" i="44"/>
  <c r="G682" i="44"/>
  <c r="F682" i="44"/>
  <c r="E682" i="44"/>
  <c r="D682" i="44"/>
  <c r="B682" i="44"/>
  <c r="A682" i="44"/>
  <c r="G681" i="44"/>
  <c r="F681" i="44"/>
  <c r="E681" i="44"/>
  <c r="D681" i="44"/>
  <c r="B681" i="44"/>
  <c r="A681" i="44"/>
  <c r="G680" i="44"/>
  <c r="F680" i="44"/>
  <c r="E680" i="44"/>
  <c r="D680" i="44"/>
  <c r="B680" i="44"/>
  <c r="A680" i="44"/>
  <c r="G679" i="44"/>
  <c r="F679" i="44"/>
  <c r="E679" i="44"/>
  <c r="D679" i="44"/>
  <c r="B679" i="44"/>
  <c r="A679" i="44"/>
  <c r="G678" i="44"/>
  <c r="F678" i="44"/>
  <c r="E678" i="44"/>
  <c r="D678" i="44"/>
  <c r="B678" i="44"/>
  <c r="A678" i="44"/>
  <c r="G677" i="44"/>
  <c r="F677" i="44"/>
  <c r="E677" i="44"/>
  <c r="D677" i="44"/>
  <c r="B677" i="44"/>
  <c r="A677" i="44"/>
  <c r="G676" i="44"/>
  <c r="F676" i="44"/>
  <c r="E676" i="44"/>
  <c r="D676" i="44"/>
  <c r="B676" i="44"/>
  <c r="A676" i="44"/>
  <c r="G675" i="44"/>
  <c r="F675" i="44"/>
  <c r="E675" i="44"/>
  <c r="D675" i="44"/>
  <c r="B675" i="44"/>
  <c r="A675" i="44"/>
  <c r="G674" i="44"/>
  <c r="F674" i="44"/>
  <c r="E674" i="44"/>
  <c r="D674" i="44"/>
  <c r="B674" i="44"/>
  <c r="A674" i="44"/>
  <c r="G673" i="44"/>
  <c r="F673" i="44"/>
  <c r="E673" i="44"/>
  <c r="D673" i="44"/>
  <c r="B673" i="44"/>
  <c r="A673" i="44"/>
  <c r="G672" i="44"/>
  <c r="F672" i="44"/>
  <c r="E672" i="44"/>
  <c r="D672" i="44"/>
  <c r="B672" i="44"/>
  <c r="A672" i="44"/>
  <c r="G671" i="44"/>
  <c r="F671" i="44"/>
  <c r="E671" i="44"/>
  <c r="D671" i="44"/>
  <c r="B671" i="44"/>
  <c r="A671" i="44"/>
  <c r="G670" i="44"/>
  <c r="F670" i="44"/>
  <c r="E670" i="44"/>
  <c r="D670" i="44"/>
  <c r="B670" i="44"/>
  <c r="A670" i="44"/>
  <c r="G669" i="44"/>
  <c r="F669" i="44"/>
  <c r="E669" i="44"/>
  <c r="D669" i="44"/>
  <c r="B669" i="44"/>
  <c r="A669" i="44"/>
  <c r="G668" i="44"/>
  <c r="F668" i="44"/>
  <c r="E668" i="44"/>
  <c r="D668" i="44"/>
  <c r="B668" i="44"/>
  <c r="A668" i="44"/>
  <c r="G667" i="44"/>
  <c r="F667" i="44"/>
  <c r="E667" i="44"/>
  <c r="D667" i="44"/>
  <c r="B667" i="44"/>
  <c r="A667" i="44"/>
  <c r="G666" i="44"/>
  <c r="F666" i="44"/>
  <c r="E666" i="44"/>
  <c r="D666" i="44"/>
  <c r="B666" i="44"/>
  <c r="A666" i="44"/>
  <c r="G665" i="44"/>
  <c r="F665" i="44"/>
  <c r="E665" i="44"/>
  <c r="D665" i="44"/>
  <c r="B665" i="44"/>
  <c r="A665" i="44"/>
  <c r="G664" i="44"/>
  <c r="F664" i="44"/>
  <c r="E664" i="44"/>
  <c r="D664" i="44"/>
  <c r="B664" i="44"/>
  <c r="A664" i="44"/>
  <c r="G663" i="44"/>
  <c r="F663" i="44"/>
  <c r="E663" i="44"/>
  <c r="D663" i="44"/>
  <c r="B663" i="44"/>
  <c r="A663" i="44"/>
  <c r="G662" i="44"/>
  <c r="F662" i="44"/>
  <c r="E662" i="44"/>
  <c r="D662" i="44"/>
  <c r="B662" i="44"/>
  <c r="A662" i="44"/>
  <c r="G661" i="44"/>
  <c r="F661" i="44"/>
  <c r="E661" i="44"/>
  <c r="D661" i="44"/>
  <c r="B661" i="44"/>
  <c r="A661" i="44"/>
  <c r="G660" i="44"/>
  <c r="F660" i="44"/>
  <c r="E660" i="44"/>
  <c r="D660" i="44"/>
  <c r="B660" i="44"/>
  <c r="A660" i="44"/>
  <c r="G659" i="44"/>
  <c r="F659" i="44"/>
  <c r="E659" i="44"/>
  <c r="D659" i="44"/>
  <c r="B659" i="44"/>
  <c r="A659" i="44"/>
  <c r="G658" i="44"/>
  <c r="F658" i="44"/>
  <c r="E658" i="44"/>
  <c r="D658" i="44"/>
  <c r="B658" i="44"/>
  <c r="A658" i="44"/>
  <c r="G657" i="44"/>
  <c r="F657" i="44"/>
  <c r="E657" i="44"/>
  <c r="D657" i="44"/>
  <c r="B657" i="44"/>
  <c r="A657" i="44"/>
  <c r="G656" i="44"/>
  <c r="F656" i="44"/>
  <c r="E656" i="44"/>
  <c r="D656" i="44"/>
  <c r="B656" i="44"/>
  <c r="A656" i="44"/>
  <c r="G655" i="44"/>
  <c r="F655" i="44"/>
  <c r="E655" i="44"/>
  <c r="D655" i="44"/>
  <c r="B655" i="44"/>
  <c r="A655" i="44"/>
  <c r="G654" i="44"/>
  <c r="F654" i="44"/>
  <c r="E654" i="44"/>
  <c r="D654" i="44"/>
  <c r="B654" i="44"/>
  <c r="A654" i="44"/>
  <c r="G653" i="44"/>
  <c r="F653" i="44"/>
  <c r="E653" i="44"/>
  <c r="D653" i="44"/>
  <c r="B653" i="44"/>
  <c r="A653" i="44"/>
  <c r="G652" i="44"/>
  <c r="F652" i="44"/>
  <c r="E652" i="44"/>
  <c r="D652" i="44"/>
  <c r="B652" i="44"/>
  <c r="A652" i="44"/>
  <c r="G651" i="44"/>
  <c r="F651" i="44"/>
  <c r="E651" i="44"/>
  <c r="D651" i="44"/>
  <c r="B651" i="44"/>
  <c r="A651" i="44"/>
  <c r="G650" i="44"/>
  <c r="F650" i="44"/>
  <c r="E650" i="44"/>
  <c r="D650" i="44"/>
  <c r="B650" i="44"/>
  <c r="A650" i="44"/>
  <c r="G649" i="44"/>
  <c r="F649" i="44"/>
  <c r="E649" i="44"/>
  <c r="D649" i="44"/>
  <c r="B649" i="44"/>
  <c r="A649" i="44"/>
  <c r="G648" i="44"/>
  <c r="F648" i="44"/>
  <c r="E648" i="44"/>
  <c r="D648" i="44"/>
  <c r="B648" i="44"/>
  <c r="A648" i="44"/>
  <c r="G647" i="44"/>
  <c r="F647" i="44"/>
  <c r="E647" i="44"/>
  <c r="D647" i="44"/>
  <c r="B647" i="44"/>
  <c r="A647" i="44"/>
  <c r="G646" i="44"/>
  <c r="F646" i="44"/>
  <c r="E646" i="44"/>
  <c r="D646" i="44"/>
  <c r="B646" i="44"/>
  <c r="A646" i="44"/>
  <c r="G645" i="44"/>
  <c r="F645" i="44"/>
  <c r="E645" i="44"/>
  <c r="D645" i="44"/>
  <c r="B645" i="44"/>
  <c r="A645" i="44"/>
  <c r="G644" i="44"/>
  <c r="F644" i="44"/>
  <c r="E644" i="44"/>
  <c r="D644" i="44"/>
  <c r="B644" i="44"/>
  <c r="A644" i="44"/>
  <c r="G643" i="44"/>
  <c r="F643" i="44"/>
  <c r="E643" i="44"/>
  <c r="D643" i="44"/>
  <c r="B643" i="44"/>
  <c r="A643" i="44"/>
  <c r="G642" i="44"/>
  <c r="F642" i="44"/>
  <c r="E642" i="44"/>
  <c r="D642" i="44"/>
  <c r="B642" i="44"/>
  <c r="A642" i="44"/>
  <c r="G641" i="44"/>
  <c r="F641" i="44"/>
  <c r="E641" i="44"/>
  <c r="D641" i="44"/>
  <c r="B641" i="44"/>
  <c r="A641" i="44"/>
  <c r="G640" i="44"/>
  <c r="F640" i="44"/>
  <c r="E640" i="44"/>
  <c r="D640" i="44"/>
  <c r="B640" i="44"/>
  <c r="A640" i="44"/>
  <c r="G639" i="44"/>
  <c r="F639" i="44"/>
  <c r="E639" i="44"/>
  <c r="D639" i="44"/>
  <c r="B639" i="44"/>
  <c r="A639" i="44"/>
  <c r="G638" i="44"/>
  <c r="F638" i="44"/>
  <c r="E638" i="44"/>
  <c r="D638" i="44"/>
  <c r="B638" i="44"/>
  <c r="A638" i="44"/>
  <c r="G637" i="44"/>
  <c r="F637" i="44"/>
  <c r="E637" i="44"/>
  <c r="D637" i="44"/>
  <c r="B637" i="44"/>
  <c r="A637" i="44"/>
  <c r="G636" i="44"/>
  <c r="F636" i="44"/>
  <c r="E636" i="44"/>
  <c r="D636" i="44"/>
  <c r="B636" i="44"/>
  <c r="A636" i="44"/>
  <c r="G635" i="44"/>
  <c r="F635" i="44"/>
  <c r="E635" i="44"/>
  <c r="D635" i="44"/>
  <c r="B635" i="44"/>
  <c r="A635" i="44"/>
  <c r="G634" i="44"/>
  <c r="F634" i="44"/>
  <c r="E634" i="44"/>
  <c r="D634" i="44"/>
  <c r="B634" i="44"/>
  <c r="A634" i="44"/>
  <c r="G633" i="44"/>
  <c r="F633" i="44"/>
  <c r="E633" i="44"/>
  <c r="D633" i="44"/>
  <c r="B633" i="44"/>
  <c r="A633" i="44"/>
  <c r="G632" i="44"/>
  <c r="F632" i="44"/>
  <c r="E632" i="44"/>
  <c r="D632" i="44"/>
  <c r="B632" i="44"/>
  <c r="A632" i="44"/>
  <c r="G631" i="44"/>
  <c r="F631" i="44"/>
  <c r="E631" i="44"/>
  <c r="D631" i="44"/>
  <c r="B631" i="44"/>
  <c r="A631" i="44"/>
  <c r="G630" i="44"/>
  <c r="F630" i="44"/>
  <c r="E630" i="44"/>
  <c r="D630" i="44"/>
  <c r="B630" i="44"/>
  <c r="A630" i="44"/>
  <c r="G629" i="44"/>
  <c r="F629" i="44"/>
  <c r="E629" i="44"/>
  <c r="D629" i="44"/>
  <c r="B629" i="44"/>
  <c r="A629" i="44"/>
  <c r="G628" i="44"/>
  <c r="F628" i="44"/>
  <c r="E628" i="44"/>
  <c r="D628" i="44"/>
  <c r="B628" i="44"/>
  <c r="A628" i="44"/>
  <c r="G627" i="44"/>
  <c r="F627" i="44"/>
  <c r="E627" i="44"/>
  <c r="D627" i="44"/>
  <c r="B627" i="44"/>
  <c r="A627" i="44"/>
  <c r="G626" i="44"/>
  <c r="F626" i="44"/>
  <c r="E626" i="44"/>
  <c r="D626" i="44"/>
  <c r="B626" i="44"/>
  <c r="A626" i="44"/>
  <c r="G625" i="44"/>
  <c r="F625" i="44"/>
  <c r="E625" i="44"/>
  <c r="D625" i="44"/>
  <c r="B625" i="44"/>
  <c r="A625" i="44"/>
  <c r="G624" i="44"/>
  <c r="F624" i="44"/>
  <c r="E624" i="44"/>
  <c r="D624" i="44"/>
  <c r="B624" i="44"/>
  <c r="A624" i="44"/>
  <c r="G623" i="44"/>
  <c r="F623" i="44"/>
  <c r="E623" i="44"/>
  <c r="D623" i="44"/>
  <c r="B623" i="44"/>
  <c r="A623" i="44"/>
  <c r="G622" i="44"/>
  <c r="F622" i="44"/>
  <c r="E622" i="44"/>
  <c r="D622" i="44"/>
  <c r="B622" i="44"/>
  <c r="A622" i="44"/>
  <c r="G621" i="44"/>
  <c r="F621" i="44"/>
  <c r="E621" i="44"/>
  <c r="D621" i="44"/>
  <c r="B621" i="44"/>
  <c r="A621" i="44"/>
  <c r="G620" i="44"/>
  <c r="F620" i="44"/>
  <c r="E620" i="44"/>
  <c r="D620" i="44"/>
  <c r="B620" i="44"/>
  <c r="A620" i="44"/>
  <c r="G619" i="44"/>
  <c r="F619" i="44"/>
  <c r="E619" i="44"/>
  <c r="D619" i="44"/>
  <c r="B619" i="44"/>
  <c r="A619" i="44"/>
  <c r="G618" i="44"/>
  <c r="F618" i="44"/>
  <c r="E618" i="44"/>
  <c r="D618" i="44"/>
  <c r="B618" i="44"/>
  <c r="A618" i="44"/>
  <c r="G617" i="44"/>
  <c r="F617" i="44"/>
  <c r="E617" i="44"/>
  <c r="D617" i="44"/>
  <c r="B617" i="44"/>
  <c r="A617" i="44"/>
  <c r="G616" i="44"/>
  <c r="F616" i="44"/>
  <c r="E616" i="44"/>
  <c r="D616" i="44"/>
  <c r="B616" i="44"/>
  <c r="A616" i="44"/>
  <c r="G615" i="44"/>
  <c r="F615" i="44"/>
  <c r="E615" i="44"/>
  <c r="D615" i="44"/>
  <c r="B615" i="44"/>
  <c r="A615" i="44"/>
  <c r="G614" i="44"/>
  <c r="F614" i="44"/>
  <c r="E614" i="44"/>
  <c r="D614" i="44"/>
  <c r="B614" i="44"/>
  <c r="A614" i="44"/>
  <c r="G613" i="44"/>
  <c r="F613" i="44"/>
  <c r="E613" i="44"/>
  <c r="D613" i="44"/>
  <c r="B613" i="44"/>
  <c r="A613" i="44"/>
  <c r="G612" i="44"/>
  <c r="F612" i="44"/>
  <c r="E612" i="44"/>
  <c r="D612" i="44"/>
  <c r="B612" i="44"/>
  <c r="A612" i="44"/>
  <c r="G611" i="44"/>
  <c r="F611" i="44"/>
  <c r="E611" i="44"/>
  <c r="D611" i="44"/>
  <c r="B611" i="44"/>
  <c r="A611" i="44"/>
  <c r="G610" i="44"/>
  <c r="F610" i="44"/>
  <c r="E610" i="44"/>
  <c r="D610" i="44"/>
  <c r="B610" i="44"/>
  <c r="A610" i="44"/>
  <c r="G609" i="44"/>
  <c r="F609" i="44"/>
  <c r="E609" i="44"/>
  <c r="D609" i="44"/>
  <c r="B609" i="44"/>
  <c r="A609" i="44"/>
  <c r="G608" i="44"/>
  <c r="F608" i="44"/>
  <c r="E608" i="44"/>
  <c r="D608" i="44"/>
  <c r="B608" i="44"/>
  <c r="A608" i="44"/>
  <c r="G607" i="44"/>
  <c r="F607" i="44"/>
  <c r="E607" i="44"/>
  <c r="D607" i="44"/>
  <c r="B607" i="44"/>
  <c r="A607" i="44"/>
  <c r="G606" i="44"/>
  <c r="F606" i="44"/>
  <c r="E606" i="44"/>
  <c r="D606" i="44"/>
  <c r="B606" i="44"/>
  <c r="A606" i="44"/>
  <c r="G605" i="44"/>
  <c r="F605" i="44"/>
  <c r="E605" i="44"/>
  <c r="D605" i="44"/>
  <c r="B605" i="44"/>
  <c r="A605" i="44"/>
  <c r="G604" i="44"/>
  <c r="F604" i="44"/>
  <c r="E604" i="44"/>
  <c r="D604" i="44"/>
  <c r="B604" i="44"/>
  <c r="A604" i="44"/>
  <c r="G603" i="44"/>
  <c r="F603" i="44"/>
  <c r="E603" i="44"/>
  <c r="D603" i="44"/>
  <c r="B603" i="44"/>
  <c r="A603" i="44"/>
  <c r="G602" i="44"/>
  <c r="F602" i="44"/>
  <c r="E602" i="44"/>
  <c r="D602" i="44"/>
  <c r="B602" i="44"/>
  <c r="A602" i="44"/>
  <c r="G601" i="44"/>
  <c r="F601" i="44"/>
  <c r="E601" i="44"/>
  <c r="D601" i="44"/>
  <c r="B601" i="44"/>
  <c r="A601" i="44"/>
  <c r="G600" i="44"/>
  <c r="F600" i="44"/>
  <c r="E600" i="44"/>
  <c r="D600" i="44"/>
  <c r="B600" i="44"/>
  <c r="A600" i="44"/>
  <c r="G599" i="44"/>
  <c r="F599" i="44"/>
  <c r="E599" i="44"/>
  <c r="D599" i="44"/>
  <c r="B599" i="44"/>
  <c r="A599" i="44"/>
  <c r="G598" i="44"/>
  <c r="F598" i="44"/>
  <c r="E598" i="44"/>
  <c r="D598" i="44"/>
  <c r="B598" i="44"/>
  <c r="A598" i="44"/>
  <c r="G597" i="44"/>
  <c r="F597" i="44"/>
  <c r="E597" i="44"/>
  <c r="D597" i="44"/>
  <c r="B597" i="44"/>
  <c r="A597" i="44"/>
  <c r="G596" i="44"/>
  <c r="F596" i="44"/>
  <c r="E596" i="44"/>
  <c r="D596" i="44"/>
  <c r="B596" i="44"/>
  <c r="A596" i="44"/>
  <c r="G595" i="44"/>
  <c r="F595" i="44"/>
  <c r="E595" i="44"/>
  <c r="D595" i="44"/>
  <c r="B595" i="44"/>
  <c r="A595" i="44"/>
  <c r="G594" i="44"/>
  <c r="F594" i="44"/>
  <c r="E594" i="44"/>
  <c r="D594" i="44"/>
  <c r="B594" i="44"/>
  <c r="A594" i="44"/>
  <c r="G593" i="44"/>
  <c r="F593" i="44"/>
  <c r="E593" i="44"/>
  <c r="D593" i="44"/>
  <c r="B593" i="44"/>
  <c r="A593" i="44"/>
  <c r="G592" i="44"/>
  <c r="F592" i="44"/>
  <c r="E592" i="44"/>
  <c r="D592" i="44"/>
  <c r="B592" i="44"/>
  <c r="A592" i="44"/>
  <c r="G591" i="44"/>
  <c r="F591" i="44"/>
  <c r="E591" i="44"/>
  <c r="D591" i="44"/>
  <c r="B591" i="44"/>
  <c r="A591" i="44"/>
  <c r="G590" i="44"/>
  <c r="F590" i="44"/>
  <c r="E590" i="44"/>
  <c r="D590" i="44"/>
  <c r="B590" i="44"/>
  <c r="A590" i="44"/>
  <c r="G589" i="44"/>
  <c r="F589" i="44"/>
  <c r="E589" i="44"/>
  <c r="D589" i="44"/>
  <c r="B589" i="44"/>
  <c r="A589" i="44"/>
  <c r="G588" i="44"/>
  <c r="F588" i="44"/>
  <c r="E588" i="44"/>
  <c r="D588" i="44"/>
  <c r="B588" i="44"/>
  <c r="A588" i="44"/>
  <c r="G587" i="44"/>
  <c r="F587" i="44"/>
  <c r="E587" i="44"/>
  <c r="D587" i="44"/>
  <c r="B587" i="44"/>
  <c r="A587" i="44"/>
  <c r="G586" i="44"/>
  <c r="F586" i="44"/>
  <c r="E586" i="44"/>
  <c r="D586" i="44"/>
  <c r="B586" i="44"/>
  <c r="A586" i="44"/>
  <c r="G585" i="44"/>
  <c r="F585" i="44"/>
  <c r="E585" i="44"/>
  <c r="D585" i="44"/>
  <c r="B585" i="44"/>
  <c r="A585" i="44"/>
  <c r="G584" i="44"/>
  <c r="F584" i="44"/>
  <c r="E584" i="44"/>
  <c r="D584" i="44"/>
  <c r="B584" i="44"/>
  <c r="A584" i="44"/>
  <c r="G583" i="44"/>
  <c r="F583" i="44"/>
  <c r="E583" i="44"/>
  <c r="D583" i="44"/>
  <c r="B583" i="44"/>
  <c r="A583" i="44"/>
  <c r="G582" i="44"/>
  <c r="F582" i="44"/>
  <c r="E582" i="44"/>
  <c r="D582" i="44"/>
  <c r="B582" i="44"/>
  <c r="A582" i="44"/>
  <c r="G581" i="44"/>
  <c r="F581" i="44"/>
  <c r="E581" i="44"/>
  <c r="D581" i="44"/>
  <c r="B581" i="44"/>
  <c r="A581" i="44"/>
  <c r="G580" i="44"/>
  <c r="F580" i="44"/>
  <c r="E580" i="44"/>
  <c r="D580" i="44"/>
  <c r="B580" i="44"/>
  <c r="A580" i="44"/>
  <c r="G579" i="44"/>
  <c r="F579" i="44"/>
  <c r="E579" i="44"/>
  <c r="D579" i="44"/>
  <c r="B579" i="44"/>
  <c r="A579" i="44"/>
  <c r="G578" i="44"/>
  <c r="F578" i="44"/>
  <c r="E578" i="44"/>
  <c r="D578" i="44"/>
  <c r="B578" i="44"/>
  <c r="A578" i="44"/>
  <c r="G577" i="44"/>
  <c r="F577" i="44"/>
  <c r="E577" i="44"/>
  <c r="D577" i="44"/>
  <c r="B577" i="44"/>
  <c r="A577" i="44"/>
  <c r="G576" i="44"/>
  <c r="F576" i="44"/>
  <c r="E576" i="44"/>
  <c r="D576" i="44"/>
  <c r="B576" i="44"/>
  <c r="A576" i="44"/>
  <c r="G575" i="44"/>
  <c r="F575" i="44"/>
  <c r="E575" i="44"/>
  <c r="D575" i="44"/>
  <c r="B575" i="44"/>
  <c r="A575" i="44"/>
  <c r="G574" i="44"/>
  <c r="F574" i="44"/>
  <c r="E574" i="44"/>
  <c r="D574" i="44"/>
  <c r="B574" i="44"/>
  <c r="A574" i="44"/>
  <c r="G573" i="44"/>
  <c r="F573" i="44"/>
  <c r="E573" i="44"/>
  <c r="D573" i="44"/>
  <c r="B573" i="44"/>
  <c r="A573" i="44"/>
  <c r="G572" i="44"/>
  <c r="F572" i="44"/>
  <c r="E572" i="44"/>
  <c r="D572" i="44"/>
  <c r="B572" i="44"/>
  <c r="A572" i="44"/>
  <c r="G571" i="44"/>
  <c r="F571" i="44"/>
  <c r="E571" i="44"/>
  <c r="D571" i="44"/>
  <c r="B571" i="44"/>
  <c r="A571" i="44"/>
  <c r="G570" i="44"/>
  <c r="F570" i="44"/>
  <c r="E570" i="44"/>
  <c r="D570" i="44"/>
  <c r="B570" i="44"/>
  <c r="A570" i="44"/>
  <c r="G569" i="44"/>
  <c r="F569" i="44"/>
  <c r="E569" i="44"/>
  <c r="D569" i="44"/>
  <c r="B569" i="44"/>
  <c r="A569" i="44"/>
  <c r="G568" i="44"/>
  <c r="F568" i="44"/>
  <c r="E568" i="44"/>
  <c r="D568" i="44"/>
  <c r="B568" i="44"/>
  <c r="A568" i="44"/>
  <c r="G567" i="44"/>
  <c r="F567" i="44"/>
  <c r="E567" i="44"/>
  <c r="D567" i="44"/>
  <c r="B567" i="44"/>
  <c r="A567" i="44"/>
  <c r="G566" i="44"/>
  <c r="F566" i="44"/>
  <c r="E566" i="44"/>
  <c r="D566" i="44"/>
  <c r="B566" i="44"/>
  <c r="A566" i="44"/>
  <c r="G565" i="44"/>
  <c r="F565" i="44"/>
  <c r="E565" i="44"/>
  <c r="D565" i="44"/>
  <c r="B565" i="44"/>
  <c r="A565" i="44"/>
  <c r="G564" i="44"/>
  <c r="F564" i="44"/>
  <c r="E564" i="44"/>
  <c r="D564" i="44"/>
  <c r="B564" i="44"/>
  <c r="A564" i="44"/>
  <c r="G563" i="44"/>
  <c r="F563" i="44"/>
  <c r="E563" i="44"/>
  <c r="D563" i="44"/>
  <c r="B563" i="44"/>
  <c r="A563" i="44"/>
  <c r="G562" i="44"/>
  <c r="F562" i="44"/>
  <c r="E562" i="44"/>
  <c r="D562" i="44"/>
  <c r="B562" i="44"/>
  <c r="A562" i="44"/>
  <c r="G561" i="44"/>
  <c r="F561" i="44"/>
  <c r="E561" i="44"/>
  <c r="D561" i="44"/>
  <c r="B561" i="44"/>
  <c r="A561" i="44"/>
  <c r="G560" i="44"/>
  <c r="F560" i="44"/>
  <c r="E560" i="44"/>
  <c r="D560" i="44"/>
  <c r="B560" i="44"/>
  <c r="A560" i="44"/>
  <c r="G559" i="44"/>
  <c r="F559" i="44"/>
  <c r="E559" i="44"/>
  <c r="D559" i="44"/>
  <c r="B559" i="44"/>
  <c r="A559" i="44"/>
  <c r="G558" i="44"/>
  <c r="F558" i="44"/>
  <c r="E558" i="44"/>
  <c r="D558" i="44"/>
  <c r="B558" i="44"/>
  <c r="A558" i="44"/>
  <c r="G557" i="44"/>
  <c r="F557" i="44"/>
  <c r="E557" i="44"/>
  <c r="D557" i="44"/>
  <c r="B557" i="44"/>
  <c r="A557" i="44"/>
  <c r="G556" i="44"/>
  <c r="F556" i="44"/>
  <c r="E556" i="44"/>
  <c r="D556" i="44"/>
  <c r="B556" i="44"/>
  <c r="A556" i="44"/>
  <c r="G555" i="44"/>
  <c r="F555" i="44"/>
  <c r="E555" i="44"/>
  <c r="D555" i="44"/>
  <c r="B555" i="44"/>
  <c r="A555" i="44"/>
  <c r="G554" i="44"/>
  <c r="F554" i="44"/>
  <c r="E554" i="44"/>
  <c r="D554" i="44"/>
  <c r="B554" i="44"/>
  <c r="A554" i="44"/>
  <c r="G553" i="44"/>
  <c r="F553" i="44"/>
  <c r="E553" i="44"/>
  <c r="D553" i="44"/>
  <c r="B553" i="44"/>
  <c r="A553" i="44"/>
  <c r="G552" i="44"/>
  <c r="F552" i="44"/>
  <c r="E552" i="44"/>
  <c r="D552" i="44"/>
  <c r="B552" i="44"/>
  <c r="A552" i="44"/>
  <c r="G551" i="44"/>
  <c r="F551" i="44"/>
  <c r="E551" i="44"/>
  <c r="D551" i="44"/>
  <c r="B551" i="44"/>
  <c r="A551" i="44"/>
  <c r="G550" i="44"/>
  <c r="F550" i="44"/>
  <c r="E550" i="44"/>
  <c r="D550" i="44"/>
  <c r="B550" i="44"/>
  <c r="A550" i="44"/>
  <c r="G549" i="44"/>
  <c r="F549" i="44"/>
  <c r="E549" i="44"/>
  <c r="D549" i="44"/>
  <c r="B549" i="44"/>
  <c r="A549" i="44"/>
  <c r="G548" i="44"/>
  <c r="F548" i="44"/>
  <c r="E548" i="44"/>
  <c r="D548" i="44"/>
  <c r="B548" i="44"/>
  <c r="A548" i="44"/>
  <c r="G547" i="44"/>
  <c r="F547" i="44"/>
  <c r="E547" i="44"/>
  <c r="D547" i="44"/>
  <c r="B547" i="44"/>
  <c r="A547" i="44"/>
  <c r="G546" i="44"/>
  <c r="F546" i="44"/>
  <c r="E546" i="44"/>
  <c r="D546" i="44"/>
  <c r="B546" i="44"/>
  <c r="A546" i="44"/>
  <c r="G545" i="44"/>
  <c r="F545" i="44"/>
  <c r="E545" i="44"/>
  <c r="D545" i="44"/>
  <c r="B545" i="44"/>
  <c r="A545" i="44"/>
  <c r="G544" i="44"/>
  <c r="F544" i="44"/>
  <c r="E544" i="44"/>
  <c r="D544" i="44"/>
  <c r="B544" i="44"/>
  <c r="A544" i="44"/>
  <c r="G543" i="44"/>
  <c r="F543" i="44"/>
  <c r="E543" i="44"/>
  <c r="D543" i="44"/>
  <c r="B543" i="44"/>
  <c r="A543" i="44"/>
  <c r="G542" i="44"/>
  <c r="F542" i="44"/>
  <c r="E542" i="44"/>
  <c r="D542" i="44"/>
  <c r="B542" i="44"/>
  <c r="A542" i="44"/>
  <c r="G541" i="44"/>
  <c r="F541" i="44"/>
  <c r="E541" i="44"/>
  <c r="D541" i="44"/>
  <c r="B541" i="44"/>
  <c r="A541" i="44"/>
  <c r="G540" i="44"/>
  <c r="F540" i="44"/>
  <c r="E540" i="44"/>
  <c r="D540" i="44"/>
  <c r="B540" i="44"/>
  <c r="A540" i="44"/>
  <c r="G539" i="44"/>
  <c r="F539" i="44"/>
  <c r="E539" i="44"/>
  <c r="D539" i="44"/>
  <c r="B539" i="44"/>
  <c r="A539" i="44"/>
  <c r="G538" i="44"/>
  <c r="F538" i="44"/>
  <c r="E538" i="44"/>
  <c r="D538" i="44"/>
  <c r="B538" i="44"/>
  <c r="A538" i="44"/>
  <c r="G537" i="44"/>
  <c r="F537" i="44"/>
  <c r="E537" i="44"/>
  <c r="D537" i="44"/>
  <c r="B537" i="44"/>
  <c r="A537" i="44"/>
  <c r="G536" i="44"/>
  <c r="F536" i="44"/>
  <c r="E536" i="44"/>
  <c r="D536" i="44"/>
  <c r="B536" i="44"/>
  <c r="A536" i="44"/>
  <c r="G535" i="44"/>
  <c r="F535" i="44"/>
  <c r="E535" i="44"/>
  <c r="D535" i="44"/>
  <c r="B535" i="44"/>
  <c r="A535" i="44"/>
  <c r="G534" i="44"/>
  <c r="F534" i="44"/>
  <c r="E534" i="44"/>
  <c r="D534" i="44"/>
  <c r="B534" i="44"/>
  <c r="A534" i="44"/>
  <c r="G533" i="44"/>
  <c r="F533" i="44"/>
  <c r="E533" i="44"/>
  <c r="D533" i="44"/>
  <c r="B533" i="44"/>
  <c r="A533" i="44"/>
  <c r="G532" i="44"/>
  <c r="F532" i="44"/>
  <c r="E532" i="44"/>
  <c r="D532" i="44"/>
  <c r="B532" i="44"/>
  <c r="A532" i="44"/>
  <c r="G531" i="44"/>
  <c r="F531" i="44"/>
  <c r="E531" i="44"/>
  <c r="D531" i="44"/>
  <c r="B531" i="44"/>
  <c r="A531" i="44"/>
  <c r="G530" i="44"/>
  <c r="F530" i="44"/>
  <c r="E530" i="44"/>
  <c r="D530" i="44"/>
  <c r="B530" i="44"/>
  <c r="A530" i="44"/>
  <c r="G529" i="44"/>
  <c r="F529" i="44"/>
  <c r="E529" i="44"/>
  <c r="D529" i="44"/>
  <c r="B529" i="44"/>
  <c r="A529" i="44"/>
  <c r="G528" i="44"/>
  <c r="F528" i="44"/>
  <c r="E528" i="44"/>
  <c r="D528" i="44"/>
  <c r="B528" i="44"/>
  <c r="A528" i="44"/>
  <c r="G527" i="44"/>
  <c r="F527" i="44"/>
  <c r="E527" i="44"/>
  <c r="D527" i="44"/>
  <c r="B527" i="44"/>
  <c r="A527" i="44"/>
  <c r="G526" i="44"/>
  <c r="F526" i="44"/>
  <c r="E526" i="44"/>
  <c r="D526" i="44"/>
  <c r="B526" i="44"/>
  <c r="A526" i="44"/>
  <c r="G525" i="44"/>
  <c r="F525" i="44"/>
  <c r="E525" i="44"/>
  <c r="D525" i="44"/>
  <c r="B525" i="44"/>
  <c r="A525" i="44"/>
  <c r="G524" i="44"/>
  <c r="F524" i="44"/>
  <c r="E524" i="44"/>
  <c r="D524" i="44"/>
  <c r="B524" i="44"/>
  <c r="A524" i="44"/>
  <c r="G523" i="44"/>
  <c r="F523" i="44"/>
  <c r="E523" i="44"/>
  <c r="D523" i="44"/>
  <c r="B523" i="44"/>
  <c r="A523" i="44"/>
  <c r="G522" i="44"/>
  <c r="F522" i="44"/>
  <c r="E522" i="44"/>
  <c r="D522" i="44"/>
  <c r="B522" i="44"/>
  <c r="A522" i="44"/>
  <c r="G521" i="44"/>
  <c r="F521" i="44"/>
  <c r="E521" i="44"/>
  <c r="D521" i="44"/>
  <c r="B521" i="44"/>
  <c r="A521" i="44"/>
  <c r="G520" i="44"/>
  <c r="F520" i="44"/>
  <c r="E520" i="44"/>
  <c r="D520" i="44"/>
  <c r="B520" i="44"/>
  <c r="A520" i="44"/>
  <c r="G519" i="44"/>
  <c r="F519" i="44"/>
  <c r="E519" i="44"/>
  <c r="D519" i="44"/>
  <c r="B519" i="44"/>
  <c r="A519" i="44"/>
  <c r="G518" i="44"/>
  <c r="F518" i="44"/>
  <c r="E518" i="44"/>
  <c r="D518" i="44"/>
  <c r="B518" i="44"/>
  <c r="A518" i="44"/>
  <c r="G517" i="44"/>
  <c r="F517" i="44"/>
  <c r="E517" i="44"/>
  <c r="D517" i="44"/>
  <c r="B517" i="44"/>
  <c r="A517" i="44"/>
  <c r="G516" i="44"/>
  <c r="F516" i="44"/>
  <c r="E516" i="44"/>
  <c r="D516" i="44"/>
  <c r="B516" i="44"/>
  <c r="A516" i="44"/>
  <c r="G515" i="44"/>
  <c r="F515" i="44"/>
  <c r="E515" i="44"/>
  <c r="D515" i="44"/>
  <c r="B515" i="44"/>
  <c r="A515" i="44"/>
  <c r="G514" i="44"/>
  <c r="F514" i="44"/>
  <c r="E514" i="44"/>
  <c r="D514" i="44"/>
  <c r="B514" i="44"/>
  <c r="A514" i="44"/>
  <c r="G513" i="44"/>
  <c r="F513" i="44"/>
  <c r="E513" i="44"/>
  <c r="D513" i="44"/>
  <c r="B513" i="44"/>
  <c r="A513" i="44"/>
  <c r="G512" i="44"/>
  <c r="F512" i="44"/>
  <c r="E512" i="44"/>
  <c r="D512" i="44"/>
  <c r="B512" i="44"/>
  <c r="A512" i="44"/>
  <c r="G511" i="44"/>
  <c r="F511" i="44"/>
  <c r="E511" i="44"/>
  <c r="D511" i="44"/>
  <c r="B511" i="44"/>
  <c r="A511" i="44"/>
  <c r="G510" i="44"/>
  <c r="F510" i="44"/>
  <c r="E510" i="44"/>
  <c r="D510" i="44"/>
  <c r="B510" i="44"/>
  <c r="A510" i="44"/>
  <c r="G509" i="44"/>
  <c r="F509" i="44"/>
  <c r="E509" i="44"/>
  <c r="D509" i="44"/>
  <c r="B509" i="44"/>
  <c r="A509" i="44"/>
  <c r="G508" i="44"/>
  <c r="F508" i="44"/>
  <c r="E508" i="44"/>
  <c r="D508" i="44"/>
  <c r="B508" i="44"/>
  <c r="A508" i="44"/>
  <c r="G507" i="44"/>
  <c r="F507" i="44"/>
  <c r="E507" i="44"/>
  <c r="D507" i="44"/>
  <c r="B507" i="44"/>
  <c r="A507" i="44"/>
  <c r="G506" i="44"/>
  <c r="F506" i="44"/>
  <c r="E506" i="44"/>
  <c r="D506" i="44"/>
  <c r="B506" i="44"/>
  <c r="A506" i="44"/>
  <c r="G505" i="44"/>
  <c r="F505" i="44"/>
  <c r="E505" i="44"/>
  <c r="D505" i="44"/>
  <c r="B505" i="44"/>
  <c r="A505" i="44"/>
  <c r="G504" i="44"/>
  <c r="F504" i="44"/>
  <c r="E504" i="44"/>
  <c r="D504" i="44"/>
  <c r="B504" i="44"/>
  <c r="A504" i="44"/>
  <c r="G503" i="44"/>
  <c r="F503" i="44"/>
  <c r="E503" i="44"/>
  <c r="D503" i="44"/>
  <c r="B503" i="44"/>
  <c r="A503" i="44"/>
  <c r="G502" i="44"/>
  <c r="F502" i="44"/>
  <c r="E502" i="44"/>
  <c r="D502" i="44"/>
  <c r="B502" i="44"/>
  <c r="A502" i="44"/>
  <c r="G501" i="44"/>
  <c r="F501" i="44"/>
  <c r="E501" i="44"/>
  <c r="D501" i="44"/>
  <c r="B501" i="44"/>
  <c r="A501" i="44"/>
  <c r="G500" i="44"/>
  <c r="F500" i="44"/>
  <c r="E500" i="44"/>
  <c r="D500" i="44"/>
  <c r="B500" i="44"/>
  <c r="A500" i="44"/>
  <c r="G499" i="44"/>
  <c r="F499" i="44"/>
  <c r="E499" i="44"/>
  <c r="D499" i="44"/>
  <c r="B499" i="44"/>
  <c r="A499" i="44"/>
  <c r="G498" i="44"/>
  <c r="F498" i="44"/>
  <c r="E498" i="44"/>
  <c r="D498" i="44"/>
  <c r="B498" i="44"/>
  <c r="A498" i="44"/>
  <c r="G497" i="44"/>
  <c r="F497" i="44"/>
  <c r="E497" i="44"/>
  <c r="D497" i="44"/>
  <c r="B497" i="44"/>
  <c r="A497" i="44"/>
  <c r="G496" i="44"/>
  <c r="F496" i="44"/>
  <c r="E496" i="44"/>
  <c r="D496" i="44"/>
  <c r="B496" i="44"/>
  <c r="A496" i="44"/>
  <c r="G495" i="44"/>
  <c r="F495" i="44"/>
  <c r="E495" i="44"/>
  <c r="D495" i="44"/>
  <c r="B495" i="44"/>
  <c r="A495" i="44"/>
  <c r="G494" i="44"/>
  <c r="F494" i="44"/>
  <c r="E494" i="44"/>
  <c r="D494" i="44"/>
  <c r="B494" i="44"/>
  <c r="A494" i="44"/>
  <c r="G493" i="44"/>
  <c r="F493" i="44"/>
  <c r="E493" i="44"/>
  <c r="D493" i="44"/>
  <c r="B493" i="44"/>
  <c r="A493" i="44"/>
  <c r="G492" i="44"/>
  <c r="F492" i="44"/>
  <c r="E492" i="44"/>
  <c r="D492" i="44"/>
  <c r="B492" i="44"/>
  <c r="A492" i="44"/>
  <c r="G491" i="44"/>
  <c r="F491" i="44"/>
  <c r="E491" i="44"/>
  <c r="D491" i="44"/>
  <c r="B491" i="44"/>
  <c r="A491" i="44"/>
  <c r="G490" i="44"/>
  <c r="F490" i="44"/>
  <c r="E490" i="44"/>
  <c r="D490" i="44"/>
  <c r="B490" i="44"/>
  <c r="A490" i="44"/>
  <c r="G489" i="44"/>
  <c r="F489" i="44"/>
  <c r="E489" i="44"/>
  <c r="D489" i="44"/>
  <c r="B489" i="44"/>
  <c r="A489" i="44"/>
  <c r="G488" i="44"/>
  <c r="F488" i="44"/>
  <c r="E488" i="44"/>
  <c r="D488" i="44"/>
  <c r="B488" i="44"/>
  <c r="A488" i="44"/>
  <c r="G487" i="44"/>
  <c r="F487" i="44"/>
  <c r="E487" i="44"/>
  <c r="D487" i="44"/>
  <c r="B487" i="44"/>
  <c r="A487" i="44"/>
  <c r="G486" i="44"/>
  <c r="F486" i="44"/>
  <c r="E486" i="44"/>
  <c r="D486" i="44"/>
  <c r="B486" i="44"/>
  <c r="A486" i="44"/>
  <c r="G485" i="44"/>
  <c r="F485" i="44"/>
  <c r="E485" i="44"/>
  <c r="D485" i="44"/>
  <c r="B485" i="44"/>
  <c r="A485" i="44"/>
  <c r="G484" i="44"/>
  <c r="F484" i="44"/>
  <c r="E484" i="44"/>
  <c r="D484" i="44"/>
  <c r="B484" i="44"/>
  <c r="A484" i="44"/>
  <c r="G483" i="44"/>
  <c r="F483" i="44"/>
  <c r="E483" i="44"/>
  <c r="D483" i="44"/>
  <c r="B483" i="44"/>
  <c r="A483" i="44"/>
  <c r="G482" i="44"/>
  <c r="F482" i="44"/>
  <c r="E482" i="44"/>
  <c r="D482" i="44"/>
  <c r="B482" i="44"/>
  <c r="A482" i="44"/>
  <c r="G481" i="44"/>
  <c r="F481" i="44"/>
  <c r="E481" i="44"/>
  <c r="D481" i="44"/>
  <c r="B481" i="44"/>
  <c r="A481" i="44"/>
  <c r="G480" i="44"/>
  <c r="F480" i="44"/>
  <c r="E480" i="44"/>
  <c r="D480" i="44"/>
  <c r="B480" i="44"/>
  <c r="A480" i="44"/>
  <c r="G479" i="44"/>
  <c r="F479" i="44"/>
  <c r="E479" i="44"/>
  <c r="D479" i="44"/>
  <c r="B479" i="44"/>
  <c r="A479" i="44"/>
  <c r="G478" i="44"/>
  <c r="F478" i="44"/>
  <c r="E478" i="44"/>
  <c r="D478" i="44"/>
  <c r="B478" i="44"/>
  <c r="A478" i="44"/>
  <c r="G477" i="44"/>
  <c r="F477" i="44"/>
  <c r="E477" i="44"/>
  <c r="D477" i="44"/>
  <c r="B477" i="44"/>
  <c r="A477" i="44"/>
  <c r="G476" i="44"/>
  <c r="F476" i="44"/>
  <c r="E476" i="44"/>
  <c r="D476" i="44"/>
  <c r="B476" i="44"/>
  <c r="A476" i="44"/>
  <c r="G475" i="44"/>
  <c r="F475" i="44"/>
  <c r="E475" i="44"/>
  <c r="D475" i="44"/>
  <c r="B475" i="44"/>
  <c r="A475" i="44"/>
  <c r="G474" i="44"/>
  <c r="F474" i="44"/>
  <c r="E474" i="44"/>
  <c r="D474" i="44"/>
  <c r="B474" i="44"/>
  <c r="A474" i="44"/>
  <c r="G473" i="44"/>
  <c r="F473" i="44"/>
  <c r="E473" i="44"/>
  <c r="D473" i="44"/>
  <c r="B473" i="44"/>
  <c r="A473" i="44"/>
  <c r="G472" i="44"/>
  <c r="F472" i="44"/>
  <c r="E472" i="44"/>
  <c r="D472" i="44"/>
  <c r="B472" i="44"/>
  <c r="A472" i="44"/>
  <c r="G471" i="44"/>
  <c r="F471" i="44"/>
  <c r="E471" i="44"/>
  <c r="D471" i="44"/>
  <c r="B471" i="44"/>
  <c r="A471" i="44"/>
  <c r="G470" i="44"/>
  <c r="F470" i="44"/>
  <c r="E470" i="44"/>
  <c r="D470" i="44"/>
  <c r="B470" i="44"/>
  <c r="A470" i="44"/>
  <c r="G469" i="44"/>
  <c r="F469" i="44"/>
  <c r="E469" i="44"/>
  <c r="D469" i="44"/>
  <c r="B469" i="44"/>
  <c r="A469" i="44"/>
  <c r="G468" i="44"/>
  <c r="F468" i="44"/>
  <c r="E468" i="44"/>
  <c r="D468" i="44"/>
  <c r="B468" i="44"/>
  <c r="A468" i="44"/>
  <c r="G467" i="44"/>
  <c r="F467" i="44"/>
  <c r="E467" i="44"/>
  <c r="D467" i="44"/>
  <c r="B467" i="44"/>
  <c r="A467" i="44"/>
  <c r="G466" i="44"/>
  <c r="F466" i="44"/>
  <c r="E466" i="44"/>
  <c r="D466" i="44"/>
  <c r="B466" i="44"/>
  <c r="A466" i="44"/>
  <c r="G465" i="44"/>
  <c r="F465" i="44"/>
  <c r="E465" i="44"/>
  <c r="D465" i="44"/>
  <c r="B465" i="44"/>
  <c r="A465" i="44"/>
  <c r="G464" i="44"/>
  <c r="F464" i="44"/>
  <c r="E464" i="44"/>
  <c r="D464" i="44"/>
  <c r="B464" i="44"/>
  <c r="A464" i="44"/>
  <c r="G463" i="44"/>
  <c r="F463" i="44"/>
  <c r="E463" i="44"/>
  <c r="D463" i="44"/>
  <c r="B463" i="44"/>
  <c r="A463" i="44"/>
  <c r="G462" i="44"/>
  <c r="F462" i="44"/>
  <c r="E462" i="44"/>
  <c r="D462" i="44"/>
  <c r="B462" i="44"/>
  <c r="A462" i="44"/>
  <c r="G461" i="44"/>
  <c r="F461" i="44"/>
  <c r="E461" i="44"/>
  <c r="D461" i="44"/>
  <c r="B461" i="44"/>
  <c r="A461" i="44"/>
  <c r="G460" i="44"/>
  <c r="F460" i="44"/>
  <c r="E460" i="44"/>
  <c r="D460" i="44"/>
  <c r="B460" i="44"/>
  <c r="A460" i="44"/>
  <c r="G459" i="44"/>
  <c r="F459" i="44"/>
  <c r="E459" i="44"/>
  <c r="D459" i="44"/>
  <c r="B459" i="44"/>
  <c r="A459" i="44"/>
  <c r="G458" i="44"/>
  <c r="F458" i="44"/>
  <c r="E458" i="44"/>
  <c r="D458" i="44"/>
  <c r="B458" i="44"/>
  <c r="A458" i="44"/>
  <c r="G457" i="44"/>
  <c r="F457" i="44"/>
  <c r="E457" i="44"/>
  <c r="D457" i="44"/>
  <c r="B457" i="44"/>
  <c r="A457" i="44"/>
  <c r="G456" i="44"/>
  <c r="F456" i="44"/>
  <c r="E456" i="44"/>
  <c r="D456" i="44"/>
  <c r="B456" i="44"/>
  <c r="A456" i="44"/>
  <c r="G455" i="44"/>
  <c r="F455" i="44"/>
  <c r="E455" i="44"/>
  <c r="D455" i="44"/>
  <c r="B455" i="44"/>
  <c r="A455" i="44"/>
  <c r="G454" i="44"/>
  <c r="F454" i="44"/>
  <c r="E454" i="44"/>
  <c r="D454" i="44"/>
  <c r="B454" i="44"/>
  <c r="A454" i="44"/>
  <c r="G453" i="44"/>
  <c r="F453" i="44"/>
  <c r="E453" i="44"/>
  <c r="D453" i="44"/>
  <c r="B453" i="44"/>
  <c r="A453" i="44"/>
  <c r="G452" i="44"/>
  <c r="F452" i="44"/>
  <c r="E452" i="44"/>
  <c r="D452" i="44"/>
  <c r="B452" i="44"/>
  <c r="A452" i="44"/>
  <c r="G451" i="44"/>
  <c r="F451" i="44"/>
  <c r="E451" i="44"/>
  <c r="D451" i="44"/>
  <c r="B451" i="44"/>
  <c r="A451" i="44"/>
  <c r="G450" i="44"/>
  <c r="F450" i="44"/>
  <c r="E450" i="44"/>
  <c r="D450" i="44"/>
  <c r="B450" i="44"/>
  <c r="A450" i="44"/>
  <c r="G449" i="44"/>
  <c r="F449" i="44"/>
  <c r="E449" i="44"/>
  <c r="D449" i="44"/>
  <c r="B449" i="44"/>
  <c r="A449" i="44"/>
  <c r="G448" i="44"/>
  <c r="F448" i="44"/>
  <c r="E448" i="44"/>
  <c r="D448" i="44"/>
  <c r="B448" i="44"/>
  <c r="A448" i="44"/>
  <c r="G447" i="44"/>
  <c r="F447" i="44"/>
  <c r="E447" i="44"/>
  <c r="D447" i="44"/>
  <c r="B447" i="44"/>
  <c r="A447" i="44"/>
  <c r="G446" i="44"/>
  <c r="F446" i="44"/>
  <c r="E446" i="44"/>
  <c r="D446" i="44"/>
  <c r="B446" i="44"/>
  <c r="A446" i="44"/>
  <c r="G445" i="44"/>
  <c r="F445" i="44"/>
  <c r="E445" i="44"/>
  <c r="D445" i="44"/>
  <c r="B445" i="44"/>
  <c r="A445" i="44"/>
  <c r="G444" i="44"/>
  <c r="F444" i="44"/>
  <c r="E444" i="44"/>
  <c r="D444" i="44"/>
  <c r="B444" i="44"/>
  <c r="A444" i="44"/>
  <c r="G443" i="44"/>
  <c r="F443" i="44"/>
  <c r="E443" i="44"/>
  <c r="D443" i="44"/>
  <c r="B443" i="44"/>
  <c r="A443" i="44"/>
  <c r="G442" i="44"/>
  <c r="F442" i="44"/>
  <c r="E442" i="44"/>
  <c r="D442" i="44"/>
  <c r="B442" i="44"/>
  <c r="A442" i="44"/>
  <c r="G441" i="44"/>
  <c r="F441" i="44"/>
  <c r="E441" i="44"/>
  <c r="D441" i="44"/>
  <c r="B441" i="44"/>
  <c r="A441" i="44"/>
  <c r="G440" i="44"/>
  <c r="F440" i="44"/>
  <c r="E440" i="44"/>
  <c r="D440" i="44"/>
  <c r="B440" i="44"/>
  <c r="A440" i="44"/>
  <c r="G439" i="44"/>
  <c r="F439" i="44"/>
  <c r="E439" i="44"/>
  <c r="D439" i="44"/>
  <c r="B439" i="44"/>
  <c r="A439" i="44"/>
  <c r="G438" i="44"/>
  <c r="F438" i="44"/>
  <c r="E438" i="44"/>
  <c r="D438" i="44"/>
  <c r="B438" i="44"/>
  <c r="A438" i="44"/>
  <c r="G437" i="44"/>
  <c r="F437" i="44"/>
  <c r="E437" i="44"/>
  <c r="D437" i="44"/>
  <c r="B437" i="44"/>
  <c r="A437" i="44"/>
  <c r="G436" i="44"/>
  <c r="F436" i="44"/>
  <c r="E436" i="44"/>
  <c r="D436" i="44"/>
  <c r="B436" i="44"/>
  <c r="A436" i="44"/>
  <c r="G435" i="44"/>
  <c r="F435" i="44"/>
  <c r="E435" i="44"/>
  <c r="D435" i="44"/>
  <c r="B435" i="44"/>
  <c r="A435" i="44"/>
  <c r="G434" i="44"/>
  <c r="F434" i="44"/>
  <c r="E434" i="44"/>
  <c r="D434" i="44"/>
  <c r="B434" i="44"/>
  <c r="A434" i="44"/>
  <c r="G433" i="44"/>
  <c r="F433" i="44"/>
  <c r="E433" i="44"/>
  <c r="D433" i="44"/>
  <c r="B433" i="44"/>
  <c r="A433" i="44"/>
  <c r="G432" i="44"/>
  <c r="F432" i="44"/>
  <c r="E432" i="44"/>
  <c r="D432" i="44"/>
  <c r="B432" i="44"/>
  <c r="A432" i="44"/>
  <c r="G431" i="44"/>
  <c r="F431" i="44"/>
  <c r="E431" i="44"/>
  <c r="D431" i="44"/>
  <c r="B431" i="44"/>
  <c r="A431" i="44"/>
  <c r="G430" i="44"/>
  <c r="F430" i="44"/>
  <c r="E430" i="44"/>
  <c r="D430" i="44"/>
  <c r="B430" i="44"/>
  <c r="A430" i="44"/>
  <c r="G429" i="44"/>
  <c r="F429" i="44"/>
  <c r="E429" i="44"/>
  <c r="D429" i="44"/>
  <c r="B429" i="44"/>
  <c r="A429" i="44"/>
  <c r="G428" i="44"/>
  <c r="F428" i="44"/>
  <c r="E428" i="44"/>
  <c r="D428" i="44"/>
  <c r="B428" i="44"/>
  <c r="A428" i="44"/>
  <c r="G427" i="44"/>
  <c r="F427" i="44"/>
  <c r="E427" i="44"/>
  <c r="D427" i="44"/>
  <c r="B427" i="44"/>
  <c r="A427" i="44"/>
  <c r="G426" i="44"/>
  <c r="F426" i="44"/>
  <c r="E426" i="44"/>
  <c r="D426" i="44"/>
  <c r="B426" i="44"/>
  <c r="A426" i="44"/>
  <c r="G425" i="44"/>
  <c r="F425" i="44"/>
  <c r="E425" i="44"/>
  <c r="D425" i="44"/>
  <c r="B425" i="44"/>
  <c r="A425" i="44"/>
  <c r="G424" i="44"/>
  <c r="F424" i="44"/>
  <c r="E424" i="44"/>
  <c r="D424" i="44"/>
  <c r="B424" i="44"/>
  <c r="A424" i="44"/>
  <c r="G423" i="44"/>
  <c r="F423" i="44"/>
  <c r="E423" i="44"/>
  <c r="D423" i="44"/>
  <c r="B423" i="44"/>
  <c r="A423" i="44"/>
  <c r="G422" i="44"/>
  <c r="F422" i="44"/>
  <c r="E422" i="44"/>
  <c r="D422" i="44"/>
  <c r="B422" i="44"/>
  <c r="A422" i="44"/>
  <c r="G421" i="44"/>
  <c r="F421" i="44"/>
  <c r="E421" i="44"/>
  <c r="D421" i="44"/>
  <c r="B421" i="44"/>
  <c r="A421" i="44"/>
  <c r="G420" i="44"/>
  <c r="F420" i="44"/>
  <c r="E420" i="44"/>
  <c r="D420" i="44"/>
  <c r="B420" i="44"/>
  <c r="A420" i="44"/>
  <c r="G419" i="44"/>
  <c r="F419" i="44"/>
  <c r="E419" i="44"/>
  <c r="D419" i="44"/>
  <c r="B419" i="44"/>
  <c r="A419" i="44"/>
  <c r="G418" i="44"/>
  <c r="F418" i="44"/>
  <c r="E418" i="44"/>
  <c r="D418" i="44"/>
  <c r="B418" i="44"/>
  <c r="A418" i="44"/>
  <c r="G417" i="44"/>
  <c r="F417" i="44"/>
  <c r="E417" i="44"/>
  <c r="D417" i="44"/>
  <c r="B417" i="44"/>
  <c r="A417" i="44"/>
  <c r="G416" i="44"/>
  <c r="F416" i="44"/>
  <c r="E416" i="44"/>
  <c r="D416" i="44"/>
  <c r="B416" i="44"/>
  <c r="A416" i="44"/>
  <c r="G415" i="44"/>
  <c r="F415" i="44"/>
  <c r="E415" i="44"/>
  <c r="D415" i="44"/>
  <c r="B415" i="44"/>
  <c r="A415" i="44"/>
  <c r="G414" i="44"/>
  <c r="F414" i="44"/>
  <c r="E414" i="44"/>
  <c r="D414" i="44"/>
  <c r="B414" i="44"/>
  <c r="A414" i="44"/>
  <c r="G413" i="44"/>
  <c r="F413" i="44"/>
  <c r="E413" i="44"/>
  <c r="D413" i="44"/>
  <c r="B413" i="44"/>
  <c r="A413" i="44"/>
  <c r="G412" i="44"/>
  <c r="F412" i="44"/>
  <c r="E412" i="44"/>
  <c r="D412" i="44"/>
  <c r="B412" i="44"/>
  <c r="A412" i="44"/>
  <c r="G411" i="44"/>
  <c r="F411" i="44"/>
  <c r="E411" i="44"/>
  <c r="D411" i="44"/>
  <c r="B411" i="44"/>
  <c r="A411" i="44"/>
  <c r="G410" i="44"/>
  <c r="F410" i="44"/>
  <c r="E410" i="44"/>
  <c r="D410" i="44"/>
  <c r="B410" i="44"/>
  <c r="A410" i="44"/>
  <c r="G409" i="44"/>
  <c r="F409" i="44"/>
  <c r="E409" i="44"/>
  <c r="D409" i="44"/>
  <c r="B409" i="44"/>
  <c r="A409" i="44"/>
  <c r="G408" i="44"/>
  <c r="F408" i="44"/>
  <c r="E408" i="44"/>
  <c r="D408" i="44"/>
  <c r="B408" i="44"/>
  <c r="A408" i="44"/>
  <c r="G407" i="44"/>
  <c r="F407" i="44"/>
  <c r="E407" i="44"/>
  <c r="D407" i="44"/>
  <c r="B407" i="44"/>
  <c r="A407" i="44"/>
  <c r="G406" i="44"/>
  <c r="F406" i="44"/>
  <c r="E406" i="44"/>
  <c r="D406" i="44"/>
  <c r="B406" i="44"/>
  <c r="A406" i="44"/>
  <c r="G405" i="44"/>
  <c r="F405" i="44"/>
  <c r="E405" i="44"/>
  <c r="D405" i="44"/>
  <c r="B405" i="44"/>
  <c r="A405" i="44"/>
  <c r="G404" i="44"/>
  <c r="F404" i="44"/>
  <c r="E404" i="44"/>
  <c r="D404" i="44"/>
  <c r="B404" i="44"/>
  <c r="A404" i="44"/>
  <c r="G403" i="44"/>
  <c r="F403" i="44"/>
  <c r="E403" i="44"/>
  <c r="D403" i="44"/>
  <c r="B403" i="44"/>
  <c r="A403" i="44"/>
  <c r="G402" i="44"/>
  <c r="F402" i="44"/>
  <c r="E402" i="44"/>
  <c r="D402" i="44"/>
  <c r="B402" i="44"/>
  <c r="A402" i="44"/>
  <c r="G401" i="44"/>
  <c r="F401" i="44"/>
  <c r="E401" i="44"/>
  <c r="D401" i="44"/>
  <c r="B401" i="44"/>
  <c r="A401" i="44"/>
  <c r="G400" i="44"/>
  <c r="F400" i="44"/>
  <c r="E400" i="44"/>
  <c r="D400" i="44"/>
  <c r="B400" i="44"/>
  <c r="A400" i="44"/>
  <c r="G399" i="44"/>
  <c r="F399" i="44"/>
  <c r="E399" i="44"/>
  <c r="D399" i="44"/>
  <c r="B399" i="44"/>
  <c r="A399" i="44"/>
  <c r="G398" i="44"/>
  <c r="F398" i="44"/>
  <c r="E398" i="44"/>
  <c r="D398" i="44"/>
  <c r="B398" i="44"/>
  <c r="A398" i="44"/>
  <c r="G397" i="44"/>
  <c r="F397" i="44"/>
  <c r="E397" i="44"/>
  <c r="D397" i="44"/>
  <c r="B397" i="44"/>
  <c r="A397" i="44"/>
  <c r="G396" i="44"/>
  <c r="F396" i="44"/>
  <c r="E396" i="44"/>
  <c r="D396" i="44"/>
  <c r="B396" i="44"/>
  <c r="A396" i="44"/>
  <c r="G395" i="44"/>
  <c r="F395" i="44"/>
  <c r="E395" i="44"/>
  <c r="D395" i="44"/>
  <c r="B395" i="44"/>
  <c r="A395" i="44"/>
  <c r="G394" i="44"/>
  <c r="F394" i="44"/>
  <c r="E394" i="44"/>
  <c r="D394" i="44"/>
  <c r="B394" i="44"/>
  <c r="A394" i="44"/>
  <c r="G393" i="44"/>
  <c r="F393" i="44"/>
  <c r="E393" i="44"/>
  <c r="D393" i="44"/>
  <c r="B393" i="44"/>
  <c r="A393" i="44"/>
  <c r="G392" i="44"/>
  <c r="F392" i="44"/>
  <c r="E392" i="44"/>
  <c r="D392" i="44"/>
  <c r="B392" i="44"/>
  <c r="A392" i="44"/>
  <c r="G391" i="44"/>
  <c r="F391" i="44"/>
  <c r="E391" i="44"/>
  <c r="D391" i="44"/>
  <c r="B391" i="44"/>
  <c r="A391" i="44"/>
  <c r="G390" i="44"/>
  <c r="F390" i="44"/>
  <c r="E390" i="44"/>
  <c r="D390" i="44"/>
  <c r="B390" i="44"/>
  <c r="A390" i="44"/>
  <c r="G389" i="44"/>
  <c r="F389" i="44"/>
  <c r="E389" i="44"/>
  <c r="D389" i="44"/>
  <c r="B389" i="44"/>
  <c r="A389" i="44"/>
  <c r="G388" i="44"/>
  <c r="F388" i="44"/>
  <c r="E388" i="44"/>
  <c r="D388" i="44"/>
  <c r="B388" i="44"/>
  <c r="A388" i="44"/>
  <c r="G387" i="44"/>
  <c r="F387" i="44"/>
  <c r="E387" i="44"/>
  <c r="D387" i="44"/>
  <c r="B387" i="44"/>
  <c r="A387" i="44"/>
  <c r="G386" i="44"/>
  <c r="F386" i="44"/>
  <c r="E386" i="44"/>
  <c r="D386" i="44"/>
  <c r="B386" i="44"/>
  <c r="A386" i="44"/>
  <c r="G385" i="44"/>
  <c r="F385" i="44"/>
  <c r="E385" i="44"/>
  <c r="D385" i="44"/>
  <c r="B385" i="44"/>
  <c r="A385" i="44"/>
  <c r="G384" i="44"/>
  <c r="F384" i="44"/>
  <c r="E384" i="44"/>
  <c r="D384" i="44"/>
  <c r="B384" i="44"/>
  <c r="A384" i="44"/>
  <c r="G383" i="44"/>
  <c r="F383" i="44"/>
  <c r="E383" i="44"/>
  <c r="D383" i="44"/>
  <c r="B383" i="44"/>
  <c r="A383" i="44"/>
  <c r="G382" i="44"/>
  <c r="F382" i="44"/>
  <c r="E382" i="44"/>
  <c r="D382" i="44"/>
  <c r="B382" i="44"/>
  <c r="A382" i="44"/>
  <c r="G381" i="44"/>
  <c r="F381" i="44"/>
  <c r="E381" i="44"/>
  <c r="D381" i="44"/>
  <c r="B381" i="44"/>
  <c r="A381" i="44"/>
  <c r="G380" i="44"/>
  <c r="F380" i="44"/>
  <c r="E380" i="44"/>
  <c r="D380" i="44"/>
  <c r="B380" i="44"/>
  <c r="A380" i="44"/>
  <c r="G379" i="44"/>
  <c r="F379" i="44"/>
  <c r="E379" i="44"/>
  <c r="D379" i="44"/>
  <c r="B379" i="44"/>
  <c r="A379" i="44"/>
  <c r="G378" i="44"/>
  <c r="F378" i="44"/>
  <c r="E378" i="44"/>
  <c r="D378" i="44"/>
  <c r="B378" i="44"/>
  <c r="A378" i="44"/>
  <c r="G377" i="44"/>
  <c r="F377" i="44"/>
  <c r="E377" i="44"/>
  <c r="D377" i="44"/>
  <c r="B377" i="44"/>
  <c r="A377" i="44"/>
  <c r="G376" i="44"/>
  <c r="F376" i="44"/>
  <c r="E376" i="44"/>
  <c r="D376" i="44"/>
  <c r="B376" i="44"/>
  <c r="A376" i="44"/>
  <c r="G375" i="44"/>
  <c r="F375" i="44"/>
  <c r="E375" i="44"/>
  <c r="D375" i="44"/>
  <c r="B375" i="44"/>
  <c r="A375" i="44"/>
  <c r="G374" i="44"/>
  <c r="F374" i="44"/>
  <c r="E374" i="44"/>
  <c r="D374" i="44"/>
  <c r="B374" i="44"/>
  <c r="A374" i="44"/>
  <c r="G373" i="44"/>
  <c r="F373" i="44"/>
  <c r="E373" i="44"/>
  <c r="D373" i="44"/>
  <c r="B373" i="44"/>
  <c r="A373" i="44"/>
  <c r="G372" i="44"/>
  <c r="F372" i="44"/>
  <c r="E372" i="44"/>
  <c r="D372" i="44"/>
  <c r="B372" i="44"/>
  <c r="A372" i="44"/>
  <c r="G371" i="44"/>
  <c r="F371" i="44"/>
  <c r="E371" i="44"/>
  <c r="D371" i="44"/>
  <c r="B371" i="44"/>
  <c r="A371" i="44"/>
  <c r="G370" i="44"/>
  <c r="F370" i="44"/>
  <c r="E370" i="44"/>
  <c r="D370" i="44"/>
  <c r="B370" i="44"/>
  <c r="A370" i="44"/>
  <c r="G369" i="44"/>
  <c r="F369" i="44"/>
  <c r="E369" i="44"/>
  <c r="D369" i="44"/>
  <c r="B369" i="44"/>
  <c r="A369" i="44"/>
  <c r="G368" i="44"/>
  <c r="F368" i="44"/>
  <c r="E368" i="44"/>
  <c r="D368" i="44"/>
  <c r="B368" i="44"/>
  <c r="A368" i="44"/>
  <c r="G367" i="44"/>
  <c r="F367" i="44"/>
  <c r="E367" i="44"/>
  <c r="D367" i="44"/>
  <c r="B367" i="44"/>
  <c r="A367" i="44"/>
  <c r="G366" i="44"/>
  <c r="F366" i="44"/>
  <c r="E366" i="44"/>
  <c r="D366" i="44"/>
  <c r="B366" i="44"/>
  <c r="A366" i="44"/>
  <c r="G365" i="44"/>
  <c r="F365" i="44"/>
  <c r="E365" i="44"/>
  <c r="D365" i="44"/>
  <c r="B365" i="44"/>
  <c r="A365" i="44"/>
  <c r="G364" i="44"/>
  <c r="F364" i="44"/>
  <c r="E364" i="44"/>
  <c r="D364" i="44"/>
  <c r="B364" i="44"/>
  <c r="A364" i="44"/>
  <c r="G363" i="44"/>
  <c r="F363" i="44"/>
  <c r="E363" i="44"/>
  <c r="D363" i="44"/>
  <c r="B363" i="44"/>
  <c r="A363" i="44"/>
  <c r="G362" i="44"/>
  <c r="F362" i="44"/>
  <c r="E362" i="44"/>
  <c r="D362" i="44"/>
  <c r="B362" i="44"/>
  <c r="A362" i="44"/>
  <c r="G361" i="44"/>
  <c r="F361" i="44"/>
  <c r="E361" i="44"/>
  <c r="D361" i="44"/>
  <c r="B361" i="44"/>
  <c r="A361" i="44"/>
  <c r="G360" i="44"/>
  <c r="F360" i="44"/>
  <c r="E360" i="44"/>
  <c r="D360" i="44"/>
  <c r="B360" i="44"/>
  <c r="A360" i="44"/>
  <c r="G359" i="44"/>
  <c r="F359" i="44"/>
  <c r="E359" i="44"/>
  <c r="D359" i="44"/>
  <c r="B359" i="44"/>
  <c r="A359" i="44"/>
  <c r="G358" i="44"/>
  <c r="F358" i="44"/>
  <c r="E358" i="44"/>
  <c r="D358" i="44"/>
  <c r="B358" i="44"/>
  <c r="A358" i="44"/>
  <c r="G357" i="44"/>
  <c r="F357" i="44"/>
  <c r="E357" i="44"/>
  <c r="D357" i="44"/>
  <c r="B357" i="44"/>
  <c r="A357" i="44"/>
  <c r="G356" i="44"/>
  <c r="F356" i="44"/>
  <c r="E356" i="44"/>
  <c r="D356" i="44"/>
  <c r="B356" i="44"/>
  <c r="A356" i="44"/>
  <c r="G355" i="44"/>
  <c r="F355" i="44"/>
  <c r="E355" i="44"/>
  <c r="D355" i="44"/>
  <c r="B355" i="44"/>
  <c r="A355" i="44"/>
  <c r="G354" i="44"/>
  <c r="F354" i="44"/>
  <c r="E354" i="44"/>
  <c r="D354" i="44"/>
  <c r="B354" i="44"/>
  <c r="A354" i="44"/>
  <c r="G353" i="44"/>
  <c r="F353" i="44"/>
  <c r="E353" i="44"/>
  <c r="D353" i="44"/>
  <c r="B353" i="44"/>
  <c r="A353" i="44"/>
  <c r="G352" i="44"/>
  <c r="F352" i="44"/>
  <c r="E352" i="44"/>
  <c r="D352" i="44"/>
  <c r="B352" i="44"/>
  <c r="A352" i="44"/>
  <c r="G351" i="44"/>
  <c r="F351" i="44"/>
  <c r="E351" i="44"/>
  <c r="D351" i="44"/>
  <c r="B351" i="44"/>
  <c r="A351" i="44"/>
  <c r="G350" i="44"/>
  <c r="F350" i="44"/>
  <c r="E350" i="44"/>
  <c r="D350" i="44"/>
  <c r="B350" i="44"/>
  <c r="A350" i="44"/>
  <c r="G349" i="44"/>
  <c r="F349" i="44"/>
  <c r="E349" i="44"/>
  <c r="D349" i="44"/>
  <c r="B349" i="44"/>
  <c r="A349" i="44"/>
  <c r="G348" i="44"/>
  <c r="F348" i="44"/>
  <c r="E348" i="44"/>
  <c r="D348" i="44"/>
  <c r="B348" i="44"/>
  <c r="A348" i="44"/>
  <c r="G347" i="44"/>
  <c r="F347" i="44"/>
  <c r="E347" i="44"/>
  <c r="D347" i="44"/>
  <c r="B347" i="44"/>
  <c r="A347" i="44"/>
  <c r="G346" i="44"/>
  <c r="F346" i="44"/>
  <c r="E346" i="44"/>
  <c r="D346" i="44"/>
  <c r="B346" i="44"/>
  <c r="A346" i="44"/>
  <c r="G345" i="44"/>
  <c r="F345" i="44"/>
  <c r="E345" i="44"/>
  <c r="D345" i="44"/>
  <c r="B345" i="44"/>
  <c r="A345" i="44"/>
  <c r="G344" i="44"/>
  <c r="F344" i="44"/>
  <c r="E344" i="44"/>
  <c r="D344" i="44"/>
  <c r="B344" i="44"/>
  <c r="A344" i="44"/>
  <c r="G343" i="44"/>
  <c r="F343" i="44"/>
  <c r="E343" i="44"/>
  <c r="D343" i="44"/>
  <c r="B343" i="44"/>
  <c r="A343" i="44"/>
  <c r="G342" i="44"/>
  <c r="F342" i="44"/>
  <c r="E342" i="44"/>
  <c r="D342" i="44"/>
  <c r="B342" i="44"/>
  <c r="A342" i="44"/>
  <c r="G341" i="44"/>
  <c r="F341" i="44"/>
  <c r="E341" i="44"/>
  <c r="D341" i="44"/>
  <c r="B341" i="44"/>
  <c r="A341" i="44"/>
  <c r="G340" i="44"/>
  <c r="F340" i="44"/>
  <c r="E340" i="44"/>
  <c r="D340" i="44"/>
  <c r="B340" i="44"/>
  <c r="A340" i="44"/>
  <c r="G339" i="44"/>
  <c r="F339" i="44"/>
  <c r="E339" i="44"/>
  <c r="D339" i="44"/>
  <c r="B339" i="44"/>
  <c r="A339" i="44"/>
  <c r="G338" i="44"/>
  <c r="F338" i="44"/>
  <c r="E338" i="44"/>
  <c r="D338" i="44"/>
  <c r="B338" i="44"/>
  <c r="A338" i="44"/>
  <c r="G337" i="44"/>
  <c r="F337" i="44"/>
  <c r="E337" i="44"/>
  <c r="D337" i="44"/>
  <c r="B337" i="44"/>
  <c r="A337" i="44"/>
  <c r="G336" i="44"/>
  <c r="F336" i="44"/>
  <c r="E336" i="44"/>
  <c r="D336" i="44"/>
  <c r="B336" i="44"/>
  <c r="A336" i="44"/>
  <c r="G335" i="44"/>
  <c r="F335" i="44"/>
  <c r="E335" i="44"/>
  <c r="D335" i="44"/>
  <c r="B335" i="44"/>
  <c r="A335" i="44"/>
  <c r="G334" i="44"/>
  <c r="F334" i="44"/>
  <c r="E334" i="44"/>
  <c r="D334" i="44"/>
  <c r="B334" i="44"/>
  <c r="A334" i="44"/>
  <c r="G333" i="44"/>
  <c r="F333" i="44"/>
  <c r="E333" i="44"/>
  <c r="D333" i="44"/>
  <c r="B333" i="44"/>
  <c r="A333" i="44"/>
  <c r="G332" i="44"/>
  <c r="F332" i="44"/>
  <c r="E332" i="44"/>
  <c r="D332" i="44"/>
  <c r="B332" i="44"/>
  <c r="A332" i="44"/>
  <c r="G331" i="44"/>
  <c r="F331" i="44"/>
  <c r="E331" i="44"/>
  <c r="D331" i="44"/>
  <c r="B331" i="44"/>
  <c r="A331" i="44"/>
  <c r="G330" i="44"/>
  <c r="F330" i="44"/>
  <c r="E330" i="44"/>
  <c r="D330" i="44"/>
  <c r="B330" i="44"/>
  <c r="A330" i="44"/>
  <c r="G329" i="44"/>
  <c r="F329" i="44"/>
  <c r="E329" i="44"/>
  <c r="D329" i="44"/>
  <c r="B329" i="44"/>
  <c r="A329" i="44"/>
  <c r="G328" i="44"/>
  <c r="F328" i="44"/>
  <c r="E328" i="44"/>
  <c r="D328" i="44"/>
  <c r="B328" i="44"/>
  <c r="A328" i="44"/>
  <c r="G327" i="44"/>
  <c r="F327" i="44"/>
  <c r="E327" i="44"/>
  <c r="D327" i="44"/>
  <c r="B327" i="44"/>
  <c r="A327" i="44"/>
  <c r="G326" i="44"/>
  <c r="F326" i="44"/>
  <c r="E326" i="44"/>
  <c r="D326" i="44"/>
  <c r="B326" i="44"/>
  <c r="A326" i="44"/>
  <c r="G325" i="44"/>
  <c r="F325" i="44"/>
  <c r="E325" i="44"/>
  <c r="D325" i="44"/>
  <c r="B325" i="44"/>
  <c r="A325" i="44"/>
  <c r="G324" i="44"/>
  <c r="F324" i="44"/>
  <c r="E324" i="44"/>
  <c r="D324" i="44"/>
  <c r="B324" i="44"/>
  <c r="A324" i="44"/>
  <c r="G323" i="44"/>
  <c r="F323" i="44"/>
  <c r="E323" i="44"/>
  <c r="D323" i="44"/>
  <c r="B323" i="44"/>
  <c r="A323" i="44"/>
  <c r="G322" i="44"/>
  <c r="F322" i="44"/>
  <c r="E322" i="44"/>
  <c r="D322" i="44"/>
  <c r="B322" i="44"/>
  <c r="A322" i="44"/>
  <c r="G321" i="44"/>
  <c r="F321" i="44"/>
  <c r="E321" i="44"/>
  <c r="D321" i="44"/>
  <c r="B321" i="44"/>
  <c r="A321" i="44"/>
  <c r="G320" i="44"/>
  <c r="F320" i="44"/>
  <c r="E320" i="44"/>
  <c r="D320" i="44"/>
  <c r="B320" i="44"/>
  <c r="A320" i="44"/>
  <c r="G319" i="44"/>
  <c r="F319" i="44"/>
  <c r="E319" i="44"/>
  <c r="D319" i="44"/>
  <c r="B319" i="44"/>
  <c r="A319" i="44"/>
  <c r="G318" i="44"/>
  <c r="F318" i="44"/>
  <c r="E318" i="44"/>
  <c r="D318" i="44"/>
  <c r="B318" i="44"/>
  <c r="A318" i="44"/>
  <c r="G317" i="44"/>
  <c r="F317" i="44"/>
  <c r="E317" i="44"/>
  <c r="D317" i="44"/>
  <c r="B317" i="44"/>
  <c r="A317" i="44"/>
  <c r="G316" i="44"/>
  <c r="F316" i="44"/>
  <c r="E316" i="44"/>
  <c r="D316" i="44"/>
  <c r="B316" i="44"/>
  <c r="A316" i="44"/>
  <c r="G315" i="44"/>
  <c r="F315" i="44"/>
  <c r="E315" i="44"/>
  <c r="D315" i="44"/>
  <c r="B315" i="44"/>
  <c r="A315" i="44"/>
  <c r="G314" i="44"/>
  <c r="F314" i="44"/>
  <c r="E314" i="44"/>
  <c r="D314" i="44"/>
  <c r="B314" i="44"/>
  <c r="A314" i="44"/>
  <c r="G313" i="44"/>
  <c r="F313" i="44"/>
  <c r="E313" i="44"/>
  <c r="D313" i="44"/>
  <c r="B313" i="44"/>
  <c r="A313" i="44"/>
  <c r="G312" i="44"/>
  <c r="F312" i="44"/>
  <c r="E312" i="44"/>
  <c r="D312" i="44"/>
  <c r="B312" i="44"/>
  <c r="A312" i="44"/>
  <c r="G311" i="44"/>
  <c r="F311" i="44"/>
  <c r="E311" i="44"/>
  <c r="D311" i="44"/>
  <c r="B311" i="44"/>
  <c r="A311" i="44"/>
  <c r="G310" i="44"/>
  <c r="F310" i="44"/>
  <c r="E310" i="44"/>
  <c r="D310" i="44"/>
  <c r="B310" i="44"/>
  <c r="A310" i="44"/>
  <c r="G309" i="44"/>
  <c r="F309" i="44"/>
  <c r="E309" i="44"/>
  <c r="D309" i="44"/>
  <c r="B309" i="44"/>
  <c r="A309" i="44"/>
  <c r="G308" i="44"/>
  <c r="F308" i="44"/>
  <c r="E308" i="44"/>
  <c r="D308" i="44"/>
  <c r="B308" i="44"/>
  <c r="A308" i="44"/>
  <c r="G307" i="44"/>
  <c r="F307" i="44"/>
  <c r="E307" i="44"/>
  <c r="D307" i="44"/>
  <c r="B307" i="44"/>
  <c r="A307" i="44"/>
  <c r="G306" i="44"/>
  <c r="F306" i="44"/>
  <c r="E306" i="44"/>
  <c r="D306" i="44"/>
  <c r="B306" i="44"/>
  <c r="A306" i="44"/>
  <c r="G305" i="44"/>
  <c r="F305" i="44"/>
  <c r="E305" i="44"/>
  <c r="D305" i="44"/>
  <c r="B305" i="44"/>
  <c r="A305" i="44"/>
  <c r="G304" i="44"/>
  <c r="F304" i="44"/>
  <c r="E304" i="44"/>
  <c r="D304" i="44"/>
  <c r="B304" i="44"/>
  <c r="A304" i="44"/>
  <c r="G303" i="44"/>
  <c r="F303" i="44"/>
  <c r="E303" i="44"/>
  <c r="D303" i="44"/>
  <c r="B303" i="44"/>
  <c r="A303" i="44"/>
  <c r="G302" i="44"/>
  <c r="F302" i="44"/>
  <c r="E302" i="44"/>
  <c r="D302" i="44"/>
  <c r="B302" i="44"/>
  <c r="A302" i="44"/>
  <c r="G301" i="44"/>
  <c r="F301" i="44"/>
  <c r="E301" i="44"/>
  <c r="D301" i="44"/>
  <c r="B301" i="44"/>
  <c r="A301" i="44"/>
  <c r="G300" i="44"/>
  <c r="F300" i="44"/>
  <c r="E300" i="44"/>
  <c r="D300" i="44"/>
  <c r="B300" i="44"/>
  <c r="A300" i="44"/>
  <c r="G299" i="44"/>
  <c r="F299" i="44"/>
  <c r="E299" i="44"/>
  <c r="D299" i="44"/>
  <c r="B299" i="44"/>
  <c r="A299" i="44"/>
  <c r="G298" i="44"/>
  <c r="F298" i="44"/>
  <c r="E298" i="44"/>
  <c r="D298" i="44"/>
  <c r="B298" i="44"/>
  <c r="A298" i="44"/>
  <c r="G297" i="44"/>
  <c r="F297" i="44"/>
  <c r="E297" i="44"/>
  <c r="D297" i="44"/>
  <c r="B297" i="44"/>
  <c r="A297" i="44"/>
  <c r="G296" i="44"/>
  <c r="F296" i="44"/>
  <c r="E296" i="44"/>
  <c r="D296" i="44"/>
  <c r="B296" i="44"/>
  <c r="A296" i="44"/>
  <c r="G295" i="44"/>
  <c r="F295" i="44"/>
  <c r="E295" i="44"/>
  <c r="D295" i="44"/>
  <c r="B295" i="44"/>
  <c r="A295" i="44"/>
  <c r="G294" i="44"/>
  <c r="F294" i="44"/>
  <c r="E294" i="44"/>
  <c r="D294" i="44"/>
  <c r="B294" i="44"/>
  <c r="A294" i="44"/>
  <c r="G293" i="44"/>
  <c r="F293" i="44"/>
  <c r="E293" i="44"/>
  <c r="D293" i="44"/>
  <c r="B293" i="44"/>
  <c r="A293" i="44"/>
  <c r="G292" i="44"/>
  <c r="F292" i="44"/>
  <c r="E292" i="44"/>
  <c r="D292" i="44"/>
  <c r="B292" i="44"/>
  <c r="A292" i="44"/>
  <c r="G291" i="44"/>
  <c r="F291" i="44"/>
  <c r="E291" i="44"/>
  <c r="D291" i="44"/>
  <c r="B291" i="44"/>
  <c r="A291" i="44"/>
  <c r="G290" i="44"/>
  <c r="F290" i="44"/>
  <c r="E290" i="44"/>
  <c r="D290" i="44"/>
  <c r="B290" i="44"/>
  <c r="A290" i="44"/>
  <c r="G289" i="44"/>
  <c r="F289" i="44"/>
  <c r="E289" i="44"/>
  <c r="D289" i="44"/>
  <c r="B289" i="44"/>
  <c r="A289" i="44"/>
  <c r="G288" i="44"/>
  <c r="F288" i="44"/>
  <c r="E288" i="44"/>
  <c r="D288" i="44"/>
  <c r="B288" i="44"/>
  <c r="A288" i="44"/>
  <c r="G287" i="44"/>
  <c r="F287" i="44"/>
  <c r="E287" i="44"/>
  <c r="D287" i="44"/>
  <c r="B287" i="44"/>
  <c r="A287" i="44"/>
  <c r="G286" i="44"/>
  <c r="F286" i="44"/>
  <c r="E286" i="44"/>
  <c r="D286" i="44"/>
  <c r="B286" i="44"/>
  <c r="A286" i="44"/>
  <c r="G285" i="44"/>
  <c r="F285" i="44"/>
  <c r="E285" i="44"/>
  <c r="D285" i="44"/>
  <c r="B285" i="44"/>
  <c r="A285" i="44"/>
  <c r="G284" i="44"/>
  <c r="F284" i="44"/>
  <c r="E284" i="44"/>
  <c r="D284" i="44"/>
  <c r="B284" i="44"/>
  <c r="A284" i="44"/>
  <c r="G283" i="44"/>
  <c r="F283" i="44"/>
  <c r="E283" i="44"/>
  <c r="D283" i="44"/>
  <c r="B283" i="44"/>
  <c r="A283" i="44"/>
  <c r="G282" i="44"/>
  <c r="F282" i="44"/>
  <c r="E282" i="44"/>
  <c r="D282" i="44"/>
  <c r="B282" i="44"/>
  <c r="A282" i="44"/>
  <c r="G281" i="44"/>
  <c r="F281" i="44"/>
  <c r="E281" i="44"/>
  <c r="D281" i="44"/>
  <c r="B281" i="44"/>
  <c r="A281" i="44"/>
  <c r="G280" i="44"/>
  <c r="F280" i="44"/>
  <c r="E280" i="44"/>
  <c r="D280" i="44"/>
  <c r="B280" i="44"/>
  <c r="A280" i="44"/>
  <c r="G279" i="44"/>
  <c r="F279" i="44"/>
  <c r="E279" i="44"/>
  <c r="D279" i="44"/>
  <c r="B279" i="44"/>
  <c r="A279" i="44"/>
  <c r="G278" i="44"/>
  <c r="F278" i="44"/>
  <c r="E278" i="44"/>
  <c r="D278" i="44"/>
  <c r="B278" i="44"/>
  <c r="A278" i="44"/>
  <c r="G277" i="44"/>
  <c r="F277" i="44"/>
  <c r="E277" i="44"/>
  <c r="D277" i="44"/>
  <c r="B277" i="44"/>
  <c r="A277" i="44"/>
  <c r="G276" i="44"/>
  <c r="F276" i="44"/>
  <c r="E276" i="44"/>
  <c r="D276" i="44"/>
  <c r="B276" i="44"/>
  <c r="A276" i="44"/>
  <c r="G275" i="44"/>
  <c r="F275" i="44"/>
  <c r="E275" i="44"/>
  <c r="D275" i="44"/>
  <c r="B275" i="44"/>
  <c r="A275" i="44"/>
  <c r="G274" i="44"/>
  <c r="F274" i="44"/>
  <c r="E274" i="44"/>
  <c r="D274" i="44"/>
  <c r="B274" i="44"/>
  <c r="A274" i="44"/>
  <c r="G273" i="44"/>
  <c r="F273" i="44"/>
  <c r="E273" i="44"/>
  <c r="D273" i="44"/>
  <c r="B273" i="44"/>
  <c r="A273" i="44"/>
  <c r="G272" i="44"/>
  <c r="F272" i="44"/>
  <c r="E272" i="44"/>
  <c r="D272" i="44"/>
  <c r="B272" i="44"/>
  <c r="A272" i="44"/>
  <c r="G271" i="44"/>
  <c r="F271" i="44"/>
  <c r="E271" i="44"/>
  <c r="D271" i="44"/>
  <c r="B271" i="44"/>
  <c r="A271" i="44"/>
  <c r="G270" i="44"/>
  <c r="F270" i="44"/>
  <c r="E270" i="44"/>
  <c r="D270" i="44"/>
  <c r="B270" i="44"/>
  <c r="A270" i="44"/>
  <c r="G269" i="44"/>
  <c r="F269" i="44"/>
  <c r="E269" i="44"/>
  <c r="D269" i="44"/>
  <c r="B269" i="44"/>
  <c r="A269" i="44"/>
  <c r="G268" i="44"/>
  <c r="F268" i="44"/>
  <c r="E268" i="44"/>
  <c r="D268" i="44"/>
  <c r="B268" i="44"/>
  <c r="A268" i="44"/>
  <c r="G267" i="44"/>
  <c r="F267" i="44"/>
  <c r="E267" i="44"/>
  <c r="D267" i="44"/>
  <c r="B267" i="44"/>
  <c r="A267" i="44"/>
  <c r="G266" i="44"/>
  <c r="F266" i="44"/>
  <c r="E266" i="44"/>
  <c r="D266" i="44"/>
  <c r="B266" i="44"/>
  <c r="A266" i="44"/>
  <c r="G265" i="44"/>
  <c r="F265" i="44"/>
  <c r="E265" i="44"/>
  <c r="D265" i="44"/>
  <c r="B265" i="44"/>
  <c r="A265" i="44"/>
  <c r="G264" i="44"/>
  <c r="F264" i="44"/>
  <c r="E264" i="44"/>
  <c r="D264" i="44"/>
  <c r="B264" i="44"/>
  <c r="A264" i="44"/>
  <c r="G263" i="44"/>
  <c r="F263" i="44"/>
  <c r="E263" i="44"/>
  <c r="D263" i="44"/>
  <c r="B263" i="44"/>
  <c r="A263" i="44"/>
  <c r="G262" i="44"/>
  <c r="F262" i="44"/>
  <c r="E262" i="44"/>
  <c r="D262" i="44"/>
  <c r="B262" i="44"/>
  <c r="A262" i="44"/>
  <c r="G261" i="44"/>
  <c r="F261" i="44"/>
  <c r="E261" i="44"/>
  <c r="D261" i="44"/>
  <c r="B261" i="44"/>
  <c r="A261" i="44"/>
  <c r="G260" i="44"/>
  <c r="F260" i="44"/>
  <c r="E260" i="44"/>
  <c r="D260" i="44"/>
  <c r="B260" i="44"/>
  <c r="A260" i="44"/>
  <c r="G259" i="44"/>
  <c r="F259" i="44"/>
  <c r="E259" i="44"/>
  <c r="D259" i="44"/>
  <c r="B259" i="44"/>
  <c r="A259" i="44"/>
  <c r="G258" i="44"/>
  <c r="F258" i="44"/>
  <c r="E258" i="44"/>
  <c r="D258" i="44"/>
  <c r="B258" i="44"/>
  <c r="A258" i="44"/>
  <c r="G257" i="44"/>
  <c r="F257" i="44"/>
  <c r="E257" i="44"/>
  <c r="D257" i="44"/>
  <c r="B257" i="44"/>
  <c r="A257" i="44"/>
  <c r="G256" i="44"/>
  <c r="F256" i="44"/>
  <c r="E256" i="44"/>
  <c r="D256" i="44"/>
  <c r="B256" i="44"/>
  <c r="A256" i="44"/>
  <c r="G255" i="44"/>
  <c r="F255" i="44"/>
  <c r="E255" i="44"/>
  <c r="D255" i="44"/>
  <c r="B255" i="44"/>
  <c r="A255" i="44"/>
  <c r="G254" i="44"/>
  <c r="F254" i="44"/>
  <c r="E254" i="44"/>
  <c r="D254" i="44"/>
  <c r="B254" i="44"/>
  <c r="A254" i="44"/>
  <c r="G253" i="44"/>
  <c r="F253" i="44"/>
  <c r="E253" i="44"/>
  <c r="D253" i="44"/>
  <c r="B253" i="44"/>
  <c r="A253" i="44"/>
  <c r="G252" i="44"/>
  <c r="F252" i="44"/>
  <c r="E252" i="44"/>
  <c r="D252" i="44"/>
  <c r="B252" i="44"/>
  <c r="A252" i="44"/>
  <c r="G251" i="44"/>
  <c r="F251" i="44"/>
  <c r="E251" i="44"/>
  <c r="D251" i="44"/>
  <c r="B251" i="44"/>
  <c r="A251" i="44"/>
  <c r="G250" i="44"/>
  <c r="F250" i="44"/>
  <c r="E250" i="44"/>
  <c r="D250" i="44"/>
  <c r="B250" i="44"/>
  <c r="A250" i="44"/>
  <c r="G249" i="44"/>
  <c r="F249" i="44"/>
  <c r="E249" i="44"/>
  <c r="D249" i="44"/>
  <c r="B249" i="44"/>
  <c r="A249" i="44"/>
  <c r="G248" i="44"/>
  <c r="F248" i="44"/>
  <c r="E248" i="44"/>
  <c r="D248" i="44"/>
  <c r="B248" i="44"/>
  <c r="A248" i="44"/>
  <c r="G247" i="44"/>
  <c r="F247" i="44"/>
  <c r="E247" i="44"/>
  <c r="D247" i="44"/>
  <c r="B247" i="44"/>
  <c r="A247" i="44"/>
  <c r="G246" i="44"/>
  <c r="F246" i="44"/>
  <c r="E246" i="44"/>
  <c r="D246" i="44"/>
  <c r="B246" i="44"/>
  <c r="A246" i="44"/>
  <c r="G245" i="44"/>
  <c r="F245" i="44"/>
  <c r="E245" i="44"/>
  <c r="D245" i="44"/>
  <c r="B245" i="44"/>
  <c r="A245" i="44"/>
  <c r="G244" i="44"/>
  <c r="F244" i="44"/>
  <c r="E244" i="44"/>
  <c r="D244" i="44"/>
  <c r="B244" i="44"/>
  <c r="A244" i="44"/>
  <c r="G243" i="44"/>
  <c r="F243" i="44"/>
  <c r="E243" i="44"/>
  <c r="D243" i="44"/>
  <c r="B243" i="44"/>
  <c r="A243" i="44"/>
  <c r="G242" i="44"/>
  <c r="F242" i="44"/>
  <c r="E242" i="44"/>
  <c r="D242" i="44"/>
  <c r="B242" i="44"/>
  <c r="A242" i="44"/>
  <c r="G241" i="44"/>
  <c r="F241" i="44"/>
  <c r="E241" i="44"/>
  <c r="D241" i="44"/>
  <c r="B241" i="44"/>
  <c r="A241" i="44"/>
  <c r="G240" i="44"/>
  <c r="F240" i="44"/>
  <c r="E240" i="44"/>
  <c r="D240" i="44"/>
  <c r="B240" i="44"/>
  <c r="A240" i="44"/>
  <c r="G239" i="44"/>
  <c r="F239" i="44"/>
  <c r="E239" i="44"/>
  <c r="D239" i="44"/>
  <c r="B239" i="44"/>
  <c r="A239" i="44"/>
  <c r="G238" i="44"/>
  <c r="F238" i="44"/>
  <c r="E238" i="44"/>
  <c r="D238" i="44"/>
  <c r="B238" i="44"/>
  <c r="A238" i="44"/>
  <c r="G237" i="44"/>
  <c r="F237" i="44"/>
  <c r="E237" i="44"/>
  <c r="D237" i="44"/>
  <c r="B237" i="44"/>
  <c r="A237" i="44"/>
  <c r="G236" i="44"/>
  <c r="F236" i="44"/>
  <c r="E236" i="44"/>
  <c r="D236" i="44"/>
  <c r="B236" i="44"/>
  <c r="A236" i="44"/>
  <c r="G235" i="44"/>
  <c r="F235" i="44"/>
  <c r="E235" i="44"/>
  <c r="D235" i="44"/>
  <c r="B235" i="44"/>
  <c r="A235" i="44"/>
  <c r="G234" i="44"/>
  <c r="F234" i="44"/>
  <c r="E234" i="44"/>
  <c r="D234" i="44"/>
  <c r="B234" i="44"/>
  <c r="A234" i="44"/>
  <c r="G233" i="44"/>
  <c r="F233" i="44"/>
  <c r="E233" i="44"/>
  <c r="D233" i="44"/>
  <c r="B233" i="44"/>
  <c r="A233" i="44"/>
  <c r="G232" i="44"/>
  <c r="F232" i="44"/>
  <c r="E232" i="44"/>
  <c r="D232" i="44"/>
  <c r="B232" i="44"/>
  <c r="A232" i="44"/>
  <c r="G231" i="44"/>
  <c r="F231" i="44"/>
  <c r="E231" i="44"/>
  <c r="D231" i="44"/>
  <c r="B231" i="44"/>
  <c r="A231" i="44"/>
  <c r="G230" i="44"/>
  <c r="F230" i="44"/>
  <c r="E230" i="44"/>
  <c r="D230" i="44"/>
  <c r="B230" i="44"/>
  <c r="A230" i="44"/>
  <c r="G229" i="44"/>
  <c r="F229" i="44"/>
  <c r="E229" i="44"/>
  <c r="D229" i="44"/>
  <c r="B229" i="44"/>
  <c r="A229" i="44"/>
  <c r="G228" i="44"/>
  <c r="F228" i="44"/>
  <c r="E228" i="44"/>
  <c r="D228" i="44"/>
  <c r="B228" i="44"/>
  <c r="A228" i="44"/>
  <c r="G227" i="44"/>
  <c r="F227" i="44"/>
  <c r="E227" i="44"/>
  <c r="D227" i="44"/>
  <c r="B227" i="44"/>
  <c r="A227" i="44"/>
  <c r="G226" i="44"/>
  <c r="F226" i="44"/>
  <c r="E226" i="44"/>
  <c r="D226" i="44"/>
  <c r="B226" i="44"/>
  <c r="A226" i="44"/>
  <c r="G225" i="44"/>
  <c r="F225" i="44"/>
  <c r="E225" i="44"/>
  <c r="D225" i="44"/>
  <c r="B225" i="44"/>
  <c r="A225" i="44"/>
  <c r="G224" i="44"/>
  <c r="F224" i="44"/>
  <c r="E224" i="44"/>
  <c r="D224" i="44"/>
  <c r="B224" i="44"/>
  <c r="A224" i="44"/>
  <c r="G223" i="44"/>
  <c r="F223" i="44"/>
  <c r="E223" i="44"/>
  <c r="D223" i="44"/>
  <c r="B223" i="44"/>
  <c r="A223" i="44"/>
  <c r="G222" i="44"/>
  <c r="F222" i="44"/>
  <c r="E222" i="44"/>
  <c r="D222" i="44"/>
  <c r="B222" i="44"/>
  <c r="A222" i="44"/>
  <c r="G221" i="44"/>
  <c r="F221" i="44"/>
  <c r="E221" i="44"/>
  <c r="D221" i="44"/>
  <c r="B221" i="44"/>
  <c r="A221" i="44"/>
  <c r="G220" i="44"/>
  <c r="F220" i="44"/>
  <c r="E220" i="44"/>
  <c r="D220" i="44"/>
  <c r="B220" i="44"/>
  <c r="A220" i="44"/>
  <c r="G219" i="44"/>
  <c r="F219" i="44"/>
  <c r="E219" i="44"/>
  <c r="D219" i="44"/>
  <c r="B219" i="44"/>
  <c r="A219" i="44"/>
  <c r="G218" i="44"/>
  <c r="F218" i="44"/>
  <c r="E218" i="44"/>
  <c r="D218" i="44"/>
  <c r="B218" i="44"/>
  <c r="A218" i="44"/>
  <c r="G217" i="44"/>
  <c r="F217" i="44"/>
  <c r="E217" i="44"/>
  <c r="D217" i="44"/>
  <c r="B217" i="44"/>
  <c r="A217" i="44"/>
  <c r="G216" i="44"/>
  <c r="F216" i="44"/>
  <c r="E216" i="44"/>
  <c r="D216" i="44"/>
  <c r="B216" i="44"/>
  <c r="A216" i="44"/>
  <c r="G215" i="44"/>
  <c r="F215" i="44"/>
  <c r="E215" i="44"/>
  <c r="D215" i="44"/>
  <c r="B215" i="44"/>
  <c r="A215" i="44"/>
  <c r="G214" i="44"/>
  <c r="F214" i="44"/>
  <c r="E214" i="44"/>
  <c r="D214" i="44"/>
  <c r="B214" i="44"/>
  <c r="A214" i="44"/>
  <c r="G213" i="44"/>
  <c r="F213" i="44"/>
  <c r="E213" i="44"/>
  <c r="D213" i="44"/>
  <c r="B213" i="44"/>
  <c r="A213" i="44"/>
  <c r="G212" i="44"/>
  <c r="F212" i="44"/>
  <c r="E212" i="44"/>
  <c r="D212" i="44"/>
  <c r="B212" i="44"/>
  <c r="A212" i="44"/>
  <c r="G211" i="44"/>
  <c r="F211" i="44"/>
  <c r="E211" i="44"/>
  <c r="D211" i="44"/>
  <c r="B211" i="44"/>
  <c r="A211" i="44"/>
  <c r="G210" i="44"/>
  <c r="F210" i="44"/>
  <c r="E210" i="44"/>
  <c r="D210" i="44"/>
  <c r="B210" i="44"/>
  <c r="A210" i="44"/>
  <c r="G209" i="44"/>
  <c r="F209" i="44"/>
  <c r="E209" i="44"/>
  <c r="D209" i="44"/>
  <c r="B209" i="44"/>
  <c r="A209" i="44"/>
  <c r="G208" i="44"/>
  <c r="F208" i="44"/>
  <c r="E208" i="44"/>
  <c r="D208" i="44"/>
  <c r="B208" i="44"/>
  <c r="A208" i="44"/>
  <c r="G207" i="44"/>
  <c r="F207" i="44"/>
  <c r="E207" i="44"/>
  <c r="D207" i="44"/>
  <c r="B207" i="44"/>
  <c r="A207" i="44"/>
  <c r="G206" i="44"/>
  <c r="F206" i="44"/>
  <c r="E206" i="44"/>
  <c r="D206" i="44"/>
  <c r="B206" i="44"/>
  <c r="A206" i="44"/>
  <c r="G205" i="44"/>
  <c r="F205" i="44"/>
  <c r="E205" i="44"/>
  <c r="D205" i="44"/>
  <c r="B205" i="44"/>
  <c r="A205" i="44"/>
  <c r="G204" i="44"/>
  <c r="F204" i="44"/>
  <c r="E204" i="44"/>
  <c r="D204" i="44"/>
  <c r="B204" i="44"/>
  <c r="A204" i="44"/>
  <c r="G203" i="44"/>
  <c r="F203" i="44"/>
  <c r="E203" i="44"/>
  <c r="D203" i="44"/>
  <c r="B203" i="44"/>
  <c r="A203" i="44"/>
  <c r="G202" i="44"/>
  <c r="F202" i="44"/>
  <c r="E202" i="44"/>
  <c r="D202" i="44"/>
  <c r="B202" i="44"/>
  <c r="A202" i="44"/>
  <c r="G201" i="44"/>
  <c r="F201" i="44"/>
  <c r="E201" i="44"/>
  <c r="D201" i="44"/>
  <c r="B201" i="44"/>
  <c r="A201" i="44"/>
  <c r="G200" i="44"/>
  <c r="F200" i="44"/>
  <c r="E200" i="44"/>
  <c r="D200" i="44"/>
  <c r="B200" i="44"/>
  <c r="A200" i="44"/>
  <c r="G199" i="44"/>
  <c r="F199" i="44"/>
  <c r="E199" i="44"/>
  <c r="D199" i="44"/>
  <c r="B199" i="44"/>
  <c r="A199" i="44"/>
  <c r="G198" i="44"/>
  <c r="F198" i="44"/>
  <c r="E198" i="44"/>
  <c r="D198" i="44"/>
  <c r="B198" i="44"/>
  <c r="A198" i="44"/>
  <c r="G197" i="44"/>
  <c r="F197" i="44"/>
  <c r="E197" i="44"/>
  <c r="D197" i="44"/>
  <c r="B197" i="44"/>
  <c r="A197" i="44"/>
  <c r="G196" i="44"/>
  <c r="F196" i="44"/>
  <c r="E196" i="44"/>
  <c r="D196" i="44"/>
  <c r="B196" i="44"/>
  <c r="A196" i="44"/>
  <c r="G195" i="44"/>
  <c r="F195" i="44"/>
  <c r="E195" i="44"/>
  <c r="D195" i="44"/>
  <c r="B195" i="44"/>
  <c r="A195" i="44"/>
  <c r="G194" i="44"/>
  <c r="F194" i="44"/>
  <c r="E194" i="44"/>
  <c r="D194" i="44"/>
  <c r="B194" i="44"/>
  <c r="A194" i="44"/>
  <c r="G193" i="44"/>
  <c r="F193" i="44"/>
  <c r="E193" i="44"/>
  <c r="D193" i="44"/>
  <c r="B193" i="44"/>
  <c r="A193" i="44"/>
  <c r="G192" i="44"/>
  <c r="F192" i="44"/>
  <c r="E192" i="44"/>
  <c r="D192" i="44"/>
  <c r="B192" i="44"/>
  <c r="A192" i="44"/>
  <c r="G191" i="44"/>
  <c r="F191" i="44"/>
  <c r="E191" i="44"/>
  <c r="D191" i="44"/>
  <c r="B191" i="44"/>
  <c r="A191" i="44"/>
  <c r="G190" i="44"/>
  <c r="F190" i="44"/>
  <c r="E190" i="44"/>
  <c r="D190" i="44"/>
  <c r="B190" i="44"/>
  <c r="A190" i="44"/>
  <c r="G189" i="44"/>
  <c r="F189" i="44"/>
  <c r="E189" i="44"/>
  <c r="D189" i="44"/>
  <c r="B189" i="44"/>
  <c r="A189" i="44"/>
  <c r="G188" i="44"/>
  <c r="F188" i="44"/>
  <c r="E188" i="44"/>
  <c r="D188" i="44"/>
  <c r="B188" i="44"/>
  <c r="A188" i="44"/>
  <c r="G187" i="44"/>
  <c r="F187" i="44"/>
  <c r="E187" i="44"/>
  <c r="D187" i="44"/>
  <c r="B187" i="44"/>
  <c r="A187" i="44"/>
  <c r="G186" i="44"/>
  <c r="F186" i="44"/>
  <c r="E186" i="44"/>
  <c r="D186" i="44"/>
  <c r="B186" i="44"/>
  <c r="A186" i="44"/>
  <c r="G185" i="44"/>
  <c r="F185" i="44"/>
  <c r="E185" i="44"/>
  <c r="D185" i="44"/>
  <c r="B185" i="44"/>
  <c r="A185" i="44"/>
  <c r="G184" i="44"/>
  <c r="F184" i="44"/>
  <c r="E184" i="44"/>
  <c r="D184" i="44"/>
  <c r="B184" i="44"/>
  <c r="A184" i="44"/>
  <c r="G183" i="44"/>
  <c r="F183" i="44"/>
  <c r="E183" i="44"/>
  <c r="D183" i="44"/>
  <c r="B183" i="44"/>
  <c r="A183" i="44"/>
  <c r="G182" i="44"/>
  <c r="F182" i="44"/>
  <c r="E182" i="44"/>
  <c r="D182" i="44"/>
  <c r="B182" i="44"/>
  <c r="A182" i="44"/>
  <c r="G181" i="44"/>
  <c r="F181" i="44"/>
  <c r="E181" i="44"/>
  <c r="D181" i="44"/>
  <c r="B181" i="44"/>
  <c r="A181" i="44"/>
  <c r="G180" i="44"/>
  <c r="F180" i="44"/>
  <c r="E180" i="44"/>
  <c r="D180" i="44"/>
  <c r="B180" i="44"/>
  <c r="A180" i="44"/>
  <c r="G179" i="44"/>
  <c r="F179" i="44"/>
  <c r="E179" i="44"/>
  <c r="D179" i="44"/>
  <c r="B179" i="44"/>
  <c r="A179" i="44"/>
  <c r="G178" i="44"/>
  <c r="F178" i="44"/>
  <c r="E178" i="44"/>
  <c r="D178" i="44"/>
  <c r="B178" i="44"/>
  <c r="A178" i="44"/>
  <c r="G177" i="44"/>
  <c r="F177" i="44"/>
  <c r="E177" i="44"/>
  <c r="D177" i="44"/>
  <c r="B177" i="44"/>
  <c r="A177" i="44"/>
  <c r="G176" i="44"/>
  <c r="F176" i="44"/>
  <c r="E176" i="44"/>
  <c r="D176" i="44"/>
  <c r="B176" i="44"/>
  <c r="A176" i="44"/>
  <c r="G175" i="44"/>
  <c r="F175" i="44"/>
  <c r="E175" i="44"/>
  <c r="D175" i="44"/>
  <c r="B175" i="44"/>
  <c r="A175" i="44"/>
  <c r="G174" i="44"/>
  <c r="F174" i="44"/>
  <c r="E174" i="44"/>
  <c r="D174" i="44"/>
  <c r="B174" i="44"/>
  <c r="A174" i="44"/>
  <c r="G173" i="44"/>
  <c r="F173" i="44"/>
  <c r="E173" i="44"/>
  <c r="D173" i="44"/>
  <c r="B173" i="44"/>
  <c r="A173" i="44"/>
  <c r="G172" i="44"/>
  <c r="F172" i="44"/>
  <c r="E172" i="44"/>
  <c r="D172" i="44"/>
  <c r="B172" i="44"/>
  <c r="A172" i="44"/>
  <c r="G171" i="44"/>
  <c r="F171" i="44"/>
  <c r="E171" i="44"/>
  <c r="D171" i="44"/>
  <c r="B171" i="44"/>
  <c r="A171" i="44"/>
  <c r="G170" i="44"/>
  <c r="F170" i="44"/>
  <c r="E170" i="44"/>
  <c r="D170" i="44"/>
  <c r="B170" i="44"/>
  <c r="A170" i="44"/>
  <c r="G169" i="44"/>
  <c r="F169" i="44"/>
  <c r="E169" i="44"/>
  <c r="D169" i="44"/>
  <c r="B169" i="44"/>
  <c r="A169" i="44"/>
  <c r="G168" i="44"/>
  <c r="F168" i="44"/>
  <c r="E168" i="44"/>
  <c r="D168" i="44"/>
  <c r="B168" i="44"/>
  <c r="A168" i="44"/>
  <c r="G167" i="44"/>
  <c r="F167" i="44"/>
  <c r="E167" i="44"/>
  <c r="D167" i="44"/>
  <c r="B167" i="44"/>
  <c r="A167" i="44"/>
  <c r="G166" i="44"/>
  <c r="F166" i="44"/>
  <c r="E166" i="44"/>
  <c r="D166" i="44"/>
  <c r="B166" i="44"/>
  <c r="A166" i="44"/>
  <c r="G165" i="44"/>
  <c r="F165" i="44"/>
  <c r="E165" i="44"/>
  <c r="D165" i="44"/>
  <c r="B165" i="44"/>
  <c r="A165" i="44"/>
  <c r="G164" i="44"/>
  <c r="F164" i="44"/>
  <c r="E164" i="44"/>
  <c r="D164" i="44"/>
  <c r="B164" i="44"/>
  <c r="A164" i="44"/>
  <c r="G163" i="44"/>
  <c r="F163" i="44"/>
  <c r="E163" i="44"/>
  <c r="D163" i="44"/>
  <c r="B163" i="44"/>
  <c r="A163" i="44"/>
  <c r="G162" i="44"/>
  <c r="F162" i="44"/>
  <c r="E162" i="44"/>
  <c r="D162" i="44"/>
  <c r="B162" i="44"/>
  <c r="A162" i="44"/>
  <c r="G161" i="44"/>
  <c r="F161" i="44"/>
  <c r="E161" i="44"/>
  <c r="D161" i="44"/>
  <c r="B161" i="44"/>
  <c r="A161" i="44"/>
  <c r="G160" i="44"/>
  <c r="F160" i="44"/>
  <c r="E160" i="44"/>
  <c r="D160" i="44"/>
  <c r="B160" i="44"/>
  <c r="A160" i="44"/>
  <c r="G159" i="44"/>
  <c r="F159" i="44"/>
  <c r="E159" i="44"/>
  <c r="D159" i="44"/>
  <c r="B159" i="44"/>
  <c r="A159" i="44"/>
  <c r="G158" i="44"/>
  <c r="F158" i="44"/>
  <c r="E158" i="44"/>
  <c r="D158" i="44"/>
  <c r="B158" i="44"/>
  <c r="A158" i="44"/>
  <c r="G157" i="44"/>
  <c r="F157" i="44"/>
  <c r="E157" i="44"/>
  <c r="D157" i="44"/>
  <c r="B157" i="44"/>
  <c r="A157" i="44"/>
  <c r="G156" i="44"/>
  <c r="F156" i="44"/>
  <c r="E156" i="44"/>
  <c r="D156" i="44"/>
  <c r="B156" i="44"/>
  <c r="A156" i="44"/>
  <c r="G155" i="44"/>
  <c r="F155" i="44"/>
  <c r="E155" i="44"/>
  <c r="D155" i="44"/>
  <c r="B155" i="44"/>
  <c r="A155" i="44"/>
  <c r="G154" i="44"/>
  <c r="F154" i="44"/>
  <c r="E154" i="44"/>
  <c r="D154" i="44"/>
  <c r="B154" i="44"/>
  <c r="A154" i="44"/>
  <c r="G153" i="44"/>
  <c r="F153" i="44"/>
  <c r="E153" i="44"/>
  <c r="D153" i="44"/>
  <c r="B153" i="44"/>
  <c r="A153" i="44"/>
  <c r="G152" i="44"/>
  <c r="F152" i="44"/>
  <c r="E152" i="44"/>
  <c r="D152" i="44"/>
  <c r="B152" i="44"/>
  <c r="A152" i="44"/>
  <c r="G151" i="44"/>
  <c r="F151" i="44"/>
  <c r="E151" i="44"/>
  <c r="D151" i="44"/>
  <c r="B151" i="44"/>
  <c r="A151" i="44"/>
  <c r="G150" i="44"/>
  <c r="F150" i="44"/>
  <c r="E150" i="44"/>
  <c r="D150" i="44"/>
  <c r="B150" i="44"/>
  <c r="A150" i="44"/>
  <c r="G149" i="44"/>
  <c r="F149" i="44"/>
  <c r="E149" i="44"/>
  <c r="D149" i="44"/>
  <c r="B149" i="44"/>
  <c r="A149" i="44"/>
  <c r="G148" i="44"/>
  <c r="F148" i="44"/>
  <c r="E148" i="44"/>
  <c r="D148" i="44"/>
  <c r="B148" i="44"/>
  <c r="A148" i="44"/>
  <c r="G147" i="44"/>
  <c r="F147" i="44"/>
  <c r="E147" i="44"/>
  <c r="D147" i="44"/>
  <c r="B147" i="44"/>
  <c r="A147" i="44"/>
  <c r="G146" i="44"/>
  <c r="F146" i="44"/>
  <c r="E146" i="44"/>
  <c r="D146" i="44"/>
  <c r="B146" i="44"/>
  <c r="A146" i="44"/>
  <c r="G145" i="44"/>
  <c r="F145" i="44"/>
  <c r="E145" i="44"/>
  <c r="D145" i="44"/>
  <c r="B145" i="44"/>
  <c r="A145" i="44"/>
  <c r="G144" i="44"/>
  <c r="F144" i="44"/>
  <c r="E144" i="44"/>
  <c r="D144" i="44"/>
  <c r="B144" i="44"/>
  <c r="A144" i="44"/>
  <c r="G143" i="44"/>
  <c r="F143" i="44"/>
  <c r="E143" i="44"/>
  <c r="D143" i="44"/>
  <c r="B143" i="44"/>
  <c r="A143" i="44"/>
  <c r="G142" i="44"/>
  <c r="F142" i="44"/>
  <c r="E142" i="44"/>
  <c r="D142" i="44"/>
  <c r="B142" i="44"/>
  <c r="A142" i="44"/>
  <c r="G141" i="44"/>
  <c r="F141" i="44"/>
  <c r="E141" i="44"/>
  <c r="D141" i="44"/>
  <c r="B141" i="44"/>
  <c r="A141" i="44"/>
  <c r="G140" i="44"/>
  <c r="F140" i="44"/>
  <c r="E140" i="44"/>
  <c r="D140" i="44"/>
  <c r="B140" i="44"/>
  <c r="A140" i="44"/>
  <c r="G139" i="44"/>
  <c r="F139" i="44"/>
  <c r="E139" i="44"/>
  <c r="D139" i="44"/>
  <c r="B139" i="44"/>
  <c r="A139" i="44"/>
  <c r="G138" i="44"/>
  <c r="F138" i="44"/>
  <c r="E138" i="44"/>
  <c r="D138" i="44"/>
  <c r="B138" i="44"/>
  <c r="A138" i="44"/>
  <c r="G137" i="44"/>
  <c r="F137" i="44"/>
  <c r="E137" i="44"/>
  <c r="D137" i="44"/>
  <c r="B137" i="44"/>
  <c r="A137" i="44"/>
  <c r="G136" i="44"/>
  <c r="F136" i="44"/>
  <c r="E136" i="44"/>
  <c r="D136" i="44"/>
  <c r="B136" i="44"/>
  <c r="A136" i="44"/>
  <c r="G135" i="44"/>
  <c r="F135" i="44"/>
  <c r="E135" i="44"/>
  <c r="D135" i="44"/>
  <c r="B135" i="44"/>
  <c r="A135" i="44"/>
  <c r="G134" i="44"/>
  <c r="F134" i="44"/>
  <c r="E134" i="44"/>
  <c r="D134" i="44"/>
  <c r="B134" i="44"/>
  <c r="A134" i="44"/>
  <c r="G133" i="44"/>
  <c r="F133" i="44"/>
  <c r="E133" i="44"/>
  <c r="D133" i="44"/>
  <c r="B133" i="44"/>
  <c r="A133" i="44"/>
  <c r="G132" i="44"/>
  <c r="F132" i="44"/>
  <c r="E132" i="44"/>
  <c r="D132" i="44"/>
  <c r="B132" i="44"/>
  <c r="A132" i="44"/>
  <c r="G131" i="44"/>
  <c r="F131" i="44"/>
  <c r="E131" i="44"/>
  <c r="D131" i="44"/>
  <c r="B131" i="44"/>
  <c r="A131" i="44"/>
  <c r="G130" i="44"/>
  <c r="F130" i="44"/>
  <c r="E130" i="44"/>
  <c r="D130" i="44"/>
  <c r="B130" i="44"/>
  <c r="A130" i="44"/>
  <c r="G129" i="44"/>
  <c r="F129" i="44"/>
  <c r="E129" i="44"/>
  <c r="D129" i="44"/>
  <c r="B129" i="44"/>
  <c r="A129" i="44"/>
  <c r="G128" i="44"/>
  <c r="F128" i="44"/>
  <c r="E128" i="44"/>
  <c r="D128" i="44"/>
  <c r="B128" i="44"/>
  <c r="A128" i="44"/>
  <c r="G127" i="44"/>
  <c r="F127" i="44"/>
  <c r="E127" i="44"/>
  <c r="D127" i="44"/>
  <c r="B127" i="44"/>
  <c r="A127" i="44"/>
  <c r="G126" i="44"/>
  <c r="F126" i="44"/>
  <c r="E126" i="44"/>
  <c r="D126" i="44"/>
  <c r="B126" i="44"/>
  <c r="A126" i="44"/>
  <c r="G125" i="44"/>
  <c r="F125" i="44"/>
  <c r="E125" i="44"/>
  <c r="D125" i="44"/>
  <c r="B125" i="44"/>
  <c r="A125" i="44"/>
  <c r="G124" i="44"/>
  <c r="F124" i="44"/>
  <c r="E124" i="44"/>
  <c r="D124" i="44"/>
  <c r="B124" i="44"/>
  <c r="A124" i="44"/>
  <c r="G123" i="44"/>
  <c r="F123" i="44"/>
  <c r="E123" i="44"/>
  <c r="D123" i="44"/>
  <c r="B123" i="44"/>
  <c r="A123" i="44"/>
  <c r="G122" i="44"/>
  <c r="F122" i="44"/>
  <c r="E122" i="44"/>
  <c r="D122" i="44"/>
  <c r="B122" i="44"/>
  <c r="A122" i="44"/>
  <c r="G121" i="44"/>
  <c r="F121" i="44"/>
  <c r="E121" i="44"/>
  <c r="D121" i="44"/>
  <c r="B121" i="44"/>
  <c r="A121" i="44"/>
  <c r="G120" i="44"/>
  <c r="F120" i="44"/>
  <c r="E120" i="44"/>
  <c r="D120" i="44"/>
  <c r="B120" i="44"/>
  <c r="A120" i="44"/>
  <c r="G119" i="44"/>
  <c r="F119" i="44"/>
  <c r="E119" i="44"/>
  <c r="D119" i="44"/>
  <c r="B119" i="44"/>
  <c r="A119" i="44"/>
  <c r="G118" i="44"/>
  <c r="F118" i="44"/>
  <c r="E118" i="44"/>
  <c r="D118" i="44"/>
  <c r="B118" i="44"/>
  <c r="A118" i="44"/>
  <c r="G117" i="44"/>
  <c r="F117" i="44"/>
  <c r="E117" i="44"/>
  <c r="D117" i="44"/>
  <c r="B117" i="44"/>
  <c r="A117" i="44"/>
  <c r="G116" i="44"/>
  <c r="F116" i="44"/>
  <c r="E116" i="44"/>
  <c r="D116" i="44"/>
  <c r="B116" i="44"/>
  <c r="A116" i="44"/>
  <c r="G115" i="44"/>
  <c r="F115" i="44"/>
  <c r="E115" i="44"/>
  <c r="D115" i="44"/>
  <c r="B115" i="44"/>
  <c r="A115" i="44"/>
  <c r="G114" i="44"/>
  <c r="F114" i="44"/>
  <c r="E114" i="44"/>
  <c r="D114" i="44"/>
  <c r="B114" i="44"/>
  <c r="A114" i="44"/>
  <c r="G113" i="44"/>
  <c r="F113" i="44"/>
  <c r="E113" i="44"/>
  <c r="D113" i="44"/>
  <c r="B113" i="44"/>
  <c r="A113" i="44"/>
  <c r="G112" i="44"/>
  <c r="F112" i="44"/>
  <c r="E112" i="44"/>
  <c r="D112" i="44"/>
  <c r="B112" i="44"/>
  <c r="A112" i="44"/>
  <c r="G111" i="44"/>
  <c r="F111" i="44"/>
  <c r="E111" i="44"/>
  <c r="D111" i="44"/>
  <c r="B111" i="44"/>
  <c r="A111" i="44"/>
  <c r="G110" i="44"/>
  <c r="F110" i="44"/>
  <c r="E110" i="44"/>
  <c r="D110" i="44"/>
  <c r="B110" i="44"/>
  <c r="A110" i="44"/>
  <c r="G109" i="44"/>
  <c r="F109" i="44"/>
  <c r="E109" i="44"/>
  <c r="D109" i="44"/>
  <c r="B109" i="44"/>
  <c r="A109" i="44"/>
  <c r="G108" i="44"/>
  <c r="F108" i="44"/>
  <c r="E108" i="44"/>
  <c r="D108" i="44"/>
  <c r="B108" i="44"/>
  <c r="A108" i="44"/>
  <c r="G107" i="44"/>
  <c r="F107" i="44"/>
  <c r="E107" i="44"/>
  <c r="D107" i="44"/>
  <c r="B107" i="44"/>
  <c r="A107" i="44"/>
  <c r="G106" i="44"/>
  <c r="F106" i="44"/>
  <c r="E106" i="44"/>
  <c r="D106" i="44"/>
  <c r="B106" i="44"/>
  <c r="A106" i="44"/>
  <c r="G105" i="44"/>
  <c r="F105" i="44"/>
  <c r="E105" i="44"/>
  <c r="D105" i="44"/>
  <c r="B105" i="44"/>
  <c r="A105" i="44"/>
  <c r="G104" i="44"/>
  <c r="F104" i="44"/>
  <c r="E104" i="44"/>
  <c r="D104" i="44"/>
  <c r="B104" i="44"/>
  <c r="A104" i="44"/>
  <c r="G103" i="44"/>
  <c r="F103" i="44"/>
  <c r="E103" i="44"/>
  <c r="D103" i="44"/>
  <c r="B103" i="44"/>
  <c r="A103" i="44"/>
  <c r="G102" i="44"/>
  <c r="F102" i="44"/>
  <c r="E102" i="44"/>
  <c r="D102" i="44"/>
  <c r="B102" i="44"/>
  <c r="A102" i="44"/>
  <c r="G101" i="44"/>
  <c r="F101" i="44"/>
  <c r="E101" i="44"/>
  <c r="D101" i="44"/>
  <c r="B101" i="44"/>
  <c r="A101" i="44"/>
  <c r="G100" i="44"/>
  <c r="F100" i="44"/>
  <c r="E100" i="44"/>
  <c r="D100" i="44"/>
  <c r="B100" i="44"/>
  <c r="A100" i="44"/>
  <c r="G99" i="44"/>
  <c r="F99" i="44"/>
  <c r="E99" i="44"/>
  <c r="D99" i="44"/>
  <c r="B99" i="44"/>
  <c r="A99" i="44"/>
  <c r="G98" i="44"/>
  <c r="F98" i="44"/>
  <c r="E98" i="44"/>
  <c r="D98" i="44"/>
  <c r="B98" i="44"/>
  <c r="A98" i="44"/>
  <c r="G97" i="44"/>
  <c r="F97" i="44"/>
  <c r="E97" i="44"/>
  <c r="D97" i="44"/>
  <c r="B97" i="44"/>
  <c r="A97" i="44"/>
  <c r="G96" i="44"/>
  <c r="F96" i="44"/>
  <c r="E96" i="44"/>
  <c r="D96" i="44"/>
  <c r="B96" i="44"/>
  <c r="A96" i="44"/>
  <c r="G95" i="44"/>
  <c r="F95" i="44"/>
  <c r="E95" i="44"/>
  <c r="D95" i="44"/>
  <c r="B95" i="44"/>
  <c r="A95" i="44"/>
  <c r="G94" i="44"/>
  <c r="F94" i="44"/>
  <c r="E94" i="44"/>
  <c r="D94" i="44"/>
  <c r="B94" i="44"/>
  <c r="A94" i="44"/>
  <c r="G93" i="44"/>
  <c r="F93" i="44"/>
  <c r="E93" i="44"/>
  <c r="D93" i="44"/>
  <c r="B93" i="44"/>
  <c r="A93" i="44"/>
  <c r="G92" i="44"/>
  <c r="F92" i="44"/>
  <c r="E92" i="44"/>
  <c r="D92" i="44"/>
  <c r="B92" i="44"/>
  <c r="A92" i="44"/>
  <c r="G91" i="44"/>
  <c r="F91" i="44"/>
  <c r="E91" i="44"/>
  <c r="D91" i="44"/>
  <c r="B91" i="44"/>
  <c r="A91" i="44"/>
  <c r="G90" i="44"/>
  <c r="F90" i="44"/>
  <c r="E90" i="44"/>
  <c r="D90" i="44"/>
  <c r="B90" i="44"/>
  <c r="A90" i="44"/>
  <c r="G89" i="44"/>
  <c r="F89" i="44"/>
  <c r="E89" i="44"/>
  <c r="D89" i="44"/>
  <c r="B89" i="44"/>
  <c r="A89" i="44"/>
  <c r="G88" i="44"/>
  <c r="F88" i="44"/>
  <c r="E88" i="44"/>
  <c r="D88" i="44"/>
  <c r="B88" i="44"/>
  <c r="A88" i="44"/>
  <c r="G87" i="44"/>
  <c r="F87" i="44"/>
  <c r="E87" i="44"/>
  <c r="D87" i="44"/>
  <c r="B87" i="44"/>
  <c r="A87" i="44"/>
  <c r="G86" i="44"/>
  <c r="F86" i="44"/>
  <c r="E86" i="44"/>
  <c r="D86" i="44"/>
  <c r="B86" i="44"/>
  <c r="A86" i="44"/>
  <c r="G85" i="44"/>
  <c r="F85" i="44"/>
  <c r="E85" i="44"/>
  <c r="D85" i="44"/>
  <c r="B85" i="44"/>
  <c r="A85" i="44"/>
  <c r="G84" i="44"/>
  <c r="F84" i="44"/>
  <c r="E84" i="44"/>
  <c r="D84" i="44"/>
  <c r="B84" i="44"/>
  <c r="A84" i="44"/>
  <c r="G83" i="44"/>
  <c r="F83" i="44"/>
  <c r="E83" i="44"/>
  <c r="D83" i="44"/>
  <c r="B83" i="44"/>
  <c r="A83" i="44"/>
  <c r="G82" i="44"/>
  <c r="F82" i="44"/>
  <c r="E82" i="44"/>
  <c r="D82" i="44"/>
  <c r="B82" i="44"/>
  <c r="A82" i="44"/>
  <c r="G81" i="44"/>
  <c r="F81" i="44"/>
  <c r="E81" i="44"/>
  <c r="D81" i="44"/>
  <c r="B81" i="44"/>
  <c r="A81" i="44"/>
  <c r="G80" i="44"/>
  <c r="F80" i="44"/>
  <c r="E80" i="44"/>
  <c r="D80" i="44"/>
  <c r="B80" i="44"/>
  <c r="A80" i="44"/>
  <c r="G79" i="44"/>
  <c r="F79" i="44"/>
  <c r="E79" i="44"/>
  <c r="D79" i="44"/>
  <c r="B79" i="44"/>
  <c r="A79" i="44"/>
  <c r="G78" i="44"/>
  <c r="F78" i="44"/>
  <c r="E78" i="44"/>
  <c r="D78" i="44"/>
  <c r="B78" i="44"/>
  <c r="A78" i="44"/>
  <c r="G77" i="44"/>
  <c r="F77" i="44"/>
  <c r="E77" i="44"/>
  <c r="D77" i="44"/>
  <c r="B77" i="44"/>
  <c r="A77" i="44"/>
  <c r="G76" i="44"/>
  <c r="F76" i="44"/>
  <c r="E76" i="44"/>
  <c r="D76" i="44"/>
  <c r="B76" i="44"/>
  <c r="A76" i="44"/>
  <c r="G75" i="44"/>
  <c r="F75" i="44"/>
  <c r="E75" i="44"/>
  <c r="D75" i="44"/>
  <c r="B75" i="44"/>
  <c r="A75" i="44"/>
  <c r="G74" i="44"/>
  <c r="F74" i="44"/>
  <c r="E74" i="44"/>
  <c r="D74" i="44"/>
  <c r="B74" i="44"/>
  <c r="A74" i="44"/>
  <c r="G73" i="44"/>
  <c r="F73" i="44"/>
  <c r="E73" i="44"/>
  <c r="D73" i="44"/>
  <c r="B73" i="44"/>
  <c r="A73" i="44"/>
  <c r="G72" i="44"/>
  <c r="F72" i="44"/>
  <c r="E72" i="44"/>
  <c r="D72" i="44"/>
  <c r="B72" i="44"/>
  <c r="A72" i="44"/>
  <c r="G71" i="44"/>
  <c r="F71" i="44"/>
  <c r="E71" i="44"/>
  <c r="D71" i="44"/>
  <c r="B71" i="44"/>
  <c r="A71" i="44"/>
  <c r="G70" i="44"/>
  <c r="F70" i="44"/>
  <c r="E70" i="44"/>
  <c r="D70" i="44"/>
  <c r="B70" i="44"/>
  <c r="A70" i="44"/>
  <c r="G69" i="44"/>
  <c r="F69" i="44"/>
  <c r="E69" i="44"/>
  <c r="D69" i="44"/>
  <c r="B69" i="44"/>
  <c r="A69" i="44"/>
  <c r="G68" i="44"/>
  <c r="F68" i="44"/>
  <c r="E68" i="44"/>
  <c r="D68" i="44"/>
  <c r="B68" i="44"/>
  <c r="A68" i="44"/>
  <c r="G67" i="44"/>
  <c r="F67" i="44"/>
  <c r="E67" i="44"/>
  <c r="D67" i="44"/>
  <c r="B67" i="44"/>
  <c r="A67" i="44"/>
  <c r="G66" i="44"/>
  <c r="F66" i="44"/>
  <c r="E66" i="44"/>
  <c r="D66" i="44"/>
  <c r="B66" i="44"/>
  <c r="A66" i="44"/>
  <c r="G65" i="44"/>
  <c r="F65" i="44"/>
  <c r="E65" i="44"/>
  <c r="D65" i="44"/>
  <c r="B65" i="44"/>
  <c r="A65" i="44"/>
  <c r="G64" i="44"/>
  <c r="F64" i="44"/>
  <c r="E64" i="44"/>
  <c r="D64" i="44"/>
  <c r="B64" i="44"/>
  <c r="A64" i="44"/>
  <c r="G63" i="44"/>
  <c r="F63" i="44"/>
  <c r="E63" i="44"/>
  <c r="D63" i="44"/>
  <c r="B63" i="44"/>
  <c r="A63" i="44"/>
  <c r="G62" i="44"/>
  <c r="F62" i="44"/>
  <c r="E62" i="44"/>
  <c r="D62" i="44"/>
  <c r="B62" i="44"/>
  <c r="A62" i="44"/>
  <c r="G61" i="44"/>
  <c r="F61" i="44"/>
  <c r="E61" i="44"/>
  <c r="D61" i="44"/>
  <c r="B61" i="44"/>
  <c r="A61" i="44"/>
  <c r="G60" i="44"/>
  <c r="F60" i="44"/>
  <c r="E60" i="44"/>
  <c r="D60" i="44"/>
  <c r="B60" i="44"/>
  <c r="A60" i="44"/>
  <c r="G59" i="44"/>
  <c r="F59" i="44"/>
  <c r="E59" i="44"/>
  <c r="D59" i="44"/>
  <c r="B59" i="44"/>
  <c r="A59" i="44"/>
  <c r="G58" i="44"/>
  <c r="F58" i="44"/>
  <c r="E58" i="44"/>
  <c r="D58" i="44"/>
  <c r="B58" i="44"/>
  <c r="A58" i="44"/>
  <c r="G57" i="44"/>
  <c r="F57" i="44"/>
  <c r="E57" i="44"/>
  <c r="D57" i="44"/>
  <c r="B57" i="44"/>
  <c r="A57" i="44"/>
  <c r="G56" i="44"/>
  <c r="F56" i="44"/>
  <c r="E56" i="44"/>
  <c r="D56" i="44"/>
  <c r="B56" i="44"/>
  <c r="A56" i="44"/>
  <c r="G55" i="44"/>
  <c r="F55" i="44"/>
  <c r="E55" i="44"/>
  <c r="D55" i="44"/>
  <c r="B55" i="44"/>
  <c r="A55" i="44"/>
  <c r="G54" i="44"/>
  <c r="F54" i="44"/>
  <c r="E54" i="44"/>
  <c r="D54" i="44"/>
  <c r="B54" i="44"/>
  <c r="A54" i="44"/>
  <c r="G53" i="44"/>
  <c r="F53" i="44"/>
  <c r="E53" i="44"/>
  <c r="D53" i="44"/>
  <c r="B53" i="44"/>
  <c r="A53" i="44"/>
  <c r="G52" i="44"/>
  <c r="F52" i="44"/>
  <c r="E52" i="44"/>
  <c r="D52" i="44"/>
  <c r="B52" i="44"/>
  <c r="A52" i="44"/>
  <c r="G51" i="44"/>
  <c r="F51" i="44"/>
  <c r="E51" i="44"/>
  <c r="D51" i="44"/>
  <c r="B51" i="44"/>
  <c r="A51" i="44"/>
  <c r="G50" i="44"/>
  <c r="F50" i="44"/>
  <c r="E50" i="44"/>
  <c r="D50" i="44"/>
  <c r="B50" i="44"/>
  <c r="A50" i="44"/>
  <c r="G49" i="44"/>
  <c r="F49" i="44"/>
  <c r="E49" i="44"/>
  <c r="D49" i="44"/>
  <c r="B49" i="44"/>
  <c r="A49" i="44"/>
  <c r="G48" i="44"/>
  <c r="F48" i="44"/>
  <c r="E48" i="44"/>
  <c r="D48" i="44"/>
  <c r="B48" i="44"/>
  <c r="A48" i="44"/>
  <c r="G47" i="44"/>
  <c r="F47" i="44"/>
  <c r="E47" i="44"/>
  <c r="D47" i="44"/>
  <c r="B47" i="44"/>
  <c r="A47" i="44"/>
  <c r="G46" i="44"/>
  <c r="F46" i="44"/>
  <c r="E46" i="44"/>
  <c r="D46" i="44"/>
  <c r="B46" i="44"/>
  <c r="A46" i="44"/>
  <c r="G45" i="44"/>
  <c r="F45" i="44"/>
  <c r="E45" i="44"/>
  <c r="D45" i="44"/>
  <c r="B45" i="44"/>
  <c r="A45" i="44"/>
  <c r="G44" i="44"/>
  <c r="F44" i="44"/>
  <c r="E44" i="44"/>
  <c r="D44" i="44"/>
  <c r="B44" i="44"/>
  <c r="A44" i="44"/>
  <c r="G43" i="44"/>
  <c r="F43" i="44"/>
  <c r="E43" i="44"/>
  <c r="D43" i="44"/>
  <c r="B43" i="44"/>
  <c r="A43" i="44"/>
  <c r="G42" i="44"/>
  <c r="F42" i="44"/>
  <c r="E42" i="44"/>
  <c r="D42" i="44"/>
  <c r="B42" i="44"/>
  <c r="A42" i="44"/>
  <c r="G41" i="44"/>
  <c r="F41" i="44"/>
  <c r="E41" i="44"/>
  <c r="D41" i="44"/>
  <c r="B41" i="44"/>
  <c r="A41" i="44"/>
  <c r="G40" i="44"/>
  <c r="F40" i="44"/>
  <c r="E40" i="44"/>
  <c r="D40" i="44"/>
  <c r="B40" i="44"/>
  <c r="A40" i="44"/>
  <c r="G39" i="44"/>
  <c r="F39" i="44"/>
  <c r="E39" i="44"/>
  <c r="D39" i="44"/>
  <c r="B39" i="44"/>
  <c r="A39" i="44"/>
  <c r="G38" i="44"/>
  <c r="F38" i="44"/>
  <c r="E38" i="44"/>
  <c r="D38" i="44"/>
  <c r="B38" i="44"/>
  <c r="A38" i="44"/>
  <c r="G37" i="44"/>
  <c r="F37" i="44"/>
  <c r="E37" i="44"/>
  <c r="D37" i="44"/>
  <c r="B37" i="44"/>
  <c r="A37" i="44"/>
  <c r="G36" i="44"/>
  <c r="F36" i="44"/>
  <c r="E36" i="44"/>
  <c r="D36" i="44"/>
  <c r="B36" i="44"/>
  <c r="A36" i="44"/>
  <c r="G35" i="44"/>
  <c r="F35" i="44"/>
  <c r="E35" i="44"/>
  <c r="D35" i="44"/>
  <c r="B35" i="44"/>
  <c r="A35" i="44"/>
  <c r="G34" i="44"/>
  <c r="F34" i="44"/>
  <c r="E34" i="44"/>
  <c r="D34" i="44"/>
  <c r="B34" i="44"/>
  <c r="A34" i="44"/>
  <c r="G33" i="44"/>
  <c r="F33" i="44"/>
  <c r="E33" i="44"/>
  <c r="D33" i="44"/>
  <c r="B33" i="44"/>
  <c r="A33" i="44"/>
  <c r="G32" i="44"/>
  <c r="F32" i="44"/>
  <c r="E32" i="44"/>
  <c r="D32" i="44"/>
  <c r="B32" i="44"/>
  <c r="A32" i="44"/>
  <c r="G31" i="44"/>
  <c r="F31" i="44"/>
  <c r="E31" i="44"/>
  <c r="D31" i="44"/>
  <c r="B31" i="44"/>
  <c r="A31" i="44"/>
  <c r="G30" i="44"/>
  <c r="F30" i="44"/>
  <c r="E30" i="44"/>
  <c r="D30" i="44"/>
  <c r="B30" i="44"/>
  <c r="A30" i="44"/>
  <c r="G29" i="44"/>
  <c r="F29" i="44"/>
  <c r="E29" i="44"/>
  <c r="D29" i="44"/>
  <c r="B29" i="44"/>
  <c r="A29" i="44"/>
  <c r="G28" i="44"/>
  <c r="F28" i="44"/>
  <c r="E28" i="44"/>
  <c r="D28" i="44"/>
  <c r="B28" i="44"/>
  <c r="A28" i="44"/>
  <c r="G27" i="44"/>
  <c r="F27" i="44"/>
  <c r="E27" i="44"/>
  <c r="D27" i="44"/>
  <c r="B27" i="44"/>
  <c r="A27" i="44"/>
  <c r="G26" i="44"/>
  <c r="F26" i="44"/>
  <c r="E26" i="44"/>
  <c r="D26" i="44"/>
  <c r="B26" i="44"/>
  <c r="A26" i="44"/>
  <c r="G25" i="44"/>
  <c r="F25" i="44"/>
  <c r="E25" i="44"/>
  <c r="D25" i="44"/>
  <c r="B25" i="44"/>
  <c r="A25" i="44"/>
  <c r="G24" i="44"/>
  <c r="F24" i="44"/>
  <c r="E24" i="44"/>
  <c r="D24" i="44"/>
  <c r="B24" i="44"/>
  <c r="A24" i="44"/>
  <c r="G23" i="44"/>
  <c r="F23" i="44"/>
  <c r="E23" i="44"/>
  <c r="D23" i="44"/>
  <c r="B23" i="44"/>
  <c r="A23" i="44"/>
  <c r="G22" i="44"/>
  <c r="F22" i="44"/>
  <c r="E22" i="44"/>
  <c r="D22" i="44"/>
  <c r="B22" i="44"/>
  <c r="A22" i="44"/>
  <c r="G21" i="44"/>
  <c r="F21" i="44"/>
  <c r="E21" i="44"/>
  <c r="D21" i="44"/>
  <c r="B21" i="44"/>
  <c r="A21" i="44"/>
  <c r="G20" i="44"/>
  <c r="F20" i="44"/>
  <c r="E20" i="44"/>
  <c r="D20" i="44"/>
  <c r="B20" i="44"/>
  <c r="A20" i="44"/>
  <c r="G19" i="44"/>
  <c r="F19" i="44"/>
  <c r="E19" i="44"/>
  <c r="D19" i="44"/>
  <c r="B19" i="44"/>
  <c r="A19" i="44"/>
  <c r="G18" i="44"/>
  <c r="F18" i="44"/>
  <c r="E18" i="44"/>
  <c r="D18" i="44"/>
  <c r="B18" i="44"/>
  <c r="A18" i="44"/>
  <c r="G17" i="44"/>
  <c r="F17" i="44"/>
  <c r="E17" i="44"/>
  <c r="D17" i="44"/>
  <c r="B17" i="44"/>
  <c r="A17" i="44"/>
  <c r="G16" i="44"/>
  <c r="F16" i="44"/>
  <c r="E16" i="44"/>
  <c r="D16" i="44"/>
  <c r="B16" i="44"/>
  <c r="A16" i="44"/>
  <c r="G15" i="44"/>
  <c r="F15" i="44"/>
  <c r="E15" i="44"/>
  <c r="D15" i="44"/>
  <c r="B15" i="44"/>
  <c r="A15" i="44"/>
  <c r="G14" i="44"/>
  <c r="F14" i="44"/>
  <c r="E14" i="44"/>
  <c r="D14" i="44"/>
  <c r="B14" i="44"/>
  <c r="A14" i="44"/>
  <c r="G13" i="44"/>
  <c r="F13" i="44"/>
  <c r="E13" i="44"/>
  <c r="D13" i="44"/>
  <c r="B13" i="44"/>
  <c r="A13" i="44"/>
  <c r="G12" i="44"/>
  <c r="F12" i="44"/>
  <c r="E12" i="44"/>
  <c r="D12" i="44"/>
  <c r="B12" i="44"/>
  <c r="A12" i="44"/>
  <c r="G11" i="44"/>
  <c r="F11" i="44"/>
  <c r="E11" i="44"/>
  <c r="D11" i="44"/>
  <c r="B11" i="44"/>
  <c r="A11" i="44"/>
  <c r="G10" i="44"/>
  <c r="F10" i="44"/>
  <c r="E10" i="44"/>
  <c r="D10" i="44"/>
  <c r="B10" i="44"/>
  <c r="A10" i="44"/>
  <c r="G9" i="44"/>
  <c r="F9" i="44"/>
  <c r="E9" i="44"/>
  <c r="D9" i="44"/>
  <c r="B9" i="44"/>
  <c r="A9" i="44"/>
  <c r="G8" i="44"/>
  <c r="F8" i="44"/>
  <c r="E8" i="44"/>
  <c r="D8" i="44"/>
  <c r="B8" i="44"/>
  <c r="A8" i="44"/>
  <c r="G7" i="44"/>
  <c r="F7" i="44"/>
  <c r="E7" i="44"/>
  <c r="D7" i="44"/>
  <c r="B7" i="44"/>
  <c r="A7" i="44"/>
  <c r="G6" i="44"/>
  <c r="F6" i="44"/>
  <c r="E6" i="44"/>
  <c r="D6" i="44"/>
  <c r="B6" i="44"/>
  <c r="A6" i="44"/>
  <c r="G5" i="44"/>
  <c r="F5" i="44"/>
  <c r="E5" i="44"/>
  <c r="D5" i="44"/>
  <c r="B5" i="44"/>
  <c r="A5" i="44"/>
  <c r="G4" i="44"/>
  <c r="F4" i="44"/>
  <c r="E4" i="44"/>
  <c r="D4" i="44"/>
  <c r="B4" i="44"/>
  <c r="A4" i="44"/>
  <c r="G3" i="44"/>
  <c r="F3" i="44"/>
  <c r="E3" i="44"/>
  <c r="D3" i="44"/>
  <c r="B3" i="44"/>
  <c r="A3" i="44"/>
  <c r="G2" i="44"/>
  <c r="F2" i="44"/>
  <c r="E2" i="44"/>
  <c r="D2" i="44"/>
  <c r="B2" i="44"/>
  <c r="A2" i="44"/>
  <c r="F17" i="45" l="1"/>
  <c r="B17" i="45"/>
  <c r="M15" i="45"/>
  <c r="B14" i="45"/>
  <c r="B4" i="45"/>
  <c r="B12" i="45"/>
  <c r="B9" i="45"/>
  <c r="B8" i="45"/>
  <c r="B7" i="45"/>
  <c r="F6" i="45"/>
  <c r="F8" i="45"/>
  <c r="M19" i="45"/>
  <c r="B16" i="45"/>
  <c r="B5" i="45"/>
  <c r="M13" i="45"/>
  <c r="F7" i="45"/>
  <c r="M18" i="45"/>
  <c r="A631" i="43"/>
  <c r="B631" i="43"/>
  <c r="C631" i="43"/>
  <c r="D631" i="43"/>
  <c r="F631" i="43"/>
  <c r="A632" i="43"/>
  <c r="B632" i="43"/>
  <c r="C632" i="43"/>
  <c r="D632" i="43"/>
  <c r="F632" i="43"/>
  <c r="A633" i="43"/>
  <c r="B633" i="43"/>
  <c r="C633" i="43"/>
  <c r="D633" i="43"/>
  <c r="F633" i="43"/>
  <c r="A634" i="43"/>
  <c r="B634" i="43"/>
  <c r="C634" i="43"/>
  <c r="D634" i="43"/>
  <c r="F634" i="43"/>
  <c r="A635" i="43"/>
  <c r="B635" i="43"/>
  <c r="C635" i="43"/>
  <c r="D635" i="43"/>
  <c r="F635" i="43"/>
  <c r="A636" i="43"/>
  <c r="B636" i="43"/>
  <c r="C636" i="43"/>
  <c r="D636" i="43"/>
  <c r="F636" i="43"/>
  <c r="A637" i="43"/>
  <c r="B637" i="43"/>
  <c r="C637" i="43"/>
  <c r="D637" i="43"/>
  <c r="F637" i="43"/>
  <c r="A638" i="43"/>
  <c r="B638" i="43"/>
  <c r="C638" i="43"/>
  <c r="D638" i="43"/>
  <c r="F638" i="43"/>
  <c r="A639" i="43"/>
  <c r="B639" i="43"/>
  <c r="C639" i="43"/>
  <c r="D639" i="43"/>
  <c r="F639" i="43"/>
  <c r="A640" i="43"/>
  <c r="B640" i="43"/>
  <c r="C640" i="43"/>
  <c r="D640" i="43"/>
  <c r="F640" i="43"/>
  <c r="F630" i="43"/>
  <c r="D630" i="43"/>
  <c r="C630" i="43"/>
  <c r="B630" i="43"/>
  <c r="A630" i="43"/>
  <c r="F629" i="43"/>
  <c r="D629" i="43"/>
  <c r="C629" i="43"/>
  <c r="B629" i="43"/>
  <c r="A629" i="43"/>
  <c r="F628" i="43"/>
  <c r="D628" i="43"/>
  <c r="C628" i="43"/>
  <c r="B628" i="43"/>
  <c r="A628" i="43"/>
  <c r="F627" i="43"/>
  <c r="D627" i="43"/>
  <c r="C627" i="43"/>
  <c r="B627" i="43"/>
  <c r="A627" i="43"/>
  <c r="F626" i="43"/>
  <c r="D626" i="43"/>
  <c r="C626" i="43"/>
  <c r="B626" i="43"/>
  <c r="A626" i="43"/>
  <c r="F625" i="43"/>
  <c r="D625" i="43"/>
  <c r="C625" i="43"/>
  <c r="B625" i="43"/>
  <c r="A625" i="43"/>
  <c r="F624" i="43"/>
  <c r="D624" i="43"/>
  <c r="C624" i="43"/>
  <c r="B624" i="43"/>
  <c r="A624" i="43"/>
  <c r="F623" i="43"/>
  <c r="D623" i="43"/>
  <c r="C623" i="43"/>
  <c r="B623" i="43"/>
  <c r="A623" i="43"/>
  <c r="F622" i="43"/>
  <c r="D622" i="43"/>
  <c r="C622" i="43"/>
  <c r="B622" i="43"/>
  <c r="A622" i="43"/>
  <c r="F621" i="43"/>
  <c r="D621" i="43"/>
  <c r="C621" i="43"/>
  <c r="B621" i="43"/>
  <c r="A621" i="43"/>
  <c r="F620" i="43"/>
  <c r="D620" i="43"/>
  <c r="C620" i="43"/>
  <c r="B620" i="43"/>
  <c r="A620" i="43"/>
  <c r="F619" i="43"/>
  <c r="D619" i="43"/>
  <c r="C619" i="43"/>
  <c r="B619" i="43"/>
  <c r="A619" i="43"/>
  <c r="F618" i="43"/>
  <c r="D618" i="43"/>
  <c r="C618" i="43"/>
  <c r="B618" i="43"/>
  <c r="A618" i="43"/>
  <c r="F617" i="43"/>
  <c r="D617" i="43"/>
  <c r="C617" i="43"/>
  <c r="B617" i="43"/>
  <c r="A617" i="43"/>
  <c r="F616" i="43"/>
  <c r="D616" i="43"/>
  <c r="C616" i="43"/>
  <c r="B616" i="43"/>
  <c r="A616" i="43"/>
  <c r="F615" i="43"/>
  <c r="D615" i="43"/>
  <c r="C615" i="43"/>
  <c r="B615" i="43"/>
  <c r="A615" i="43"/>
  <c r="F614" i="43"/>
  <c r="D614" i="43"/>
  <c r="C614" i="43"/>
  <c r="B614" i="43"/>
  <c r="A614" i="43"/>
  <c r="F613" i="43"/>
  <c r="D613" i="43"/>
  <c r="C613" i="43"/>
  <c r="B613" i="43"/>
  <c r="A613" i="43"/>
  <c r="F612" i="43"/>
  <c r="D612" i="43"/>
  <c r="C612" i="43"/>
  <c r="B612" i="43"/>
  <c r="A612" i="43"/>
  <c r="F611" i="43"/>
  <c r="D611" i="43"/>
  <c r="C611" i="43"/>
  <c r="B611" i="43"/>
  <c r="A611" i="43"/>
  <c r="F610" i="43"/>
  <c r="D610" i="43"/>
  <c r="C610" i="43"/>
  <c r="B610" i="43"/>
  <c r="A610" i="43"/>
  <c r="F609" i="43"/>
  <c r="D609" i="43"/>
  <c r="C609" i="43"/>
  <c r="B609" i="43"/>
  <c r="A609" i="43"/>
  <c r="F608" i="43"/>
  <c r="D608" i="43"/>
  <c r="C608" i="43"/>
  <c r="B608" i="43"/>
  <c r="A608" i="43"/>
  <c r="F607" i="43"/>
  <c r="D607" i="43"/>
  <c r="C607" i="43"/>
  <c r="B607" i="43"/>
  <c r="A607" i="43"/>
  <c r="F606" i="43"/>
  <c r="D606" i="43"/>
  <c r="C606" i="43"/>
  <c r="B606" i="43"/>
  <c r="A606" i="43"/>
  <c r="F605" i="43"/>
  <c r="D605" i="43"/>
  <c r="C605" i="43"/>
  <c r="B605" i="43"/>
  <c r="A605" i="43"/>
  <c r="F604" i="43"/>
  <c r="D604" i="43"/>
  <c r="C604" i="43"/>
  <c r="B604" i="43"/>
  <c r="A604" i="43"/>
  <c r="F603" i="43"/>
  <c r="D603" i="43"/>
  <c r="C603" i="43"/>
  <c r="B603" i="43"/>
  <c r="A603" i="43"/>
  <c r="F602" i="43"/>
  <c r="D602" i="43"/>
  <c r="C602" i="43"/>
  <c r="B602" i="43"/>
  <c r="A602" i="43"/>
  <c r="F601" i="43"/>
  <c r="D601" i="43"/>
  <c r="C601" i="43"/>
  <c r="B601" i="43"/>
  <c r="A601" i="43"/>
  <c r="F600" i="43"/>
  <c r="D600" i="43"/>
  <c r="C600" i="43"/>
  <c r="B600" i="43"/>
  <c r="A600" i="43"/>
  <c r="F599" i="43"/>
  <c r="D599" i="43"/>
  <c r="C599" i="43"/>
  <c r="B599" i="43"/>
  <c r="A599" i="43"/>
  <c r="F598" i="43"/>
  <c r="D598" i="43"/>
  <c r="C598" i="43"/>
  <c r="B598" i="43"/>
  <c r="A598" i="43"/>
  <c r="F597" i="43"/>
  <c r="D597" i="43"/>
  <c r="C597" i="43"/>
  <c r="B597" i="43"/>
  <c r="A597" i="43"/>
  <c r="F596" i="43"/>
  <c r="D596" i="43"/>
  <c r="C596" i="43"/>
  <c r="B596" i="43"/>
  <c r="A596" i="43"/>
  <c r="F595" i="43"/>
  <c r="D595" i="43"/>
  <c r="C595" i="43"/>
  <c r="B595" i="43"/>
  <c r="A595" i="43"/>
  <c r="F594" i="43"/>
  <c r="D594" i="43"/>
  <c r="C594" i="43"/>
  <c r="B594" i="43"/>
  <c r="A594" i="43"/>
  <c r="F593" i="43"/>
  <c r="D593" i="43"/>
  <c r="C593" i="43"/>
  <c r="B593" i="43"/>
  <c r="A593" i="43"/>
  <c r="F592" i="43"/>
  <c r="D592" i="43"/>
  <c r="C592" i="43"/>
  <c r="B592" i="43"/>
  <c r="A592" i="43"/>
  <c r="F591" i="43"/>
  <c r="D591" i="43"/>
  <c r="C591" i="43"/>
  <c r="B591" i="43"/>
  <c r="A591" i="43"/>
  <c r="F590" i="43"/>
  <c r="D590" i="43"/>
  <c r="C590" i="43"/>
  <c r="B590" i="43"/>
  <c r="A590" i="43"/>
  <c r="F589" i="43"/>
  <c r="D589" i="43"/>
  <c r="C589" i="43"/>
  <c r="B589" i="43"/>
  <c r="A589" i="43"/>
  <c r="F588" i="43"/>
  <c r="D588" i="43"/>
  <c r="C588" i="43"/>
  <c r="B588" i="43"/>
  <c r="A588" i="43"/>
  <c r="F587" i="43"/>
  <c r="D587" i="43"/>
  <c r="C587" i="43"/>
  <c r="B587" i="43"/>
  <c r="A587" i="43"/>
  <c r="F586" i="43"/>
  <c r="D586" i="43"/>
  <c r="C586" i="43"/>
  <c r="B586" i="43"/>
  <c r="A586" i="43"/>
  <c r="F585" i="43"/>
  <c r="D585" i="43"/>
  <c r="C585" i="43"/>
  <c r="B585" i="43"/>
  <c r="A585" i="43"/>
  <c r="F584" i="43"/>
  <c r="D584" i="43"/>
  <c r="C584" i="43"/>
  <c r="B584" i="43"/>
  <c r="A584" i="43"/>
  <c r="F583" i="43"/>
  <c r="D583" i="43"/>
  <c r="C583" i="43"/>
  <c r="B583" i="43"/>
  <c r="A583" i="43"/>
  <c r="F582" i="43"/>
  <c r="D582" i="43"/>
  <c r="C582" i="43"/>
  <c r="B582" i="43"/>
  <c r="A582" i="43"/>
  <c r="F581" i="43"/>
  <c r="D581" i="43"/>
  <c r="C581" i="43"/>
  <c r="B581" i="43"/>
  <c r="A581" i="43"/>
  <c r="F580" i="43"/>
  <c r="D580" i="43"/>
  <c r="C580" i="43"/>
  <c r="B580" i="43"/>
  <c r="A580" i="43"/>
  <c r="F579" i="43"/>
  <c r="D579" i="43"/>
  <c r="C579" i="43"/>
  <c r="B579" i="43"/>
  <c r="A579" i="43"/>
  <c r="F578" i="43"/>
  <c r="D578" i="43"/>
  <c r="C578" i="43"/>
  <c r="B578" i="43"/>
  <c r="A578" i="43"/>
  <c r="F577" i="43"/>
  <c r="D577" i="43"/>
  <c r="C577" i="43"/>
  <c r="B577" i="43"/>
  <c r="A577" i="43"/>
  <c r="F576" i="43"/>
  <c r="D576" i="43"/>
  <c r="C576" i="43"/>
  <c r="B576" i="43"/>
  <c r="A576" i="43"/>
  <c r="F575" i="43"/>
  <c r="D575" i="43"/>
  <c r="C575" i="43"/>
  <c r="B575" i="43"/>
  <c r="A575" i="43"/>
  <c r="F574" i="43"/>
  <c r="D574" i="43"/>
  <c r="C574" i="43"/>
  <c r="B574" i="43"/>
  <c r="A574" i="43"/>
  <c r="F573" i="43"/>
  <c r="D573" i="43"/>
  <c r="C573" i="43"/>
  <c r="B573" i="43"/>
  <c r="A573" i="43"/>
  <c r="F572" i="43"/>
  <c r="D572" i="43"/>
  <c r="C572" i="43"/>
  <c r="B572" i="43"/>
  <c r="A572" i="43"/>
  <c r="F571" i="43"/>
  <c r="D571" i="43"/>
  <c r="C571" i="43"/>
  <c r="B571" i="43"/>
  <c r="A571" i="43"/>
  <c r="F570" i="43"/>
  <c r="D570" i="43"/>
  <c r="C570" i="43"/>
  <c r="B570" i="43"/>
  <c r="A570" i="43"/>
  <c r="F569" i="43"/>
  <c r="D569" i="43"/>
  <c r="C569" i="43"/>
  <c r="B569" i="43"/>
  <c r="A569" i="43"/>
  <c r="F568" i="43"/>
  <c r="D568" i="43"/>
  <c r="C568" i="43"/>
  <c r="B568" i="43"/>
  <c r="A568" i="43"/>
  <c r="F567" i="43"/>
  <c r="D567" i="43"/>
  <c r="C567" i="43"/>
  <c r="B567" i="43"/>
  <c r="A567" i="43"/>
  <c r="F566" i="43"/>
  <c r="D566" i="43"/>
  <c r="C566" i="43"/>
  <c r="B566" i="43"/>
  <c r="A566" i="43"/>
  <c r="F565" i="43"/>
  <c r="D565" i="43"/>
  <c r="C565" i="43"/>
  <c r="B565" i="43"/>
  <c r="A565" i="43"/>
  <c r="F564" i="43"/>
  <c r="D564" i="43"/>
  <c r="C564" i="43"/>
  <c r="B564" i="43"/>
  <c r="A564" i="43"/>
  <c r="F563" i="43"/>
  <c r="D563" i="43"/>
  <c r="C563" i="43"/>
  <c r="B563" i="43"/>
  <c r="A563" i="43"/>
  <c r="F562" i="43"/>
  <c r="D562" i="43"/>
  <c r="C562" i="43"/>
  <c r="B562" i="43"/>
  <c r="A562" i="43"/>
  <c r="F561" i="43"/>
  <c r="D561" i="43"/>
  <c r="C561" i="43"/>
  <c r="B561" i="43"/>
  <c r="A561" i="43"/>
  <c r="F560" i="43"/>
  <c r="D560" i="43"/>
  <c r="C560" i="43"/>
  <c r="B560" i="43"/>
  <c r="A560" i="43"/>
  <c r="F559" i="43"/>
  <c r="D559" i="43"/>
  <c r="C559" i="43"/>
  <c r="B559" i="43"/>
  <c r="A559" i="43"/>
  <c r="F558" i="43"/>
  <c r="D558" i="43"/>
  <c r="C558" i="43"/>
  <c r="B558" i="43"/>
  <c r="A558" i="43"/>
  <c r="F557" i="43"/>
  <c r="D557" i="43"/>
  <c r="C557" i="43"/>
  <c r="B557" i="43"/>
  <c r="A557" i="43"/>
  <c r="F556" i="43"/>
  <c r="D556" i="43"/>
  <c r="C556" i="43"/>
  <c r="B556" i="43"/>
  <c r="A556" i="43"/>
  <c r="F555" i="43"/>
  <c r="D555" i="43"/>
  <c r="C555" i="43"/>
  <c r="B555" i="43"/>
  <c r="A555" i="43"/>
  <c r="F554" i="43"/>
  <c r="D554" i="43"/>
  <c r="C554" i="43"/>
  <c r="B554" i="43"/>
  <c r="A554" i="43"/>
  <c r="F553" i="43"/>
  <c r="D553" i="43"/>
  <c r="C553" i="43"/>
  <c r="B553" i="43"/>
  <c r="A553" i="43"/>
  <c r="F552" i="43"/>
  <c r="D552" i="43"/>
  <c r="C552" i="43"/>
  <c r="B552" i="43"/>
  <c r="A552" i="43"/>
  <c r="F551" i="43"/>
  <c r="D551" i="43"/>
  <c r="C551" i="43"/>
  <c r="B551" i="43"/>
  <c r="A551" i="43"/>
  <c r="F550" i="43"/>
  <c r="D550" i="43"/>
  <c r="C550" i="43"/>
  <c r="B550" i="43"/>
  <c r="A550" i="43"/>
  <c r="F549" i="43"/>
  <c r="D549" i="43"/>
  <c r="C549" i="43"/>
  <c r="B549" i="43"/>
  <c r="A549" i="43"/>
  <c r="F548" i="43"/>
  <c r="D548" i="43"/>
  <c r="C548" i="43"/>
  <c r="B548" i="43"/>
  <c r="A548" i="43"/>
  <c r="F547" i="43"/>
  <c r="D547" i="43"/>
  <c r="C547" i="43"/>
  <c r="B547" i="43"/>
  <c r="A547" i="43"/>
  <c r="F546" i="43"/>
  <c r="D546" i="43"/>
  <c r="C546" i="43"/>
  <c r="B546" i="43"/>
  <c r="A546" i="43"/>
  <c r="F545" i="43"/>
  <c r="D545" i="43"/>
  <c r="C545" i="43"/>
  <c r="B545" i="43"/>
  <c r="A545" i="43"/>
  <c r="F544" i="43"/>
  <c r="D544" i="43"/>
  <c r="C544" i="43"/>
  <c r="B544" i="43"/>
  <c r="A544" i="43"/>
  <c r="F543" i="43"/>
  <c r="D543" i="43"/>
  <c r="C543" i="43"/>
  <c r="B543" i="43"/>
  <c r="A543" i="43"/>
  <c r="F542" i="43"/>
  <c r="D542" i="43"/>
  <c r="C542" i="43"/>
  <c r="B542" i="43"/>
  <c r="A542" i="43"/>
  <c r="F541" i="43"/>
  <c r="D541" i="43"/>
  <c r="C541" i="43"/>
  <c r="B541" i="43"/>
  <c r="A541" i="43"/>
  <c r="F540" i="43"/>
  <c r="D540" i="43"/>
  <c r="C540" i="43"/>
  <c r="B540" i="43"/>
  <c r="A540" i="43"/>
  <c r="F539" i="43"/>
  <c r="D539" i="43"/>
  <c r="C539" i="43"/>
  <c r="B539" i="43"/>
  <c r="A539" i="43"/>
  <c r="F538" i="43"/>
  <c r="D538" i="43"/>
  <c r="C538" i="43"/>
  <c r="B538" i="43"/>
  <c r="A538" i="43"/>
  <c r="F537" i="43"/>
  <c r="D537" i="43"/>
  <c r="C537" i="43"/>
  <c r="B537" i="43"/>
  <c r="A537" i="43"/>
  <c r="F536" i="43"/>
  <c r="D536" i="43"/>
  <c r="C536" i="43"/>
  <c r="B536" i="43"/>
  <c r="A536" i="43"/>
  <c r="F535" i="43"/>
  <c r="D535" i="43"/>
  <c r="C535" i="43"/>
  <c r="B535" i="43"/>
  <c r="A535" i="43"/>
  <c r="F534" i="43"/>
  <c r="D534" i="43"/>
  <c r="C534" i="43"/>
  <c r="B534" i="43"/>
  <c r="A534" i="43"/>
  <c r="F533" i="43"/>
  <c r="D533" i="43"/>
  <c r="C533" i="43"/>
  <c r="B533" i="43"/>
  <c r="A533" i="43"/>
  <c r="F532" i="43"/>
  <c r="D532" i="43"/>
  <c r="C532" i="43"/>
  <c r="B532" i="43"/>
  <c r="A532" i="43"/>
  <c r="F531" i="43"/>
  <c r="D531" i="43"/>
  <c r="C531" i="43"/>
  <c r="B531" i="43"/>
  <c r="A531" i="43"/>
  <c r="F530" i="43"/>
  <c r="D530" i="43"/>
  <c r="C530" i="43"/>
  <c r="B530" i="43"/>
  <c r="A530" i="43"/>
  <c r="F529" i="43"/>
  <c r="D529" i="43"/>
  <c r="C529" i="43"/>
  <c r="B529" i="43"/>
  <c r="A529" i="43"/>
  <c r="F528" i="43"/>
  <c r="D528" i="43"/>
  <c r="C528" i="43"/>
  <c r="B528" i="43"/>
  <c r="A528" i="43"/>
  <c r="F527" i="43"/>
  <c r="D527" i="43"/>
  <c r="C527" i="43"/>
  <c r="B527" i="43"/>
  <c r="A527" i="43"/>
  <c r="F526" i="43"/>
  <c r="D526" i="43"/>
  <c r="C526" i="43"/>
  <c r="B526" i="43"/>
  <c r="A526" i="43"/>
  <c r="F525" i="43"/>
  <c r="D525" i="43"/>
  <c r="C525" i="43"/>
  <c r="B525" i="43"/>
  <c r="A525" i="43"/>
  <c r="F524" i="43"/>
  <c r="D524" i="43"/>
  <c r="C524" i="43"/>
  <c r="B524" i="43"/>
  <c r="A524" i="43"/>
  <c r="F523" i="43"/>
  <c r="D523" i="43"/>
  <c r="C523" i="43"/>
  <c r="B523" i="43"/>
  <c r="A523" i="43"/>
  <c r="F522" i="43"/>
  <c r="D522" i="43"/>
  <c r="C522" i="43"/>
  <c r="B522" i="43"/>
  <c r="A522" i="43"/>
  <c r="F521" i="43"/>
  <c r="D521" i="43"/>
  <c r="C521" i="43"/>
  <c r="B521" i="43"/>
  <c r="A521" i="43"/>
  <c r="F520" i="43"/>
  <c r="D520" i="43"/>
  <c r="C520" i="43"/>
  <c r="B520" i="43"/>
  <c r="A520" i="43"/>
  <c r="F519" i="43"/>
  <c r="D519" i="43"/>
  <c r="C519" i="43"/>
  <c r="B519" i="43"/>
  <c r="A519" i="43"/>
  <c r="F518" i="43"/>
  <c r="D518" i="43"/>
  <c r="C518" i="43"/>
  <c r="B518" i="43"/>
  <c r="A518" i="43"/>
  <c r="F517" i="43"/>
  <c r="D517" i="43"/>
  <c r="C517" i="43"/>
  <c r="B517" i="43"/>
  <c r="A517" i="43"/>
  <c r="F516" i="43"/>
  <c r="D516" i="43"/>
  <c r="C516" i="43"/>
  <c r="B516" i="43"/>
  <c r="A516" i="43"/>
  <c r="F515" i="43"/>
  <c r="D515" i="43"/>
  <c r="C515" i="43"/>
  <c r="B515" i="43"/>
  <c r="A515" i="43"/>
  <c r="F514" i="43"/>
  <c r="D514" i="43"/>
  <c r="C514" i="43"/>
  <c r="B514" i="43"/>
  <c r="A514" i="43"/>
  <c r="F513" i="43"/>
  <c r="D513" i="43"/>
  <c r="C513" i="43"/>
  <c r="B513" i="43"/>
  <c r="A513" i="43"/>
  <c r="F512" i="43"/>
  <c r="D512" i="43"/>
  <c r="C512" i="43"/>
  <c r="B512" i="43"/>
  <c r="A512" i="43"/>
  <c r="F511" i="43"/>
  <c r="D511" i="43"/>
  <c r="C511" i="43"/>
  <c r="B511" i="43"/>
  <c r="A511" i="43"/>
  <c r="F510" i="43"/>
  <c r="D510" i="43"/>
  <c r="C510" i="43"/>
  <c r="B510" i="43"/>
  <c r="A510" i="43"/>
  <c r="F509" i="43"/>
  <c r="D509" i="43"/>
  <c r="C509" i="43"/>
  <c r="B509" i="43"/>
  <c r="A509" i="43"/>
  <c r="F508" i="43"/>
  <c r="D508" i="43"/>
  <c r="C508" i="43"/>
  <c r="B508" i="43"/>
  <c r="A508" i="43"/>
  <c r="F507" i="43"/>
  <c r="D507" i="43"/>
  <c r="C507" i="43"/>
  <c r="B507" i="43"/>
  <c r="A507" i="43"/>
  <c r="F506" i="43"/>
  <c r="D506" i="43"/>
  <c r="C506" i="43"/>
  <c r="B506" i="43"/>
  <c r="A506" i="43"/>
  <c r="F505" i="43"/>
  <c r="D505" i="43"/>
  <c r="C505" i="43"/>
  <c r="B505" i="43"/>
  <c r="A505" i="43"/>
  <c r="F504" i="43"/>
  <c r="D504" i="43"/>
  <c r="C504" i="43"/>
  <c r="B504" i="43"/>
  <c r="A504" i="43"/>
  <c r="F503" i="43"/>
  <c r="D503" i="43"/>
  <c r="C503" i="43"/>
  <c r="B503" i="43"/>
  <c r="A503" i="43"/>
  <c r="F502" i="43"/>
  <c r="D502" i="43"/>
  <c r="C502" i="43"/>
  <c r="B502" i="43"/>
  <c r="A502" i="43"/>
  <c r="F501" i="43"/>
  <c r="D501" i="43"/>
  <c r="C501" i="43"/>
  <c r="B501" i="43"/>
  <c r="A501" i="43"/>
  <c r="F500" i="43"/>
  <c r="D500" i="43"/>
  <c r="C500" i="43"/>
  <c r="B500" i="43"/>
  <c r="A500" i="43"/>
  <c r="F499" i="43"/>
  <c r="D499" i="43"/>
  <c r="C499" i="43"/>
  <c r="B499" i="43"/>
  <c r="A499" i="43"/>
  <c r="F498" i="43"/>
  <c r="D498" i="43"/>
  <c r="C498" i="43"/>
  <c r="B498" i="43"/>
  <c r="A498" i="43"/>
  <c r="F497" i="43"/>
  <c r="D497" i="43"/>
  <c r="C497" i="43"/>
  <c r="B497" i="43"/>
  <c r="A497" i="43"/>
  <c r="F496" i="43"/>
  <c r="D496" i="43"/>
  <c r="C496" i="43"/>
  <c r="B496" i="43"/>
  <c r="A496" i="43"/>
  <c r="F495" i="43"/>
  <c r="D495" i="43"/>
  <c r="C495" i="43"/>
  <c r="B495" i="43"/>
  <c r="A495" i="43"/>
  <c r="F494" i="43"/>
  <c r="D494" i="43"/>
  <c r="C494" i="43"/>
  <c r="B494" i="43"/>
  <c r="A494" i="43"/>
  <c r="F493" i="43"/>
  <c r="D493" i="43"/>
  <c r="C493" i="43"/>
  <c r="B493" i="43"/>
  <c r="A493" i="43"/>
  <c r="F492" i="43"/>
  <c r="D492" i="43"/>
  <c r="C492" i="43"/>
  <c r="B492" i="43"/>
  <c r="A492" i="43"/>
  <c r="F491" i="43"/>
  <c r="D491" i="43"/>
  <c r="C491" i="43"/>
  <c r="B491" i="43"/>
  <c r="A491" i="43"/>
  <c r="F490" i="43"/>
  <c r="D490" i="43"/>
  <c r="C490" i="43"/>
  <c r="B490" i="43"/>
  <c r="A490" i="43"/>
  <c r="F489" i="43"/>
  <c r="D489" i="43"/>
  <c r="C489" i="43"/>
  <c r="B489" i="43"/>
  <c r="A489" i="43"/>
  <c r="F488" i="43"/>
  <c r="D488" i="43"/>
  <c r="C488" i="43"/>
  <c r="B488" i="43"/>
  <c r="A488" i="43"/>
  <c r="F487" i="43"/>
  <c r="D487" i="43"/>
  <c r="C487" i="43"/>
  <c r="B487" i="43"/>
  <c r="A487" i="43"/>
  <c r="F486" i="43"/>
  <c r="D486" i="43"/>
  <c r="C486" i="43"/>
  <c r="B486" i="43"/>
  <c r="A486" i="43"/>
  <c r="F485" i="43"/>
  <c r="D485" i="43"/>
  <c r="C485" i="43"/>
  <c r="B485" i="43"/>
  <c r="A485" i="43"/>
  <c r="F484" i="43"/>
  <c r="D484" i="43"/>
  <c r="C484" i="43"/>
  <c r="B484" i="43"/>
  <c r="A484" i="43"/>
  <c r="F483" i="43"/>
  <c r="D483" i="43"/>
  <c r="C483" i="43"/>
  <c r="B483" i="43"/>
  <c r="A483" i="43"/>
  <c r="F482" i="43"/>
  <c r="D482" i="43"/>
  <c r="C482" i="43"/>
  <c r="B482" i="43"/>
  <c r="A482" i="43"/>
  <c r="F481" i="43"/>
  <c r="D481" i="43"/>
  <c r="C481" i="43"/>
  <c r="B481" i="43"/>
  <c r="A481" i="43"/>
  <c r="F480" i="43"/>
  <c r="D480" i="43"/>
  <c r="C480" i="43"/>
  <c r="B480" i="43"/>
  <c r="A480" i="43"/>
  <c r="F479" i="43"/>
  <c r="D479" i="43"/>
  <c r="C479" i="43"/>
  <c r="B479" i="43"/>
  <c r="A479" i="43"/>
  <c r="F478" i="43"/>
  <c r="D478" i="43"/>
  <c r="C478" i="43"/>
  <c r="B478" i="43"/>
  <c r="A478" i="43"/>
  <c r="F477" i="43"/>
  <c r="D477" i="43"/>
  <c r="C477" i="43"/>
  <c r="B477" i="43"/>
  <c r="A477" i="43"/>
  <c r="F476" i="43"/>
  <c r="D476" i="43"/>
  <c r="C476" i="43"/>
  <c r="B476" i="43"/>
  <c r="A476" i="43"/>
  <c r="F475" i="43"/>
  <c r="D475" i="43"/>
  <c r="C475" i="43"/>
  <c r="B475" i="43"/>
  <c r="A475" i="43"/>
  <c r="F474" i="43"/>
  <c r="D474" i="43"/>
  <c r="C474" i="43"/>
  <c r="B474" i="43"/>
  <c r="A474" i="43"/>
  <c r="F473" i="43"/>
  <c r="D473" i="43"/>
  <c r="C473" i="43"/>
  <c r="B473" i="43"/>
  <c r="A473" i="43"/>
  <c r="F472" i="43"/>
  <c r="D472" i="43"/>
  <c r="C472" i="43"/>
  <c r="B472" i="43"/>
  <c r="A472" i="43"/>
  <c r="F471" i="43"/>
  <c r="D471" i="43"/>
  <c r="C471" i="43"/>
  <c r="B471" i="43"/>
  <c r="A471" i="43"/>
  <c r="F470" i="43"/>
  <c r="D470" i="43"/>
  <c r="C470" i="43"/>
  <c r="B470" i="43"/>
  <c r="A470" i="43"/>
  <c r="F469" i="43"/>
  <c r="D469" i="43"/>
  <c r="C469" i="43"/>
  <c r="B469" i="43"/>
  <c r="A469" i="43"/>
  <c r="F468" i="43"/>
  <c r="D468" i="43"/>
  <c r="C468" i="43"/>
  <c r="B468" i="43"/>
  <c r="A468" i="43"/>
  <c r="F467" i="43"/>
  <c r="D467" i="43"/>
  <c r="C467" i="43"/>
  <c r="B467" i="43"/>
  <c r="A467" i="43"/>
  <c r="F466" i="43"/>
  <c r="D466" i="43"/>
  <c r="C466" i="43"/>
  <c r="B466" i="43"/>
  <c r="A466" i="43"/>
  <c r="F465" i="43"/>
  <c r="D465" i="43"/>
  <c r="C465" i="43"/>
  <c r="B465" i="43"/>
  <c r="A465" i="43"/>
  <c r="F464" i="43"/>
  <c r="D464" i="43"/>
  <c r="C464" i="43"/>
  <c r="B464" i="43"/>
  <c r="A464" i="43"/>
  <c r="F463" i="43"/>
  <c r="D463" i="43"/>
  <c r="C463" i="43"/>
  <c r="B463" i="43"/>
  <c r="A463" i="43"/>
  <c r="F462" i="43"/>
  <c r="D462" i="43"/>
  <c r="C462" i="43"/>
  <c r="B462" i="43"/>
  <c r="A462" i="43"/>
  <c r="F461" i="43"/>
  <c r="D461" i="43"/>
  <c r="C461" i="43"/>
  <c r="B461" i="43"/>
  <c r="A461" i="43"/>
  <c r="F460" i="43"/>
  <c r="D460" i="43"/>
  <c r="C460" i="43"/>
  <c r="B460" i="43"/>
  <c r="A460" i="43"/>
  <c r="F459" i="43"/>
  <c r="D459" i="43"/>
  <c r="C459" i="43"/>
  <c r="B459" i="43"/>
  <c r="A459" i="43"/>
  <c r="F458" i="43"/>
  <c r="D458" i="43"/>
  <c r="C458" i="43"/>
  <c r="B458" i="43"/>
  <c r="A458" i="43"/>
  <c r="F457" i="43"/>
  <c r="D457" i="43"/>
  <c r="C457" i="43"/>
  <c r="B457" i="43"/>
  <c r="A457" i="43"/>
  <c r="F456" i="43"/>
  <c r="D456" i="43"/>
  <c r="C456" i="43"/>
  <c r="B456" i="43"/>
  <c r="A456" i="43"/>
  <c r="F455" i="43"/>
  <c r="D455" i="43"/>
  <c r="C455" i="43"/>
  <c r="B455" i="43"/>
  <c r="A455" i="43"/>
  <c r="F454" i="43"/>
  <c r="D454" i="43"/>
  <c r="C454" i="43"/>
  <c r="B454" i="43"/>
  <c r="A454" i="43"/>
  <c r="F453" i="43"/>
  <c r="D453" i="43"/>
  <c r="C453" i="43"/>
  <c r="B453" i="43"/>
  <c r="A453" i="43"/>
  <c r="F452" i="43"/>
  <c r="D452" i="43"/>
  <c r="C452" i="43"/>
  <c r="B452" i="43"/>
  <c r="A452" i="43"/>
  <c r="F451" i="43"/>
  <c r="D451" i="43"/>
  <c r="C451" i="43"/>
  <c r="B451" i="43"/>
  <c r="A451" i="43"/>
  <c r="F450" i="43"/>
  <c r="D450" i="43"/>
  <c r="C450" i="43"/>
  <c r="B450" i="43"/>
  <c r="A450" i="43"/>
  <c r="F449" i="43"/>
  <c r="D449" i="43"/>
  <c r="C449" i="43"/>
  <c r="B449" i="43"/>
  <c r="A449" i="43"/>
  <c r="F448" i="43"/>
  <c r="D448" i="43"/>
  <c r="C448" i="43"/>
  <c r="B448" i="43"/>
  <c r="A448" i="43"/>
  <c r="F447" i="43"/>
  <c r="D447" i="43"/>
  <c r="C447" i="43"/>
  <c r="B447" i="43"/>
  <c r="A447" i="43"/>
  <c r="F446" i="43"/>
  <c r="D446" i="43"/>
  <c r="C446" i="43"/>
  <c r="B446" i="43"/>
  <c r="A446" i="43"/>
  <c r="F445" i="43"/>
  <c r="D445" i="43"/>
  <c r="C445" i="43"/>
  <c r="B445" i="43"/>
  <c r="A445" i="43"/>
  <c r="F444" i="43"/>
  <c r="D444" i="43"/>
  <c r="C444" i="43"/>
  <c r="B444" i="43"/>
  <c r="A444" i="43"/>
  <c r="F443" i="43"/>
  <c r="D443" i="43"/>
  <c r="C443" i="43"/>
  <c r="B443" i="43"/>
  <c r="A443" i="43"/>
  <c r="F442" i="43"/>
  <c r="D442" i="43"/>
  <c r="C442" i="43"/>
  <c r="B442" i="43"/>
  <c r="A442" i="43"/>
  <c r="F441" i="43"/>
  <c r="D441" i="43"/>
  <c r="C441" i="43"/>
  <c r="B441" i="43"/>
  <c r="A441" i="43"/>
  <c r="F440" i="43"/>
  <c r="D440" i="43"/>
  <c r="C440" i="43"/>
  <c r="B440" i="43"/>
  <c r="A440" i="43"/>
  <c r="F439" i="43"/>
  <c r="D439" i="43"/>
  <c r="C439" i="43"/>
  <c r="B439" i="43"/>
  <c r="A439" i="43"/>
  <c r="F438" i="43"/>
  <c r="D438" i="43"/>
  <c r="C438" i="43"/>
  <c r="B438" i="43"/>
  <c r="A438" i="43"/>
  <c r="F437" i="43"/>
  <c r="D437" i="43"/>
  <c r="C437" i="43"/>
  <c r="B437" i="43"/>
  <c r="A437" i="43"/>
  <c r="F436" i="43"/>
  <c r="D436" i="43"/>
  <c r="C436" i="43"/>
  <c r="B436" i="43"/>
  <c r="A436" i="43"/>
  <c r="F435" i="43"/>
  <c r="D435" i="43"/>
  <c r="C435" i="43"/>
  <c r="B435" i="43"/>
  <c r="A435" i="43"/>
  <c r="F434" i="43"/>
  <c r="D434" i="43"/>
  <c r="C434" i="43"/>
  <c r="B434" i="43"/>
  <c r="A434" i="43"/>
  <c r="F433" i="43"/>
  <c r="D433" i="43"/>
  <c r="C433" i="43"/>
  <c r="B433" i="43"/>
  <c r="A433" i="43"/>
  <c r="F432" i="43"/>
  <c r="D432" i="43"/>
  <c r="C432" i="43"/>
  <c r="B432" i="43"/>
  <c r="A432" i="43"/>
  <c r="F431" i="43"/>
  <c r="D431" i="43"/>
  <c r="C431" i="43"/>
  <c r="B431" i="43"/>
  <c r="A431" i="43"/>
  <c r="F430" i="43"/>
  <c r="D430" i="43"/>
  <c r="C430" i="43"/>
  <c r="B430" i="43"/>
  <c r="A430" i="43"/>
  <c r="F429" i="43"/>
  <c r="D429" i="43"/>
  <c r="C429" i="43"/>
  <c r="B429" i="43"/>
  <c r="A429" i="43"/>
  <c r="F428" i="43"/>
  <c r="D428" i="43"/>
  <c r="C428" i="43"/>
  <c r="B428" i="43"/>
  <c r="A428" i="43"/>
  <c r="F427" i="43"/>
  <c r="D427" i="43"/>
  <c r="C427" i="43"/>
  <c r="B427" i="43"/>
  <c r="A427" i="43"/>
  <c r="F426" i="43"/>
  <c r="D426" i="43"/>
  <c r="C426" i="43"/>
  <c r="B426" i="43"/>
  <c r="A426" i="43"/>
  <c r="F425" i="43"/>
  <c r="D425" i="43"/>
  <c r="C425" i="43"/>
  <c r="B425" i="43"/>
  <c r="A425" i="43"/>
  <c r="F424" i="43"/>
  <c r="D424" i="43"/>
  <c r="C424" i="43"/>
  <c r="B424" i="43"/>
  <c r="A424" i="43"/>
  <c r="F423" i="43"/>
  <c r="D423" i="43"/>
  <c r="C423" i="43"/>
  <c r="B423" i="43"/>
  <c r="A423" i="43"/>
  <c r="F422" i="43"/>
  <c r="D422" i="43"/>
  <c r="C422" i="43"/>
  <c r="B422" i="43"/>
  <c r="A422" i="43"/>
  <c r="F421" i="43"/>
  <c r="D421" i="43"/>
  <c r="C421" i="43"/>
  <c r="B421" i="43"/>
  <c r="A421" i="43"/>
  <c r="F420" i="43"/>
  <c r="D420" i="43"/>
  <c r="C420" i="43"/>
  <c r="B420" i="43"/>
  <c r="A420" i="43"/>
  <c r="F419" i="43"/>
  <c r="D419" i="43"/>
  <c r="C419" i="43"/>
  <c r="B419" i="43"/>
  <c r="A419" i="43"/>
  <c r="F418" i="43"/>
  <c r="D418" i="43"/>
  <c r="C418" i="43"/>
  <c r="B418" i="43"/>
  <c r="A418" i="43"/>
  <c r="F417" i="43"/>
  <c r="D417" i="43"/>
  <c r="C417" i="43"/>
  <c r="B417" i="43"/>
  <c r="A417" i="43"/>
  <c r="F416" i="43"/>
  <c r="D416" i="43"/>
  <c r="C416" i="43"/>
  <c r="B416" i="43"/>
  <c r="A416" i="43"/>
  <c r="F415" i="43"/>
  <c r="D415" i="43"/>
  <c r="C415" i="43"/>
  <c r="B415" i="43"/>
  <c r="A415" i="43"/>
  <c r="F414" i="43"/>
  <c r="D414" i="43"/>
  <c r="C414" i="43"/>
  <c r="B414" i="43"/>
  <c r="A414" i="43"/>
  <c r="F413" i="43"/>
  <c r="D413" i="43"/>
  <c r="C413" i="43"/>
  <c r="B413" i="43"/>
  <c r="A413" i="43"/>
  <c r="F412" i="43"/>
  <c r="D412" i="43"/>
  <c r="C412" i="43"/>
  <c r="B412" i="43"/>
  <c r="A412" i="43"/>
  <c r="F411" i="43"/>
  <c r="D411" i="43"/>
  <c r="C411" i="43"/>
  <c r="B411" i="43"/>
  <c r="A411" i="43"/>
  <c r="F410" i="43"/>
  <c r="D410" i="43"/>
  <c r="C410" i="43"/>
  <c r="B410" i="43"/>
  <c r="A410" i="43"/>
  <c r="F409" i="43"/>
  <c r="D409" i="43"/>
  <c r="C409" i="43"/>
  <c r="B409" i="43"/>
  <c r="A409" i="43"/>
  <c r="F408" i="43"/>
  <c r="D408" i="43"/>
  <c r="C408" i="43"/>
  <c r="B408" i="43"/>
  <c r="A408" i="43"/>
  <c r="F407" i="43"/>
  <c r="D407" i="43"/>
  <c r="C407" i="43"/>
  <c r="B407" i="43"/>
  <c r="A407" i="43"/>
  <c r="F406" i="43"/>
  <c r="D406" i="43"/>
  <c r="C406" i="43"/>
  <c r="B406" i="43"/>
  <c r="A406" i="43"/>
  <c r="F405" i="43"/>
  <c r="D405" i="43"/>
  <c r="C405" i="43"/>
  <c r="B405" i="43"/>
  <c r="A405" i="43"/>
  <c r="F404" i="43"/>
  <c r="D404" i="43"/>
  <c r="C404" i="43"/>
  <c r="B404" i="43"/>
  <c r="A404" i="43"/>
  <c r="F403" i="43"/>
  <c r="D403" i="43"/>
  <c r="C403" i="43"/>
  <c r="B403" i="43"/>
  <c r="A403" i="43"/>
  <c r="F402" i="43"/>
  <c r="D402" i="43"/>
  <c r="C402" i="43"/>
  <c r="B402" i="43"/>
  <c r="A402" i="43"/>
  <c r="F401" i="43"/>
  <c r="D401" i="43"/>
  <c r="C401" i="43"/>
  <c r="B401" i="43"/>
  <c r="A401" i="43"/>
  <c r="F400" i="43"/>
  <c r="D400" i="43"/>
  <c r="C400" i="43"/>
  <c r="B400" i="43"/>
  <c r="A400" i="43"/>
  <c r="F399" i="43"/>
  <c r="D399" i="43"/>
  <c r="C399" i="43"/>
  <c r="B399" i="43"/>
  <c r="A399" i="43"/>
  <c r="F398" i="43"/>
  <c r="D398" i="43"/>
  <c r="C398" i="43"/>
  <c r="B398" i="43"/>
  <c r="A398" i="43"/>
  <c r="F397" i="43"/>
  <c r="D397" i="43"/>
  <c r="C397" i="43"/>
  <c r="B397" i="43"/>
  <c r="A397" i="43"/>
  <c r="F396" i="43"/>
  <c r="D396" i="43"/>
  <c r="C396" i="43"/>
  <c r="B396" i="43"/>
  <c r="A396" i="43"/>
  <c r="F395" i="43"/>
  <c r="D395" i="43"/>
  <c r="C395" i="43"/>
  <c r="B395" i="43"/>
  <c r="A395" i="43"/>
  <c r="F394" i="43"/>
  <c r="D394" i="43"/>
  <c r="C394" i="43"/>
  <c r="B394" i="43"/>
  <c r="A394" i="43"/>
  <c r="F393" i="43"/>
  <c r="D393" i="43"/>
  <c r="C393" i="43"/>
  <c r="B393" i="43"/>
  <c r="A393" i="43"/>
  <c r="F392" i="43"/>
  <c r="D392" i="43"/>
  <c r="C392" i="43"/>
  <c r="B392" i="43"/>
  <c r="A392" i="43"/>
  <c r="F391" i="43"/>
  <c r="D391" i="43"/>
  <c r="C391" i="43"/>
  <c r="B391" i="43"/>
  <c r="A391" i="43"/>
  <c r="F390" i="43"/>
  <c r="D390" i="43"/>
  <c r="C390" i="43"/>
  <c r="B390" i="43"/>
  <c r="A390" i="43"/>
  <c r="F389" i="43"/>
  <c r="D389" i="43"/>
  <c r="C389" i="43"/>
  <c r="B389" i="43"/>
  <c r="A389" i="43"/>
  <c r="F388" i="43"/>
  <c r="D388" i="43"/>
  <c r="C388" i="43"/>
  <c r="B388" i="43"/>
  <c r="A388" i="43"/>
  <c r="F387" i="43"/>
  <c r="D387" i="43"/>
  <c r="C387" i="43"/>
  <c r="B387" i="43"/>
  <c r="A387" i="43"/>
  <c r="F386" i="43"/>
  <c r="D386" i="43"/>
  <c r="C386" i="43"/>
  <c r="B386" i="43"/>
  <c r="A386" i="43"/>
  <c r="F385" i="43"/>
  <c r="D385" i="43"/>
  <c r="C385" i="43"/>
  <c r="B385" i="43"/>
  <c r="A385" i="43"/>
  <c r="F384" i="43"/>
  <c r="D384" i="43"/>
  <c r="C384" i="43"/>
  <c r="B384" i="43"/>
  <c r="A384" i="43"/>
  <c r="F383" i="43"/>
  <c r="D383" i="43"/>
  <c r="C383" i="43"/>
  <c r="B383" i="43"/>
  <c r="A383" i="43"/>
  <c r="F382" i="43"/>
  <c r="D382" i="43"/>
  <c r="C382" i="43"/>
  <c r="B382" i="43"/>
  <c r="A382" i="43"/>
  <c r="F381" i="43"/>
  <c r="D381" i="43"/>
  <c r="C381" i="43"/>
  <c r="B381" i="43"/>
  <c r="A381" i="43"/>
  <c r="F380" i="43"/>
  <c r="D380" i="43"/>
  <c r="C380" i="43"/>
  <c r="B380" i="43"/>
  <c r="A380" i="43"/>
  <c r="F379" i="43"/>
  <c r="D379" i="43"/>
  <c r="C379" i="43"/>
  <c r="B379" i="43"/>
  <c r="A379" i="43"/>
  <c r="F378" i="43"/>
  <c r="D378" i="43"/>
  <c r="C378" i="43"/>
  <c r="B378" i="43"/>
  <c r="A378" i="43"/>
  <c r="F377" i="43"/>
  <c r="D377" i="43"/>
  <c r="C377" i="43"/>
  <c r="B377" i="43"/>
  <c r="A377" i="43"/>
  <c r="F376" i="43"/>
  <c r="D376" i="43"/>
  <c r="C376" i="43"/>
  <c r="B376" i="43"/>
  <c r="A376" i="43"/>
  <c r="F375" i="43"/>
  <c r="D375" i="43"/>
  <c r="C375" i="43"/>
  <c r="B375" i="43"/>
  <c r="A375" i="43"/>
  <c r="F374" i="43"/>
  <c r="D374" i="43"/>
  <c r="C374" i="43"/>
  <c r="B374" i="43"/>
  <c r="A374" i="43"/>
  <c r="F373" i="43"/>
  <c r="D373" i="43"/>
  <c r="C373" i="43"/>
  <c r="B373" i="43"/>
  <c r="A373" i="43"/>
  <c r="F372" i="43"/>
  <c r="D372" i="43"/>
  <c r="C372" i="43"/>
  <c r="B372" i="43"/>
  <c r="A372" i="43"/>
  <c r="F371" i="43"/>
  <c r="D371" i="43"/>
  <c r="C371" i="43"/>
  <c r="B371" i="43"/>
  <c r="A371" i="43"/>
  <c r="F370" i="43"/>
  <c r="D370" i="43"/>
  <c r="C370" i="43"/>
  <c r="B370" i="43"/>
  <c r="A370" i="43"/>
  <c r="F369" i="43"/>
  <c r="D369" i="43"/>
  <c r="C369" i="43"/>
  <c r="B369" i="43"/>
  <c r="A369" i="43"/>
  <c r="F368" i="43"/>
  <c r="D368" i="43"/>
  <c r="C368" i="43"/>
  <c r="B368" i="43"/>
  <c r="A368" i="43"/>
  <c r="F367" i="43"/>
  <c r="D367" i="43"/>
  <c r="C367" i="43"/>
  <c r="B367" i="43"/>
  <c r="A367" i="43"/>
  <c r="F366" i="43"/>
  <c r="D366" i="43"/>
  <c r="C366" i="43"/>
  <c r="B366" i="43"/>
  <c r="A366" i="43"/>
  <c r="F365" i="43"/>
  <c r="D365" i="43"/>
  <c r="C365" i="43"/>
  <c r="B365" i="43"/>
  <c r="A365" i="43"/>
  <c r="F364" i="43"/>
  <c r="D364" i="43"/>
  <c r="C364" i="43"/>
  <c r="B364" i="43"/>
  <c r="A364" i="43"/>
  <c r="F363" i="43"/>
  <c r="D363" i="43"/>
  <c r="C363" i="43"/>
  <c r="B363" i="43"/>
  <c r="A363" i="43"/>
  <c r="F362" i="43"/>
  <c r="D362" i="43"/>
  <c r="C362" i="43"/>
  <c r="B362" i="43"/>
  <c r="A362" i="43"/>
  <c r="F361" i="43"/>
  <c r="D361" i="43"/>
  <c r="C361" i="43"/>
  <c r="B361" i="43"/>
  <c r="A361" i="43"/>
  <c r="F360" i="43"/>
  <c r="D360" i="43"/>
  <c r="C360" i="43"/>
  <c r="B360" i="43"/>
  <c r="A360" i="43"/>
  <c r="F359" i="43"/>
  <c r="D359" i="43"/>
  <c r="C359" i="43"/>
  <c r="B359" i="43"/>
  <c r="A359" i="43"/>
  <c r="F358" i="43"/>
  <c r="D358" i="43"/>
  <c r="C358" i="43"/>
  <c r="B358" i="43"/>
  <c r="A358" i="43"/>
  <c r="F357" i="43"/>
  <c r="D357" i="43"/>
  <c r="C357" i="43"/>
  <c r="B357" i="43"/>
  <c r="A357" i="43"/>
  <c r="F356" i="43"/>
  <c r="D356" i="43"/>
  <c r="C356" i="43"/>
  <c r="B356" i="43"/>
  <c r="A356" i="43"/>
  <c r="F355" i="43"/>
  <c r="D355" i="43"/>
  <c r="C355" i="43"/>
  <c r="B355" i="43"/>
  <c r="A355" i="43"/>
  <c r="F354" i="43"/>
  <c r="D354" i="43"/>
  <c r="C354" i="43"/>
  <c r="B354" i="43"/>
  <c r="A354" i="43"/>
  <c r="F353" i="43"/>
  <c r="D353" i="43"/>
  <c r="C353" i="43"/>
  <c r="B353" i="43"/>
  <c r="A353" i="43"/>
  <c r="F352" i="43"/>
  <c r="D352" i="43"/>
  <c r="C352" i="43"/>
  <c r="B352" i="43"/>
  <c r="A352" i="43"/>
  <c r="F351" i="43"/>
  <c r="D351" i="43"/>
  <c r="C351" i="43"/>
  <c r="B351" i="43"/>
  <c r="A351" i="43"/>
  <c r="F350" i="43"/>
  <c r="D350" i="43"/>
  <c r="C350" i="43"/>
  <c r="B350" i="43"/>
  <c r="A350" i="43"/>
  <c r="F349" i="43"/>
  <c r="D349" i="43"/>
  <c r="C349" i="43"/>
  <c r="B349" i="43"/>
  <c r="A349" i="43"/>
  <c r="F348" i="43"/>
  <c r="D348" i="43"/>
  <c r="C348" i="43"/>
  <c r="B348" i="43"/>
  <c r="A348" i="43"/>
  <c r="F347" i="43"/>
  <c r="D347" i="43"/>
  <c r="C347" i="43"/>
  <c r="B347" i="43"/>
  <c r="A347" i="43"/>
  <c r="F346" i="43"/>
  <c r="D346" i="43"/>
  <c r="C346" i="43"/>
  <c r="B346" i="43"/>
  <c r="A346" i="43"/>
  <c r="F345" i="43"/>
  <c r="D345" i="43"/>
  <c r="C345" i="43"/>
  <c r="B345" i="43"/>
  <c r="A345" i="43"/>
  <c r="F344" i="43"/>
  <c r="D344" i="43"/>
  <c r="C344" i="43"/>
  <c r="B344" i="43"/>
  <c r="A344" i="43"/>
  <c r="F343" i="43"/>
  <c r="D343" i="43"/>
  <c r="C343" i="43"/>
  <c r="B343" i="43"/>
  <c r="A343" i="43"/>
  <c r="F342" i="43"/>
  <c r="D342" i="43"/>
  <c r="C342" i="43"/>
  <c r="B342" i="43"/>
  <c r="A342" i="43"/>
  <c r="F341" i="43"/>
  <c r="D341" i="43"/>
  <c r="C341" i="43"/>
  <c r="B341" i="43"/>
  <c r="A341" i="43"/>
  <c r="F340" i="43"/>
  <c r="D340" i="43"/>
  <c r="C340" i="43"/>
  <c r="B340" i="43"/>
  <c r="A340" i="43"/>
  <c r="F339" i="43"/>
  <c r="D339" i="43"/>
  <c r="C339" i="43"/>
  <c r="B339" i="43"/>
  <c r="A339" i="43"/>
  <c r="F338" i="43"/>
  <c r="D338" i="43"/>
  <c r="C338" i="43"/>
  <c r="B338" i="43"/>
  <c r="A338" i="43"/>
  <c r="F337" i="43"/>
  <c r="D337" i="43"/>
  <c r="C337" i="43"/>
  <c r="B337" i="43"/>
  <c r="A337" i="43"/>
  <c r="F336" i="43"/>
  <c r="D336" i="43"/>
  <c r="C336" i="43"/>
  <c r="B336" i="43"/>
  <c r="A336" i="43"/>
  <c r="F335" i="43"/>
  <c r="D335" i="43"/>
  <c r="C335" i="43"/>
  <c r="B335" i="43"/>
  <c r="A335" i="43"/>
  <c r="F334" i="43"/>
  <c r="D334" i="43"/>
  <c r="C334" i="43"/>
  <c r="B334" i="43"/>
  <c r="A334" i="43"/>
  <c r="F333" i="43"/>
  <c r="D333" i="43"/>
  <c r="C333" i="43"/>
  <c r="B333" i="43"/>
  <c r="A333" i="43"/>
  <c r="F332" i="43"/>
  <c r="D332" i="43"/>
  <c r="C332" i="43"/>
  <c r="B332" i="43"/>
  <c r="A332" i="43"/>
  <c r="F331" i="43"/>
  <c r="D331" i="43"/>
  <c r="C331" i="43"/>
  <c r="B331" i="43"/>
  <c r="A331" i="43"/>
  <c r="F330" i="43"/>
  <c r="D330" i="43"/>
  <c r="C330" i="43"/>
  <c r="B330" i="43"/>
  <c r="A330" i="43"/>
  <c r="F329" i="43"/>
  <c r="D329" i="43"/>
  <c r="C329" i="43"/>
  <c r="B329" i="43"/>
  <c r="A329" i="43"/>
  <c r="F328" i="43"/>
  <c r="D328" i="43"/>
  <c r="C328" i="43"/>
  <c r="B328" i="43"/>
  <c r="A328" i="43"/>
  <c r="F327" i="43"/>
  <c r="D327" i="43"/>
  <c r="C327" i="43"/>
  <c r="B327" i="43"/>
  <c r="A327" i="43"/>
  <c r="F326" i="43"/>
  <c r="D326" i="43"/>
  <c r="C326" i="43"/>
  <c r="B326" i="43"/>
  <c r="A326" i="43"/>
  <c r="F325" i="43"/>
  <c r="D325" i="43"/>
  <c r="C325" i="43"/>
  <c r="B325" i="43"/>
  <c r="A325" i="43"/>
  <c r="F324" i="43"/>
  <c r="D324" i="43"/>
  <c r="C324" i="43"/>
  <c r="B324" i="43"/>
  <c r="A324" i="43"/>
  <c r="F323" i="43"/>
  <c r="D323" i="43"/>
  <c r="C323" i="43"/>
  <c r="B323" i="43"/>
  <c r="A323" i="43"/>
  <c r="F322" i="43"/>
  <c r="D322" i="43"/>
  <c r="C322" i="43"/>
  <c r="B322" i="43"/>
  <c r="A322" i="43"/>
  <c r="F321" i="43"/>
  <c r="D321" i="43"/>
  <c r="C321" i="43"/>
  <c r="B321" i="43"/>
  <c r="A321" i="43"/>
  <c r="F320" i="43"/>
  <c r="D320" i="43"/>
  <c r="C320" i="43"/>
  <c r="B320" i="43"/>
  <c r="A320" i="43"/>
  <c r="F319" i="43"/>
  <c r="D319" i="43"/>
  <c r="C319" i="43"/>
  <c r="B319" i="43"/>
  <c r="A319" i="43"/>
  <c r="F318" i="43"/>
  <c r="D318" i="43"/>
  <c r="C318" i="43"/>
  <c r="B318" i="43"/>
  <c r="A318" i="43"/>
  <c r="F317" i="43"/>
  <c r="D317" i="43"/>
  <c r="C317" i="43"/>
  <c r="B317" i="43"/>
  <c r="A317" i="43"/>
  <c r="F316" i="43"/>
  <c r="D316" i="43"/>
  <c r="C316" i="43"/>
  <c r="B316" i="43"/>
  <c r="A316" i="43"/>
  <c r="F315" i="43"/>
  <c r="D315" i="43"/>
  <c r="C315" i="43"/>
  <c r="B315" i="43"/>
  <c r="A315" i="43"/>
  <c r="F314" i="43"/>
  <c r="D314" i="43"/>
  <c r="C314" i="43"/>
  <c r="B314" i="43"/>
  <c r="A314" i="43"/>
  <c r="F313" i="43"/>
  <c r="D313" i="43"/>
  <c r="C313" i="43"/>
  <c r="B313" i="43"/>
  <c r="A313" i="43"/>
  <c r="F312" i="43"/>
  <c r="D312" i="43"/>
  <c r="C312" i="43"/>
  <c r="B312" i="43"/>
  <c r="A312" i="43"/>
  <c r="F311" i="43"/>
  <c r="D311" i="43"/>
  <c r="C311" i="43"/>
  <c r="B311" i="43"/>
  <c r="A311" i="43"/>
  <c r="F310" i="43"/>
  <c r="D310" i="43"/>
  <c r="C310" i="43"/>
  <c r="B310" i="43"/>
  <c r="A310" i="43"/>
  <c r="F309" i="43"/>
  <c r="D309" i="43"/>
  <c r="C309" i="43"/>
  <c r="B309" i="43"/>
  <c r="A309" i="43"/>
  <c r="F308" i="43"/>
  <c r="D308" i="43"/>
  <c r="C308" i="43"/>
  <c r="B308" i="43"/>
  <c r="A308" i="43"/>
  <c r="F307" i="43"/>
  <c r="D307" i="43"/>
  <c r="C307" i="43"/>
  <c r="B307" i="43"/>
  <c r="A307" i="43"/>
  <c r="F306" i="43"/>
  <c r="D306" i="43"/>
  <c r="C306" i="43"/>
  <c r="B306" i="43"/>
  <c r="A306" i="43"/>
  <c r="F305" i="43"/>
  <c r="D305" i="43"/>
  <c r="C305" i="43"/>
  <c r="B305" i="43"/>
  <c r="A305" i="43"/>
  <c r="F304" i="43"/>
  <c r="D304" i="43"/>
  <c r="C304" i="43"/>
  <c r="B304" i="43"/>
  <c r="A304" i="43"/>
  <c r="F303" i="43"/>
  <c r="D303" i="43"/>
  <c r="C303" i="43"/>
  <c r="B303" i="43"/>
  <c r="A303" i="43"/>
  <c r="F302" i="43"/>
  <c r="D302" i="43"/>
  <c r="C302" i="43"/>
  <c r="B302" i="43"/>
  <c r="A302" i="43"/>
  <c r="F301" i="43"/>
  <c r="D301" i="43"/>
  <c r="C301" i="43"/>
  <c r="B301" i="43"/>
  <c r="A301" i="43"/>
  <c r="F300" i="43"/>
  <c r="D300" i="43"/>
  <c r="C300" i="43"/>
  <c r="B300" i="43"/>
  <c r="A300" i="43"/>
  <c r="F299" i="43"/>
  <c r="D299" i="43"/>
  <c r="C299" i="43"/>
  <c r="B299" i="43"/>
  <c r="A299" i="43"/>
  <c r="F298" i="43"/>
  <c r="D298" i="43"/>
  <c r="C298" i="43"/>
  <c r="B298" i="43"/>
  <c r="A298" i="43"/>
  <c r="F297" i="43"/>
  <c r="D297" i="43"/>
  <c r="C297" i="43"/>
  <c r="B297" i="43"/>
  <c r="A297" i="43"/>
  <c r="F296" i="43"/>
  <c r="D296" i="43"/>
  <c r="C296" i="43"/>
  <c r="B296" i="43"/>
  <c r="A296" i="43"/>
  <c r="F295" i="43"/>
  <c r="D295" i="43"/>
  <c r="C295" i="43"/>
  <c r="B295" i="43"/>
  <c r="A295" i="43"/>
  <c r="F294" i="43"/>
  <c r="D294" i="43"/>
  <c r="C294" i="43"/>
  <c r="B294" i="43"/>
  <c r="A294" i="43"/>
  <c r="F293" i="43"/>
  <c r="D293" i="43"/>
  <c r="C293" i="43"/>
  <c r="B293" i="43"/>
  <c r="A293" i="43"/>
  <c r="F292" i="43"/>
  <c r="D292" i="43"/>
  <c r="C292" i="43"/>
  <c r="B292" i="43"/>
  <c r="A292" i="43"/>
  <c r="F291" i="43"/>
  <c r="D291" i="43"/>
  <c r="C291" i="43"/>
  <c r="B291" i="43"/>
  <c r="A291" i="43"/>
  <c r="F290" i="43"/>
  <c r="D290" i="43"/>
  <c r="C290" i="43"/>
  <c r="B290" i="43"/>
  <c r="A290" i="43"/>
  <c r="F289" i="43"/>
  <c r="D289" i="43"/>
  <c r="C289" i="43"/>
  <c r="B289" i="43"/>
  <c r="A289" i="43"/>
  <c r="F288" i="43"/>
  <c r="D288" i="43"/>
  <c r="C288" i="43"/>
  <c r="B288" i="43"/>
  <c r="A288" i="43"/>
  <c r="F287" i="43"/>
  <c r="D287" i="43"/>
  <c r="C287" i="43"/>
  <c r="B287" i="43"/>
  <c r="A287" i="43"/>
  <c r="F286" i="43"/>
  <c r="D286" i="43"/>
  <c r="C286" i="43"/>
  <c r="B286" i="43"/>
  <c r="A286" i="43"/>
  <c r="F285" i="43"/>
  <c r="D285" i="43"/>
  <c r="C285" i="43"/>
  <c r="B285" i="43"/>
  <c r="A285" i="43"/>
  <c r="F284" i="43"/>
  <c r="D284" i="43"/>
  <c r="C284" i="43"/>
  <c r="B284" i="43"/>
  <c r="A284" i="43"/>
  <c r="F283" i="43"/>
  <c r="D283" i="43"/>
  <c r="C283" i="43"/>
  <c r="B283" i="43"/>
  <c r="A283" i="43"/>
  <c r="F282" i="43"/>
  <c r="D282" i="43"/>
  <c r="C282" i="43"/>
  <c r="B282" i="43"/>
  <c r="A282" i="43"/>
  <c r="F281" i="43"/>
  <c r="D281" i="43"/>
  <c r="C281" i="43"/>
  <c r="B281" i="43"/>
  <c r="A281" i="43"/>
  <c r="F280" i="43"/>
  <c r="D280" i="43"/>
  <c r="C280" i="43"/>
  <c r="B280" i="43"/>
  <c r="A280" i="43"/>
  <c r="F279" i="43"/>
  <c r="D279" i="43"/>
  <c r="C279" i="43"/>
  <c r="B279" i="43"/>
  <c r="A279" i="43"/>
  <c r="F278" i="43"/>
  <c r="D278" i="43"/>
  <c r="C278" i="43"/>
  <c r="B278" i="43"/>
  <c r="A278" i="43"/>
  <c r="F277" i="43"/>
  <c r="D277" i="43"/>
  <c r="C277" i="43"/>
  <c r="B277" i="43"/>
  <c r="A277" i="43"/>
  <c r="F276" i="43"/>
  <c r="D276" i="43"/>
  <c r="C276" i="43"/>
  <c r="B276" i="43"/>
  <c r="A276" i="43"/>
  <c r="F275" i="43"/>
  <c r="D275" i="43"/>
  <c r="C275" i="43"/>
  <c r="B275" i="43"/>
  <c r="A275" i="43"/>
  <c r="F274" i="43"/>
  <c r="D274" i="43"/>
  <c r="C274" i="43"/>
  <c r="B274" i="43"/>
  <c r="A274" i="43"/>
  <c r="F273" i="43"/>
  <c r="D273" i="43"/>
  <c r="C273" i="43"/>
  <c r="B273" i="43"/>
  <c r="A273" i="43"/>
  <c r="F272" i="43"/>
  <c r="D272" i="43"/>
  <c r="C272" i="43"/>
  <c r="B272" i="43"/>
  <c r="A272" i="43"/>
  <c r="F271" i="43"/>
  <c r="D271" i="43"/>
  <c r="C271" i="43"/>
  <c r="B271" i="43"/>
  <c r="A271" i="43"/>
  <c r="F270" i="43"/>
  <c r="D270" i="43"/>
  <c r="C270" i="43"/>
  <c r="B270" i="43"/>
  <c r="A270" i="43"/>
  <c r="F269" i="43"/>
  <c r="D269" i="43"/>
  <c r="C269" i="43"/>
  <c r="B269" i="43"/>
  <c r="A269" i="43"/>
  <c r="F268" i="43"/>
  <c r="D268" i="43"/>
  <c r="C268" i="43"/>
  <c r="B268" i="43"/>
  <c r="A268" i="43"/>
  <c r="F267" i="43"/>
  <c r="D267" i="43"/>
  <c r="C267" i="43"/>
  <c r="B267" i="43"/>
  <c r="A267" i="43"/>
  <c r="F266" i="43"/>
  <c r="D266" i="43"/>
  <c r="C266" i="43"/>
  <c r="B266" i="43"/>
  <c r="A266" i="43"/>
  <c r="F265" i="43"/>
  <c r="D265" i="43"/>
  <c r="C265" i="43"/>
  <c r="B265" i="43"/>
  <c r="A265" i="43"/>
  <c r="F264" i="43"/>
  <c r="D264" i="43"/>
  <c r="C264" i="43"/>
  <c r="B264" i="43"/>
  <c r="A264" i="43"/>
  <c r="F263" i="43"/>
  <c r="D263" i="43"/>
  <c r="C263" i="43"/>
  <c r="B263" i="43"/>
  <c r="A263" i="43"/>
  <c r="F262" i="43"/>
  <c r="D262" i="43"/>
  <c r="C262" i="43"/>
  <c r="B262" i="43"/>
  <c r="A262" i="43"/>
  <c r="F261" i="43"/>
  <c r="D261" i="43"/>
  <c r="C261" i="43"/>
  <c r="B261" i="43"/>
  <c r="A261" i="43"/>
  <c r="F260" i="43"/>
  <c r="D260" i="43"/>
  <c r="C260" i="43"/>
  <c r="B260" i="43"/>
  <c r="A260" i="43"/>
  <c r="F259" i="43"/>
  <c r="D259" i="43"/>
  <c r="C259" i="43"/>
  <c r="B259" i="43"/>
  <c r="A259" i="43"/>
  <c r="F258" i="43"/>
  <c r="D258" i="43"/>
  <c r="C258" i="43"/>
  <c r="B258" i="43"/>
  <c r="A258" i="43"/>
  <c r="F257" i="43"/>
  <c r="D257" i="43"/>
  <c r="C257" i="43"/>
  <c r="B257" i="43"/>
  <c r="A257" i="43"/>
  <c r="F256" i="43"/>
  <c r="D256" i="43"/>
  <c r="C256" i="43"/>
  <c r="B256" i="43"/>
  <c r="A256" i="43"/>
  <c r="F255" i="43"/>
  <c r="D255" i="43"/>
  <c r="C255" i="43"/>
  <c r="B255" i="43"/>
  <c r="A255" i="43"/>
  <c r="F254" i="43"/>
  <c r="D254" i="43"/>
  <c r="C254" i="43"/>
  <c r="B254" i="43"/>
  <c r="A254" i="43"/>
  <c r="F253" i="43"/>
  <c r="D253" i="43"/>
  <c r="C253" i="43"/>
  <c r="B253" i="43"/>
  <c r="A253" i="43"/>
  <c r="F252" i="43"/>
  <c r="D252" i="43"/>
  <c r="C252" i="43"/>
  <c r="B252" i="43"/>
  <c r="A252" i="43"/>
  <c r="F251" i="43"/>
  <c r="D251" i="43"/>
  <c r="C251" i="43"/>
  <c r="B251" i="43"/>
  <c r="A251" i="43"/>
  <c r="F250" i="43"/>
  <c r="D250" i="43"/>
  <c r="C250" i="43"/>
  <c r="B250" i="43"/>
  <c r="A250" i="43"/>
  <c r="F249" i="43"/>
  <c r="D249" i="43"/>
  <c r="C249" i="43"/>
  <c r="B249" i="43"/>
  <c r="A249" i="43"/>
  <c r="F248" i="43"/>
  <c r="D248" i="43"/>
  <c r="C248" i="43"/>
  <c r="B248" i="43"/>
  <c r="A248" i="43"/>
  <c r="F247" i="43"/>
  <c r="D247" i="43"/>
  <c r="C247" i="43"/>
  <c r="B247" i="43"/>
  <c r="A247" i="43"/>
  <c r="F246" i="43"/>
  <c r="D246" i="43"/>
  <c r="C246" i="43"/>
  <c r="B246" i="43"/>
  <c r="A246" i="43"/>
  <c r="F245" i="43"/>
  <c r="D245" i="43"/>
  <c r="C245" i="43"/>
  <c r="B245" i="43"/>
  <c r="A245" i="43"/>
  <c r="F244" i="43"/>
  <c r="D244" i="43"/>
  <c r="C244" i="43"/>
  <c r="B244" i="43"/>
  <c r="A244" i="43"/>
  <c r="F243" i="43"/>
  <c r="D243" i="43"/>
  <c r="C243" i="43"/>
  <c r="B243" i="43"/>
  <c r="A243" i="43"/>
  <c r="F242" i="43"/>
  <c r="D242" i="43"/>
  <c r="C242" i="43"/>
  <c r="B242" i="43"/>
  <c r="A242" i="43"/>
  <c r="F241" i="43"/>
  <c r="D241" i="43"/>
  <c r="C241" i="43"/>
  <c r="B241" i="43"/>
  <c r="A241" i="43"/>
  <c r="F240" i="43"/>
  <c r="D240" i="43"/>
  <c r="C240" i="43"/>
  <c r="B240" i="43"/>
  <c r="A240" i="43"/>
  <c r="F239" i="43"/>
  <c r="D239" i="43"/>
  <c r="C239" i="43"/>
  <c r="B239" i="43"/>
  <c r="A239" i="43"/>
  <c r="F238" i="43"/>
  <c r="D238" i="43"/>
  <c r="C238" i="43"/>
  <c r="B238" i="43"/>
  <c r="A238" i="43"/>
  <c r="F237" i="43"/>
  <c r="D237" i="43"/>
  <c r="C237" i="43"/>
  <c r="B237" i="43"/>
  <c r="A237" i="43"/>
  <c r="F236" i="43"/>
  <c r="D236" i="43"/>
  <c r="C236" i="43"/>
  <c r="B236" i="43"/>
  <c r="A236" i="43"/>
  <c r="F235" i="43"/>
  <c r="D235" i="43"/>
  <c r="C235" i="43"/>
  <c r="B235" i="43"/>
  <c r="A235" i="43"/>
  <c r="F234" i="43"/>
  <c r="D234" i="43"/>
  <c r="C234" i="43"/>
  <c r="B234" i="43"/>
  <c r="A234" i="43"/>
  <c r="F233" i="43"/>
  <c r="D233" i="43"/>
  <c r="C233" i="43"/>
  <c r="B233" i="43"/>
  <c r="A233" i="43"/>
  <c r="F232" i="43"/>
  <c r="D232" i="43"/>
  <c r="C232" i="43"/>
  <c r="B232" i="43"/>
  <c r="A232" i="43"/>
  <c r="F231" i="43"/>
  <c r="D231" i="43"/>
  <c r="C231" i="43"/>
  <c r="B231" i="43"/>
  <c r="A231" i="43"/>
  <c r="F230" i="43"/>
  <c r="D230" i="43"/>
  <c r="C230" i="43"/>
  <c r="B230" i="43"/>
  <c r="A230" i="43"/>
  <c r="F229" i="43"/>
  <c r="D229" i="43"/>
  <c r="C229" i="43"/>
  <c r="B229" i="43"/>
  <c r="A229" i="43"/>
  <c r="F228" i="43"/>
  <c r="D228" i="43"/>
  <c r="C228" i="43"/>
  <c r="B228" i="43"/>
  <c r="A228" i="43"/>
  <c r="F227" i="43"/>
  <c r="D227" i="43"/>
  <c r="C227" i="43"/>
  <c r="B227" i="43"/>
  <c r="A227" i="43"/>
  <c r="F226" i="43"/>
  <c r="D226" i="43"/>
  <c r="C226" i="43"/>
  <c r="B226" i="43"/>
  <c r="A226" i="43"/>
  <c r="F225" i="43"/>
  <c r="D225" i="43"/>
  <c r="C225" i="43"/>
  <c r="B225" i="43"/>
  <c r="A225" i="43"/>
  <c r="F224" i="43"/>
  <c r="D224" i="43"/>
  <c r="C224" i="43"/>
  <c r="B224" i="43"/>
  <c r="A224" i="43"/>
  <c r="F223" i="43"/>
  <c r="D223" i="43"/>
  <c r="C223" i="43"/>
  <c r="B223" i="43"/>
  <c r="A223" i="43"/>
  <c r="F222" i="43"/>
  <c r="D222" i="43"/>
  <c r="C222" i="43"/>
  <c r="B222" i="43"/>
  <c r="A222" i="43"/>
  <c r="F221" i="43"/>
  <c r="D221" i="43"/>
  <c r="C221" i="43"/>
  <c r="B221" i="43"/>
  <c r="A221" i="43"/>
  <c r="F220" i="43"/>
  <c r="D220" i="43"/>
  <c r="C220" i="43"/>
  <c r="B220" i="43"/>
  <c r="A220" i="43"/>
  <c r="F219" i="43"/>
  <c r="D219" i="43"/>
  <c r="C219" i="43"/>
  <c r="B219" i="43"/>
  <c r="A219" i="43"/>
  <c r="F218" i="43"/>
  <c r="D218" i="43"/>
  <c r="C218" i="43"/>
  <c r="B218" i="43"/>
  <c r="A218" i="43"/>
  <c r="F217" i="43"/>
  <c r="D217" i="43"/>
  <c r="C217" i="43"/>
  <c r="B217" i="43"/>
  <c r="A217" i="43"/>
  <c r="F216" i="43"/>
  <c r="D216" i="43"/>
  <c r="C216" i="43"/>
  <c r="B216" i="43"/>
  <c r="A216" i="43"/>
  <c r="F215" i="43"/>
  <c r="D215" i="43"/>
  <c r="C215" i="43"/>
  <c r="B215" i="43"/>
  <c r="A215" i="43"/>
  <c r="F214" i="43"/>
  <c r="D214" i="43"/>
  <c r="C214" i="43"/>
  <c r="B214" i="43"/>
  <c r="A214" i="43"/>
  <c r="F213" i="43"/>
  <c r="D213" i="43"/>
  <c r="C213" i="43"/>
  <c r="B213" i="43"/>
  <c r="A213" i="43"/>
  <c r="F212" i="43"/>
  <c r="D212" i="43"/>
  <c r="C212" i="43"/>
  <c r="B212" i="43"/>
  <c r="A212" i="43"/>
  <c r="F211" i="43"/>
  <c r="D211" i="43"/>
  <c r="C211" i="43"/>
  <c r="B211" i="43"/>
  <c r="A211" i="43"/>
  <c r="F210" i="43"/>
  <c r="D210" i="43"/>
  <c r="C210" i="43"/>
  <c r="B210" i="43"/>
  <c r="A210" i="43"/>
  <c r="F209" i="43"/>
  <c r="D209" i="43"/>
  <c r="C209" i="43"/>
  <c r="B209" i="43"/>
  <c r="A209" i="43"/>
  <c r="F208" i="43"/>
  <c r="D208" i="43"/>
  <c r="C208" i="43"/>
  <c r="B208" i="43"/>
  <c r="A208" i="43"/>
  <c r="F207" i="43"/>
  <c r="D207" i="43"/>
  <c r="C207" i="43"/>
  <c r="B207" i="43"/>
  <c r="A207" i="43"/>
  <c r="F206" i="43"/>
  <c r="D206" i="43"/>
  <c r="C206" i="43"/>
  <c r="B206" i="43"/>
  <c r="A206" i="43"/>
  <c r="F205" i="43"/>
  <c r="D205" i="43"/>
  <c r="C205" i="43"/>
  <c r="B205" i="43"/>
  <c r="A205" i="43"/>
  <c r="F204" i="43"/>
  <c r="D204" i="43"/>
  <c r="C204" i="43"/>
  <c r="B204" i="43"/>
  <c r="A204" i="43"/>
  <c r="F203" i="43"/>
  <c r="D203" i="43"/>
  <c r="C203" i="43"/>
  <c r="B203" i="43"/>
  <c r="A203" i="43"/>
  <c r="F202" i="43"/>
  <c r="D202" i="43"/>
  <c r="C202" i="43"/>
  <c r="B202" i="43"/>
  <c r="A202" i="43"/>
  <c r="F201" i="43"/>
  <c r="D201" i="43"/>
  <c r="C201" i="43"/>
  <c r="B201" i="43"/>
  <c r="A201" i="43"/>
  <c r="F200" i="43"/>
  <c r="D200" i="43"/>
  <c r="C200" i="43"/>
  <c r="B200" i="43"/>
  <c r="A200" i="43"/>
  <c r="F199" i="43"/>
  <c r="D199" i="43"/>
  <c r="C199" i="43"/>
  <c r="B199" i="43"/>
  <c r="A199" i="43"/>
  <c r="F198" i="43"/>
  <c r="D198" i="43"/>
  <c r="C198" i="43"/>
  <c r="B198" i="43"/>
  <c r="A198" i="43"/>
  <c r="F197" i="43"/>
  <c r="D197" i="43"/>
  <c r="C197" i="43"/>
  <c r="B197" i="43"/>
  <c r="A197" i="43"/>
  <c r="F196" i="43"/>
  <c r="D196" i="43"/>
  <c r="C196" i="43"/>
  <c r="B196" i="43"/>
  <c r="A196" i="43"/>
  <c r="F195" i="43"/>
  <c r="D195" i="43"/>
  <c r="C195" i="43"/>
  <c r="B195" i="43"/>
  <c r="A195" i="43"/>
  <c r="F194" i="43"/>
  <c r="D194" i="43"/>
  <c r="C194" i="43"/>
  <c r="B194" i="43"/>
  <c r="A194" i="43"/>
  <c r="F193" i="43"/>
  <c r="D193" i="43"/>
  <c r="C193" i="43"/>
  <c r="B193" i="43"/>
  <c r="A193" i="43"/>
  <c r="F192" i="43"/>
  <c r="D192" i="43"/>
  <c r="C192" i="43"/>
  <c r="B192" i="43"/>
  <c r="A192" i="43"/>
  <c r="F191" i="43"/>
  <c r="D191" i="43"/>
  <c r="C191" i="43"/>
  <c r="B191" i="43"/>
  <c r="A191" i="43"/>
  <c r="F190" i="43"/>
  <c r="D190" i="43"/>
  <c r="C190" i="43"/>
  <c r="B190" i="43"/>
  <c r="A190" i="43"/>
  <c r="F189" i="43"/>
  <c r="D189" i="43"/>
  <c r="C189" i="43"/>
  <c r="B189" i="43"/>
  <c r="A189" i="43"/>
  <c r="F188" i="43"/>
  <c r="D188" i="43"/>
  <c r="C188" i="43"/>
  <c r="B188" i="43"/>
  <c r="A188" i="43"/>
  <c r="F187" i="43"/>
  <c r="D187" i="43"/>
  <c r="C187" i="43"/>
  <c r="B187" i="43"/>
  <c r="A187" i="43"/>
  <c r="F186" i="43"/>
  <c r="D186" i="43"/>
  <c r="C186" i="43"/>
  <c r="B186" i="43"/>
  <c r="A186" i="43"/>
  <c r="F185" i="43"/>
  <c r="D185" i="43"/>
  <c r="C185" i="43"/>
  <c r="B185" i="43"/>
  <c r="A185" i="43"/>
  <c r="F184" i="43"/>
  <c r="D184" i="43"/>
  <c r="C184" i="43"/>
  <c r="B184" i="43"/>
  <c r="A184" i="43"/>
  <c r="F183" i="43"/>
  <c r="D183" i="43"/>
  <c r="C183" i="43"/>
  <c r="B183" i="43"/>
  <c r="A183" i="43"/>
  <c r="F182" i="43"/>
  <c r="D182" i="43"/>
  <c r="C182" i="43"/>
  <c r="B182" i="43"/>
  <c r="A182" i="43"/>
  <c r="F181" i="43"/>
  <c r="D181" i="43"/>
  <c r="C181" i="43"/>
  <c r="B181" i="43"/>
  <c r="A181" i="43"/>
  <c r="F180" i="43"/>
  <c r="D180" i="43"/>
  <c r="C180" i="43"/>
  <c r="B180" i="43"/>
  <c r="A180" i="43"/>
  <c r="F179" i="43"/>
  <c r="D179" i="43"/>
  <c r="C179" i="43"/>
  <c r="B179" i="43"/>
  <c r="A179" i="43"/>
  <c r="F178" i="43"/>
  <c r="D178" i="43"/>
  <c r="C178" i="43"/>
  <c r="B178" i="43"/>
  <c r="A178" i="43"/>
  <c r="F177" i="43"/>
  <c r="D177" i="43"/>
  <c r="C177" i="43"/>
  <c r="B177" i="43"/>
  <c r="A177" i="43"/>
  <c r="F176" i="43"/>
  <c r="D176" i="43"/>
  <c r="C176" i="43"/>
  <c r="B176" i="43"/>
  <c r="A176" i="43"/>
  <c r="F175" i="43"/>
  <c r="D175" i="43"/>
  <c r="C175" i="43"/>
  <c r="B175" i="43"/>
  <c r="A175" i="43"/>
  <c r="F174" i="43"/>
  <c r="D174" i="43"/>
  <c r="C174" i="43"/>
  <c r="B174" i="43"/>
  <c r="A174" i="43"/>
  <c r="F173" i="43"/>
  <c r="D173" i="43"/>
  <c r="C173" i="43"/>
  <c r="B173" i="43"/>
  <c r="A173" i="43"/>
  <c r="F172" i="43"/>
  <c r="D172" i="43"/>
  <c r="C172" i="43"/>
  <c r="B172" i="43"/>
  <c r="A172" i="43"/>
  <c r="F171" i="43"/>
  <c r="D171" i="43"/>
  <c r="C171" i="43"/>
  <c r="B171" i="43"/>
  <c r="A171" i="43"/>
  <c r="F170" i="43"/>
  <c r="D170" i="43"/>
  <c r="C170" i="43"/>
  <c r="B170" i="43"/>
  <c r="A170" i="43"/>
  <c r="F169" i="43"/>
  <c r="D169" i="43"/>
  <c r="C169" i="43"/>
  <c r="B169" i="43"/>
  <c r="A169" i="43"/>
  <c r="F168" i="43"/>
  <c r="D168" i="43"/>
  <c r="C168" i="43"/>
  <c r="B168" i="43"/>
  <c r="A168" i="43"/>
  <c r="F167" i="43"/>
  <c r="D167" i="43"/>
  <c r="C167" i="43"/>
  <c r="B167" i="43"/>
  <c r="A167" i="43"/>
  <c r="F166" i="43"/>
  <c r="D166" i="43"/>
  <c r="C166" i="43"/>
  <c r="B166" i="43"/>
  <c r="A166" i="43"/>
  <c r="F165" i="43"/>
  <c r="D165" i="43"/>
  <c r="C165" i="43"/>
  <c r="B165" i="43"/>
  <c r="A165" i="43"/>
  <c r="F164" i="43"/>
  <c r="D164" i="43"/>
  <c r="C164" i="43"/>
  <c r="B164" i="43"/>
  <c r="A164" i="43"/>
  <c r="F163" i="43"/>
  <c r="D163" i="43"/>
  <c r="C163" i="43"/>
  <c r="B163" i="43"/>
  <c r="A163" i="43"/>
  <c r="F162" i="43"/>
  <c r="D162" i="43"/>
  <c r="C162" i="43"/>
  <c r="B162" i="43"/>
  <c r="A162" i="43"/>
  <c r="F161" i="43"/>
  <c r="D161" i="43"/>
  <c r="C161" i="43"/>
  <c r="B161" i="43"/>
  <c r="A161" i="43"/>
  <c r="F160" i="43"/>
  <c r="D160" i="43"/>
  <c r="C160" i="43"/>
  <c r="B160" i="43"/>
  <c r="A160" i="43"/>
  <c r="F159" i="43"/>
  <c r="D159" i="43"/>
  <c r="C159" i="43"/>
  <c r="B159" i="43"/>
  <c r="A159" i="43"/>
  <c r="F158" i="43"/>
  <c r="D158" i="43"/>
  <c r="C158" i="43"/>
  <c r="B158" i="43"/>
  <c r="A158" i="43"/>
  <c r="F157" i="43"/>
  <c r="D157" i="43"/>
  <c r="C157" i="43"/>
  <c r="B157" i="43"/>
  <c r="A157" i="43"/>
  <c r="F156" i="43"/>
  <c r="D156" i="43"/>
  <c r="C156" i="43"/>
  <c r="B156" i="43"/>
  <c r="A156" i="43"/>
  <c r="F155" i="43"/>
  <c r="D155" i="43"/>
  <c r="C155" i="43"/>
  <c r="B155" i="43"/>
  <c r="A155" i="43"/>
  <c r="F154" i="43"/>
  <c r="D154" i="43"/>
  <c r="C154" i="43"/>
  <c r="B154" i="43"/>
  <c r="A154" i="43"/>
  <c r="F153" i="43"/>
  <c r="D153" i="43"/>
  <c r="C153" i="43"/>
  <c r="B153" i="43"/>
  <c r="A153" i="43"/>
  <c r="F152" i="43"/>
  <c r="D152" i="43"/>
  <c r="C152" i="43"/>
  <c r="B152" i="43"/>
  <c r="A152" i="43"/>
  <c r="F151" i="43"/>
  <c r="D151" i="43"/>
  <c r="C151" i="43"/>
  <c r="B151" i="43"/>
  <c r="A151" i="43"/>
  <c r="F150" i="43"/>
  <c r="D150" i="43"/>
  <c r="C150" i="43"/>
  <c r="B150" i="43"/>
  <c r="A150" i="43"/>
  <c r="F149" i="43"/>
  <c r="D149" i="43"/>
  <c r="C149" i="43"/>
  <c r="B149" i="43"/>
  <c r="A149" i="43"/>
  <c r="F148" i="43"/>
  <c r="D148" i="43"/>
  <c r="C148" i="43"/>
  <c r="B148" i="43"/>
  <c r="A148" i="43"/>
  <c r="F147" i="43"/>
  <c r="D147" i="43"/>
  <c r="C147" i="43"/>
  <c r="B147" i="43"/>
  <c r="A147" i="43"/>
  <c r="F146" i="43"/>
  <c r="D146" i="43"/>
  <c r="C146" i="43"/>
  <c r="B146" i="43"/>
  <c r="A146" i="43"/>
  <c r="F145" i="43"/>
  <c r="D145" i="43"/>
  <c r="C145" i="43"/>
  <c r="B145" i="43"/>
  <c r="A145" i="43"/>
  <c r="F144" i="43"/>
  <c r="D144" i="43"/>
  <c r="C144" i="43"/>
  <c r="B144" i="43"/>
  <c r="A144" i="43"/>
  <c r="F143" i="43"/>
  <c r="D143" i="43"/>
  <c r="C143" i="43"/>
  <c r="B143" i="43"/>
  <c r="A143" i="43"/>
  <c r="F142" i="43"/>
  <c r="D142" i="43"/>
  <c r="C142" i="43"/>
  <c r="B142" i="43"/>
  <c r="A142" i="43"/>
  <c r="F141" i="43"/>
  <c r="D141" i="43"/>
  <c r="C141" i="43"/>
  <c r="B141" i="43"/>
  <c r="A141" i="43"/>
  <c r="F140" i="43"/>
  <c r="D140" i="43"/>
  <c r="C140" i="43"/>
  <c r="B140" i="43"/>
  <c r="A140" i="43"/>
  <c r="F139" i="43"/>
  <c r="D139" i="43"/>
  <c r="C139" i="43"/>
  <c r="B139" i="43"/>
  <c r="A139" i="43"/>
  <c r="F138" i="43"/>
  <c r="D138" i="43"/>
  <c r="C138" i="43"/>
  <c r="B138" i="43"/>
  <c r="A138" i="43"/>
  <c r="F137" i="43"/>
  <c r="D137" i="43"/>
  <c r="C137" i="43"/>
  <c r="B137" i="43"/>
  <c r="A137" i="43"/>
  <c r="F136" i="43"/>
  <c r="D136" i="43"/>
  <c r="C136" i="43"/>
  <c r="B136" i="43"/>
  <c r="A136" i="43"/>
  <c r="F135" i="43"/>
  <c r="D135" i="43"/>
  <c r="C135" i="43"/>
  <c r="B135" i="43"/>
  <c r="A135" i="43"/>
  <c r="F134" i="43"/>
  <c r="D134" i="43"/>
  <c r="C134" i="43"/>
  <c r="B134" i="43"/>
  <c r="A134" i="43"/>
  <c r="F133" i="43"/>
  <c r="D133" i="43"/>
  <c r="C133" i="43"/>
  <c r="B133" i="43"/>
  <c r="A133" i="43"/>
  <c r="F132" i="43"/>
  <c r="D132" i="43"/>
  <c r="C132" i="43"/>
  <c r="B132" i="43"/>
  <c r="A132" i="43"/>
  <c r="F131" i="43"/>
  <c r="D131" i="43"/>
  <c r="C131" i="43"/>
  <c r="B131" i="43"/>
  <c r="A131" i="43"/>
  <c r="F130" i="43"/>
  <c r="D130" i="43"/>
  <c r="C130" i="43"/>
  <c r="B130" i="43"/>
  <c r="A130" i="43"/>
  <c r="F129" i="43"/>
  <c r="D129" i="43"/>
  <c r="C129" i="43"/>
  <c r="B129" i="43"/>
  <c r="A129" i="43"/>
  <c r="F128" i="43"/>
  <c r="D128" i="43"/>
  <c r="C128" i="43"/>
  <c r="B128" i="43"/>
  <c r="A128" i="43"/>
  <c r="F127" i="43"/>
  <c r="D127" i="43"/>
  <c r="C127" i="43"/>
  <c r="B127" i="43"/>
  <c r="A127" i="43"/>
  <c r="F126" i="43"/>
  <c r="D126" i="43"/>
  <c r="C126" i="43"/>
  <c r="B126" i="43"/>
  <c r="A126" i="43"/>
  <c r="F125" i="43"/>
  <c r="D125" i="43"/>
  <c r="C125" i="43"/>
  <c r="B125" i="43"/>
  <c r="A125" i="43"/>
  <c r="F124" i="43"/>
  <c r="D124" i="43"/>
  <c r="C124" i="43"/>
  <c r="B124" i="43"/>
  <c r="A124" i="43"/>
  <c r="F123" i="43"/>
  <c r="D123" i="43"/>
  <c r="C123" i="43"/>
  <c r="B123" i="43"/>
  <c r="A123" i="43"/>
  <c r="F122" i="43"/>
  <c r="D122" i="43"/>
  <c r="C122" i="43"/>
  <c r="B122" i="43"/>
  <c r="A122" i="43"/>
  <c r="F121" i="43"/>
  <c r="D121" i="43"/>
  <c r="C121" i="43"/>
  <c r="B121" i="43"/>
  <c r="A121" i="43"/>
  <c r="F120" i="43"/>
  <c r="D120" i="43"/>
  <c r="C120" i="43"/>
  <c r="B120" i="43"/>
  <c r="A120" i="43"/>
  <c r="F119" i="43"/>
  <c r="D119" i="43"/>
  <c r="C119" i="43"/>
  <c r="B119" i="43"/>
  <c r="A119" i="43"/>
  <c r="F118" i="43"/>
  <c r="D118" i="43"/>
  <c r="C118" i="43"/>
  <c r="B118" i="43"/>
  <c r="A118" i="43"/>
  <c r="F117" i="43"/>
  <c r="D117" i="43"/>
  <c r="C117" i="43"/>
  <c r="B117" i="43"/>
  <c r="A117" i="43"/>
  <c r="F116" i="43"/>
  <c r="D116" i="43"/>
  <c r="C116" i="43"/>
  <c r="B116" i="43"/>
  <c r="A116" i="43"/>
  <c r="F115" i="43"/>
  <c r="D115" i="43"/>
  <c r="C115" i="43"/>
  <c r="B115" i="43"/>
  <c r="A115" i="43"/>
  <c r="F114" i="43"/>
  <c r="D114" i="43"/>
  <c r="C114" i="43"/>
  <c r="B114" i="43"/>
  <c r="A114" i="43"/>
  <c r="F113" i="43"/>
  <c r="D113" i="43"/>
  <c r="C113" i="43"/>
  <c r="B113" i="43"/>
  <c r="A113" i="43"/>
  <c r="F112" i="43"/>
  <c r="D112" i="43"/>
  <c r="C112" i="43"/>
  <c r="B112" i="43"/>
  <c r="A112" i="43"/>
  <c r="F111" i="43"/>
  <c r="D111" i="43"/>
  <c r="C111" i="43"/>
  <c r="B111" i="43"/>
  <c r="A111" i="43"/>
  <c r="F110" i="43"/>
  <c r="D110" i="43"/>
  <c r="C110" i="43"/>
  <c r="B110" i="43"/>
  <c r="A110" i="43"/>
  <c r="F109" i="43"/>
  <c r="D109" i="43"/>
  <c r="C109" i="43"/>
  <c r="B109" i="43"/>
  <c r="A109" i="43"/>
  <c r="F108" i="43"/>
  <c r="D108" i="43"/>
  <c r="C108" i="43"/>
  <c r="B108" i="43"/>
  <c r="A108" i="43"/>
  <c r="F107" i="43"/>
  <c r="D107" i="43"/>
  <c r="C107" i="43"/>
  <c r="B107" i="43"/>
  <c r="A107" i="43"/>
  <c r="F106" i="43"/>
  <c r="D106" i="43"/>
  <c r="C106" i="43"/>
  <c r="B106" i="43"/>
  <c r="A106" i="43"/>
  <c r="F105" i="43"/>
  <c r="D105" i="43"/>
  <c r="C105" i="43"/>
  <c r="B105" i="43"/>
  <c r="A105" i="43"/>
  <c r="F104" i="43"/>
  <c r="D104" i="43"/>
  <c r="C104" i="43"/>
  <c r="B104" i="43"/>
  <c r="A104" i="43"/>
  <c r="F103" i="43"/>
  <c r="D103" i="43"/>
  <c r="C103" i="43"/>
  <c r="B103" i="43"/>
  <c r="A103" i="43"/>
  <c r="F102" i="43"/>
  <c r="D102" i="43"/>
  <c r="C102" i="43"/>
  <c r="B102" i="43"/>
  <c r="A102" i="43"/>
  <c r="F101" i="43"/>
  <c r="D101" i="43"/>
  <c r="C101" i="43"/>
  <c r="B101" i="43"/>
  <c r="A101" i="43"/>
  <c r="F100" i="43"/>
  <c r="D100" i="43"/>
  <c r="C100" i="43"/>
  <c r="B100" i="43"/>
  <c r="A100" i="43"/>
  <c r="F99" i="43"/>
  <c r="D99" i="43"/>
  <c r="C99" i="43"/>
  <c r="B99" i="43"/>
  <c r="A99" i="43"/>
  <c r="F98" i="43"/>
  <c r="D98" i="43"/>
  <c r="C98" i="43"/>
  <c r="B98" i="43"/>
  <c r="A98" i="43"/>
  <c r="F97" i="43"/>
  <c r="D97" i="43"/>
  <c r="C97" i="43"/>
  <c r="B97" i="43"/>
  <c r="A97" i="43"/>
  <c r="F96" i="43"/>
  <c r="D96" i="43"/>
  <c r="C96" i="43"/>
  <c r="B96" i="43"/>
  <c r="A96" i="43"/>
  <c r="F95" i="43"/>
  <c r="D95" i="43"/>
  <c r="C95" i="43"/>
  <c r="B95" i="43"/>
  <c r="A95" i="43"/>
  <c r="F94" i="43"/>
  <c r="D94" i="43"/>
  <c r="C94" i="43"/>
  <c r="B94" i="43"/>
  <c r="A94" i="43"/>
  <c r="F93" i="43"/>
  <c r="D93" i="43"/>
  <c r="C93" i="43"/>
  <c r="B93" i="43"/>
  <c r="A93" i="43"/>
  <c r="F92" i="43"/>
  <c r="D92" i="43"/>
  <c r="C92" i="43"/>
  <c r="B92" i="43"/>
  <c r="A92" i="43"/>
  <c r="F91" i="43"/>
  <c r="D91" i="43"/>
  <c r="C91" i="43"/>
  <c r="B91" i="43"/>
  <c r="A91" i="43"/>
  <c r="F90" i="43"/>
  <c r="D90" i="43"/>
  <c r="C90" i="43"/>
  <c r="B90" i="43"/>
  <c r="A90" i="43"/>
  <c r="F89" i="43"/>
  <c r="D89" i="43"/>
  <c r="C89" i="43"/>
  <c r="B89" i="43"/>
  <c r="A89" i="43"/>
  <c r="F88" i="43"/>
  <c r="D88" i="43"/>
  <c r="C88" i="43"/>
  <c r="B88" i="43"/>
  <c r="A88" i="43"/>
  <c r="F87" i="43"/>
  <c r="D87" i="43"/>
  <c r="C87" i="43"/>
  <c r="B87" i="43"/>
  <c r="A87" i="43"/>
  <c r="F86" i="43"/>
  <c r="D86" i="43"/>
  <c r="C86" i="43"/>
  <c r="B86" i="43"/>
  <c r="A86" i="43"/>
  <c r="F85" i="43"/>
  <c r="D85" i="43"/>
  <c r="C85" i="43"/>
  <c r="B85" i="43"/>
  <c r="A85" i="43"/>
  <c r="F84" i="43"/>
  <c r="D84" i="43"/>
  <c r="C84" i="43"/>
  <c r="B84" i="43"/>
  <c r="A84" i="43"/>
  <c r="F83" i="43"/>
  <c r="D83" i="43"/>
  <c r="C83" i="43"/>
  <c r="B83" i="43"/>
  <c r="A83" i="43"/>
  <c r="F82" i="43"/>
  <c r="D82" i="43"/>
  <c r="C82" i="43"/>
  <c r="B82" i="43"/>
  <c r="A82" i="43"/>
  <c r="F81" i="43"/>
  <c r="D81" i="43"/>
  <c r="C81" i="43"/>
  <c r="B81" i="43"/>
  <c r="A81" i="43"/>
  <c r="F80" i="43"/>
  <c r="D80" i="43"/>
  <c r="C80" i="43"/>
  <c r="B80" i="43"/>
  <c r="A80" i="43"/>
  <c r="F79" i="43"/>
  <c r="D79" i="43"/>
  <c r="C79" i="43"/>
  <c r="B79" i="43"/>
  <c r="A79" i="43"/>
  <c r="F78" i="43"/>
  <c r="D78" i="43"/>
  <c r="C78" i="43"/>
  <c r="B78" i="43"/>
  <c r="A78" i="43"/>
  <c r="F77" i="43"/>
  <c r="D77" i="43"/>
  <c r="C77" i="43"/>
  <c r="B77" i="43"/>
  <c r="A77" i="43"/>
  <c r="F76" i="43"/>
  <c r="D76" i="43"/>
  <c r="C76" i="43"/>
  <c r="B76" i="43"/>
  <c r="A76" i="43"/>
  <c r="F75" i="43"/>
  <c r="D75" i="43"/>
  <c r="C75" i="43"/>
  <c r="B75" i="43"/>
  <c r="A75" i="43"/>
  <c r="F74" i="43"/>
  <c r="D74" i="43"/>
  <c r="C74" i="43"/>
  <c r="B74" i="43"/>
  <c r="A74" i="43"/>
  <c r="F73" i="43"/>
  <c r="D73" i="43"/>
  <c r="C73" i="43"/>
  <c r="B73" i="43"/>
  <c r="A73" i="43"/>
  <c r="F72" i="43"/>
  <c r="D72" i="43"/>
  <c r="C72" i="43"/>
  <c r="B72" i="43"/>
  <c r="A72" i="43"/>
  <c r="F71" i="43"/>
  <c r="D71" i="43"/>
  <c r="C71" i="43"/>
  <c r="B71" i="43"/>
  <c r="A71" i="43"/>
  <c r="F70" i="43"/>
  <c r="D70" i="43"/>
  <c r="C70" i="43"/>
  <c r="B70" i="43"/>
  <c r="A70" i="43"/>
  <c r="F69" i="43"/>
  <c r="D69" i="43"/>
  <c r="C69" i="43"/>
  <c r="B69" i="43"/>
  <c r="A69" i="43"/>
  <c r="F68" i="43"/>
  <c r="D68" i="43"/>
  <c r="C68" i="43"/>
  <c r="B68" i="43"/>
  <c r="A68" i="43"/>
  <c r="F67" i="43"/>
  <c r="D67" i="43"/>
  <c r="C67" i="43"/>
  <c r="B67" i="43"/>
  <c r="A67" i="43"/>
  <c r="F66" i="43"/>
  <c r="D66" i="43"/>
  <c r="C66" i="43"/>
  <c r="B66" i="43"/>
  <c r="A66" i="43"/>
  <c r="F65" i="43"/>
  <c r="D65" i="43"/>
  <c r="C65" i="43"/>
  <c r="B65" i="43"/>
  <c r="A65" i="43"/>
  <c r="F64" i="43"/>
  <c r="D64" i="43"/>
  <c r="C64" i="43"/>
  <c r="B64" i="43"/>
  <c r="A64" i="43"/>
  <c r="F63" i="43"/>
  <c r="D63" i="43"/>
  <c r="C63" i="43"/>
  <c r="B63" i="43"/>
  <c r="A63" i="43"/>
  <c r="F62" i="43"/>
  <c r="D62" i="43"/>
  <c r="C62" i="43"/>
  <c r="B62" i="43"/>
  <c r="A62" i="43"/>
  <c r="F61" i="43"/>
  <c r="D61" i="43"/>
  <c r="C61" i="43"/>
  <c r="B61" i="43"/>
  <c r="A61" i="43"/>
  <c r="F60" i="43"/>
  <c r="D60" i="43"/>
  <c r="C60" i="43"/>
  <c r="B60" i="43"/>
  <c r="A60" i="43"/>
  <c r="F59" i="43"/>
  <c r="D59" i="43"/>
  <c r="C59" i="43"/>
  <c r="B59" i="43"/>
  <c r="A59" i="43"/>
  <c r="F58" i="43"/>
  <c r="D58" i="43"/>
  <c r="C58" i="43"/>
  <c r="B58" i="43"/>
  <c r="A58" i="43"/>
  <c r="F57" i="43"/>
  <c r="D57" i="43"/>
  <c r="C57" i="43"/>
  <c r="B57" i="43"/>
  <c r="A57" i="43"/>
  <c r="F56" i="43"/>
  <c r="D56" i="43"/>
  <c r="C56" i="43"/>
  <c r="B56" i="43"/>
  <c r="A56" i="43"/>
  <c r="F55" i="43"/>
  <c r="D55" i="43"/>
  <c r="C55" i="43"/>
  <c r="B55" i="43"/>
  <c r="A55" i="43"/>
  <c r="F54" i="43"/>
  <c r="D54" i="43"/>
  <c r="C54" i="43"/>
  <c r="B54" i="43"/>
  <c r="A54" i="43"/>
  <c r="F53" i="43"/>
  <c r="D53" i="43"/>
  <c r="C53" i="43"/>
  <c r="B53" i="43"/>
  <c r="A53" i="43"/>
  <c r="F52" i="43"/>
  <c r="D52" i="43"/>
  <c r="C52" i="43"/>
  <c r="B52" i="43"/>
  <c r="A52" i="43"/>
  <c r="F51" i="43"/>
  <c r="D51" i="43"/>
  <c r="C51" i="43"/>
  <c r="B51" i="43"/>
  <c r="A51" i="43"/>
  <c r="F50" i="43"/>
  <c r="D50" i="43"/>
  <c r="C50" i="43"/>
  <c r="B50" i="43"/>
  <c r="A50" i="43"/>
  <c r="F49" i="43"/>
  <c r="D49" i="43"/>
  <c r="C49" i="43"/>
  <c r="B49" i="43"/>
  <c r="A49" i="43"/>
  <c r="F48" i="43"/>
  <c r="D48" i="43"/>
  <c r="C48" i="43"/>
  <c r="B48" i="43"/>
  <c r="A48" i="43"/>
  <c r="F47" i="43"/>
  <c r="D47" i="43"/>
  <c r="C47" i="43"/>
  <c r="B47" i="43"/>
  <c r="A47" i="43"/>
  <c r="F46" i="43"/>
  <c r="D46" i="43"/>
  <c r="C46" i="43"/>
  <c r="B46" i="43"/>
  <c r="A46" i="43"/>
  <c r="F45" i="43"/>
  <c r="D45" i="43"/>
  <c r="C45" i="43"/>
  <c r="B45" i="43"/>
  <c r="A45" i="43"/>
  <c r="F44" i="43"/>
  <c r="D44" i="43"/>
  <c r="C44" i="43"/>
  <c r="B44" i="43"/>
  <c r="A44" i="43"/>
  <c r="F43" i="43"/>
  <c r="D43" i="43"/>
  <c r="C43" i="43"/>
  <c r="B43" i="43"/>
  <c r="A43" i="43"/>
  <c r="F42" i="43"/>
  <c r="D42" i="43"/>
  <c r="C42" i="43"/>
  <c r="B42" i="43"/>
  <c r="A42" i="43"/>
  <c r="F41" i="43"/>
  <c r="D41" i="43"/>
  <c r="C41" i="43"/>
  <c r="B41" i="43"/>
  <c r="A41" i="43"/>
  <c r="F40" i="43"/>
  <c r="D40" i="43"/>
  <c r="C40" i="43"/>
  <c r="B40" i="43"/>
  <c r="A40" i="43"/>
  <c r="F39" i="43"/>
  <c r="D39" i="43"/>
  <c r="C39" i="43"/>
  <c r="B39" i="43"/>
  <c r="A39" i="43"/>
  <c r="F38" i="43"/>
  <c r="D38" i="43"/>
  <c r="C38" i="43"/>
  <c r="B38" i="43"/>
  <c r="A38" i="43"/>
  <c r="F37" i="43"/>
  <c r="D37" i="43"/>
  <c r="C37" i="43"/>
  <c r="B37" i="43"/>
  <c r="A37" i="43"/>
  <c r="F36" i="43"/>
  <c r="D36" i="43"/>
  <c r="C36" i="43"/>
  <c r="B36" i="43"/>
  <c r="A36" i="43"/>
  <c r="F35" i="43"/>
  <c r="D35" i="43"/>
  <c r="C35" i="43"/>
  <c r="B35" i="43"/>
  <c r="A35" i="43"/>
  <c r="F34" i="43"/>
  <c r="D34" i="43"/>
  <c r="C34" i="43"/>
  <c r="B34" i="43"/>
  <c r="A34" i="43"/>
  <c r="F33" i="43"/>
  <c r="D33" i="43"/>
  <c r="C33" i="43"/>
  <c r="B33" i="43"/>
  <c r="A33" i="43"/>
  <c r="F32" i="43"/>
  <c r="D32" i="43"/>
  <c r="C32" i="43"/>
  <c r="B32" i="43"/>
  <c r="A32" i="43"/>
  <c r="F31" i="43"/>
  <c r="D31" i="43"/>
  <c r="C31" i="43"/>
  <c r="B31" i="43"/>
  <c r="A31" i="43"/>
  <c r="F30" i="43"/>
  <c r="D30" i="43"/>
  <c r="C30" i="43"/>
  <c r="B30" i="43"/>
  <c r="A30" i="43"/>
  <c r="F29" i="43"/>
  <c r="D29" i="43"/>
  <c r="C29" i="43"/>
  <c r="B29" i="43"/>
  <c r="A29" i="43"/>
  <c r="F28" i="43"/>
  <c r="D28" i="43"/>
  <c r="C28" i="43"/>
  <c r="B28" i="43"/>
  <c r="A28" i="43"/>
  <c r="F27" i="43"/>
  <c r="D27" i="43"/>
  <c r="C27" i="43"/>
  <c r="B27" i="43"/>
  <c r="A27" i="43"/>
  <c r="F26" i="43"/>
  <c r="D26" i="43"/>
  <c r="C26" i="43"/>
  <c r="B26" i="43"/>
  <c r="A26" i="43"/>
  <c r="F25" i="43"/>
  <c r="D25" i="43"/>
  <c r="C25" i="43"/>
  <c r="B25" i="43"/>
  <c r="A25" i="43"/>
  <c r="F24" i="43"/>
  <c r="D24" i="43"/>
  <c r="C24" i="43"/>
  <c r="B24" i="43"/>
  <c r="A24" i="43"/>
  <c r="F23" i="43"/>
  <c r="D23" i="43"/>
  <c r="C23" i="43"/>
  <c r="B23" i="43"/>
  <c r="A23" i="43"/>
  <c r="F22" i="43"/>
  <c r="D22" i="43"/>
  <c r="C22" i="43"/>
  <c r="B22" i="43"/>
  <c r="A22" i="43"/>
  <c r="F21" i="43"/>
  <c r="D21" i="43"/>
  <c r="C21" i="43"/>
  <c r="B21" i="43"/>
  <c r="A21" i="43"/>
  <c r="F20" i="43"/>
  <c r="D20" i="43"/>
  <c r="C20" i="43"/>
  <c r="B20" i="43"/>
  <c r="A20" i="43"/>
  <c r="F19" i="43"/>
  <c r="D19" i="43"/>
  <c r="C19" i="43"/>
  <c r="B19" i="43"/>
  <c r="A19" i="43"/>
  <c r="F18" i="43"/>
  <c r="D18" i="43"/>
  <c r="C18" i="43"/>
  <c r="B18" i="43"/>
  <c r="A18" i="43"/>
  <c r="F17" i="43"/>
  <c r="D17" i="43"/>
  <c r="C17" i="43"/>
  <c r="B17" i="43"/>
  <c r="A17" i="43"/>
  <c r="F16" i="43"/>
  <c r="D16" i="43"/>
  <c r="C16" i="43"/>
  <c r="B16" i="43"/>
  <c r="A16" i="43"/>
  <c r="F15" i="43"/>
  <c r="D15" i="43"/>
  <c r="C15" i="43"/>
  <c r="B15" i="43"/>
  <c r="A15" i="43"/>
  <c r="F14" i="43"/>
  <c r="D14" i="43"/>
  <c r="C14" i="43"/>
  <c r="B14" i="43"/>
  <c r="A14" i="43"/>
  <c r="F13" i="43"/>
  <c r="D13" i="43"/>
  <c r="C13" i="43"/>
  <c r="B13" i="43"/>
  <c r="A13" i="43"/>
  <c r="F12" i="43"/>
  <c r="D12" i="43"/>
  <c r="C12" i="43"/>
  <c r="B12" i="43"/>
  <c r="A12" i="43"/>
  <c r="F11" i="43"/>
  <c r="D11" i="43"/>
  <c r="C11" i="43"/>
  <c r="B11" i="43"/>
  <c r="A11" i="43"/>
  <c r="F10" i="43"/>
  <c r="D10" i="43"/>
  <c r="C10" i="43"/>
  <c r="B10" i="43"/>
  <c r="A10" i="43"/>
  <c r="F9" i="43"/>
  <c r="D9" i="43"/>
  <c r="C9" i="43"/>
  <c r="B9" i="43"/>
  <c r="A9" i="43"/>
  <c r="F8" i="43"/>
  <c r="D8" i="43"/>
  <c r="C8" i="43"/>
  <c r="B8" i="43"/>
  <c r="A8" i="43"/>
  <c r="F7" i="43"/>
  <c r="D7" i="43"/>
  <c r="C7" i="43"/>
  <c r="B7" i="43"/>
  <c r="A7" i="43"/>
  <c r="F6" i="43"/>
  <c r="D6" i="43"/>
  <c r="C6" i="43"/>
  <c r="B6" i="43"/>
  <c r="A6" i="43"/>
  <c r="F5" i="43"/>
  <c r="D5" i="43"/>
  <c r="C5" i="43"/>
  <c r="B5" i="43"/>
  <c r="A5" i="43"/>
  <c r="F4" i="43"/>
  <c r="D4" i="43"/>
  <c r="C4" i="43"/>
  <c r="B4" i="43"/>
  <c r="A4" i="43"/>
  <c r="F3" i="43"/>
  <c r="D3" i="43"/>
  <c r="C3" i="43"/>
  <c r="B3" i="43"/>
  <c r="A3" i="43"/>
  <c r="F2" i="43"/>
  <c r="D2" i="43"/>
  <c r="C2" i="43"/>
  <c r="B2" i="43"/>
  <c r="A2" i="43"/>
  <c r="A607" i="42"/>
  <c r="B607" i="42"/>
  <c r="C607" i="42"/>
  <c r="D607" i="42"/>
  <c r="F607" i="42"/>
  <c r="A608" i="42"/>
  <c r="B608" i="42"/>
  <c r="C608" i="42"/>
  <c r="D608" i="42"/>
  <c r="F608" i="42"/>
  <c r="A609" i="42"/>
  <c r="B609" i="42"/>
  <c r="C609" i="42"/>
  <c r="D609" i="42"/>
  <c r="F609" i="42"/>
  <c r="A610" i="42"/>
  <c r="B610" i="42"/>
  <c r="C610" i="42"/>
  <c r="D610" i="42"/>
  <c r="F610" i="42"/>
  <c r="A611" i="42"/>
  <c r="B611" i="42"/>
  <c r="C611" i="42"/>
  <c r="D611" i="42"/>
  <c r="F611" i="42"/>
  <c r="A612" i="42"/>
  <c r="B612" i="42"/>
  <c r="C612" i="42"/>
  <c r="D612" i="42"/>
  <c r="F612" i="42"/>
  <c r="A613" i="42"/>
  <c r="B613" i="42"/>
  <c r="C613" i="42"/>
  <c r="D613" i="42"/>
  <c r="F613" i="42"/>
  <c r="A614" i="42"/>
  <c r="B614" i="42"/>
  <c r="C614" i="42"/>
  <c r="D614" i="42"/>
  <c r="F614" i="42"/>
  <c r="A615" i="42"/>
  <c r="B615" i="42"/>
  <c r="C615" i="42"/>
  <c r="D615" i="42"/>
  <c r="F615" i="42"/>
  <c r="A616" i="42"/>
  <c r="B616" i="42"/>
  <c r="C616" i="42"/>
  <c r="D616" i="42"/>
  <c r="F616" i="42"/>
  <c r="A617" i="42"/>
  <c r="B617" i="42"/>
  <c r="C617" i="42"/>
  <c r="D617" i="42"/>
  <c r="F617" i="42"/>
  <c r="A618" i="42"/>
  <c r="B618" i="42"/>
  <c r="C618" i="42"/>
  <c r="D618" i="42"/>
  <c r="F618" i="42"/>
  <c r="A619" i="42"/>
  <c r="B619" i="42"/>
  <c r="C619" i="42"/>
  <c r="D619" i="42"/>
  <c r="F619" i="42"/>
  <c r="A620" i="42"/>
  <c r="B620" i="42"/>
  <c r="C620" i="42"/>
  <c r="D620" i="42"/>
  <c r="F620" i="42"/>
  <c r="A621" i="42"/>
  <c r="B621" i="42"/>
  <c r="C621" i="42"/>
  <c r="D621" i="42"/>
  <c r="F621" i="42"/>
  <c r="A622" i="42"/>
  <c r="B622" i="42"/>
  <c r="C622" i="42"/>
  <c r="D622" i="42"/>
  <c r="F622" i="42"/>
  <c r="A623" i="42"/>
  <c r="B623" i="42"/>
  <c r="C623" i="42"/>
  <c r="D623" i="42"/>
  <c r="F623" i="42"/>
  <c r="A624" i="42"/>
  <c r="B624" i="42"/>
  <c r="C624" i="42"/>
  <c r="D624" i="42"/>
  <c r="F624" i="42"/>
  <c r="A625" i="42"/>
  <c r="B625" i="42"/>
  <c r="C625" i="42"/>
  <c r="D625" i="42"/>
  <c r="F625" i="42"/>
  <c r="A626" i="42"/>
  <c r="B626" i="42"/>
  <c r="C626" i="42"/>
  <c r="D626" i="42"/>
  <c r="F626" i="42"/>
  <c r="A627" i="42"/>
  <c r="B627" i="42"/>
  <c r="C627" i="42"/>
  <c r="D627" i="42"/>
  <c r="F627" i="42"/>
  <c r="A628" i="42"/>
  <c r="B628" i="42"/>
  <c r="C628" i="42"/>
  <c r="D628" i="42"/>
  <c r="F628" i="42"/>
  <c r="A629" i="42"/>
  <c r="B629" i="42"/>
  <c r="C629" i="42"/>
  <c r="D629" i="42"/>
  <c r="F629" i="42"/>
  <c r="A630" i="42"/>
  <c r="B630" i="42"/>
  <c r="C630" i="42"/>
  <c r="D630" i="42"/>
  <c r="F630" i="42"/>
  <c r="F606" i="42"/>
  <c r="D606" i="42"/>
  <c r="C606" i="42"/>
  <c r="B606" i="42"/>
  <c r="A606" i="42"/>
  <c r="F605" i="42"/>
  <c r="D605" i="42"/>
  <c r="C605" i="42"/>
  <c r="B605" i="42"/>
  <c r="A605" i="42"/>
  <c r="F604" i="42"/>
  <c r="D604" i="42"/>
  <c r="C604" i="42"/>
  <c r="B604" i="42"/>
  <c r="A604" i="42"/>
  <c r="F603" i="42"/>
  <c r="D603" i="42"/>
  <c r="C603" i="42"/>
  <c r="B603" i="42"/>
  <c r="A603" i="42"/>
  <c r="F602" i="42"/>
  <c r="D602" i="42"/>
  <c r="C602" i="42"/>
  <c r="B602" i="42"/>
  <c r="A602" i="42"/>
  <c r="F601" i="42"/>
  <c r="D601" i="42"/>
  <c r="C601" i="42"/>
  <c r="B601" i="42"/>
  <c r="A601" i="42"/>
  <c r="F600" i="42"/>
  <c r="D600" i="42"/>
  <c r="C600" i="42"/>
  <c r="B600" i="42"/>
  <c r="A600" i="42"/>
  <c r="F599" i="42"/>
  <c r="D599" i="42"/>
  <c r="C599" i="42"/>
  <c r="B599" i="42"/>
  <c r="A599" i="42"/>
  <c r="F598" i="42"/>
  <c r="D598" i="42"/>
  <c r="C598" i="42"/>
  <c r="B598" i="42"/>
  <c r="A598" i="42"/>
  <c r="F597" i="42"/>
  <c r="D597" i="42"/>
  <c r="C597" i="42"/>
  <c r="B597" i="42"/>
  <c r="A597" i="42"/>
  <c r="F596" i="42"/>
  <c r="D596" i="42"/>
  <c r="C596" i="42"/>
  <c r="B596" i="42"/>
  <c r="A596" i="42"/>
  <c r="F595" i="42"/>
  <c r="D595" i="42"/>
  <c r="C595" i="42"/>
  <c r="B595" i="42"/>
  <c r="A595" i="42"/>
  <c r="F594" i="42"/>
  <c r="D594" i="42"/>
  <c r="C594" i="42"/>
  <c r="B594" i="42"/>
  <c r="A594" i="42"/>
  <c r="F593" i="42"/>
  <c r="D593" i="42"/>
  <c r="C593" i="42"/>
  <c r="B593" i="42"/>
  <c r="A593" i="42"/>
  <c r="F592" i="42"/>
  <c r="D592" i="42"/>
  <c r="C592" i="42"/>
  <c r="B592" i="42"/>
  <c r="A592" i="42"/>
  <c r="F591" i="42"/>
  <c r="D591" i="42"/>
  <c r="C591" i="42"/>
  <c r="B591" i="42"/>
  <c r="A591" i="42"/>
  <c r="F590" i="42"/>
  <c r="D590" i="42"/>
  <c r="C590" i="42"/>
  <c r="B590" i="42"/>
  <c r="A590" i="42"/>
  <c r="F589" i="42"/>
  <c r="D589" i="42"/>
  <c r="C589" i="42"/>
  <c r="B589" i="42"/>
  <c r="A589" i="42"/>
  <c r="F588" i="42"/>
  <c r="D588" i="42"/>
  <c r="C588" i="42"/>
  <c r="B588" i="42"/>
  <c r="A588" i="42"/>
  <c r="F587" i="42"/>
  <c r="D587" i="42"/>
  <c r="C587" i="42"/>
  <c r="B587" i="42"/>
  <c r="A587" i="42"/>
  <c r="F586" i="42"/>
  <c r="D586" i="42"/>
  <c r="C586" i="42"/>
  <c r="B586" i="42"/>
  <c r="A586" i="42"/>
  <c r="F585" i="42"/>
  <c r="D585" i="42"/>
  <c r="C585" i="42"/>
  <c r="B585" i="42"/>
  <c r="A585" i="42"/>
  <c r="F584" i="42"/>
  <c r="D584" i="42"/>
  <c r="C584" i="42"/>
  <c r="B584" i="42"/>
  <c r="A584" i="42"/>
  <c r="F583" i="42"/>
  <c r="D583" i="42"/>
  <c r="C583" i="42"/>
  <c r="B583" i="42"/>
  <c r="A583" i="42"/>
  <c r="F582" i="42"/>
  <c r="D582" i="42"/>
  <c r="C582" i="42"/>
  <c r="B582" i="42"/>
  <c r="A582" i="42"/>
  <c r="F581" i="42"/>
  <c r="D581" i="42"/>
  <c r="C581" i="42"/>
  <c r="B581" i="42"/>
  <c r="A581" i="42"/>
  <c r="F580" i="42"/>
  <c r="D580" i="42"/>
  <c r="C580" i="42"/>
  <c r="B580" i="42"/>
  <c r="A580" i="42"/>
  <c r="F579" i="42"/>
  <c r="D579" i="42"/>
  <c r="C579" i="42"/>
  <c r="B579" i="42"/>
  <c r="A579" i="42"/>
  <c r="F578" i="42"/>
  <c r="D578" i="42"/>
  <c r="C578" i="42"/>
  <c r="B578" i="42"/>
  <c r="A578" i="42"/>
  <c r="F577" i="42"/>
  <c r="D577" i="42"/>
  <c r="C577" i="42"/>
  <c r="B577" i="42"/>
  <c r="A577" i="42"/>
  <c r="F576" i="42"/>
  <c r="D576" i="42"/>
  <c r="C576" i="42"/>
  <c r="B576" i="42"/>
  <c r="A576" i="42"/>
  <c r="F575" i="42"/>
  <c r="D575" i="42"/>
  <c r="C575" i="42"/>
  <c r="B575" i="42"/>
  <c r="A575" i="42"/>
  <c r="F574" i="42"/>
  <c r="D574" i="42"/>
  <c r="C574" i="42"/>
  <c r="B574" i="42"/>
  <c r="A574" i="42"/>
  <c r="F573" i="42"/>
  <c r="D573" i="42"/>
  <c r="C573" i="42"/>
  <c r="B573" i="42"/>
  <c r="A573" i="42"/>
  <c r="F572" i="42"/>
  <c r="D572" i="42"/>
  <c r="C572" i="42"/>
  <c r="B572" i="42"/>
  <c r="A572" i="42"/>
  <c r="F571" i="42"/>
  <c r="D571" i="42"/>
  <c r="C571" i="42"/>
  <c r="B571" i="42"/>
  <c r="A571" i="42"/>
  <c r="F570" i="42"/>
  <c r="D570" i="42"/>
  <c r="C570" i="42"/>
  <c r="B570" i="42"/>
  <c r="A570" i="42"/>
  <c r="F569" i="42"/>
  <c r="D569" i="42"/>
  <c r="C569" i="42"/>
  <c r="B569" i="42"/>
  <c r="A569" i="42"/>
  <c r="F568" i="42"/>
  <c r="D568" i="42"/>
  <c r="C568" i="42"/>
  <c r="B568" i="42"/>
  <c r="A568" i="42"/>
  <c r="F567" i="42"/>
  <c r="D567" i="42"/>
  <c r="C567" i="42"/>
  <c r="B567" i="42"/>
  <c r="A567" i="42"/>
  <c r="F566" i="42"/>
  <c r="D566" i="42"/>
  <c r="C566" i="42"/>
  <c r="B566" i="42"/>
  <c r="A566" i="42"/>
  <c r="F565" i="42"/>
  <c r="D565" i="42"/>
  <c r="C565" i="42"/>
  <c r="B565" i="42"/>
  <c r="A565" i="42"/>
  <c r="F564" i="42"/>
  <c r="D564" i="42"/>
  <c r="C564" i="42"/>
  <c r="B564" i="42"/>
  <c r="A564" i="42"/>
  <c r="F563" i="42"/>
  <c r="D563" i="42"/>
  <c r="C563" i="42"/>
  <c r="B563" i="42"/>
  <c r="A563" i="42"/>
  <c r="F562" i="42"/>
  <c r="D562" i="42"/>
  <c r="C562" i="42"/>
  <c r="B562" i="42"/>
  <c r="A562" i="42"/>
  <c r="F561" i="42"/>
  <c r="D561" i="42"/>
  <c r="C561" i="42"/>
  <c r="B561" i="42"/>
  <c r="A561" i="42"/>
  <c r="F560" i="42"/>
  <c r="D560" i="42"/>
  <c r="C560" i="42"/>
  <c r="B560" i="42"/>
  <c r="A560" i="42"/>
  <c r="F559" i="42"/>
  <c r="D559" i="42"/>
  <c r="C559" i="42"/>
  <c r="B559" i="42"/>
  <c r="A559" i="42"/>
  <c r="F558" i="42"/>
  <c r="D558" i="42"/>
  <c r="C558" i="42"/>
  <c r="B558" i="42"/>
  <c r="A558" i="42"/>
  <c r="F557" i="42"/>
  <c r="D557" i="42"/>
  <c r="C557" i="42"/>
  <c r="B557" i="42"/>
  <c r="A557" i="42"/>
  <c r="F556" i="42"/>
  <c r="D556" i="42"/>
  <c r="C556" i="42"/>
  <c r="B556" i="42"/>
  <c r="A556" i="42"/>
  <c r="F555" i="42"/>
  <c r="D555" i="42"/>
  <c r="C555" i="42"/>
  <c r="B555" i="42"/>
  <c r="A555" i="42"/>
  <c r="F554" i="42"/>
  <c r="D554" i="42"/>
  <c r="C554" i="42"/>
  <c r="B554" i="42"/>
  <c r="A554" i="42"/>
  <c r="F553" i="42"/>
  <c r="D553" i="42"/>
  <c r="C553" i="42"/>
  <c r="B553" i="42"/>
  <c r="A553" i="42"/>
  <c r="F552" i="42"/>
  <c r="D552" i="42"/>
  <c r="C552" i="42"/>
  <c r="B552" i="42"/>
  <c r="A552" i="42"/>
  <c r="F551" i="42"/>
  <c r="D551" i="42"/>
  <c r="C551" i="42"/>
  <c r="B551" i="42"/>
  <c r="A551" i="42"/>
  <c r="F550" i="42"/>
  <c r="D550" i="42"/>
  <c r="C550" i="42"/>
  <c r="B550" i="42"/>
  <c r="A550" i="42"/>
  <c r="F549" i="42"/>
  <c r="D549" i="42"/>
  <c r="C549" i="42"/>
  <c r="B549" i="42"/>
  <c r="A549" i="42"/>
  <c r="F548" i="42"/>
  <c r="D548" i="42"/>
  <c r="C548" i="42"/>
  <c r="B548" i="42"/>
  <c r="A548" i="42"/>
  <c r="F547" i="42"/>
  <c r="D547" i="42"/>
  <c r="C547" i="42"/>
  <c r="B547" i="42"/>
  <c r="A547" i="42"/>
  <c r="F546" i="42"/>
  <c r="D546" i="42"/>
  <c r="C546" i="42"/>
  <c r="B546" i="42"/>
  <c r="A546" i="42"/>
  <c r="F545" i="42"/>
  <c r="D545" i="42"/>
  <c r="C545" i="42"/>
  <c r="B545" i="42"/>
  <c r="A545" i="42"/>
  <c r="F544" i="42"/>
  <c r="D544" i="42"/>
  <c r="C544" i="42"/>
  <c r="B544" i="42"/>
  <c r="A544" i="42"/>
  <c r="F543" i="42"/>
  <c r="D543" i="42"/>
  <c r="C543" i="42"/>
  <c r="B543" i="42"/>
  <c r="A543" i="42"/>
  <c r="F542" i="42"/>
  <c r="D542" i="42"/>
  <c r="C542" i="42"/>
  <c r="B542" i="42"/>
  <c r="A542" i="42"/>
  <c r="F541" i="42"/>
  <c r="D541" i="42"/>
  <c r="C541" i="42"/>
  <c r="B541" i="42"/>
  <c r="A541" i="42"/>
  <c r="F540" i="42"/>
  <c r="D540" i="42"/>
  <c r="C540" i="42"/>
  <c r="B540" i="42"/>
  <c r="A540" i="42"/>
  <c r="F539" i="42"/>
  <c r="D539" i="42"/>
  <c r="C539" i="42"/>
  <c r="B539" i="42"/>
  <c r="A539" i="42"/>
  <c r="F538" i="42"/>
  <c r="D538" i="42"/>
  <c r="C538" i="42"/>
  <c r="B538" i="42"/>
  <c r="A538" i="42"/>
  <c r="F537" i="42"/>
  <c r="D537" i="42"/>
  <c r="C537" i="42"/>
  <c r="B537" i="42"/>
  <c r="A537" i="42"/>
  <c r="F536" i="42"/>
  <c r="D536" i="42"/>
  <c r="C536" i="42"/>
  <c r="B536" i="42"/>
  <c r="A536" i="42"/>
  <c r="F535" i="42"/>
  <c r="D535" i="42"/>
  <c r="C535" i="42"/>
  <c r="B535" i="42"/>
  <c r="A535" i="42"/>
  <c r="F534" i="42"/>
  <c r="D534" i="42"/>
  <c r="C534" i="42"/>
  <c r="B534" i="42"/>
  <c r="A534" i="42"/>
  <c r="F533" i="42"/>
  <c r="D533" i="42"/>
  <c r="C533" i="42"/>
  <c r="B533" i="42"/>
  <c r="A533" i="42"/>
  <c r="F532" i="42"/>
  <c r="D532" i="42"/>
  <c r="C532" i="42"/>
  <c r="B532" i="42"/>
  <c r="A532" i="42"/>
  <c r="F531" i="42"/>
  <c r="D531" i="42"/>
  <c r="C531" i="42"/>
  <c r="B531" i="42"/>
  <c r="A531" i="42"/>
  <c r="F530" i="42"/>
  <c r="D530" i="42"/>
  <c r="C530" i="42"/>
  <c r="B530" i="42"/>
  <c r="A530" i="42"/>
  <c r="F529" i="42"/>
  <c r="D529" i="42"/>
  <c r="C529" i="42"/>
  <c r="B529" i="42"/>
  <c r="A529" i="42"/>
  <c r="F528" i="42"/>
  <c r="D528" i="42"/>
  <c r="C528" i="42"/>
  <c r="B528" i="42"/>
  <c r="A528" i="42"/>
  <c r="F527" i="42"/>
  <c r="D527" i="42"/>
  <c r="C527" i="42"/>
  <c r="B527" i="42"/>
  <c r="A527" i="42"/>
  <c r="F526" i="42"/>
  <c r="D526" i="42"/>
  <c r="C526" i="42"/>
  <c r="B526" i="42"/>
  <c r="A526" i="42"/>
  <c r="F525" i="42"/>
  <c r="D525" i="42"/>
  <c r="C525" i="42"/>
  <c r="B525" i="42"/>
  <c r="A525" i="42"/>
  <c r="F524" i="42"/>
  <c r="D524" i="42"/>
  <c r="C524" i="42"/>
  <c r="B524" i="42"/>
  <c r="A524" i="42"/>
  <c r="F523" i="42"/>
  <c r="D523" i="42"/>
  <c r="C523" i="42"/>
  <c r="B523" i="42"/>
  <c r="A523" i="42"/>
  <c r="F522" i="42"/>
  <c r="D522" i="42"/>
  <c r="C522" i="42"/>
  <c r="B522" i="42"/>
  <c r="A522" i="42"/>
  <c r="F521" i="42"/>
  <c r="D521" i="42"/>
  <c r="C521" i="42"/>
  <c r="B521" i="42"/>
  <c r="A521" i="42"/>
  <c r="F520" i="42"/>
  <c r="D520" i="42"/>
  <c r="C520" i="42"/>
  <c r="B520" i="42"/>
  <c r="A520" i="42"/>
  <c r="F519" i="42"/>
  <c r="D519" i="42"/>
  <c r="C519" i="42"/>
  <c r="B519" i="42"/>
  <c r="A519" i="42"/>
  <c r="F518" i="42"/>
  <c r="D518" i="42"/>
  <c r="C518" i="42"/>
  <c r="B518" i="42"/>
  <c r="A518" i="42"/>
  <c r="F517" i="42"/>
  <c r="D517" i="42"/>
  <c r="C517" i="42"/>
  <c r="B517" i="42"/>
  <c r="A517" i="42"/>
  <c r="F516" i="42"/>
  <c r="D516" i="42"/>
  <c r="C516" i="42"/>
  <c r="B516" i="42"/>
  <c r="A516" i="42"/>
  <c r="F515" i="42"/>
  <c r="D515" i="42"/>
  <c r="C515" i="42"/>
  <c r="B515" i="42"/>
  <c r="A515" i="42"/>
  <c r="F514" i="42"/>
  <c r="D514" i="42"/>
  <c r="C514" i="42"/>
  <c r="B514" i="42"/>
  <c r="A514" i="42"/>
  <c r="F513" i="42"/>
  <c r="D513" i="42"/>
  <c r="C513" i="42"/>
  <c r="B513" i="42"/>
  <c r="A513" i="42"/>
  <c r="F512" i="42"/>
  <c r="D512" i="42"/>
  <c r="C512" i="42"/>
  <c r="B512" i="42"/>
  <c r="A512" i="42"/>
  <c r="F511" i="42"/>
  <c r="D511" i="42"/>
  <c r="C511" i="42"/>
  <c r="B511" i="42"/>
  <c r="A511" i="42"/>
  <c r="F510" i="42"/>
  <c r="D510" i="42"/>
  <c r="C510" i="42"/>
  <c r="B510" i="42"/>
  <c r="A510" i="42"/>
  <c r="F509" i="42"/>
  <c r="D509" i="42"/>
  <c r="C509" i="42"/>
  <c r="B509" i="42"/>
  <c r="A509" i="42"/>
  <c r="F508" i="42"/>
  <c r="D508" i="42"/>
  <c r="C508" i="42"/>
  <c r="B508" i="42"/>
  <c r="A508" i="42"/>
  <c r="F507" i="42"/>
  <c r="D507" i="42"/>
  <c r="C507" i="42"/>
  <c r="B507" i="42"/>
  <c r="A507" i="42"/>
  <c r="F506" i="42"/>
  <c r="D506" i="42"/>
  <c r="C506" i="42"/>
  <c r="B506" i="42"/>
  <c r="A506" i="42"/>
  <c r="F505" i="42"/>
  <c r="D505" i="42"/>
  <c r="C505" i="42"/>
  <c r="B505" i="42"/>
  <c r="A505" i="42"/>
  <c r="F504" i="42"/>
  <c r="D504" i="42"/>
  <c r="C504" i="42"/>
  <c r="B504" i="42"/>
  <c r="A504" i="42"/>
  <c r="F503" i="42"/>
  <c r="D503" i="42"/>
  <c r="C503" i="42"/>
  <c r="B503" i="42"/>
  <c r="A503" i="42"/>
  <c r="F502" i="42"/>
  <c r="D502" i="42"/>
  <c r="C502" i="42"/>
  <c r="B502" i="42"/>
  <c r="A502" i="42"/>
  <c r="F501" i="42"/>
  <c r="D501" i="42"/>
  <c r="C501" i="42"/>
  <c r="B501" i="42"/>
  <c r="A501" i="42"/>
  <c r="F500" i="42"/>
  <c r="D500" i="42"/>
  <c r="C500" i="42"/>
  <c r="B500" i="42"/>
  <c r="A500" i="42"/>
  <c r="F499" i="42"/>
  <c r="D499" i="42"/>
  <c r="C499" i="42"/>
  <c r="B499" i="42"/>
  <c r="A499" i="42"/>
  <c r="F498" i="42"/>
  <c r="D498" i="42"/>
  <c r="C498" i="42"/>
  <c r="B498" i="42"/>
  <c r="A498" i="42"/>
  <c r="F497" i="42"/>
  <c r="D497" i="42"/>
  <c r="C497" i="42"/>
  <c r="B497" i="42"/>
  <c r="A497" i="42"/>
  <c r="F496" i="42"/>
  <c r="D496" i="42"/>
  <c r="C496" i="42"/>
  <c r="B496" i="42"/>
  <c r="A496" i="42"/>
  <c r="F495" i="42"/>
  <c r="D495" i="42"/>
  <c r="C495" i="42"/>
  <c r="B495" i="42"/>
  <c r="A495" i="42"/>
  <c r="F494" i="42"/>
  <c r="D494" i="42"/>
  <c r="C494" i="42"/>
  <c r="B494" i="42"/>
  <c r="A494" i="42"/>
  <c r="F493" i="42"/>
  <c r="D493" i="42"/>
  <c r="C493" i="42"/>
  <c r="B493" i="42"/>
  <c r="A493" i="42"/>
  <c r="F492" i="42"/>
  <c r="D492" i="42"/>
  <c r="C492" i="42"/>
  <c r="B492" i="42"/>
  <c r="A492" i="42"/>
  <c r="F491" i="42"/>
  <c r="D491" i="42"/>
  <c r="C491" i="42"/>
  <c r="B491" i="42"/>
  <c r="A491" i="42"/>
  <c r="F490" i="42"/>
  <c r="D490" i="42"/>
  <c r="C490" i="42"/>
  <c r="B490" i="42"/>
  <c r="A490" i="42"/>
  <c r="F489" i="42"/>
  <c r="D489" i="42"/>
  <c r="C489" i="42"/>
  <c r="B489" i="42"/>
  <c r="A489" i="42"/>
  <c r="F488" i="42"/>
  <c r="D488" i="42"/>
  <c r="C488" i="42"/>
  <c r="B488" i="42"/>
  <c r="A488" i="42"/>
  <c r="F487" i="42"/>
  <c r="D487" i="42"/>
  <c r="C487" i="42"/>
  <c r="B487" i="42"/>
  <c r="A487" i="42"/>
  <c r="F486" i="42"/>
  <c r="D486" i="42"/>
  <c r="C486" i="42"/>
  <c r="B486" i="42"/>
  <c r="A486" i="42"/>
  <c r="F485" i="42"/>
  <c r="D485" i="42"/>
  <c r="C485" i="42"/>
  <c r="B485" i="42"/>
  <c r="A485" i="42"/>
  <c r="F484" i="42"/>
  <c r="D484" i="42"/>
  <c r="C484" i="42"/>
  <c r="B484" i="42"/>
  <c r="A484" i="42"/>
  <c r="F483" i="42"/>
  <c r="D483" i="42"/>
  <c r="C483" i="42"/>
  <c r="B483" i="42"/>
  <c r="A483" i="42"/>
  <c r="F482" i="42"/>
  <c r="D482" i="42"/>
  <c r="C482" i="42"/>
  <c r="B482" i="42"/>
  <c r="A482" i="42"/>
  <c r="F481" i="42"/>
  <c r="D481" i="42"/>
  <c r="C481" i="42"/>
  <c r="B481" i="42"/>
  <c r="A481" i="42"/>
  <c r="F480" i="42"/>
  <c r="D480" i="42"/>
  <c r="C480" i="42"/>
  <c r="B480" i="42"/>
  <c r="A480" i="42"/>
  <c r="F479" i="42"/>
  <c r="D479" i="42"/>
  <c r="C479" i="42"/>
  <c r="B479" i="42"/>
  <c r="A479" i="42"/>
  <c r="F478" i="42"/>
  <c r="D478" i="42"/>
  <c r="C478" i="42"/>
  <c r="B478" i="42"/>
  <c r="A478" i="42"/>
  <c r="F477" i="42"/>
  <c r="D477" i="42"/>
  <c r="C477" i="42"/>
  <c r="B477" i="42"/>
  <c r="A477" i="42"/>
  <c r="F476" i="42"/>
  <c r="D476" i="42"/>
  <c r="C476" i="42"/>
  <c r="B476" i="42"/>
  <c r="A476" i="42"/>
  <c r="F475" i="42"/>
  <c r="D475" i="42"/>
  <c r="C475" i="42"/>
  <c r="B475" i="42"/>
  <c r="A475" i="42"/>
  <c r="F474" i="42"/>
  <c r="D474" i="42"/>
  <c r="C474" i="42"/>
  <c r="B474" i="42"/>
  <c r="A474" i="42"/>
  <c r="F473" i="42"/>
  <c r="D473" i="42"/>
  <c r="C473" i="42"/>
  <c r="B473" i="42"/>
  <c r="A473" i="42"/>
  <c r="F472" i="42"/>
  <c r="D472" i="42"/>
  <c r="C472" i="42"/>
  <c r="B472" i="42"/>
  <c r="A472" i="42"/>
  <c r="F471" i="42"/>
  <c r="D471" i="42"/>
  <c r="C471" i="42"/>
  <c r="B471" i="42"/>
  <c r="A471" i="42"/>
  <c r="F470" i="42"/>
  <c r="D470" i="42"/>
  <c r="C470" i="42"/>
  <c r="B470" i="42"/>
  <c r="A470" i="42"/>
  <c r="F469" i="42"/>
  <c r="D469" i="42"/>
  <c r="C469" i="42"/>
  <c r="B469" i="42"/>
  <c r="A469" i="42"/>
  <c r="F468" i="42"/>
  <c r="D468" i="42"/>
  <c r="C468" i="42"/>
  <c r="B468" i="42"/>
  <c r="A468" i="42"/>
  <c r="F467" i="42"/>
  <c r="D467" i="42"/>
  <c r="C467" i="42"/>
  <c r="B467" i="42"/>
  <c r="A467" i="42"/>
  <c r="F466" i="42"/>
  <c r="D466" i="42"/>
  <c r="C466" i="42"/>
  <c r="B466" i="42"/>
  <c r="A466" i="42"/>
  <c r="F465" i="42"/>
  <c r="D465" i="42"/>
  <c r="C465" i="42"/>
  <c r="B465" i="42"/>
  <c r="A465" i="42"/>
  <c r="F464" i="42"/>
  <c r="D464" i="42"/>
  <c r="C464" i="42"/>
  <c r="B464" i="42"/>
  <c r="A464" i="42"/>
  <c r="F463" i="42"/>
  <c r="D463" i="42"/>
  <c r="C463" i="42"/>
  <c r="B463" i="42"/>
  <c r="A463" i="42"/>
  <c r="F462" i="42"/>
  <c r="D462" i="42"/>
  <c r="C462" i="42"/>
  <c r="B462" i="42"/>
  <c r="A462" i="42"/>
  <c r="F461" i="42"/>
  <c r="D461" i="42"/>
  <c r="C461" i="42"/>
  <c r="B461" i="42"/>
  <c r="A461" i="42"/>
  <c r="F460" i="42"/>
  <c r="D460" i="42"/>
  <c r="C460" i="42"/>
  <c r="B460" i="42"/>
  <c r="A460" i="42"/>
  <c r="F459" i="42"/>
  <c r="D459" i="42"/>
  <c r="C459" i="42"/>
  <c r="B459" i="42"/>
  <c r="A459" i="42"/>
  <c r="F458" i="42"/>
  <c r="D458" i="42"/>
  <c r="C458" i="42"/>
  <c r="B458" i="42"/>
  <c r="A458" i="42"/>
  <c r="F457" i="42"/>
  <c r="D457" i="42"/>
  <c r="C457" i="42"/>
  <c r="B457" i="42"/>
  <c r="A457" i="42"/>
  <c r="F456" i="42"/>
  <c r="D456" i="42"/>
  <c r="C456" i="42"/>
  <c r="B456" i="42"/>
  <c r="A456" i="42"/>
  <c r="F455" i="42"/>
  <c r="D455" i="42"/>
  <c r="C455" i="42"/>
  <c r="B455" i="42"/>
  <c r="A455" i="42"/>
  <c r="F454" i="42"/>
  <c r="D454" i="42"/>
  <c r="C454" i="42"/>
  <c r="B454" i="42"/>
  <c r="A454" i="42"/>
  <c r="F453" i="42"/>
  <c r="D453" i="42"/>
  <c r="C453" i="42"/>
  <c r="B453" i="42"/>
  <c r="A453" i="42"/>
  <c r="F452" i="42"/>
  <c r="D452" i="42"/>
  <c r="C452" i="42"/>
  <c r="B452" i="42"/>
  <c r="A452" i="42"/>
  <c r="F451" i="42"/>
  <c r="D451" i="42"/>
  <c r="C451" i="42"/>
  <c r="B451" i="42"/>
  <c r="A451" i="42"/>
  <c r="F450" i="42"/>
  <c r="D450" i="42"/>
  <c r="C450" i="42"/>
  <c r="B450" i="42"/>
  <c r="A450" i="42"/>
  <c r="F449" i="42"/>
  <c r="D449" i="42"/>
  <c r="C449" i="42"/>
  <c r="B449" i="42"/>
  <c r="A449" i="42"/>
  <c r="F448" i="42"/>
  <c r="D448" i="42"/>
  <c r="C448" i="42"/>
  <c r="B448" i="42"/>
  <c r="A448" i="42"/>
  <c r="F447" i="42"/>
  <c r="D447" i="42"/>
  <c r="C447" i="42"/>
  <c r="B447" i="42"/>
  <c r="A447" i="42"/>
  <c r="F446" i="42"/>
  <c r="D446" i="42"/>
  <c r="C446" i="42"/>
  <c r="B446" i="42"/>
  <c r="A446" i="42"/>
  <c r="F445" i="42"/>
  <c r="D445" i="42"/>
  <c r="C445" i="42"/>
  <c r="B445" i="42"/>
  <c r="A445" i="42"/>
  <c r="F444" i="42"/>
  <c r="D444" i="42"/>
  <c r="C444" i="42"/>
  <c r="B444" i="42"/>
  <c r="A444" i="42"/>
  <c r="F443" i="42"/>
  <c r="D443" i="42"/>
  <c r="C443" i="42"/>
  <c r="B443" i="42"/>
  <c r="A443" i="42"/>
  <c r="F442" i="42"/>
  <c r="D442" i="42"/>
  <c r="C442" i="42"/>
  <c r="B442" i="42"/>
  <c r="A442" i="42"/>
  <c r="F441" i="42"/>
  <c r="D441" i="42"/>
  <c r="C441" i="42"/>
  <c r="B441" i="42"/>
  <c r="A441" i="42"/>
  <c r="F440" i="42"/>
  <c r="D440" i="42"/>
  <c r="C440" i="42"/>
  <c r="B440" i="42"/>
  <c r="A440" i="42"/>
  <c r="F439" i="42"/>
  <c r="D439" i="42"/>
  <c r="C439" i="42"/>
  <c r="B439" i="42"/>
  <c r="A439" i="42"/>
  <c r="F438" i="42"/>
  <c r="D438" i="42"/>
  <c r="C438" i="42"/>
  <c r="B438" i="42"/>
  <c r="A438" i="42"/>
  <c r="F437" i="42"/>
  <c r="D437" i="42"/>
  <c r="C437" i="42"/>
  <c r="B437" i="42"/>
  <c r="A437" i="42"/>
  <c r="F436" i="42"/>
  <c r="D436" i="42"/>
  <c r="C436" i="42"/>
  <c r="B436" i="42"/>
  <c r="A436" i="42"/>
  <c r="F435" i="42"/>
  <c r="D435" i="42"/>
  <c r="C435" i="42"/>
  <c r="B435" i="42"/>
  <c r="A435" i="42"/>
  <c r="F434" i="42"/>
  <c r="D434" i="42"/>
  <c r="C434" i="42"/>
  <c r="B434" i="42"/>
  <c r="A434" i="42"/>
  <c r="F433" i="42"/>
  <c r="D433" i="42"/>
  <c r="C433" i="42"/>
  <c r="B433" i="42"/>
  <c r="A433" i="42"/>
  <c r="F432" i="42"/>
  <c r="D432" i="42"/>
  <c r="C432" i="42"/>
  <c r="B432" i="42"/>
  <c r="A432" i="42"/>
  <c r="F431" i="42"/>
  <c r="D431" i="42"/>
  <c r="C431" i="42"/>
  <c r="B431" i="42"/>
  <c r="A431" i="42"/>
  <c r="F430" i="42"/>
  <c r="D430" i="42"/>
  <c r="C430" i="42"/>
  <c r="B430" i="42"/>
  <c r="A430" i="42"/>
  <c r="F429" i="42"/>
  <c r="D429" i="42"/>
  <c r="C429" i="42"/>
  <c r="B429" i="42"/>
  <c r="A429" i="42"/>
  <c r="F428" i="42"/>
  <c r="D428" i="42"/>
  <c r="C428" i="42"/>
  <c r="B428" i="42"/>
  <c r="A428" i="42"/>
  <c r="F427" i="42"/>
  <c r="D427" i="42"/>
  <c r="C427" i="42"/>
  <c r="B427" i="42"/>
  <c r="A427" i="42"/>
  <c r="F426" i="42"/>
  <c r="D426" i="42"/>
  <c r="C426" i="42"/>
  <c r="B426" i="42"/>
  <c r="A426" i="42"/>
  <c r="F425" i="42"/>
  <c r="D425" i="42"/>
  <c r="C425" i="42"/>
  <c r="B425" i="42"/>
  <c r="A425" i="42"/>
  <c r="F424" i="42"/>
  <c r="D424" i="42"/>
  <c r="C424" i="42"/>
  <c r="B424" i="42"/>
  <c r="A424" i="42"/>
  <c r="F423" i="42"/>
  <c r="D423" i="42"/>
  <c r="C423" i="42"/>
  <c r="B423" i="42"/>
  <c r="A423" i="42"/>
  <c r="F422" i="42"/>
  <c r="D422" i="42"/>
  <c r="C422" i="42"/>
  <c r="B422" i="42"/>
  <c r="A422" i="42"/>
  <c r="F421" i="42"/>
  <c r="D421" i="42"/>
  <c r="C421" i="42"/>
  <c r="B421" i="42"/>
  <c r="A421" i="42"/>
  <c r="F420" i="42"/>
  <c r="D420" i="42"/>
  <c r="C420" i="42"/>
  <c r="B420" i="42"/>
  <c r="A420" i="42"/>
  <c r="F419" i="42"/>
  <c r="D419" i="42"/>
  <c r="C419" i="42"/>
  <c r="B419" i="42"/>
  <c r="A419" i="42"/>
  <c r="F418" i="42"/>
  <c r="D418" i="42"/>
  <c r="C418" i="42"/>
  <c r="B418" i="42"/>
  <c r="A418" i="42"/>
  <c r="F417" i="42"/>
  <c r="D417" i="42"/>
  <c r="C417" i="42"/>
  <c r="B417" i="42"/>
  <c r="A417" i="42"/>
  <c r="F416" i="42"/>
  <c r="D416" i="42"/>
  <c r="C416" i="42"/>
  <c r="B416" i="42"/>
  <c r="A416" i="42"/>
  <c r="F415" i="42"/>
  <c r="D415" i="42"/>
  <c r="C415" i="42"/>
  <c r="B415" i="42"/>
  <c r="A415" i="42"/>
  <c r="F414" i="42"/>
  <c r="D414" i="42"/>
  <c r="C414" i="42"/>
  <c r="B414" i="42"/>
  <c r="A414" i="42"/>
  <c r="F413" i="42"/>
  <c r="D413" i="42"/>
  <c r="C413" i="42"/>
  <c r="B413" i="42"/>
  <c r="A413" i="42"/>
  <c r="F412" i="42"/>
  <c r="D412" i="42"/>
  <c r="C412" i="42"/>
  <c r="B412" i="42"/>
  <c r="A412" i="42"/>
  <c r="F411" i="42"/>
  <c r="D411" i="42"/>
  <c r="C411" i="42"/>
  <c r="B411" i="42"/>
  <c r="A411" i="42"/>
  <c r="F410" i="42"/>
  <c r="D410" i="42"/>
  <c r="C410" i="42"/>
  <c r="B410" i="42"/>
  <c r="A410" i="42"/>
  <c r="F409" i="42"/>
  <c r="D409" i="42"/>
  <c r="C409" i="42"/>
  <c r="B409" i="42"/>
  <c r="A409" i="42"/>
  <c r="F408" i="42"/>
  <c r="D408" i="42"/>
  <c r="C408" i="42"/>
  <c r="B408" i="42"/>
  <c r="A408" i="42"/>
  <c r="F407" i="42"/>
  <c r="D407" i="42"/>
  <c r="C407" i="42"/>
  <c r="B407" i="42"/>
  <c r="A407" i="42"/>
  <c r="F406" i="42"/>
  <c r="D406" i="42"/>
  <c r="C406" i="42"/>
  <c r="B406" i="42"/>
  <c r="A406" i="42"/>
  <c r="F405" i="42"/>
  <c r="D405" i="42"/>
  <c r="C405" i="42"/>
  <c r="B405" i="42"/>
  <c r="A405" i="42"/>
  <c r="F404" i="42"/>
  <c r="D404" i="42"/>
  <c r="C404" i="42"/>
  <c r="B404" i="42"/>
  <c r="A404" i="42"/>
  <c r="F403" i="42"/>
  <c r="D403" i="42"/>
  <c r="C403" i="42"/>
  <c r="B403" i="42"/>
  <c r="A403" i="42"/>
  <c r="F402" i="42"/>
  <c r="D402" i="42"/>
  <c r="C402" i="42"/>
  <c r="B402" i="42"/>
  <c r="A402" i="42"/>
  <c r="F401" i="42"/>
  <c r="D401" i="42"/>
  <c r="C401" i="42"/>
  <c r="B401" i="42"/>
  <c r="A401" i="42"/>
  <c r="F400" i="42"/>
  <c r="D400" i="42"/>
  <c r="C400" i="42"/>
  <c r="B400" i="42"/>
  <c r="A400" i="42"/>
  <c r="F399" i="42"/>
  <c r="D399" i="42"/>
  <c r="C399" i="42"/>
  <c r="B399" i="42"/>
  <c r="A399" i="42"/>
  <c r="F398" i="42"/>
  <c r="D398" i="42"/>
  <c r="C398" i="42"/>
  <c r="B398" i="42"/>
  <c r="A398" i="42"/>
  <c r="F397" i="42"/>
  <c r="D397" i="42"/>
  <c r="C397" i="42"/>
  <c r="B397" i="42"/>
  <c r="A397" i="42"/>
  <c r="F396" i="42"/>
  <c r="D396" i="42"/>
  <c r="C396" i="42"/>
  <c r="B396" i="42"/>
  <c r="A396" i="42"/>
  <c r="F395" i="42"/>
  <c r="D395" i="42"/>
  <c r="C395" i="42"/>
  <c r="B395" i="42"/>
  <c r="A395" i="42"/>
  <c r="F394" i="42"/>
  <c r="D394" i="42"/>
  <c r="C394" i="42"/>
  <c r="B394" i="42"/>
  <c r="A394" i="42"/>
  <c r="F393" i="42"/>
  <c r="D393" i="42"/>
  <c r="C393" i="42"/>
  <c r="B393" i="42"/>
  <c r="A393" i="42"/>
  <c r="F392" i="42"/>
  <c r="D392" i="42"/>
  <c r="C392" i="42"/>
  <c r="B392" i="42"/>
  <c r="A392" i="42"/>
  <c r="F391" i="42"/>
  <c r="D391" i="42"/>
  <c r="C391" i="42"/>
  <c r="B391" i="42"/>
  <c r="A391" i="42"/>
  <c r="F390" i="42"/>
  <c r="D390" i="42"/>
  <c r="C390" i="42"/>
  <c r="B390" i="42"/>
  <c r="A390" i="42"/>
  <c r="F389" i="42"/>
  <c r="D389" i="42"/>
  <c r="C389" i="42"/>
  <c r="B389" i="42"/>
  <c r="A389" i="42"/>
  <c r="F388" i="42"/>
  <c r="D388" i="42"/>
  <c r="C388" i="42"/>
  <c r="B388" i="42"/>
  <c r="A388" i="42"/>
  <c r="F387" i="42"/>
  <c r="D387" i="42"/>
  <c r="C387" i="42"/>
  <c r="B387" i="42"/>
  <c r="A387" i="42"/>
  <c r="F386" i="42"/>
  <c r="D386" i="42"/>
  <c r="C386" i="42"/>
  <c r="B386" i="42"/>
  <c r="A386" i="42"/>
  <c r="F385" i="42"/>
  <c r="D385" i="42"/>
  <c r="C385" i="42"/>
  <c r="B385" i="42"/>
  <c r="A385" i="42"/>
  <c r="F384" i="42"/>
  <c r="D384" i="42"/>
  <c r="C384" i="42"/>
  <c r="B384" i="42"/>
  <c r="A384" i="42"/>
  <c r="F383" i="42"/>
  <c r="D383" i="42"/>
  <c r="C383" i="42"/>
  <c r="B383" i="42"/>
  <c r="A383" i="42"/>
  <c r="F382" i="42"/>
  <c r="D382" i="42"/>
  <c r="C382" i="42"/>
  <c r="B382" i="42"/>
  <c r="A382" i="42"/>
  <c r="F381" i="42"/>
  <c r="D381" i="42"/>
  <c r="C381" i="42"/>
  <c r="B381" i="42"/>
  <c r="A381" i="42"/>
  <c r="F380" i="42"/>
  <c r="D380" i="42"/>
  <c r="C380" i="42"/>
  <c r="B380" i="42"/>
  <c r="A380" i="42"/>
  <c r="F379" i="42"/>
  <c r="D379" i="42"/>
  <c r="C379" i="42"/>
  <c r="B379" i="42"/>
  <c r="A379" i="42"/>
  <c r="F378" i="42"/>
  <c r="D378" i="42"/>
  <c r="C378" i="42"/>
  <c r="B378" i="42"/>
  <c r="A378" i="42"/>
  <c r="F377" i="42"/>
  <c r="D377" i="42"/>
  <c r="C377" i="42"/>
  <c r="B377" i="42"/>
  <c r="A377" i="42"/>
  <c r="F376" i="42"/>
  <c r="D376" i="42"/>
  <c r="C376" i="42"/>
  <c r="B376" i="42"/>
  <c r="A376" i="42"/>
  <c r="F375" i="42"/>
  <c r="D375" i="42"/>
  <c r="C375" i="42"/>
  <c r="B375" i="42"/>
  <c r="A375" i="42"/>
  <c r="F374" i="42"/>
  <c r="D374" i="42"/>
  <c r="C374" i="42"/>
  <c r="B374" i="42"/>
  <c r="A374" i="42"/>
  <c r="F373" i="42"/>
  <c r="D373" i="42"/>
  <c r="C373" i="42"/>
  <c r="B373" i="42"/>
  <c r="A373" i="42"/>
  <c r="F372" i="42"/>
  <c r="D372" i="42"/>
  <c r="C372" i="42"/>
  <c r="B372" i="42"/>
  <c r="A372" i="42"/>
  <c r="F371" i="42"/>
  <c r="D371" i="42"/>
  <c r="C371" i="42"/>
  <c r="B371" i="42"/>
  <c r="A371" i="42"/>
  <c r="F370" i="42"/>
  <c r="D370" i="42"/>
  <c r="C370" i="42"/>
  <c r="B370" i="42"/>
  <c r="A370" i="42"/>
  <c r="F369" i="42"/>
  <c r="D369" i="42"/>
  <c r="C369" i="42"/>
  <c r="B369" i="42"/>
  <c r="A369" i="42"/>
  <c r="F368" i="42"/>
  <c r="D368" i="42"/>
  <c r="C368" i="42"/>
  <c r="B368" i="42"/>
  <c r="A368" i="42"/>
  <c r="F367" i="42"/>
  <c r="D367" i="42"/>
  <c r="C367" i="42"/>
  <c r="B367" i="42"/>
  <c r="A367" i="42"/>
  <c r="F366" i="42"/>
  <c r="D366" i="42"/>
  <c r="C366" i="42"/>
  <c r="B366" i="42"/>
  <c r="A366" i="42"/>
  <c r="F365" i="42"/>
  <c r="D365" i="42"/>
  <c r="C365" i="42"/>
  <c r="B365" i="42"/>
  <c r="A365" i="42"/>
  <c r="F364" i="42"/>
  <c r="D364" i="42"/>
  <c r="C364" i="42"/>
  <c r="B364" i="42"/>
  <c r="A364" i="42"/>
  <c r="F363" i="42"/>
  <c r="D363" i="42"/>
  <c r="C363" i="42"/>
  <c r="B363" i="42"/>
  <c r="A363" i="42"/>
  <c r="F362" i="42"/>
  <c r="D362" i="42"/>
  <c r="C362" i="42"/>
  <c r="B362" i="42"/>
  <c r="A362" i="42"/>
  <c r="F361" i="42"/>
  <c r="D361" i="42"/>
  <c r="C361" i="42"/>
  <c r="B361" i="42"/>
  <c r="A361" i="42"/>
  <c r="F360" i="42"/>
  <c r="D360" i="42"/>
  <c r="C360" i="42"/>
  <c r="B360" i="42"/>
  <c r="A360" i="42"/>
  <c r="F359" i="42"/>
  <c r="D359" i="42"/>
  <c r="C359" i="42"/>
  <c r="B359" i="42"/>
  <c r="A359" i="42"/>
  <c r="F358" i="42"/>
  <c r="D358" i="42"/>
  <c r="C358" i="42"/>
  <c r="B358" i="42"/>
  <c r="A358" i="42"/>
  <c r="F357" i="42"/>
  <c r="D357" i="42"/>
  <c r="C357" i="42"/>
  <c r="B357" i="42"/>
  <c r="A357" i="42"/>
  <c r="F356" i="42"/>
  <c r="D356" i="42"/>
  <c r="C356" i="42"/>
  <c r="B356" i="42"/>
  <c r="A356" i="42"/>
  <c r="F355" i="42"/>
  <c r="D355" i="42"/>
  <c r="C355" i="42"/>
  <c r="B355" i="42"/>
  <c r="A355" i="42"/>
  <c r="F354" i="42"/>
  <c r="D354" i="42"/>
  <c r="C354" i="42"/>
  <c r="B354" i="42"/>
  <c r="A354" i="42"/>
  <c r="F353" i="42"/>
  <c r="D353" i="42"/>
  <c r="C353" i="42"/>
  <c r="B353" i="42"/>
  <c r="A353" i="42"/>
  <c r="F352" i="42"/>
  <c r="D352" i="42"/>
  <c r="C352" i="42"/>
  <c r="B352" i="42"/>
  <c r="A352" i="42"/>
  <c r="F351" i="42"/>
  <c r="D351" i="42"/>
  <c r="C351" i="42"/>
  <c r="B351" i="42"/>
  <c r="A351" i="42"/>
  <c r="F350" i="42"/>
  <c r="D350" i="42"/>
  <c r="C350" i="42"/>
  <c r="B350" i="42"/>
  <c r="A350" i="42"/>
  <c r="F349" i="42"/>
  <c r="D349" i="42"/>
  <c r="C349" i="42"/>
  <c r="B349" i="42"/>
  <c r="A349" i="42"/>
  <c r="F348" i="42"/>
  <c r="D348" i="42"/>
  <c r="C348" i="42"/>
  <c r="B348" i="42"/>
  <c r="A348" i="42"/>
  <c r="F347" i="42"/>
  <c r="D347" i="42"/>
  <c r="C347" i="42"/>
  <c r="B347" i="42"/>
  <c r="A347" i="42"/>
  <c r="F346" i="42"/>
  <c r="D346" i="42"/>
  <c r="C346" i="42"/>
  <c r="B346" i="42"/>
  <c r="A346" i="42"/>
  <c r="F345" i="42"/>
  <c r="D345" i="42"/>
  <c r="C345" i="42"/>
  <c r="B345" i="42"/>
  <c r="A345" i="42"/>
  <c r="F344" i="42"/>
  <c r="D344" i="42"/>
  <c r="C344" i="42"/>
  <c r="B344" i="42"/>
  <c r="A344" i="42"/>
  <c r="F343" i="42"/>
  <c r="D343" i="42"/>
  <c r="C343" i="42"/>
  <c r="B343" i="42"/>
  <c r="A343" i="42"/>
  <c r="F342" i="42"/>
  <c r="D342" i="42"/>
  <c r="C342" i="42"/>
  <c r="B342" i="42"/>
  <c r="A342" i="42"/>
  <c r="F341" i="42"/>
  <c r="D341" i="42"/>
  <c r="C341" i="42"/>
  <c r="B341" i="42"/>
  <c r="A341" i="42"/>
  <c r="F340" i="42"/>
  <c r="D340" i="42"/>
  <c r="C340" i="42"/>
  <c r="B340" i="42"/>
  <c r="A340" i="42"/>
  <c r="F339" i="42"/>
  <c r="D339" i="42"/>
  <c r="C339" i="42"/>
  <c r="B339" i="42"/>
  <c r="A339" i="42"/>
  <c r="F338" i="42"/>
  <c r="D338" i="42"/>
  <c r="C338" i="42"/>
  <c r="B338" i="42"/>
  <c r="A338" i="42"/>
  <c r="F337" i="42"/>
  <c r="D337" i="42"/>
  <c r="C337" i="42"/>
  <c r="B337" i="42"/>
  <c r="A337" i="42"/>
  <c r="F336" i="42"/>
  <c r="D336" i="42"/>
  <c r="C336" i="42"/>
  <c r="B336" i="42"/>
  <c r="A336" i="42"/>
  <c r="F335" i="42"/>
  <c r="D335" i="42"/>
  <c r="C335" i="42"/>
  <c r="B335" i="42"/>
  <c r="A335" i="42"/>
  <c r="F334" i="42"/>
  <c r="D334" i="42"/>
  <c r="C334" i="42"/>
  <c r="B334" i="42"/>
  <c r="A334" i="42"/>
  <c r="F333" i="42"/>
  <c r="D333" i="42"/>
  <c r="C333" i="42"/>
  <c r="B333" i="42"/>
  <c r="A333" i="42"/>
  <c r="F332" i="42"/>
  <c r="D332" i="42"/>
  <c r="C332" i="42"/>
  <c r="B332" i="42"/>
  <c r="A332" i="42"/>
  <c r="F331" i="42"/>
  <c r="D331" i="42"/>
  <c r="C331" i="42"/>
  <c r="B331" i="42"/>
  <c r="A331" i="42"/>
  <c r="F330" i="42"/>
  <c r="D330" i="42"/>
  <c r="C330" i="42"/>
  <c r="B330" i="42"/>
  <c r="A330" i="42"/>
  <c r="F329" i="42"/>
  <c r="D329" i="42"/>
  <c r="C329" i="42"/>
  <c r="B329" i="42"/>
  <c r="A329" i="42"/>
  <c r="F328" i="42"/>
  <c r="D328" i="42"/>
  <c r="C328" i="42"/>
  <c r="B328" i="42"/>
  <c r="A328" i="42"/>
  <c r="F327" i="42"/>
  <c r="D327" i="42"/>
  <c r="C327" i="42"/>
  <c r="B327" i="42"/>
  <c r="A327" i="42"/>
  <c r="F326" i="42"/>
  <c r="D326" i="42"/>
  <c r="C326" i="42"/>
  <c r="B326" i="42"/>
  <c r="A326" i="42"/>
  <c r="F325" i="42"/>
  <c r="D325" i="42"/>
  <c r="C325" i="42"/>
  <c r="B325" i="42"/>
  <c r="A325" i="42"/>
  <c r="F324" i="42"/>
  <c r="D324" i="42"/>
  <c r="C324" i="42"/>
  <c r="B324" i="42"/>
  <c r="A324" i="42"/>
  <c r="F323" i="42"/>
  <c r="D323" i="42"/>
  <c r="C323" i="42"/>
  <c r="B323" i="42"/>
  <c r="A323" i="42"/>
  <c r="F322" i="42"/>
  <c r="D322" i="42"/>
  <c r="C322" i="42"/>
  <c r="B322" i="42"/>
  <c r="A322" i="42"/>
  <c r="F321" i="42"/>
  <c r="D321" i="42"/>
  <c r="C321" i="42"/>
  <c r="B321" i="42"/>
  <c r="A321" i="42"/>
  <c r="F320" i="42"/>
  <c r="D320" i="42"/>
  <c r="C320" i="42"/>
  <c r="B320" i="42"/>
  <c r="A320" i="42"/>
  <c r="F319" i="42"/>
  <c r="D319" i="42"/>
  <c r="C319" i="42"/>
  <c r="B319" i="42"/>
  <c r="A319" i="42"/>
  <c r="F318" i="42"/>
  <c r="D318" i="42"/>
  <c r="C318" i="42"/>
  <c r="B318" i="42"/>
  <c r="A318" i="42"/>
  <c r="F317" i="42"/>
  <c r="D317" i="42"/>
  <c r="C317" i="42"/>
  <c r="B317" i="42"/>
  <c r="A317" i="42"/>
  <c r="F316" i="42"/>
  <c r="D316" i="42"/>
  <c r="C316" i="42"/>
  <c r="B316" i="42"/>
  <c r="A316" i="42"/>
  <c r="F315" i="42"/>
  <c r="D315" i="42"/>
  <c r="C315" i="42"/>
  <c r="B315" i="42"/>
  <c r="A315" i="42"/>
  <c r="F314" i="42"/>
  <c r="D314" i="42"/>
  <c r="C314" i="42"/>
  <c r="B314" i="42"/>
  <c r="A314" i="42"/>
  <c r="F313" i="42"/>
  <c r="D313" i="42"/>
  <c r="C313" i="42"/>
  <c r="B313" i="42"/>
  <c r="A313" i="42"/>
  <c r="F312" i="42"/>
  <c r="D312" i="42"/>
  <c r="C312" i="42"/>
  <c r="B312" i="42"/>
  <c r="A312" i="42"/>
  <c r="F311" i="42"/>
  <c r="D311" i="42"/>
  <c r="C311" i="42"/>
  <c r="B311" i="42"/>
  <c r="A311" i="42"/>
  <c r="F310" i="42"/>
  <c r="D310" i="42"/>
  <c r="C310" i="42"/>
  <c r="B310" i="42"/>
  <c r="A310" i="42"/>
  <c r="F309" i="42"/>
  <c r="D309" i="42"/>
  <c r="C309" i="42"/>
  <c r="B309" i="42"/>
  <c r="A309" i="42"/>
  <c r="F308" i="42"/>
  <c r="D308" i="42"/>
  <c r="C308" i="42"/>
  <c r="B308" i="42"/>
  <c r="A308" i="42"/>
  <c r="F307" i="42"/>
  <c r="D307" i="42"/>
  <c r="C307" i="42"/>
  <c r="B307" i="42"/>
  <c r="A307" i="42"/>
  <c r="F306" i="42"/>
  <c r="D306" i="42"/>
  <c r="C306" i="42"/>
  <c r="B306" i="42"/>
  <c r="A306" i="42"/>
  <c r="F305" i="42"/>
  <c r="D305" i="42"/>
  <c r="C305" i="42"/>
  <c r="B305" i="42"/>
  <c r="A305" i="42"/>
  <c r="F304" i="42"/>
  <c r="D304" i="42"/>
  <c r="C304" i="42"/>
  <c r="B304" i="42"/>
  <c r="A304" i="42"/>
  <c r="F303" i="42"/>
  <c r="D303" i="42"/>
  <c r="C303" i="42"/>
  <c r="B303" i="42"/>
  <c r="A303" i="42"/>
  <c r="F302" i="42"/>
  <c r="D302" i="42"/>
  <c r="C302" i="42"/>
  <c r="B302" i="42"/>
  <c r="A302" i="42"/>
  <c r="F301" i="42"/>
  <c r="D301" i="42"/>
  <c r="C301" i="42"/>
  <c r="B301" i="42"/>
  <c r="A301" i="42"/>
  <c r="F300" i="42"/>
  <c r="D300" i="42"/>
  <c r="C300" i="42"/>
  <c r="B300" i="42"/>
  <c r="A300" i="42"/>
  <c r="F299" i="42"/>
  <c r="D299" i="42"/>
  <c r="C299" i="42"/>
  <c r="B299" i="42"/>
  <c r="A299" i="42"/>
  <c r="F298" i="42"/>
  <c r="D298" i="42"/>
  <c r="C298" i="42"/>
  <c r="B298" i="42"/>
  <c r="A298" i="42"/>
  <c r="F297" i="42"/>
  <c r="D297" i="42"/>
  <c r="C297" i="42"/>
  <c r="B297" i="42"/>
  <c r="A297" i="42"/>
  <c r="F296" i="42"/>
  <c r="D296" i="42"/>
  <c r="C296" i="42"/>
  <c r="B296" i="42"/>
  <c r="A296" i="42"/>
  <c r="F295" i="42"/>
  <c r="D295" i="42"/>
  <c r="C295" i="42"/>
  <c r="B295" i="42"/>
  <c r="A295" i="42"/>
  <c r="F294" i="42"/>
  <c r="D294" i="42"/>
  <c r="C294" i="42"/>
  <c r="B294" i="42"/>
  <c r="A294" i="42"/>
  <c r="F293" i="42"/>
  <c r="D293" i="42"/>
  <c r="C293" i="42"/>
  <c r="B293" i="42"/>
  <c r="A293" i="42"/>
  <c r="F292" i="42"/>
  <c r="D292" i="42"/>
  <c r="C292" i="42"/>
  <c r="B292" i="42"/>
  <c r="A292" i="42"/>
  <c r="F291" i="42"/>
  <c r="D291" i="42"/>
  <c r="C291" i="42"/>
  <c r="B291" i="42"/>
  <c r="A291" i="42"/>
  <c r="F290" i="42"/>
  <c r="D290" i="42"/>
  <c r="C290" i="42"/>
  <c r="B290" i="42"/>
  <c r="A290" i="42"/>
  <c r="F289" i="42"/>
  <c r="D289" i="42"/>
  <c r="C289" i="42"/>
  <c r="B289" i="42"/>
  <c r="A289" i="42"/>
  <c r="F288" i="42"/>
  <c r="D288" i="42"/>
  <c r="C288" i="42"/>
  <c r="B288" i="42"/>
  <c r="A288" i="42"/>
  <c r="F287" i="42"/>
  <c r="D287" i="42"/>
  <c r="C287" i="42"/>
  <c r="B287" i="42"/>
  <c r="A287" i="42"/>
  <c r="F286" i="42"/>
  <c r="D286" i="42"/>
  <c r="C286" i="42"/>
  <c r="B286" i="42"/>
  <c r="A286" i="42"/>
  <c r="F285" i="42"/>
  <c r="D285" i="42"/>
  <c r="C285" i="42"/>
  <c r="B285" i="42"/>
  <c r="A285" i="42"/>
  <c r="F284" i="42"/>
  <c r="D284" i="42"/>
  <c r="C284" i="42"/>
  <c r="B284" i="42"/>
  <c r="A284" i="42"/>
  <c r="F283" i="42"/>
  <c r="D283" i="42"/>
  <c r="C283" i="42"/>
  <c r="B283" i="42"/>
  <c r="A283" i="42"/>
  <c r="F282" i="42"/>
  <c r="D282" i="42"/>
  <c r="C282" i="42"/>
  <c r="B282" i="42"/>
  <c r="A282" i="42"/>
  <c r="F281" i="42"/>
  <c r="D281" i="42"/>
  <c r="C281" i="42"/>
  <c r="B281" i="42"/>
  <c r="A281" i="42"/>
  <c r="F280" i="42"/>
  <c r="D280" i="42"/>
  <c r="C280" i="42"/>
  <c r="B280" i="42"/>
  <c r="A280" i="42"/>
  <c r="F279" i="42"/>
  <c r="D279" i="42"/>
  <c r="C279" i="42"/>
  <c r="B279" i="42"/>
  <c r="A279" i="42"/>
  <c r="F278" i="42"/>
  <c r="D278" i="42"/>
  <c r="C278" i="42"/>
  <c r="B278" i="42"/>
  <c r="A278" i="42"/>
  <c r="F277" i="42"/>
  <c r="D277" i="42"/>
  <c r="C277" i="42"/>
  <c r="B277" i="42"/>
  <c r="A277" i="42"/>
  <c r="F276" i="42"/>
  <c r="D276" i="42"/>
  <c r="C276" i="42"/>
  <c r="B276" i="42"/>
  <c r="A276" i="42"/>
  <c r="F275" i="42"/>
  <c r="D275" i="42"/>
  <c r="C275" i="42"/>
  <c r="B275" i="42"/>
  <c r="A275" i="42"/>
  <c r="F274" i="42"/>
  <c r="D274" i="42"/>
  <c r="C274" i="42"/>
  <c r="B274" i="42"/>
  <c r="A274" i="42"/>
  <c r="F273" i="42"/>
  <c r="D273" i="42"/>
  <c r="C273" i="42"/>
  <c r="B273" i="42"/>
  <c r="A273" i="42"/>
  <c r="F272" i="42"/>
  <c r="D272" i="42"/>
  <c r="C272" i="42"/>
  <c r="B272" i="42"/>
  <c r="A272" i="42"/>
  <c r="F271" i="42"/>
  <c r="D271" i="42"/>
  <c r="C271" i="42"/>
  <c r="B271" i="42"/>
  <c r="A271" i="42"/>
  <c r="F270" i="42"/>
  <c r="D270" i="42"/>
  <c r="C270" i="42"/>
  <c r="B270" i="42"/>
  <c r="A270" i="42"/>
  <c r="F269" i="42"/>
  <c r="D269" i="42"/>
  <c r="C269" i="42"/>
  <c r="B269" i="42"/>
  <c r="A269" i="42"/>
  <c r="F268" i="42"/>
  <c r="D268" i="42"/>
  <c r="C268" i="42"/>
  <c r="B268" i="42"/>
  <c r="A268" i="42"/>
  <c r="F267" i="42"/>
  <c r="D267" i="42"/>
  <c r="C267" i="42"/>
  <c r="B267" i="42"/>
  <c r="A267" i="42"/>
  <c r="F266" i="42"/>
  <c r="D266" i="42"/>
  <c r="C266" i="42"/>
  <c r="B266" i="42"/>
  <c r="A266" i="42"/>
  <c r="F265" i="42"/>
  <c r="D265" i="42"/>
  <c r="C265" i="42"/>
  <c r="B265" i="42"/>
  <c r="A265" i="42"/>
  <c r="F264" i="42"/>
  <c r="D264" i="42"/>
  <c r="C264" i="42"/>
  <c r="B264" i="42"/>
  <c r="A264" i="42"/>
  <c r="F263" i="42"/>
  <c r="D263" i="42"/>
  <c r="C263" i="42"/>
  <c r="B263" i="42"/>
  <c r="A263" i="42"/>
  <c r="F262" i="42"/>
  <c r="D262" i="42"/>
  <c r="C262" i="42"/>
  <c r="B262" i="42"/>
  <c r="A262" i="42"/>
  <c r="F261" i="42"/>
  <c r="D261" i="42"/>
  <c r="C261" i="42"/>
  <c r="B261" i="42"/>
  <c r="A261" i="42"/>
  <c r="F260" i="42"/>
  <c r="D260" i="42"/>
  <c r="C260" i="42"/>
  <c r="B260" i="42"/>
  <c r="A260" i="42"/>
  <c r="F259" i="42"/>
  <c r="D259" i="42"/>
  <c r="C259" i="42"/>
  <c r="B259" i="42"/>
  <c r="A259" i="42"/>
  <c r="F258" i="42"/>
  <c r="D258" i="42"/>
  <c r="C258" i="42"/>
  <c r="B258" i="42"/>
  <c r="A258" i="42"/>
  <c r="F257" i="42"/>
  <c r="D257" i="42"/>
  <c r="C257" i="42"/>
  <c r="B257" i="42"/>
  <c r="A257" i="42"/>
  <c r="F256" i="42"/>
  <c r="D256" i="42"/>
  <c r="C256" i="42"/>
  <c r="B256" i="42"/>
  <c r="A256" i="42"/>
  <c r="F255" i="42"/>
  <c r="D255" i="42"/>
  <c r="C255" i="42"/>
  <c r="B255" i="42"/>
  <c r="A255" i="42"/>
  <c r="F254" i="42"/>
  <c r="D254" i="42"/>
  <c r="C254" i="42"/>
  <c r="B254" i="42"/>
  <c r="A254" i="42"/>
  <c r="F253" i="42"/>
  <c r="D253" i="42"/>
  <c r="C253" i="42"/>
  <c r="B253" i="42"/>
  <c r="A253" i="42"/>
  <c r="F252" i="42"/>
  <c r="D252" i="42"/>
  <c r="C252" i="42"/>
  <c r="B252" i="42"/>
  <c r="A252" i="42"/>
  <c r="F251" i="42"/>
  <c r="D251" i="42"/>
  <c r="C251" i="42"/>
  <c r="B251" i="42"/>
  <c r="A251" i="42"/>
  <c r="F250" i="42"/>
  <c r="D250" i="42"/>
  <c r="C250" i="42"/>
  <c r="B250" i="42"/>
  <c r="A250" i="42"/>
  <c r="F249" i="42"/>
  <c r="D249" i="42"/>
  <c r="C249" i="42"/>
  <c r="B249" i="42"/>
  <c r="A249" i="42"/>
  <c r="F248" i="42"/>
  <c r="D248" i="42"/>
  <c r="C248" i="42"/>
  <c r="B248" i="42"/>
  <c r="A248" i="42"/>
  <c r="F247" i="42"/>
  <c r="D247" i="42"/>
  <c r="C247" i="42"/>
  <c r="B247" i="42"/>
  <c r="A247" i="42"/>
  <c r="F246" i="42"/>
  <c r="D246" i="42"/>
  <c r="C246" i="42"/>
  <c r="B246" i="42"/>
  <c r="A246" i="42"/>
  <c r="F245" i="42"/>
  <c r="D245" i="42"/>
  <c r="C245" i="42"/>
  <c r="B245" i="42"/>
  <c r="A245" i="42"/>
  <c r="F244" i="42"/>
  <c r="D244" i="42"/>
  <c r="C244" i="42"/>
  <c r="B244" i="42"/>
  <c r="A244" i="42"/>
  <c r="F243" i="42"/>
  <c r="D243" i="42"/>
  <c r="C243" i="42"/>
  <c r="B243" i="42"/>
  <c r="A243" i="42"/>
  <c r="F242" i="42"/>
  <c r="D242" i="42"/>
  <c r="C242" i="42"/>
  <c r="B242" i="42"/>
  <c r="A242" i="42"/>
  <c r="F241" i="42"/>
  <c r="D241" i="42"/>
  <c r="C241" i="42"/>
  <c r="B241" i="42"/>
  <c r="A241" i="42"/>
  <c r="F240" i="42"/>
  <c r="D240" i="42"/>
  <c r="C240" i="42"/>
  <c r="B240" i="42"/>
  <c r="A240" i="42"/>
  <c r="F239" i="42"/>
  <c r="D239" i="42"/>
  <c r="C239" i="42"/>
  <c r="B239" i="42"/>
  <c r="A239" i="42"/>
  <c r="F238" i="42"/>
  <c r="D238" i="42"/>
  <c r="C238" i="42"/>
  <c r="B238" i="42"/>
  <c r="A238" i="42"/>
  <c r="F237" i="42"/>
  <c r="D237" i="42"/>
  <c r="C237" i="42"/>
  <c r="B237" i="42"/>
  <c r="A237" i="42"/>
  <c r="F236" i="42"/>
  <c r="D236" i="42"/>
  <c r="C236" i="42"/>
  <c r="B236" i="42"/>
  <c r="A236" i="42"/>
  <c r="F235" i="42"/>
  <c r="D235" i="42"/>
  <c r="C235" i="42"/>
  <c r="B235" i="42"/>
  <c r="A235" i="42"/>
  <c r="F234" i="42"/>
  <c r="D234" i="42"/>
  <c r="C234" i="42"/>
  <c r="B234" i="42"/>
  <c r="A234" i="42"/>
  <c r="F233" i="42"/>
  <c r="D233" i="42"/>
  <c r="C233" i="42"/>
  <c r="B233" i="42"/>
  <c r="A233" i="42"/>
  <c r="F232" i="42"/>
  <c r="D232" i="42"/>
  <c r="C232" i="42"/>
  <c r="B232" i="42"/>
  <c r="A232" i="42"/>
  <c r="F231" i="42"/>
  <c r="D231" i="42"/>
  <c r="C231" i="42"/>
  <c r="B231" i="42"/>
  <c r="A231" i="42"/>
  <c r="F230" i="42"/>
  <c r="D230" i="42"/>
  <c r="C230" i="42"/>
  <c r="B230" i="42"/>
  <c r="A230" i="42"/>
  <c r="F229" i="42"/>
  <c r="D229" i="42"/>
  <c r="C229" i="42"/>
  <c r="B229" i="42"/>
  <c r="A229" i="42"/>
  <c r="F228" i="42"/>
  <c r="D228" i="42"/>
  <c r="C228" i="42"/>
  <c r="B228" i="42"/>
  <c r="A228" i="42"/>
  <c r="F227" i="42"/>
  <c r="D227" i="42"/>
  <c r="C227" i="42"/>
  <c r="B227" i="42"/>
  <c r="A227" i="42"/>
  <c r="F226" i="42"/>
  <c r="D226" i="42"/>
  <c r="C226" i="42"/>
  <c r="B226" i="42"/>
  <c r="A226" i="42"/>
  <c r="F225" i="42"/>
  <c r="D225" i="42"/>
  <c r="C225" i="42"/>
  <c r="B225" i="42"/>
  <c r="A225" i="42"/>
  <c r="F224" i="42"/>
  <c r="D224" i="42"/>
  <c r="C224" i="42"/>
  <c r="B224" i="42"/>
  <c r="A224" i="42"/>
  <c r="F223" i="42"/>
  <c r="D223" i="42"/>
  <c r="C223" i="42"/>
  <c r="B223" i="42"/>
  <c r="A223" i="42"/>
  <c r="F222" i="42"/>
  <c r="D222" i="42"/>
  <c r="C222" i="42"/>
  <c r="B222" i="42"/>
  <c r="A222" i="42"/>
  <c r="F221" i="42"/>
  <c r="D221" i="42"/>
  <c r="C221" i="42"/>
  <c r="B221" i="42"/>
  <c r="A221" i="42"/>
  <c r="F220" i="42"/>
  <c r="D220" i="42"/>
  <c r="C220" i="42"/>
  <c r="B220" i="42"/>
  <c r="A220" i="42"/>
  <c r="F219" i="42"/>
  <c r="D219" i="42"/>
  <c r="C219" i="42"/>
  <c r="B219" i="42"/>
  <c r="A219" i="42"/>
  <c r="F218" i="42"/>
  <c r="D218" i="42"/>
  <c r="C218" i="42"/>
  <c r="B218" i="42"/>
  <c r="A218" i="42"/>
  <c r="F217" i="42"/>
  <c r="D217" i="42"/>
  <c r="C217" i="42"/>
  <c r="B217" i="42"/>
  <c r="A217" i="42"/>
  <c r="F216" i="42"/>
  <c r="D216" i="42"/>
  <c r="C216" i="42"/>
  <c r="B216" i="42"/>
  <c r="A216" i="42"/>
  <c r="F215" i="42"/>
  <c r="D215" i="42"/>
  <c r="C215" i="42"/>
  <c r="B215" i="42"/>
  <c r="A215" i="42"/>
  <c r="F214" i="42"/>
  <c r="D214" i="42"/>
  <c r="C214" i="42"/>
  <c r="B214" i="42"/>
  <c r="A214" i="42"/>
  <c r="F213" i="42"/>
  <c r="D213" i="42"/>
  <c r="C213" i="42"/>
  <c r="B213" i="42"/>
  <c r="A213" i="42"/>
  <c r="F212" i="42"/>
  <c r="D212" i="42"/>
  <c r="C212" i="42"/>
  <c r="B212" i="42"/>
  <c r="A212" i="42"/>
  <c r="F211" i="42"/>
  <c r="D211" i="42"/>
  <c r="C211" i="42"/>
  <c r="B211" i="42"/>
  <c r="A211" i="42"/>
  <c r="F210" i="42"/>
  <c r="D210" i="42"/>
  <c r="C210" i="42"/>
  <c r="B210" i="42"/>
  <c r="A210" i="42"/>
  <c r="F209" i="42"/>
  <c r="D209" i="42"/>
  <c r="C209" i="42"/>
  <c r="B209" i="42"/>
  <c r="A209" i="42"/>
  <c r="F208" i="42"/>
  <c r="D208" i="42"/>
  <c r="C208" i="42"/>
  <c r="B208" i="42"/>
  <c r="A208" i="42"/>
  <c r="F207" i="42"/>
  <c r="D207" i="42"/>
  <c r="C207" i="42"/>
  <c r="B207" i="42"/>
  <c r="A207" i="42"/>
  <c r="F206" i="42"/>
  <c r="D206" i="42"/>
  <c r="C206" i="42"/>
  <c r="B206" i="42"/>
  <c r="A206" i="42"/>
  <c r="F205" i="42"/>
  <c r="D205" i="42"/>
  <c r="C205" i="42"/>
  <c r="B205" i="42"/>
  <c r="A205" i="42"/>
  <c r="F204" i="42"/>
  <c r="D204" i="42"/>
  <c r="C204" i="42"/>
  <c r="B204" i="42"/>
  <c r="A204" i="42"/>
  <c r="F203" i="42"/>
  <c r="D203" i="42"/>
  <c r="C203" i="42"/>
  <c r="B203" i="42"/>
  <c r="A203" i="42"/>
  <c r="F202" i="42"/>
  <c r="D202" i="42"/>
  <c r="C202" i="42"/>
  <c r="B202" i="42"/>
  <c r="A202" i="42"/>
  <c r="F201" i="42"/>
  <c r="D201" i="42"/>
  <c r="C201" i="42"/>
  <c r="B201" i="42"/>
  <c r="A201" i="42"/>
  <c r="F200" i="42"/>
  <c r="D200" i="42"/>
  <c r="C200" i="42"/>
  <c r="B200" i="42"/>
  <c r="A200" i="42"/>
  <c r="F199" i="42"/>
  <c r="D199" i="42"/>
  <c r="C199" i="42"/>
  <c r="B199" i="42"/>
  <c r="A199" i="42"/>
  <c r="F198" i="42"/>
  <c r="D198" i="42"/>
  <c r="C198" i="42"/>
  <c r="B198" i="42"/>
  <c r="A198" i="42"/>
  <c r="F197" i="42"/>
  <c r="D197" i="42"/>
  <c r="C197" i="42"/>
  <c r="B197" i="42"/>
  <c r="A197" i="42"/>
  <c r="F196" i="42"/>
  <c r="D196" i="42"/>
  <c r="C196" i="42"/>
  <c r="B196" i="42"/>
  <c r="A196" i="42"/>
  <c r="F195" i="42"/>
  <c r="D195" i="42"/>
  <c r="C195" i="42"/>
  <c r="B195" i="42"/>
  <c r="A195" i="42"/>
  <c r="F194" i="42"/>
  <c r="D194" i="42"/>
  <c r="C194" i="42"/>
  <c r="B194" i="42"/>
  <c r="A194" i="42"/>
  <c r="F193" i="42"/>
  <c r="D193" i="42"/>
  <c r="C193" i="42"/>
  <c r="B193" i="42"/>
  <c r="A193" i="42"/>
  <c r="F192" i="42"/>
  <c r="D192" i="42"/>
  <c r="C192" i="42"/>
  <c r="B192" i="42"/>
  <c r="A192" i="42"/>
  <c r="F191" i="42"/>
  <c r="D191" i="42"/>
  <c r="C191" i="42"/>
  <c r="B191" i="42"/>
  <c r="A191" i="42"/>
  <c r="F190" i="42"/>
  <c r="D190" i="42"/>
  <c r="C190" i="42"/>
  <c r="B190" i="42"/>
  <c r="A190" i="42"/>
  <c r="F189" i="42"/>
  <c r="D189" i="42"/>
  <c r="C189" i="42"/>
  <c r="B189" i="42"/>
  <c r="A189" i="42"/>
  <c r="F188" i="42"/>
  <c r="D188" i="42"/>
  <c r="C188" i="42"/>
  <c r="B188" i="42"/>
  <c r="A188" i="42"/>
  <c r="F187" i="42"/>
  <c r="D187" i="42"/>
  <c r="C187" i="42"/>
  <c r="B187" i="42"/>
  <c r="A187" i="42"/>
  <c r="F186" i="42"/>
  <c r="D186" i="42"/>
  <c r="C186" i="42"/>
  <c r="B186" i="42"/>
  <c r="A186" i="42"/>
  <c r="F185" i="42"/>
  <c r="D185" i="42"/>
  <c r="C185" i="42"/>
  <c r="B185" i="42"/>
  <c r="A185" i="42"/>
  <c r="F184" i="42"/>
  <c r="D184" i="42"/>
  <c r="C184" i="42"/>
  <c r="B184" i="42"/>
  <c r="A184" i="42"/>
  <c r="F183" i="42"/>
  <c r="D183" i="42"/>
  <c r="C183" i="42"/>
  <c r="B183" i="42"/>
  <c r="A183" i="42"/>
  <c r="F182" i="42"/>
  <c r="D182" i="42"/>
  <c r="C182" i="42"/>
  <c r="B182" i="42"/>
  <c r="A182" i="42"/>
  <c r="F181" i="42"/>
  <c r="D181" i="42"/>
  <c r="C181" i="42"/>
  <c r="B181" i="42"/>
  <c r="A181" i="42"/>
  <c r="F180" i="42"/>
  <c r="D180" i="42"/>
  <c r="C180" i="42"/>
  <c r="B180" i="42"/>
  <c r="A180" i="42"/>
  <c r="F179" i="42"/>
  <c r="D179" i="42"/>
  <c r="C179" i="42"/>
  <c r="B179" i="42"/>
  <c r="A179" i="42"/>
  <c r="F178" i="42"/>
  <c r="D178" i="42"/>
  <c r="C178" i="42"/>
  <c r="B178" i="42"/>
  <c r="A178" i="42"/>
  <c r="F177" i="42"/>
  <c r="D177" i="42"/>
  <c r="C177" i="42"/>
  <c r="B177" i="42"/>
  <c r="A177" i="42"/>
  <c r="F176" i="42"/>
  <c r="D176" i="42"/>
  <c r="C176" i="42"/>
  <c r="B176" i="42"/>
  <c r="A176" i="42"/>
  <c r="F175" i="42"/>
  <c r="D175" i="42"/>
  <c r="C175" i="42"/>
  <c r="B175" i="42"/>
  <c r="A175" i="42"/>
  <c r="F174" i="42"/>
  <c r="D174" i="42"/>
  <c r="C174" i="42"/>
  <c r="B174" i="42"/>
  <c r="A174" i="42"/>
  <c r="F173" i="42"/>
  <c r="D173" i="42"/>
  <c r="C173" i="42"/>
  <c r="B173" i="42"/>
  <c r="A173" i="42"/>
  <c r="F172" i="42"/>
  <c r="D172" i="42"/>
  <c r="C172" i="42"/>
  <c r="B172" i="42"/>
  <c r="A172" i="42"/>
  <c r="F171" i="42"/>
  <c r="D171" i="42"/>
  <c r="C171" i="42"/>
  <c r="B171" i="42"/>
  <c r="A171" i="42"/>
  <c r="F170" i="42"/>
  <c r="D170" i="42"/>
  <c r="C170" i="42"/>
  <c r="B170" i="42"/>
  <c r="A170" i="42"/>
  <c r="F169" i="42"/>
  <c r="D169" i="42"/>
  <c r="C169" i="42"/>
  <c r="B169" i="42"/>
  <c r="A169" i="42"/>
  <c r="F168" i="42"/>
  <c r="D168" i="42"/>
  <c r="C168" i="42"/>
  <c r="B168" i="42"/>
  <c r="A168" i="42"/>
  <c r="F167" i="42"/>
  <c r="D167" i="42"/>
  <c r="C167" i="42"/>
  <c r="B167" i="42"/>
  <c r="A167" i="42"/>
  <c r="F166" i="42"/>
  <c r="D166" i="42"/>
  <c r="C166" i="42"/>
  <c r="B166" i="42"/>
  <c r="A166" i="42"/>
  <c r="F165" i="42"/>
  <c r="D165" i="42"/>
  <c r="C165" i="42"/>
  <c r="B165" i="42"/>
  <c r="A165" i="42"/>
  <c r="F164" i="42"/>
  <c r="D164" i="42"/>
  <c r="C164" i="42"/>
  <c r="B164" i="42"/>
  <c r="A164" i="42"/>
  <c r="F163" i="42"/>
  <c r="D163" i="42"/>
  <c r="C163" i="42"/>
  <c r="B163" i="42"/>
  <c r="A163" i="42"/>
  <c r="F162" i="42"/>
  <c r="D162" i="42"/>
  <c r="C162" i="42"/>
  <c r="B162" i="42"/>
  <c r="A162" i="42"/>
  <c r="F161" i="42"/>
  <c r="D161" i="42"/>
  <c r="C161" i="42"/>
  <c r="B161" i="42"/>
  <c r="A161" i="42"/>
  <c r="F160" i="42"/>
  <c r="D160" i="42"/>
  <c r="C160" i="42"/>
  <c r="B160" i="42"/>
  <c r="A160" i="42"/>
  <c r="F159" i="42"/>
  <c r="D159" i="42"/>
  <c r="C159" i="42"/>
  <c r="B159" i="42"/>
  <c r="A159" i="42"/>
  <c r="F158" i="42"/>
  <c r="D158" i="42"/>
  <c r="C158" i="42"/>
  <c r="B158" i="42"/>
  <c r="A158" i="42"/>
  <c r="F157" i="42"/>
  <c r="D157" i="42"/>
  <c r="C157" i="42"/>
  <c r="B157" i="42"/>
  <c r="A157" i="42"/>
  <c r="F156" i="42"/>
  <c r="D156" i="42"/>
  <c r="C156" i="42"/>
  <c r="B156" i="42"/>
  <c r="A156" i="42"/>
  <c r="F155" i="42"/>
  <c r="D155" i="42"/>
  <c r="C155" i="42"/>
  <c r="B155" i="42"/>
  <c r="A155" i="42"/>
  <c r="F154" i="42"/>
  <c r="D154" i="42"/>
  <c r="C154" i="42"/>
  <c r="B154" i="42"/>
  <c r="A154" i="42"/>
  <c r="F153" i="42"/>
  <c r="D153" i="42"/>
  <c r="C153" i="42"/>
  <c r="B153" i="42"/>
  <c r="A153" i="42"/>
  <c r="F152" i="42"/>
  <c r="D152" i="42"/>
  <c r="C152" i="42"/>
  <c r="B152" i="42"/>
  <c r="A152" i="42"/>
  <c r="F151" i="42"/>
  <c r="D151" i="42"/>
  <c r="C151" i="42"/>
  <c r="B151" i="42"/>
  <c r="A151" i="42"/>
  <c r="F150" i="42"/>
  <c r="D150" i="42"/>
  <c r="C150" i="42"/>
  <c r="B150" i="42"/>
  <c r="A150" i="42"/>
  <c r="F149" i="42"/>
  <c r="D149" i="42"/>
  <c r="C149" i="42"/>
  <c r="B149" i="42"/>
  <c r="A149" i="42"/>
  <c r="F148" i="42"/>
  <c r="D148" i="42"/>
  <c r="C148" i="42"/>
  <c r="B148" i="42"/>
  <c r="A148" i="42"/>
  <c r="F147" i="42"/>
  <c r="D147" i="42"/>
  <c r="C147" i="42"/>
  <c r="B147" i="42"/>
  <c r="A147" i="42"/>
  <c r="F146" i="42"/>
  <c r="D146" i="42"/>
  <c r="C146" i="42"/>
  <c r="B146" i="42"/>
  <c r="A146" i="42"/>
  <c r="F145" i="42"/>
  <c r="D145" i="42"/>
  <c r="C145" i="42"/>
  <c r="B145" i="42"/>
  <c r="A145" i="42"/>
  <c r="F144" i="42"/>
  <c r="D144" i="42"/>
  <c r="C144" i="42"/>
  <c r="B144" i="42"/>
  <c r="A144" i="42"/>
  <c r="F143" i="42"/>
  <c r="D143" i="42"/>
  <c r="C143" i="42"/>
  <c r="B143" i="42"/>
  <c r="A143" i="42"/>
  <c r="F142" i="42"/>
  <c r="D142" i="42"/>
  <c r="C142" i="42"/>
  <c r="B142" i="42"/>
  <c r="A142" i="42"/>
  <c r="F141" i="42"/>
  <c r="D141" i="42"/>
  <c r="C141" i="42"/>
  <c r="B141" i="42"/>
  <c r="A141" i="42"/>
  <c r="F140" i="42"/>
  <c r="D140" i="42"/>
  <c r="C140" i="42"/>
  <c r="B140" i="42"/>
  <c r="A140" i="42"/>
  <c r="F139" i="42"/>
  <c r="D139" i="42"/>
  <c r="C139" i="42"/>
  <c r="B139" i="42"/>
  <c r="A139" i="42"/>
  <c r="F138" i="42"/>
  <c r="D138" i="42"/>
  <c r="C138" i="42"/>
  <c r="B138" i="42"/>
  <c r="A138" i="42"/>
  <c r="F137" i="42"/>
  <c r="D137" i="42"/>
  <c r="C137" i="42"/>
  <c r="B137" i="42"/>
  <c r="A137" i="42"/>
  <c r="F136" i="42"/>
  <c r="D136" i="42"/>
  <c r="C136" i="42"/>
  <c r="B136" i="42"/>
  <c r="A136" i="42"/>
  <c r="F135" i="42"/>
  <c r="D135" i="42"/>
  <c r="C135" i="42"/>
  <c r="B135" i="42"/>
  <c r="A135" i="42"/>
  <c r="F134" i="42"/>
  <c r="D134" i="42"/>
  <c r="C134" i="42"/>
  <c r="B134" i="42"/>
  <c r="A134" i="42"/>
  <c r="F133" i="42"/>
  <c r="D133" i="42"/>
  <c r="C133" i="42"/>
  <c r="B133" i="42"/>
  <c r="A133" i="42"/>
  <c r="F132" i="42"/>
  <c r="D132" i="42"/>
  <c r="C132" i="42"/>
  <c r="B132" i="42"/>
  <c r="A132" i="42"/>
  <c r="F131" i="42"/>
  <c r="D131" i="42"/>
  <c r="C131" i="42"/>
  <c r="B131" i="42"/>
  <c r="A131" i="42"/>
  <c r="F130" i="42"/>
  <c r="D130" i="42"/>
  <c r="C130" i="42"/>
  <c r="B130" i="42"/>
  <c r="A130" i="42"/>
  <c r="F129" i="42"/>
  <c r="D129" i="42"/>
  <c r="C129" i="42"/>
  <c r="B129" i="42"/>
  <c r="A129" i="42"/>
  <c r="F128" i="42"/>
  <c r="D128" i="42"/>
  <c r="C128" i="42"/>
  <c r="B128" i="42"/>
  <c r="A128" i="42"/>
  <c r="F127" i="42"/>
  <c r="D127" i="42"/>
  <c r="C127" i="42"/>
  <c r="B127" i="42"/>
  <c r="A127" i="42"/>
  <c r="F126" i="42"/>
  <c r="D126" i="42"/>
  <c r="C126" i="42"/>
  <c r="B126" i="42"/>
  <c r="A126" i="42"/>
  <c r="F125" i="42"/>
  <c r="D125" i="42"/>
  <c r="C125" i="42"/>
  <c r="B125" i="42"/>
  <c r="A125" i="42"/>
  <c r="F124" i="42"/>
  <c r="D124" i="42"/>
  <c r="C124" i="42"/>
  <c r="B124" i="42"/>
  <c r="A124" i="42"/>
  <c r="F123" i="42"/>
  <c r="D123" i="42"/>
  <c r="C123" i="42"/>
  <c r="B123" i="42"/>
  <c r="A123" i="42"/>
  <c r="F122" i="42"/>
  <c r="D122" i="42"/>
  <c r="C122" i="42"/>
  <c r="B122" i="42"/>
  <c r="A122" i="42"/>
  <c r="F121" i="42"/>
  <c r="D121" i="42"/>
  <c r="C121" i="42"/>
  <c r="B121" i="42"/>
  <c r="A121" i="42"/>
  <c r="F120" i="42"/>
  <c r="D120" i="42"/>
  <c r="C120" i="42"/>
  <c r="B120" i="42"/>
  <c r="A120" i="42"/>
  <c r="F119" i="42"/>
  <c r="D119" i="42"/>
  <c r="C119" i="42"/>
  <c r="B119" i="42"/>
  <c r="A119" i="42"/>
  <c r="F118" i="42"/>
  <c r="D118" i="42"/>
  <c r="C118" i="42"/>
  <c r="B118" i="42"/>
  <c r="A118" i="42"/>
  <c r="F117" i="42"/>
  <c r="D117" i="42"/>
  <c r="C117" i="42"/>
  <c r="B117" i="42"/>
  <c r="A117" i="42"/>
  <c r="F116" i="42"/>
  <c r="D116" i="42"/>
  <c r="C116" i="42"/>
  <c r="B116" i="42"/>
  <c r="A116" i="42"/>
  <c r="F115" i="42"/>
  <c r="D115" i="42"/>
  <c r="C115" i="42"/>
  <c r="B115" i="42"/>
  <c r="A115" i="42"/>
  <c r="F114" i="42"/>
  <c r="D114" i="42"/>
  <c r="C114" i="42"/>
  <c r="B114" i="42"/>
  <c r="A114" i="42"/>
  <c r="F113" i="42"/>
  <c r="D113" i="42"/>
  <c r="C113" i="42"/>
  <c r="B113" i="42"/>
  <c r="A113" i="42"/>
  <c r="F112" i="42"/>
  <c r="D112" i="42"/>
  <c r="C112" i="42"/>
  <c r="B112" i="42"/>
  <c r="A112" i="42"/>
  <c r="F111" i="42"/>
  <c r="D111" i="42"/>
  <c r="C111" i="42"/>
  <c r="B111" i="42"/>
  <c r="A111" i="42"/>
  <c r="F110" i="42"/>
  <c r="D110" i="42"/>
  <c r="C110" i="42"/>
  <c r="B110" i="42"/>
  <c r="A110" i="42"/>
  <c r="F109" i="42"/>
  <c r="D109" i="42"/>
  <c r="C109" i="42"/>
  <c r="B109" i="42"/>
  <c r="A109" i="42"/>
  <c r="F108" i="42"/>
  <c r="D108" i="42"/>
  <c r="C108" i="42"/>
  <c r="B108" i="42"/>
  <c r="A108" i="42"/>
  <c r="F107" i="42"/>
  <c r="D107" i="42"/>
  <c r="C107" i="42"/>
  <c r="B107" i="42"/>
  <c r="A107" i="42"/>
  <c r="F106" i="42"/>
  <c r="D106" i="42"/>
  <c r="C106" i="42"/>
  <c r="B106" i="42"/>
  <c r="A106" i="42"/>
  <c r="F105" i="42"/>
  <c r="D105" i="42"/>
  <c r="C105" i="42"/>
  <c r="B105" i="42"/>
  <c r="A105" i="42"/>
  <c r="F104" i="42"/>
  <c r="D104" i="42"/>
  <c r="C104" i="42"/>
  <c r="B104" i="42"/>
  <c r="A104" i="42"/>
  <c r="F103" i="42"/>
  <c r="D103" i="42"/>
  <c r="C103" i="42"/>
  <c r="B103" i="42"/>
  <c r="A103" i="42"/>
  <c r="F102" i="42"/>
  <c r="D102" i="42"/>
  <c r="C102" i="42"/>
  <c r="B102" i="42"/>
  <c r="A102" i="42"/>
  <c r="F101" i="42"/>
  <c r="D101" i="42"/>
  <c r="C101" i="42"/>
  <c r="B101" i="42"/>
  <c r="A101" i="42"/>
  <c r="F100" i="42"/>
  <c r="D100" i="42"/>
  <c r="C100" i="42"/>
  <c r="B100" i="42"/>
  <c r="A100" i="42"/>
  <c r="F99" i="42"/>
  <c r="D99" i="42"/>
  <c r="C99" i="42"/>
  <c r="B99" i="42"/>
  <c r="A99" i="42"/>
  <c r="F98" i="42"/>
  <c r="D98" i="42"/>
  <c r="C98" i="42"/>
  <c r="B98" i="42"/>
  <c r="A98" i="42"/>
  <c r="F97" i="42"/>
  <c r="D97" i="42"/>
  <c r="C97" i="42"/>
  <c r="B97" i="42"/>
  <c r="A97" i="42"/>
  <c r="F96" i="42"/>
  <c r="D96" i="42"/>
  <c r="C96" i="42"/>
  <c r="B96" i="42"/>
  <c r="A96" i="42"/>
  <c r="F95" i="42"/>
  <c r="D95" i="42"/>
  <c r="C95" i="42"/>
  <c r="B95" i="42"/>
  <c r="A95" i="42"/>
  <c r="F94" i="42"/>
  <c r="D94" i="42"/>
  <c r="C94" i="42"/>
  <c r="B94" i="42"/>
  <c r="A94" i="42"/>
  <c r="F93" i="42"/>
  <c r="D93" i="42"/>
  <c r="C93" i="42"/>
  <c r="B93" i="42"/>
  <c r="A93" i="42"/>
  <c r="F92" i="42"/>
  <c r="D92" i="42"/>
  <c r="C92" i="42"/>
  <c r="B92" i="42"/>
  <c r="A92" i="42"/>
  <c r="F91" i="42"/>
  <c r="D91" i="42"/>
  <c r="C91" i="42"/>
  <c r="B91" i="42"/>
  <c r="A91" i="42"/>
  <c r="F90" i="42"/>
  <c r="D90" i="42"/>
  <c r="C90" i="42"/>
  <c r="B90" i="42"/>
  <c r="A90" i="42"/>
  <c r="F89" i="42"/>
  <c r="D89" i="42"/>
  <c r="C89" i="42"/>
  <c r="B89" i="42"/>
  <c r="A89" i="42"/>
  <c r="F88" i="42"/>
  <c r="D88" i="42"/>
  <c r="C88" i="42"/>
  <c r="B88" i="42"/>
  <c r="A88" i="42"/>
  <c r="F87" i="42"/>
  <c r="D87" i="42"/>
  <c r="C87" i="42"/>
  <c r="B87" i="42"/>
  <c r="A87" i="42"/>
  <c r="F86" i="42"/>
  <c r="D86" i="42"/>
  <c r="C86" i="42"/>
  <c r="B86" i="42"/>
  <c r="A86" i="42"/>
  <c r="F85" i="42"/>
  <c r="D85" i="42"/>
  <c r="C85" i="42"/>
  <c r="B85" i="42"/>
  <c r="A85" i="42"/>
  <c r="F84" i="42"/>
  <c r="D84" i="42"/>
  <c r="C84" i="42"/>
  <c r="B84" i="42"/>
  <c r="A84" i="42"/>
  <c r="F83" i="42"/>
  <c r="D83" i="42"/>
  <c r="C83" i="42"/>
  <c r="B83" i="42"/>
  <c r="A83" i="42"/>
  <c r="F82" i="42"/>
  <c r="D82" i="42"/>
  <c r="C82" i="42"/>
  <c r="B82" i="42"/>
  <c r="A82" i="42"/>
  <c r="F81" i="42"/>
  <c r="D81" i="42"/>
  <c r="C81" i="42"/>
  <c r="B81" i="42"/>
  <c r="A81" i="42"/>
  <c r="F80" i="42"/>
  <c r="D80" i="42"/>
  <c r="C80" i="42"/>
  <c r="B80" i="42"/>
  <c r="A80" i="42"/>
  <c r="F79" i="42"/>
  <c r="D79" i="42"/>
  <c r="C79" i="42"/>
  <c r="B79" i="42"/>
  <c r="A79" i="42"/>
  <c r="F78" i="42"/>
  <c r="D78" i="42"/>
  <c r="C78" i="42"/>
  <c r="B78" i="42"/>
  <c r="A78" i="42"/>
  <c r="F77" i="42"/>
  <c r="D77" i="42"/>
  <c r="C77" i="42"/>
  <c r="B77" i="42"/>
  <c r="A77" i="42"/>
  <c r="F76" i="42"/>
  <c r="D76" i="42"/>
  <c r="C76" i="42"/>
  <c r="B76" i="42"/>
  <c r="A76" i="42"/>
  <c r="F75" i="42"/>
  <c r="D75" i="42"/>
  <c r="C75" i="42"/>
  <c r="B75" i="42"/>
  <c r="A75" i="42"/>
  <c r="F74" i="42"/>
  <c r="D74" i="42"/>
  <c r="C74" i="42"/>
  <c r="B74" i="42"/>
  <c r="A74" i="42"/>
  <c r="F73" i="42"/>
  <c r="D73" i="42"/>
  <c r="C73" i="42"/>
  <c r="B73" i="42"/>
  <c r="A73" i="42"/>
  <c r="F72" i="42"/>
  <c r="D72" i="42"/>
  <c r="C72" i="42"/>
  <c r="B72" i="42"/>
  <c r="A72" i="42"/>
  <c r="F71" i="42"/>
  <c r="D71" i="42"/>
  <c r="C71" i="42"/>
  <c r="B71" i="42"/>
  <c r="A71" i="42"/>
  <c r="F70" i="42"/>
  <c r="D70" i="42"/>
  <c r="C70" i="42"/>
  <c r="B70" i="42"/>
  <c r="A70" i="42"/>
  <c r="F69" i="42"/>
  <c r="D69" i="42"/>
  <c r="C69" i="42"/>
  <c r="B69" i="42"/>
  <c r="A69" i="42"/>
  <c r="F68" i="42"/>
  <c r="D68" i="42"/>
  <c r="C68" i="42"/>
  <c r="B68" i="42"/>
  <c r="A68" i="42"/>
  <c r="F67" i="42"/>
  <c r="D67" i="42"/>
  <c r="C67" i="42"/>
  <c r="B67" i="42"/>
  <c r="A67" i="42"/>
  <c r="F66" i="42"/>
  <c r="D66" i="42"/>
  <c r="C66" i="42"/>
  <c r="B66" i="42"/>
  <c r="A66" i="42"/>
  <c r="F65" i="42"/>
  <c r="D65" i="42"/>
  <c r="C65" i="42"/>
  <c r="B65" i="42"/>
  <c r="A65" i="42"/>
  <c r="F64" i="42"/>
  <c r="D64" i="42"/>
  <c r="C64" i="42"/>
  <c r="B64" i="42"/>
  <c r="A64" i="42"/>
  <c r="F63" i="42"/>
  <c r="D63" i="42"/>
  <c r="C63" i="42"/>
  <c r="B63" i="42"/>
  <c r="A63" i="42"/>
  <c r="F62" i="42"/>
  <c r="D62" i="42"/>
  <c r="C62" i="42"/>
  <c r="B62" i="42"/>
  <c r="A62" i="42"/>
  <c r="F61" i="42"/>
  <c r="D61" i="42"/>
  <c r="C61" i="42"/>
  <c r="B61" i="42"/>
  <c r="A61" i="42"/>
  <c r="F60" i="42"/>
  <c r="D60" i="42"/>
  <c r="C60" i="42"/>
  <c r="B60" i="42"/>
  <c r="A60" i="42"/>
  <c r="F59" i="42"/>
  <c r="D59" i="42"/>
  <c r="C59" i="42"/>
  <c r="B59" i="42"/>
  <c r="A59" i="42"/>
  <c r="F58" i="42"/>
  <c r="D58" i="42"/>
  <c r="C58" i="42"/>
  <c r="B58" i="42"/>
  <c r="A58" i="42"/>
  <c r="F57" i="42"/>
  <c r="D57" i="42"/>
  <c r="C57" i="42"/>
  <c r="B57" i="42"/>
  <c r="A57" i="42"/>
  <c r="F56" i="42"/>
  <c r="D56" i="42"/>
  <c r="C56" i="42"/>
  <c r="B56" i="42"/>
  <c r="A56" i="42"/>
  <c r="F55" i="42"/>
  <c r="D55" i="42"/>
  <c r="C55" i="42"/>
  <c r="B55" i="42"/>
  <c r="A55" i="42"/>
  <c r="F54" i="42"/>
  <c r="D54" i="42"/>
  <c r="C54" i="42"/>
  <c r="B54" i="42"/>
  <c r="A54" i="42"/>
  <c r="F53" i="42"/>
  <c r="D53" i="42"/>
  <c r="C53" i="42"/>
  <c r="B53" i="42"/>
  <c r="A53" i="42"/>
  <c r="F52" i="42"/>
  <c r="D52" i="42"/>
  <c r="C52" i="42"/>
  <c r="B52" i="42"/>
  <c r="A52" i="42"/>
  <c r="F51" i="42"/>
  <c r="D51" i="42"/>
  <c r="C51" i="42"/>
  <c r="B51" i="42"/>
  <c r="A51" i="42"/>
  <c r="F50" i="42"/>
  <c r="D50" i="42"/>
  <c r="C50" i="42"/>
  <c r="B50" i="42"/>
  <c r="A50" i="42"/>
  <c r="F49" i="42"/>
  <c r="D49" i="42"/>
  <c r="C49" i="42"/>
  <c r="B49" i="42"/>
  <c r="A49" i="42"/>
  <c r="F48" i="42"/>
  <c r="D48" i="42"/>
  <c r="C48" i="42"/>
  <c r="B48" i="42"/>
  <c r="A48" i="42"/>
  <c r="F47" i="42"/>
  <c r="D47" i="42"/>
  <c r="C47" i="42"/>
  <c r="B47" i="42"/>
  <c r="A47" i="42"/>
  <c r="F46" i="42"/>
  <c r="D46" i="42"/>
  <c r="C46" i="42"/>
  <c r="B46" i="42"/>
  <c r="A46" i="42"/>
  <c r="F45" i="42"/>
  <c r="D45" i="42"/>
  <c r="C45" i="42"/>
  <c r="B45" i="42"/>
  <c r="A45" i="42"/>
  <c r="F44" i="42"/>
  <c r="D44" i="42"/>
  <c r="C44" i="42"/>
  <c r="B44" i="42"/>
  <c r="A44" i="42"/>
  <c r="F43" i="42"/>
  <c r="D43" i="42"/>
  <c r="C43" i="42"/>
  <c r="B43" i="42"/>
  <c r="A43" i="42"/>
  <c r="F42" i="42"/>
  <c r="D42" i="42"/>
  <c r="C42" i="42"/>
  <c r="B42" i="42"/>
  <c r="A42" i="42"/>
  <c r="F41" i="42"/>
  <c r="D41" i="42"/>
  <c r="C41" i="42"/>
  <c r="B41" i="42"/>
  <c r="A41" i="42"/>
  <c r="F40" i="42"/>
  <c r="D40" i="42"/>
  <c r="C40" i="42"/>
  <c r="B40" i="42"/>
  <c r="A40" i="42"/>
  <c r="F39" i="42"/>
  <c r="D39" i="42"/>
  <c r="C39" i="42"/>
  <c r="B39" i="42"/>
  <c r="A39" i="42"/>
  <c r="F38" i="42"/>
  <c r="D38" i="42"/>
  <c r="C38" i="42"/>
  <c r="B38" i="42"/>
  <c r="A38" i="42"/>
  <c r="F37" i="42"/>
  <c r="D37" i="42"/>
  <c r="C37" i="42"/>
  <c r="B37" i="42"/>
  <c r="A37" i="42"/>
  <c r="F36" i="42"/>
  <c r="D36" i="42"/>
  <c r="C36" i="42"/>
  <c r="B36" i="42"/>
  <c r="A36" i="42"/>
  <c r="F35" i="42"/>
  <c r="D35" i="42"/>
  <c r="C35" i="42"/>
  <c r="B35" i="42"/>
  <c r="A35" i="42"/>
  <c r="F34" i="42"/>
  <c r="D34" i="42"/>
  <c r="C34" i="42"/>
  <c r="B34" i="42"/>
  <c r="A34" i="42"/>
  <c r="F33" i="42"/>
  <c r="D33" i="42"/>
  <c r="C33" i="42"/>
  <c r="B33" i="42"/>
  <c r="A33" i="42"/>
  <c r="F32" i="42"/>
  <c r="D32" i="42"/>
  <c r="C32" i="42"/>
  <c r="B32" i="42"/>
  <c r="A32" i="42"/>
  <c r="F31" i="42"/>
  <c r="D31" i="42"/>
  <c r="C31" i="42"/>
  <c r="B31" i="42"/>
  <c r="A31" i="42"/>
  <c r="F30" i="42"/>
  <c r="D30" i="42"/>
  <c r="C30" i="42"/>
  <c r="B30" i="42"/>
  <c r="A30" i="42"/>
  <c r="F29" i="42"/>
  <c r="D29" i="42"/>
  <c r="C29" i="42"/>
  <c r="B29" i="42"/>
  <c r="A29" i="42"/>
  <c r="F28" i="42"/>
  <c r="D28" i="42"/>
  <c r="C28" i="42"/>
  <c r="B28" i="42"/>
  <c r="A28" i="42"/>
  <c r="F27" i="42"/>
  <c r="D27" i="42"/>
  <c r="C27" i="42"/>
  <c r="B27" i="42"/>
  <c r="A27" i="42"/>
  <c r="F26" i="42"/>
  <c r="D26" i="42"/>
  <c r="C26" i="42"/>
  <c r="B26" i="42"/>
  <c r="A26" i="42"/>
  <c r="F25" i="42"/>
  <c r="D25" i="42"/>
  <c r="C25" i="42"/>
  <c r="B25" i="42"/>
  <c r="A25" i="42"/>
  <c r="F24" i="42"/>
  <c r="D24" i="42"/>
  <c r="C24" i="42"/>
  <c r="B24" i="42"/>
  <c r="A24" i="42"/>
  <c r="F23" i="42"/>
  <c r="D23" i="42"/>
  <c r="C23" i="42"/>
  <c r="B23" i="42"/>
  <c r="A23" i="42"/>
  <c r="F22" i="42"/>
  <c r="D22" i="42"/>
  <c r="C22" i="42"/>
  <c r="B22" i="42"/>
  <c r="A22" i="42"/>
  <c r="F21" i="42"/>
  <c r="D21" i="42"/>
  <c r="C21" i="42"/>
  <c r="B21" i="42"/>
  <c r="A21" i="42"/>
  <c r="F20" i="42"/>
  <c r="D20" i="42"/>
  <c r="C20" i="42"/>
  <c r="B20" i="42"/>
  <c r="A20" i="42"/>
  <c r="F19" i="42"/>
  <c r="D19" i="42"/>
  <c r="C19" i="42"/>
  <c r="B19" i="42"/>
  <c r="A19" i="42"/>
  <c r="F18" i="42"/>
  <c r="D18" i="42"/>
  <c r="C18" i="42"/>
  <c r="B18" i="42"/>
  <c r="A18" i="42"/>
  <c r="F17" i="42"/>
  <c r="D17" i="42"/>
  <c r="C17" i="42"/>
  <c r="B17" i="42"/>
  <c r="A17" i="42"/>
  <c r="F16" i="42"/>
  <c r="D16" i="42"/>
  <c r="C16" i="42"/>
  <c r="B16" i="42"/>
  <c r="A16" i="42"/>
  <c r="F15" i="42"/>
  <c r="D15" i="42"/>
  <c r="C15" i="42"/>
  <c r="B15" i="42"/>
  <c r="A15" i="42"/>
  <c r="F14" i="42"/>
  <c r="D14" i="42"/>
  <c r="C14" i="42"/>
  <c r="B14" i="42"/>
  <c r="A14" i="42"/>
  <c r="F13" i="42"/>
  <c r="D13" i="42"/>
  <c r="C13" i="42"/>
  <c r="B13" i="42"/>
  <c r="A13" i="42"/>
  <c r="F12" i="42"/>
  <c r="D12" i="42"/>
  <c r="C12" i="42"/>
  <c r="B12" i="42"/>
  <c r="A12" i="42"/>
  <c r="F11" i="42"/>
  <c r="D11" i="42"/>
  <c r="C11" i="42"/>
  <c r="B11" i="42"/>
  <c r="A11" i="42"/>
  <c r="F10" i="42"/>
  <c r="D10" i="42"/>
  <c r="C10" i="42"/>
  <c r="B10" i="42"/>
  <c r="A10" i="42"/>
  <c r="F9" i="42"/>
  <c r="D9" i="42"/>
  <c r="C9" i="42"/>
  <c r="B9" i="42"/>
  <c r="A9" i="42"/>
  <c r="F8" i="42"/>
  <c r="D8" i="42"/>
  <c r="C8" i="42"/>
  <c r="B8" i="42"/>
  <c r="A8" i="42"/>
  <c r="F7" i="42"/>
  <c r="D7" i="42"/>
  <c r="C7" i="42"/>
  <c r="B7" i="42"/>
  <c r="A7" i="42"/>
  <c r="F6" i="42"/>
  <c r="D6" i="42"/>
  <c r="C6" i="42"/>
  <c r="B6" i="42"/>
  <c r="A6" i="42"/>
  <c r="F5" i="42"/>
  <c r="D5" i="42"/>
  <c r="C5" i="42"/>
  <c r="B5" i="42"/>
  <c r="A5" i="42"/>
  <c r="F4" i="42"/>
  <c r="D4" i="42"/>
  <c r="C4" i="42"/>
  <c r="B4" i="42"/>
  <c r="A4" i="42"/>
  <c r="F3" i="42"/>
  <c r="D3" i="42"/>
  <c r="C3" i="42"/>
  <c r="B3" i="42"/>
  <c r="A3" i="42"/>
  <c r="F2" i="42"/>
  <c r="D2" i="42"/>
  <c r="C2" i="42"/>
  <c r="B2" i="42"/>
  <c r="A2" i="42"/>
  <c r="F18" i="45" l="1"/>
  <c r="B18" i="45"/>
  <c r="F13" i="45"/>
  <c r="B13" i="45"/>
  <c r="F15" i="45"/>
  <c r="B15" i="45"/>
  <c r="B19" i="45"/>
  <c r="F19" i="45"/>
  <c r="G3" i="41"/>
  <c r="H3" i="41"/>
  <c r="G4" i="41"/>
  <c r="H4" i="41"/>
  <c r="G5" i="41"/>
  <c r="H5" i="41"/>
  <c r="G6" i="41"/>
  <c r="H6" i="41"/>
  <c r="G7" i="41"/>
  <c r="H7" i="41"/>
  <c r="G8" i="41"/>
  <c r="H8" i="41"/>
  <c r="G9" i="41"/>
  <c r="H9" i="41"/>
  <c r="G10" i="41"/>
  <c r="H10" i="41"/>
  <c r="G11" i="41"/>
  <c r="H11" i="41"/>
  <c r="G12" i="41"/>
  <c r="H12" i="41"/>
  <c r="G13" i="41"/>
  <c r="H13" i="41"/>
  <c r="G14" i="41"/>
  <c r="H14" i="41"/>
  <c r="G15" i="41"/>
  <c r="H15" i="41"/>
  <c r="G16" i="41"/>
  <c r="H16" i="41"/>
  <c r="G17" i="41"/>
  <c r="H17" i="41"/>
  <c r="G18" i="41"/>
  <c r="H18" i="41"/>
  <c r="G19" i="41"/>
  <c r="H19" i="41"/>
  <c r="G20" i="41"/>
  <c r="H20" i="41"/>
  <c r="G21" i="41"/>
  <c r="H21" i="41"/>
  <c r="G22" i="41"/>
  <c r="H22" i="41"/>
  <c r="G23" i="41"/>
  <c r="H23" i="41"/>
  <c r="G24" i="41"/>
  <c r="H24" i="41"/>
  <c r="G25" i="41"/>
  <c r="H25" i="41"/>
  <c r="G26" i="41"/>
  <c r="H26" i="41"/>
  <c r="G27" i="41"/>
  <c r="H27" i="41"/>
  <c r="G28" i="41"/>
  <c r="H28" i="41"/>
  <c r="G29" i="41"/>
  <c r="H29" i="41"/>
  <c r="G30" i="41"/>
  <c r="H30" i="41"/>
  <c r="G31" i="41"/>
  <c r="H31" i="41"/>
  <c r="G32" i="41"/>
  <c r="H32" i="41"/>
  <c r="G33" i="41"/>
  <c r="H33" i="41"/>
  <c r="G34" i="41"/>
  <c r="H34" i="41"/>
  <c r="G35" i="41"/>
  <c r="H35" i="41"/>
  <c r="G36" i="41"/>
  <c r="H36" i="41"/>
  <c r="G37" i="41"/>
  <c r="H37" i="41"/>
  <c r="G38" i="41"/>
  <c r="H38" i="41"/>
  <c r="G39" i="41"/>
  <c r="H39" i="41"/>
  <c r="G40" i="41"/>
  <c r="H40" i="41"/>
  <c r="G41" i="41"/>
  <c r="H41" i="41"/>
  <c r="G42" i="41"/>
  <c r="H42" i="41"/>
  <c r="G43" i="41"/>
  <c r="H43" i="41"/>
  <c r="G44" i="41"/>
  <c r="H44" i="41"/>
  <c r="G45" i="41"/>
  <c r="H45" i="41"/>
  <c r="G46" i="41"/>
  <c r="H46" i="41"/>
  <c r="G47" i="41"/>
  <c r="H47" i="41"/>
  <c r="G48" i="41"/>
  <c r="H48" i="41"/>
  <c r="G49" i="41"/>
  <c r="H49" i="41"/>
  <c r="G50" i="41"/>
  <c r="H50" i="41"/>
  <c r="G51" i="41"/>
  <c r="H51" i="41"/>
  <c r="G52" i="41"/>
  <c r="H52" i="41"/>
  <c r="G53" i="41"/>
  <c r="H53" i="41"/>
  <c r="G54" i="41"/>
  <c r="H54" i="41"/>
  <c r="G55" i="41"/>
  <c r="H55" i="41"/>
  <c r="G56" i="41"/>
  <c r="H56" i="41"/>
  <c r="G57" i="41"/>
  <c r="H57" i="41"/>
  <c r="G58" i="41"/>
  <c r="H58" i="41"/>
  <c r="G59" i="41"/>
  <c r="H59" i="41"/>
  <c r="G60" i="41"/>
  <c r="H60" i="41"/>
  <c r="G61" i="41"/>
  <c r="H61" i="41"/>
  <c r="G62" i="41"/>
  <c r="H62" i="41"/>
  <c r="G63" i="41"/>
  <c r="H63" i="41"/>
  <c r="G64" i="41"/>
  <c r="H64" i="41"/>
  <c r="G65" i="41"/>
  <c r="H65" i="41"/>
  <c r="G66" i="41"/>
  <c r="H66" i="41"/>
  <c r="G67" i="41"/>
  <c r="H67" i="41"/>
  <c r="G68" i="41"/>
  <c r="H68" i="41"/>
  <c r="G69" i="41"/>
  <c r="H69" i="41"/>
  <c r="G70" i="41"/>
  <c r="H70" i="41"/>
  <c r="G71" i="41"/>
  <c r="H71" i="41"/>
  <c r="G72" i="41"/>
  <c r="H72" i="41"/>
  <c r="G73" i="41"/>
  <c r="H73" i="41"/>
  <c r="G74" i="41"/>
  <c r="H74" i="41"/>
  <c r="G75" i="41"/>
  <c r="H75" i="41"/>
  <c r="G76" i="41"/>
  <c r="H76" i="41"/>
  <c r="G77" i="41"/>
  <c r="H77" i="41"/>
  <c r="G78" i="41"/>
  <c r="H78" i="41"/>
  <c r="G79" i="41"/>
  <c r="H79" i="41"/>
  <c r="G80" i="41"/>
  <c r="H80" i="41"/>
  <c r="G81" i="41"/>
  <c r="H81" i="41"/>
  <c r="G82" i="41"/>
  <c r="H82" i="41"/>
  <c r="G83" i="41"/>
  <c r="H83" i="41"/>
  <c r="G84" i="41"/>
  <c r="H84" i="41"/>
  <c r="G85" i="41"/>
  <c r="H85" i="41"/>
  <c r="G86" i="41"/>
  <c r="H86" i="41"/>
  <c r="G87" i="41"/>
  <c r="H87" i="41"/>
  <c r="G88" i="41"/>
  <c r="H88" i="41"/>
  <c r="G89" i="41"/>
  <c r="H89" i="41"/>
  <c r="G90" i="41"/>
  <c r="H90" i="41"/>
  <c r="G91" i="41"/>
  <c r="H91" i="41"/>
  <c r="G92" i="41"/>
  <c r="H92" i="41"/>
  <c r="G93" i="41"/>
  <c r="H93" i="41"/>
  <c r="G94" i="41"/>
  <c r="H94" i="41"/>
  <c r="G95" i="41"/>
  <c r="H95" i="41"/>
  <c r="G96" i="41"/>
  <c r="H96" i="41"/>
  <c r="G97" i="41"/>
  <c r="H97" i="41"/>
  <c r="G98" i="41"/>
  <c r="H98" i="41"/>
  <c r="G99" i="41"/>
  <c r="H99" i="41"/>
  <c r="G100" i="41"/>
  <c r="H100" i="41"/>
  <c r="G101" i="41"/>
  <c r="H101" i="41"/>
  <c r="G102" i="41"/>
  <c r="H102" i="41"/>
  <c r="G103" i="41"/>
  <c r="H103" i="41"/>
  <c r="G104" i="41"/>
  <c r="H104" i="41"/>
  <c r="G105" i="41"/>
  <c r="H105" i="41"/>
  <c r="G106" i="41"/>
  <c r="H106" i="41"/>
  <c r="G107" i="41"/>
  <c r="H107" i="41"/>
  <c r="G108" i="41"/>
  <c r="H108" i="41"/>
  <c r="G109" i="41"/>
  <c r="H109" i="41"/>
  <c r="G110" i="41"/>
  <c r="H110" i="41"/>
  <c r="G111" i="41"/>
  <c r="H111" i="41"/>
  <c r="G112" i="41"/>
  <c r="H112" i="41"/>
  <c r="G113" i="41"/>
  <c r="H113" i="41"/>
  <c r="G114" i="41"/>
  <c r="H114" i="41"/>
  <c r="G115" i="41"/>
  <c r="H115" i="41"/>
  <c r="G116" i="41"/>
  <c r="H116" i="41"/>
  <c r="G117" i="41"/>
  <c r="H117" i="41"/>
  <c r="G118" i="41"/>
  <c r="H118" i="41"/>
  <c r="G119" i="41"/>
  <c r="H119" i="41"/>
  <c r="G120" i="41"/>
  <c r="H120" i="41"/>
  <c r="G121" i="41"/>
  <c r="H121" i="41"/>
  <c r="G122" i="41"/>
  <c r="H122" i="41"/>
  <c r="G123" i="41"/>
  <c r="H123" i="41"/>
  <c r="G124" i="41"/>
  <c r="H124" i="41"/>
  <c r="G125" i="41"/>
  <c r="H125" i="41"/>
  <c r="G126" i="41"/>
  <c r="H126" i="41"/>
  <c r="H2" i="41"/>
  <c r="G2" i="41"/>
  <c r="N3" i="41"/>
  <c r="N4" i="41"/>
  <c r="N5" i="41"/>
  <c r="N6" i="41"/>
  <c r="N7" i="41"/>
  <c r="N8" i="41"/>
  <c r="N9" i="41"/>
  <c r="N10" i="41"/>
  <c r="N11" i="41"/>
  <c r="N12" i="41"/>
  <c r="N13" i="41"/>
  <c r="N14" i="41"/>
  <c r="N15" i="41"/>
  <c r="N16" i="41"/>
  <c r="N17" i="41"/>
  <c r="N18" i="41"/>
  <c r="N19" i="41"/>
  <c r="N20" i="41"/>
  <c r="N21" i="41"/>
  <c r="N22" i="41"/>
  <c r="N23" i="41"/>
  <c r="N24" i="41"/>
  <c r="N25" i="41"/>
  <c r="N26" i="41"/>
  <c r="N27" i="41"/>
  <c r="N28" i="41"/>
  <c r="N29" i="41"/>
  <c r="N30" i="41"/>
  <c r="N31" i="41"/>
  <c r="N32" i="41"/>
  <c r="N33" i="41"/>
  <c r="N34" i="41"/>
  <c r="N35" i="41"/>
  <c r="N36" i="41"/>
  <c r="N37" i="41"/>
  <c r="N38" i="41"/>
  <c r="N39" i="41"/>
  <c r="N40" i="41"/>
  <c r="N41" i="41"/>
  <c r="N42" i="41"/>
  <c r="N43" i="41"/>
  <c r="N44" i="41"/>
  <c r="N45" i="41"/>
  <c r="N46" i="41"/>
  <c r="N47" i="41"/>
  <c r="N48" i="41"/>
  <c r="N49" i="41"/>
  <c r="N50" i="41"/>
  <c r="N51" i="41"/>
  <c r="N52" i="41"/>
  <c r="N53" i="41"/>
  <c r="N54" i="41"/>
  <c r="N55" i="41"/>
  <c r="N56" i="41"/>
  <c r="N57" i="41"/>
  <c r="N58" i="41"/>
  <c r="N59" i="41"/>
  <c r="N60" i="41"/>
  <c r="N61" i="41"/>
  <c r="N62" i="41"/>
  <c r="N63" i="41"/>
  <c r="N64" i="41"/>
  <c r="N65" i="41"/>
  <c r="N66" i="41"/>
  <c r="N67" i="41"/>
  <c r="N68" i="41"/>
  <c r="N69" i="41"/>
  <c r="N70" i="41"/>
  <c r="N71" i="41"/>
  <c r="N72" i="41"/>
  <c r="N73" i="41"/>
  <c r="N74" i="41"/>
  <c r="N75" i="41"/>
  <c r="N76" i="41"/>
  <c r="N77" i="41"/>
  <c r="N78" i="41"/>
  <c r="N79" i="41"/>
  <c r="N80" i="41"/>
  <c r="N81" i="41"/>
  <c r="N82" i="41"/>
  <c r="N83" i="41"/>
  <c r="N84" i="41"/>
  <c r="N85" i="41"/>
  <c r="N86" i="41"/>
  <c r="N87" i="41"/>
  <c r="N88" i="41"/>
  <c r="N89" i="41"/>
  <c r="N90" i="41"/>
  <c r="N91" i="41"/>
  <c r="N92" i="41"/>
  <c r="N93" i="41"/>
  <c r="N94" i="41"/>
  <c r="N95" i="41"/>
  <c r="N96" i="41"/>
  <c r="N97" i="41"/>
  <c r="N98" i="41"/>
  <c r="N99" i="41"/>
  <c r="N100" i="41"/>
  <c r="N101" i="41"/>
  <c r="N102" i="41"/>
  <c r="N103" i="41"/>
  <c r="N104" i="41"/>
  <c r="N105" i="41"/>
  <c r="N106" i="41"/>
  <c r="N107" i="41"/>
  <c r="N108" i="41"/>
  <c r="N109" i="41"/>
  <c r="N110" i="41"/>
  <c r="N111" i="41"/>
  <c r="N112" i="41"/>
  <c r="N113" i="41"/>
  <c r="N114" i="41"/>
  <c r="N115" i="41"/>
  <c r="N116" i="41"/>
  <c r="N117" i="41"/>
  <c r="N118" i="41"/>
  <c r="N119" i="41"/>
  <c r="N120" i="41"/>
  <c r="N121" i="41"/>
  <c r="N122" i="41"/>
  <c r="N123" i="41"/>
  <c r="N124" i="41"/>
  <c r="N125" i="41"/>
  <c r="N126" i="41"/>
  <c r="N2" i="41"/>
  <c r="D95" i="41"/>
  <c r="D103" i="41"/>
  <c r="D116" i="41"/>
  <c r="D118" i="41"/>
  <c r="D120" i="41"/>
  <c r="D115" i="41"/>
  <c r="D90" i="41"/>
  <c r="D108" i="41"/>
  <c r="D107" i="41"/>
  <c r="D110" i="41"/>
  <c r="D109" i="41"/>
  <c r="D104" i="41"/>
  <c r="D112" i="41"/>
  <c r="D111" i="41"/>
  <c r="D106" i="41"/>
  <c r="D113" i="41"/>
  <c r="D105" i="41"/>
  <c r="D40" i="41"/>
  <c r="D38" i="41"/>
  <c r="D45" i="41"/>
  <c r="D51" i="41"/>
  <c r="D59" i="41"/>
  <c r="D61" i="41"/>
  <c r="D63" i="41"/>
  <c r="D22" i="41"/>
  <c r="D65" i="41"/>
  <c r="D66" i="41"/>
  <c r="D24" i="41"/>
  <c r="D69" i="41"/>
  <c r="D70" i="41"/>
  <c r="D71" i="41"/>
  <c r="D72" i="41"/>
  <c r="D73" i="41"/>
  <c r="D34" i="41"/>
  <c r="D76" i="41"/>
  <c r="D77" i="41"/>
  <c r="D78" i="41"/>
  <c r="D89" i="41"/>
  <c r="D79" i="41"/>
  <c r="D81" i="41"/>
  <c r="D82" i="41"/>
  <c r="D83" i="41"/>
  <c r="D84" i="41"/>
  <c r="D86" i="41"/>
  <c r="D87" i="41"/>
  <c r="D88" i="41"/>
  <c r="D37" i="41"/>
  <c r="D39" i="41"/>
  <c r="D41" i="41"/>
  <c r="D42" i="41"/>
  <c r="D28" i="41"/>
  <c r="D43" i="41"/>
  <c r="D29" i="41"/>
  <c r="D44" i="41"/>
  <c r="D30" i="41"/>
  <c r="D46" i="41"/>
  <c r="D27" i="41"/>
  <c r="D47" i="41"/>
  <c r="D48" i="41"/>
  <c r="D31" i="41"/>
  <c r="D49" i="41"/>
  <c r="D50" i="41"/>
  <c r="D32" i="41"/>
  <c r="D52" i="41"/>
  <c r="D53" i="41"/>
  <c r="D54" i="41"/>
  <c r="D55" i="41"/>
  <c r="D56" i="41"/>
  <c r="D57" i="41"/>
  <c r="D58" i="41"/>
  <c r="D60" i="41"/>
  <c r="D62" i="41"/>
  <c r="D64" i="41"/>
  <c r="D67" i="41"/>
  <c r="D68" i="41"/>
  <c r="D23" i="41"/>
  <c r="D33" i="41"/>
  <c r="D74" i="41"/>
  <c r="D75" i="41"/>
  <c r="D36" i="41"/>
  <c r="D25" i="41"/>
  <c r="D35" i="41"/>
  <c r="D26" i="41"/>
  <c r="D80" i="41"/>
  <c r="D85" i="41"/>
  <c r="D2" i="41"/>
  <c r="D18" i="41"/>
  <c r="D3" i="41"/>
  <c r="D4" i="41"/>
  <c r="D5" i="41"/>
  <c r="D121" i="41"/>
  <c r="D19" i="41"/>
  <c r="D20" i="41"/>
  <c r="D124" i="41"/>
  <c r="D125" i="41"/>
  <c r="D96" i="41"/>
  <c r="D97" i="41"/>
  <c r="D114" i="41"/>
  <c r="D21" i="41"/>
  <c r="D98" i="41"/>
  <c r="D99" i="41"/>
  <c r="D100" i="41"/>
  <c r="D101" i="41"/>
  <c r="D102" i="41"/>
  <c r="D6" i="41"/>
  <c r="D7" i="41"/>
  <c r="D8" i="41"/>
  <c r="D123" i="41"/>
  <c r="D122" i="41"/>
  <c r="D117" i="41"/>
  <c r="D91" i="41"/>
  <c r="D9" i="41"/>
  <c r="D10" i="41"/>
  <c r="D11" i="41"/>
  <c r="D12" i="41"/>
  <c r="D13" i="41"/>
  <c r="D14" i="41"/>
  <c r="D15" i="41"/>
  <c r="D94" i="41"/>
  <c r="D93" i="41"/>
  <c r="D92" i="41"/>
  <c r="D119" i="41"/>
  <c r="D126" i="41"/>
  <c r="D16" i="41"/>
  <c r="D17" i="41"/>
  <c r="E94" i="41"/>
  <c r="E93" i="41"/>
  <c r="E92" i="41"/>
  <c r="E119" i="41"/>
  <c r="E126" i="41"/>
  <c r="E115" i="41"/>
  <c r="E39" i="41"/>
  <c r="E19" i="41"/>
  <c r="E40" i="41"/>
  <c r="E38" i="41"/>
  <c r="E90" i="41"/>
  <c r="E18" i="41"/>
  <c r="E41" i="41"/>
  <c r="E108" i="41"/>
  <c r="E107" i="41"/>
  <c r="E42" i="41"/>
  <c r="E110" i="41"/>
  <c r="E28" i="41"/>
  <c r="E43" i="41"/>
  <c r="E29" i="41"/>
  <c r="E109" i="41"/>
  <c r="E104" i="41"/>
  <c r="E44" i="41"/>
  <c r="E30" i="41"/>
  <c r="E45" i="41"/>
  <c r="E46" i="41"/>
  <c r="E27" i="41"/>
  <c r="E47" i="41"/>
  <c r="E112" i="41"/>
  <c r="E48" i="41"/>
  <c r="E31" i="41"/>
  <c r="E49" i="41"/>
  <c r="E50" i="41"/>
  <c r="E51" i="41"/>
  <c r="E17" i="41"/>
  <c r="E111" i="41"/>
  <c r="E32" i="41"/>
  <c r="E52" i="41"/>
  <c r="E53" i="41"/>
  <c r="E20" i="41"/>
  <c r="E54" i="41"/>
  <c r="E21" i="41"/>
  <c r="E55" i="41"/>
  <c r="E124" i="41"/>
  <c r="E56" i="41"/>
  <c r="E125" i="41"/>
  <c r="E57" i="41"/>
  <c r="E58" i="41"/>
  <c r="E59" i="41"/>
  <c r="E96" i="41"/>
  <c r="E60" i="41"/>
  <c r="E61" i="41"/>
  <c r="E62" i="41"/>
  <c r="E63" i="41"/>
  <c r="E22" i="41"/>
  <c r="E64" i="41"/>
  <c r="E65" i="41"/>
  <c r="E66" i="41"/>
  <c r="E67" i="41"/>
  <c r="E98" i="41"/>
  <c r="E68" i="41"/>
  <c r="E23" i="41"/>
  <c r="E24" i="41"/>
  <c r="E33" i="41"/>
  <c r="E99" i="41"/>
  <c r="E100" i="41"/>
  <c r="E69" i="41"/>
  <c r="E101" i="41"/>
  <c r="E102" i="41"/>
  <c r="E95" i="41"/>
  <c r="E70" i="41"/>
  <c r="E71" i="41"/>
  <c r="E72" i="41"/>
  <c r="E73" i="41"/>
  <c r="E74" i="41"/>
  <c r="E75" i="41"/>
  <c r="E103" i="41"/>
  <c r="E34" i="41"/>
  <c r="E106" i="41"/>
  <c r="E36" i="41"/>
  <c r="E25" i="41"/>
  <c r="E76" i="41"/>
  <c r="E77" i="41"/>
  <c r="E116" i="41"/>
  <c r="E118" i="41"/>
  <c r="E113" i="41"/>
  <c r="E78" i="41"/>
  <c r="E89" i="41"/>
  <c r="E35" i="41"/>
  <c r="E26" i="41"/>
  <c r="E105" i="41"/>
  <c r="E79" i="41"/>
  <c r="E91" i="41"/>
  <c r="E121" i="41"/>
  <c r="E117" i="41"/>
  <c r="E120" i="41"/>
  <c r="E80" i="41"/>
  <c r="E81" i="41"/>
  <c r="E82" i="41"/>
  <c r="E83" i="41"/>
  <c r="E84" i="41"/>
  <c r="E85" i="41"/>
  <c r="E86" i="41"/>
  <c r="E123" i="41"/>
  <c r="E87" i="41"/>
  <c r="E122" i="41"/>
  <c r="E88" i="41"/>
  <c r="E37" i="41"/>
  <c r="E97" i="41"/>
  <c r="E114" i="41"/>
  <c r="C10" i="41"/>
  <c r="C16" i="41"/>
  <c r="C94" i="41"/>
  <c r="C93" i="41"/>
  <c r="C92" i="41"/>
  <c r="C11" i="41"/>
  <c r="C12" i="41"/>
  <c r="C13" i="41"/>
  <c r="C14" i="41"/>
  <c r="C15" i="41"/>
  <c r="C119" i="41"/>
  <c r="C126" i="41"/>
  <c r="C6" i="41"/>
  <c r="C7" i="41"/>
  <c r="C4" i="41"/>
  <c r="C5" i="41"/>
  <c r="C115" i="41"/>
  <c r="C39" i="41"/>
  <c r="C19" i="41"/>
  <c r="C40" i="41"/>
  <c r="C38" i="41"/>
  <c r="C90" i="41"/>
  <c r="C18" i="41"/>
  <c r="C41" i="41"/>
  <c r="C108" i="41"/>
  <c r="C107" i="41"/>
  <c r="C42" i="41"/>
  <c r="C110" i="41"/>
  <c r="C28" i="41"/>
  <c r="C43" i="41"/>
  <c r="C29" i="41"/>
  <c r="C109" i="41"/>
  <c r="C104" i="41"/>
  <c r="C44" i="41"/>
  <c r="C30" i="41"/>
  <c r="C45" i="41"/>
  <c r="C46" i="41"/>
  <c r="C27" i="41"/>
  <c r="C47" i="41"/>
  <c r="C112" i="41"/>
  <c r="C48" i="41"/>
  <c r="C31" i="41"/>
  <c r="C49" i="41"/>
  <c r="C50" i="41"/>
  <c r="C51" i="41"/>
  <c r="C17" i="41"/>
  <c r="C111" i="41"/>
  <c r="C32" i="41"/>
  <c r="C52" i="41"/>
  <c r="C53" i="41"/>
  <c r="C20" i="41"/>
  <c r="C54" i="41"/>
  <c r="C21" i="41"/>
  <c r="C55" i="41"/>
  <c r="C124" i="41"/>
  <c r="C56" i="41"/>
  <c r="C125" i="41"/>
  <c r="C57" i="41"/>
  <c r="C58" i="41"/>
  <c r="C59" i="41"/>
  <c r="C96" i="41"/>
  <c r="C60" i="41"/>
  <c r="C61" i="41"/>
  <c r="C62" i="41"/>
  <c r="C63" i="41"/>
  <c r="C22" i="41"/>
  <c r="C64" i="41"/>
  <c r="C65" i="41"/>
  <c r="C66" i="41"/>
  <c r="C67" i="41"/>
  <c r="C98" i="41"/>
  <c r="C68" i="41"/>
  <c r="C23" i="41"/>
  <c r="C24" i="41"/>
  <c r="C33" i="41"/>
  <c r="C99" i="41"/>
  <c r="C100" i="41"/>
  <c r="C69" i="41"/>
  <c r="C101" i="41"/>
  <c r="C102" i="41"/>
  <c r="C95" i="41"/>
  <c r="C70" i="41"/>
  <c r="C71" i="41"/>
  <c r="C72" i="41"/>
  <c r="C73" i="41"/>
  <c r="C74" i="41"/>
  <c r="C75" i="41"/>
  <c r="C103" i="41"/>
  <c r="C34" i="41"/>
  <c r="C106" i="41"/>
  <c r="C36" i="41"/>
  <c r="C25" i="41"/>
  <c r="C76" i="41"/>
  <c r="C77" i="41"/>
  <c r="C116" i="41"/>
  <c r="C118" i="41"/>
  <c r="C113" i="41"/>
  <c r="C78" i="41"/>
  <c r="C89" i="41"/>
  <c r="C35" i="41"/>
  <c r="C26" i="41"/>
  <c r="C105" i="41"/>
  <c r="C79" i="41"/>
  <c r="C91" i="41"/>
  <c r="C121" i="41"/>
  <c r="C117" i="41"/>
  <c r="C120" i="41"/>
  <c r="C80" i="41"/>
  <c r="C81" i="41"/>
  <c r="C82" i="41"/>
  <c r="C83" i="41"/>
  <c r="C84" i="41"/>
  <c r="C85" i="41"/>
  <c r="C86" i="41"/>
  <c r="C123" i="41"/>
  <c r="C87" i="41"/>
  <c r="C122" i="41"/>
  <c r="C88" i="41"/>
  <c r="C37" i="41"/>
  <c r="C97" i="41"/>
  <c r="C114" i="41"/>
  <c r="C2" i="41"/>
  <c r="C8" i="41"/>
  <c r="C3" i="41"/>
  <c r="C9" i="41"/>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 i="4"/>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F2"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2" i="32"/>
  <c r="H3" i="27"/>
  <c r="H4" i="27"/>
  <c r="H5" i="27"/>
  <c r="H6" i="27"/>
  <c r="H7" i="27"/>
  <c r="H8" i="27"/>
  <c r="H9" i="27"/>
  <c r="H10" i="27"/>
  <c r="H11" i="27"/>
  <c r="H12" i="27"/>
  <c r="H13" i="27"/>
  <c r="H14" i="27"/>
  <c r="H15" i="27"/>
  <c r="H16" i="27"/>
  <c r="H17" i="27"/>
  <c r="H2" i="27"/>
  <c r="G3" i="23"/>
  <c r="G4" i="23"/>
  <c r="G5" i="23"/>
  <c r="G6" i="23"/>
  <c r="G7" i="23"/>
  <c r="G8" i="23"/>
  <c r="G9" i="23"/>
  <c r="G10" i="23"/>
  <c r="G11" i="23"/>
  <c r="G12" i="23"/>
  <c r="G13" i="23"/>
  <c r="G14"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7" i="23"/>
  <c r="G78" i="23"/>
  <c r="G79" i="23"/>
  <c r="G80" i="23"/>
  <c r="G81" i="23"/>
  <c r="G82" i="23"/>
  <c r="G83" i="23"/>
  <c r="G84" i="23"/>
  <c r="G85" i="23"/>
  <c r="G86" i="23"/>
  <c r="G87" i="23"/>
  <c r="G88" i="23"/>
  <c r="G89" i="23"/>
  <c r="G90" i="23"/>
  <c r="G91" i="23"/>
  <c r="G92" i="23"/>
  <c r="G2" i="23"/>
  <c r="F3" i="36"/>
  <c r="F4" i="36"/>
  <c r="F5" i="36"/>
  <c r="F6" i="36"/>
  <c r="F7" i="36"/>
  <c r="F8" i="36"/>
  <c r="F9" i="36"/>
  <c r="F10" i="36"/>
  <c r="F11" i="36"/>
  <c r="F12" i="36"/>
  <c r="F13" i="36"/>
  <c r="F14" i="36"/>
  <c r="F15" i="36"/>
  <c r="F16" i="36"/>
  <c r="F17" i="36"/>
  <c r="F18" i="36"/>
  <c r="F19" i="36"/>
  <c r="F20" i="36"/>
  <c r="F21" i="36"/>
  <c r="F22" i="36"/>
  <c r="F23" i="36"/>
  <c r="F24" i="36"/>
  <c r="F25" i="36"/>
  <c r="F26" i="36"/>
  <c r="F27" i="36"/>
  <c r="F28" i="36"/>
  <c r="F29" i="36"/>
  <c r="F30" i="36"/>
  <c r="F31" i="36"/>
  <c r="F32" i="36"/>
  <c r="F33" i="36"/>
  <c r="F34" i="36"/>
  <c r="F35" i="36"/>
  <c r="F36" i="36"/>
  <c r="F37" i="36"/>
  <c r="F38" i="36"/>
  <c r="F39" i="36"/>
  <c r="F40" i="36"/>
  <c r="F41" i="36"/>
  <c r="F42" i="36"/>
  <c r="F43" i="36"/>
  <c r="F44" i="36"/>
  <c r="F45" i="36"/>
  <c r="F46" i="36"/>
  <c r="F47" i="36"/>
  <c r="F48" i="36"/>
  <c r="F49" i="36"/>
  <c r="F50" i="36"/>
  <c r="F51" i="36"/>
  <c r="F52" i="36"/>
  <c r="F53" i="36"/>
  <c r="F54" i="36"/>
  <c r="F55" i="36"/>
  <c r="F56" i="36"/>
  <c r="F57" i="36"/>
  <c r="F58" i="36"/>
  <c r="F59" i="36"/>
  <c r="F60" i="36"/>
  <c r="F61" i="36"/>
  <c r="F62" i="36"/>
  <c r="F63" i="36"/>
  <c r="F64" i="36"/>
  <c r="F65" i="36"/>
  <c r="F66" i="36"/>
  <c r="F67" i="36"/>
  <c r="F68" i="36"/>
  <c r="F69" i="36"/>
  <c r="F70" i="36"/>
  <c r="F71" i="36"/>
  <c r="F72" i="36"/>
  <c r="F73" i="36"/>
  <c r="F74" i="36"/>
  <c r="F75" i="36"/>
  <c r="F76" i="36"/>
  <c r="F77" i="36"/>
  <c r="F78" i="36"/>
  <c r="F79" i="36"/>
  <c r="F80" i="36"/>
  <c r="F81" i="36"/>
  <c r="F82" i="36"/>
  <c r="F83" i="36"/>
  <c r="F84" i="36"/>
  <c r="F85" i="36"/>
  <c r="F86" i="36"/>
  <c r="F87" i="36"/>
  <c r="F88" i="36"/>
  <c r="F89" i="36"/>
  <c r="F90" i="36"/>
  <c r="F91" i="36"/>
  <c r="F92" i="36"/>
  <c r="F93" i="36"/>
  <c r="F94" i="36"/>
  <c r="F95" i="36"/>
  <c r="F96" i="36"/>
  <c r="F97" i="36"/>
  <c r="F98" i="36"/>
  <c r="F99" i="36"/>
  <c r="F100" i="36"/>
  <c r="F101" i="36"/>
  <c r="F102" i="36"/>
  <c r="F103" i="36"/>
  <c r="F104" i="36"/>
  <c r="F105" i="36"/>
  <c r="F106" i="36"/>
  <c r="F107" i="36"/>
  <c r="F108" i="36"/>
  <c r="F109" i="36"/>
  <c r="F110" i="36"/>
  <c r="F111" i="36"/>
  <c r="F112" i="36"/>
  <c r="F113" i="36"/>
  <c r="F114" i="36"/>
  <c r="F115" i="36"/>
  <c r="F116" i="36"/>
  <c r="F117" i="36"/>
  <c r="F118" i="36"/>
  <c r="F119" i="36"/>
  <c r="F120" i="36"/>
  <c r="F121" i="36"/>
  <c r="F122" i="36"/>
  <c r="F123" i="36"/>
  <c r="F124" i="36"/>
  <c r="F125" i="36"/>
  <c r="F126" i="36"/>
  <c r="F127" i="36"/>
  <c r="F128" i="36"/>
  <c r="F129" i="36"/>
  <c r="F130" i="36"/>
  <c r="F131" i="36"/>
  <c r="F132" i="36"/>
  <c r="F133" i="36"/>
  <c r="F134" i="36"/>
  <c r="F135" i="36"/>
  <c r="F136" i="36"/>
  <c r="F137" i="36"/>
  <c r="F138" i="36"/>
  <c r="F139" i="36"/>
  <c r="F140" i="36"/>
  <c r="F141" i="36"/>
  <c r="F142" i="36"/>
  <c r="F143" i="36"/>
  <c r="F144" i="36"/>
  <c r="F145" i="36"/>
  <c r="F146" i="36"/>
  <c r="F147" i="36"/>
  <c r="F148" i="36"/>
  <c r="F149" i="36"/>
  <c r="F150" i="36"/>
  <c r="F151" i="36"/>
  <c r="F152" i="36"/>
  <c r="F153" i="36"/>
  <c r="F154" i="36"/>
  <c r="F155" i="36"/>
  <c r="F156" i="36"/>
  <c r="F157" i="36"/>
  <c r="F158" i="36"/>
  <c r="F159" i="36"/>
  <c r="F160" i="36"/>
  <c r="F161" i="36"/>
  <c r="F162" i="36"/>
  <c r="F163" i="36"/>
  <c r="F164" i="36"/>
  <c r="F165" i="36"/>
  <c r="F166" i="36"/>
  <c r="F167" i="36"/>
  <c r="F168" i="36"/>
  <c r="F169" i="36"/>
  <c r="F170" i="36"/>
  <c r="F171" i="36"/>
  <c r="F172" i="36"/>
  <c r="F173" i="36"/>
  <c r="F174" i="36"/>
  <c r="F175" i="36"/>
  <c r="F176" i="36"/>
  <c r="F177" i="36"/>
  <c r="F178" i="36"/>
  <c r="F179" i="36"/>
  <c r="F180" i="36"/>
  <c r="F181" i="36"/>
  <c r="F182" i="36"/>
  <c r="F183" i="36"/>
  <c r="F184" i="36"/>
  <c r="F185" i="36"/>
  <c r="F186" i="36"/>
  <c r="F187" i="36"/>
  <c r="F188" i="36"/>
  <c r="F189" i="36"/>
  <c r="F190" i="36"/>
  <c r="F191" i="36"/>
  <c r="F192" i="36"/>
  <c r="F193" i="36"/>
  <c r="F194" i="36"/>
  <c r="F195" i="36"/>
  <c r="F196" i="36"/>
  <c r="F197" i="36"/>
  <c r="F198" i="36"/>
  <c r="F199" i="36"/>
  <c r="F200" i="36"/>
  <c r="F201" i="36"/>
  <c r="F202" i="36"/>
  <c r="F203" i="36"/>
  <c r="F204" i="36"/>
  <c r="F205" i="36"/>
  <c r="F206" i="36"/>
  <c r="F207" i="36"/>
  <c r="F208" i="36"/>
  <c r="F209" i="36"/>
  <c r="F210" i="36"/>
  <c r="F211" i="36"/>
  <c r="F212" i="36"/>
  <c r="F213" i="36"/>
  <c r="F214" i="36"/>
  <c r="F215" i="36"/>
  <c r="F216" i="36"/>
  <c r="F217" i="36"/>
  <c r="F218" i="36"/>
  <c r="F219" i="36"/>
  <c r="F220" i="36"/>
  <c r="F221" i="36"/>
  <c r="F222" i="36"/>
  <c r="F223" i="36"/>
  <c r="F224" i="36"/>
  <c r="F225" i="36"/>
  <c r="F226" i="36"/>
  <c r="F227" i="36"/>
  <c r="F228" i="36"/>
  <c r="F229" i="36"/>
  <c r="F230" i="36"/>
  <c r="F231" i="36"/>
  <c r="F232" i="36"/>
  <c r="F233" i="36"/>
  <c r="F234" i="36"/>
  <c r="F235" i="36"/>
  <c r="F236" i="36"/>
  <c r="F237" i="36"/>
  <c r="F238" i="36"/>
  <c r="F239" i="36"/>
  <c r="F240" i="36"/>
  <c r="F241" i="36"/>
  <c r="F242" i="36"/>
  <c r="F243" i="36"/>
  <c r="F244" i="36"/>
  <c r="F245" i="36"/>
  <c r="F246" i="36"/>
  <c r="F247" i="36"/>
  <c r="F248" i="36"/>
  <c r="F249" i="36"/>
  <c r="F250" i="36"/>
  <c r="F251" i="36"/>
  <c r="F252" i="36"/>
  <c r="F253" i="36"/>
  <c r="F254" i="36"/>
  <c r="F255" i="36"/>
  <c r="F256" i="36"/>
  <c r="F257" i="36"/>
  <c r="F258" i="36"/>
  <c r="F259" i="36"/>
  <c r="F260" i="36"/>
  <c r="F261" i="36"/>
  <c r="F262" i="36"/>
  <c r="F263" i="36"/>
  <c r="F264" i="36"/>
  <c r="F265" i="36"/>
  <c r="F266" i="36"/>
  <c r="F267" i="36"/>
  <c r="F268" i="36"/>
  <c r="F269" i="36"/>
  <c r="F270" i="36"/>
  <c r="F271" i="36"/>
  <c r="F272" i="36"/>
  <c r="F273" i="36"/>
  <c r="F274" i="36"/>
  <c r="F275" i="36"/>
  <c r="F276" i="36"/>
  <c r="F277" i="36"/>
  <c r="F278" i="36"/>
  <c r="F279" i="36"/>
  <c r="F280" i="36"/>
  <c r="F281" i="36"/>
  <c r="F282" i="36"/>
  <c r="F283" i="36"/>
  <c r="F284" i="36"/>
  <c r="F285" i="36"/>
  <c r="F286" i="36"/>
  <c r="F287" i="36"/>
  <c r="F288" i="36"/>
  <c r="F289" i="36"/>
  <c r="F290" i="36"/>
  <c r="F291" i="36"/>
  <c r="F292" i="36"/>
  <c r="F293" i="36"/>
  <c r="F294" i="36"/>
  <c r="F295" i="36"/>
  <c r="F296" i="36"/>
  <c r="F297" i="36"/>
  <c r="F298" i="36"/>
  <c r="F299" i="36"/>
  <c r="F300" i="36"/>
  <c r="F301" i="36"/>
  <c r="F302" i="36"/>
  <c r="F303" i="36"/>
  <c r="F304" i="36"/>
  <c r="F305" i="36"/>
  <c r="F306" i="36"/>
  <c r="F307" i="36"/>
  <c r="F308" i="36"/>
  <c r="F309" i="36"/>
  <c r="F310" i="36"/>
  <c r="F311" i="36"/>
  <c r="F312" i="36"/>
  <c r="F313" i="36"/>
  <c r="F314" i="36"/>
  <c r="F315" i="36"/>
  <c r="F316" i="36"/>
  <c r="F317" i="36"/>
  <c r="F318" i="36"/>
  <c r="F319" i="36"/>
  <c r="F320" i="36"/>
  <c r="F321" i="36"/>
  <c r="F322" i="36"/>
  <c r="F323"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2" i="36"/>
  <c r="D3" i="33"/>
  <c r="E3" i="33"/>
  <c r="D4" i="33"/>
  <c r="E4" i="33"/>
  <c r="D5" i="33"/>
  <c r="E5" i="33"/>
  <c r="D6" i="33"/>
  <c r="E6" i="33"/>
  <c r="D7" i="33"/>
  <c r="E7" i="33"/>
  <c r="D8" i="33"/>
  <c r="E8" i="33"/>
  <c r="D9" i="33"/>
  <c r="E9" i="33"/>
  <c r="D10" i="33"/>
  <c r="E10" i="33"/>
  <c r="D11" i="33"/>
  <c r="E11" i="33"/>
  <c r="D12" i="33"/>
  <c r="E12" i="33"/>
  <c r="D13" i="33"/>
  <c r="E13" i="33"/>
  <c r="D14" i="33"/>
  <c r="E14" i="33"/>
  <c r="D15" i="33"/>
  <c r="E15" i="33"/>
  <c r="D16" i="33"/>
  <c r="E16" i="33"/>
  <c r="D17" i="33"/>
  <c r="E17" i="33"/>
  <c r="D18" i="33"/>
  <c r="E18" i="33"/>
  <c r="D19" i="33"/>
  <c r="E19" i="33"/>
  <c r="D20" i="33"/>
  <c r="E20" i="33"/>
  <c r="D21" i="33"/>
  <c r="E21" i="33"/>
  <c r="D22" i="33"/>
  <c r="E22" i="33"/>
  <c r="D23" i="33"/>
  <c r="E23" i="33"/>
  <c r="D24" i="33"/>
  <c r="E24" i="33"/>
  <c r="D25" i="33"/>
  <c r="E25" i="33"/>
  <c r="D26" i="33"/>
  <c r="E26" i="33"/>
  <c r="D27" i="33"/>
  <c r="E27" i="33"/>
  <c r="D28" i="33"/>
  <c r="E28" i="33"/>
  <c r="D29" i="33"/>
  <c r="E29" i="33"/>
  <c r="D30" i="33"/>
  <c r="E30" i="33"/>
  <c r="D31" i="33"/>
  <c r="E31" i="33"/>
  <c r="D32" i="33"/>
  <c r="E32" i="33"/>
  <c r="D2" i="33"/>
  <c r="E2" i="33"/>
  <c r="E3" i="29"/>
  <c r="E4" i="29"/>
  <c r="E5" i="29"/>
  <c r="E6" i="29"/>
  <c r="E7" i="29"/>
  <c r="E8" i="29"/>
  <c r="E9" i="29"/>
  <c r="E10" i="29"/>
  <c r="E11" i="29"/>
  <c r="E12" i="29"/>
  <c r="E13" i="29"/>
  <c r="E14" i="29"/>
  <c r="E15" i="29"/>
  <c r="E16" i="29"/>
  <c r="E17" i="29"/>
  <c r="E18" i="29"/>
  <c r="E19" i="29"/>
  <c r="E20" i="29"/>
  <c r="E21" i="29"/>
  <c r="E22" i="29"/>
  <c r="E23" i="29"/>
  <c r="E24" i="29"/>
  <c r="E25" i="29"/>
  <c r="E26" i="29"/>
  <c r="E27" i="29"/>
  <c r="E28" i="29"/>
  <c r="E29" i="29"/>
  <c r="E30" i="29"/>
  <c r="E31" i="29"/>
  <c r="E32" i="29"/>
  <c r="E33" i="29"/>
  <c r="E34" i="29"/>
  <c r="E35" i="29"/>
  <c r="E36" i="29"/>
  <c r="E37" i="29"/>
  <c r="E38" i="29"/>
  <c r="E39" i="29"/>
  <c r="E40" i="29"/>
  <c r="E41" i="29"/>
  <c r="E42" i="29"/>
  <c r="E43" i="29"/>
  <c r="E44"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79" i="29"/>
  <c r="E80" i="29"/>
  <c r="E81" i="29"/>
  <c r="E82" i="29"/>
  <c r="E83" i="29"/>
  <c r="E84" i="29"/>
  <c r="E85" i="29"/>
  <c r="E86" i="29"/>
  <c r="E87" i="29"/>
  <c r="E88" i="29"/>
  <c r="E89" i="29"/>
  <c r="E90" i="29"/>
  <c r="E91" i="29"/>
  <c r="E92" i="29"/>
  <c r="E93" i="29"/>
  <c r="E94" i="29"/>
  <c r="E95" i="29"/>
  <c r="E96" i="29"/>
  <c r="E97" i="29"/>
  <c r="E98" i="29"/>
  <c r="E99" i="29"/>
  <c r="E100" i="29"/>
  <c r="E101" i="29"/>
  <c r="E102" i="29"/>
  <c r="E103" i="29"/>
  <c r="E104" i="29"/>
  <c r="E105" i="29"/>
  <c r="E106" i="29"/>
  <c r="E107" i="29"/>
  <c r="E108" i="29"/>
  <c r="E109" i="29"/>
  <c r="E110" i="29"/>
  <c r="E111" i="29"/>
  <c r="E112" i="29"/>
  <c r="E113" i="29"/>
  <c r="E114" i="29"/>
  <c r="E115" i="29"/>
  <c r="E116" i="29"/>
  <c r="E117" i="29"/>
  <c r="E118" i="29"/>
  <c r="E119" i="29"/>
  <c r="E120" i="29"/>
  <c r="E121" i="29"/>
  <c r="E122" i="29"/>
  <c r="E123" i="29"/>
  <c r="E124" i="29"/>
  <c r="E125" i="29"/>
  <c r="E126" i="29"/>
  <c r="E127" i="29"/>
  <c r="E128" i="29"/>
  <c r="E129" i="29"/>
  <c r="E130" i="29"/>
  <c r="E131" i="29"/>
  <c r="E132" i="29"/>
  <c r="E133" i="29"/>
  <c r="E134" i="29"/>
  <c r="E135" i="29"/>
  <c r="E136" i="29"/>
  <c r="E137" i="29"/>
  <c r="E138" i="29"/>
  <c r="E139" i="29"/>
  <c r="E140" i="29"/>
  <c r="E141" i="29"/>
  <c r="E142" i="29"/>
  <c r="E143" i="29"/>
  <c r="E144" i="29"/>
  <c r="E145" i="29"/>
  <c r="E146" i="29"/>
  <c r="E147" i="29"/>
  <c r="E148" i="29"/>
  <c r="E149" i="29"/>
  <c r="E150" i="29"/>
  <c r="E151" i="29"/>
  <c r="E152" i="29"/>
  <c r="E153" i="29"/>
  <c r="E154" i="29"/>
  <c r="E155" i="29"/>
  <c r="E156" i="29"/>
  <c r="E157" i="29"/>
  <c r="E158" i="29"/>
  <c r="E159" i="29"/>
  <c r="E160" i="29"/>
  <c r="E161" i="29"/>
  <c r="E162" i="29"/>
  <c r="E163" i="29"/>
  <c r="E164" i="29"/>
  <c r="E165" i="29"/>
  <c r="E166" i="29"/>
  <c r="E167" i="29"/>
  <c r="E168" i="29"/>
  <c r="E169" i="29"/>
  <c r="E170" i="29"/>
  <c r="E171" i="29"/>
  <c r="E172" i="29"/>
  <c r="E173" i="29"/>
  <c r="E174" i="29"/>
  <c r="E175" i="29"/>
  <c r="E176" i="29"/>
  <c r="E177" i="29"/>
  <c r="E178" i="29"/>
  <c r="E179" i="29"/>
  <c r="E180" i="29"/>
  <c r="E181" i="29"/>
  <c r="E182" i="29"/>
  <c r="E183" i="29"/>
  <c r="E184" i="29"/>
  <c r="E185" i="29"/>
  <c r="E186" i="29"/>
  <c r="E187" i="29"/>
  <c r="E188" i="29"/>
  <c r="E189" i="29"/>
  <c r="E190" i="29"/>
  <c r="E191" i="29"/>
  <c r="E192" i="29"/>
  <c r="E193" i="29"/>
  <c r="E194" i="29"/>
  <c r="E195" i="29"/>
  <c r="E196" i="29"/>
  <c r="E197" i="29"/>
  <c r="E198" i="29"/>
  <c r="E199" i="29"/>
  <c r="E200" i="29"/>
  <c r="E201" i="29"/>
  <c r="E202" i="29"/>
  <c r="E203" i="29"/>
  <c r="E204" i="29"/>
  <c r="E205" i="29"/>
  <c r="E206" i="29"/>
  <c r="E207" i="29"/>
  <c r="E208" i="29"/>
  <c r="E209" i="29"/>
  <c r="E210" i="29"/>
  <c r="E211" i="29"/>
  <c r="E212" i="29"/>
  <c r="E213" i="29"/>
  <c r="E214" i="29"/>
  <c r="E215" i="29"/>
  <c r="E216" i="29"/>
  <c r="E217" i="29"/>
  <c r="E218" i="29"/>
  <c r="E219" i="29"/>
  <c r="E220" i="29"/>
  <c r="E221" i="29"/>
  <c r="E222" i="29"/>
  <c r="E223" i="29"/>
  <c r="E224" i="29"/>
  <c r="E225" i="29"/>
  <c r="E226" i="29"/>
  <c r="E227" i="29"/>
  <c r="E228" i="29"/>
  <c r="E229" i="29"/>
  <c r="E230" i="29"/>
  <c r="E231" i="29"/>
  <c r="E232" i="29"/>
  <c r="E233" i="29"/>
  <c r="E234" i="29"/>
  <c r="E235" i="29"/>
  <c r="E236" i="29"/>
  <c r="E237" i="29"/>
  <c r="E238" i="29"/>
  <c r="E239" i="29"/>
  <c r="E240" i="29"/>
  <c r="E241" i="29"/>
  <c r="E242" i="29"/>
  <c r="E243" i="29"/>
  <c r="E244" i="29"/>
  <c r="E245" i="29"/>
  <c r="E246" i="29"/>
  <c r="E247" i="29"/>
  <c r="E248" i="29"/>
  <c r="E249" i="29"/>
  <c r="E250" i="29"/>
  <c r="E251" i="29"/>
  <c r="E252" i="29"/>
  <c r="E253" i="29"/>
  <c r="E254" i="29"/>
  <c r="E255" i="29"/>
  <c r="E256" i="29"/>
  <c r="E257" i="29"/>
  <c r="E258" i="29"/>
  <c r="E259" i="29"/>
  <c r="E260" i="29"/>
  <c r="E261" i="29"/>
  <c r="E262" i="29"/>
  <c r="E263" i="29"/>
  <c r="E264" i="29"/>
  <c r="E265" i="29"/>
  <c r="E266" i="29"/>
  <c r="E267" i="29"/>
  <c r="E268" i="29"/>
  <c r="E269" i="29"/>
  <c r="E270" i="29"/>
  <c r="E271" i="29"/>
  <c r="E272" i="29"/>
  <c r="E273" i="29"/>
  <c r="E274" i="29"/>
  <c r="E275" i="29"/>
  <c r="E276" i="29"/>
  <c r="E277" i="29"/>
  <c r="E278" i="29"/>
  <c r="E279" i="29"/>
  <c r="E280" i="29"/>
  <c r="E281" i="29"/>
  <c r="E282" i="29"/>
  <c r="E283" i="29"/>
  <c r="E284" i="29"/>
  <c r="E285" i="29"/>
  <c r="E286" i="29"/>
  <c r="E287" i="29"/>
  <c r="E288" i="29"/>
  <c r="E289" i="29"/>
  <c r="E290" i="29"/>
  <c r="E291" i="29"/>
  <c r="E292" i="29"/>
  <c r="E293" i="29"/>
  <c r="E294" i="29"/>
  <c r="E295" i="29"/>
  <c r="E296" i="29"/>
  <c r="E297" i="29"/>
  <c r="E298" i="29"/>
  <c r="E299" i="29"/>
  <c r="E300" i="29"/>
  <c r="E301" i="29"/>
  <c r="E302" i="29"/>
  <c r="E303" i="29"/>
  <c r="E304" i="29"/>
  <c r="E305" i="29"/>
  <c r="E306" i="29"/>
  <c r="E307" i="29"/>
  <c r="E308" i="29"/>
  <c r="E309" i="29"/>
  <c r="E310" i="29"/>
  <c r="E311" i="29"/>
  <c r="E312" i="29"/>
  <c r="E313" i="29"/>
  <c r="E314" i="29"/>
  <c r="E315" i="29"/>
  <c r="E316" i="29"/>
  <c r="E317" i="29"/>
  <c r="E318" i="29"/>
  <c r="E319" i="29"/>
  <c r="E320" i="29"/>
  <c r="E321" i="29"/>
  <c r="E322" i="29"/>
  <c r="E323" i="29"/>
  <c r="E324" i="29"/>
  <c r="E325" i="29"/>
  <c r="E326" i="29"/>
  <c r="E327" i="29"/>
  <c r="E328" i="29"/>
  <c r="E329" i="29"/>
  <c r="E330" i="29"/>
  <c r="E331" i="29"/>
  <c r="E332" i="29"/>
  <c r="E333" i="29"/>
  <c r="E334" i="29"/>
  <c r="E335" i="29"/>
  <c r="E336" i="29"/>
  <c r="E337" i="29"/>
  <c r="E338" i="29"/>
  <c r="E339" i="29"/>
  <c r="E340" i="29"/>
  <c r="E341" i="29"/>
  <c r="E342" i="29"/>
  <c r="E343" i="29"/>
  <c r="E344" i="29"/>
  <c r="E345" i="29"/>
  <c r="E346" i="29"/>
  <c r="E347" i="29"/>
  <c r="E348" i="29"/>
  <c r="E349" i="29"/>
  <c r="E350" i="29"/>
  <c r="E351" i="29"/>
  <c r="E352" i="29"/>
  <c r="E353" i="29"/>
  <c r="E354" i="29"/>
  <c r="E355" i="29"/>
  <c r="E356" i="29"/>
  <c r="E357" i="29"/>
  <c r="E2" i="29"/>
  <c r="C3" i="29"/>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09" i="29"/>
  <c r="C310" i="29"/>
  <c r="C311" i="29"/>
  <c r="C312" i="29"/>
  <c r="C313" i="29"/>
  <c r="C314" i="29"/>
  <c r="C315" i="29"/>
  <c r="C316" i="29"/>
  <c r="C317" i="29"/>
  <c r="C318" i="29"/>
  <c r="C319" i="29"/>
  <c r="C320" i="29"/>
  <c r="C321" i="29"/>
  <c r="C322" i="29"/>
  <c r="C323" i="29"/>
  <c r="C324" i="29"/>
  <c r="C325" i="29"/>
  <c r="C326" i="29"/>
  <c r="C327" i="29"/>
  <c r="C328" i="29"/>
  <c r="C329" i="29"/>
  <c r="C330" i="29"/>
  <c r="C331" i="29"/>
  <c r="C332" i="29"/>
  <c r="C333" i="29"/>
  <c r="C334" i="29"/>
  <c r="C335" i="29"/>
  <c r="C336" i="29"/>
  <c r="C337" i="29"/>
  <c r="C338" i="29"/>
  <c r="C339" i="29"/>
  <c r="C340" i="29"/>
  <c r="C341" i="29"/>
  <c r="C342" i="29"/>
  <c r="C343" i="29"/>
  <c r="C344" i="29"/>
  <c r="C345" i="29"/>
  <c r="C346" i="29"/>
  <c r="C347" i="29"/>
  <c r="C348" i="29"/>
  <c r="C349" i="29"/>
  <c r="C350" i="29"/>
  <c r="C351" i="29"/>
  <c r="C352" i="29"/>
  <c r="C353" i="29"/>
  <c r="C354" i="29"/>
  <c r="C355" i="29"/>
  <c r="C356" i="29"/>
  <c r="C357" i="29"/>
  <c r="C2" i="29"/>
  <c r="G2" i="30" l="1"/>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178" i="30"/>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F2" i="30"/>
  <c r="F3" i="30"/>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34" i="30"/>
  <c r="F35" i="30"/>
  <c r="F36" i="30"/>
  <c r="F37" i="30"/>
  <c r="F38" i="30"/>
  <c r="F39" i="30"/>
  <c r="F40" i="30"/>
  <c r="F41" i="30"/>
  <c r="F42" i="30"/>
  <c r="F43" i="30"/>
  <c r="F44" i="30"/>
  <c r="F45" i="30"/>
  <c r="F46" i="30"/>
  <c r="F47" i="30"/>
  <c r="F48" i="30"/>
  <c r="F49" i="30"/>
  <c r="F50" i="30"/>
  <c r="F51" i="30"/>
  <c r="F52" i="30"/>
  <c r="F53" i="30"/>
  <c r="F54" i="30"/>
  <c r="F55" i="30"/>
  <c r="F56" i="30"/>
  <c r="F57" i="30"/>
  <c r="F58" i="30"/>
  <c r="F59" i="30"/>
  <c r="F60" i="30"/>
  <c r="F61" i="30"/>
  <c r="F62" i="30"/>
  <c r="F63" i="30"/>
  <c r="F64" i="30"/>
  <c r="F65" i="30"/>
  <c r="F66" i="30"/>
  <c r="F67" i="30"/>
  <c r="F68" i="30"/>
  <c r="F69" i="30"/>
  <c r="F70" i="30"/>
  <c r="F71" i="30"/>
  <c r="F72" i="30"/>
  <c r="F73" i="30"/>
  <c r="F74" i="30"/>
  <c r="F75" i="30"/>
  <c r="F76" i="30"/>
  <c r="F77" i="30"/>
  <c r="F78" i="30"/>
  <c r="F79" i="30"/>
  <c r="F80" i="30"/>
  <c r="F81" i="30"/>
  <c r="F82" i="30"/>
  <c r="F83" i="30"/>
  <c r="F84" i="30"/>
  <c r="F85" i="30"/>
  <c r="F86" i="30"/>
  <c r="F87" i="30"/>
  <c r="F88" i="30"/>
  <c r="F89" i="30"/>
  <c r="F90" i="30"/>
  <c r="F91" i="30"/>
  <c r="F92" i="30"/>
  <c r="F93" i="30"/>
  <c r="F94" i="30"/>
  <c r="F95" i="30"/>
  <c r="F96" i="30"/>
  <c r="F97" i="30"/>
  <c r="F98" i="30"/>
  <c r="F99" i="30"/>
  <c r="F100" i="30"/>
  <c r="F101" i="30"/>
  <c r="F102" i="30"/>
  <c r="F103" i="30"/>
  <c r="F104" i="30"/>
  <c r="F105" i="30"/>
  <c r="F106" i="30"/>
  <c r="F107" i="30"/>
  <c r="F108" i="30"/>
  <c r="F109" i="30"/>
  <c r="F110" i="30"/>
  <c r="F111" i="30"/>
  <c r="F112" i="30"/>
  <c r="F113" i="30"/>
  <c r="F114" i="30"/>
  <c r="F115" i="30"/>
  <c r="F116" i="30"/>
  <c r="F117" i="30"/>
  <c r="F118" i="30"/>
  <c r="F119" i="30"/>
  <c r="F120" i="30"/>
  <c r="F121" i="30"/>
  <c r="F122" i="30"/>
  <c r="F123" i="30"/>
  <c r="F124" i="30"/>
  <c r="F125" i="30"/>
  <c r="F126" i="30"/>
  <c r="F127" i="30"/>
  <c r="F128" i="30"/>
  <c r="F129" i="30"/>
  <c r="F130" i="30"/>
  <c r="F131" i="30"/>
  <c r="F132" i="30"/>
  <c r="F133" i="30"/>
  <c r="F134" i="30"/>
  <c r="F135" i="30"/>
  <c r="F136" i="30"/>
  <c r="F137" i="30"/>
  <c r="F138" i="30"/>
  <c r="F139" i="30"/>
  <c r="F140" i="30"/>
  <c r="F141" i="30"/>
  <c r="F142" i="30"/>
  <c r="F143" i="30"/>
  <c r="F144" i="30"/>
  <c r="F145" i="30"/>
  <c r="F146" i="30"/>
  <c r="F147" i="30"/>
  <c r="F148" i="30"/>
  <c r="F149" i="30"/>
  <c r="F150" i="30"/>
  <c r="F151" i="30"/>
  <c r="F152" i="30"/>
  <c r="F153" i="30"/>
  <c r="F154" i="30"/>
  <c r="F155" i="30"/>
  <c r="F156" i="30"/>
  <c r="F157" i="30"/>
  <c r="F158" i="30"/>
  <c r="F159" i="30"/>
  <c r="F160" i="30"/>
  <c r="F161" i="30"/>
  <c r="F162" i="30"/>
  <c r="F163" i="30"/>
  <c r="F164" i="30"/>
  <c r="F165" i="30"/>
  <c r="F166" i="30"/>
  <c r="F167" i="30"/>
  <c r="F168" i="30"/>
  <c r="F169" i="30"/>
  <c r="F170" i="30"/>
  <c r="F171" i="30"/>
  <c r="F172" i="30"/>
  <c r="F173" i="30"/>
  <c r="F174" i="30"/>
  <c r="F175" i="30"/>
  <c r="F176" i="30"/>
  <c r="F177" i="30"/>
  <c r="F178" i="30"/>
  <c r="F179" i="30"/>
  <c r="F180" i="30"/>
  <c r="F181" i="30"/>
  <c r="F182" i="30"/>
  <c r="F183" i="30"/>
  <c r="F184" i="30"/>
  <c r="F185" i="30"/>
  <c r="F186" i="30"/>
  <c r="F187" i="30"/>
  <c r="F188" i="30"/>
  <c r="F189" i="30"/>
  <c r="F190" i="30"/>
  <c r="F191" i="30"/>
  <c r="F192" i="30"/>
  <c r="F193" i="30"/>
  <c r="F194" i="30"/>
  <c r="F195" i="30"/>
  <c r="F196" i="30"/>
  <c r="F197" i="30"/>
  <c r="F198" i="30"/>
  <c r="F199" i="30"/>
  <c r="F200" i="30"/>
  <c r="F201" i="30"/>
  <c r="F202" i="30"/>
  <c r="F203" i="30"/>
  <c r="F204" i="30"/>
  <c r="F205" i="30"/>
  <c r="F206" i="30"/>
  <c r="F207" i="30"/>
  <c r="F208" i="30"/>
  <c r="F209" i="30"/>
  <c r="F210" i="30"/>
  <c r="F211" i="30"/>
  <c r="F212" i="30"/>
  <c r="F213" i="30"/>
  <c r="F214" i="30"/>
  <c r="F215" i="30"/>
  <c r="F216" i="30"/>
  <c r="F217" i="30"/>
  <c r="F218" i="30"/>
  <c r="F219" i="30"/>
  <c r="F220" i="30"/>
  <c r="F221" i="30"/>
  <c r="F222" i="30"/>
  <c r="F223" i="30"/>
  <c r="F224" i="30"/>
  <c r="F225" i="30"/>
  <c r="F226" i="30"/>
  <c r="F227" i="30"/>
  <c r="F228" i="30"/>
  <c r="F229" i="30"/>
  <c r="F230" i="30"/>
  <c r="F231" i="30"/>
  <c r="F232" i="30"/>
  <c r="F233" i="30"/>
  <c r="F234" i="30"/>
  <c r="F235" i="30"/>
  <c r="F236" i="30"/>
  <c r="F237" i="30"/>
  <c r="F238" i="30"/>
  <c r="F239" i="30"/>
  <c r="F240" i="30"/>
  <c r="F241" i="30"/>
  <c r="F242" i="30"/>
  <c r="F243" i="30"/>
  <c r="F244" i="30"/>
  <c r="F245" i="30"/>
  <c r="F246" i="30"/>
  <c r="F247" i="30"/>
  <c r="F248" i="30"/>
  <c r="F249" i="30"/>
  <c r="F250" i="30"/>
  <c r="F251" i="30"/>
  <c r="F252" i="30"/>
  <c r="F253" i="30"/>
  <c r="F254" i="30"/>
  <c r="F255" i="30"/>
  <c r="F256" i="30"/>
  <c r="F257" i="30"/>
  <c r="F258" i="30"/>
  <c r="F259" i="30"/>
  <c r="F260" i="30"/>
  <c r="F261" i="30"/>
  <c r="F262" i="30"/>
  <c r="F263" i="30"/>
  <c r="F264" i="30"/>
  <c r="F265" i="30"/>
  <c r="F266" i="30"/>
  <c r="F267" i="30"/>
  <c r="F268" i="30"/>
  <c r="F269" i="30"/>
  <c r="F270" i="30"/>
  <c r="F271" i="30"/>
  <c r="F272" i="30"/>
  <c r="F273" i="30"/>
  <c r="F274" i="30"/>
  <c r="F275" i="30"/>
  <c r="F276" i="30"/>
  <c r="F277" i="30"/>
  <c r="F278" i="30"/>
  <c r="F279" i="30"/>
  <c r="F280" i="30"/>
  <c r="F281" i="30"/>
  <c r="F282" i="30"/>
  <c r="F283" i="30"/>
  <c r="F284" i="30"/>
  <c r="F285" i="30"/>
  <c r="F286" i="30"/>
  <c r="F287" i="30"/>
  <c r="F288" i="30"/>
  <c r="F289" i="30"/>
  <c r="F290" i="30"/>
  <c r="F291" i="30"/>
  <c r="F292" i="30"/>
  <c r="F293" i="30"/>
  <c r="F294" i="30"/>
  <c r="F295" i="30"/>
  <c r="F296" i="30"/>
  <c r="F297" i="30"/>
  <c r="F298" i="30"/>
  <c r="F299" i="30"/>
  <c r="F300" i="30"/>
  <c r="F301" i="30"/>
  <c r="F302" i="30"/>
  <c r="F303" i="30"/>
  <c r="F304" i="30"/>
  <c r="F305" i="30"/>
  <c r="F306" i="30"/>
  <c r="F307" i="30"/>
  <c r="F308" i="30"/>
  <c r="F309" i="30"/>
  <c r="F310" i="30"/>
  <c r="F311" i="30"/>
  <c r="F312" i="30"/>
  <c r="F313" i="30"/>
  <c r="F314" i="30"/>
  <c r="F315" i="30"/>
  <c r="F316" i="30"/>
  <c r="F317" i="30"/>
  <c r="F318" i="30"/>
  <c r="F319" i="30"/>
  <c r="F320" i="30"/>
  <c r="F321" i="30"/>
  <c r="F322" i="30"/>
  <c r="F323" i="30"/>
  <c r="F324" i="30"/>
  <c r="F325" i="30"/>
  <c r="F326" i="30"/>
  <c r="F327" i="30"/>
  <c r="F328" i="30"/>
  <c r="F329" i="30"/>
  <c r="F330" i="30"/>
  <c r="F331" i="30"/>
  <c r="F332" i="30"/>
  <c r="F333" i="30"/>
  <c r="F334" i="30"/>
  <c r="F335" i="30"/>
  <c r="F336" i="30"/>
  <c r="F337" i="30"/>
  <c r="F338" i="30"/>
  <c r="F339" i="30"/>
  <c r="F340" i="30"/>
  <c r="F341" i="30"/>
  <c r="F342" i="30"/>
  <c r="F343" i="30"/>
  <c r="F344" i="30"/>
  <c r="F345" i="30"/>
  <c r="F346" i="30"/>
  <c r="F347" i="30"/>
  <c r="F348" i="30"/>
  <c r="F349" i="30"/>
  <c r="F350" i="30"/>
  <c r="F351" i="30"/>
  <c r="F352" i="30"/>
  <c r="F353" i="30"/>
  <c r="F354" i="30"/>
  <c r="F355" i="30"/>
  <c r="F356" i="30"/>
  <c r="F357" i="30"/>
  <c r="F358" i="30"/>
  <c r="F359" i="30"/>
  <c r="F360" i="30"/>
  <c r="F361" i="30"/>
  <c r="F362" i="30"/>
  <c r="F363" i="30"/>
  <c r="F364" i="30"/>
  <c r="F365" i="30"/>
  <c r="F366" i="30"/>
  <c r="F367" i="30"/>
  <c r="F368" i="30"/>
  <c r="F369" i="30"/>
  <c r="F370" i="30"/>
  <c r="F371" i="30"/>
  <c r="F372" i="30"/>
  <c r="F373" i="30"/>
  <c r="F374" i="30"/>
  <c r="F375" i="30"/>
  <c r="F376" i="30"/>
  <c r="F377" i="30"/>
  <c r="F378" i="30"/>
  <c r="F379" i="30"/>
  <c r="F380" i="30"/>
  <c r="F381" i="30"/>
  <c r="F382" i="30"/>
  <c r="F383" i="30"/>
  <c r="F384" i="30"/>
  <c r="F385" i="30"/>
  <c r="F386" i="30"/>
  <c r="F387" i="30"/>
  <c r="F388" i="30"/>
  <c r="F389" i="30"/>
  <c r="F390" i="30"/>
  <c r="F391" i="30"/>
  <c r="F392" i="30"/>
  <c r="F393" i="30"/>
  <c r="F394" i="30"/>
  <c r="F395" i="30"/>
  <c r="F396" i="30"/>
  <c r="F397" i="30"/>
  <c r="F398" i="30"/>
  <c r="F399" i="30"/>
  <c r="F400" i="30"/>
  <c r="F401" i="30"/>
  <c r="F402" i="30"/>
  <c r="F403" i="30"/>
  <c r="F404" i="30"/>
  <c r="F405" i="30"/>
  <c r="F406" i="30"/>
  <c r="F407" i="30"/>
  <c r="F408" i="30"/>
  <c r="F409" i="30"/>
  <c r="F410" i="30"/>
  <c r="F411" i="30"/>
  <c r="F412" i="30"/>
  <c r="F413" i="30"/>
  <c r="F414" i="30"/>
  <c r="F415" i="30"/>
  <c r="F416" i="30"/>
  <c r="F417" i="30"/>
  <c r="F418" i="30"/>
  <c r="F419" i="30"/>
  <c r="F420" i="30"/>
  <c r="F421" i="30"/>
  <c r="F422" i="30"/>
  <c r="F423" i="30"/>
  <c r="F424" i="30"/>
  <c r="F425" i="30"/>
  <c r="F426" i="30"/>
  <c r="F427" i="30"/>
  <c r="F428" i="30"/>
  <c r="F429" i="30"/>
  <c r="F430" i="30"/>
  <c r="F431" i="30"/>
  <c r="F432" i="30"/>
  <c r="F433" i="30"/>
  <c r="F434" i="30"/>
  <c r="F435" i="30"/>
  <c r="F436" i="30"/>
  <c r="F437" i="30"/>
  <c r="F438" i="30"/>
  <c r="F439" i="30"/>
  <c r="F440" i="30"/>
  <c r="F441" i="30"/>
  <c r="F442" i="30"/>
  <c r="F443" i="30"/>
  <c r="F444" i="30"/>
  <c r="F445" i="30"/>
  <c r="F446" i="30"/>
  <c r="F447" i="30"/>
  <c r="F448" i="30"/>
  <c r="F449" i="30"/>
  <c r="F450" i="30"/>
  <c r="F451" i="30"/>
  <c r="F452" i="30"/>
  <c r="F453" i="30"/>
  <c r="F454" i="30"/>
  <c r="F455" i="30"/>
  <c r="F456" i="30"/>
  <c r="F457" i="30"/>
  <c r="F458" i="30"/>
  <c r="F459" i="30"/>
  <c r="F460" i="30"/>
  <c r="F461" i="30"/>
  <c r="F462" i="30"/>
  <c r="F463" i="30"/>
  <c r="F464" i="30"/>
  <c r="F465" i="30"/>
  <c r="F466" i="30"/>
  <c r="F467" i="30"/>
  <c r="F468" i="30"/>
  <c r="F469" i="30"/>
  <c r="F470" i="30"/>
  <c r="F471" i="30"/>
  <c r="F472" i="30"/>
  <c r="F473" i="30"/>
  <c r="F474" i="30"/>
  <c r="F475" i="30"/>
  <c r="F476" i="30"/>
  <c r="F477" i="30"/>
  <c r="F478" i="30"/>
  <c r="F479" i="30"/>
  <c r="F480" i="30"/>
  <c r="F481" i="30"/>
  <c r="F482" i="30"/>
  <c r="F483" i="30"/>
  <c r="F484" i="30"/>
  <c r="F485" i="30"/>
  <c r="F486" i="30"/>
  <c r="F487" i="30"/>
  <c r="F488" i="30"/>
  <c r="F489" i="30"/>
  <c r="F490" i="30"/>
  <c r="F491" i="30"/>
  <c r="F492" i="30"/>
  <c r="F493" i="30"/>
  <c r="F494" i="30"/>
  <c r="F495" i="30"/>
  <c r="F496" i="30"/>
  <c r="F497" i="30"/>
  <c r="F498" i="30"/>
  <c r="F499" i="30"/>
  <c r="F500" i="30"/>
  <c r="F501" i="30"/>
  <c r="F502" i="30"/>
  <c r="F503" i="30"/>
  <c r="F504" i="30"/>
  <c r="F505" i="30"/>
  <c r="F506" i="30"/>
  <c r="F507" i="30"/>
  <c r="F508" i="30"/>
  <c r="F509" i="30"/>
  <c r="F510" i="30"/>
  <c r="F511" i="30"/>
  <c r="F512" i="30"/>
  <c r="F513" i="30"/>
  <c r="F514" i="30"/>
  <c r="F515" i="30"/>
  <c r="F516" i="30"/>
  <c r="F517" i="30"/>
  <c r="F518" i="30"/>
  <c r="F519" i="30"/>
  <c r="F520" i="30"/>
  <c r="F521" i="30"/>
  <c r="F522" i="30"/>
  <c r="F523" i="30"/>
  <c r="F524" i="30"/>
  <c r="F525" i="30"/>
  <c r="F526" i="30"/>
  <c r="F527" i="30"/>
  <c r="F528" i="30"/>
  <c r="F529" i="30"/>
  <c r="F530" i="30"/>
  <c r="F531" i="30"/>
  <c r="F532" i="30"/>
  <c r="F533" i="30"/>
  <c r="F534" i="30"/>
  <c r="F535" i="30"/>
  <c r="F536" i="30"/>
  <c r="F537" i="30"/>
  <c r="F538" i="30"/>
  <c r="F539" i="30"/>
  <c r="F540" i="30"/>
  <c r="F541" i="30"/>
  <c r="F542" i="30"/>
  <c r="F543" i="30"/>
  <c r="F544" i="30"/>
  <c r="F545" i="30"/>
  <c r="F546" i="30"/>
  <c r="F547" i="30"/>
  <c r="F548" i="30"/>
  <c r="F549" i="30"/>
  <c r="F550" i="30"/>
  <c r="F551" i="30"/>
  <c r="F552" i="30"/>
  <c r="F553" i="30"/>
  <c r="F554" i="30"/>
  <c r="F555" i="30"/>
  <c r="F556" i="30"/>
  <c r="F557" i="30"/>
  <c r="F558" i="30"/>
  <c r="F559" i="30"/>
  <c r="F560" i="30"/>
  <c r="F561" i="30"/>
  <c r="F562" i="30"/>
  <c r="F563" i="30"/>
  <c r="F564" i="30"/>
  <c r="F565" i="30"/>
  <c r="F566" i="30"/>
  <c r="F567" i="30"/>
  <c r="F568" i="30"/>
  <c r="F569" i="30"/>
  <c r="F570" i="30"/>
  <c r="F571" i="30"/>
  <c r="F572" i="30"/>
  <c r="F573" i="30"/>
  <c r="F574" i="30"/>
  <c r="F575" i="30"/>
  <c r="F576" i="30"/>
  <c r="F577" i="30"/>
  <c r="F578" i="30"/>
  <c r="F579" i="30"/>
  <c r="F580" i="30"/>
  <c r="F581" i="30"/>
  <c r="F582" i="30"/>
  <c r="F583" i="30"/>
  <c r="F584" i="30"/>
  <c r="F585" i="30"/>
  <c r="F586" i="30"/>
  <c r="F587" i="30"/>
  <c r="F588" i="30"/>
  <c r="F589" i="30"/>
  <c r="F590" i="30"/>
  <c r="F591" i="30"/>
  <c r="F592" i="30"/>
  <c r="F593" i="30"/>
  <c r="F594" i="30"/>
  <c r="F595" i="30"/>
  <c r="F596" i="30"/>
  <c r="F597" i="30"/>
  <c r="F598" i="30"/>
  <c r="F599" i="30"/>
  <c r="F600" i="30"/>
  <c r="F601" i="30"/>
  <c r="F602" i="30"/>
  <c r="F603" i="30"/>
  <c r="F604" i="30"/>
  <c r="F605" i="30"/>
  <c r="F606" i="30"/>
  <c r="F607" i="30"/>
  <c r="F608" i="30"/>
  <c r="F609" i="30"/>
  <c r="F610" i="30"/>
  <c r="F611" i="30"/>
  <c r="F612" i="30"/>
  <c r="F613" i="30"/>
  <c r="F614" i="30"/>
  <c r="F615" i="30"/>
  <c r="F616" i="30"/>
  <c r="F617" i="30"/>
  <c r="F618" i="30"/>
  <c r="F619" i="30"/>
  <c r="F620" i="30"/>
  <c r="F621" i="30"/>
  <c r="F622" i="30"/>
  <c r="F623" i="30"/>
  <c r="F624" i="30"/>
  <c r="F625" i="30"/>
  <c r="F626" i="30"/>
  <c r="F627" i="30"/>
  <c r="F628" i="30"/>
  <c r="F629" i="30"/>
  <c r="F630" i="30"/>
  <c r="F631" i="30"/>
  <c r="F632" i="30"/>
  <c r="F633" i="30"/>
  <c r="F634" i="30"/>
  <c r="F635" i="30"/>
  <c r="F636" i="30"/>
  <c r="F637" i="30"/>
  <c r="F638" i="30"/>
  <c r="F639" i="30"/>
  <c r="F640" i="30"/>
  <c r="F641" i="30"/>
  <c r="F642" i="30"/>
  <c r="F643" i="30"/>
  <c r="F644" i="30"/>
  <c r="F645" i="30"/>
  <c r="F646" i="30"/>
  <c r="F647" i="30"/>
  <c r="F648" i="30"/>
  <c r="F649" i="30"/>
  <c r="F650" i="30"/>
  <c r="F651" i="30"/>
  <c r="F652" i="30"/>
  <c r="F653" i="30"/>
  <c r="F654" i="30"/>
  <c r="F655" i="30"/>
  <c r="F656" i="30"/>
  <c r="F657" i="30"/>
  <c r="F658" i="30"/>
  <c r="F659" i="30"/>
  <c r="A2" i="36"/>
  <c r="B2" i="36" s="1"/>
  <c r="E2" i="36"/>
  <c r="A3" i="36"/>
  <c r="B3" i="36" s="1"/>
  <c r="E3" i="36"/>
  <c r="A4" i="36"/>
  <c r="B4" i="36" s="1"/>
  <c r="E4" i="36"/>
  <c r="A5" i="36"/>
  <c r="B5" i="36" s="1"/>
  <c r="E5" i="36"/>
  <c r="A6" i="36"/>
  <c r="B6" i="36" s="1"/>
  <c r="E6" i="36"/>
  <c r="A7" i="36"/>
  <c r="B7" i="36" s="1"/>
  <c r="E7" i="36"/>
  <c r="A8" i="36"/>
  <c r="B8" i="36" s="1"/>
  <c r="E8" i="36"/>
  <c r="A9" i="36"/>
  <c r="B9" i="36" s="1"/>
  <c r="E9" i="36"/>
  <c r="A10" i="36"/>
  <c r="B10" i="36" s="1"/>
  <c r="E10" i="36"/>
  <c r="A11" i="36"/>
  <c r="B11" i="36" s="1"/>
  <c r="E11" i="36"/>
  <c r="A12" i="36"/>
  <c r="B12" i="36" s="1"/>
  <c r="E12" i="36"/>
  <c r="A13" i="36"/>
  <c r="B13" i="36" s="1"/>
  <c r="E13" i="36"/>
  <c r="A14" i="36"/>
  <c r="B14" i="36" s="1"/>
  <c r="E14" i="36"/>
  <c r="A15" i="36"/>
  <c r="B15" i="36" s="1"/>
  <c r="E15" i="36"/>
  <c r="A16" i="36"/>
  <c r="B16" i="36" s="1"/>
  <c r="E16" i="36"/>
  <c r="A17" i="36"/>
  <c r="B17" i="36" s="1"/>
  <c r="E17" i="36"/>
  <c r="A18" i="36"/>
  <c r="B18" i="36" s="1"/>
  <c r="E18" i="36"/>
  <c r="A19" i="36"/>
  <c r="B19" i="36" s="1"/>
  <c r="E19" i="36"/>
  <c r="A20" i="36"/>
  <c r="B20" i="36"/>
  <c r="E20" i="36"/>
  <c r="A21" i="36"/>
  <c r="B21" i="36" s="1"/>
  <c r="E21" i="36"/>
  <c r="A22" i="36"/>
  <c r="B22" i="36" s="1"/>
  <c r="E22" i="36"/>
  <c r="A23" i="36"/>
  <c r="B23" i="36" s="1"/>
  <c r="E23" i="36"/>
  <c r="A24" i="36"/>
  <c r="B24" i="36" s="1"/>
  <c r="E24" i="36"/>
  <c r="A25" i="36"/>
  <c r="B25" i="36" s="1"/>
  <c r="E25" i="36"/>
  <c r="A26" i="36"/>
  <c r="B26" i="36" s="1"/>
  <c r="E26" i="36"/>
  <c r="A27" i="36"/>
  <c r="B27" i="36" s="1"/>
  <c r="E27" i="36"/>
  <c r="A28" i="36"/>
  <c r="B28" i="36" s="1"/>
  <c r="E28" i="36"/>
  <c r="A29" i="36"/>
  <c r="B29" i="36" s="1"/>
  <c r="E29" i="36"/>
  <c r="A30" i="36"/>
  <c r="B30" i="36" s="1"/>
  <c r="E30" i="36"/>
  <c r="A31" i="36"/>
  <c r="B31" i="36" s="1"/>
  <c r="E31" i="36"/>
  <c r="A32" i="36"/>
  <c r="B32" i="36" s="1"/>
  <c r="E32" i="36"/>
  <c r="A33" i="36"/>
  <c r="B33" i="36" s="1"/>
  <c r="E33" i="36"/>
  <c r="A34" i="36"/>
  <c r="B34" i="36" s="1"/>
  <c r="E34" i="36"/>
  <c r="A35" i="36"/>
  <c r="B35" i="36" s="1"/>
  <c r="E35" i="36"/>
  <c r="A36" i="36"/>
  <c r="B36" i="36" s="1"/>
  <c r="E36" i="36"/>
  <c r="A37" i="36"/>
  <c r="B37" i="36" s="1"/>
  <c r="E37" i="36"/>
  <c r="A38" i="36"/>
  <c r="B38" i="36" s="1"/>
  <c r="E38" i="36"/>
  <c r="A39" i="36"/>
  <c r="B39" i="36" s="1"/>
  <c r="E39" i="36"/>
  <c r="A40" i="36"/>
  <c r="B40" i="36" s="1"/>
  <c r="E40" i="36"/>
  <c r="A41" i="36"/>
  <c r="B41" i="36" s="1"/>
  <c r="E41" i="36"/>
  <c r="A42" i="36"/>
  <c r="B42" i="36" s="1"/>
  <c r="E42" i="36"/>
  <c r="A43" i="36"/>
  <c r="B43" i="36" s="1"/>
  <c r="E43" i="36"/>
  <c r="A44" i="36"/>
  <c r="B44" i="36"/>
  <c r="E44" i="36"/>
  <c r="A45" i="36"/>
  <c r="B45" i="36" s="1"/>
  <c r="E45" i="36"/>
  <c r="A46" i="36"/>
  <c r="B46" i="36" s="1"/>
  <c r="E46" i="36"/>
  <c r="A47" i="36"/>
  <c r="B47" i="36" s="1"/>
  <c r="E47" i="36"/>
  <c r="A48" i="36"/>
  <c r="B48" i="36" s="1"/>
  <c r="E48" i="36"/>
  <c r="A49" i="36"/>
  <c r="B49" i="36"/>
  <c r="E49" i="36"/>
  <c r="A50" i="36"/>
  <c r="B50" i="36" s="1"/>
  <c r="E50" i="36"/>
  <c r="A51" i="36"/>
  <c r="B51" i="36" s="1"/>
  <c r="E51" i="36"/>
  <c r="A52" i="36"/>
  <c r="B52" i="36" s="1"/>
  <c r="E52" i="36"/>
  <c r="A53" i="36"/>
  <c r="B53" i="36" s="1"/>
  <c r="E53" i="36"/>
  <c r="A54" i="36"/>
  <c r="B54" i="36" s="1"/>
  <c r="E54" i="36"/>
  <c r="A55" i="36"/>
  <c r="B55" i="36" s="1"/>
  <c r="E55" i="36"/>
  <c r="A56" i="36"/>
  <c r="B56" i="36" s="1"/>
  <c r="E56" i="36"/>
  <c r="A57" i="36"/>
  <c r="B57" i="36" s="1"/>
  <c r="E57" i="36"/>
  <c r="A58" i="36"/>
  <c r="B58" i="36" s="1"/>
  <c r="E58" i="36"/>
  <c r="A59" i="36"/>
  <c r="B59" i="36" s="1"/>
  <c r="E59" i="36"/>
  <c r="A60" i="36"/>
  <c r="B60" i="36" s="1"/>
  <c r="E60" i="36"/>
  <c r="A61" i="36"/>
  <c r="B61" i="36" s="1"/>
  <c r="E61" i="36"/>
  <c r="A62" i="36"/>
  <c r="B62" i="36" s="1"/>
  <c r="E62" i="36"/>
  <c r="A63" i="36"/>
  <c r="B63" i="36" s="1"/>
  <c r="E63" i="36"/>
  <c r="A64" i="36"/>
  <c r="B64" i="36" s="1"/>
  <c r="E64" i="36"/>
  <c r="A65" i="36"/>
  <c r="B65" i="36" s="1"/>
  <c r="E65" i="36"/>
  <c r="A66" i="36"/>
  <c r="B66" i="36"/>
  <c r="E66" i="36"/>
  <c r="A67" i="36"/>
  <c r="B67" i="36" s="1"/>
  <c r="E67" i="36"/>
  <c r="A68" i="36"/>
  <c r="B68" i="36" s="1"/>
  <c r="E68" i="36"/>
  <c r="A69" i="36"/>
  <c r="B69" i="36" s="1"/>
  <c r="E69" i="36"/>
  <c r="A70" i="36"/>
  <c r="B70" i="36" s="1"/>
  <c r="E70" i="36"/>
  <c r="A71" i="36"/>
  <c r="B71" i="36" s="1"/>
  <c r="E71" i="36"/>
  <c r="A72" i="36"/>
  <c r="B72" i="36"/>
  <c r="E72" i="36"/>
  <c r="A73" i="36"/>
  <c r="B73" i="36" s="1"/>
  <c r="E73" i="36"/>
  <c r="A74" i="36"/>
  <c r="B74" i="36" s="1"/>
  <c r="E74" i="36"/>
  <c r="A75" i="36"/>
  <c r="B75" i="36" s="1"/>
  <c r="E75" i="36"/>
  <c r="A76" i="36"/>
  <c r="B76" i="36" s="1"/>
  <c r="E76" i="36"/>
  <c r="A77" i="36"/>
  <c r="B77" i="36" s="1"/>
  <c r="E77" i="36"/>
  <c r="A78" i="36"/>
  <c r="B78" i="36" s="1"/>
  <c r="E78" i="36"/>
  <c r="A79" i="36"/>
  <c r="B79" i="36" s="1"/>
  <c r="E79" i="36"/>
  <c r="A80" i="36"/>
  <c r="B80" i="36" s="1"/>
  <c r="E80" i="36"/>
  <c r="A81" i="36"/>
  <c r="B81" i="36" s="1"/>
  <c r="E81" i="36"/>
  <c r="A82" i="36"/>
  <c r="B82" i="36"/>
  <c r="E82" i="36"/>
  <c r="A83" i="36"/>
  <c r="B83" i="36" s="1"/>
  <c r="E83" i="36"/>
  <c r="A84" i="36"/>
  <c r="B84" i="36" s="1"/>
  <c r="E84" i="36"/>
  <c r="A85" i="36"/>
  <c r="B85" i="36" s="1"/>
  <c r="E85" i="36"/>
  <c r="A86" i="36"/>
  <c r="B86" i="36"/>
  <c r="E86" i="36"/>
  <c r="A87" i="36"/>
  <c r="B87" i="36" s="1"/>
  <c r="E87" i="36"/>
  <c r="A88" i="36"/>
  <c r="B88" i="36" s="1"/>
  <c r="E88" i="36"/>
  <c r="A89" i="36"/>
  <c r="B89" i="36" s="1"/>
  <c r="E89" i="36"/>
  <c r="A90" i="36"/>
  <c r="B90" i="36" s="1"/>
  <c r="E90" i="36"/>
  <c r="A91" i="36"/>
  <c r="B91" i="36" s="1"/>
  <c r="E91" i="36"/>
  <c r="A92" i="36"/>
  <c r="B92" i="36" s="1"/>
  <c r="E92" i="36"/>
  <c r="A93" i="36"/>
  <c r="B93" i="36" s="1"/>
  <c r="E93" i="36"/>
  <c r="A94" i="36"/>
  <c r="B94" i="36"/>
  <c r="E94" i="36"/>
  <c r="A95" i="36"/>
  <c r="B95" i="36" s="1"/>
  <c r="E95" i="36"/>
  <c r="A96" i="36"/>
  <c r="B96" i="36" s="1"/>
  <c r="E96" i="36"/>
  <c r="A97" i="36"/>
  <c r="B97" i="36" s="1"/>
  <c r="E97" i="36"/>
  <c r="A98" i="36"/>
  <c r="B98" i="36" s="1"/>
  <c r="E98" i="36"/>
  <c r="A99" i="36"/>
  <c r="B99" i="36" s="1"/>
  <c r="E99" i="36"/>
  <c r="A100" i="36"/>
  <c r="B100" i="36" s="1"/>
  <c r="E100" i="36"/>
  <c r="A101" i="36"/>
  <c r="B101" i="36" s="1"/>
  <c r="E101" i="36"/>
  <c r="A102" i="36"/>
  <c r="B102" i="36" s="1"/>
  <c r="E102" i="36"/>
  <c r="A103" i="36"/>
  <c r="B103" i="36"/>
  <c r="E103" i="36"/>
  <c r="A104" i="36"/>
  <c r="B104" i="36" s="1"/>
  <c r="E104" i="36"/>
  <c r="A105" i="36"/>
  <c r="B105" i="36" s="1"/>
  <c r="E105" i="36"/>
  <c r="A106" i="36"/>
  <c r="B106" i="36" s="1"/>
  <c r="E106" i="36"/>
  <c r="A107" i="36"/>
  <c r="B107" i="36" s="1"/>
  <c r="E107" i="36"/>
  <c r="A108" i="36"/>
  <c r="B108" i="36" s="1"/>
  <c r="E108" i="36"/>
  <c r="A109" i="36"/>
  <c r="B109" i="36" s="1"/>
  <c r="E109" i="36"/>
  <c r="A110" i="36"/>
  <c r="B110" i="36" s="1"/>
  <c r="E110" i="36"/>
  <c r="A111" i="36"/>
  <c r="B111" i="36" s="1"/>
  <c r="E111" i="36"/>
  <c r="A112" i="36"/>
  <c r="B112" i="36" s="1"/>
  <c r="E112" i="36"/>
  <c r="A113" i="36"/>
  <c r="B113" i="36" s="1"/>
  <c r="E113" i="36"/>
  <c r="A114" i="36"/>
  <c r="B114" i="36"/>
  <c r="E114" i="36"/>
  <c r="A115" i="36"/>
  <c r="B115" i="36" s="1"/>
  <c r="E115" i="36"/>
  <c r="A116" i="36"/>
  <c r="B116" i="36"/>
  <c r="E116" i="36"/>
  <c r="A117" i="36"/>
  <c r="B117" i="36" s="1"/>
  <c r="E117" i="36"/>
  <c r="A118" i="36"/>
  <c r="B118" i="36" s="1"/>
  <c r="E118" i="36"/>
  <c r="A119" i="36"/>
  <c r="B119" i="36" s="1"/>
  <c r="E119" i="36"/>
  <c r="A120" i="36"/>
  <c r="B120" i="36" s="1"/>
  <c r="E120" i="36"/>
  <c r="A121" i="36"/>
  <c r="B121" i="36" s="1"/>
  <c r="E121" i="36"/>
  <c r="A122" i="36"/>
  <c r="B122" i="36" s="1"/>
  <c r="E122" i="36"/>
  <c r="A123" i="36"/>
  <c r="B123" i="36" s="1"/>
  <c r="E123" i="36"/>
  <c r="A124" i="36"/>
  <c r="B124" i="36" s="1"/>
  <c r="E124" i="36"/>
  <c r="A125" i="36"/>
  <c r="B125" i="36" s="1"/>
  <c r="E125" i="36"/>
  <c r="A126" i="36"/>
  <c r="B126" i="36" s="1"/>
  <c r="E126" i="36"/>
  <c r="A127" i="36"/>
  <c r="B127" i="36" s="1"/>
  <c r="E127" i="36"/>
  <c r="A128" i="36"/>
  <c r="B128" i="36" s="1"/>
  <c r="E128" i="36"/>
  <c r="A129" i="36"/>
  <c r="B129" i="36" s="1"/>
  <c r="E129" i="36"/>
  <c r="A130" i="36"/>
  <c r="B130" i="36" s="1"/>
  <c r="E130" i="36"/>
  <c r="A131" i="36"/>
  <c r="B131" i="36" s="1"/>
  <c r="E131" i="36"/>
  <c r="A132" i="36"/>
  <c r="B132" i="36" s="1"/>
  <c r="E132" i="36"/>
  <c r="A133" i="36"/>
  <c r="B133" i="36"/>
  <c r="E133" i="36"/>
  <c r="A134" i="36"/>
  <c r="B134" i="36" s="1"/>
  <c r="E134" i="36"/>
  <c r="A135" i="36"/>
  <c r="B135" i="36" s="1"/>
  <c r="E135" i="36"/>
  <c r="A136" i="36"/>
  <c r="B136" i="36" s="1"/>
  <c r="E136" i="36"/>
  <c r="A137" i="36"/>
  <c r="B137" i="36" s="1"/>
  <c r="E137" i="36"/>
  <c r="A138" i="36"/>
  <c r="B138" i="36" s="1"/>
  <c r="E138" i="36"/>
  <c r="A139" i="36"/>
  <c r="B139" i="36"/>
  <c r="E139" i="36"/>
  <c r="A140" i="36"/>
  <c r="B140" i="36" s="1"/>
  <c r="E140" i="36"/>
  <c r="A141" i="36"/>
  <c r="B141" i="36" s="1"/>
  <c r="E141" i="36"/>
  <c r="A142" i="36"/>
  <c r="B142" i="36" s="1"/>
  <c r="E142" i="36"/>
  <c r="A143" i="36"/>
  <c r="B143" i="36" s="1"/>
  <c r="E143" i="36"/>
  <c r="A144" i="36"/>
  <c r="B144" i="36" s="1"/>
  <c r="E144" i="36"/>
  <c r="A145" i="36"/>
  <c r="B145" i="36" s="1"/>
  <c r="E145" i="36"/>
  <c r="A146" i="36"/>
  <c r="B146" i="36"/>
  <c r="E146" i="36"/>
  <c r="A147" i="36"/>
  <c r="B147" i="36" s="1"/>
  <c r="E147" i="36"/>
  <c r="A148" i="36"/>
  <c r="B148" i="36" s="1"/>
  <c r="E148" i="36"/>
  <c r="A149" i="36"/>
  <c r="B149" i="36" s="1"/>
  <c r="E149" i="36"/>
  <c r="A150" i="36"/>
  <c r="B150" i="36" s="1"/>
  <c r="E150" i="36"/>
  <c r="A151" i="36"/>
  <c r="B151" i="36" s="1"/>
  <c r="E151" i="36"/>
  <c r="A152" i="36"/>
  <c r="B152" i="36" s="1"/>
  <c r="E152" i="36"/>
  <c r="A153" i="36"/>
  <c r="B153" i="36" s="1"/>
  <c r="E153" i="36"/>
  <c r="A154" i="36"/>
  <c r="B154" i="36" s="1"/>
  <c r="E154" i="36"/>
  <c r="A155" i="36"/>
  <c r="B155" i="36" s="1"/>
  <c r="E155" i="36"/>
  <c r="A156" i="36"/>
  <c r="B156" i="36" s="1"/>
  <c r="E156" i="36"/>
  <c r="A157" i="36"/>
  <c r="B157" i="36" s="1"/>
  <c r="E157" i="36"/>
  <c r="A158" i="36"/>
  <c r="B158" i="36" s="1"/>
  <c r="E158" i="36"/>
  <c r="A159" i="36"/>
  <c r="B159" i="36" s="1"/>
  <c r="E159" i="36"/>
  <c r="A160" i="36"/>
  <c r="B160" i="36" s="1"/>
  <c r="E160" i="36"/>
  <c r="A161" i="36"/>
  <c r="B161" i="36" s="1"/>
  <c r="E161" i="36"/>
  <c r="A162" i="36"/>
  <c r="B162" i="36" s="1"/>
  <c r="E162" i="36"/>
  <c r="A163" i="36"/>
  <c r="B163" i="36" s="1"/>
  <c r="E163" i="36"/>
  <c r="A164" i="36"/>
  <c r="B164" i="36"/>
  <c r="E164" i="36"/>
  <c r="A165" i="36"/>
  <c r="B165" i="36" s="1"/>
  <c r="E165" i="36"/>
  <c r="A166" i="36"/>
  <c r="B166" i="36" s="1"/>
  <c r="E166" i="36"/>
  <c r="A167" i="36"/>
  <c r="B167" i="36"/>
  <c r="E167" i="36"/>
  <c r="A168" i="36"/>
  <c r="B168" i="36" s="1"/>
  <c r="E168" i="36"/>
  <c r="A169" i="36"/>
  <c r="B169" i="36" s="1"/>
  <c r="E169" i="36"/>
  <c r="A170" i="36"/>
  <c r="B170" i="36" s="1"/>
  <c r="E170" i="36"/>
  <c r="A171" i="36"/>
  <c r="B171" i="36" s="1"/>
  <c r="E171" i="36"/>
  <c r="A172" i="36"/>
  <c r="B172" i="36" s="1"/>
  <c r="E172" i="36"/>
  <c r="A173" i="36"/>
  <c r="B173" i="36" s="1"/>
  <c r="E173" i="36"/>
  <c r="A174" i="36"/>
  <c r="B174" i="36" s="1"/>
  <c r="E174" i="36"/>
  <c r="A175" i="36"/>
  <c r="B175" i="36" s="1"/>
  <c r="E175" i="36"/>
  <c r="A176" i="36"/>
  <c r="B176" i="36" s="1"/>
  <c r="E176" i="36"/>
  <c r="A177" i="36"/>
  <c r="B177" i="36" s="1"/>
  <c r="E177" i="36"/>
  <c r="A178" i="36"/>
  <c r="B178" i="36" s="1"/>
  <c r="E178" i="36"/>
  <c r="A179" i="36"/>
  <c r="B179" i="36" s="1"/>
  <c r="E179" i="36"/>
  <c r="A180" i="36"/>
  <c r="B180" i="36" s="1"/>
  <c r="E180" i="36"/>
  <c r="A181" i="36"/>
  <c r="B181" i="36" s="1"/>
  <c r="E181" i="36"/>
  <c r="A182" i="36"/>
  <c r="B182" i="36" s="1"/>
  <c r="E182" i="36"/>
  <c r="A183" i="36"/>
  <c r="B183" i="36" s="1"/>
  <c r="E183" i="36"/>
  <c r="A184" i="36"/>
  <c r="B184" i="36"/>
  <c r="E184" i="36"/>
  <c r="A185" i="36"/>
  <c r="B185" i="36" s="1"/>
  <c r="E185" i="36"/>
  <c r="A186" i="36"/>
  <c r="B186" i="36" s="1"/>
  <c r="E186" i="36"/>
  <c r="A187" i="36"/>
  <c r="B187" i="36"/>
  <c r="E187" i="36"/>
  <c r="A188" i="36"/>
  <c r="B188" i="36" s="1"/>
  <c r="E188" i="36"/>
  <c r="A189" i="36"/>
  <c r="B189" i="36" s="1"/>
  <c r="E189" i="36"/>
  <c r="A190" i="36"/>
  <c r="B190" i="36" s="1"/>
  <c r="E190" i="36"/>
  <c r="A191" i="36"/>
  <c r="B191" i="36" s="1"/>
  <c r="E191" i="36"/>
  <c r="A192" i="36"/>
  <c r="B192" i="36" s="1"/>
  <c r="E192" i="36"/>
  <c r="A193" i="36"/>
  <c r="B193" i="36"/>
  <c r="E193" i="36"/>
  <c r="A194" i="36"/>
  <c r="B194" i="36" s="1"/>
  <c r="E194" i="36"/>
  <c r="A195" i="36"/>
  <c r="B195" i="36" s="1"/>
  <c r="E195" i="36"/>
  <c r="A196" i="36"/>
  <c r="B196" i="36"/>
  <c r="E196" i="36"/>
  <c r="A197" i="36"/>
  <c r="B197" i="36"/>
  <c r="E197" i="36"/>
  <c r="A198" i="36"/>
  <c r="B198" i="36" s="1"/>
  <c r="E198" i="36"/>
  <c r="A199" i="36"/>
  <c r="B199" i="36" s="1"/>
  <c r="E199" i="36"/>
  <c r="A200" i="36"/>
  <c r="B200" i="36" s="1"/>
  <c r="E200" i="36"/>
  <c r="A201" i="36"/>
  <c r="B201" i="36" s="1"/>
  <c r="E201" i="36"/>
  <c r="A202" i="36"/>
  <c r="B202" i="36" s="1"/>
  <c r="E202" i="36"/>
  <c r="A203" i="36"/>
  <c r="B203" i="36" s="1"/>
  <c r="E203" i="36"/>
  <c r="A204" i="36"/>
  <c r="B204" i="36"/>
  <c r="E204" i="36"/>
  <c r="A205" i="36"/>
  <c r="B205" i="36" s="1"/>
  <c r="E205" i="36"/>
  <c r="A206" i="36"/>
  <c r="B206" i="36" s="1"/>
  <c r="E206" i="36"/>
  <c r="A207" i="36"/>
  <c r="B207" i="36"/>
  <c r="E207" i="36"/>
  <c r="A208" i="36"/>
  <c r="B208" i="36" s="1"/>
  <c r="E208" i="36"/>
  <c r="A209" i="36"/>
  <c r="B209" i="36" s="1"/>
  <c r="E209" i="36"/>
  <c r="A210" i="36"/>
  <c r="B210" i="36" s="1"/>
  <c r="E210" i="36"/>
  <c r="A211" i="36"/>
  <c r="B211" i="36" s="1"/>
  <c r="E211" i="36"/>
  <c r="A212" i="36"/>
  <c r="B212" i="36" s="1"/>
  <c r="E212" i="36"/>
  <c r="A213" i="36"/>
  <c r="B213" i="36" s="1"/>
  <c r="E213" i="36"/>
  <c r="A214" i="36"/>
  <c r="B214" i="36" s="1"/>
  <c r="E214" i="36"/>
  <c r="A215" i="36"/>
  <c r="B215" i="36" s="1"/>
  <c r="E215" i="36"/>
  <c r="A216" i="36"/>
  <c r="B216" i="36"/>
  <c r="E216" i="36"/>
  <c r="A217" i="36"/>
  <c r="B217" i="36"/>
  <c r="E217" i="36"/>
  <c r="A218" i="36"/>
  <c r="B218" i="36" s="1"/>
  <c r="E218" i="36"/>
  <c r="A219" i="36"/>
  <c r="B219" i="36" s="1"/>
  <c r="E219" i="36"/>
  <c r="A220" i="36"/>
  <c r="B220" i="36" s="1"/>
  <c r="E220" i="36"/>
  <c r="A221" i="36"/>
  <c r="B221" i="36" s="1"/>
  <c r="E221" i="36"/>
  <c r="A222" i="36"/>
  <c r="B222" i="36" s="1"/>
  <c r="E222" i="36"/>
  <c r="A223" i="36"/>
  <c r="B223" i="36" s="1"/>
  <c r="E223" i="36"/>
  <c r="A224" i="36"/>
  <c r="B224" i="36" s="1"/>
  <c r="E224" i="36"/>
  <c r="A225" i="36"/>
  <c r="B225" i="36" s="1"/>
  <c r="E225" i="36"/>
  <c r="A226" i="36"/>
  <c r="B226" i="36" s="1"/>
  <c r="E226" i="36"/>
  <c r="A227" i="36"/>
  <c r="B227" i="36"/>
  <c r="E227" i="36"/>
  <c r="A228" i="36"/>
  <c r="B228" i="36" s="1"/>
  <c r="E228" i="36"/>
  <c r="A229" i="36"/>
  <c r="B229" i="36"/>
  <c r="E229" i="36"/>
  <c r="A230" i="36"/>
  <c r="B230" i="36" s="1"/>
  <c r="E230" i="36"/>
  <c r="A231" i="36"/>
  <c r="B231" i="36" s="1"/>
  <c r="E231" i="36"/>
  <c r="A232" i="36"/>
  <c r="B232" i="36" s="1"/>
  <c r="E232" i="36"/>
  <c r="A233" i="36"/>
  <c r="B233" i="36" s="1"/>
  <c r="E233" i="36"/>
  <c r="A234" i="36"/>
  <c r="B234" i="36" s="1"/>
  <c r="E234" i="36"/>
  <c r="A235" i="36"/>
  <c r="B235" i="36" s="1"/>
  <c r="E235" i="36"/>
  <c r="A236" i="36"/>
  <c r="B236" i="36"/>
  <c r="E236" i="36"/>
  <c r="A237" i="36"/>
  <c r="B237" i="36" s="1"/>
  <c r="E237" i="36"/>
  <c r="A238" i="36"/>
  <c r="B238" i="36" s="1"/>
  <c r="E238" i="36"/>
  <c r="A239" i="36"/>
  <c r="B239" i="36"/>
  <c r="E239" i="36"/>
  <c r="A240" i="36"/>
  <c r="B240" i="36" s="1"/>
  <c r="E240" i="36"/>
  <c r="A241" i="36"/>
  <c r="B241" i="36" s="1"/>
  <c r="E241" i="36"/>
  <c r="A242" i="36"/>
  <c r="B242" i="36" s="1"/>
  <c r="E242" i="36"/>
  <c r="A243" i="36"/>
  <c r="B243" i="36"/>
  <c r="E243" i="36"/>
  <c r="A244" i="36"/>
  <c r="B244" i="36"/>
  <c r="E244" i="36"/>
  <c r="A245" i="36"/>
  <c r="B245" i="36" s="1"/>
  <c r="E245" i="36"/>
  <c r="A246" i="36"/>
  <c r="B246" i="36"/>
  <c r="E246" i="36"/>
  <c r="A247" i="36"/>
  <c r="B247" i="36" s="1"/>
  <c r="E247" i="36"/>
  <c r="A248" i="36"/>
  <c r="B248" i="36" s="1"/>
  <c r="E248" i="36"/>
  <c r="A249" i="36"/>
  <c r="B249" i="36" s="1"/>
  <c r="E249" i="36"/>
  <c r="A250" i="36"/>
  <c r="B250" i="36" s="1"/>
  <c r="E250" i="36"/>
  <c r="A251" i="36"/>
  <c r="B251" i="36" s="1"/>
  <c r="E251" i="36"/>
  <c r="A252" i="36"/>
  <c r="B252" i="36" s="1"/>
  <c r="E252" i="36"/>
  <c r="A253" i="36"/>
  <c r="B253" i="36" s="1"/>
  <c r="E253" i="36"/>
  <c r="A254" i="36"/>
  <c r="B254" i="36"/>
  <c r="E254" i="36"/>
  <c r="A255" i="36"/>
  <c r="B255" i="36" s="1"/>
  <c r="E255" i="36"/>
  <c r="A256" i="36"/>
  <c r="B256" i="36" s="1"/>
  <c r="E256" i="36"/>
  <c r="A257" i="36"/>
  <c r="B257" i="36" s="1"/>
  <c r="E257" i="36"/>
  <c r="A258" i="36"/>
  <c r="B258" i="36" s="1"/>
  <c r="E258" i="36"/>
  <c r="A259" i="36"/>
  <c r="B259" i="36"/>
  <c r="E259" i="36"/>
  <c r="A260" i="36"/>
  <c r="B260" i="36" s="1"/>
  <c r="E260" i="36"/>
  <c r="A261" i="36"/>
  <c r="B261" i="36" s="1"/>
  <c r="E261" i="36"/>
  <c r="A262" i="36"/>
  <c r="B262" i="36" s="1"/>
  <c r="E262" i="36"/>
  <c r="A263" i="36"/>
  <c r="B263" i="36"/>
  <c r="E263" i="36"/>
  <c r="A264" i="36"/>
  <c r="B264" i="36"/>
  <c r="E264" i="36"/>
  <c r="A265" i="36"/>
  <c r="B265" i="36" s="1"/>
  <c r="E265" i="36"/>
  <c r="A266" i="36"/>
  <c r="B266" i="36" s="1"/>
  <c r="E266" i="36"/>
  <c r="A267" i="36"/>
  <c r="B267" i="36" s="1"/>
  <c r="E267" i="36"/>
  <c r="A268" i="36"/>
  <c r="B268" i="36" s="1"/>
  <c r="E268" i="36"/>
  <c r="A269" i="36"/>
  <c r="B269" i="36"/>
  <c r="E269" i="36"/>
  <c r="A270" i="36"/>
  <c r="B270" i="36" s="1"/>
  <c r="E270" i="36"/>
  <c r="A271" i="36"/>
  <c r="B271" i="36" s="1"/>
  <c r="E271" i="36"/>
  <c r="A272" i="36"/>
  <c r="B272" i="36" s="1"/>
  <c r="E272" i="36"/>
  <c r="A273" i="36"/>
  <c r="B273" i="36"/>
  <c r="E273" i="36"/>
  <c r="A274" i="36"/>
  <c r="B274" i="36" s="1"/>
  <c r="E274" i="36"/>
  <c r="A275" i="36"/>
  <c r="B275" i="36" s="1"/>
  <c r="E275" i="36"/>
  <c r="A276" i="36"/>
  <c r="B276" i="36" s="1"/>
  <c r="E276" i="36"/>
  <c r="A277" i="36"/>
  <c r="B277" i="36" s="1"/>
  <c r="E277" i="36"/>
  <c r="A278" i="36"/>
  <c r="B278" i="36" s="1"/>
  <c r="E278" i="36"/>
  <c r="A279" i="36"/>
  <c r="B279" i="36" s="1"/>
  <c r="E279" i="36"/>
  <c r="A280" i="36"/>
  <c r="B280" i="36" s="1"/>
  <c r="E280" i="36"/>
  <c r="A281" i="36"/>
  <c r="B281" i="36" s="1"/>
  <c r="E281" i="36"/>
  <c r="A282" i="36"/>
  <c r="B282" i="36" s="1"/>
  <c r="E282" i="36"/>
  <c r="A283" i="36"/>
  <c r="B283" i="36" s="1"/>
  <c r="E283" i="36"/>
  <c r="A284" i="36"/>
  <c r="B284" i="36" s="1"/>
  <c r="E284" i="36"/>
  <c r="A285" i="36"/>
  <c r="B285" i="36" s="1"/>
  <c r="E285" i="36"/>
  <c r="A286" i="36"/>
  <c r="B286" i="36" s="1"/>
  <c r="E286" i="36"/>
  <c r="A287" i="36"/>
  <c r="B287" i="36" s="1"/>
  <c r="E287" i="36"/>
  <c r="A288" i="36"/>
  <c r="B288" i="36" s="1"/>
  <c r="E288" i="36"/>
  <c r="A289" i="36"/>
  <c r="B289" i="36"/>
  <c r="E289" i="36"/>
  <c r="A290" i="36"/>
  <c r="B290" i="36" s="1"/>
  <c r="E290" i="36"/>
  <c r="A291" i="36"/>
  <c r="B291" i="36" s="1"/>
  <c r="E291" i="36"/>
  <c r="A292" i="36"/>
  <c r="B292" i="36" s="1"/>
  <c r="E292" i="36"/>
  <c r="A293" i="36"/>
  <c r="B293" i="36"/>
  <c r="E293" i="36"/>
  <c r="A294" i="36"/>
  <c r="B294" i="36"/>
  <c r="E294" i="36"/>
  <c r="A295" i="36"/>
  <c r="B295" i="36" s="1"/>
  <c r="E295" i="36"/>
  <c r="A296" i="36"/>
  <c r="B296" i="36"/>
  <c r="E296" i="36"/>
  <c r="A297" i="36"/>
  <c r="B297" i="36" s="1"/>
  <c r="E297" i="36"/>
  <c r="A298" i="36"/>
  <c r="B298" i="36" s="1"/>
  <c r="E298" i="36"/>
  <c r="A299" i="36"/>
  <c r="B299" i="36" s="1"/>
  <c r="E299" i="36"/>
  <c r="A300" i="36"/>
  <c r="B300" i="36" s="1"/>
  <c r="E300" i="36"/>
  <c r="A301" i="36"/>
  <c r="B301" i="36"/>
  <c r="E301" i="36"/>
  <c r="A302" i="36"/>
  <c r="B302" i="36" s="1"/>
  <c r="E302" i="36"/>
  <c r="A303" i="36"/>
  <c r="B303" i="36" s="1"/>
  <c r="E303" i="36"/>
  <c r="A304" i="36"/>
  <c r="B304" i="36" s="1"/>
  <c r="E304" i="36"/>
  <c r="A305" i="36"/>
  <c r="B305" i="36" s="1"/>
  <c r="E305" i="36"/>
  <c r="A306" i="36"/>
  <c r="B306" i="36" s="1"/>
  <c r="E306" i="36"/>
  <c r="A307" i="36"/>
  <c r="B307" i="36" s="1"/>
  <c r="E307" i="36"/>
  <c r="A308" i="36"/>
  <c r="B308" i="36" s="1"/>
  <c r="E308" i="36"/>
  <c r="A309" i="36"/>
  <c r="B309" i="36"/>
  <c r="E309" i="36"/>
  <c r="A310" i="36"/>
  <c r="B310" i="36" s="1"/>
  <c r="E310" i="36"/>
  <c r="A311" i="36"/>
  <c r="B311" i="36" s="1"/>
  <c r="E311" i="36"/>
  <c r="A312" i="36"/>
  <c r="B312" i="36" s="1"/>
  <c r="E312" i="36"/>
  <c r="A313" i="36"/>
  <c r="B313" i="36"/>
  <c r="E313" i="36"/>
  <c r="A314" i="36"/>
  <c r="B314" i="36"/>
  <c r="E314" i="36"/>
  <c r="A315" i="36"/>
  <c r="B315" i="36" s="1"/>
  <c r="E315" i="36"/>
  <c r="A316" i="36"/>
  <c r="B316" i="36" s="1"/>
  <c r="E316" i="36"/>
  <c r="A317" i="36"/>
  <c r="B317" i="36" s="1"/>
  <c r="E317" i="36"/>
  <c r="A318" i="36"/>
  <c r="B318" i="36" s="1"/>
  <c r="E318" i="36"/>
  <c r="A319" i="36"/>
  <c r="B319" i="36"/>
  <c r="E319" i="36"/>
  <c r="A320" i="36"/>
  <c r="B320" i="36" s="1"/>
  <c r="E320" i="36"/>
  <c r="A321" i="36"/>
  <c r="B321" i="36" s="1"/>
  <c r="E321" i="36"/>
  <c r="A322" i="36"/>
  <c r="B322" i="36" s="1"/>
  <c r="E322" i="36"/>
  <c r="A323" i="36"/>
  <c r="B323" i="36" s="1"/>
  <c r="E323" i="36"/>
  <c r="A324" i="36"/>
  <c r="B324" i="36"/>
  <c r="E324" i="36"/>
  <c r="A325" i="36"/>
  <c r="B325" i="36" s="1"/>
  <c r="E325" i="36"/>
  <c r="A326" i="36"/>
  <c r="B326" i="36" s="1"/>
  <c r="E326" i="36"/>
  <c r="A327" i="36"/>
  <c r="B327" i="36" s="1"/>
  <c r="E327" i="36"/>
  <c r="A328" i="36"/>
  <c r="B328" i="36" s="1"/>
  <c r="E328" i="36"/>
  <c r="A329" i="36"/>
  <c r="B329" i="36" s="1"/>
  <c r="E329" i="36"/>
  <c r="A330" i="36"/>
  <c r="B330" i="36" s="1"/>
  <c r="E330" i="36"/>
  <c r="A331" i="36"/>
  <c r="B331" i="36" s="1"/>
  <c r="E331" i="36"/>
  <c r="A332" i="36"/>
  <c r="B332" i="36" s="1"/>
  <c r="E332" i="36"/>
  <c r="A333" i="36"/>
  <c r="B333" i="36" s="1"/>
  <c r="E333" i="36"/>
  <c r="A334" i="36"/>
  <c r="B334" i="36"/>
  <c r="E334" i="36"/>
  <c r="A335" i="36"/>
  <c r="B335" i="36" s="1"/>
  <c r="E335" i="36"/>
  <c r="A336" i="36"/>
  <c r="B336" i="36" s="1"/>
  <c r="E336" i="36"/>
  <c r="A337" i="36"/>
  <c r="B337" i="36" s="1"/>
  <c r="E337" i="36"/>
  <c r="A338" i="36"/>
  <c r="B338" i="36" s="1"/>
  <c r="E338" i="36"/>
  <c r="A339" i="36"/>
  <c r="B339" i="36" s="1"/>
  <c r="E339" i="36"/>
  <c r="A340" i="36"/>
  <c r="B340" i="36" s="1"/>
  <c r="E340" i="36"/>
  <c r="A341" i="36"/>
  <c r="B341" i="36"/>
  <c r="E341" i="36"/>
  <c r="A342" i="36"/>
  <c r="B342" i="36" s="1"/>
  <c r="E342" i="36"/>
  <c r="A343" i="36"/>
  <c r="B343" i="36" s="1"/>
  <c r="E343" i="36"/>
  <c r="A344" i="36"/>
  <c r="B344" i="36" s="1"/>
  <c r="E344" i="36"/>
  <c r="A345" i="36"/>
  <c r="B345" i="36" s="1"/>
  <c r="E345" i="36"/>
  <c r="A346" i="36"/>
  <c r="B346" i="36" s="1"/>
  <c r="E346" i="36"/>
  <c r="A347" i="36"/>
  <c r="B347" i="36" s="1"/>
  <c r="E347" i="36"/>
  <c r="A348" i="36"/>
  <c r="B348" i="36" s="1"/>
  <c r="E348" i="36"/>
  <c r="A349" i="36"/>
  <c r="B349" i="36" s="1"/>
  <c r="E349" i="36"/>
  <c r="A350" i="36"/>
  <c r="B350" i="36"/>
  <c r="E350" i="36"/>
  <c r="A351" i="36"/>
  <c r="B351" i="36"/>
  <c r="E351" i="36"/>
  <c r="A352" i="36"/>
  <c r="B352" i="36"/>
  <c r="E352" i="36"/>
  <c r="A353" i="36"/>
  <c r="B353" i="36" s="1"/>
  <c r="E353" i="36"/>
  <c r="A354" i="36"/>
  <c r="B354" i="36" s="1"/>
  <c r="E354" i="36"/>
  <c r="A355" i="36"/>
  <c r="B355" i="36" s="1"/>
  <c r="E355" i="36"/>
  <c r="A356" i="36"/>
  <c r="B356" i="36" s="1"/>
  <c r="E356" i="36"/>
  <c r="A357" i="36"/>
  <c r="B357" i="36" s="1"/>
  <c r="E357" i="36"/>
  <c r="A358" i="36"/>
  <c r="B358" i="36" s="1"/>
  <c r="E358" i="36"/>
  <c r="A359" i="36"/>
  <c r="B359" i="36" s="1"/>
  <c r="E359" i="36"/>
  <c r="A360" i="36"/>
  <c r="B360" i="36"/>
  <c r="E360" i="36"/>
  <c r="A361" i="36"/>
  <c r="B361" i="36" s="1"/>
  <c r="E361" i="36"/>
  <c r="A362" i="36"/>
  <c r="B362" i="36" s="1"/>
  <c r="E362" i="36"/>
  <c r="A363" i="36"/>
  <c r="B363" i="36" s="1"/>
  <c r="E363" i="36"/>
  <c r="A364" i="36"/>
  <c r="B364" i="36" s="1"/>
  <c r="E364" i="36"/>
  <c r="A365" i="36"/>
  <c r="B365" i="36" s="1"/>
  <c r="E365" i="36"/>
  <c r="A366" i="36"/>
  <c r="B366" i="36" s="1"/>
  <c r="E366" i="36"/>
  <c r="A367" i="36"/>
  <c r="B367" i="36" s="1"/>
  <c r="E367" i="36"/>
  <c r="A368" i="36"/>
  <c r="B368" i="36" s="1"/>
  <c r="E368" i="36"/>
  <c r="A369" i="36"/>
  <c r="B369" i="36"/>
  <c r="E369" i="36"/>
  <c r="A370" i="36"/>
  <c r="B370" i="36" s="1"/>
  <c r="E370" i="36"/>
  <c r="A371" i="36"/>
  <c r="B371" i="36" s="1"/>
  <c r="E371" i="36"/>
  <c r="A372" i="36"/>
  <c r="B372" i="36" s="1"/>
  <c r="E372" i="36"/>
  <c r="A373" i="36"/>
  <c r="B373" i="36" s="1"/>
  <c r="E373" i="36"/>
  <c r="A374" i="36"/>
  <c r="B374" i="36"/>
  <c r="E374" i="36"/>
  <c r="A375" i="36"/>
  <c r="B375" i="36" s="1"/>
  <c r="E375" i="36"/>
  <c r="A376" i="36"/>
  <c r="B376" i="36" s="1"/>
  <c r="E376" i="36"/>
  <c r="A377" i="36"/>
  <c r="B377" i="36" s="1"/>
  <c r="E377" i="36"/>
  <c r="A378" i="36"/>
  <c r="B378" i="36" s="1"/>
  <c r="E378" i="36"/>
  <c r="A379" i="36"/>
  <c r="B379" i="36" s="1"/>
  <c r="E379" i="36"/>
  <c r="A380" i="36"/>
  <c r="B380" i="36" s="1"/>
  <c r="E380" i="36"/>
  <c r="A381" i="36"/>
  <c r="B381" i="36" s="1"/>
  <c r="E381" i="36"/>
  <c r="A382" i="36"/>
  <c r="B382" i="36" s="1"/>
  <c r="E382" i="36"/>
  <c r="A383" i="36"/>
  <c r="B383" i="36" s="1"/>
  <c r="E383" i="36"/>
  <c r="A384" i="36"/>
  <c r="B384" i="36"/>
  <c r="E384" i="36"/>
  <c r="A385" i="36"/>
  <c r="B385" i="36" s="1"/>
  <c r="E385" i="36"/>
  <c r="A386" i="36"/>
  <c r="B386" i="36"/>
  <c r="E386" i="36"/>
  <c r="A387" i="36"/>
  <c r="B387" i="36" s="1"/>
  <c r="E387" i="36"/>
  <c r="A388" i="36"/>
  <c r="B388" i="36" s="1"/>
  <c r="E388" i="36"/>
  <c r="A389" i="36"/>
  <c r="B389" i="36" s="1"/>
  <c r="E389" i="36"/>
  <c r="A390" i="36"/>
  <c r="B390" i="36" s="1"/>
  <c r="E390" i="36"/>
  <c r="A391" i="36"/>
  <c r="B391" i="36" s="1"/>
  <c r="E391" i="36"/>
  <c r="A392" i="36"/>
  <c r="B392" i="36"/>
  <c r="E392" i="36"/>
  <c r="A393" i="36"/>
  <c r="B393" i="36"/>
  <c r="E393" i="36"/>
  <c r="A394" i="36"/>
  <c r="B394" i="36" s="1"/>
  <c r="E394" i="36"/>
  <c r="A395" i="36"/>
  <c r="B395" i="36" s="1"/>
  <c r="E395" i="36"/>
  <c r="A396" i="36"/>
  <c r="B396" i="36"/>
  <c r="E396" i="36"/>
  <c r="A397" i="36"/>
  <c r="B397" i="36" s="1"/>
  <c r="E397" i="36"/>
  <c r="A398" i="36"/>
  <c r="B398" i="36" s="1"/>
  <c r="E398" i="36"/>
  <c r="A399" i="36"/>
  <c r="B399" i="36" s="1"/>
  <c r="E399" i="36"/>
  <c r="A400" i="36"/>
  <c r="B400" i="36" s="1"/>
  <c r="E400" i="36"/>
  <c r="A401" i="36"/>
  <c r="B401" i="36" s="1"/>
  <c r="E401" i="36"/>
  <c r="A402" i="36"/>
  <c r="B402" i="36" s="1"/>
  <c r="E402" i="36"/>
  <c r="A403" i="36"/>
  <c r="B403" i="36" s="1"/>
  <c r="E403" i="36"/>
  <c r="A404" i="36"/>
  <c r="B404" i="36" s="1"/>
  <c r="E404" i="36"/>
  <c r="A405" i="36"/>
  <c r="B405" i="36" s="1"/>
  <c r="E405" i="36"/>
  <c r="A406" i="36"/>
  <c r="B406" i="36" s="1"/>
  <c r="E406" i="36"/>
  <c r="A407" i="36"/>
  <c r="B407" i="36" s="1"/>
  <c r="E407" i="36"/>
  <c r="A408" i="36"/>
  <c r="B408" i="36" s="1"/>
  <c r="E408" i="36"/>
  <c r="A409" i="36"/>
  <c r="B409" i="36"/>
  <c r="E409" i="36"/>
  <c r="A410" i="36"/>
  <c r="B410" i="36" s="1"/>
  <c r="E410" i="36"/>
  <c r="A411" i="36"/>
  <c r="B411" i="36"/>
  <c r="E411" i="36"/>
  <c r="A412" i="36"/>
  <c r="B412" i="36" s="1"/>
  <c r="E412" i="36"/>
  <c r="A413" i="36"/>
  <c r="B413" i="36" s="1"/>
  <c r="E413" i="36"/>
  <c r="A414" i="36"/>
  <c r="B414" i="36" s="1"/>
  <c r="E414" i="36"/>
  <c r="A415" i="36"/>
  <c r="B415" i="36" s="1"/>
  <c r="E415" i="36"/>
  <c r="A416" i="36"/>
  <c r="B416" i="36" s="1"/>
  <c r="E416" i="36"/>
  <c r="A417" i="36"/>
  <c r="B417" i="36"/>
  <c r="E417" i="36"/>
  <c r="A418" i="36"/>
  <c r="B418" i="36" s="1"/>
  <c r="E418" i="36"/>
  <c r="A419" i="36"/>
  <c r="B419" i="36" s="1"/>
  <c r="E419" i="36"/>
  <c r="A420" i="36"/>
  <c r="B420" i="36"/>
  <c r="E420" i="36"/>
  <c r="A421" i="36"/>
  <c r="B421" i="36"/>
  <c r="E421" i="36"/>
  <c r="A422" i="36"/>
  <c r="B422" i="36" s="1"/>
  <c r="E422" i="36"/>
  <c r="A423" i="36"/>
  <c r="B423" i="36" s="1"/>
  <c r="E423" i="36"/>
  <c r="A424" i="36"/>
  <c r="B424" i="36" s="1"/>
  <c r="E424" i="36"/>
  <c r="A425" i="36"/>
  <c r="B425" i="36" s="1"/>
  <c r="E425" i="36"/>
  <c r="A426" i="36"/>
  <c r="B426" i="36"/>
  <c r="E426" i="36"/>
  <c r="A427" i="36"/>
  <c r="B427" i="36" s="1"/>
  <c r="E427" i="36"/>
  <c r="A428" i="36"/>
  <c r="B428" i="36" s="1"/>
  <c r="E428" i="36"/>
  <c r="A429" i="36"/>
  <c r="B429" i="36"/>
  <c r="E429" i="36"/>
  <c r="A430" i="36"/>
  <c r="B430" i="36" s="1"/>
  <c r="E430" i="36"/>
  <c r="A431" i="36"/>
  <c r="B431" i="36"/>
  <c r="E431" i="36"/>
  <c r="A432" i="36"/>
  <c r="B432" i="36" s="1"/>
  <c r="E432" i="36"/>
  <c r="A433" i="36"/>
  <c r="B433" i="36" s="1"/>
  <c r="E433" i="36"/>
  <c r="A434" i="36"/>
  <c r="B434" i="36" s="1"/>
  <c r="E434" i="36"/>
  <c r="A435" i="36"/>
  <c r="B435" i="36" s="1"/>
  <c r="E435" i="36"/>
  <c r="A436" i="36"/>
  <c r="B436" i="36" s="1"/>
  <c r="E436" i="36"/>
  <c r="A437" i="36"/>
  <c r="B437" i="36"/>
  <c r="E437" i="36"/>
  <c r="A438" i="36"/>
  <c r="B438" i="36" s="1"/>
  <c r="E438" i="36"/>
  <c r="A2" i="33"/>
  <c r="A3" i="33"/>
  <c r="A4" i="33"/>
  <c r="A5"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2" i="32"/>
  <c r="B2" i="32"/>
  <c r="D2" i="32"/>
  <c r="A3" i="32"/>
  <c r="B3" i="32"/>
  <c r="D3" i="32"/>
  <c r="A4" i="32"/>
  <c r="B4" i="32"/>
  <c r="D4" i="32"/>
  <c r="A5" i="32"/>
  <c r="B5" i="32"/>
  <c r="D5" i="32"/>
  <c r="A6" i="32"/>
  <c r="B6" i="32"/>
  <c r="D6" i="32"/>
  <c r="A7" i="32"/>
  <c r="B7" i="32"/>
  <c r="D7" i="32"/>
  <c r="A8" i="32"/>
  <c r="B8" i="32"/>
  <c r="D8" i="32"/>
  <c r="A9" i="32"/>
  <c r="B9" i="32"/>
  <c r="D9" i="32"/>
  <c r="A10" i="32"/>
  <c r="B10" i="32"/>
  <c r="D10" i="32"/>
  <c r="A11" i="32"/>
  <c r="B11" i="32"/>
  <c r="D11" i="32"/>
  <c r="A12" i="32"/>
  <c r="B12" i="32"/>
  <c r="D12" i="32"/>
  <c r="A13" i="32"/>
  <c r="B13" i="32"/>
  <c r="D13" i="32"/>
  <c r="A14" i="32"/>
  <c r="B14" i="32"/>
  <c r="D14" i="32"/>
  <c r="A15" i="32"/>
  <c r="B15" i="32"/>
  <c r="D15" i="32"/>
  <c r="A16" i="32"/>
  <c r="B16" i="32"/>
  <c r="D16" i="32"/>
  <c r="A17" i="32"/>
  <c r="B17" i="32"/>
  <c r="D17" i="32"/>
  <c r="A18" i="32"/>
  <c r="B18" i="32"/>
  <c r="D18" i="32"/>
  <c r="A19" i="32"/>
  <c r="B19" i="32"/>
  <c r="D19" i="32"/>
  <c r="A20" i="32"/>
  <c r="B20" i="32"/>
  <c r="D20" i="32"/>
  <c r="A21" i="32"/>
  <c r="B21" i="32"/>
  <c r="D21" i="32"/>
  <c r="A22" i="32"/>
  <c r="B22" i="32"/>
  <c r="D22" i="32"/>
  <c r="A23" i="32"/>
  <c r="B23" i="32"/>
  <c r="D23" i="32"/>
  <c r="A24" i="32"/>
  <c r="B24" i="32"/>
  <c r="D24" i="32"/>
  <c r="A25" i="32"/>
  <c r="B25" i="32"/>
  <c r="D25" i="32"/>
  <c r="A26" i="32"/>
  <c r="B26" i="32"/>
  <c r="D26" i="32"/>
  <c r="A27" i="32"/>
  <c r="B27" i="32"/>
  <c r="D27" i="32"/>
  <c r="A28" i="32"/>
  <c r="B28" i="32"/>
  <c r="D28" i="32"/>
  <c r="A29" i="32"/>
  <c r="B29" i="32"/>
  <c r="D29" i="32"/>
  <c r="A2" i="30"/>
  <c r="C2" i="30"/>
  <c r="D2" i="30" s="1"/>
  <c r="A3" i="30"/>
  <c r="C3" i="30"/>
  <c r="D3" i="30" s="1"/>
  <c r="A4" i="30"/>
  <c r="C4" i="30"/>
  <c r="D4" i="30" s="1"/>
  <c r="A5" i="30"/>
  <c r="C5" i="30"/>
  <c r="D5" i="30" s="1"/>
  <c r="A6" i="30"/>
  <c r="C6" i="30"/>
  <c r="D6" i="30" s="1"/>
  <c r="A7" i="30"/>
  <c r="C7" i="30"/>
  <c r="D7" i="30" s="1"/>
  <c r="A8" i="30"/>
  <c r="C8" i="30"/>
  <c r="D8" i="30" s="1"/>
  <c r="A9" i="30"/>
  <c r="C9" i="30"/>
  <c r="D9" i="30" s="1"/>
  <c r="A10" i="30"/>
  <c r="C10" i="30"/>
  <c r="D10" i="30" s="1"/>
  <c r="A11" i="30"/>
  <c r="C11" i="30"/>
  <c r="D11" i="30" s="1"/>
  <c r="A12" i="30"/>
  <c r="C12" i="30"/>
  <c r="D12" i="30" s="1"/>
  <c r="A13" i="30"/>
  <c r="C13" i="30"/>
  <c r="D13" i="30" s="1"/>
  <c r="A14" i="30"/>
  <c r="C14" i="30"/>
  <c r="D14" i="30" s="1"/>
  <c r="A15" i="30"/>
  <c r="C15" i="30"/>
  <c r="D15" i="30" s="1"/>
  <c r="A16" i="30"/>
  <c r="C16" i="30"/>
  <c r="D16" i="30" s="1"/>
  <c r="A17" i="30"/>
  <c r="C17" i="30"/>
  <c r="D17" i="30" s="1"/>
  <c r="A18" i="30"/>
  <c r="C18" i="30"/>
  <c r="D18" i="30" s="1"/>
  <c r="A19" i="30"/>
  <c r="C19" i="30"/>
  <c r="D19" i="30" s="1"/>
  <c r="A20" i="30"/>
  <c r="C20" i="30"/>
  <c r="D20" i="30" s="1"/>
  <c r="A21" i="30"/>
  <c r="C21" i="30"/>
  <c r="D21" i="30" s="1"/>
  <c r="A22" i="30"/>
  <c r="C22" i="30"/>
  <c r="D22" i="30" s="1"/>
  <c r="A23" i="30"/>
  <c r="C23" i="30"/>
  <c r="D23" i="30" s="1"/>
  <c r="A24" i="30"/>
  <c r="C24" i="30"/>
  <c r="D24" i="30" s="1"/>
  <c r="A25" i="30"/>
  <c r="C25" i="30"/>
  <c r="D25" i="30" s="1"/>
  <c r="A26" i="30"/>
  <c r="C26" i="30"/>
  <c r="D26" i="30" s="1"/>
  <c r="A27" i="30"/>
  <c r="C27" i="30"/>
  <c r="D27" i="30" s="1"/>
  <c r="A28" i="30"/>
  <c r="C28" i="30"/>
  <c r="D28" i="30" s="1"/>
  <c r="A29" i="30"/>
  <c r="C29" i="30"/>
  <c r="D29" i="30" s="1"/>
  <c r="A30" i="30"/>
  <c r="C30" i="30"/>
  <c r="D30" i="30" s="1"/>
  <c r="A31" i="30"/>
  <c r="C31" i="30"/>
  <c r="D31" i="30" s="1"/>
  <c r="A32" i="30"/>
  <c r="C32" i="30"/>
  <c r="D32" i="30" s="1"/>
  <c r="A33" i="30"/>
  <c r="C33" i="30"/>
  <c r="D33" i="30" s="1"/>
  <c r="A34" i="30"/>
  <c r="C34" i="30"/>
  <c r="D34" i="30" s="1"/>
  <c r="A35" i="30"/>
  <c r="C35" i="30"/>
  <c r="D35" i="30" s="1"/>
  <c r="A36" i="30"/>
  <c r="C36" i="30"/>
  <c r="D36" i="30" s="1"/>
  <c r="A37" i="30"/>
  <c r="C37" i="30"/>
  <c r="D37" i="30" s="1"/>
  <c r="A38" i="30"/>
  <c r="C38" i="30"/>
  <c r="D38" i="30" s="1"/>
  <c r="A39" i="30"/>
  <c r="C39" i="30"/>
  <c r="D39" i="30" s="1"/>
  <c r="A40" i="30"/>
  <c r="C40" i="30"/>
  <c r="D40" i="30" s="1"/>
  <c r="A41" i="30"/>
  <c r="C41" i="30"/>
  <c r="D41" i="30" s="1"/>
  <c r="A42" i="30"/>
  <c r="C42" i="30"/>
  <c r="D42" i="30" s="1"/>
  <c r="A43" i="30"/>
  <c r="C43" i="30"/>
  <c r="D43" i="30" s="1"/>
  <c r="A44" i="30"/>
  <c r="C44" i="30"/>
  <c r="D44" i="30" s="1"/>
  <c r="A45" i="30"/>
  <c r="C45" i="30"/>
  <c r="D45" i="30" s="1"/>
  <c r="A46" i="30"/>
  <c r="C46" i="30"/>
  <c r="D46" i="30" s="1"/>
  <c r="A47" i="30"/>
  <c r="C47" i="30"/>
  <c r="D47" i="30" s="1"/>
  <c r="A48" i="30"/>
  <c r="C48" i="30"/>
  <c r="D48" i="30" s="1"/>
  <c r="A49" i="30"/>
  <c r="C49" i="30"/>
  <c r="D49" i="30" s="1"/>
  <c r="A50" i="30"/>
  <c r="C50" i="30"/>
  <c r="D50" i="30" s="1"/>
  <c r="A51" i="30"/>
  <c r="C51" i="30"/>
  <c r="D51" i="30" s="1"/>
  <c r="A52" i="30"/>
  <c r="C52" i="30"/>
  <c r="D52" i="30" s="1"/>
  <c r="A53" i="30"/>
  <c r="C53" i="30"/>
  <c r="D53" i="30" s="1"/>
  <c r="A54" i="30"/>
  <c r="C54" i="30"/>
  <c r="D54" i="30" s="1"/>
  <c r="A55" i="30"/>
  <c r="C55" i="30"/>
  <c r="D55" i="30" s="1"/>
  <c r="A56" i="30"/>
  <c r="C56" i="30"/>
  <c r="D56" i="30" s="1"/>
  <c r="A57" i="30"/>
  <c r="C57" i="30"/>
  <c r="D57" i="30" s="1"/>
  <c r="A58" i="30"/>
  <c r="C58" i="30"/>
  <c r="D58" i="30" s="1"/>
  <c r="A59" i="30"/>
  <c r="C59" i="30"/>
  <c r="D59" i="30" s="1"/>
  <c r="A60" i="30"/>
  <c r="C60" i="30"/>
  <c r="D60" i="30" s="1"/>
  <c r="A61" i="30"/>
  <c r="C61" i="30"/>
  <c r="D61" i="30" s="1"/>
  <c r="A62" i="30"/>
  <c r="C62" i="30"/>
  <c r="D62" i="30" s="1"/>
  <c r="A63" i="30"/>
  <c r="C63" i="30"/>
  <c r="D63" i="30" s="1"/>
  <c r="A64" i="30"/>
  <c r="C64" i="30"/>
  <c r="D64" i="30" s="1"/>
  <c r="A65" i="30"/>
  <c r="C65" i="30"/>
  <c r="D65" i="30" s="1"/>
  <c r="A66" i="30"/>
  <c r="C66" i="30"/>
  <c r="D66" i="30" s="1"/>
  <c r="A67" i="30"/>
  <c r="C67" i="30"/>
  <c r="D67" i="30" s="1"/>
  <c r="A68" i="30"/>
  <c r="C68" i="30"/>
  <c r="D68" i="30" s="1"/>
  <c r="A69" i="30"/>
  <c r="C69" i="30"/>
  <c r="D69" i="30" s="1"/>
  <c r="A70" i="30"/>
  <c r="C70" i="30"/>
  <c r="D70" i="30" s="1"/>
  <c r="A71" i="30"/>
  <c r="C71" i="30"/>
  <c r="D71" i="30" s="1"/>
  <c r="A72" i="30"/>
  <c r="C72" i="30"/>
  <c r="D72" i="30" s="1"/>
  <c r="A73" i="30"/>
  <c r="C73" i="30"/>
  <c r="D73" i="30" s="1"/>
  <c r="A74" i="30"/>
  <c r="C74" i="30"/>
  <c r="D74" i="30" s="1"/>
  <c r="A75" i="30"/>
  <c r="C75" i="30"/>
  <c r="D75" i="30" s="1"/>
  <c r="A76" i="30"/>
  <c r="C76" i="30"/>
  <c r="D76" i="30" s="1"/>
  <c r="A77" i="30"/>
  <c r="C77" i="30"/>
  <c r="D77" i="30" s="1"/>
  <c r="A78" i="30"/>
  <c r="C78" i="30"/>
  <c r="D78" i="30" s="1"/>
  <c r="A79" i="30"/>
  <c r="C79" i="30"/>
  <c r="D79" i="30" s="1"/>
  <c r="A80" i="30"/>
  <c r="C80" i="30"/>
  <c r="D80" i="30" s="1"/>
  <c r="A81" i="30"/>
  <c r="C81" i="30"/>
  <c r="D81" i="30" s="1"/>
  <c r="A82" i="30"/>
  <c r="C82" i="30"/>
  <c r="D82" i="30" s="1"/>
  <c r="A83" i="30"/>
  <c r="C83" i="30"/>
  <c r="D83" i="30" s="1"/>
  <c r="A84" i="30"/>
  <c r="C84" i="30"/>
  <c r="D84" i="30" s="1"/>
  <c r="A85" i="30"/>
  <c r="C85" i="30"/>
  <c r="D85" i="30" s="1"/>
  <c r="A86" i="30"/>
  <c r="C86" i="30"/>
  <c r="D86" i="30" s="1"/>
  <c r="A87" i="30"/>
  <c r="C87" i="30"/>
  <c r="D87" i="30" s="1"/>
  <c r="A88" i="30"/>
  <c r="C88" i="30"/>
  <c r="D88" i="30" s="1"/>
  <c r="A89" i="30"/>
  <c r="C89" i="30"/>
  <c r="D89" i="30" s="1"/>
  <c r="A90" i="30"/>
  <c r="C90" i="30"/>
  <c r="D90" i="30" s="1"/>
  <c r="A91" i="30"/>
  <c r="C91" i="30"/>
  <c r="D91" i="30" s="1"/>
  <c r="A92" i="30"/>
  <c r="C92" i="30"/>
  <c r="D92" i="30" s="1"/>
  <c r="A93" i="30"/>
  <c r="C93" i="30"/>
  <c r="D93" i="30" s="1"/>
  <c r="A94" i="30"/>
  <c r="C94" i="30"/>
  <c r="D94" i="30" s="1"/>
  <c r="A95" i="30"/>
  <c r="C95" i="30"/>
  <c r="D95" i="30" s="1"/>
  <c r="A96" i="30"/>
  <c r="C96" i="30"/>
  <c r="D96" i="30" s="1"/>
  <c r="A97" i="30"/>
  <c r="C97" i="30"/>
  <c r="D97" i="30" s="1"/>
  <c r="A98" i="30"/>
  <c r="C98" i="30"/>
  <c r="D98" i="30" s="1"/>
  <c r="A99" i="30"/>
  <c r="C99" i="30"/>
  <c r="D99" i="30" s="1"/>
  <c r="A100" i="30"/>
  <c r="C100" i="30"/>
  <c r="D100" i="30" s="1"/>
  <c r="A101" i="30"/>
  <c r="C101" i="30"/>
  <c r="D101" i="30" s="1"/>
  <c r="A102" i="30"/>
  <c r="C102" i="30"/>
  <c r="D102" i="30" s="1"/>
  <c r="A103" i="30"/>
  <c r="C103" i="30"/>
  <c r="D103" i="30" s="1"/>
  <c r="A104" i="30"/>
  <c r="C104" i="30"/>
  <c r="D104" i="30" s="1"/>
  <c r="A105" i="30"/>
  <c r="C105" i="30"/>
  <c r="D105" i="30" s="1"/>
  <c r="A106" i="30"/>
  <c r="C106" i="30"/>
  <c r="D106" i="30" s="1"/>
  <c r="A107" i="30"/>
  <c r="C107" i="30"/>
  <c r="D107" i="30" s="1"/>
  <c r="A108" i="30"/>
  <c r="C108" i="30"/>
  <c r="D108" i="30" s="1"/>
  <c r="A109" i="30"/>
  <c r="C109" i="30"/>
  <c r="D109" i="30" s="1"/>
  <c r="A110" i="30"/>
  <c r="C110" i="30"/>
  <c r="D110" i="30" s="1"/>
  <c r="A111" i="30"/>
  <c r="C111" i="30"/>
  <c r="D111" i="30" s="1"/>
  <c r="A112" i="30"/>
  <c r="C112" i="30"/>
  <c r="D112" i="30" s="1"/>
  <c r="A113" i="30"/>
  <c r="C113" i="30"/>
  <c r="D113" i="30" s="1"/>
  <c r="A114" i="30"/>
  <c r="C114" i="30"/>
  <c r="D114" i="30" s="1"/>
  <c r="A115" i="30"/>
  <c r="C115" i="30"/>
  <c r="D115" i="30" s="1"/>
  <c r="A116" i="30"/>
  <c r="C116" i="30"/>
  <c r="D116" i="30" s="1"/>
  <c r="A117" i="30"/>
  <c r="C117" i="30"/>
  <c r="D117" i="30" s="1"/>
  <c r="A118" i="30"/>
  <c r="C118" i="30"/>
  <c r="D118" i="30" s="1"/>
  <c r="A119" i="30"/>
  <c r="C119" i="30"/>
  <c r="D119" i="30" s="1"/>
  <c r="A120" i="30"/>
  <c r="C120" i="30"/>
  <c r="D120" i="30" s="1"/>
  <c r="A121" i="30"/>
  <c r="C121" i="30"/>
  <c r="D121" i="30" s="1"/>
  <c r="A122" i="30"/>
  <c r="C122" i="30"/>
  <c r="D122" i="30" s="1"/>
  <c r="A123" i="30"/>
  <c r="C123" i="30"/>
  <c r="D123" i="30" s="1"/>
  <c r="A124" i="30"/>
  <c r="C124" i="30"/>
  <c r="D124" i="30" s="1"/>
  <c r="A125" i="30"/>
  <c r="C125" i="30"/>
  <c r="D125" i="30" s="1"/>
  <c r="A126" i="30"/>
  <c r="C126" i="30"/>
  <c r="D126" i="30" s="1"/>
  <c r="A127" i="30"/>
  <c r="C127" i="30"/>
  <c r="D127" i="30" s="1"/>
  <c r="A128" i="30"/>
  <c r="C128" i="30"/>
  <c r="D128" i="30" s="1"/>
  <c r="A129" i="30"/>
  <c r="C129" i="30"/>
  <c r="D129" i="30" s="1"/>
  <c r="A130" i="30"/>
  <c r="C130" i="30"/>
  <c r="D130" i="30" s="1"/>
  <c r="A131" i="30"/>
  <c r="C131" i="30"/>
  <c r="D131" i="30" s="1"/>
  <c r="A132" i="30"/>
  <c r="C132" i="30"/>
  <c r="D132" i="30" s="1"/>
  <c r="A133" i="30"/>
  <c r="C133" i="30"/>
  <c r="D133" i="30" s="1"/>
  <c r="A134" i="30"/>
  <c r="C134" i="30"/>
  <c r="D134" i="30" s="1"/>
  <c r="A135" i="30"/>
  <c r="C135" i="30"/>
  <c r="D135" i="30" s="1"/>
  <c r="A136" i="30"/>
  <c r="C136" i="30"/>
  <c r="D136" i="30" s="1"/>
  <c r="A137" i="30"/>
  <c r="C137" i="30"/>
  <c r="D137" i="30" s="1"/>
  <c r="A138" i="30"/>
  <c r="C138" i="30"/>
  <c r="D138" i="30" s="1"/>
  <c r="A139" i="30"/>
  <c r="C139" i="30"/>
  <c r="D139" i="30" s="1"/>
  <c r="A140" i="30"/>
  <c r="C140" i="30"/>
  <c r="D140" i="30" s="1"/>
  <c r="A141" i="30"/>
  <c r="C141" i="30"/>
  <c r="D141" i="30" s="1"/>
  <c r="A142" i="30"/>
  <c r="C142" i="30"/>
  <c r="D142" i="30" s="1"/>
  <c r="A143" i="30"/>
  <c r="C143" i="30"/>
  <c r="D143" i="30" s="1"/>
  <c r="A144" i="30"/>
  <c r="C144" i="30"/>
  <c r="D144" i="30" s="1"/>
  <c r="A145" i="30"/>
  <c r="C145" i="30"/>
  <c r="D145" i="30" s="1"/>
  <c r="A146" i="30"/>
  <c r="C146" i="30"/>
  <c r="D146" i="30" s="1"/>
  <c r="A147" i="30"/>
  <c r="C147" i="30"/>
  <c r="D147" i="30" s="1"/>
  <c r="A148" i="30"/>
  <c r="C148" i="30"/>
  <c r="D148" i="30" s="1"/>
  <c r="A149" i="30"/>
  <c r="C149" i="30"/>
  <c r="D149" i="30" s="1"/>
  <c r="A150" i="30"/>
  <c r="C150" i="30"/>
  <c r="D150" i="30" s="1"/>
  <c r="A151" i="30"/>
  <c r="C151" i="30"/>
  <c r="D151" i="30" s="1"/>
  <c r="A152" i="30"/>
  <c r="C152" i="30"/>
  <c r="D152" i="30" s="1"/>
  <c r="A153" i="30"/>
  <c r="C153" i="30"/>
  <c r="D153" i="30" s="1"/>
  <c r="A154" i="30"/>
  <c r="C154" i="30"/>
  <c r="D154" i="30" s="1"/>
  <c r="A155" i="30"/>
  <c r="C155" i="30"/>
  <c r="D155" i="30" s="1"/>
  <c r="A156" i="30"/>
  <c r="C156" i="30"/>
  <c r="D156" i="30" s="1"/>
  <c r="A157" i="30"/>
  <c r="C157" i="30"/>
  <c r="D157" i="30" s="1"/>
  <c r="A158" i="30"/>
  <c r="C158" i="30"/>
  <c r="D158" i="30" s="1"/>
  <c r="A159" i="30"/>
  <c r="C159" i="30"/>
  <c r="D159" i="30" s="1"/>
  <c r="A160" i="30"/>
  <c r="C160" i="30"/>
  <c r="D160" i="30" s="1"/>
  <c r="A161" i="30"/>
  <c r="C161" i="30"/>
  <c r="D161" i="30" s="1"/>
  <c r="A162" i="30"/>
  <c r="C162" i="30"/>
  <c r="D162" i="30" s="1"/>
  <c r="A163" i="30"/>
  <c r="C163" i="30"/>
  <c r="D163" i="30" s="1"/>
  <c r="A164" i="30"/>
  <c r="C164" i="30"/>
  <c r="D164" i="30" s="1"/>
  <c r="A165" i="30"/>
  <c r="C165" i="30"/>
  <c r="D165" i="30" s="1"/>
  <c r="A166" i="30"/>
  <c r="C166" i="30"/>
  <c r="D166" i="30" s="1"/>
  <c r="A167" i="30"/>
  <c r="C167" i="30"/>
  <c r="D167" i="30" s="1"/>
  <c r="A168" i="30"/>
  <c r="C168" i="30"/>
  <c r="D168" i="30" s="1"/>
  <c r="A169" i="30"/>
  <c r="C169" i="30"/>
  <c r="D169" i="30" s="1"/>
  <c r="A170" i="30"/>
  <c r="C170" i="30"/>
  <c r="D170" i="30" s="1"/>
  <c r="A171" i="30"/>
  <c r="C171" i="30"/>
  <c r="D171" i="30" s="1"/>
  <c r="A172" i="30"/>
  <c r="C172" i="30"/>
  <c r="D172" i="30" s="1"/>
  <c r="A173" i="30"/>
  <c r="C173" i="30"/>
  <c r="D173" i="30" s="1"/>
  <c r="A174" i="30"/>
  <c r="C174" i="30"/>
  <c r="D174" i="30" s="1"/>
  <c r="A175" i="30"/>
  <c r="C175" i="30"/>
  <c r="D175" i="30" s="1"/>
  <c r="A176" i="30"/>
  <c r="C176" i="30"/>
  <c r="D176" i="30" s="1"/>
  <c r="A177" i="30"/>
  <c r="C177" i="30"/>
  <c r="D177" i="30" s="1"/>
  <c r="A178" i="30"/>
  <c r="C178" i="30"/>
  <c r="D178" i="30" s="1"/>
  <c r="A179" i="30"/>
  <c r="C179" i="30"/>
  <c r="D179" i="30" s="1"/>
  <c r="A180" i="30"/>
  <c r="C180" i="30"/>
  <c r="D180" i="30" s="1"/>
  <c r="A181" i="30"/>
  <c r="C181" i="30"/>
  <c r="D181" i="30" s="1"/>
  <c r="A182" i="30"/>
  <c r="C182" i="30"/>
  <c r="D182" i="30" s="1"/>
  <c r="A183" i="30"/>
  <c r="C183" i="30"/>
  <c r="D183" i="30" s="1"/>
  <c r="A184" i="30"/>
  <c r="C184" i="30"/>
  <c r="D184" i="30" s="1"/>
  <c r="A185" i="30"/>
  <c r="C185" i="30"/>
  <c r="D185" i="30" s="1"/>
  <c r="A186" i="30"/>
  <c r="C186" i="30"/>
  <c r="D186" i="30" s="1"/>
  <c r="A187" i="30"/>
  <c r="C187" i="30"/>
  <c r="D187" i="30" s="1"/>
  <c r="A188" i="30"/>
  <c r="C188" i="30"/>
  <c r="D188" i="30" s="1"/>
  <c r="A189" i="30"/>
  <c r="C189" i="30"/>
  <c r="D189" i="30" s="1"/>
  <c r="A190" i="30"/>
  <c r="C190" i="30"/>
  <c r="D190" i="30" s="1"/>
  <c r="A191" i="30"/>
  <c r="C191" i="30"/>
  <c r="D191" i="30" s="1"/>
  <c r="A192" i="30"/>
  <c r="C192" i="30"/>
  <c r="D192" i="30" s="1"/>
  <c r="A193" i="30"/>
  <c r="C193" i="30"/>
  <c r="D193" i="30" s="1"/>
  <c r="A194" i="30"/>
  <c r="C194" i="30"/>
  <c r="D194" i="30" s="1"/>
  <c r="A195" i="30"/>
  <c r="C195" i="30"/>
  <c r="D195" i="30" s="1"/>
  <c r="A196" i="30"/>
  <c r="C196" i="30"/>
  <c r="D196" i="30" s="1"/>
  <c r="A197" i="30"/>
  <c r="C197" i="30"/>
  <c r="D197" i="30" s="1"/>
  <c r="A198" i="30"/>
  <c r="C198" i="30"/>
  <c r="D198" i="30" s="1"/>
  <c r="A199" i="30"/>
  <c r="C199" i="30"/>
  <c r="D199" i="30" s="1"/>
  <c r="A200" i="30"/>
  <c r="C200" i="30"/>
  <c r="D200" i="30" s="1"/>
  <c r="A201" i="30"/>
  <c r="C201" i="30"/>
  <c r="D201" i="30" s="1"/>
  <c r="A202" i="30"/>
  <c r="C202" i="30"/>
  <c r="D202" i="30" s="1"/>
  <c r="A203" i="30"/>
  <c r="C203" i="30"/>
  <c r="D203" i="30" s="1"/>
  <c r="A204" i="30"/>
  <c r="C204" i="30"/>
  <c r="D204" i="30" s="1"/>
  <c r="A205" i="30"/>
  <c r="C205" i="30"/>
  <c r="D205" i="30" s="1"/>
  <c r="A206" i="30"/>
  <c r="C206" i="30"/>
  <c r="D206" i="30" s="1"/>
  <c r="A207" i="30"/>
  <c r="C207" i="30"/>
  <c r="D207" i="30" s="1"/>
  <c r="A208" i="30"/>
  <c r="C208" i="30"/>
  <c r="D208" i="30" s="1"/>
  <c r="A209" i="30"/>
  <c r="C209" i="30"/>
  <c r="D209" i="30" s="1"/>
  <c r="A210" i="30"/>
  <c r="C210" i="30"/>
  <c r="D210" i="30" s="1"/>
  <c r="A211" i="30"/>
  <c r="C211" i="30"/>
  <c r="D211" i="30" s="1"/>
  <c r="A212" i="30"/>
  <c r="C212" i="30"/>
  <c r="D212" i="30" s="1"/>
  <c r="A213" i="30"/>
  <c r="C213" i="30"/>
  <c r="D213" i="30" s="1"/>
  <c r="A214" i="30"/>
  <c r="C214" i="30"/>
  <c r="D214" i="30" s="1"/>
  <c r="A215" i="30"/>
  <c r="C215" i="30"/>
  <c r="D215" i="30" s="1"/>
  <c r="A216" i="30"/>
  <c r="C216" i="30"/>
  <c r="D216" i="30" s="1"/>
  <c r="A217" i="30"/>
  <c r="C217" i="30"/>
  <c r="D217" i="30" s="1"/>
  <c r="A218" i="30"/>
  <c r="C218" i="30"/>
  <c r="D218" i="30" s="1"/>
  <c r="A219" i="30"/>
  <c r="C219" i="30"/>
  <c r="D219" i="30" s="1"/>
  <c r="A220" i="30"/>
  <c r="C220" i="30"/>
  <c r="D220" i="30" s="1"/>
  <c r="A221" i="30"/>
  <c r="C221" i="30"/>
  <c r="D221" i="30" s="1"/>
  <c r="A222" i="30"/>
  <c r="C222" i="30"/>
  <c r="D222" i="30" s="1"/>
  <c r="A223" i="30"/>
  <c r="C223" i="30"/>
  <c r="D223" i="30" s="1"/>
  <c r="A224" i="30"/>
  <c r="C224" i="30"/>
  <c r="D224" i="30" s="1"/>
  <c r="A225" i="30"/>
  <c r="C225" i="30"/>
  <c r="D225" i="30" s="1"/>
  <c r="A226" i="30"/>
  <c r="C226" i="30"/>
  <c r="D226" i="30" s="1"/>
  <c r="A227" i="30"/>
  <c r="C227" i="30"/>
  <c r="D227" i="30" s="1"/>
  <c r="A228" i="30"/>
  <c r="C228" i="30"/>
  <c r="D228" i="30" s="1"/>
  <c r="A229" i="30"/>
  <c r="C229" i="30"/>
  <c r="D229" i="30" s="1"/>
  <c r="A230" i="30"/>
  <c r="C230" i="30"/>
  <c r="D230" i="30" s="1"/>
  <c r="A231" i="30"/>
  <c r="C231" i="30"/>
  <c r="D231" i="30" s="1"/>
  <c r="A232" i="30"/>
  <c r="C232" i="30"/>
  <c r="D232" i="30" s="1"/>
  <c r="A233" i="30"/>
  <c r="C233" i="30"/>
  <c r="D233" i="30" s="1"/>
  <c r="A234" i="30"/>
  <c r="C234" i="30"/>
  <c r="D234" i="30" s="1"/>
  <c r="A235" i="30"/>
  <c r="C235" i="30"/>
  <c r="D235" i="30" s="1"/>
  <c r="A236" i="30"/>
  <c r="C236" i="30"/>
  <c r="D236" i="30" s="1"/>
  <c r="A237" i="30"/>
  <c r="C237" i="30"/>
  <c r="D237" i="30" s="1"/>
  <c r="A238" i="30"/>
  <c r="C238" i="30"/>
  <c r="D238" i="30" s="1"/>
  <c r="A239" i="30"/>
  <c r="C239" i="30"/>
  <c r="D239" i="30" s="1"/>
  <c r="A240" i="30"/>
  <c r="C240" i="30"/>
  <c r="D240" i="30" s="1"/>
  <c r="A241" i="30"/>
  <c r="C241" i="30"/>
  <c r="D241" i="30" s="1"/>
  <c r="A242" i="30"/>
  <c r="C242" i="30"/>
  <c r="D242" i="30" s="1"/>
  <c r="A243" i="30"/>
  <c r="C243" i="30"/>
  <c r="D243" i="30" s="1"/>
  <c r="A244" i="30"/>
  <c r="C244" i="30"/>
  <c r="D244" i="30" s="1"/>
  <c r="A245" i="30"/>
  <c r="C245" i="30"/>
  <c r="D245" i="30" s="1"/>
  <c r="A246" i="30"/>
  <c r="C246" i="30"/>
  <c r="D246" i="30" s="1"/>
  <c r="A247" i="30"/>
  <c r="C247" i="30"/>
  <c r="D247" i="30" s="1"/>
  <c r="A248" i="30"/>
  <c r="C248" i="30"/>
  <c r="D248" i="30" s="1"/>
  <c r="A249" i="30"/>
  <c r="C249" i="30"/>
  <c r="D249" i="30" s="1"/>
  <c r="A250" i="30"/>
  <c r="C250" i="30"/>
  <c r="D250" i="30" s="1"/>
  <c r="A251" i="30"/>
  <c r="C251" i="30"/>
  <c r="D251" i="30" s="1"/>
  <c r="A252" i="30"/>
  <c r="C252" i="30"/>
  <c r="D252" i="30" s="1"/>
  <c r="A253" i="30"/>
  <c r="C253" i="30"/>
  <c r="D253" i="30" s="1"/>
  <c r="A254" i="30"/>
  <c r="C254" i="30"/>
  <c r="D254" i="30" s="1"/>
  <c r="A255" i="30"/>
  <c r="C255" i="30"/>
  <c r="D255" i="30" s="1"/>
  <c r="A256" i="30"/>
  <c r="C256" i="30"/>
  <c r="D256" i="30" s="1"/>
  <c r="A257" i="30"/>
  <c r="C257" i="30"/>
  <c r="D257" i="30" s="1"/>
  <c r="A258" i="30"/>
  <c r="C258" i="30"/>
  <c r="D258" i="30" s="1"/>
  <c r="A259" i="30"/>
  <c r="C259" i="30"/>
  <c r="D259" i="30" s="1"/>
  <c r="A260" i="30"/>
  <c r="C260" i="30"/>
  <c r="D260" i="30" s="1"/>
  <c r="A261" i="30"/>
  <c r="C261" i="30"/>
  <c r="D261" i="30" s="1"/>
  <c r="A262" i="30"/>
  <c r="C262" i="30"/>
  <c r="D262" i="30" s="1"/>
  <c r="A263" i="30"/>
  <c r="C263" i="30"/>
  <c r="D263" i="30" s="1"/>
  <c r="A264" i="30"/>
  <c r="C264" i="30"/>
  <c r="D264" i="30" s="1"/>
  <c r="A265" i="30"/>
  <c r="C265" i="30"/>
  <c r="D265" i="30" s="1"/>
  <c r="A266" i="30"/>
  <c r="C266" i="30"/>
  <c r="D266" i="30" s="1"/>
  <c r="A267" i="30"/>
  <c r="C267" i="30"/>
  <c r="D267" i="30" s="1"/>
  <c r="A268" i="30"/>
  <c r="C268" i="30"/>
  <c r="D268" i="30" s="1"/>
  <c r="A269" i="30"/>
  <c r="C269" i="30"/>
  <c r="D269" i="30" s="1"/>
  <c r="A270" i="30"/>
  <c r="C270" i="30"/>
  <c r="D270" i="30" s="1"/>
  <c r="A271" i="30"/>
  <c r="C271" i="30"/>
  <c r="D271" i="30" s="1"/>
  <c r="A272" i="30"/>
  <c r="C272" i="30"/>
  <c r="D272" i="30" s="1"/>
  <c r="A273" i="30"/>
  <c r="C273" i="30"/>
  <c r="D273" i="30" s="1"/>
  <c r="A274" i="30"/>
  <c r="C274" i="30"/>
  <c r="D274" i="30" s="1"/>
  <c r="A275" i="30"/>
  <c r="C275" i="30"/>
  <c r="D275" i="30" s="1"/>
  <c r="A276" i="30"/>
  <c r="C276" i="30"/>
  <c r="D276" i="30" s="1"/>
  <c r="A277" i="30"/>
  <c r="C277" i="30"/>
  <c r="D277" i="30" s="1"/>
  <c r="A278" i="30"/>
  <c r="C278" i="30"/>
  <c r="D278" i="30" s="1"/>
  <c r="A279" i="30"/>
  <c r="C279" i="30"/>
  <c r="D279" i="30" s="1"/>
  <c r="A280" i="30"/>
  <c r="C280" i="30"/>
  <c r="D280" i="30" s="1"/>
  <c r="A281" i="30"/>
  <c r="C281" i="30"/>
  <c r="D281" i="30" s="1"/>
  <c r="A282" i="30"/>
  <c r="C282" i="30"/>
  <c r="D282" i="30" s="1"/>
  <c r="A283" i="30"/>
  <c r="C283" i="30"/>
  <c r="D283" i="30" s="1"/>
  <c r="A284" i="30"/>
  <c r="C284" i="30"/>
  <c r="D284" i="30" s="1"/>
  <c r="A285" i="30"/>
  <c r="C285" i="30"/>
  <c r="D285" i="30" s="1"/>
  <c r="A286" i="30"/>
  <c r="C286" i="30"/>
  <c r="D286" i="30" s="1"/>
  <c r="A287" i="30"/>
  <c r="C287" i="30"/>
  <c r="D287" i="30" s="1"/>
  <c r="A288" i="30"/>
  <c r="C288" i="30"/>
  <c r="D288" i="30" s="1"/>
  <c r="A289" i="30"/>
  <c r="C289" i="30"/>
  <c r="D289" i="30" s="1"/>
  <c r="A290" i="30"/>
  <c r="C290" i="30"/>
  <c r="D290" i="30" s="1"/>
  <c r="A291" i="30"/>
  <c r="C291" i="30"/>
  <c r="D291" i="30" s="1"/>
  <c r="A292" i="30"/>
  <c r="C292" i="30"/>
  <c r="D292" i="30" s="1"/>
  <c r="A293" i="30"/>
  <c r="C293" i="30"/>
  <c r="D293" i="30" s="1"/>
  <c r="A294" i="30"/>
  <c r="C294" i="30"/>
  <c r="D294" i="30" s="1"/>
  <c r="A295" i="30"/>
  <c r="C295" i="30"/>
  <c r="D295" i="30" s="1"/>
  <c r="A296" i="30"/>
  <c r="C296" i="30"/>
  <c r="D296" i="30" s="1"/>
  <c r="A297" i="30"/>
  <c r="C297" i="30"/>
  <c r="D297" i="30" s="1"/>
  <c r="A298" i="30"/>
  <c r="C298" i="30"/>
  <c r="D298" i="30" s="1"/>
  <c r="A299" i="30"/>
  <c r="C299" i="30"/>
  <c r="D299" i="30" s="1"/>
  <c r="A300" i="30"/>
  <c r="C300" i="30"/>
  <c r="D300" i="30" s="1"/>
  <c r="A301" i="30"/>
  <c r="C301" i="30"/>
  <c r="D301" i="30" s="1"/>
  <c r="A302" i="30"/>
  <c r="C302" i="30"/>
  <c r="D302" i="30" s="1"/>
  <c r="A303" i="30"/>
  <c r="C303" i="30"/>
  <c r="D303" i="30" s="1"/>
  <c r="A304" i="30"/>
  <c r="C304" i="30"/>
  <c r="D304" i="30" s="1"/>
  <c r="A305" i="30"/>
  <c r="C305" i="30"/>
  <c r="D305" i="30" s="1"/>
  <c r="A306" i="30"/>
  <c r="C306" i="30"/>
  <c r="D306" i="30" s="1"/>
  <c r="A307" i="30"/>
  <c r="C307" i="30"/>
  <c r="D307" i="30" s="1"/>
  <c r="A308" i="30"/>
  <c r="C308" i="30"/>
  <c r="D308" i="30" s="1"/>
  <c r="A309" i="30"/>
  <c r="C309" i="30"/>
  <c r="D309" i="30" s="1"/>
  <c r="A310" i="30"/>
  <c r="C310" i="30"/>
  <c r="D310" i="30" s="1"/>
  <c r="A311" i="30"/>
  <c r="C311" i="30"/>
  <c r="D311" i="30" s="1"/>
  <c r="A312" i="30"/>
  <c r="C312" i="30"/>
  <c r="D312" i="30" s="1"/>
  <c r="A313" i="30"/>
  <c r="C313" i="30"/>
  <c r="D313" i="30" s="1"/>
  <c r="A314" i="30"/>
  <c r="C314" i="30"/>
  <c r="D314" i="30" s="1"/>
  <c r="A315" i="30"/>
  <c r="C315" i="30"/>
  <c r="D315" i="30" s="1"/>
  <c r="A316" i="30"/>
  <c r="C316" i="30"/>
  <c r="D316" i="30" s="1"/>
  <c r="A317" i="30"/>
  <c r="C317" i="30"/>
  <c r="D317" i="30" s="1"/>
  <c r="A318" i="30"/>
  <c r="C318" i="30"/>
  <c r="D318" i="30" s="1"/>
  <c r="A319" i="30"/>
  <c r="C319" i="30"/>
  <c r="D319" i="30" s="1"/>
  <c r="A320" i="30"/>
  <c r="C320" i="30"/>
  <c r="D320" i="30" s="1"/>
  <c r="A321" i="30"/>
  <c r="C321" i="30"/>
  <c r="D321" i="30" s="1"/>
  <c r="A322" i="30"/>
  <c r="C322" i="30"/>
  <c r="D322" i="30" s="1"/>
  <c r="A323" i="30"/>
  <c r="C323" i="30"/>
  <c r="D323" i="30" s="1"/>
  <c r="A324" i="30"/>
  <c r="C324" i="30"/>
  <c r="D324" i="30" s="1"/>
  <c r="A325" i="30"/>
  <c r="C325" i="30"/>
  <c r="D325" i="30" s="1"/>
  <c r="A326" i="30"/>
  <c r="C326" i="30"/>
  <c r="D326" i="30" s="1"/>
  <c r="A327" i="30"/>
  <c r="C327" i="30"/>
  <c r="D327" i="30" s="1"/>
  <c r="A328" i="30"/>
  <c r="C328" i="30"/>
  <c r="D328" i="30" s="1"/>
  <c r="A329" i="30"/>
  <c r="C329" i="30"/>
  <c r="D329" i="30" s="1"/>
  <c r="A330" i="30"/>
  <c r="C330" i="30"/>
  <c r="D330" i="30" s="1"/>
  <c r="A331" i="30"/>
  <c r="C331" i="30"/>
  <c r="D331" i="30" s="1"/>
  <c r="A332" i="30"/>
  <c r="C332" i="30"/>
  <c r="D332" i="30" s="1"/>
  <c r="A333" i="30"/>
  <c r="C333" i="30"/>
  <c r="D333" i="30" s="1"/>
  <c r="A334" i="30"/>
  <c r="C334" i="30"/>
  <c r="D334" i="30" s="1"/>
  <c r="A335" i="30"/>
  <c r="C335" i="30"/>
  <c r="D335" i="30" s="1"/>
  <c r="A336" i="30"/>
  <c r="C336" i="30"/>
  <c r="D336" i="30" s="1"/>
  <c r="A337" i="30"/>
  <c r="C337" i="30"/>
  <c r="D337" i="30" s="1"/>
  <c r="A338" i="30"/>
  <c r="C338" i="30"/>
  <c r="D338" i="30" s="1"/>
  <c r="A339" i="30"/>
  <c r="C339" i="30"/>
  <c r="D339" i="30" s="1"/>
  <c r="A340" i="30"/>
  <c r="C340" i="30"/>
  <c r="D340" i="30" s="1"/>
  <c r="A341" i="30"/>
  <c r="C341" i="30"/>
  <c r="D341" i="30" s="1"/>
  <c r="A342" i="30"/>
  <c r="C342" i="30"/>
  <c r="D342" i="30" s="1"/>
  <c r="A343" i="30"/>
  <c r="C343" i="30"/>
  <c r="D343" i="30" s="1"/>
  <c r="A344" i="30"/>
  <c r="C344" i="30"/>
  <c r="D344" i="30" s="1"/>
  <c r="A345" i="30"/>
  <c r="C345" i="30"/>
  <c r="D345" i="30" s="1"/>
  <c r="A346" i="30"/>
  <c r="C346" i="30"/>
  <c r="D346" i="30" s="1"/>
  <c r="A347" i="30"/>
  <c r="C347" i="30"/>
  <c r="D347" i="30" s="1"/>
  <c r="A348" i="30"/>
  <c r="C348" i="30"/>
  <c r="D348" i="30" s="1"/>
  <c r="A349" i="30"/>
  <c r="C349" i="30"/>
  <c r="D349" i="30" s="1"/>
  <c r="A350" i="30"/>
  <c r="C350" i="30"/>
  <c r="D350" i="30" s="1"/>
  <c r="A351" i="30"/>
  <c r="C351" i="30"/>
  <c r="D351" i="30" s="1"/>
  <c r="A352" i="30"/>
  <c r="C352" i="30"/>
  <c r="D352" i="30" s="1"/>
  <c r="A353" i="30"/>
  <c r="C353" i="30"/>
  <c r="D353" i="30" s="1"/>
  <c r="A354" i="30"/>
  <c r="C354" i="30"/>
  <c r="D354" i="30" s="1"/>
  <c r="A355" i="30"/>
  <c r="C355" i="30"/>
  <c r="D355" i="30" s="1"/>
  <c r="A356" i="30"/>
  <c r="C356" i="30"/>
  <c r="D356" i="30" s="1"/>
  <c r="A357" i="30"/>
  <c r="C357" i="30"/>
  <c r="D357" i="30" s="1"/>
  <c r="A358" i="30"/>
  <c r="C358" i="30"/>
  <c r="D358" i="30" s="1"/>
  <c r="A359" i="30"/>
  <c r="C359" i="30"/>
  <c r="D359" i="30" s="1"/>
  <c r="A360" i="30"/>
  <c r="C360" i="30"/>
  <c r="D360" i="30" s="1"/>
  <c r="A361" i="30"/>
  <c r="C361" i="30"/>
  <c r="D361" i="30" s="1"/>
  <c r="A362" i="30"/>
  <c r="C362" i="30"/>
  <c r="D362" i="30" s="1"/>
  <c r="A363" i="30"/>
  <c r="C363" i="30"/>
  <c r="D363" i="30" s="1"/>
  <c r="A364" i="30"/>
  <c r="C364" i="30"/>
  <c r="D364" i="30" s="1"/>
  <c r="A365" i="30"/>
  <c r="C365" i="30"/>
  <c r="D365" i="30" s="1"/>
  <c r="A366" i="30"/>
  <c r="C366" i="30"/>
  <c r="D366" i="30" s="1"/>
  <c r="A367" i="30"/>
  <c r="C367" i="30"/>
  <c r="D367" i="30" s="1"/>
  <c r="A368" i="30"/>
  <c r="C368" i="30"/>
  <c r="D368" i="30" s="1"/>
  <c r="A369" i="30"/>
  <c r="C369" i="30"/>
  <c r="D369" i="30" s="1"/>
  <c r="A370" i="30"/>
  <c r="C370" i="30"/>
  <c r="D370" i="30" s="1"/>
  <c r="A371" i="30"/>
  <c r="C371" i="30"/>
  <c r="D371" i="30" s="1"/>
  <c r="A372" i="30"/>
  <c r="C372" i="30"/>
  <c r="D372" i="30" s="1"/>
  <c r="A373" i="30"/>
  <c r="C373" i="30"/>
  <c r="D373" i="30" s="1"/>
  <c r="A374" i="30"/>
  <c r="C374" i="30"/>
  <c r="D374" i="30" s="1"/>
  <c r="A375" i="30"/>
  <c r="C375" i="30"/>
  <c r="D375" i="30" s="1"/>
  <c r="A376" i="30"/>
  <c r="C376" i="30"/>
  <c r="D376" i="30" s="1"/>
  <c r="A377" i="30"/>
  <c r="C377" i="30"/>
  <c r="D377" i="30" s="1"/>
  <c r="A378" i="30"/>
  <c r="C378" i="30"/>
  <c r="D378" i="30" s="1"/>
  <c r="A379" i="30"/>
  <c r="C379" i="30"/>
  <c r="D379" i="30" s="1"/>
  <c r="A380" i="30"/>
  <c r="C380" i="30"/>
  <c r="D380" i="30" s="1"/>
  <c r="A381" i="30"/>
  <c r="C381" i="30"/>
  <c r="D381" i="30" s="1"/>
  <c r="A382" i="30"/>
  <c r="C382" i="30"/>
  <c r="D382" i="30" s="1"/>
  <c r="A383" i="30"/>
  <c r="C383" i="30"/>
  <c r="D383" i="30" s="1"/>
  <c r="A384" i="30"/>
  <c r="C384" i="30"/>
  <c r="D384" i="30" s="1"/>
  <c r="A385" i="30"/>
  <c r="C385" i="30"/>
  <c r="D385" i="30" s="1"/>
  <c r="A386" i="30"/>
  <c r="C386" i="30"/>
  <c r="D386" i="30" s="1"/>
  <c r="A387" i="30"/>
  <c r="C387" i="30"/>
  <c r="D387" i="30" s="1"/>
  <c r="A388" i="30"/>
  <c r="C388" i="30"/>
  <c r="D388" i="30" s="1"/>
  <c r="A389" i="30"/>
  <c r="C389" i="30"/>
  <c r="D389" i="30" s="1"/>
  <c r="A390" i="30"/>
  <c r="C390" i="30"/>
  <c r="D390" i="30" s="1"/>
  <c r="A391" i="30"/>
  <c r="C391" i="30"/>
  <c r="D391" i="30" s="1"/>
  <c r="A392" i="30"/>
  <c r="C392" i="30"/>
  <c r="D392" i="30" s="1"/>
  <c r="A393" i="30"/>
  <c r="C393" i="30"/>
  <c r="D393" i="30" s="1"/>
  <c r="A394" i="30"/>
  <c r="C394" i="30"/>
  <c r="D394" i="30" s="1"/>
  <c r="A395" i="30"/>
  <c r="C395" i="30"/>
  <c r="D395" i="30" s="1"/>
  <c r="A396" i="30"/>
  <c r="C396" i="30"/>
  <c r="D396" i="30" s="1"/>
  <c r="A397" i="30"/>
  <c r="C397" i="30"/>
  <c r="D397" i="30" s="1"/>
  <c r="A398" i="30"/>
  <c r="C398" i="30"/>
  <c r="D398" i="30" s="1"/>
  <c r="A399" i="30"/>
  <c r="C399" i="30"/>
  <c r="D399" i="30" s="1"/>
  <c r="A400" i="30"/>
  <c r="C400" i="30"/>
  <c r="D400" i="30" s="1"/>
  <c r="A401" i="30"/>
  <c r="C401" i="30"/>
  <c r="D401" i="30" s="1"/>
  <c r="A402" i="30"/>
  <c r="C402" i="30"/>
  <c r="D402" i="30" s="1"/>
  <c r="A403" i="30"/>
  <c r="C403" i="30"/>
  <c r="D403" i="30" s="1"/>
  <c r="A404" i="30"/>
  <c r="C404" i="30"/>
  <c r="D404" i="30" s="1"/>
  <c r="A405" i="30"/>
  <c r="C405" i="30"/>
  <c r="D405" i="30" s="1"/>
  <c r="A406" i="30"/>
  <c r="C406" i="30"/>
  <c r="D406" i="30" s="1"/>
  <c r="A407" i="30"/>
  <c r="C407" i="30"/>
  <c r="D407" i="30" s="1"/>
  <c r="A408" i="30"/>
  <c r="C408" i="30"/>
  <c r="D408" i="30" s="1"/>
  <c r="A409" i="30"/>
  <c r="C409" i="30"/>
  <c r="D409" i="30" s="1"/>
  <c r="A410" i="30"/>
  <c r="C410" i="30"/>
  <c r="D410" i="30" s="1"/>
  <c r="A411" i="30"/>
  <c r="C411" i="30"/>
  <c r="D411" i="30" s="1"/>
  <c r="A412" i="30"/>
  <c r="C412" i="30"/>
  <c r="D412" i="30" s="1"/>
  <c r="A413" i="30"/>
  <c r="C413" i="30"/>
  <c r="D413" i="30" s="1"/>
  <c r="A414" i="30"/>
  <c r="C414" i="30"/>
  <c r="D414" i="30" s="1"/>
  <c r="A415" i="30"/>
  <c r="C415" i="30"/>
  <c r="D415" i="30" s="1"/>
  <c r="A416" i="30"/>
  <c r="C416" i="30"/>
  <c r="D416" i="30" s="1"/>
  <c r="A417" i="30"/>
  <c r="C417" i="30"/>
  <c r="D417" i="30" s="1"/>
  <c r="A418" i="30"/>
  <c r="C418" i="30"/>
  <c r="D418" i="30" s="1"/>
  <c r="A419" i="30"/>
  <c r="C419" i="30"/>
  <c r="D419" i="30" s="1"/>
  <c r="A420" i="30"/>
  <c r="C420" i="30"/>
  <c r="D420" i="30" s="1"/>
  <c r="A421" i="30"/>
  <c r="C421" i="30"/>
  <c r="D421" i="30" s="1"/>
  <c r="A422" i="30"/>
  <c r="C422" i="30"/>
  <c r="D422" i="30" s="1"/>
  <c r="A423" i="30"/>
  <c r="C423" i="30"/>
  <c r="D423" i="30" s="1"/>
  <c r="A424" i="30"/>
  <c r="C424" i="30"/>
  <c r="D424" i="30" s="1"/>
  <c r="A425" i="30"/>
  <c r="C425" i="30"/>
  <c r="D425" i="30" s="1"/>
  <c r="A426" i="30"/>
  <c r="C426" i="30"/>
  <c r="D426" i="30" s="1"/>
  <c r="A427" i="30"/>
  <c r="C427" i="30"/>
  <c r="D427" i="30" s="1"/>
  <c r="A428" i="30"/>
  <c r="C428" i="30"/>
  <c r="D428" i="30" s="1"/>
  <c r="A429" i="30"/>
  <c r="C429" i="30"/>
  <c r="D429" i="30" s="1"/>
  <c r="A430" i="30"/>
  <c r="C430" i="30"/>
  <c r="D430" i="30" s="1"/>
  <c r="A431" i="30"/>
  <c r="C431" i="30"/>
  <c r="D431" i="30" s="1"/>
  <c r="A432" i="30"/>
  <c r="C432" i="30"/>
  <c r="D432" i="30" s="1"/>
  <c r="A433" i="30"/>
  <c r="C433" i="30"/>
  <c r="D433" i="30" s="1"/>
  <c r="A434" i="30"/>
  <c r="C434" i="30"/>
  <c r="D434" i="30" s="1"/>
  <c r="A435" i="30"/>
  <c r="C435" i="30"/>
  <c r="D435" i="30" s="1"/>
  <c r="A436" i="30"/>
  <c r="C436" i="30"/>
  <c r="D436" i="30" s="1"/>
  <c r="A437" i="30"/>
  <c r="C437" i="30"/>
  <c r="D437" i="30" s="1"/>
  <c r="A438" i="30"/>
  <c r="C438" i="30"/>
  <c r="D438" i="30" s="1"/>
  <c r="A439" i="30"/>
  <c r="C439" i="30"/>
  <c r="D439" i="30" s="1"/>
  <c r="A440" i="30"/>
  <c r="C440" i="30"/>
  <c r="D440" i="30" s="1"/>
  <c r="A441" i="30"/>
  <c r="C441" i="30"/>
  <c r="D441" i="30" s="1"/>
  <c r="A442" i="30"/>
  <c r="C442" i="30"/>
  <c r="D442" i="30" s="1"/>
  <c r="A443" i="30"/>
  <c r="C443" i="30"/>
  <c r="D443" i="30" s="1"/>
  <c r="A444" i="30"/>
  <c r="C444" i="30"/>
  <c r="D444" i="30" s="1"/>
  <c r="A445" i="30"/>
  <c r="C445" i="30"/>
  <c r="D445" i="30" s="1"/>
  <c r="A446" i="30"/>
  <c r="C446" i="30"/>
  <c r="D446" i="30" s="1"/>
  <c r="A447" i="30"/>
  <c r="C447" i="30"/>
  <c r="D447" i="30" s="1"/>
  <c r="A448" i="30"/>
  <c r="C448" i="30"/>
  <c r="D448" i="30" s="1"/>
  <c r="A449" i="30"/>
  <c r="C449" i="30"/>
  <c r="D449" i="30" s="1"/>
  <c r="A450" i="30"/>
  <c r="C450" i="30"/>
  <c r="D450" i="30" s="1"/>
  <c r="A451" i="30"/>
  <c r="C451" i="30"/>
  <c r="D451" i="30" s="1"/>
  <c r="A452" i="30"/>
  <c r="C452" i="30"/>
  <c r="D452" i="30" s="1"/>
  <c r="A453" i="30"/>
  <c r="C453" i="30"/>
  <c r="D453" i="30" s="1"/>
  <c r="A454" i="30"/>
  <c r="C454" i="30"/>
  <c r="D454" i="30" s="1"/>
  <c r="A455" i="30"/>
  <c r="C455" i="30"/>
  <c r="D455" i="30" s="1"/>
  <c r="A456" i="30"/>
  <c r="C456" i="30"/>
  <c r="D456" i="30" s="1"/>
  <c r="A457" i="30"/>
  <c r="C457" i="30"/>
  <c r="D457" i="30" s="1"/>
  <c r="A458" i="30"/>
  <c r="C458" i="30"/>
  <c r="D458" i="30" s="1"/>
  <c r="A459" i="30"/>
  <c r="C459" i="30"/>
  <c r="D459" i="30" s="1"/>
  <c r="A460" i="30"/>
  <c r="C460" i="30"/>
  <c r="D460" i="30" s="1"/>
  <c r="A461" i="30"/>
  <c r="C461" i="30"/>
  <c r="D461" i="30" s="1"/>
  <c r="A462" i="30"/>
  <c r="C462" i="30"/>
  <c r="D462" i="30" s="1"/>
  <c r="A463" i="30"/>
  <c r="C463" i="30"/>
  <c r="D463" i="30" s="1"/>
  <c r="A464" i="30"/>
  <c r="C464" i="30"/>
  <c r="D464" i="30" s="1"/>
  <c r="A465" i="30"/>
  <c r="C465" i="30"/>
  <c r="D465" i="30" s="1"/>
  <c r="A466" i="30"/>
  <c r="C466" i="30"/>
  <c r="D466" i="30" s="1"/>
  <c r="A467" i="30"/>
  <c r="C467" i="30"/>
  <c r="D467" i="30" s="1"/>
  <c r="A468" i="30"/>
  <c r="C468" i="30"/>
  <c r="D468" i="30" s="1"/>
  <c r="A469" i="30"/>
  <c r="C469" i="30"/>
  <c r="D469" i="30" s="1"/>
  <c r="A470" i="30"/>
  <c r="C470" i="30"/>
  <c r="D470" i="30" s="1"/>
  <c r="A471" i="30"/>
  <c r="C471" i="30"/>
  <c r="D471" i="30" s="1"/>
  <c r="A472" i="30"/>
  <c r="C472" i="30"/>
  <c r="D472" i="30" s="1"/>
  <c r="A473" i="30"/>
  <c r="C473" i="30"/>
  <c r="D473" i="30" s="1"/>
  <c r="A474" i="30"/>
  <c r="C474" i="30"/>
  <c r="D474" i="30" s="1"/>
  <c r="A475" i="30"/>
  <c r="C475" i="30"/>
  <c r="D475" i="30" s="1"/>
  <c r="A476" i="30"/>
  <c r="C476" i="30"/>
  <c r="D476" i="30" s="1"/>
  <c r="A477" i="30"/>
  <c r="C477" i="30"/>
  <c r="D477" i="30" s="1"/>
  <c r="A478" i="30"/>
  <c r="C478" i="30"/>
  <c r="D478" i="30" s="1"/>
  <c r="A479" i="30"/>
  <c r="C479" i="30"/>
  <c r="D479" i="30" s="1"/>
  <c r="A480" i="30"/>
  <c r="C480" i="30"/>
  <c r="D480" i="30" s="1"/>
  <c r="A481" i="30"/>
  <c r="C481" i="30"/>
  <c r="D481" i="30" s="1"/>
  <c r="A482" i="30"/>
  <c r="C482" i="30"/>
  <c r="D482" i="30" s="1"/>
  <c r="A483" i="30"/>
  <c r="C483" i="30"/>
  <c r="D483" i="30" s="1"/>
  <c r="A484" i="30"/>
  <c r="C484" i="30"/>
  <c r="D484" i="30" s="1"/>
  <c r="A485" i="30"/>
  <c r="C485" i="30"/>
  <c r="D485" i="30" s="1"/>
  <c r="A486" i="30"/>
  <c r="C486" i="30"/>
  <c r="D486" i="30" s="1"/>
  <c r="A487" i="30"/>
  <c r="C487" i="30"/>
  <c r="D487" i="30" s="1"/>
  <c r="A488" i="30"/>
  <c r="C488" i="30"/>
  <c r="D488" i="30" s="1"/>
  <c r="A489" i="30"/>
  <c r="C489" i="30"/>
  <c r="D489" i="30" s="1"/>
  <c r="A490" i="30"/>
  <c r="C490" i="30"/>
  <c r="D490" i="30" s="1"/>
  <c r="A491" i="30"/>
  <c r="C491" i="30"/>
  <c r="D491" i="30" s="1"/>
  <c r="A492" i="30"/>
  <c r="C492" i="30"/>
  <c r="D492" i="30" s="1"/>
  <c r="A493" i="30"/>
  <c r="C493" i="30"/>
  <c r="D493" i="30" s="1"/>
  <c r="A494" i="30"/>
  <c r="C494" i="30"/>
  <c r="D494" i="30" s="1"/>
  <c r="A495" i="30"/>
  <c r="C495" i="30"/>
  <c r="D495" i="30" s="1"/>
  <c r="A496" i="30"/>
  <c r="C496" i="30"/>
  <c r="D496" i="30" s="1"/>
  <c r="A497" i="30"/>
  <c r="C497" i="30"/>
  <c r="D497" i="30" s="1"/>
  <c r="A498" i="30"/>
  <c r="C498" i="30"/>
  <c r="D498" i="30" s="1"/>
  <c r="A499" i="30"/>
  <c r="C499" i="30"/>
  <c r="D499" i="30" s="1"/>
  <c r="A500" i="30"/>
  <c r="C500" i="30"/>
  <c r="D500" i="30" s="1"/>
  <c r="A501" i="30"/>
  <c r="C501" i="30"/>
  <c r="D501" i="30" s="1"/>
  <c r="A502" i="30"/>
  <c r="C502" i="30"/>
  <c r="D502" i="30" s="1"/>
  <c r="A503" i="30"/>
  <c r="C503" i="30"/>
  <c r="D503" i="30" s="1"/>
  <c r="A504" i="30"/>
  <c r="C504" i="30"/>
  <c r="D504" i="30" s="1"/>
  <c r="A505" i="30"/>
  <c r="C505" i="30"/>
  <c r="D505" i="30" s="1"/>
  <c r="A506" i="30"/>
  <c r="C506" i="30"/>
  <c r="D506" i="30" s="1"/>
  <c r="A507" i="30"/>
  <c r="C507" i="30"/>
  <c r="D507" i="30" s="1"/>
  <c r="A508" i="30"/>
  <c r="C508" i="30"/>
  <c r="D508" i="30" s="1"/>
  <c r="A509" i="30"/>
  <c r="C509" i="30"/>
  <c r="D509" i="30" s="1"/>
  <c r="A510" i="30"/>
  <c r="C510" i="30"/>
  <c r="D510" i="30" s="1"/>
  <c r="A511" i="30"/>
  <c r="C511" i="30"/>
  <c r="D511" i="30" s="1"/>
  <c r="A512" i="30"/>
  <c r="C512" i="30"/>
  <c r="D512" i="30" s="1"/>
  <c r="A513" i="30"/>
  <c r="C513" i="30"/>
  <c r="D513" i="30" s="1"/>
  <c r="A514" i="30"/>
  <c r="C514" i="30"/>
  <c r="D514" i="30" s="1"/>
  <c r="A515" i="30"/>
  <c r="C515" i="30"/>
  <c r="D515" i="30" s="1"/>
  <c r="A516" i="30"/>
  <c r="C516" i="30"/>
  <c r="D516" i="30" s="1"/>
  <c r="A517" i="30"/>
  <c r="C517" i="30"/>
  <c r="D517" i="30" s="1"/>
  <c r="A518" i="30"/>
  <c r="C518" i="30"/>
  <c r="D518" i="30" s="1"/>
  <c r="A519" i="30"/>
  <c r="C519" i="30"/>
  <c r="D519" i="30" s="1"/>
  <c r="A520" i="30"/>
  <c r="C520" i="30"/>
  <c r="D520" i="30" s="1"/>
  <c r="A521" i="30"/>
  <c r="C521" i="30"/>
  <c r="D521" i="30" s="1"/>
  <c r="A522" i="30"/>
  <c r="C522" i="30"/>
  <c r="D522" i="30" s="1"/>
  <c r="A523" i="30"/>
  <c r="C523" i="30"/>
  <c r="D523" i="30" s="1"/>
  <c r="A524" i="30"/>
  <c r="C524" i="30"/>
  <c r="D524" i="30" s="1"/>
  <c r="A525" i="30"/>
  <c r="C525" i="30"/>
  <c r="D525" i="30" s="1"/>
  <c r="A526" i="30"/>
  <c r="C526" i="30"/>
  <c r="D526" i="30" s="1"/>
  <c r="A527" i="30"/>
  <c r="C527" i="30"/>
  <c r="D527" i="30" s="1"/>
  <c r="A528" i="30"/>
  <c r="C528" i="30"/>
  <c r="D528" i="30" s="1"/>
  <c r="A529" i="30"/>
  <c r="C529" i="30"/>
  <c r="D529" i="30" s="1"/>
  <c r="A530" i="30"/>
  <c r="C530" i="30"/>
  <c r="D530" i="30" s="1"/>
  <c r="A531" i="30"/>
  <c r="C531" i="30"/>
  <c r="D531" i="30" s="1"/>
  <c r="A532" i="30"/>
  <c r="C532" i="30"/>
  <c r="D532" i="30" s="1"/>
  <c r="A533" i="30"/>
  <c r="C533" i="30"/>
  <c r="D533" i="30" s="1"/>
  <c r="A534" i="30"/>
  <c r="C534" i="30"/>
  <c r="D534" i="30" s="1"/>
  <c r="A535" i="30"/>
  <c r="C535" i="30"/>
  <c r="D535" i="30" s="1"/>
  <c r="A536" i="30"/>
  <c r="C536" i="30"/>
  <c r="D536" i="30" s="1"/>
  <c r="A537" i="30"/>
  <c r="C537" i="30"/>
  <c r="D537" i="30" s="1"/>
  <c r="A538" i="30"/>
  <c r="C538" i="30"/>
  <c r="D538" i="30" s="1"/>
  <c r="A539" i="30"/>
  <c r="C539" i="30"/>
  <c r="D539" i="30" s="1"/>
  <c r="A540" i="30"/>
  <c r="C540" i="30"/>
  <c r="D540" i="30" s="1"/>
  <c r="A541" i="30"/>
  <c r="C541" i="30"/>
  <c r="D541" i="30" s="1"/>
  <c r="A542" i="30"/>
  <c r="C542" i="30"/>
  <c r="D542" i="30" s="1"/>
  <c r="A543" i="30"/>
  <c r="C543" i="30"/>
  <c r="D543" i="30" s="1"/>
  <c r="A544" i="30"/>
  <c r="C544" i="30"/>
  <c r="D544" i="30" s="1"/>
  <c r="A545" i="30"/>
  <c r="C545" i="30"/>
  <c r="D545" i="30" s="1"/>
  <c r="A546" i="30"/>
  <c r="C546" i="30"/>
  <c r="D546" i="30" s="1"/>
  <c r="A547" i="30"/>
  <c r="C547" i="30"/>
  <c r="D547" i="30" s="1"/>
  <c r="A548" i="30"/>
  <c r="C548" i="30"/>
  <c r="D548" i="30" s="1"/>
  <c r="A549" i="30"/>
  <c r="C549" i="30"/>
  <c r="D549" i="30" s="1"/>
  <c r="A550" i="30"/>
  <c r="C550" i="30"/>
  <c r="D550" i="30" s="1"/>
  <c r="A551" i="30"/>
  <c r="C551" i="30"/>
  <c r="D551" i="30" s="1"/>
  <c r="A552" i="30"/>
  <c r="C552" i="30"/>
  <c r="D552" i="30" s="1"/>
  <c r="A553" i="30"/>
  <c r="C553" i="30"/>
  <c r="D553" i="30" s="1"/>
  <c r="A554" i="30"/>
  <c r="C554" i="30"/>
  <c r="D554" i="30" s="1"/>
  <c r="A555" i="30"/>
  <c r="C555" i="30"/>
  <c r="D555" i="30" s="1"/>
  <c r="A556" i="30"/>
  <c r="C556" i="30"/>
  <c r="D556" i="30" s="1"/>
  <c r="A557" i="30"/>
  <c r="C557" i="30"/>
  <c r="D557" i="30" s="1"/>
  <c r="A558" i="30"/>
  <c r="C558" i="30"/>
  <c r="D558" i="30" s="1"/>
  <c r="A559" i="30"/>
  <c r="C559" i="30"/>
  <c r="D559" i="30" s="1"/>
  <c r="A560" i="30"/>
  <c r="C560" i="30"/>
  <c r="D560" i="30" s="1"/>
  <c r="A561" i="30"/>
  <c r="C561" i="30"/>
  <c r="D561" i="30" s="1"/>
  <c r="A562" i="30"/>
  <c r="C562" i="30"/>
  <c r="D562" i="30" s="1"/>
  <c r="A563" i="30"/>
  <c r="C563" i="30"/>
  <c r="D563" i="30" s="1"/>
  <c r="A564" i="30"/>
  <c r="C564" i="30"/>
  <c r="D564" i="30" s="1"/>
  <c r="A565" i="30"/>
  <c r="C565" i="30"/>
  <c r="D565" i="30" s="1"/>
  <c r="A566" i="30"/>
  <c r="C566" i="30"/>
  <c r="D566" i="30" s="1"/>
  <c r="A567" i="30"/>
  <c r="C567" i="30"/>
  <c r="D567" i="30" s="1"/>
  <c r="A568" i="30"/>
  <c r="C568" i="30"/>
  <c r="D568" i="30" s="1"/>
  <c r="A569" i="30"/>
  <c r="C569" i="30"/>
  <c r="D569" i="30" s="1"/>
  <c r="A570" i="30"/>
  <c r="C570" i="30"/>
  <c r="D570" i="30" s="1"/>
  <c r="A571" i="30"/>
  <c r="C571" i="30"/>
  <c r="D571" i="30" s="1"/>
  <c r="A572" i="30"/>
  <c r="C572" i="30"/>
  <c r="D572" i="30" s="1"/>
  <c r="A573" i="30"/>
  <c r="C573" i="30"/>
  <c r="D573" i="30" s="1"/>
  <c r="A574" i="30"/>
  <c r="C574" i="30"/>
  <c r="D574" i="30" s="1"/>
  <c r="A575" i="30"/>
  <c r="C575" i="30"/>
  <c r="D575" i="30" s="1"/>
  <c r="A576" i="30"/>
  <c r="C576" i="30"/>
  <c r="D576" i="30" s="1"/>
  <c r="A577" i="30"/>
  <c r="C577" i="30"/>
  <c r="D577" i="30" s="1"/>
  <c r="A578" i="30"/>
  <c r="C578" i="30"/>
  <c r="D578" i="30" s="1"/>
  <c r="A579" i="30"/>
  <c r="C579" i="30"/>
  <c r="D579" i="30" s="1"/>
  <c r="A580" i="30"/>
  <c r="C580" i="30"/>
  <c r="D580" i="30" s="1"/>
  <c r="A581" i="30"/>
  <c r="C581" i="30"/>
  <c r="D581" i="30" s="1"/>
  <c r="A582" i="30"/>
  <c r="C582" i="30"/>
  <c r="D582" i="30" s="1"/>
  <c r="A583" i="30"/>
  <c r="C583" i="30"/>
  <c r="D583" i="30" s="1"/>
  <c r="A584" i="30"/>
  <c r="C584" i="30"/>
  <c r="D584" i="30" s="1"/>
  <c r="A585" i="30"/>
  <c r="C585" i="30"/>
  <c r="D585" i="30" s="1"/>
  <c r="A586" i="30"/>
  <c r="C586" i="30"/>
  <c r="D586" i="30" s="1"/>
  <c r="A587" i="30"/>
  <c r="C587" i="30"/>
  <c r="D587" i="30" s="1"/>
  <c r="A588" i="30"/>
  <c r="C588" i="30"/>
  <c r="D588" i="30" s="1"/>
  <c r="A589" i="30"/>
  <c r="C589" i="30"/>
  <c r="D589" i="30" s="1"/>
  <c r="A590" i="30"/>
  <c r="C590" i="30"/>
  <c r="D590" i="30" s="1"/>
  <c r="A591" i="30"/>
  <c r="C591" i="30"/>
  <c r="D591" i="30" s="1"/>
  <c r="A592" i="30"/>
  <c r="C592" i="30"/>
  <c r="D592" i="30" s="1"/>
  <c r="A593" i="30"/>
  <c r="C593" i="30"/>
  <c r="D593" i="30" s="1"/>
  <c r="A594" i="30"/>
  <c r="C594" i="30"/>
  <c r="D594" i="30" s="1"/>
  <c r="A595" i="30"/>
  <c r="C595" i="30"/>
  <c r="D595" i="30" s="1"/>
  <c r="A596" i="30"/>
  <c r="C596" i="30"/>
  <c r="D596" i="30" s="1"/>
  <c r="A597" i="30"/>
  <c r="C597" i="30"/>
  <c r="D597" i="30" s="1"/>
  <c r="A598" i="30"/>
  <c r="C598" i="30"/>
  <c r="D598" i="30" s="1"/>
  <c r="A599" i="30"/>
  <c r="C599" i="30"/>
  <c r="D599" i="30" s="1"/>
  <c r="A600" i="30"/>
  <c r="C600" i="30"/>
  <c r="D600" i="30" s="1"/>
  <c r="A601" i="30"/>
  <c r="C601" i="30"/>
  <c r="D601" i="30" s="1"/>
  <c r="A602" i="30"/>
  <c r="C602" i="30"/>
  <c r="D602" i="30" s="1"/>
  <c r="A603" i="30"/>
  <c r="C603" i="30"/>
  <c r="D603" i="30" s="1"/>
  <c r="A604" i="30"/>
  <c r="C604" i="30"/>
  <c r="D604" i="30" s="1"/>
  <c r="A605" i="30"/>
  <c r="C605" i="30"/>
  <c r="D605" i="30" s="1"/>
  <c r="A606" i="30"/>
  <c r="C606" i="30"/>
  <c r="D606" i="30" s="1"/>
  <c r="A607" i="30"/>
  <c r="C607" i="30"/>
  <c r="D607" i="30" s="1"/>
  <c r="A608" i="30"/>
  <c r="C608" i="30"/>
  <c r="D608" i="30" s="1"/>
  <c r="A609" i="30"/>
  <c r="C609" i="30"/>
  <c r="D609" i="30" s="1"/>
  <c r="A610" i="30"/>
  <c r="C610" i="30"/>
  <c r="D610" i="30" s="1"/>
  <c r="A611" i="30"/>
  <c r="C611" i="30"/>
  <c r="D611" i="30" s="1"/>
  <c r="A612" i="30"/>
  <c r="C612" i="30"/>
  <c r="D612" i="30" s="1"/>
  <c r="A613" i="30"/>
  <c r="C613" i="30"/>
  <c r="D613" i="30" s="1"/>
  <c r="A614" i="30"/>
  <c r="C614" i="30"/>
  <c r="D614" i="30" s="1"/>
  <c r="A615" i="30"/>
  <c r="C615" i="30"/>
  <c r="D615" i="30" s="1"/>
  <c r="A616" i="30"/>
  <c r="C616" i="30"/>
  <c r="D616" i="30" s="1"/>
  <c r="A617" i="30"/>
  <c r="C617" i="30"/>
  <c r="D617" i="30" s="1"/>
  <c r="A618" i="30"/>
  <c r="C618" i="30"/>
  <c r="D618" i="30" s="1"/>
  <c r="A619" i="30"/>
  <c r="C619" i="30"/>
  <c r="D619" i="30" s="1"/>
  <c r="A620" i="30"/>
  <c r="C620" i="30"/>
  <c r="D620" i="30" s="1"/>
  <c r="A621" i="30"/>
  <c r="C621" i="30"/>
  <c r="D621" i="30" s="1"/>
  <c r="A622" i="30"/>
  <c r="C622" i="30"/>
  <c r="D622" i="30" s="1"/>
  <c r="A623" i="30"/>
  <c r="C623" i="30"/>
  <c r="D623" i="30" s="1"/>
  <c r="A624" i="30"/>
  <c r="C624" i="30"/>
  <c r="D624" i="30" s="1"/>
  <c r="A625" i="30"/>
  <c r="C625" i="30"/>
  <c r="D625" i="30" s="1"/>
  <c r="A626" i="30"/>
  <c r="C626" i="30"/>
  <c r="D626" i="30" s="1"/>
  <c r="A627" i="30"/>
  <c r="C627" i="30"/>
  <c r="D627" i="30" s="1"/>
  <c r="A628" i="30"/>
  <c r="C628" i="30"/>
  <c r="D628" i="30" s="1"/>
  <c r="A629" i="30"/>
  <c r="C629" i="30"/>
  <c r="D629" i="30" s="1"/>
  <c r="A630" i="30"/>
  <c r="C630" i="30"/>
  <c r="D630" i="30" s="1"/>
  <c r="A631" i="30"/>
  <c r="C631" i="30"/>
  <c r="D631" i="30" s="1"/>
  <c r="A632" i="30"/>
  <c r="C632" i="30"/>
  <c r="D632" i="30" s="1"/>
  <c r="A633" i="30"/>
  <c r="C633" i="30"/>
  <c r="D633" i="30" s="1"/>
  <c r="A634" i="30"/>
  <c r="C634" i="30"/>
  <c r="D634" i="30" s="1"/>
  <c r="A635" i="30"/>
  <c r="C635" i="30"/>
  <c r="D635" i="30" s="1"/>
  <c r="A636" i="30"/>
  <c r="C636" i="30"/>
  <c r="D636" i="30" s="1"/>
  <c r="A637" i="30"/>
  <c r="C637" i="30"/>
  <c r="D637" i="30" s="1"/>
  <c r="A638" i="30"/>
  <c r="C638" i="30"/>
  <c r="D638" i="30" s="1"/>
  <c r="A639" i="30"/>
  <c r="C639" i="30"/>
  <c r="D639" i="30" s="1"/>
  <c r="A640" i="30"/>
  <c r="C640" i="30"/>
  <c r="D640" i="30" s="1"/>
  <c r="A641" i="30"/>
  <c r="C641" i="30"/>
  <c r="D641" i="30" s="1"/>
  <c r="A642" i="30"/>
  <c r="C642" i="30"/>
  <c r="D642" i="30" s="1"/>
  <c r="A643" i="30"/>
  <c r="C643" i="30"/>
  <c r="D643" i="30" s="1"/>
  <c r="A644" i="30"/>
  <c r="C644" i="30"/>
  <c r="D644" i="30" s="1"/>
  <c r="A645" i="30"/>
  <c r="C645" i="30"/>
  <c r="D645" i="30" s="1"/>
  <c r="A646" i="30"/>
  <c r="C646" i="30"/>
  <c r="D646" i="30" s="1"/>
  <c r="A647" i="30"/>
  <c r="C647" i="30"/>
  <c r="D647" i="30" s="1"/>
  <c r="A648" i="30"/>
  <c r="C648" i="30"/>
  <c r="D648" i="30" s="1"/>
  <c r="A649" i="30"/>
  <c r="C649" i="30"/>
  <c r="D649" i="30" s="1"/>
  <c r="A650" i="30"/>
  <c r="C650" i="30"/>
  <c r="D650" i="30" s="1"/>
  <c r="A651" i="30"/>
  <c r="C651" i="30"/>
  <c r="D651" i="30" s="1"/>
  <c r="A652" i="30"/>
  <c r="C652" i="30"/>
  <c r="D652" i="30" s="1"/>
  <c r="A653" i="30"/>
  <c r="C653" i="30"/>
  <c r="D653" i="30" s="1"/>
  <c r="A654" i="30"/>
  <c r="C654" i="30"/>
  <c r="D654" i="30" s="1"/>
  <c r="A655" i="30"/>
  <c r="C655" i="30"/>
  <c r="D655" i="30" s="1"/>
  <c r="A656" i="30"/>
  <c r="C656" i="30"/>
  <c r="D656" i="30" s="1"/>
  <c r="A657" i="30"/>
  <c r="C657" i="30"/>
  <c r="D657" i="30" s="1"/>
  <c r="A658" i="30"/>
  <c r="C658" i="30"/>
  <c r="D658" i="30" s="1"/>
  <c r="A659" i="30"/>
  <c r="C659" i="30"/>
  <c r="D659" i="30" s="1"/>
  <c r="H18" i="23" l="1"/>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3" i="23"/>
  <c r="H4" i="23"/>
  <c r="H5" i="23"/>
  <c r="H6" i="23"/>
  <c r="H7" i="23"/>
  <c r="H8" i="23"/>
  <c r="H9" i="23"/>
  <c r="H10" i="23"/>
  <c r="H11" i="23"/>
  <c r="H12" i="23"/>
  <c r="H13" i="23"/>
  <c r="H14" i="23"/>
  <c r="H15" i="23"/>
  <c r="H16" i="23"/>
  <c r="H17" i="23"/>
  <c r="H2" i="23"/>
  <c r="E3" i="23"/>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2"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D87" i="23"/>
  <c r="D88" i="23"/>
  <c r="D89" i="23"/>
  <c r="D90" i="23"/>
  <c r="D91" i="23"/>
  <c r="D92"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2" i="23"/>
  <c r="D2" i="23"/>
  <c r="C681" i="20"/>
  <c r="C682" i="20"/>
  <c r="C683" i="20"/>
  <c r="C684" i="20"/>
  <c r="C685" i="20"/>
  <c r="C686" i="20"/>
  <c r="C687" i="20"/>
  <c r="C688" i="20"/>
  <c r="C689" i="20"/>
  <c r="C690" i="20"/>
  <c r="C691" i="20"/>
  <c r="C692" i="20"/>
  <c r="C693" i="20"/>
  <c r="C694" i="20"/>
  <c r="C695" i="20"/>
  <c r="C696" i="20"/>
  <c r="C697" i="20"/>
  <c r="C698" i="20"/>
  <c r="C680" i="20"/>
  <c r="D680" i="20"/>
  <c r="D681" i="20"/>
  <c r="D682" i="20"/>
  <c r="D683" i="20"/>
  <c r="D684" i="20"/>
  <c r="D685" i="20"/>
  <c r="D686" i="20"/>
  <c r="D687" i="20"/>
  <c r="D688" i="20"/>
  <c r="D689" i="20"/>
  <c r="D690" i="20"/>
  <c r="D691" i="20"/>
  <c r="D692" i="20"/>
  <c r="D693" i="20"/>
  <c r="D694" i="20"/>
  <c r="D695" i="20"/>
  <c r="D696" i="20"/>
  <c r="D697" i="20"/>
  <c r="D698" i="20"/>
  <c r="G3" i="20"/>
  <c r="G4" i="20"/>
  <c r="G5" i="20"/>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0" i="20"/>
  <c r="G121" i="20"/>
  <c r="G122" i="20"/>
  <c r="G123" i="20"/>
  <c r="G124" i="20"/>
  <c r="G125" i="20"/>
  <c r="G126" i="20"/>
  <c r="G127" i="20"/>
  <c r="G128" i="20"/>
  <c r="G129" i="20"/>
  <c r="G130" i="20"/>
  <c r="G131" i="20"/>
  <c r="G132" i="20"/>
  <c r="G133" i="20"/>
  <c r="G134" i="20"/>
  <c r="G135" i="20"/>
  <c r="G136" i="20"/>
  <c r="G137" i="20"/>
  <c r="G138" i="20"/>
  <c r="G139" i="20"/>
  <c r="G140" i="20"/>
  <c r="G141" i="20"/>
  <c r="G142" i="20"/>
  <c r="G143" i="20"/>
  <c r="G144" i="20"/>
  <c r="G145" i="20"/>
  <c r="G146" i="20"/>
  <c r="G147" i="20"/>
  <c r="G148" i="20"/>
  <c r="G149" i="20"/>
  <c r="G150" i="20"/>
  <c r="G151" i="20"/>
  <c r="G152" i="20"/>
  <c r="G153" i="20"/>
  <c r="G154" i="20"/>
  <c r="G155" i="20"/>
  <c r="G156" i="20"/>
  <c r="G157" i="20"/>
  <c r="G158" i="20"/>
  <c r="G159" i="20"/>
  <c r="G160" i="20"/>
  <c r="G161" i="20"/>
  <c r="G162" i="20"/>
  <c r="G163" i="20"/>
  <c r="G164" i="20"/>
  <c r="G165" i="20"/>
  <c r="G166" i="20"/>
  <c r="G167" i="20"/>
  <c r="G168" i="20"/>
  <c r="G169" i="20"/>
  <c r="G170" i="20"/>
  <c r="G171" i="20"/>
  <c r="G172" i="20"/>
  <c r="G173" i="20"/>
  <c r="G174" i="20"/>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G198" i="20"/>
  <c r="G199" i="20"/>
  <c r="G200" i="20"/>
  <c r="G201" i="20"/>
  <c r="G202" i="20"/>
  <c r="G203" i="20"/>
  <c r="G204" i="20"/>
  <c r="G205" i="20"/>
  <c r="G206" i="20"/>
  <c r="G207" i="20"/>
  <c r="G208" i="20"/>
  <c r="G209" i="20"/>
  <c r="G210" i="20"/>
  <c r="G211" i="20"/>
  <c r="G212" i="20"/>
  <c r="G213" i="20"/>
  <c r="G214" i="20"/>
  <c r="G215" i="20"/>
  <c r="G216" i="20"/>
  <c r="G217" i="20"/>
  <c r="G218" i="20"/>
  <c r="G219" i="20"/>
  <c r="G220" i="20"/>
  <c r="G221" i="20"/>
  <c r="G222" i="20"/>
  <c r="G223" i="20"/>
  <c r="G224" i="20"/>
  <c r="G225" i="20"/>
  <c r="G226" i="20"/>
  <c r="G227" i="20"/>
  <c r="G228" i="20"/>
  <c r="G229" i="20"/>
  <c r="G230" i="20"/>
  <c r="G231" i="20"/>
  <c r="G232" i="20"/>
  <c r="G233" i="20"/>
  <c r="G234" i="20"/>
  <c r="G235" i="20"/>
  <c r="G236" i="20"/>
  <c r="G237" i="20"/>
  <c r="G238" i="20"/>
  <c r="G239" i="20"/>
  <c r="G240" i="20"/>
  <c r="G241" i="20"/>
  <c r="G242" i="20"/>
  <c r="G243" i="20"/>
  <c r="G244" i="20"/>
  <c r="G245" i="20"/>
  <c r="G246" i="20"/>
  <c r="G247" i="20"/>
  <c r="G248" i="20"/>
  <c r="G249" i="20"/>
  <c r="G250" i="20"/>
  <c r="G251" i="20"/>
  <c r="G252" i="20"/>
  <c r="G253" i="20"/>
  <c r="G254" i="20"/>
  <c r="G255" i="20"/>
  <c r="G256" i="20"/>
  <c r="G257" i="20"/>
  <c r="G258" i="20"/>
  <c r="G259" i="20"/>
  <c r="G260" i="20"/>
  <c r="G261" i="20"/>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G285" i="20"/>
  <c r="G286" i="20"/>
  <c r="G287" i="20"/>
  <c r="G288" i="20"/>
  <c r="G289" i="20"/>
  <c r="G290" i="20"/>
  <c r="G291" i="20"/>
  <c r="G292" i="20"/>
  <c r="G293" i="20"/>
  <c r="G294" i="20"/>
  <c r="G295" i="20"/>
  <c r="G296" i="20"/>
  <c r="G297" i="20"/>
  <c r="G298" i="20"/>
  <c r="G299" i="20"/>
  <c r="G300" i="20"/>
  <c r="G301" i="20"/>
  <c r="G302" i="20"/>
  <c r="G303" i="20"/>
  <c r="G304" i="20"/>
  <c r="G305" i="20"/>
  <c r="G306" i="20"/>
  <c r="G307" i="20"/>
  <c r="G308" i="20"/>
  <c r="G309" i="20"/>
  <c r="G310" i="20"/>
  <c r="G311" i="20"/>
  <c r="G312" i="20"/>
  <c r="G313" i="20"/>
  <c r="G314" i="20"/>
  <c r="G315" i="20"/>
  <c r="G316" i="20"/>
  <c r="G317" i="20"/>
  <c r="G318" i="20"/>
  <c r="G319" i="20"/>
  <c r="G320" i="20"/>
  <c r="G321" i="20"/>
  <c r="G322" i="20"/>
  <c r="G323" i="20"/>
  <c r="G324" i="20"/>
  <c r="G325" i="20"/>
  <c r="G326" i="20"/>
  <c r="G327" i="20"/>
  <c r="G328" i="20"/>
  <c r="G329" i="20"/>
  <c r="G330" i="20"/>
  <c r="G331" i="20"/>
  <c r="G332" i="20"/>
  <c r="G333" i="20"/>
  <c r="G334" i="20"/>
  <c r="G335" i="20"/>
  <c r="G336" i="20"/>
  <c r="G337" i="20"/>
  <c r="G338" i="20"/>
  <c r="G339" i="20"/>
  <c r="G340" i="20"/>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G365" i="20"/>
  <c r="G366" i="20"/>
  <c r="G367" i="20"/>
  <c r="G368" i="20"/>
  <c r="G369" i="20"/>
  <c r="G370" i="20"/>
  <c r="G371" i="20"/>
  <c r="G372" i="20"/>
  <c r="G373" i="20"/>
  <c r="G374" i="20"/>
  <c r="G375" i="20"/>
  <c r="G376" i="20"/>
  <c r="G377" i="20"/>
  <c r="G378" i="20"/>
  <c r="G379" i="20"/>
  <c r="G380" i="20"/>
  <c r="G381" i="20"/>
  <c r="G382" i="20"/>
  <c r="G383" i="20"/>
  <c r="G384" i="20"/>
  <c r="G385" i="20"/>
  <c r="G386" i="20"/>
  <c r="G387" i="20"/>
  <c r="G388" i="20"/>
  <c r="G389" i="20"/>
  <c r="G390" i="20"/>
  <c r="G391" i="20"/>
  <c r="G392" i="20"/>
  <c r="G393" i="20"/>
  <c r="G394" i="20"/>
  <c r="G395" i="20"/>
  <c r="G396" i="20"/>
  <c r="G397" i="20"/>
  <c r="G398" i="20"/>
  <c r="G399" i="20"/>
  <c r="G400" i="20"/>
  <c r="G401" i="20"/>
  <c r="G402" i="20"/>
  <c r="G403" i="20"/>
  <c r="G404" i="20"/>
  <c r="G405" i="20"/>
  <c r="G406" i="20"/>
  <c r="G407" i="20"/>
  <c r="G408" i="20"/>
  <c r="G409" i="20"/>
  <c r="G410" i="20"/>
  <c r="G411" i="20"/>
  <c r="G412" i="20"/>
  <c r="G413" i="20"/>
  <c r="G414" i="20"/>
  <c r="G415" i="20"/>
  <c r="G416" i="20"/>
  <c r="G417" i="20"/>
  <c r="G418" i="20"/>
  <c r="G419" i="20"/>
  <c r="G420" i="20"/>
  <c r="G421" i="20"/>
  <c r="G422" i="20"/>
  <c r="G423" i="20"/>
  <c r="G424" i="20"/>
  <c r="G425" i="20"/>
  <c r="G426" i="20"/>
  <c r="G427" i="20"/>
  <c r="G428" i="20"/>
  <c r="G429" i="20"/>
  <c r="G430" i="20"/>
  <c r="G431" i="20"/>
  <c r="G432" i="20"/>
  <c r="G433" i="20"/>
  <c r="G434" i="20"/>
  <c r="G435" i="20"/>
  <c r="G436" i="20"/>
  <c r="G437" i="20"/>
  <c r="G438" i="20"/>
  <c r="G439" i="20"/>
  <c r="G440" i="20"/>
  <c r="G441" i="20"/>
  <c r="G442" i="20"/>
  <c r="G443" i="20"/>
  <c r="G444" i="20"/>
  <c r="G445" i="20"/>
  <c r="G446" i="20"/>
  <c r="G447" i="20"/>
  <c r="G448" i="20"/>
  <c r="G449" i="20"/>
  <c r="G450" i="20"/>
  <c r="G451" i="20"/>
  <c r="G452" i="20"/>
  <c r="G453" i="20"/>
  <c r="G454" i="20"/>
  <c r="G455" i="20"/>
  <c r="G456" i="20"/>
  <c r="G457" i="20"/>
  <c r="G458" i="20"/>
  <c r="G459" i="20"/>
  <c r="G460" i="20"/>
  <c r="G461" i="20"/>
  <c r="G462" i="20"/>
  <c r="G463" i="20"/>
  <c r="G464" i="20"/>
  <c r="G465" i="20"/>
  <c r="G466" i="20"/>
  <c r="G467" i="20"/>
  <c r="G468" i="20"/>
  <c r="G469" i="20"/>
  <c r="G470" i="20"/>
  <c r="G471" i="20"/>
  <c r="G472" i="20"/>
  <c r="G473" i="20"/>
  <c r="G474" i="20"/>
  <c r="G475" i="20"/>
  <c r="G476" i="20"/>
  <c r="G477" i="20"/>
  <c r="G478" i="20"/>
  <c r="G479" i="20"/>
  <c r="G480" i="20"/>
  <c r="G481" i="20"/>
  <c r="G482" i="20"/>
  <c r="G483" i="20"/>
  <c r="G484" i="20"/>
  <c r="G485" i="20"/>
  <c r="G486" i="20"/>
  <c r="G487" i="20"/>
  <c r="G488" i="20"/>
  <c r="G489" i="20"/>
  <c r="G490" i="20"/>
  <c r="G491" i="20"/>
  <c r="G492" i="20"/>
  <c r="G493" i="20"/>
  <c r="G494" i="20"/>
  <c r="G495" i="20"/>
  <c r="G496" i="20"/>
  <c r="G497" i="20"/>
  <c r="G498" i="20"/>
  <c r="G499" i="20"/>
  <c r="G500" i="20"/>
  <c r="G501" i="20"/>
  <c r="G502" i="20"/>
  <c r="G503" i="20"/>
  <c r="G504" i="20"/>
  <c r="G505" i="20"/>
  <c r="G506" i="20"/>
  <c r="G507" i="20"/>
  <c r="G508" i="20"/>
  <c r="G509" i="20"/>
  <c r="G510" i="20"/>
  <c r="G511" i="20"/>
  <c r="G512" i="20"/>
  <c r="G513" i="20"/>
  <c r="G514" i="20"/>
  <c r="G515" i="20"/>
  <c r="G516" i="20"/>
  <c r="G517" i="20"/>
  <c r="G518" i="20"/>
  <c r="G519" i="20"/>
  <c r="G520" i="20"/>
  <c r="G521" i="20"/>
  <c r="G522" i="20"/>
  <c r="G523" i="20"/>
  <c r="G524" i="20"/>
  <c r="G525" i="20"/>
  <c r="G526" i="20"/>
  <c r="G527" i="20"/>
  <c r="G528" i="20"/>
  <c r="G529" i="20"/>
  <c r="G530" i="20"/>
  <c r="G531" i="20"/>
  <c r="G532" i="20"/>
  <c r="G533" i="20"/>
  <c r="G534" i="20"/>
  <c r="G535" i="20"/>
  <c r="G536" i="20"/>
  <c r="G537" i="20"/>
  <c r="G538" i="20"/>
  <c r="G539" i="20"/>
  <c r="G540" i="20"/>
  <c r="G541" i="20"/>
  <c r="G542" i="20"/>
  <c r="G543" i="20"/>
  <c r="G544" i="20"/>
  <c r="G545" i="20"/>
  <c r="G546" i="20"/>
  <c r="G547" i="20"/>
  <c r="G548" i="20"/>
  <c r="G549" i="20"/>
  <c r="G550" i="20"/>
  <c r="G551" i="20"/>
  <c r="G552" i="20"/>
  <c r="G553" i="20"/>
  <c r="G554" i="20"/>
  <c r="G555" i="20"/>
  <c r="G556" i="20"/>
  <c r="G557" i="20"/>
  <c r="G558" i="20"/>
  <c r="G559" i="20"/>
  <c r="G560" i="20"/>
  <c r="G561" i="20"/>
  <c r="G562" i="20"/>
  <c r="G563" i="20"/>
  <c r="G564" i="20"/>
  <c r="G565" i="20"/>
  <c r="G566" i="20"/>
  <c r="G567" i="20"/>
  <c r="G568" i="20"/>
  <c r="G569" i="20"/>
  <c r="G570" i="20"/>
  <c r="G571" i="20"/>
  <c r="G572" i="20"/>
  <c r="G573" i="20"/>
  <c r="G574" i="20"/>
  <c r="G575" i="20"/>
  <c r="G576" i="20"/>
  <c r="G577" i="20"/>
  <c r="G578" i="20"/>
  <c r="G579" i="20"/>
  <c r="G580" i="20"/>
  <c r="G581" i="20"/>
  <c r="G582" i="20"/>
  <c r="G583" i="20"/>
  <c r="G584" i="20"/>
  <c r="G585" i="20"/>
  <c r="G586" i="20"/>
  <c r="G587" i="20"/>
  <c r="G588" i="20"/>
  <c r="G589" i="20"/>
  <c r="G590" i="20"/>
  <c r="G591" i="20"/>
  <c r="G592" i="20"/>
  <c r="G593" i="20"/>
  <c r="G594" i="20"/>
  <c r="G595" i="20"/>
  <c r="G596" i="20"/>
  <c r="G597" i="20"/>
  <c r="G598" i="20"/>
  <c r="G599" i="20"/>
  <c r="G600" i="20"/>
  <c r="G601" i="20"/>
  <c r="G602" i="20"/>
  <c r="G603" i="20"/>
  <c r="G604" i="20"/>
  <c r="G605" i="20"/>
  <c r="G606" i="20"/>
  <c r="G607" i="20"/>
  <c r="G608" i="20"/>
  <c r="G609" i="20"/>
  <c r="G610" i="20"/>
  <c r="G611" i="20"/>
  <c r="G612" i="20"/>
  <c r="G613" i="20"/>
  <c r="G614" i="20"/>
  <c r="G615" i="20"/>
  <c r="G616" i="20"/>
  <c r="G617" i="20"/>
  <c r="G618" i="20"/>
  <c r="G619" i="20"/>
  <c r="G620" i="20"/>
  <c r="G621" i="20"/>
  <c r="G622" i="20"/>
  <c r="G623" i="20"/>
  <c r="G624" i="20"/>
  <c r="G625" i="20"/>
  <c r="G626" i="20"/>
  <c r="G627" i="20"/>
  <c r="G628" i="20"/>
  <c r="G629" i="20"/>
  <c r="G630" i="20"/>
  <c r="G631" i="20"/>
  <c r="G632" i="20"/>
  <c r="G633" i="20"/>
  <c r="G634" i="20"/>
  <c r="G635" i="20"/>
  <c r="G636" i="20"/>
  <c r="G637" i="20"/>
  <c r="G638" i="20"/>
  <c r="G639" i="20"/>
  <c r="G640" i="20"/>
  <c r="G641" i="20"/>
  <c r="G642" i="20"/>
  <c r="G643" i="20"/>
  <c r="G644" i="20"/>
  <c r="G645" i="20"/>
  <c r="G646" i="20"/>
  <c r="G647" i="20"/>
  <c r="G648" i="20"/>
  <c r="G649" i="20"/>
  <c r="G650" i="20"/>
  <c r="G651" i="20"/>
  <c r="G652" i="20"/>
  <c r="G653" i="20"/>
  <c r="G654" i="20"/>
  <c r="G655" i="20"/>
  <c r="G656" i="20"/>
  <c r="G657" i="20"/>
  <c r="G658" i="20"/>
  <c r="G659" i="20"/>
  <c r="G660" i="20"/>
  <c r="G661" i="20"/>
  <c r="G662" i="20"/>
  <c r="G663" i="20"/>
  <c r="G664" i="20"/>
  <c r="G665" i="20"/>
  <c r="G666" i="20"/>
  <c r="G667" i="20"/>
  <c r="G668" i="20"/>
  <c r="G669" i="20"/>
  <c r="G670" i="20"/>
  <c r="G671" i="20"/>
  <c r="G672" i="20"/>
  <c r="G673" i="20"/>
  <c r="G674" i="20"/>
  <c r="G675" i="20"/>
  <c r="G676" i="20"/>
  <c r="G677" i="20"/>
  <c r="G678" i="20"/>
  <c r="G679" i="20"/>
  <c r="G2" i="20"/>
  <c r="E3" i="20"/>
  <c r="E4" i="20"/>
  <c r="E5" i="20"/>
  <c r="E6" i="20"/>
  <c r="E7" i="20"/>
  <c r="E8" i="20"/>
  <c r="E9" i="20"/>
  <c r="E10" i="20"/>
  <c r="E11" i="20"/>
  <c r="E12" i="20"/>
  <c r="E13" i="20"/>
  <c r="E14" i="20"/>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67" i="20"/>
  <c r="E68" i="20"/>
  <c r="E69" i="20"/>
  <c r="E70" i="20"/>
  <c r="E71" i="20"/>
  <c r="E72" i="20"/>
  <c r="E73" i="20"/>
  <c r="E74" i="20"/>
  <c r="E75" i="20"/>
  <c r="E76" i="20"/>
  <c r="E77" i="20"/>
  <c r="E78" i="20"/>
  <c r="E79" i="20"/>
  <c r="E80" i="20"/>
  <c r="E81" i="20"/>
  <c r="E82" i="20"/>
  <c r="E83" i="20"/>
  <c r="E84" i="20"/>
  <c r="E85" i="20"/>
  <c r="E86" i="20"/>
  <c r="E87" i="20"/>
  <c r="E88" i="20"/>
  <c r="E89" i="20"/>
  <c r="E90" i="20"/>
  <c r="E91" i="20"/>
  <c r="E92" i="20"/>
  <c r="E93" i="20"/>
  <c r="E94" i="20"/>
  <c r="E95" i="20"/>
  <c r="E96" i="20"/>
  <c r="E97" i="20"/>
  <c r="E98" i="20"/>
  <c r="E99" i="20"/>
  <c r="E100" i="20"/>
  <c r="E101" i="20"/>
  <c r="E102" i="20"/>
  <c r="E103" i="20"/>
  <c r="E104" i="20"/>
  <c r="E105" i="20"/>
  <c r="E106" i="20"/>
  <c r="E107" i="20"/>
  <c r="E108" i="20"/>
  <c r="E109" i="20"/>
  <c r="E110" i="20"/>
  <c r="E111" i="20"/>
  <c r="E112" i="20"/>
  <c r="E113" i="20"/>
  <c r="E114" i="20"/>
  <c r="E115" i="20"/>
  <c r="E116" i="20"/>
  <c r="E117" i="20"/>
  <c r="E118" i="20"/>
  <c r="E119" i="20"/>
  <c r="E120" i="20"/>
  <c r="E121" i="20"/>
  <c r="E122" i="20"/>
  <c r="E123" i="20"/>
  <c r="E124" i="20"/>
  <c r="E125" i="20"/>
  <c r="E126" i="20"/>
  <c r="E127" i="20"/>
  <c r="E128" i="20"/>
  <c r="E129" i="20"/>
  <c r="E130" i="20"/>
  <c r="E131" i="20"/>
  <c r="E132" i="20"/>
  <c r="E133" i="20"/>
  <c r="E134" i="20"/>
  <c r="E135" i="20"/>
  <c r="E136" i="20"/>
  <c r="E137" i="20"/>
  <c r="E138" i="20"/>
  <c r="E139" i="20"/>
  <c r="E140" i="20"/>
  <c r="E141" i="20"/>
  <c r="E142" i="20"/>
  <c r="E143" i="20"/>
  <c r="E144" i="20"/>
  <c r="E145" i="20"/>
  <c r="E146" i="20"/>
  <c r="E147" i="20"/>
  <c r="E148" i="20"/>
  <c r="E149" i="20"/>
  <c r="E150" i="20"/>
  <c r="E151" i="20"/>
  <c r="E152" i="20"/>
  <c r="E153" i="20"/>
  <c r="E154" i="20"/>
  <c r="E155" i="20"/>
  <c r="E156" i="20"/>
  <c r="E157" i="20"/>
  <c r="E158" i="20"/>
  <c r="E159" i="20"/>
  <c r="E160" i="20"/>
  <c r="E161" i="20"/>
  <c r="E162" i="20"/>
  <c r="E163" i="20"/>
  <c r="E164" i="20"/>
  <c r="E165" i="20"/>
  <c r="E166" i="20"/>
  <c r="E167" i="20"/>
  <c r="E168" i="20"/>
  <c r="E169" i="20"/>
  <c r="E170" i="20"/>
  <c r="E171" i="20"/>
  <c r="E172" i="20"/>
  <c r="E173" i="20"/>
  <c r="E174" i="20"/>
  <c r="E175" i="20"/>
  <c r="E176" i="20"/>
  <c r="E177" i="20"/>
  <c r="E178" i="20"/>
  <c r="E179" i="20"/>
  <c r="E180" i="20"/>
  <c r="E181" i="20"/>
  <c r="E182" i="20"/>
  <c r="E183" i="20"/>
  <c r="E184" i="20"/>
  <c r="E185" i="20"/>
  <c r="E186" i="20"/>
  <c r="E187" i="20"/>
  <c r="E188" i="20"/>
  <c r="E189" i="20"/>
  <c r="E190" i="20"/>
  <c r="E191" i="20"/>
  <c r="E192" i="20"/>
  <c r="E193" i="20"/>
  <c r="E194" i="20"/>
  <c r="E195" i="20"/>
  <c r="E196" i="20"/>
  <c r="E197" i="20"/>
  <c r="E198" i="20"/>
  <c r="E199" i="20"/>
  <c r="E200" i="20"/>
  <c r="E201" i="20"/>
  <c r="E202" i="20"/>
  <c r="E203" i="20"/>
  <c r="E204" i="20"/>
  <c r="E205" i="20"/>
  <c r="E206" i="20"/>
  <c r="E207" i="20"/>
  <c r="E208" i="20"/>
  <c r="E209" i="20"/>
  <c r="E210" i="20"/>
  <c r="E211" i="20"/>
  <c r="E212" i="20"/>
  <c r="E213" i="20"/>
  <c r="E214" i="20"/>
  <c r="E215" i="20"/>
  <c r="E216" i="20"/>
  <c r="E217" i="20"/>
  <c r="E218" i="20"/>
  <c r="E219" i="20"/>
  <c r="E220" i="20"/>
  <c r="E221" i="20"/>
  <c r="E222" i="20"/>
  <c r="E223" i="20"/>
  <c r="E224" i="20"/>
  <c r="E225" i="20"/>
  <c r="E226" i="20"/>
  <c r="E227" i="20"/>
  <c r="E228" i="20"/>
  <c r="E229" i="20"/>
  <c r="E230" i="20"/>
  <c r="E231" i="20"/>
  <c r="E232" i="20"/>
  <c r="E233" i="20"/>
  <c r="E234" i="20"/>
  <c r="E235" i="20"/>
  <c r="E236" i="20"/>
  <c r="E237" i="20"/>
  <c r="E238" i="20"/>
  <c r="E239" i="20"/>
  <c r="E240" i="20"/>
  <c r="E241" i="20"/>
  <c r="E242" i="20"/>
  <c r="E243" i="20"/>
  <c r="E244" i="20"/>
  <c r="E245" i="20"/>
  <c r="E246" i="20"/>
  <c r="E247" i="20"/>
  <c r="E248" i="20"/>
  <c r="E249" i="20"/>
  <c r="E250" i="20"/>
  <c r="E251" i="20"/>
  <c r="E252" i="20"/>
  <c r="E253" i="20"/>
  <c r="E254" i="20"/>
  <c r="E255" i="20"/>
  <c r="E256" i="20"/>
  <c r="E257" i="20"/>
  <c r="E258" i="20"/>
  <c r="E259" i="20"/>
  <c r="E260" i="20"/>
  <c r="E261" i="20"/>
  <c r="E262" i="20"/>
  <c r="E263" i="20"/>
  <c r="E264" i="20"/>
  <c r="E265" i="20"/>
  <c r="E266" i="20"/>
  <c r="E267" i="20"/>
  <c r="E268" i="20"/>
  <c r="E269" i="20"/>
  <c r="E270" i="20"/>
  <c r="E271" i="20"/>
  <c r="E272" i="20"/>
  <c r="E273" i="20"/>
  <c r="E274" i="20"/>
  <c r="E275" i="20"/>
  <c r="E276" i="20"/>
  <c r="E277" i="20"/>
  <c r="E278" i="20"/>
  <c r="E279" i="20"/>
  <c r="E280" i="20"/>
  <c r="E281" i="20"/>
  <c r="E282" i="20"/>
  <c r="E283" i="20"/>
  <c r="E284" i="20"/>
  <c r="E285" i="20"/>
  <c r="E286" i="20"/>
  <c r="E287" i="20"/>
  <c r="E288" i="20"/>
  <c r="E289" i="20"/>
  <c r="E290" i="20"/>
  <c r="E291" i="20"/>
  <c r="E292" i="20"/>
  <c r="E293" i="20"/>
  <c r="E294" i="20"/>
  <c r="E295" i="20"/>
  <c r="E296" i="20"/>
  <c r="E297" i="20"/>
  <c r="E298" i="20"/>
  <c r="E299" i="20"/>
  <c r="E300" i="20"/>
  <c r="E301" i="20"/>
  <c r="E302" i="20"/>
  <c r="E303" i="20"/>
  <c r="E304" i="20"/>
  <c r="E305" i="20"/>
  <c r="E306" i="20"/>
  <c r="E307" i="20"/>
  <c r="E308" i="20"/>
  <c r="E309" i="20"/>
  <c r="E310" i="20"/>
  <c r="E311" i="20"/>
  <c r="E312" i="20"/>
  <c r="E313" i="20"/>
  <c r="E314" i="20"/>
  <c r="E315" i="20"/>
  <c r="E316" i="20"/>
  <c r="E317" i="20"/>
  <c r="E318" i="20"/>
  <c r="E319" i="20"/>
  <c r="E320" i="20"/>
  <c r="E321" i="20"/>
  <c r="E322" i="20"/>
  <c r="E323" i="20"/>
  <c r="E324" i="20"/>
  <c r="E325" i="20"/>
  <c r="E326" i="20"/>
  <c r="E327" i="20"/>
  <c r="E328" i="20"/>
  <c r="E329" i="20"/>
  <c r="E330" i="20"/>
  <c r="E331" i="20"/>
  <c r="E332" i="20"/>
  <c r="E333" i="20"/>
  <c r="E334" i="20"/>
  <c r="E335" i="20"/>
  <c r="E336" i="20"/>
  <c r="E337" i="20"/>
  <c r="E338" i="20"/>
  <c r="E339" i="20"/>
  <c r="E340" i="20"/>
  <c r="E341" i="20"/>
  <c r="E342" i="20"/>
  <c r="E343" i="20"/>
  <c r="E344" i="20"/>
  <c r="E345" i="20"/>
  <c r="E346" i="20"/>
  <c r="E347" i="20"/>
  <c r="E348" i="20"/>
  <c r="E349" i="20"/>
  <c r="E350" i="20"/>
  <c r="E351" i="20"/>
  <c r="E352" i="20"/>
  <c r="E353" i="20"/>
  <c r="E354" i="20"/>
  <c r="E355" i="20"/>
  <c r="E356" i="20"/>
  <c r="E357" i="20"/>
  <c r="E358" i="20"/>
  <c r="E359" i="20"/>
  <c r="E360" i="20"/>
  <c r="E361" i="20"/>
  <c r="E362" i="20"/>
  <c r="E363" i="20"/>
  <c r="E364" i="20"/>
  <c r="E365" i="20"/>
  <c r="E366" i="20"/>
  <c r="E367" i="20"/>
  <c r="E368" i="20"/>
  <c r="E369" i="20"/>
  <c r="E370" i="20"/>
  <c r="E371" i="20"/>
  <c r="E372" i="20"/>
  <c r="E373" i="20"/>
  <c r="E374" i="20"/>
  <c r="E375" i="20"/>
  <c r="E376" i="20"/>
  <c r="E377" i="20"/>
  <c r="E378" i="20"/>
  <c r="E379" i="20"/>
  <c r="E380" i="20"/>
  <c r="E381" i="20"/>
  <c r="E382" i="20"/>
  <c r="E383" i="20"/>
  <c r="E384" i="20"/>
  <c r="E385" i="20"/>
  <c r="E386" i="20"/>
  <c r="E387" i="20"/>
  <c r="E388" i="20"/>
  <c r="E389" i="20"/>
  <c r="E390" i="20"/>
  <c r="E391" i="20"/>
  <c r="E392" i="20"/>
  <c r="E393" i="20"/>
  <c r="E394" i="20"/>
  <c r="E395" i="20"/>
  <c r="E396" i="20"/>
  <c r="E397" i="20"/>
  <c r="E398" i="20"/>
  <c r="E399" i="20"/>
  <c r="E400" i="20"/>
  <c r="E401" i="20"/>
  <c r="E402" i="20"/>
  <c r="E403" i="20"/>
  <c r="E404" i="20"/>
  <c r="E405" i="20"/>
  <c r="E406" i="20"/>
  <c r="E407" i="20"/>
  <c r="E408" i="20"/>
  <c r="E409" i="20"/>
  <c r="E410" i="20"/>
  <c r="E411" i="20"/>
  <c r="E412" i="20"/>
  <c r="E413" i="20"/>
  <c r="E414" i="20"/>
  <c r="E415" i="20"/>
  <c r="E416" i="20"/>
  <c r="E417" i="20"/>
  <c r="E418" i="20"/>
  <c r="E419" i="20"/>
  <c r="E420" i="20"/>
  <c r="E421" i="20"/>
  <c r="E422" i="20"/>
  <c r="E423" i="20"/>
  <c r="E424" i="20"/>
  <c r="E425" i="20"/>
  <c r="E426" i="20"/>
  <c r="E427" i="20"/>
  <c r="E428" i="20"/>
  <c r="E429" i="20"/>
  <c r="E430" i="20"/>
  <c r="E431" i="20"/>
  <c r="E432" i="20"/>
  <c r="E433" i="20"/>
  <c r="E434" i="20"/>
  <c r="E435" i="20"/>
  <c r="E436" i="20"/>
  <c r="E437" i="20"/>
  <c r="E438" i="20"/>
  <c r="E439" i="20"/>
  <c r="E440" i="20"/>
  <c r="E441" i="20"/>
  <c r="E442" i="20"/>
  <c r="E443" i="20"/>
  <c r="E444" i="20"/>
  <c r="E445" i="20"/>
  <c r="E446" i="20"/>
  <c r="E447" i="20"/>
  <c r="E448" i="20"/>
  <c r="E449" i="20"/>
  <c r="E450" i="20"/>
  <c r="E451" i="20"/>
  <c r="E452" i="20"/>
  <c r="E453" i="20"/>
  <c r="E454" i="20"/>
  <c r="E455" i="20"/>
  <c r="E456" i="20"/>
  <c r="E457" i="20"/>
  <c r="E458" i="20"/>
  <c r="E459" i="20"/>
  <c r="E460" i="20"/>
  <c r="E461" i="20"/>
  <c r="E462" i="20"/>
  <c r="E463" i="20"/>
  <c r="E464" i="20"/>
  <c r="E465" i="20"/>
  <c r="E466" i="20"/>
  <c r="E467" i="20"/>
  <c r="E468" i="20"/>
  <c r="E469" i="20"/>
  <c r="E470" i="20"/>
  <c r="E471" i="20"/>
  <c r="E472" i="20"/>
  <c r="E473" i="20"/>
  <c r="E474" i="20"/>
  <c r="E475" i="20"/>
  <c r="E476" i="20"/>
  <c r="E477" i="20"/>
  <c r="E478" i="20"/>
  <c r="E479" i="20"/>
  <c r="E480" i="20"/>
  <c r="E481" i="20"/>
  <c r="E482" i="20"/>
  <c r="E483" i="20"/>
  <c r="E484" i="20"/>
  <c r="E485" i="20"/>
  <c r="E486" i="20"/>
  <c r="E487" i="20"/>
  <c r="E488" i="20"/>
  <c r="E489" i="20"/>
  <c r="E490" i="20"/>
  <c r="E491" i="20"/>
  <c r="E492" i="20"/>
  <c r="E493" i="20"/>
  <c r="E494" i="20"/>
  <c r="E495" i="20"/>
  <c r="E496" i="20"/>
  <c r="E497" i="20"/>
  <c r="E498" i="20"/>
  <c r="E499" i="20"/>
  <c r="E500" i="20"/>
  <c r="E501" i="20"/>
  <c r="E502" i="20"/>
  <c r="E503" i="20"/>
  <c r="E504" i="20"/>
  <c r="E505" i="20"/>
  <c r="E506" i="20"/>
  <c r="E507" i="20"/>
  <c r="E508" i="20"/>
  <c r="E509" i="20"/>
  <c r="E510" i="20"/>
  <c r="E511" i="20"/>
  <c r="E512" i="20"/>
  <c r="E513" i="20"/>
  <c r="E514" i="20"/>
  <c r="E515" i="20"/>
  <c r="E516" i="20"/>
  <c r="E517" i="20"/>
  <c r="E518" i="20"/>
  <c r="E519" i="20"/>
  <c r="E520" i="20"/>
  <c r="E521" i="20"/>
  <c r="E522" i="20"/>
  <c r="E523" i="20"/>
  <c r="E524" i="20"/>
  <c r="E525" i="20"/>
  <c r="E526" i="20"/>
  <c r="E527" i="20"/>
  <c r="E528" i="20"/>
  <c r="E529" i="20"/>
  <c r="E530" i="20"/>
  <c r="E531" i="20"/>
  <c r="E532" i="20"/>
  <c r="E533" i="20"/>
  <c r="E534" i="20"/>
  <c r="E535" i="20"/>
  <c r="E536" i="20"/>
  <c r="E537" i="20"/>
  <c r="E538" i="20"/>
  <c r="E539" i="20"/>
  <c r="E540" i="20"/>
  <c r="E541" i="20"/>
  <c r="E542" i="20"/>
  <c r="E543" i="20"/>
  <c r="E544" i="20"/>
  <c r="E545" i="20"/>
  <c r="E546" i="20"/>
  <c r="E547" i="20"/>
  <c r="E548" i="20"/>
  <c r="E549" i="20"/>
  <c r="E550" i="20"/>
  <c r="E551" i="20"/>
  <c r="E552" i="20"/>
  <c r="E553" i="20"/>
  <c r="E554" i="20"/>
  <c r="E555" i="20"/>
  <c r="E556" i="20"/>
  <c r="E557" i="20"/>
  <c r="E558" i="20"/>
  <c r="E559" i="20"/>
  <c r="E560" i="20"/>
  <c r="E561" i="20"/>
  <c r="E562" i="20"/>
  <c r="E563" i="20"/>
  <c r="E564" i="20"/>
  <c r="E565" i="20"/>
  <c r="E566" i="20"/>
  <c r="E567" i="20"/>
  <c r="E568" i="20"/>
  <c r="E569" i="20"/>
  <c r="E570" i="20"/>
  <c r="E571" i="20"/>
  <c r="E572" i="20"/>
  <c r="E573" i="20"/>
  <c r="E574" i="20"/>
  <c r="E575" i="20"/>
  <c r="E576" i="20"/>
  <c r="E577" i="20"/>
  <c r="E578" i="20"/>
  <c r="E579" i="20"/>
  <c r="E580" i="20"/>
  <c r="E581" i="20"/>
  <c r="E582" i="20"/>
  <c r="E583" i="20"/>
  <c r="E584" i="20"/>
  <c r="E585" i="20"/>
  <c r="E586" i="20"/>
  <c r="E587" i="20"/>
  <c r="E588" i="20"/>
  <c r="E589" i="20"/>
  <c r="E590" i="20"/>
  <c r="E591" i="20"/>
  <c r="E592" i="20"/>
  <c r="E593" i="20"/>
  <c r="E594" i="20"/>
  <c r="E595" i="20"/>
  <c r="E596" i="20"/>
  <c r="E597" i="20"/>
  <c r="E598" i="20"/>
  <c r="E599" i="20"/>
  <c r="E600" i="20"/>
  <c r="E601" i="20"/>
  <c r="E602" i="20"/>
  <c r="E603" i="20"/>
  <c r="E604" i="20"/>
  <c r="E605" i="20"/>
  <c r="E606" i="20"/>
  <c r="E607" i="20"/>
  <c r="E608" i="20"/>
  <c r="E609" i="20"/>
  <c r="E610" i="20"/>
  <c r="E611" i="20"/>
  <c r="E612" i="20"/>
  <c r="E613" i="20"/>
  <c r="E614" i="20"/>
  <c r="E615" i="20"/>
  <c r="E616" i="20"/>
  <c r="E617" i="20"/>
  <c r="E618" i="20"/>
  <c r="E619" i="20"/>
  <c r="E620" i="20"/>
  <c r="E621" i="20"/>
  <c r="E622" i="20"/>
  <c r="E623" i="20"/>
  <c r="E624" i="20"/>
  <c r="E625" i="20"/>
  <c r="E626" i="20"/>
  <c r="E627" i="20"/>
  <c r="E628" i="20"/>
  <c r="E629" i="20"/>
  <c r="E630" i="20"/>
  <c r="E631" i="20"/>
  <c r="E632" i="20"/>
  <c r="E633" i="20"/>
  <c r="E634" i="20"/>
  <c r="E635" i="20"/>
  <c r="E636" i="20"/>
  <c r="E637" i="20"/>
  <c r="E638" i="20"/>
  <c r="E639" i="20"/>
  <c r="E640" i="20"/>
  <c r="E641" i="20"/>
  <c r="E642" i="20"/>
  <c r="E643" i="20"/>
  <c r="E644" i="20"/>
  <c r="E645" i="20"/>
  <c r="E646" i="20"/>
  <c r="E647" i="20"/>
  <c r="E648" i="20"/>
  <c r="E649" i="20"/>
  <c r="E650" i="20"/>
  <c r="E651" i="20"/>
  <c r="E652" i="20"/>
  <c r="E653" i="20"/>
  <c r="E654" i="20"/>
  <c r="E655" i="20"/>
  <c r="E656" i="20"/>
  <c r="E657" i="20"/>
  <c r="E658" i="20"/>
  <c r="E659" i="20"/>
  <c r="E660" i="20"/>
  <c r="E661" i="20"/>
  <c r="E662" i="20"/>
  <c r="E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206" i="20"/>
  <c r="D207" i="20"/>
  <c r="D208" i="20"/>
  <c r="D209" i="20"/>
  <c r="D210" i="20"/>
  <c r="D211" i="20"/>
  <c r="D212" i="20"/>
  <c r="D213" i="20"/>
  <c r="D214" i="20"/>
  <c r="D215" i="20"/>
  <c r="D216" i="20"/>
  <c r="D217" i="20"/>
  <c r="D21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4" i="20"/>
  <c r="D265" i="20"/>
  <c r="D266" i="20"/>
  <c r="D267" i="20"/>
  <c r="D268" i="20"/>
  <c r="D269" i="20"/>
  <c r="D270" i="20"/>
  <c r="D271" i="20"/>
  <c r="D272" i="20"/>
  <c r="D273" i="20"/>
  <c r="D274" i="20"/>
  <c r="D275" i="20"/>
  <c r="D276" i="20"/>
  <c r="D277" i="20"/>
  <c r="D278" i="20"/>
  <c r="D279" i="20"/>
  <c r="D280" i="20"/>
  <c r="D281" i="20"/>
  <c r="D282" i="20"/>
  <c r="D283" i="20"/>
  <c r="D284" i="20"/>
  <c r="D285" i="20"/>
  <c r="D286" i="20"/>
  <c r="D287" i="20"/>
  <c r="D288" i="20"/>
  <c r="D289" i="20"/>
  <c r="D290" i="20"/>
  <c r="D291" i="20"/>
  <c r="D292" i="20"/>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3" i="20"/>
  <c r="D444" i="20"/>
  <c r="D445" i="20"/>
  <c r="D446" i="20"/>
  <c r="D447" i="20"/>
  <c r="D448" i="20"/>
  <c r="D449" i="20"/>
  <c r="D450" i="20"/>
  <c r="D451" i="20"/>
  <c r="D452" i="20"/>
  <c r="D453" i="20"/>
  <c r="D454" i="20"/>
  <c r="D455" i="20"/>
  <c r="D456" i="20"/>
  <c r="D457" i="20"/>
  <c r="D458" i="20"/>
  <c r="D459" i="20"/>
  <c r="D460" i="20"/>
  <c r="D461" i="20"/>
  <c r="D462" i="20"/>
  <c r="D463" i="20"/>
  <c r="D464" i="20"/>
  <c r="D465" i="20"/>
  <c r="D466" i="20"/>
  <c r="D467" i="20"/>
  <c r="D468" i="20"/>
  <c r="D469" i="20"/>
  <c r="D470" i="20"/>
  <c r="D471" i="20"/>
  <c r="D472" i="20"/>
  <c r="D473" i="20"/>
  <c r="D474" i="20"/>
  <c r="D475" i="20"/>
  <c r="D476" i="20"/>
  <c r="D477" i="20"/>
  <c r="D478" i="20"/>
  <c r="D479" i="20"/>
  <c r="D480" i="20"/>
  <c r="D481" i="20"/>
  <c r="D482" i="20"/>
  <c r="D483" i="20"/>
  <c r="D484" i="20"/>
  <c r="D485" i="20"/>
  <c r="D486" i="20"/>
  <c r="D487" i="20"/>
  <c r="D488" i="20"/>
  <c r="D489" i="20"/>
  <c r="D490" i="20"/>
  <c r="D491" i="20"/>
  <c r="D492" i="20"/>
  <c r="D493" i="20"/>
  <c r="D494" i="20"/>
  <c r="D495" i="20"/>
  <c r="D496" i="20"/>
  <c r="D497" i="20"/>
  <c r="D498" i="20"/>
  <c r="D499" i="20"/>
  <c r="D500" i="20"/>
  <c r="D501" i="20"/>
  <c r="D502" i="20"/>
  <c r="D503" i="20"/>
  <c r="D504" i="20"/>
  <c r="D505" i="20"/>
  <c r="D506" i="20"/>
  <c r="D507" i="20"/>
  <c r="D508" i="20"/>
  <c r="D509" i="20"/>
  <c r="D510" i="20"/>
  <c r="D511" i="20"/>
  <c r="D512" i="20"/>
  <c r="D513" i="20"/>
  <c r="D514" i="20"/>
  <c r="D515" i="20"/>
  <c r="D516" i="20"/>
  <c r="D517" i="20"/>
  <c r="D518" i="20"/>
  <c r="D519" i="20"/>
  <c r="D520" i="20"/>
  <c r="D521" i="20"/>
  <c r="D522" i="20"/>
  <c r="D523" i="20"/>
  <c r="D524" i="20"/>
  <c r="D525" i="20"/>
  <c r="D526" i="20"/>
  <c r="D527" i="20"/>
  <c r="D528" i="20"/>
  <c r="D529" i="20"/>
  <c r="D530" i="20"/>
  <c r="D531" i="20"/>
  <c r="D532" i="20"/>
  <c r="D533" i="20"/>
  <c r="D534" i="20"/>
  <c r="D535" i="20"/>
  <c r="D536" i="20"/>
  <c r="D537" i="20"/>
  <c r="D538" i="20"/>
  <c r="D539" i="20"/>
  <c r="D540" i="20"/>
  <c r="D541" i="20"/>
  <c r="D542" i="20"/>
  <c r="D543" i="20"/>
  <c r="D544" i="20"/>
  <c r="D545" i="20"/>
  <c r="D546" i="20"/>
  <c r="D547" i="20"/>
  <c r="D548" i="20"/>
  <c r="D549" i="20"/>
  <c r="D550" i="20"/>
  <c r="D551" i="20"/>
  <c r="D552" i="20"/>
  <c r="D553" i="20"/>
  <c r="D554" i="20"/>
  <c r="D555" i="20"/>
  <c r="D556" i="20"/>
  <c r="D557" i="20"/>
  <c r="D558" i="20"/>
  <c r="D559" i="20"/>
  <c r="D560" i="20"/>
  <c r="D561" i="20"/>
  <c r="D562" i="20"/>
  <c r="D563" i="20"/>
  <c r="D564" i="20"/>
  <c r="D565" i="20"/>
  <c r="D566" i="20"/>
  <c r="D567" i="20"/>
  <c r="D568" i="20"/>
  <c r="D569" i="20"/>
  <c r="D570" i="20"/>
  <c r="D571" i="20"/>
  <c r="D572" i="20"/>
  <c r="D573" i="20"/>
  <c r="D574" i="20"/>
  <c r="D575" i="20"/>
  <c r="D576" i="20"/>
  <c r="D577" i="20"/>
  <c r="D578" i="20"/>
  <c r="D579" i="20"/>
  <c r="D580" i="20"/>
  <c r="D581" i="20"/>
  <c r="D582" i="20"/>
  <c r="D583" i="20"/>
  <c r="D584" i="20"/>
  <c r="D585" i="20"/>
  <c r="D586" i="20"/>
  <c r="D587" i="20"/>
  <c r="D588" i="20"/>
  <c r="D589" i="20"/>
  <c r="D590" i="20"/>
  <c r="D591" i="20"/>
  <c r="D592" i="20"/>
  <c r="D593" i="20"/>
  <c r="D594" i="20"/>
  <c r="D595" i="20"/>
  <c r="D596" i="20"/>
  <c r="D597" i="20"/>
  <c r="D598" i="20"/>
  <c r="D599" i="20"/>
  <c r="D600" i="20"/>
  <c r="D601" i="20"/>
  <c r="D602" i="20"/>
  <c r="D603" i="20"/>
  <c r="D604" i="20"/>
  <c r="D605" i="20"/>
  <c r="D606" i="20"/>
  <c r="D607" i="20"/>
  <c r="D608" i="20"/>
  <c r="D609" i="20"/>
  <c r="D610" i="20"/>
  <c r="D611" i="20"/>
  <c r="D612" i="20"/>
  <c r="D613" i="20"/>
  <c r="D614" i="20"/>
  <c r="D615" i="20"/>
  <c r="D616" i="20"/>
  <c r="D617" i="20"/>
  <c r="D618" i="20"/>
  <c r="D619" i="20"/>
  <c r="D620" i="20"/>
  <c r="D621" i="20"/>
  <c r="D622" i="20"/>
  <c r="D623" i="20"/>
  <c r="D624" i="20"/>
  <c r="D625" i="20"/>
  <c r="D626" i="20"/>
  <c r="D627" i="20"/>
  <c r="D628" i="20"/>
  <c r="D629" i="20"/>
  <c r="D630" i="20"/>
  <c r="D631" i="20"/>
  <c r="D632" i="20"/>
  <c r="D633" i="20"/>
  <c r="D634" i="20"/>
  <c r="D635" i="20"/>
  <c r="D636" i="20"/>
  <c r="D637" i="20"/>
  <c r="D638" i="20"/>
  <c r="D639" i="20"/>
  <c r="D640" i="20"/>
  <c r="D641" i="20"/>
  <c r="D642" i="20"/>
  <c r="D643" i="20"/>
  <c r="D644" i="20"/>
  <c r="D645" i="20"/>
  <c r="D646" i="20"/>
  <c r="D647" i="20"/>
  <c r="D648" i="20"/>
  <c r="D649" i="20"/>
  <c r="D650" i="20"/>
  <c r="D651" i="20"/>
  <c r="D652" i="20"/>
  <c r="D653" i="20"/>
  <c r="D654" i="20"/>
  <c r="D655" i="20"/>
  <c r="D656" i="20"/>
  <c r="D657" i="20"/>
  <c r="D658" i="20"/>
  <c r="D659" i="20"/>
  <c r="D660" i="20"/>
  <c r="D661" i="20"/>
  <c r="D662" i="20"/>
  <c r="D663" i="20"/>
  <c r="D664" i="20"/>
  <c r="D665" i="20"/>
  <c r="D666" i="20"/>
  <c r="D667" i="20"/>
  <c r="D668" i="20"/>
  <c r="D669" i="20"/>
  <c r="D670" i="20"/>
  <c r="D671" i="20"/>
  <c r="D672" i="20"/>
  <c r="D673" i="20"/>
  <c r="D674" i="20"/>
  <c r="D675" i="20"/>
  <c r="D676" i="20"/>
  <c r="D677" i="20"/>
  <c r="D678" i="20"/>
  <c r="D679" i="20"/>
  <c r="D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6" i="20"/>
  <c r="C597" i="20"/>
  <c r="C598" i="20"/>
  <c r="C599" i="20"/>
  <c r="C600" i="20"/>
  <c r="C601" i="20"/>
  <c r="C602" i="20"/>
  <c r="C603" i="20"/>
  <c r="C604" i="20"/>
  <c r="C605" i="20"/>
  <c r="C606" i="20"/>
  <c r="C607" i="20"/>
  <c r="C608" i="20"/>
  <c r="C609" i="20"/>
  <c r="C610" i="20"/>
  <c r="C611" i="20"/>
  <c r="C612" i="20"/>
  <c r="C613" i="20"/>
  <c r="C614" i="20"/>
  <c r="C615" i="20"/>
  <c r="C616" i="20"/>
  <c r="C617" i="20"/>
  <c r="C618" i="20"/>
  <c r="C619" i="20"/>
  <c r="C620" i="20"/>
  <c r="C621" i="20"/>
  <c r="C622" i="20"/>
  <c r="C623" i="20"/>
  <c r="C624" i="20"/>
  <c r="C625" i="20"/>
  <c r="C626" i="20"/>
  <c r="C627" i="20"/>
  <c r="C628" i="20"/>
  <c r="C629" i="20"/>
  <c r="C630" i="20"/>
  <c r="C631" i="20"/>
  <c r="C632" i="20"/>
  <c r="C633" i="20"/>
  <c r="C634" i="20"/>
  <c r="C635" i="20"/>
  <c r="C636" i="20"/>
  <c r="C637" i="20"/>
  <c r="C638" i="20"/>
  <c r="C639" i="20"/>
  <c r="C640" i="20"/>
  <c r="C641" i="20"/>
  <c r="C642" i="20"/>
  <c r="C643" i="20"/>
  <c r="C644" i="20"/>
  <c r="C645" i="20"/>
  <c r="C646" i="20"/>
  <c r="C647" i="20"/>
  <c r="C648" i="20"/>
  <c r="C649" i="20"/>
  <c r="C650" i="20"/>
  <c r="C651" i="20"/>
  <c r="C652" i="20"/>
  <c r="C653" i="20"/>
  <c r="C654" i="20"/>
  <c r="C655" i="20"/>
  <c r="C656" i="20"/>
  <c r="C657" i="20"/>
  <c r="C658" i="20"/>
  <c r="C659" i="20"/>
  <c r="C660" i="20"/>
  <c r="C661" i="20"/>
  <c r="C662" i="20"/>
  <c r="C663" i="20"/>
  <c r="C664" i="20"/>
  <c r="C665" i="20"/>
  <c r="C666" i="20"/>
  <c r="C667" i="20"/>
  <c r="C668" i="20"/>
  <c r="C669" i="20"/>
  <c r="C670" i="20"/>
  <c r="C671" i="20"/>
  <c r="C672" i="20"/>
  <c r="C673" i="20"/>
  <c r="C674" i="20"/>
  <c r="C675" i="20"/>
  <c r="C676" i="20"/>
  <c r="C677" i="20"/>
  <c r="C678" i="20"/>
  <c r="C679" i="20"/>
  <c r="C2" i="20"/>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2" i="7"/>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2" i="4"/>
  <c r="D283" i="8"/>
  <c r="C283" i="8"/>
  <c r="D282" i="8"/>
  <c r="C282" i="8"/>
  <c r="D281" i="8"/>
  <c r="C281" i="8"/>
  <c r="D280" i="8"/>
  <c r="C280" i="8"/>
  <c r="D279" i="8"/>
  <c r="C279" i="8"/>
  <c r="D278" i="8"/>
  <c r="C278" i="8"/>
  <c r="D277" i="8"/>
  <c r="C277" i="8"/>
  <c r="D276" i="8"/>
  <c r="C276" i="8"/>
  <c r="D275" i="8"/>
  <c r="C275"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D258" i="8"/>
  <c r="C258" i="8"/>
  <c r="D257" i="8"/>
  <c r="C257" i="8"/>
  <c r="D256" i="8"/>
  <c r="C256" i="8"/>
  <c r="D255" i="8"/>
  <c r="C255" i="8"/>
  <c r="D254" i="8"/>
  <c r="C254" i="8"/>
  <c r="D253" i="8"/>
  <c r="C253" i="8"/>
  <c r="D252" i="8"/>
  <c r="C252" i="8"/>
  <c r="D251" i="8"/>
  <c r="C251" i="8"/>
  <c r="D250" i="8"/>
  <c r="C250" i="8"/>
  <c r="D249" i="8"/>
  <c r="C249" i="8"/>
  <c r="D248" i="8"/>
  <c r="C248" i="8"/>
  <c r="D247" i="8"/>
  <c r="C247" i="8"/>
  <c r="D246" i="8"/>
  <c r="C246" i="8"/>
  <c r="D245" i="8"/>
  <c r="C245" i="8"/>
  <c r="D244" i="8"/>
  <c r="C244" i="8"/>
  <c r="D243" i="8"/>
  <c r="C243" i="8"/>
  <c r="D242" i="8"/>
  <c r="C242" i="8"/>
  <c r="D241" i="8"/>
  <c r="C241" i="8"/>
  <c r="D240" i="8"/>
  <c r="C240" i="8"/>
  <c r="D239" i="8"/>
  <c r="C239" i="8"/>
  <c r="D238" i="8"/>
  <c r="C238" i="8"/>
  <c r="D237" i="8"/>
  <c r="C237" i="8"/>
  <c r="D236" i="8"/>
  <c r="C236" i="8"/>
  <c r="D235" i="8"/>
  <c r="C235" i="8"/>
  <c r="D234" i="8"/>
  <c r="C234" i="8"/>
  <c r="D233" i="8"/>
  <c r="C233" i="8"/>
  <c r="D232" i="8"/>
  <c r="C232" i="8"/>
  <c r="D231" i="8"/>
  <c r="C231" i="8"/>
  <c r="D230" i="8"/>
  <c r="C230" i="8"/>
  <c r="D229" i="8"/>
  <c r="C229" i="8"/>
  <c r="D228" i="8"/>
  <c r="C228" i="8"/>
  <c r="D227" i="8"/>
  <c r="C227" i="8"/>
  <c r="D226" i="8"/>
  <c r="C226" i="8"/>
  <c r="D225" i="8"/>
  <c r="C225" i="8"/>
  <c r="D224" i="8"/>
  <c r="C224" i="8"/>
  <c r="D223" i="8"/>
  <c r="C223" i="8"/>
  <c r="D222" i="8"/>
  <c r="C222" i="8"/>
  <c r="D221" i="8"/>
  <c r="C221" i="8"/>
  <c r="D220" i="8"/>
  <c r="C220" i="8"/>
  <c r="D219" i="8"/>
  <c r="C219" i="8"/>
  <c r="D218" i="8"/>
  <c r="C218" i="8"/>
  <c r="D217" i="8"/>
  <c r="C217" i="8"/>
  <c r="D216" i="8"/>
  <c r="C216" i="8"/>
  <c r="D215" i="8"/>
  <c r="C215" i="8"/>
  <c r="D214" i="8"/>
  <c r="C214" i="8"/>
  <c r="D213" i="8"/>
  <c r="C213" i="8"/>
  <c r="D212" i="8"/>
  <c r="C212" i="8"/>
  <c r="D211" i="8"/>
  <c r="C211" i="8"/>
  <c r="D210" i="8"/>
  <c r="C210" i="8"/>
  <c r="D209" i="8"/>
  <c r="C209" i="8"/>
  <c r="D208" i="8"/>
  <c r="C208" i="8"/>
  <c r="D207" i="8"/>
  <c r="C207" i="8"/>
  <c r="D206" i="8"/>
  <c r="C206" i="8"/>
  <c r="D205" i="8"/>
  <c r="C205" i="8"/>
  <c r="D204" i="8"/>
  <c r="C204" i="8"/>
  <c r="D203" i="8"/>
  <c r="C203" i="8"/>
  <c r="D202" i="8"/>
  <c r="C202" i="8"/>
  <c r="D201" i="8"/>
  <c r="C201" i="8"/>
  <c r="D200" i="8"/>
  <c r="C200" i="8"/>
  <c r="D199" i="8"/>
  <c r="C199" i="8"/>
  <c r="D198" i="8"/>
  <c r="C198" i="8"/>
  <c r="D197" i="8"/>
  <c r="C197" i="8"/>
  <c r="D196" i="8"/>
  <c r="C196" i="8"/>
  <c r="D195" i="8"/>
  <c r="C195" i="8"/>
  <c r="D194" i="8"/>
  <c r="C194" i="8"/>
  <c r="D193" i="8"/>
  <c r="C193" i="8"/>
  <c r="D192" i="8"/>
  <c r="C192" i="8"/>
  <c r="D191" i="8"/>
  <c r="C191" i="8"/>
  <c r="D190" i="8"/>
  <c r="C190" i="8"/>
  <c r="D189" i="8"/>
  <c r="C189" i="8"/>
  <c r="D188" i="8"/>
  <c r="C188" i="8"/>
  <c r="D187" i="8"/>
  <c r="C187" i="8"/>
  <c r="D186" i="8"/>
  <c r="C186" i="8"/>
  <c r="D185" i="8"/>
  <c r="C185" i="8"/>
  <c r="D184" i="8"/>
  <c r="C184" i="8"/>
  <c r="D183" i="8"/>
  <c r="C183" i="8"/>
  <c r="D182" i="8"/>
  <c r="C182" i="8"/>
  <c r="D181" i="8"/>
  <c r="C181" i="8"/>
  <c r="D180" i="8"/>
  <c r="C180" i="8"/>
  <c r="D179" i="8"/>
  <c r="C179" i="8"/>
  <c r="D178" i="8"/>
  <c r="C178" i="8"/>
  <c r="D177" i="8"/>
  <c r="C177" i="8"/>
  <c r="D176" i="8"/>
  <c r="C176" i="8"/>
  <c r="D175" i="8"/>
  <c r="C175" i="8"/>
  <c r="D174" i="8"/>
  <c r="C174" i="8"/>
  <c r="D173" i="8"/>
  <c r="C173" i="8"/>
  <c r="D172" i="8"/>
  <c r="C172" i="8"/>
  <c r="D171" i="8"/>
  <c r="C171" i="8"/>
  <c r="D170" i="8"/>
  <c r="C170" i="8"/>
  <c r="D169" i="8"/>
  <c r="C169" i="8"/>
  <c r="D168" i="8"/>
  <c r="C168" i="8"/>
  <c r="D167" i="8"/>
  <c r="C167" i="8"/>
  <c r="D166" i="8"/>
  <c r="C166" i="8"/>
  <c r="D165" i="8"/>
  <c r="C165" i="8"/>
  <c r="D164" i="8"/>
  <c r="C164" i="8"/>
  <c r="D163" i="8"/>
  <c r="C163" i="8"/>
  <c r="D162" i="8"/>
  <c r="C162" i="8"/>
  <c r="D161" i="8"/>
  <c r="C161" i="8"/>
  <c r="D160" i="8"/>
  <c r="C160" i="8"/>
  <c r="D159" i="8"/>
  <c r="C159" i="8"/>
  <c r="D158" i="8"/>
  <c r="C158" i="8"/>
  <c r="D157" i="8"/>
  <c r="C157" i="8"/>
  <c r="D156" i="8"/>
  <c r="C156" i="8"/>
  <c r="D155" i="8"/>
  <c r="C155" i="8"/>
  <c r="D154" i="8"/>
  <c r="C154" i="8"/>
  <c r="D153" i="8"/>
  <c r="C153" i="8"/>
  <c r="D152" i="8"/>
  <c r="C152" i="8"/>
  <c r="D151" i="8"/>
  <c r="C151" i="8"/>
  <c r="D150" i="8"/>
  <c r="C150" i="8"/>
  <c r="D149" i="8"/>
  <c r="C149" i="8"/>
  <c r="D148" i="8"/>
  <c r="C148" i="8"/>
  <c r="D147" i="8"/>
  <c r="C147" i="8"/>
  <c r="D146" i="8"/>
  <c r="C146" i="8"/>
  <c r="D145" i="8"/>
  <c r="C145" i="8"/>
  <c r="D144" i="8"/>
  <c r="C144" i="8"/>
  <c r="D143" i="8"/>
  <c r="C143" i="8"/>
  <c r="D142" i="8"/>
  <c r="C142" i="8"/>
  <c r="D141" i="8"/>
  <c r="C141" i="8"/>
  <c r="D140" i="8"/>
  <c r="C140" i="8"/>
  <c r="D139" i="8"/>
  <c r="C139" i="8"/>
  <c r="D138" i="8"/>
  <c r="C138" i="8"/>
  <c r="D137" i="8"/>
  <c r="C137" i="8"/>
  <c r="D136" i="8"/>
  <c r="C136" i="8"/>
  <c r="D135" i="8"/>
  <c r="C135" i="8"/>
  <c r="D134" i="8"/>
  <c r="C134" i="8"/>
  <c r="D133" i="8"/>
  <c r="C133" i="8"/>
  <c r="D132" i="8"/>
  <c r="C132" i="8"/>
  <c r="D131" i="8"/>
  <c r="C131" i="8"/>
  <c r="D130" i="8"/>
  <c r="C130" i="8"/>
  <c r="D129" i="8"/>
  <c r="C129" i="8"/>
  <c r="D128" i="8"/>
  <c r="C128" i="8"/>
  <c r="D127" i="8"/>
  <c r="C127" i="8"/>
  <c r="D126" i="8"/>
  <c r="C126" i="8"/>
  <c r="D125" i="8"/>
  <c r="C125" i="8"/>
  <c r="D124" i="8"/>
  <c r="C124" i="8"/>
  <c r="D123" i="8"/>
  <c r="C123" i="8"/>
  <c r="D122" i="8"/>
  <c r="C122" i="8"/>
  <c r="D121" i="8"/>
  <c r="C121" i="8"/>
  <c r="D120" i="8"/>
  <c r="C120" i="8"/>
  <c r="D119" i="8"/>
  <c r="C119" i="8"/>
  <c r="D118" i="8"/>
  <c r="C118" i="8"/>
  <c r="D117" i="8"/>
  <c r="C117" i="8"/>
  <c r="D116" i="8"/>
  <c r="C116" i="8"/>
  <c r="D115" i="8"/>
  <c r="C115" i="8"/>
  <c r="D114" i="8"/>
  <c r="C114" i="8"/>
  <c r="D113" i="8"/>
  <c r="C113" i="8"/>
  <c r="D112" i="8"/>
  <c r="C112" i="8"/>
  <c r="D111" i="8"/>
  <c r="C111" i="8"/>
  <c r="D110" i="8"/>
  <c r="C110" i="8"/>
  <c r="D109" i="8"/>
  <c r="C109" i="8"/>
  <c r="D108" i="8"/>
  <c r="C108" i="8"/>
  <c r="D107" i="8"/>
  <c r="C107" i="8"/>
  <c r="D106" i="8"/>
  <c r="C106" i="8"/>
  <c r="D105" i="8"/>
  <c r="C105" i="8"/>
  <c r="D104" i="8"/>
  <c r="C104" i="8"/>
  <c r="D103" i="8"/>
  <c r="C103" i="8"/>
  <c r="D102" i="8"/>
  <c r="C102" i="8"/>
  <c r="D101" i="8"/>
  <c r="C101" i="8"/>
  <c r="D100" i="8"/>
  <c r="C100" i="8"/>
  <c r="D99" i="8"/>
  <c r="C99" i="8"/>
  <c r="D98" i="8"/>
  <c r="C98" i="8"/>
  <c r="D97" i="8"/>
  <c r="C97" i="8"/>
  <c r="D96" i="8"/>
  <c r="C96" i="8"/>
  <c r="D95" i="8"/>
  <c r="C95" i="8"/>
  <c r="D94" i="8"/>
  <c r="C94" i="8"/>
  <c r="D93" i="8"/>
  <c r="C93" i="8"/>
  <c r="D92" i="8"/>
  <c r="C92" i="8"/>
  <c r="D91" i="8"/>
  <c r="C91" i="8"/>
  <c r="D90" i="8"/>
  <c r="C90" i="8"/>
  <c r="D89" i="8"/>
  <c r="C89" i="8"/>
  <c r="D88" i="8"/>
  <c r="C88" i="8"/>
  <c r="D87" i="8"/>
  <c r="C87" i="8"/>
  <c r="D86" i="8"/>
  <c r="C86" i="8"/>
  <c r="D85" i="8"/>
  <c r="C85" i="8"/>
  <c r="D84" i="8"/>
  <c r="C84" i="8"/>
  <c r="D83" i="8"/>
  <c r="C83" i="8"/>
  <c r="D82" i="8"/>
  <c r="C82" i="8"/>
  <c r="D81" i="8"/>
  <c r="C81" i="8"/>
  <c r="D80" i="8"/>
  <c r="C80" i="8"/>
  <c r="D79" i="8"/>
  <c r="C79" i="8"/>
  <c r="D78" i="8"/>
  <c r="C78" i="8"/>
  <c r="D77" i="8"/>
  <c r="C77" i="8"/>
  <c r="D76" i="8"/>
  <c r="C76" i="8"/>
  <c r="D75" i="8"/>
  <c r="C75" i="8"/>
  <c r="D74" i="8"/>
  <c r="C74" i="8"/>
  <c r="D73" i="8"/>
  <c r="C73" i="8"/>
  <c r="D72" i="8"/>
  <c r="C72" i="8"/>
  <c r="D71" i="8"/>
  <c r="C71" i="8"/>
  <c r="D70" i="8"/>
  <c r="C70" i="8"/>
  <c r="D69" i="8"/>
  <c r="C69" i="8"/>
  <c r="D68" i="8"/>
  <c r="C68" i="8"/>
  <c r="D67" i="8"/>
  <c r="C67" i="8"/>
  <c r="D66" i="8"/>
  <c r="C66" i="8"/>
  <c r="D65" i="8"/>
  <c r="C65" i="8"/>
  <c r="D64" i="8"/>
  <c r="C64" i="8"/>
  <c r="D63" i="8"/>
  <c r="C63" i="8"/>
  <c r="D62" i="8"/>
  <c r="C62" i="8"/>
  <c r="D61" i="8"/>
  <c r="C61" i="8"/>
  <c r="D60" i="8"/>
  <c r="C60" i="8"/>
  <c r="D59" i="8"/>
  <c r="C59" i="8"/>
  <c r="D58" i="8"/>
  <c r="C58" i="8"/>
  <c r="D57" i="8"/>
  <c r="C57" i="8"/>
  <c r="D56" i="8"/>
  <c r="C56" i="8"/>
  <c r="D55" i="8"/>
  <c r="C55" i="8"/>
  <c r="D54" i="8"/>
  <c r="C54" i="8"/>
  <c r="D53" i="8"/>
  <c r="C53" i="8"/>
  <c r="D52" i="8"/>
  <c r="C52" i="8"/>
  <c r="D51" i="8"/>
  <c r="C51" i="8"/>
  <c r="D50" i="8"/>
  <c r="C50" i="8"/>
  <c r="D49" i="8"/>
  <c r="C49" i="8"/>
  <c r="D48" i="8"/>
  <c r="C48" i="8"/>
  <c r="D47" i="8"/>
  <c r="C47" i="8"/>
  <c r="D46" i="8"/>
  <c r="C46" i="8"/>
  <c r="D45" i="8"/>
  <c r="C45" i="8"/>
  <c r="D44" i="8"/>
  <c r="C44" i="8"/>
  <c r="D43" i="8"/>
  <c r="C43" i="8"/>
  <c r="D42" i="8"/>
  <c r="C42" i="8"/>
  <c r="D41" i="8"/>
  <c r="C41" i="8"/>
  <c r="D40" i="8"/>
  <c r="C40" i="8"/>
  <c r="D39" i="8"/>
  <c r="C39" i="8"/>
  <c r="D38" i="8"/>
  <c r="C38" i="8"/>
  <c r="D37" i="8"/>
  <c r="C37" i="8"/>
  <c r="D36" i="8"/>
  <c r="C36" i="8"/>
  <c r="D35" i="8"/>
  <c r="C35" i="8"/>
  <c r="D34" i="8"/>
  <c r="C34" i="8"/>
  <c r="D33" i="8"/>
  <c r="C33" i="8"/>
  <c r="D32" i="8"/>
  <c r="C32" i="8"/>
  <c r="D31" i="8"/>
  <c r="C31" i="8"/>
  <c r="D30" i="8"/>
  <c r="C30" i="8"/>
  <c r="D29" i="8"/>
  <c r="C29" i="8"/>
  <c r="D28" i="8"/>
  <c r="C28" i="8"/>
  <c r="D27" i="8"/>
  <c r="C27" i="8"/>
  <c r="D26" i="8"/>
  <c r="C26" i="8"/>
  <c r="D25" i="8"/>
  <c r="C25" i="8"/>
  <c r="D24" i="8"/>
  <c r="C24" i="8"/>
  <c r="D23" i="8"/>
  <c r="C23" i="8"/>
  <c r="D22" i="8"/>
  <c r="C22" i="8"/>
  <c r="D21" i="8"/>
  <c r="C21" i="8"/>
  <c r="D20" i="8"/>
  <c r="C20" i="8"/>
  <c r="D19" i="8"/>
  <c r="C19" i="8"/>
  <c r="D18" i="8"/>
  <c r="C18" i="8"/>
  <c r="D17" i="8"/>
  <c r="C17" i="8"/>
  <c r="D16" i="8"/>
  <c r="C16" i="8"/>
  <c r="D15" i="8"/>
  <c r="C15" i="8"/>
  <c r="D14" i="8"/>
  <c r="C14" i="8"/>
  <c r="D13" i="8"/>
  <c r="C13" i="8"/>
  <c r="D12" i="8"/>
  <c r="C12" i="8"/>
  <c r="D11" i="8"/>
  <c r="C11" i="8"/>
  <c r="D10" i="8"/>
  <c r="C10" i="8"/>
  <c r="D9" i="8"/>
  <c r="C9" i="8"/>
  <c r="D8" i="8"/>
  <c r="C8" i="8"/>
  <c r="D7" i="8"/>
  <c r="C7" i="8"/>
  <c r="D6" i="8"/>
  <c r="C6" i="8"/>
  <c r="D5" i="8"/>
  <c r="C5" i="8"/>
  <c r="D4" i="8"/>
  <c r="C4" i="8"/>
  <c r="D3" i="8"/>
  <c r="C3" i="8"/>
  <c r="D2" i="8"/>
  <c r="C2" i="8"/>
  <c r="D606" i="7"/>
  <c r="C606" i="7"/>
  <c r="B606" i="7"/>
  <c r="A606" i="7"/>
  <c r="D605" i="7"/>
  <c r="C605" i="7"/>
  <c r="B605" i="7"/>
  <c r="A605" i="7"/>
  <c r="D604" i="7"/>
  <c r="C604" i="7"/>
  <c r="B604" i="7"/>
  <c r="A604" i="7"/>
  <c r="D603" i="7"/>
  <c r="C603" i="7"/>
  <c r="B603" i="7"/>
  <c r="A603" i="7"/>
  <c r="D602" i="7"/>
  <c r="C602" i="7"/>
  <c r="B602" i="7"/>
  <c r="A602" i="7"/>
  <c r="D601" i="7"/>
  <c r="C601" i="7"/>
  <c r="B601" i="7"/>
  <c r="A601" i="7"/>
  <c r="D600" i="7"/>
  <c r="C600" i="7"/>
  <c r="B600" i="7"/>
  <c r="A600" i="7"/>
  <c r="D599" i="7"/>
  <c r="C599" i="7"/>
  <c r="B599" i="7"/>
  <c r="A599" i="7"/>
  <c r="D598" i="7"/>
  <c r="C598" i="7"/>
  <c r="B598" i="7"/>
  <c r="A598" i="7"/>
  <c r="D597" i="7"/>
  <c r="C597" i="7"/>
  <c r="B597" i="7"/>
  <c r="A597" i="7"/>
  <c r="D596" i="7"/>
  <c r="C596" i="7"/>
  <c r="B596" i="7"/>
  <c r="A596" i="7"/>
  <c r="D595" i="7"/>
  <c r="C595" i="7"/>
  <c r="B595" i="7"/>
  <c r="A595" i="7"/>
  <c r="D594" i="7"/>
  <c r="C594" i="7"/>
  <c r="B594" i="7"/>
  <c r="A594" i="7"/>
  <c r="D593" i="7"/>
  <c r="C593" i="7"/>
  <c r="B593" i="7"/>
  <c r="A593" i="7"/>
  <c r="D592" i="7"/>
  <c r="C592" i="7"/>
  <c r="B592" i="7"/>
  <c r="A592" i="7"/>
  <c r="D591" i="7"/>
  <c r="C591" i="7"/>
  <c r="B591" i="7"/>
  <c r="A591" i="7"/>
  <c r="D590" i="7"/>
  <c r="C590" i="7"/>
  <c r="B590" i="7"/>
  <c r="A590" i="7"/>
  <c r="D589" i="7"/>
  <c r="C589" i="7"/>
  <c r="B589" i="7"/>
  <c r="A589" i="7"/>
  <c r="D588" i="7"/>
  <c r="C588" i="7"/>
  <c r="B588" i="7"/>
  <c r="A588" i="7"/>
  <c r="D587" i="7"/>
  <c r="C587" i="7"/>
  <c r="B587" i="7"/>
  <c r="A587" i="7"/>
  <c r="D586" i="7"/>
  <c r="C586" i="7"/>
  <c r="B586" i="7"/>
  <c r="A586" i="7"/>
  <c r="D585" i="7"/>
  <c r="C585" i="7"/>
  <c r="B585" i="7"/>
  <c r="A585" i="7"/>
  <c r="D584" i="7"/>
  <c r="C584" i="7"/>
  <c r="B584" i="7"/>
  <c r="A584" i="7"/>
  <c r="D583" i="7"/>
  <c r="C583" i="7"/>
  <c r="B583" i="7"/>
  <c r="A583" i="7"/>
  <c r="D582" i="7"/>
  <c r="C582" i="7"/>
  <c r="B582" i="7"/>
  <c r="A582" i="7"/>
  <c r="D581" i="7"/>
  <c r="C581" i="7"/>
  <c r="B581" i="7"/>
  <c r="A581" i="7"/>
  <c r="D580" i="7"/>
  <c r="C580" i="7"/>
  <c r="B580" i="7"/>
  <c r="A580" i="7"/>
  <c r="D579" i="7"/>
  <c r="C579" i="7"/>
  <c r="B579" i="7"/>
  <c r="A579" i="7"/>
  <c r="D578" i="7"/>
  <c r="C578" i="7"/>
  <c r="B578" i="7"/>
  <c r="A578" i="7"/>
  <c r="D577" i="7"/>
  <c r="C577" i="7"/>
  <c r="B577" i="7"/>
  <c r="A577" i="7"/>
  <c r="D576" i="7"/>
  <c r="C576" i="7"/>
  <c r="B576" i="7"/>
  <c r="A576" i="7"/>
  <c r="D575" i="7"/>
  <c r="C575" i="7"/>
  <c r="B575" i="7"/>
  <c r="A575" i="7"/>
  <c r="D574" i="7"/>
  <c r="C574" i="7"/>
  <c r="B574" i="7"/>
  <c r="A574" i="7"/>
  <c r="D573" i="7"/>
  <c r="C573" i="7"/>
  <c r="B573" i="7"/>
  <c r="A573" i="7"/>
  <c r="D572" i="7"/>
  <c r="C572" i="7"/>
  <c r="B572" i="7"/>
  <c r="A572" i="7"/>
  <c r="D571" i="7"/>
  <c r="C571" i="7"/>
  <c r="B571" i="7"/>
  <c r="A571" i="7"/>
  <c r="D570" i="7"/>
  <c r="C570" i="7"/>
  <c r="B570" i="7"/>
  <c r="A570" i="7"/>
  <c r="D569" i="7"/>
  <c r="C569" i="7"/>
  <c r="B569" i="7"/>
  <c r="A569" i="7"/>
  <c r="D568" i="7"/>
  <c r="C568" i="7"/>
  <c r="B568" i="7"/>
  <c r="A568" i="7"/>
  <c r="D567" i="7"/>
  <c r="C567" i="7"/>
  <c r="B567" i="7"/>
  <c r="A567" i="7"/>
  <c r="D566" i="7"/>
  <c r="C566" i="7"/>
  <c r="B566" i="7"/>
  <c r="A566" i="7"/>
  <c r="D565" i="7"/>
  <c r="C565" i="7"/>
  <c r="B565" i="7"/>
  <c r="A565" i="7"/>
  <c r="D564" i="7"/>
  <c r="C564" i="7"/>
  <c r="B564" i="7"/>
  <c r="A564" i="7"/>
  <c r="D563" i="7"/>
  <c r="C563" i="7"/>
  <c r="B563" i="7"/>
  <c r="A563" i="7"/>
  <c r="D562" i="7"/>
  <c r="C562" i="7"/>
  <c r="B562" i="7"/>
  <c r="A562" i="7"/>
  <c r="D561" i="7"/>
  <c r="C561" i="7"/>
  <c r="B561" i="7"/>
  <c r="A561" i="7"/>
  <c r="D560" i="7"/>
  <c r="C560" i="7"/>
  <c r="B560" i="7"/>
  <c r="A560" i="7"/>
  <c r="D559" i="7"/>
  <c r="C559" i="7"/>
  <c r="B559" i="7"/>
  <c r="A559" i="7"/>
  <c r="D558" i="7"/>
  <c r="C558" i="7"/>
  <c r="B558" i="7"/>
  <c r="A558" i="7"/>
  <c r="D557" i="7"/>
  <c r="C557" i="7"/>
  <c r="B557" i="7"/>
  <c r="A557" i="7"/>
  <c r="D556" i="7"/>
  <c r="C556" i="7"/>
  <c r="B556" i="7"/>
  <c r="A556" i="7"/>
  <c r="D555" i="7"/>
  <c r="C555" i="7"/>
  <c r="B555" i="7"/>
  <c r="A555" i="7"/>
  <c r="D554" i="7"/>
  <c r="C554" i="7"/>
  <c r="B554" i="7"/>
  <c r="A554" i="7"/>
  <c r="D553" i="7"/>
  <c r="C553" i="7"/>
  <c r="B553" i="7"/>
  <c r="A553" i="7"/>
  <c r="D552" i="7"/>
  <c r="C552" i="7"/>
  <c r="B552" i="7"/>
  <c r="A552" i="7"/>
  <c r="D551" i="7"/>
  <c r="C551" i="7"/>
  <c r="B551" i="7"/>
  <c r="A551" i="7"/>
  <c r="D550" i="7"/>
  <c r="C550" i="7"/>
  <c r="B550" i="7"/>
  <c r="A550" i="7"/>
  <c r="D549" i="7"/>
  <c r="C549" i="7"/>
  <c r="B549" i="7"/>
  <c r="A549" i="7"/>
  <c r="D548" i="7"/>
  <c r="C548" i="7"/>
  <c r="B548" i="7"/>
  <c r="A548" i="7"/>
  <c r="D547" i="7"/>
  <c r="C547" i="7"/>
  <c r="B547" i="7"/>
  <c r="A547" i="7"/>
  <c r="D546" i="7"/>
  <c r="C546" i="7"/>
  <c r="B546" i="7"/>
  <c r="A546" i="7"/>
  <c r="D545" i="7"/>
  <c r="C545" i="7"/>
  <c r="B545" i="7"/>
  <c r="A545" i="7"/>
  <c r="D544" i="7"/>
  <c r="C544" i="7"/>
  <c r="B544" i="7"/>
  <c r="A544" i="7"/>
  <c r="D543" i="7"/>
  <c r="C543" i="7"/>
  <c r="B543" i="7"/>
  <c r="A543" i="7"/>
  <c r="D542" i="7"/>
  <c r="C542" i="7"/>
  <c r="B542" i="7"/>
  <c r="A542" i="7"/>
  <c r="D541" i="7"/>
  <c r="C541" i="7"/>
  <c r="B541" i="7"/>
  <c r="A541" i="7"/>
  <c r="D540" i="7"/>
  <c r="C540" i="7"/>
  <c r="B540" i="7"/>
  <c r="A540" i="7"/>
  <c r="D539" i="7"/>
  <c r="C539" i="7"/>
  <c r="B539" i="7"/>
  <c r="A539" i="7"/>
  <c r="D538" i="7"/>
  <c r="C538" i="7"/>
  <c r="B538" i="7"/>
  <c r="A538" i="7"/>
  <c r="D537" i="7"/>
  <c r="C537" i="7"/>
  <c r="B537" i="7"/>
  <c r="A537" i="7"/>
  <c r="D536" i="7"/>
  <c r="C536" i="7"/>
  <c r="B536" i="7"/>
  <c r="A536" i="7"/>
  <c r="D535" i="7"/>
  <c r="C535" i="7"/>
  <c r="B535" i="7"/>
  <c r="A535" i="7"/>
  <c r="D534" i="7"/>
  <c r="C534" i="7"/>
  <c r="B534" i="7"/>
  <c r="A534" i="7"/>
  <c r="D533" i="7"/>
  <c r="C533" i="7"/>
  <c r="B533" i="7"/>
  <c r="A533" i="7"/>
  <c r="D532" i="7"/>
  <c r="C532" i="7"/>
  <c r="B532" i="7"/>
  <c r="A532" i="7"/>
  <c r="D531" i="7"/>
  <c r="C531" i="7"/>
  <c r="B531" i="7"/>
  <c r="A531" i="7"/>
  <c r="D530" i="7"/>
  <c r="C530" i="7"/>
  <c r="B530" i="7"/>
  <c r="A530" i="7"/>
  <c r="D529" i="7"/>
  <c r="C529" i="7"/>
  <c r="B529" i="7"/>
  <c r="A529" i="7"/>
  <c r="D528" i="7"/>
  <c r="C528" i="7"/>
  <c r="B528" i="7"/>
  <c r="A528" i="7"/>
  <c r="D527" i="7"/>
  <c r="C527" i="7"/>
  <c r="B527" i="7"/>
  <c r="A527" i="7"/>
  <c r="D526" i="7"/>
  <c r="C526" i="7"/>
  <c r="B526" i="7"/>
  <c r="A526" i="7"/>
  <c r="D525" i="7"/>
  <c r="C525" i="7"/>
  <c r="B525" i="7"/>
  <c r="A525" i="7"/>
  <c r="D524" i="7"/>
  <c r="C524" i="7"/>
  <c r="B524" i="7"/>
  <c r="A524" i="7"/>
  <c r="D523" i="7"/>
  <c r="C523" i="7"/>
  <c r="B523" i="7"/>
  <c r="A523" i="7"/>
  <c r="D522" i="7"/>
  <c r="C522" i="7"/>
  <c r="B522" i="7"/>
  <c r="A522" i="7"/>
  <c r="D521" i="7"/>
  <c r="C521" i="7"/>
  <c r="B521" i="7"/>
  <c r="A521" i="7"/>
  <c r="D520" i="7"/>
  <c r="C520" i="7"/>
  <c r="B520" i="7"/>
  <c r="A520" i="7"/>
  <c r="D519" i="7"/>
  <c r="C519" i="7"/>
  <c r="B519" i="7"/>
  <c r="A519" i="7"/>
  <c r="D518" i="7"/>
  <c r="C518" i="7"/>
  <c r="B518" i="7"/>
  <c r="A518" i="7"/>
  <c r="D517" i="7"/>
  <c r="C517" i="7"/>
  <c r="B517" i="7"/>
  <c r="A517" i="7"/>
  <c r="D516" i="7"/>
  <c r="C516" i="7"/>
  <c r="B516" i="7"/>
  <c r="A516" i="7"/>
  <c r="D515" i="7"/>
  <c r="C515" i="7"/>
  <c r="B515" i="7"/>
  <c r="A515" i="7"/>
  <c r="D514" i="7"/>
  <c r="C514" i="7"/>
  <c r="B514" i="7"/>
  <c r="A514" i="7"/>
  <c r="D513" i="7"/>
  <c r="C513" i="7"/>
  <c r="B513" i="7"/>
  <c r="A513" i="7"/>
  <c r="D512" i="7"/>
  <c r="C512" i="7"/>
  <c r="B512" i="7"/>
  <c r="A512" i="7"/>
  <c r="D511" i="7"/>
  <c r="C511" i="7"/>
  <c r="B511" i="7"/>
  <c r="A511" i="7"/>
  <c r="D510" i="7"/>
  <c r="C510" i="7"/>
  <c r="B510" i="7"/>
  <c r="A510" i="7"/>
  <c r="D509" i="7"/>
  <c r="C509" i="7"/>
  <c r="B509" i="7"/>
  <c r="A509" i="7"/>
  <c r="D508" i="7"/>
  <c r="C508" i="7"/>
  <c r="B508" i="7"/>
  <c r="A508" i="7"/>
  <c r="D507" i="7"/>
  <c r="C507" i="7"/>
  <c r="B507" i="7"/>
  <c r="A507" i="7"/>
  <c r="D506" i="7"/>
  <c r="C506" i="7"/>
  <c r="B506" i="7"/>
  <c r="A506" i="7"/>
  <c r="D505" i="7"/>
  <c r="C505" i="7"/>
  <c r="B505" i="7"/>
  <c r="A505" i="7"/>
  <c r="D504" i="7"/>
  <c r="C504" i="7"/>
  <c r="B504" i="7"/>
  <c r="A504" i="7"/>
  <c r="D503" i="7"/>
  <c r="C503" i="7"/>
  <c r="B503" i="7"/>
  <c r="A503" i="7"/>
  <c r="D502" i="7"/>
  <c r="C502" i="7"/>
  <c r="B502" i="7"/>
  <c r="A502" i="7"/>
  <c r="D501" i="7"/>
  <c r="C501" i="7"/>
  <c r="B501" i="7"/>
  <c r="A501" i="7"/>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1" i="7"/>
  <c r="C141" i="7"/>
  <c r="B141" i="7"/>
  <c r="A141"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D54"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 i="7"/>
  <c r="C5" i="7"/>
  <c r="B5" i="7"/>
  <c r="A5" i="7"/>
  <c r="D4" i="7"/>
  <c r="C4" i="7"/>
  <c r="B4" i="7"/>
  <c r="A4" i="7"/>
  <c r="D3" i="7"/>
  <c r="C3" i="7"/>
  <c r="B3" i="7"/>
  <c r="A3" i="7"/>
  <c r="D2" i="7"/>
  <c r="C2" i="7"/>
  <c r="B2" i="7"/>
  <c r="A2" i="7"/>
  <c r="N378" i="6"/>
  <c r="M378" i="6"/>
  <c r="F378" i="6" s="1"/>
  <c r="G378" i="6"/>
  <c r="N377" i="6"/>
  <c r="E377" i="6" s="1"/>
  <c r="M377" i="6"/>
  <c r="F377" i="6" s="1"/>
  <c r="G377" i="6"/>
  <c r="N376" i="6"/>
  <c r="M376" i="6"/>
  <c r="F376" i="6" s="1"/>
  <c r="G376" i="6"/>
  <c r="N375" i="6"/>
  <c r="M375" i="6"/>
  <c r="F375" i="6" s="1"/>
  <c r="G375" i="6"/>
  <c r="N374" i="6"/>
  <c r="M374" i="6"/>
  <c r="F374" i="6" s="1"/>
  <c r="G374" i="6"/>
  <c r="N373" i="6"/>
  <c r="M373" i="6"/>
  <c r="F373" i="6" s="1"/>
  <c r="G373" i="6"/>
  <c r="N372" i="6"/>
  <c r="M372" i="6"/>
  <c r="F372" i="6" s="1"/>
  <c r="G372" i="6"/>
  <c r="N371" i="6"/>
  <c r="M371" i="6"/>
  <c r="F371" i="6" s="1"/>
  <c r="G371" i="6"/>
  <c r="N370" i="6"/>
  <c r="M370" i="6"/>
  <c r="F370" i="6" s="1"/>
  <c r="G370" i="6"/>
  <c r="N369" i="6"/>
  <c r="M369" i="6"/>
  <c r="F369" i="6" s="1"/>
  <c r="G369" i="6"/>
  <c r="N368" i="6"/>
  <c r="M368" i="6"/>
  <c r="F368" i="6" s="1"/>
  <c r="G368" i="6"/>
  <c r="N367" i="6"/>
  <c r="E367" i="6" s="1"/>
  <c r="M367" i="6"/>
  <c r="F367" i="6" s="1"/>
  <c r="G367" i="6"/>
  <c r="N366" i="6"/>
  <c r="M366" i="6"/>
  <c r="F366" i="6" s="1"/>
  <c r="G366" i="6"/>
  <c r="N365" i="6"/>
  <c r="M365" i="6"/>
  <c r="F365" i="6" s="1"/>
  <c r="G365" i="6"/>
  <c r="N364" i="6"/>
  <c r="E364" i="6" s="1"/>
  <c r="M364" i="6"/>
  <c r="F364" i="6" s="1"/>
  <c r="G364" i="6"/>
  <c r="N363" i="6"/>
  <c r="M363" i="6"/>
  <c r="F363" i="6" s="1"/>
  <c r="G363" i="6"/>
  <c r="N362" i="6"/>
  <c r="E362" i="6" s="1"/>
  <c r="M362" i="6"/>
  <c r="F362" i="6" s="1"/>
  <c r="G362" i="6"/>
  <c r="N361" i="6"/>
  <c r="M361" i="6"/>
  <c r="F361" i="6" s="1"/>
  <c r="G361" i="6"/>
  <c r="N360" i="6"/>
  <c r="M360" i="6"/>
  <c r="F360" i="6" s="1"/>
  <c r="G360" i="6"/>
  <c r="N359" i="6"/>
  <c r="M359" i="6"/>
  <c r="F359" i="6" s="1"/>
  <c r="G359" i="6"/>
  <c r="N358" i="6"/>
  <c r="M358" i="6"/>
  <c r="F358" i="6" s="1"/>
  <c r="G358" i="6"/>
  <c r="N357" i="6"/>
  <c r="E357" i="6" s="1"/>
  <c r="M357" i="6"/>
  <c r="F357" i="6" s="1"/>
  <c r="G357" i="6"/>
  <c r="N356" i="6"/>
  <c r="M356" i="6"/>
  <c r="F356" i="6" s="1"/>
  <c r="G356" i="6"/>
  <c r="N355" i="6"/>
  <c r="M355" i="6"/>
  <c r="F355" i="6" s="1"/>
  <c r="G355" i="6"/>
  <c r="N354" i="6"/>
  <c r="M354" i="6"/>
  <c r="F354" i="6" s="1"/>
  <c r="G354" i="6"/>
  <c r="N353" i="6"/>
  <c r="M353" i="6"/>
  <c r="F353" i="6" s="1"/>
  <c r="G353" i="6"/>
  <c r="N352" i="6"/>
  <c r="E352" i="6" s="1"/>
  <c r="M352" i="6"/>
  <c r="F352" i="6" s="1"/>
  <c r="G352" i="6"/>
  <c r="N351" i="6"/>
  <c r="M351" i="6"/>
  <c r="F351" i="6" s="1"/>
  <c r="G351" i="6"/>
  <c r="N350" i="6"/>
  <c r="M350" i="6"/>
  <c r="F350" i="6" s="1"/>
  <c r="G350" i="6"/>
  <c r="N349" i="6"/>
  <c r="M349" i="6"/>
  <c r="F349" i="6" s="1"/>
  <c r="G349" i="6"/>
  <c r="N348" i="6"/>
  <c r="M348" i="6"/>
  <c r="F348" i="6" s="1"/>
  <c r="G348" i="6"/>
  <c r="N347" i="6"/>
  <c r="E347" i="6" s="1"/>
  <c r="M347" i="6"/>
  <c r="F347" i="6" s="1"/>
  <c r="G347" i="6"/>
  <c r="N346" i="6"/>
  <c r="M346" i="6"/>
  <c r="F346" i="6" s="1"/>
  <c r="G346" i="6"/>
  <c r="N345" i="6"/>
  <c r="M345" i="6"/>
  <c r="F345" i="6" s="1"/>
  <c r="G345" i="6"/>
  <c r="N344" i="6"/>
  <c r="E344" i="6" s="1"/>
  <c r="M344" i="6"/>
  <c r="F344" i="6" s="1"/>
  <c r="G344" i="6"/>
  <c r="N343" i="6"/>
  <c r="M343" i="6"/>
  <c r="F343" i="6" s="1"/>
  <c r="G343" i="6"/>
  <c r="N342" i="6"/>
  <c r="E342" i="6" s="1"/>
  <c r="M342" i="6"/>
  <c r="F342" i="6" s="1"/>
  <c r="G342" i="6"/>
  <c r="N341" i="6"/>
  <c r="M341" i="6"/>
  <c r="F341" i="6" s="1"/>
  <c r="G341" i="6"/>
  <c r="N340" i="6"/>
  <c r="M340" i="6"/>
  <c r="F340" i="6" s="1"/>
  <c r="G340" i="6"/>
  <c r="N339" i="6"/>
  <c r="M339" i="6"/>
  <c r="G339" i="6"/>
  <c r="F339" i="6"/>
  <c r="N338" i="6"/>
  <c r="M338" i="6"/>
  <c r="F338" i="6" s="1"/>
  <c r="G338" i="6"/>
  <c r="N337" i="6"/>
  <c r="M337" i="6"/>
  <c r="F337" i="6" s="1"/>
  <c r="G337" i="6"/>
  <c r="N336" i="6"/>
  <c r="M336" i="6"/>
  <c r="F336" i="6" s="1"/>
  <c r="G336" i="6"/>
  <c r="N335" i="6"/>
  <c r="M335" i="6"/>
  <c r="F335" i="6" s="1"/>
  <c r="G335" i="6"/>
  <c r="N334" i="6"/>
  <c r="M334" i="6"/>
  <c r="F334" i="6" s="1"/>
  <c r="G334" i="6"/>
  <c r="N333" i="6"/>
  <c r="M333" i="6"/>
  <c r="F333" i="6" s="1"/>
  <c r="G333" i="6"/>
  <c r="N332" i="6"/>
  <c r="E332" i="6" s="1"/>
  <c r="M332" i="6"/>
  <c r="F332" i="6" s="1"/>
  <c r="G332" i="6"/>
  <c r="N331" i="6"/>
  <c r="M331" i="6"/>
  <c r="F331" i="6" s="1"/>
  <c r="G331" i="6"/>
  <c r="N330" i="6"/>
  <c r="M330" i="6"/>
  <c r="F330" i="6" s="1"/>
  <c r="G330" i="6"/>
  <c r="N329" i="6"/>
  <c r="M329" i="6"/>
  <c r="F329" i="6" s="1"/>
  <c r="G329" i="6"/>
  <c r="N328" i="6"/>
  <c r="M328" i="6"/>
  <c r="F328" i="6" s="1"/>
  <c r="G328" i="6"/>
  <c r="N327" i="6"/>
  <c r="E327" i="6" s="1"/>
  <c r="M327" i="6"/>
  <c r="F327" i="6" s="1"/>
  <c r="G327" i="6"/>
  <c r="N326" i="6"/>
  <c r="M326" i="6"/>
  <c r="F326" i="6" s="1"/>
  <c r="G326" i="6"/>
  <c r="N325" i="6"/>
  <c r="M325" i="6"/>
  <c r="F325" i="6" s="1"/>
  <c r="G325" i="6"/>
  <c r="N324" i="6"/>
  <c r="E324" i="6" s="1"/>
  <c r="M324" i="6"/>
  <c r="F324" i="6" s="1"/>
  <c r="G324" i="6"/>
  <c r="N323" i="6"/>
  <c r="M323" i="6"/>
  <c r="F323" i="6" s="1"/>
  <c r="G323" i="6"/>
  <c r="N322" i="6"/>
  <c r="E322" i="6" s="1"/>
  <c r="M322" i="6"/>
  <c r="F322" i="6" s="1"/>
  <c r="G322" i="6"/>
  <c r="N321" i="6"/>
  <c r="M321" i="6"/>
  <c r="F321" i="6" s="1"/>
  <c r="G321" i="6"/>
  <c r="N320" i="6"/>
  <c r="M320" i="6"/>
  <c r="F320" i="6" s="1"/>
  <c r="G320" i="6"/>
  <c r="N319" i="6"/>
  <c r="M319" i="6"/>
  <c r="F319" i="6" s="1"/>
  <c r="G319" i="6"/>
  <c r="N318" i="6"/>
  <c r="M318" i="6"/>
  <c r="F318" i="6" s="1"/>
  <c r="G318" i="6"/>
  <c r="N317" i="6"/>
  <c r="E317" i="6" s="1"/>
  <c r="M317" i="6"/>
  <c r="F317" i="6" s="1"/>
  <c r="G317" i="6"/>
  <c r="N316" i="6"/>
  <c r="M316" i="6"/>
  <c r="F316" i="6" s="1"/>
  <c r="G316" i="6"/>
  <c r="N315" i="6"/>
  <c r="M315" i="6"/>
  <c r="F315" i="6" s="1"/>
  <c r="G315" i="6"/>
  <c r="N314" i="6"/>
  <c r="M314" i="6"/>
  <c r="F314" i="6" s="1"/>
  <c r="G314" i="6"/>
  <c r="N313" i="6"/>
  <c r="M313" i="6"/>
  <c r="F313" i="6" s="1"/>
  <c r="G313" i="6"/>
  <c r="N312" i="6"/>
  <c r="M312" i="6"/>
  <c r="F312" i="6" s="1"/>
  <c r="G312" i="6"/>
  <c r="N311" i="6"/>
  <c r="M311" i="6"/>
  <c r="F311" i="6" s="1"/>
  <c r="G311" i="6"/>
  <c r="N310" i="6"/>
  <c r="M310" i="6"/>
  <c r="F310" i="6" s="1"/>
  <c r="G310" i="6"/>
  <c r="N309" i="6"/>
  <c r="M309" i="6"/>
  <c r="F309" i="6" s="1"/>
  <c r="G309" i="6"/>
  <c r="N308" i="6"/>
  <c r="M308" i="6"/>
  <c r="F308" i="6" s="1"/>
  <c r="G308" i="6"/>
  <c r="N307" i="6"/>
  <c r="E307" i="6" s="1"/>
  <c r="M307" i="6"/>
  <c r="F307" i="6" s="1"/>
  <c r="G307" i="6"/>
  <c r="N306" i="6"/>
  <c r="E306" i="6" s="1"/>
  <c r="M306" i="6"/>
  <c r="F306" i="6" s="1"/>
  <c r="G306" i="6"/>
  <c r="N305" i="6"/>
  <c r="M305" i="6"/>
  <c r="F305" i="6" s="1"/>
  <c r="G305" i="6"/>
  <c r="N304" i="6"/>
  <c r="E304" i="6" s="1"/>
  <c r="M304" i="6"/>
  <c r="F304" i="6" s="1"/>
  <c r="G304" i="6"/>
  <c r="N303" i="6"/>
  <c r="M303" i="6"/>
  <c r="F303" i="6" s="1"/>
  <c r="G303" i="6"/>
  <c r="N302" i="6"/>
  <c r="E302" i="6" s="1"/>
  <c r="M302" i="6"/>
  <c r="F302" i="6" s="1"/>
  <c r="G302" i="6"/>
  <c r="N301" i="6"/>
  <c r="M301" i="6"/>
  <c r="F301" i="6" s="1"/>
  <c r="G301" i="6"/>
  <c r="N300" i="6"/>
  <c r="M300" i="6"/>
  <c r="F300" i="6" s="1"/>
  <c r="G300" i="6"/>
  <c r="N299" i="6"/>
  <c r="M299" i="6"/>
  <c r="F299" i="6" s="1"/>
  <c r="G299" i="6"/>
  <c r="N298" i="6"/>
  <c r="M298" i="6"/>
  <c r="F298" i="6" s="1"/>
  <c r="G298" i="6"/>
  <c r="N297" i="6"/>
  <c r="E297" i="6" s="1"/>
  <c r="M297" i="6"/>
  <c r="F297" i="6" s="1"/>
  <c r="G297" i="6"/>
  <c r="N296" i="6"/>
  <c r="M296" i="6"/>
  <c r="F296" i="6" s="1"/>
  <c r="G296" i="6"/>
  <c r="N295" i="6"/>
  <c r="M295" i="6"/>
  <c r="F295" i="6" s="1"/>
  <c r="G295" i="6"/>
  <c r="N294" i="6"/>
  <c r="M294" i="6"/>
  <c r="F294" i="6" s="1"/>
  <c r="G294" i="6"/>
  <c r="N293" i="6"/>
  <c r="M293" i="6"/>
  <c r="F293" i="6" s="1"/>
  <c r="G293" i="6"/>
  <c r="N292" i="6"/>
  <c r="E292" i="6" s="1"/>
  <c r="M292" i="6"/>
  <c r="F292" i="6" s="1"/>
  <c r="G292" i="6"/>
  <c r="N291" i="6"/>
  <c r="M291" i="6"/>
  <c r="F291" i="6" s="1"/>
  <c r="G291" i="6"/>
  <c r="N290" i="6"/>
  <c r="M290" i="6"/>
  <c r="F290" i="6" s="1"/>
  <c r="G290" i="6"/>
  <c r="N289" i="6"/>
  <c r="M289" i="6"/>
  <c r="F289" i="6" s="1"/>
  <c r="G289" i="6"/>
  <c r="N288" i="6"/>
  <c r="M288" i="6"/>
  <c r="F288" i="6" s="1"/>
  <c r="G288" i="6"/>
  <c r="N287" i="6"/>
  <c r="E287" i="6" s="1"/>
  <c r="M287" i="6"/>
  <c r="F287" i="6" s="1"/>
  <c r="G287" i="6"/>
  <c r="N286" i="6"/>
  <c r="E286" i="6" s="1"/>
  <c r="M286" i="6"/>
  <c r="F286" i="6" s="1"/>
  <c r="G286" i="6"/>
  <c r="N285" i="6"/>
  <c r="M285" i="6"/>
  <c r="F285" i="6" s="1"/>
  <c r="G285" i="6"/>
  <c r="N284" i="6"/>
  <c r="E284" i="6" s="1"/>
  <c r="M284" i="6"/>
  <c r="F284" i="6" s="1"/>
  <c r="G284" i="6"/>
  <c r="N283" i="6"/>
  <c r="M283" i="6"/>
  <c r="F283" i="6" s="1"/>
  <c r="G283" i="6"/>
  <c r="N282" i="6"/>
  <c r="M282" i="6"/>
  <c r="F282" i="6" s="1"/>
  <c r="G282" i="6"/>
  <c r="N281" i="6"/>
  <c r="M281" i="6"/>
  <c r="F281" i="6" s="1"/>
  <c r="G281" i="6"/>
  <c r="N280" i="6"/>
  <c r="E280" i="6" s="1"/>
  <c r="M280" i="6"/>
  <c r="F280" i="6" s="1"/>
  <c r="G280" i="6"/>
  <c r="N279" i="6"/>
  <c r="M279" i="6"/>
  <c r="F279" i="6" s="1"/>
  <c r="G279" i="6"/>
  <c r="N278" i="6"/>
  <c r="M278" i="6"/>
  <c r="F278" i="6" s="1"/>
  <c r="G278" i="6"/>
  <c r="N277" i="6"/>
  <c r="E277" i="6" s="1"/>
  <c r="M277" i="6"/>
  <c r="F277" i="6" s="1"/>
  <c r="G277" i="6"/>
  <c r="N276" i="6"/>
  <c r="M276" i="6"/>
  <c r="F276" i="6" s="1"/>
  <c r="G276" i="6"/>
  <c r="N275" i="6"/>
  <c r="M275" i="6"/>
  <c r="F275" i="6" s="1"/>
  <c r="G275" i="6"/>
  <c r="N274" i="6"/>
  <c r="M274" i="6"/>
  <c r="F274" i="6" s="1"/>
  <c r="G274" i="6"/>
  <c r="N273" i="6"/>
  <c r="M273" i="6"/>
  <c r="F273" i="6" s="1"/>
  <c r="G273" i="6"/>
  <c r="N272" i="6"/>
  <c r="E272" i="6" s="1"/>
  <c r="M272" i="6"/>
  <c r="F272" i="6" s="1"/>
  <c r="G272" i="6"/>
  <c r="N271" i="6"/>
  <c r="M271" i="6"/>
  <c r="F271" i="6" s="1"/>
  <c r="G271" i="6"/>
  <c r="N270" i="6"/>
  <c r="M270" i="6"/>
  <c r="F270" i="6" s="1"/>
  <c r="G270" i="6"/>
  <c r="N269" i="6"/>
  <c r="M269" i="6"/>
  <c r="F269" i="6" s="1"/>
  <c r="G269" i="6"/>
  <c r="N268" i="6"/>
  <c r="M268" i="6"/>
  <c r="F268" i="6" s="1"/>
  <c r="G268" i="6"/>
  <c r="N267" i="6"/>
  <c r="M267" i="6"/>
  <c r="F267" i="6" s="1"/>
  <c r="G267" i="6"/>
  <c r="N266" i="6"/>
  <c r="M266" i="6"/>
  <c r="F266" i="6" s="1"/>
  <c r="G266" i="6"/>
  <c r="N265" i="6"/>
  <c r="M265" i="6"/>
  <c r="F265" i="6" s="1"/>
  <c r="G265" i="6"/>
  <c r="N264" i="6"/>
  <c r="M264" i="6"/>
  <c r="F264" i="6" s="1"/>
  <c r="G264" i="6"/>
  <c r="N263" i="6"/>
  <c r="M263" i="6"/>
  <c r="F263" i="6" s="1"/>
  <c r="G263" i="6"/>
  <c r="N262" i="6"/>
  <c r="M262" i="6"/>
  <c r="F262" i="6" s="1"/>
  <c r="G262" i="6"/>
  <c r="N261" i="6"/>
  <c r="E261" i="6" s="1"/>
  <c r="M261" i="6"/>
  <c r="F261" i="6" s="1"/>
  <c r="G261" i="6"/>
  <c r="N260" i="6"/>
  <c r="M260" i="6"/>
  <c r="F260" i="6" s="1"/>
  <c r="G260" i="6"/>
  <c r="N259" i="6"/>
  <c r="E259" i="6" s="1"/>
  <c r="M259" i="6"/>
  <c r="F259" i="6" s="1"/>
  <c r="G259" i="6"/>
  <c r="N258" i="6"/>
  <c r="M258" i="6"/>
  <c r="F258" i="6" s="1"/>
  <c r="G258" i="6"/>
  <c r="N257" i="6"/>
  <c r="M257" i="6"/>
  <c r="F257" i="6" s="1"/>
  <c r="G257" i="6"/>
  <c r="N256" i="6"/>
  <c r="M256" i="6"/>
  <c r="F256" i="6" s="1"/>
  <c r="G256" i="6"/>
  <c r="N255" i="6"/>
  <c r="M255" i="6"/>
  <c r="F255" i="6" s="1"/>
  <c r="G255" i="6"/>
  <c r="N254" i="6"/>
  <c r="M254" i="6"/>
  <c r="F254" i="6" s="1"/>
  <c r="G254" i="6"/>
  <c r="N253" i="6"/>
  <c r="E253" i="6" s="1"/>
  <c r="M253" i="6"/>
  <c r="F253" i="6" s="1"/>
  <c r="G253" i="6"/>
  <c r="N252" i="6"/>
  <c r="E252" i="6" s="1"/>
  <c r="M252" i="6"/>
  <c r="F252" i="6" s="1"/>
  <c r="G252" i="6"/>
  <c r="N251" i="6"/>
  <c r="M251" i="6"/>
  <c r="F251" i="6" s="1"/>
  <c r="G251" i="6"/>
  <c r="N250" i="6"/>
  <c r="M250" i="6"/>
  <c r="F250" i="6" s="1"/>
  <c r="G250" i="6"/>
  <c r="N249" i="6"/>
  <c r="M249" i="6"/>
  <c r="F249" i="6" s="1"/>
  <c r="G249" i="6"/>
  <c r="N248" i="6"/>
  <c r="M248" i="6"/>
  <c r="F248" i="6" s="1"/>
  <c r="G248" i="6"/>
  <c r="N247" i="6"/>
  <c r="E247" i="6" s="1"/>
  <c r="M247" i="6"/>
  <c r="F247" i="6" s="1"/>
  <c r="G247" i="6"/>
  <c r="N246" i="6"/>
  <c r="M246" i="6"/>
  <c r="F246" i="6" s="1"/>
  <c r="G246" i="6"/>
  <c r="N245" i="6"/>
  <c r="E245" i="6" s="1"/>
  <c r="M245" i="6"/>
  <c r="F245" i="6" s="1"/>
  <c r="G245" i="6"/>
  <c r="N244" i="6"/>
  <c r="M244" i="6"/>
  <c r="F244" i="6" s="1"/>
  <c r="G244" i="6"/>
  <c r="N243" i="6"/>
  <c r="M243" i="6"/>
  <c r="F243" i="6" s="1"/>
  <c r="G243" i="6"/>
  <c r="N242" i="6"/>
  <c r="E242" i="6" s="1"/>
  <c r="M242" i="6"/>
  <c r="F242" i="6" s="1"/>
  <c r="G242" i="6"/>
  <c r="N241" i="6"/>
  <c r="M241" i="6"/>
  <c r="F241" i="6" s="1"/>
  <c r="G241" i="6"/>
  <c r="N240" i="6"/>
  <c r="M240" i="6"/>
  <c r="F240" i="6" s="1"/>
  <c r="G240" i="6"/>
  <c r="N239" i="6"/>
  <c r="M239" i="6"/>
  <c r="F239" i="6" s="1"/>
  <c r="G239" i="6"/>
  <c r="N238" i="6"/>
  <c r="M238" i="6"/>
  <c r="F238" i="6" s="1"/>
  <c r="G238" i="6"/>
  <c r="N237" i="6"/>
  <c r="M237" i="6"/>
  <c r="G237" i="6"/>
  <c r="F237" i="6"/>
  <c r="N236" i="6"/>
  <c r="M236" i="6"/>
  <c r="F236" i="6" s="1"/>
  <c r="G236" i="6"/>
  <c r="N235" i="6"/>
  <c r="M235" i="6"/>
  <c r="F235" i="6" s="1"/>
  <c r="G235" i="6"/>
  <c r="N234" i="6"/>
  <c r="M234" i="6"/>
  <c r="F234" i="6" s="1"/>
  <c r="G234" i="6"/>
  <c r="N233" i="6"/>
  <c r="M233" i="6"/>
  <c r="F233" i="6" s="1"/>
  <c r="G233" i="6"/>
  <c r="N232" i="6"/>
  <c r="M232" i="6"/>
  <c r="F232" i="6" s="1"/>
  <c r="G232" i="6"/>
  <c r="N231" i="6"/>
  <c r="M231" i="6"/>
  <c r="F231" i="6" s="1"/>
  <c r="G231" i="6"/>
  <c r="N230" i="6"/>
  <c r="M230" i="6"/>
  <c r="F230" i="6" s="1"/>
  <c r="G230" i="6"/>
  <c r="N229" i="6"/>
  <c r="M229" i="6"/>
  <c r="F229" i="6" s="1"/>
  <c r="G229" i="6"/>
  <c r="N228" i="6"/>
  <c r="M228" i="6"/>
  <c r="G228" i="6"/>
  <c r="F228" i="6"/>
  <c r="N227" i="6"/>
  <c r="M227" i="6"/>
  <c r="F227" i="6" s="1"/>
  <c r="G227" i="6"/>
  <c r="N226" i="6"/>
  <c r="M226" i="6"/>
  <c r="F226" i="6" s="1"/>
  <c r="G226" i="6"/>
  <c r="N225" i="6"/>
  <c r="M225" i="6"/>
  <c r="F225" i="6" s="1"/>
  <c r="G225" i="6"/>
  <c r="N224" i="6"/>
  <c r="M224" i="6"/>
  <c r="F224" i="6" s="1"/>
  <c r="G224" i="6"/>
  <c r="N223" i="6"/>
  <c r="M223" i="6"/>
  <c r="F223" i="6" s="1"/>
  <c r="G223" i="6"/>
  <c r="N222" i="6"/>
  <c r="M222" i="6"/>
  <c r="F222" i="6" s="1"/>
  <c r="G222" i="6"/>
  <c r="N221" i="6"/>
  <c r="M221" i="6"/>
  <c r="F221" i="6" s="1"/>
  <c r="G221" i="6"/>
  <c r="N220" i="6"/>
  <c r="M220" i="6"/>
  <c r="F220" i="6" s="1"/>
  <c r="G220" i="6"/>
  <c r="N219" i="6"/>
  <c r="M219" i="6"/>
  <c r="F219" i="6" s="1"/>
  <c r="G219" i="6"/>
  <c r="N218" i="6"/>
  <c r="M218" i="6"/>
  <c r="F218" i="6" s="1"/>
  <c r="G218" i="6"/>
  <c r="N217" i="6"/>
  <c r="M217" i="6"/>
  <c r="F217" i="6" s="1"/>
  <c r="G217" i="6"/>
  <c r="N216" i="6"/>
  <c r="M216" i="6"/>
  <c r="F216" i="6" s="1"/>
  <c r="G216" i="6"/>
  <c r="N215" i="6"/>
  <c r="M215" i="6"/>
  <c r="F215" i="6" s="1"/>
  <c r="G215" i="6"/>
  <c r="N214" i="6"/>
  <c r="M214" i="6"/>
  <c r="F214" i="6" s="1"/>
  <c r="G214" i="6"/>
  <c r="N213" i="6"/>
  <c r="E213" i="6" s="1"/>
  <c r="M213" i="6"/>
  <c r="F213" i="6" s="1"/>
  <c r="G213" i="6"/>
  <c r="N212" i="6"/>
  <c r="M212" i="6"/>
  <c r="F212" i="6" s="1"/>
  <c r="G212" i="6"/>
  <c r="N211" i="6"/>
  <c r="M211" i="6"/>
  <c r="F211" i="6" s="1"/>
  <c r="G211" i="6"/>
  <c r="N210" i="6"/>
  <c r="M210" i="6"/>
  <c r="F210" i="6" s="1"/>
  <c r="G210" i="6"/>
  <c r="N209" i="6"/>
  <c r="M209" i="6"/>
  <c r="F209" i="6" s="1"/>
  <c r="G209" i="6"/>
  <c r="N208" i="6"/>
  <c r="M208" i="6"/>
  <c r="F208" i="6" s="1"/>
  <c r="G208" i="6"/>
  <c r="N207" i="6"/>
  <c r="M207" i="6"/>
  <c r="F207" i="6" s="1"/>
  <c r="G207" i="6"/>
  <c r="N206" i="6"/>
  <c r="M206" i="6"/>
  <c r="F206" i="6" s="1"/>
  <c r="G206" i="6"/>
  <c r="N205" i="6"/>
  <c r="M205" i="6"/>
  <c r="F205" i="6" s="1"/>
  <c r="G205" i="6"/>
  <c r="N204" i="6"/>
  <c r="M204" i="6"/>
  <c r="F204" i="6" s="1"/>
  <c r="G204" i="6"/>
  <c r="N203" i="6"/>
  <c r="M203" i="6"/>
  <c r="F203" i="6" s="1"/>
  <c r="G203" i="6"/>
  <c r="N202" i="6"/>
  <c r="M202" i="6"/>
  <c r="F202" i="6" s="1"/>
  <c r="G202" i="6"/>
  <c r="N201" i="6"/>
  <c r="M201" i="6"/>
  <c r="G201" i="6"/>
  <c r="F201" i="6"/>
  <c r="N200" i="6"/>
  <c r="M200" i="6"/>
  <c r="F200" i="6" s="1"/>
  <c r="G200" i="6"/>
  <c r="N199" i="6"/>
  <c r="M199" i="6"/>
  <c r="F199" i="6" s="1"/>
  <c r="G199" i="6"/>
  <c r="N198" i="6"/>
  <c r="M198" i="6"/>
  <c r="F198" i="6" s="1"/>
  <c r="G198" i="6"/>
  <c r="N197" i="6"/>
  <c r="M197" i="6"/>
  <c r="F197" i="6" s="1"/>
  <c r="G197" i="6"/>
  <c r="N196" i="6"/>
  <c r="M196" i="6"/>
  <c r="F196" i="6" s="1"/>
  <c r="G196" i="6"/>
  <c r="N195" i="6"/>
  <c r="E195" i="6" s="1"/>
  <c r="M195" i="6"/>
  <c r="F195" i="6" s="1"/>
  <c r="G195" i="6"/>
  <c r="N194" i="6"/>
  <c r="M194" i="6"/>
  <c r="F194" i="6" s="1"/>
  <c r="G194" i="6"/>
  <c r="N193" i="6"/>
  <c r="M193" i="6"/>
  <c r="F193" i="6" s="1"/>
  <c r="G193" i="6"/>
  <c r="N192" i="6"/>
  <c r="M192" i="6"/>
  <c r="F192" i="6" s="1"/>
  <c r="G192" i="6"/>
  <c r="N191" i="6"/>
  <c r="E191" i="6" s="1"/>
  <c r="M191" i="6"/>
  <c r="F191" i="6" s="1"/>
  <c r="G191" i="6"/>
  <c r="N190" i="6"/>
  <c r="M190" i="6"/>
  <c r="F190" i="6" s="1"/>
  <c r="G190" i="6"/>
  <c r="N189" i="6"/>
  <c r="E189" i="6" s="1"/>
  <c r="M189" i="6"/>
  <c r="F189" i="6" s="1"/>
  <c r="G189" i="6"/>
  <c r="N188" i="6"/>
  <c r="M188" i="6"/>
  <c r="F188" i="6" s="1"/>
  <c r="G188" i="6"/>
  <c r="N187" i="6"/>
  <c r="M187" i="6"/>
  <c r="F187" i="6" s="1"/>
  <c r="G187" i="6"/>
  <c r="N186" i="6"/>
  <c r="M186" i="6"/>
  <c r="F186" i="6" s="1"/>
  <c r="G186" i="6"/>
  <c r="N185" i="6"/>
  <c r="M185" i="6"/>
  <c r="F185" i="6" s="1"/>
  <c r="G185" i="6"/>
  <c r="N184" i="6"/>
  <c r="M184" i="6"/>
  <c r="F184" i="6" s="1"/>
  <c r="G184" i="6"/>
  <c r="N183" i="6"/>
  <c r="M183" i="6"/>
  <c r="F183" i="6" s="1"/>
  <c r="G183" i="6"/>
  <c r="N182" i="6"/>
  <c r="M182" i="6"/>
  <c r="F182" i="6" s="1"/>
  <c r="G182" i="6"/>
  <c r="N181" i="6"/>
  <c r="M181" i="6"/>
  <c r="F181" i="6" s="1"/>
  <c r="G181" i="6"/>
  <c r="N180" i="6"/>
  <c r="M180" i="6"/>
  <c r="F180" i="6" s="1"/>
  <c r="G180" i="6"/>
  <c r="N179" i="6"/>
  <c r="M179" i="6"/>
  <c r="F179" i="6" s="1"/>
  <c r="G179" i="6"/>
  <c r="N178" i="6"/>
  <c r="M178" i="6"/>
  <c r="F178" i="6" s="1"/>
  <c r="G178" i="6"/>
  <c r="N177" i="6"/>
  <c r="M177" i="6"/>
  <c r="F177" i="6" s="1"/>
  <c r="G177" i="6"/>
  <c r="N176" i="6"/>
  <c r="M176" i="6"/>
  <c r="F176" i="6" s="1"/>
  <c r="G176" i="6"/>
  <c r="N175" i="6"/>
  <c r="M175" i="6"/>
  <c r="F175" i="6" s="1"/>
  <c r="G175" i="6"/>
  <c r="N174" i="6"/>
  <c r="M174" i="6"/>
  <c r="F174" i="6" s="1"/>
  <c r="G174" i="6"/>
  <c r="N173" i="6"/>
  <c r="E173" i="6" s="1"/>
  <c r="M173" i="6"/>
  <c r="F173" i="6" s="1"/>
  <c r="G173" i="6"/>
  <c r="N172" i="6"/>
  <c r="M172" i="6"/>
  <c r="F172" i="6" s="1"/>
  <c r="G172" i="6"/>
  <c r="N171" i="6"/>
  <c r="M171" i="6"/>
  <c r="F171" i="6" s="1"/>
  <c r="G171" i="6"/>
  <c r="N170" i="6"/>
  <c r="M170" i="6"/>
  <c r="F170" i="6" s="1"/>
  <c r="G170" i="6"/>
  <c r="N169" i="6"/>
  <c r="E169" i="6" s="1"/>
  <c r="M169" i="6"/>
  <c r="F169" i="6" s="1"/>
  <c r="G169" i="6"/>
  <c r="N168" i="6"/>
  <c r="M168" i="6"/>
  <c r="F168" i="6" s="1"/>
  <c r="G168" i="6"/>
  <c r="N167" i="6"/>
  <c r="M167" i="6"/>
  <c r="F167" i="6" s="1"/>
  <c r="G167" i="6"/>
  <c r="N166" i="6"/>
  <c r="M166" i="6"/>
  <c r="F166" i="6" s="1"/>
  <c r="G166" i="6"/>
  <c r="N165" i="6"/>
  <c r="M165" i="6"/>
  <c r="F165" i="6" s="1"/>
  <c r="G165" i="6"/>
  <c r="N164" i="6"/>
  <c r="M164" i="6"/>
  <c r="F164" i="6" s="1"/>
  <c r="G164" i="6"/>
  <c r="N163" i="6"/>
  <c r="M163" i="6"/>
  <c r="F163" i="6" s="1"/>
  <c r="G163" i="6"/>
  <c r="N162" i="6"/>
  <c r="M162" i="6"/>
  <c r="F162" i="6" s="1"/>
  <c r="G162" i="6"/>
  <c r="N161" i="6"/>
  <c r="M161" i="6"/>
  <c r="F161" i="6" s="1"/>
  <c r="G161" i="6"/>
  <c r="N160" i="6"/>
  <c r="M160" i="6"/>
  <c r="F160" i="6" s="1"/>
  <c r="G160" i="6"/>
  <c r="N159" i="6"/>
  <c r="M159" i="6"/>
  <c r="F159" i="6" s="1"/>
  <c r="G159" i="6"/>
  <c r="N158" i="6"/>
  <c r="M158" i="6"/>
  <c r="F158" i="6" s="1"/>
  <c r="G158" i="6"/>
  <c r="N157" i="6"/>
  <c r="M157" i="6"/>
  <c r="F157" i="6" s="1"/>
  <c r="G157" i="6"/>
  <c r="N156" i="6"/>
  <c r="M156" i="6"/>
  <c r="F156" i="6" s="1"/>
  <c r="G156" i="6"/>
  <c r="N155" i="6"/>
  <c r="M155" i="6"/>
  <c r="F155" i="6" s="1"/>
  <c r="G155" i="6"/>
  <c r="N154" i="6"/>
  <c r="M154" i="6"/>
  <c r="F154" i="6" s="1"/>
  <c r="G154" i="6"/>
  <c r="N153" i="6"/>
  <c r="M153" i="6"/>
  <c r="G153" i="6"/>
  <c r="F153" i="6"/>
  <c r="N152" i="6"/>
  <c r="M152" i="6"/>
  <c r="F152" i="6" s="1"/>
  <c r="G152" i="6"/>
  <c r="N151" i="6"/>
  <c r="E151" i="6" s="1"/>
  <c r="M151" i="6"/>
  <c r="F151" i="6" s="1"/>
  <c r="G151" i="6"/>
  <c r="N150" i="6"/>
  <c r="M150" i="6"/>
  <c r="G150" i="6"/>
  <c r="F150" i="6"/>
  <c r="N149" i="6"/>
  <c r="M149" i="6"/>
  <c r="F149" i="6" s="1"/>
  <c r="G149" i="6"/>
  <c r="N148" i="6"/>
  <c r="M148" i="6"/>
  <c r="F148" i="6" s="1"/>
  <c r="G148" i="6"/>
  <c r="N147" i="6"/>
  <c r="M147" i="6"/>
  <c r="F147" i="6" s="1"/>
  <c r="G147" i="6"/>
  <c r="N146" i="6"/>
  <c r="M146" i="6"/>
  <c r="F146" i="6" s="1"/>
  <c r="G146" i="6"/>
  <c r="N145" i="6"/>
  <c r="M145" i="6"/>
  <c r="F145" i="6" s="1"/>
  <c r="G145" i="6"/>
  <c r="N144" i="6"/>
  <c r="M144" i="6"/>
  <c r="F144" i="6" s="1"/>
  <c r="G144" i="6"/>
  <c r="N143" i="6"/>
  <c r="M143" i="6"/>
  <c r="F143" i="6" s="1"/>
  <c r="G143" i="6"/>
  <c r="N142" i="6"/>
  <c r="M142" i="6"/>
  <c r="F142" i="6" s="1"/>
  <c r="G142" i="6"/>
  <c r="N141" i="6"/>
  <c r="M141" i="6"/>
  <c r="F141" i="6" s="1"/>
  <c r="G141" i="6"/>
  <c r="N140" i="6"/>
  <c r="E140" i="6" s="1"/>
  <c r="M140" i="6"/>
  <c r="F140" i="6" s="1"/>
  <c r="G140" i="6"/>
  <c r="N139" i="6"/>
  <c r="M139" i="6"/>
  <c r="F139" i="6" s="1"/>
  <c r="G139" i="6"/>
  <c r="N138" i="6"/>
  <c r="M138" i="6"/>
  <c r="F138" i="6" s="1"/>
  <c r="G138" i="6"/>
  <c r="N137" i="6"/>
  <c r="M137" i="6"/>
  <c r="F137" i="6" s="1"/>
  <c r="G137" i="6"/>
  <c r="N136" i="6"/>
  <c r="M136" i="6"/>
  <c r="F136" i="6" s="1"/>
  <c r="G136" i="6"/>
  <c r="N135" i="6"/>
  <c r="M135" i="6"/>
  <c r="F135" i="6" s="1"/>
  <c r="G135" i="6"/>
  <c r="N134" i="6"/>
  <c r="E134" i="6" s="1"/>
  <c r="M134" i="6"/>
  <c r="F134" i="6" s="1"/>
  <c r="G134" i="6"/>
  <c r="N133" i="6"/>
  <c r="M133" i="6"/>
  <c r="F133" i="6" s="1"/>
  <c r="G133" i="6"/>
  <c r="N132" i="6"/>
  <c r="M132" i="6"/>
  <c r="F132" i="6" s="1"/>
  <c r="G132" i="6"/>
  <c r="N131" i="6"/>
  <c r="M131" i="6"/>
  <c r="F131" i="6" s="1"/>
  <c r="G131" i="6"/>
  <c r="N130" i="6"/>
  <c r="E130" i="6" s="1"/>
  <c r="M130" i="6"/>
  <c r="F130" i="6" s="1"/>
  <c r="G130" i="6"/>
  <c r="N129" i="6"/>
  <c r="M129" i="6"/>
  <c r="F129" i="6" s="1"/>
  <c r="G129" i="6"/>
  <c r="N128" i="6"/>
  <c r="M128" i="6"/>
  <c r="F128" i="6" s="1"/>
  <c r="G128" i="6"/>
  <c r="N127" i="6"/>
  <c r="M127" i="6"/>
  <c r="F127" i="6" s="1"/>
  <c r="G127" i="6"/>
  <c r="N126" i="6"/>
  <c r="M126" i="6"/>
  <c r="F126" i="6" s="1"/>
  <c r="G126" i="6"/>
  <c r="N125" i="6"/>
  <c r="M125" i="6"/>
  <c r="F125" i="6" s="1"/>
  <c r="G125" i="6"/>
  <c r="N124" i="6"/>
  <c r="E124" i="6" s="1"/>
  <c r="M124" i="6"/>
  <c r="F124" i="6" s="1"/>
  <c r="G124" i="6"/>
  <c r="N123" i="6"/>
  <c r="M123" i="6"/>
  <c r="F123" i="6" s="1"/>
  <c r="G123" i="6"/>
  <c r="N122" i="6"/>
  <c r="M122" i="6"/>
  <c r="F122" i="6" s="1"/>
  <c r="G122" i="6"/>
  <c r="N121" i="6"/>
  <c r="M121" i="6"/>
  <c r="F121" i="6" s="1"/>
  <c r="G121" i="6"/>
  <c r="N120" i="6"/>
  <c r="E120" i="6" s="1"/>
  <c r="M120" i="6"/>
  <c r="F120" i="6" s="1"/>
  <c r="G120" i="6"/>
  <c r="N119" i="6"/>
  <c r="M119" i="6"/>
  <c r="F119" i="6" s="1"/>
  <c r="G119" i="6"/>
  <c r="N118" i="6"/>
  <c r="M118" i="6"/>
  <c r="F118" i="6" s="1"/>
  <c r="G118" i="6"/>
  <c r="N117" i="6"/>
  <c r="M117" i="6"/>
  <c r="F117" i="6" s="1"/>
  <c r="G117" i="6"/>
  <c r="N116" i="6"/>
  <c r="E116" i="6" s="1"/>
  <c r="M116" i="6"/>
  <c r="F116" i="6" s="1"/>
  <c r="G116" i="6"/>
  <c r="N115" i="6"/>
  <c r="M115" i="6"/>
  <c r="F115" i="6" s="1"/>
  <c r="G115" i="6"/>
  <c r="N114" i="6"/>
  <c r="E114" i="6" s="1"/>
  <c r="M114" i="6"/>
  <c r="F114" i="6" s="1"/>
  <c r="G114" i="6"/>
  <c r="N113" i="6"/>
  <c r="M113" i="6"/>
  <c r="F113" i="6" s="1"/>
  <c r="G113" i="6"/>
  <c r="N112" i="6"/>
  <c r="M112" i="6"/>
  <c r="F112" i="6" s="1"/>
  <c r="G112" i="6"/>
  <c r="N111" i="6"/>
  <c r="M111" i="6"/>
  <c r="F111" i="6" s="1"/>
  <c r="G111" i="6"/>
  <c r="N110" i="6"/>
  <c r="M110" i="6"/>
  <c r="F110" i="6" s="1"/>
  <c r="G110" i="6"/>
  <c r="N109" i="6"/>
  <c r="M109" i="6"/>
  <c r="F109" i="6" s="1"/>
  <c r="G109" i="6"/>
  <c r="N108" i="6"/>
  <c r="M108" i="6"/>
  <c r="F108" i="6" s="1"/>
  <c r="G108" i="6"/>
  <c r="N107" i="6"/>
  <c r="M107" i="6"/>
  <c r="F107" i="6" s="1"/>
  <c r="G107" i="6"/>
  <c r="N106" i="6"/>
  <c r="M106" i="6"/>
  <c r="F106" i="6" s="1"/>
  <c r="G106" i="6"/>
  <c r="N105" i="6"/>
  <c r="M105" i="6"/>
  <c r="F105" i="6" s="1"/>
  <c r="G105" i="6"/>
  <c r="N104" i="6"/>
  <c r="M104" i="6"/>
  <c r="F104" i="6" s="1"/>
  <c r="G104" i="6"/>
  <c r="N103" i="6"/>
  <c r="M103" i="6"/>
  <c r="F103" i="6" s="1"/>
  <c r="G103" i="6"/>
  <c r="N102" i="6"/>
  <c r="M102" i="6"/>
  <c r="F102" i="6" s="1"/>
  <c r="G102" i="6"/>
  <c r="N101" i="6"/>
  <c r="M101" i="6"/>
  <c r="F101" i="6" s="1"/>
  <c r="G101" i="6"/>
  <c r="N100" i="6"/>
  <c r="M100" i="6"/>
  <c r="F100" i="6" s="1"/>
  <c r="G100" i="6"/>
  <c r="N99" i="6"/>
  <c r="M99" i="6"/>
  <c r="F99" i="6" s="1"/>
  <c r="G99" i="6"/>
  <c r="N98" i="6"/>
  <c r="M98" i="6"/>
  <c r="F98" i="6" s="1"/>
  <c r="G98" i="6"/>
  <c r="N97" i="6"/>
  <c r="M97" i="6"/>
  <c r="F97" i="6" s="1"/>
  <c r="G97" i="6"/>
  <c r="N96" i="6"/>
  <c r="M96" i="6"/>
  <c r="F96" i="6" s="1"/>
  <c r="G96" i="6"/>
  <c r="N95" i="6"/>
  <c r="M95" i="6"/>
  <c r="F95" i="6" s="1"/>
  <c r="G95" i="6"/>
  <c r="N94" i="6"/>
  <c r="M94" i="6"/>
  <c r="F94" i="6" s="1"/>
  <c r="G94" i="6"/>
  <c r="N93" i="6"/>
  <c r="M93" i="6"/>
  <c r="F93" i="6" s="1"/>
  <c r="G93" i="6"/>
  <c r="N92" i="6"/>
  <c r="M92" i="6"/>
  <c r="F92" i="6" s="1"/>
  <c r="G92" i="6"/>
  <c r="N91" i="6"/>
  <c r="M91" i="6"/>
  <c r="F91" i="6" s="1"/>
  <c r="G91" i="6"/>
  <c r="N90" i="6"/>
  <c r="M90" i="6"/>
  <c r="F90" i="6" s="1"/>
  <c r="G90" i="6"/>
  <c r="N89" i="6"/>
  <c r="M89" i="6"/>
  <c r="F89" i="6" s="1"/>
  <c r="G89" i="6"/>
  <c r="N88" i="6"/>
  <c r="M88" i="6"/>
  <c r="F88" i="6" s="1"/>
  <c r="G88" i="6"/>
  <c r="N87" i="6"/>
  <c r="M87" i="6"/>
  <c r="F87" i="6" s="1"/>
  <c r="G87" i="6"/>
  <c r="N86" i="6"/>
  <c r="M86" i="6"/>
  <c r="F86" i="6" s="1"/>
  <c r="G86" i="6"/>
  <c r="N85" i="6"/>
  <c r="M85" i="6"/>
  <c r="F85" i="6" s="1"/>
  <c r="G85" i="6"/>
  <c r="N84" i="6"/>
  <c r="M84" i="6"/>
  <c r="F84" i="6" s="1"/>
  <c r="G84" i="6"/>
  <c r="N83" i="6"/>
  <c r="M83" i="6"/>
  <c r="F83" i="6" s="1"/>
  <c r="G83" i="6"/>
  <c r="N82" i="6"/>
  <c r="M82" i="6"/>
  <c r="F82" i="6" s="1"/>
  <c r="G82" i="6"/>
  <c r="N81" i="6"/>
  <c r="M81" i="6"/>
  <c r="F81" i="6" s="1"/>
  <c r="G81" i="6"/>
  <c r="N80" i="6"/>
  <c r="M80" i="6"/>
  <c r="F80" i="6" s="1"/>
  <c r="G80" i="6"/>
  <c r="N79" i="6"/>
  <c r="M79" i="6"/>
  <c r="F79" i="6" s="1"/>
  <c r="G79" i="6"/>
  <c r="N78" i="6"/>
  <c r="M78" i="6"/>
  <c r="F78" i="6" s="1"/>
  <c r="G78" i="6"/>
  <c r="N77" i="6"/>
  <c r="M77" i="6"/>
  <c r="F77" i="6" s="1"/>
  <c r="G77" i="6"/>
  <c r="N76" i="6"/>
  <c r="M76" i="6"/>
  <c r="F76" i="6" s="1"/>
  <c r="G76" i="6"/>
  <c r="N75" i="6"/>
  <c r="M75" i="6"/>
  <c r="F75" i="6" s="1"/>
  <c r="G75" i="6"/>
  <c r="N74" i="6"/>
  <c r="M74" i="6"/>
  <c r="F74" i="6" s="1"/>
  <c r="G74" i="6"/>
  <c r="N73" i="6"/>
  <c r="M73" i="6"/>
  <c r="F73" i="6" s="1"/>
  <c r="G73" i="6"/>
  <c r="N72" i="6"/>
  <c r="M72" i="6"/>
  <c r="F72" i="6" s="1"/>
  <c r="G72" i="6"/>
  <c r="N71" i="6"/>
  <c r="M71" i="6"/>
  <c r="F71" i="6" s="1"/>
  <c r="G71" i="6"/>
  <c r="N70" i="6"/>
  <c r="M70" i="6"/>
  <c r="G70" i="6"/>
  <c r="F70" i="6"/>
  <c r="N69" i="6"/>
  <c r="M69" i="6"/>
  <c r="F69" i="6" s="1"/>
  <c r="G69" i="6"/>
  <c r="N68" i="6"/>
  <c r="M68" i="6"/>
  <c r="F68" i="6" s="1"/>
  <c r="G68" i="6"/>
  <c r="N67" i="6"/>
  <c r="M67" i="6"/>
  <c r="F67" i="6" s="1"/>
  <c r="G67" i="6"/>
  <c r="N66" i="6"/>
  <c r="M66" i="6"/>
  <c r="F66" i="6" s="1"/>
  <c r="G66" i="6"/>
  <c r="N65" i="6"/>
  <c r="M65" i="6"/>
  <c r="F65" i="6" s="1"/>
  <c r="G65" i="6"/>
  <c r="N64" i="6"/>
  <c r="M64" i="6"/>
  <c r="F64" i="6" s="1"/>
  <c r="G64" i="6"/>
  <c r="N63" i="6"/>
  <c r="M63" i="6"/>
  <c r="F63" i="6" s="1"/>
  <c r="G63" i="6"/>
  <c r="N62" i="6"/>
  <c r="M62" i="6"/>
  <c r="F62" i="6" s="1"/>
  <c r="G62" i="6"/>
  <c r="N61" i="6"/>
  <c r="M61" i="6"/>
  <c r="F61" i="6" s="1"/>
  <c r="G61" i="6"/>
  <c r="N60" i="6"/>
  <c r="M60" i="6"/>
  <c r="F60" i="6" s="1"/>
  <c r="G60" i="6"/>
  <c r="N59" i="6"/>
  <c r="M59" i="6"/>
  <c r="F59" i="6" s="1"/>
  <c r="G59" i="6"/>
  <c r="N58" i="6"/>
  <c r="M58" i="6"/>
  <c r="F58" i="6" s="1"/>
  <c r="G58" i="6"/>
  <c r="N57" i="6"/>
  <c r="M57" i="6"/>
  <c r="F57" i="6" s="1"/>
  <c r="G57" i="6"/>
  <c r="N56" i="6"/>
  <c r="M56" i="6"/>
  <c r="F56" i="6" s="1"/>
  <c r="G56" i="6"/>
  <c r="N55" i="6"/>
  <c r="M55" i="6"/>
  <c r="F55" i="6" s="1"/>
  <c r="G55" i="6"/>
  <c r="N54" i="6"/>
  <c r="M54" i="6"/>
  <c r="F54" i="6" s="1"/>
  <c r="G54" i="6"/>
  <c r="N53" i="6"/>
  <c r="M53" i="6"/>
  <c r="F53" i="6" s="1"/>
  <c r="G53" i="6"/>
  <c r="N52" i="6"/>
  <c r="M52" i="6"/>
  <c r="F52" i="6" s="1"/>
  <c r="G52" i="6"/>
  <c r="N51" i="6"/>
  <c r="M51" i="6"/>
  <c r="F51" i="6" s="1"/>
  <c r="G51" i="6"/>
  <c r="N50" i="6"/>
  <c r="M50" i="6"/>
  <c r="F50" i="6" s="1"/>
  <c r="G50" i="6"/>
  <c r="N49" i="6"/>
  <c r="M49" i="6"/>
  <c r="F49" i="6" s="1"/>
  <c r="G49" i="6"/>
  <c r="N48" i="6"/>
  <c r="M48" i="6"/>
  <c r="F48" i="6" s="1"/>
  <c r="G48" i="6"/>
  <c r="N47" i="6"/>
  <c r="M47" i="6"/>
  <c r="F47" i="6" s="1"/>
  <c r="G47" i="6"/>
  <c r="N46" i="6"/>
  <c r="M46" i="6"/>
  <c r="F46" i="6" s="1"/>
  <c r="G46" i="6"/>
  <c r="N45" i="6"/>
  <c r="M45" i="6"/>
  <c r="F45" i="6" s="1"/>
  <c r="G45" i="6"/>
  <c r="N44" i="6"/>
  <c r="M44" i="6"/>
  <c r="F44" i="6" s="1"/>
  <c r="G44" i="6"/>
  <c r="N43" i="6"/>
  <c r="M43" i="6"/>
  <c r="F43" i="6" s="1"/>
  <c r="G43" i="6"/>
  <c r="N42" i="6"/>
  <c r="M42" i="6"/>
  <c r="F42" i="6" s="1"/>
  <c r="G42" i="6"/>
  <c r="N41" i="6"/>
  <c r="M41" i="6"/>
  <c r="F41" i="6" s="1"/>
  <c r="G41" i="6"/>
  <c r="N40" i="6"/>
  <c r="M40" i="6"/>
  <c r="F40" i="6" s="1"/>
  <c r="G40" i="6"/>
  <c r="N39" i="6"/>
  <c r="M39" i="6"/>
  <c r="F39" i="6" s="1"/>
  <c r="G39" i="6"/>
  <c r="N38" i="6"/>
  <c r="M38" i="6"/>
  <c r="F38" i="6" s="1"/>
  <c r="G38" i="6"/>
  <c r="N37" i="6"/>
  <c r="M37" i="6"/>
  <c r="F37" i="6" s="1"/>
  <c r="G37" i="6"/>
  <c r="N36" i="6"/>
  <c r="M36" i="6"/>
  <c r="F36" i="6" s="1"/>
  <c r="G36" i="6"/>
  <c r="N35" i="6"/>
  <c r="M35" i="6"/>
  <c r="F35" i="6" s="1"/>
  <c r="G35" i="6"/>
  <c r="N34" i="6"/>
  <c r="M34" i="6"/>
  <c r="G34" i="6"/>
  <c r="F34" i="6"/>
  <c r="N33" i="6"/>
  <c r="M33" i="6"/>
  <c r="F33" i="6" s="1"/>
  <c r="G33" i="6"/>
  <c r="N32" i="6"/>
  <c r="M32" i="6"/>
  <c r="F32" i="6" s="1"/>
  <c r="G32" i="6"/>
  <c r="N31" i="6"/>
  <c r="M31" i="6"/>
  <c r="F31" i="6" s="1"/>
  <c r="G31" i="6"/>
  <c r="N30" i="6"/>
  <c r="M30" i="6"/>
  <c r="F30" i="6" s="1"/>
  <c r="G30" i="6"/>
  <c r="N29" i="6"/>
  <c r="M29" i="6"/>
  <c r="F29" i="6" s="1"/>
  <c r="G29" i="6"/>
  <c r="N28" i="6"/>
  <c r="M28" i="6"/>
  <c r="F28" i="6" s="1"/>
  <c r="G28" i="6"/>
  <c r="N27" i="6"/>
  <c r="M27" i="6"/>
  <c r="F27" i="6" s="1"/>
  <c r="G27" i="6"/>
  <c r="N26" i="6"/>
  <c r="M26" i="6"/>
  <c r="F26" i="6" s="1"/>
  <c r="G26" i="6"/>
  <c r="N25" i="6"/>
  <c r="M25" i="6"/>
  <c r="F25" i="6" s="1"/>
  <c r="G25" i="6"/>
  <c r="N24" i="6"/>
  <c r="M24" i="6"/>
  <c r="F24" i="6" s="1"/>
  <c r="G24" i="6"/>
  <c r="N23" i="6"/>
  <c r="M23" i="6"/>
  <c r="F23" i="6" s="1"/>
  <c r="G23" i="6"/>
  <c r="N22" i="6"/>
  <c r="M22" i="6"/>
  <c r="F22" i="6" s="1"/>
  <c r="G22" i="6"/>
  <c r="N21" i="6"/>
  <c r="M21" i="6"/>
  <c r="F21" i="6" s="1"/>
  <c r="G21" i="6"/>
  <c r="N20" i="6"/>
  <c r="M20" i="6"/>
  <c r="F20" i="6" s="1"/>
  <c r="G20" i="6"/>
  <c r="N19" i="6"/>
  <c r="M19" i="6"/>
  <c r="F19" i="6" s="1"/>
  <c r="G19" i="6"/>
  <c r="N18" i="6"/>
  <c r="M18" i="6"/>
  <c r="F18" i="6" s="1"/>
  <c r="G18" i="6"/>
  <c r="N17" i="6"/>
  <c r="M17" i="6"/>
  <c r="F17" i="6" s="1"/>
  <c r="G17" i="6"/>
  <c r="N16" i="6"/>
  <c r="M16" i="6"/>
  <c r="F16" i="6" s="1"/>
  <c r="G16" i="6"/>
  <c r="N15" i="6"/>
  <c r="M15" i="6"/>
  <c r="F15" i="6" s="1"/>
  <c r="G15" i="6"/>
  <c r="N14" i="6"/>
  <c r="M14" i="6"/>
  <c r="F14" i="6" s="1"/>
  <c r="G14" i="6"/>
  <c r="N13" i="6"/>
  <c r="M13" i="6"/>
  <c r="F13" i="6" s="1"/>
  <c r="G13" i="6"/>
  <c r="N12" i="6"/>
  <c r="M12" i="6"/>
  <c r="F12" i="6" s="1"/>
  <c r="G12" i="6"/>
  <c r="N11" i="6"/>
  <c r="M11" i="6"/>
  <c r="F11" i="6" s="1"/>
  <c r="G11" i="6"/>
  <c r="N10" i="6"/>
  <c r="M10" i="6"/>
  <c r="F10" i="6" s="1"/>
  <c r="G10" i="6"/>
  <c r="N9" i="6"/>
  <c r="M9" i="6"/>
  <c r="F9" i="6" s="1"/>
  <c r="G9" i="6"/>
  <c r="N8" i="6"/>
  <c r="M8" i="6"/>
  <c r="F8" i="6" s="1"/>
  <c r="G8" i="6"/>
  <c r="N7" i="6"/>
  <c r="M7" i="6"/>
  <c r="F7" i="6" s="1"/>
  <c r="G7" i="6"/>
  <c r="N6" i="6"/>
  <c r="M6" i="6"/>
  <c r="F6" i="6" s="1"/>
  <c r="G6" i="6"/>
  <c r="N5" i="6"/>
  <c r="M5" i="6"/>
  <c r="F5" i="6" s="1"/>
  <c r="G5" i="6"/>
  <c r="N4" i="6"/>
  <c r="M4" i="6"/>
  <c r="F4" i="6" s="1"/>
  <c r="G4" i="6"/>
  <c r="N3" i="6"/>
  <c r="M3" i="6"/>
  <c r="F3" i="6" s="1"/>
  <c r="G3" i="6"/>
  <c r="N2" i="6"/>
  <c r="M2" i="6"/>
  <c r="F2" i="6" s="1"/>
  <c r="G2" i="6"/>
  <c r="G1251" i="4"/>
  <c r="F1251" i="4"/>
  <c r="B1251" i="4"/>
  <c r="A1251" i="4"/>
  <c r="G1250" i="4"/>
  <c r="F1250" i="4"/>
  <c r="B1250" i="4"/>
  <c r="A1250" i="4"/>
  <c r="G1249" i="4"/>
  <c r="F1249" i="4"/>
  <c r="B1249" i="4"/>
  <c r="A1249" i="4"/>
  <c r="G1248" i="4"/>
  <c r="F1248" i="4"/>
  <c r="B1248" i="4"/>
  <c r="A1248" i="4"/>
  <c r="G1247" i="4"/>
  <c r="F1247" i="4"/>
  <c r="B1247" i="4"/>
  <c r="A1247" i="4"/>
  <c r="G1246" i="4"/>
  <c r="F1246" i="4"/>
  <c r="B1246" i="4"/>
  <c r="A1246" i="4"/>
  <c r="G1245" i="4"/>
  <c r="F1245" i="4"/>
  <c r="B1245" i="4"/>
  <c r="A1245" i="4"/>
  <c r="G1244" i="4"/>
  <c r="F1244" i="4"/>
  <c r="B1244" i="4"/>
  <c r="A1244" i="4"/>
  <c r="G1243" i="4"/>
  <c r="F1243" i="4"/>
  <c r="B1243" i="4"/>
  <c r="A1243" i="4"/>
  <c r="G1242" i="4"/>
  <c r="F1242" i="4"/>
  <c r="B1242" i="4"/>
  <c r="A1242" i="4"/>
  <c r="G1241" i="4"/>
  <c r="F1241" i="4"/>
  <c r="B1241" i="4"/>
  <c r="A1241" i="4"/>
  <c r="G1240" i="4"/>
  <c r="F1240" i="4"/>
  <c r="B1240" i="4"/>
  <c r="A1240" i="4"/>
  <c r="G1239" i="4"/>
  <c r="F1239" i="4"/>
  <c r="B1239" i="4"/>
  <c r="A1239" i="4"/>
  <c r="G1238" i="4"/>
  <c r="F1238" i="4"/>
  <c r="B1238" i="4"/>
  <c r="A1238" i="4"/>
  <c r="G1237" i="4"/>
  <c r="F1237" i="4"/>
  <c r="B1237" i="4"/>
  <c r="A1237" i="4"/>
  <c r="G1236" i="4"/>
  <c r="F1236" i="4"/>
  <c r="B1236" i="4"/>
  <c r="A1236" i="4"/>
  <c r="G1235" i="4"/>
  <c r="F1235" i="4"/>
  <c r="B1235" i="4"/>
  <c r="A1235" i="4"/>
  <c r="G1234" i="4"/>
  <c r="F1234" i="4"/>
  <c r="B1234" i="4"/>
  <c r="A1234" i="4"/>
  <c r="G1233" i="4"/>
  <c r="F1233" i="4"/>
  <c r="B1233" i="4"/>
  <c r="A1233" i="4"/>
  <c r="G1232" i="4"/>
  <c r="F1232" i="4"/>
  <c r="B1232" i="4"/>
  <c r="A1232" i="4"/>
  <c r="G1231" i="4"/>
  <c r="F1231" i="4"/>
  <c r="B1231" i="4"/>
  <c r="A1231" i="4"/>
  <c r="G1230" i="4"/>
  <c r="F1230" i="4"/>
  <c r="B1230" i="4"/>
  <c r="A1230" i="4"/>
  <c r="G1229" i="4"/>
  <c r="F1229" i="4"/>
  <c r="B1229" i="4"/>
  <c r="A1229" i="4"/>
  <c r="G1228" i="4"/>
  <c r="F1228" i="4"/>
  <c r="B1228" i="4"/>
  <c r="A1228" i="4"/>
  <c r="G1227" i="4"/>
  <c r="F1227" i="4"/>
  <c r="B1227" i="4"/>
  <c r="A1227" i="4"/>
  <c r="G1226" i="4"/>
  <c r="F1226" i="4"/>
  <c r="B1226" i="4"/>
  <c r="A1226" i="4"/>
  <c r="G1225" i="4"/>
  <c r="F1225" i="4"/>
  <c r="B1225" i="4"/>
  <c r="A1225" i="4"/>
  <c r="G1224" i="4"/>
  <c r="F1224" i="4"/>
  <c r="B1224" i="4"/>
  <c r="A1224" i="4"/>
  <c r="G1223" i="4"/>
  <c r="F1223" i="4"/>
  <c r="B1223" i="4"/>
  <c r="A1223" i="4"/>
  <c r="G1222" i="4"/>
  <c r="F1222" i="4"/>
  <c r="B1222" i="4"/>
  <c r="A1222" i="4"/>
  <c r="G1221" i="4"/>
  <c r="F1221" i="4"/>
  <c r="B1221" i="4"/>
  <c r="A1221" i="4"/>
  <c r="G1220" i="4"/>
  <c r="F1220" i="4"/>
  <c r="B1220" i="4"/>
  <c r="A1220" i="4"/>
  <c r="G1219" i="4"/>
  <c r="F1219" i="4"/>
  <c r="B1219" i="4"/>
  <c r="A1219" i="4"/>
  <c r="G1218" i="4"/>
  <c r="F1218" i="4"/>
  <c r="B1218" i="4"/>
  <c r="A1218" i="4"/>
  <c r="G1217" i="4"/>
  <c r="F1217" i="4"/>
  <c r="B1217" i="4"/>
  <c r="A1217" i="4"/>
  <c r="G1216" i="4"/>
  <c r="F1216" i="4"/>
  <c r="B1216" i="4"/>
  <c r="A1216" i="4"/>
  <c r="G1215" i="4"/>
  <c r="F1215" i="4"/>
  <c r="B1215" i="4"/>
  <c r="A1215" i="4"/>
  <c r="G1214" i="4"/>
  <c r="F1214" i="4"/>
  <c r="B1214" i="4"/>
  <c r="A1214" i="4"/>
  <c r="G1213" i="4"/>
  <c r="F1213" i="4"/>
  <c r="B1213" i="4"/>
  <c r="A1213" i="4"/>
  <c r="G1212" i="4"/>
  <c r="F1212" i="4"/>
  <c r="B1212" i="4"/>
  <c r="A1212" i="4"/>
  <c r="G1211" i="4"/>
  <c r="F1211" i="4"/>
  <c r="B1211" i="4"/>
  <c r="A1211" i="4"/>
  <c r="G1210" i="4"/>
  <c r="F1210" i="4"/>
  <c r="B1210" i="4"/>
  <c r="A1210" i="4"/>
  <c r="G1209" i="4"/>
  <c r="F1209" i="4"/>
  <c r="B1209" i="4"/>
  <c r="A1209" i="4"/>
  <c r="G1208" i="4"/>
  <c r="F1208" i="4"/>
  <c r="B1208" i="4"/>
  <c r="A1208" i="4"/>
  <c r="G1207" i="4"/>
  <c r="F1207" i="4"/>
  <c r="B1207" i="4"/>
  <c r="A1207" i="4"/>
  <c r="G1206" i="4"/>
  <c r="F1206" i="4"/>
  <c r="B1206" i="4"/>
  <c r="A1206" i="4"/>
  <c r="G1205" i="4"/>
  <c r="F1205" i="4"/>
  <c r="B1205" i="4"/>
  <c r="A1205" i="4"/>
  <c r="G1204" i="4"/>
  <c r="F1204" i="4"/>
  <c r="B1204" i="4"/>
  <c r="A1204" i="4"/>
  <c r="G1203" i="4"/>
  <c r="F1203" i="4"/>
  <c r="B1203" i="4"/>
  <c r="A1203" i="4"/>
  <c r="G1202" i="4"/>
  <c r="F1202" i="4"/>
  <c r="B1202" i="4"/>
  <c r="A1202" i="4"/>
  <c r="G1201" i="4"/>
  <c r="F1201" i="4"/>
  <c r="B1201" i="4"/>
  <c r="A1201" i="4"/>
  <c r="G1200" i="4"/>
  <c r="F1200" i="4"/>
  <c r="B1200" i="4"/>
  <c r="A1200" i="4"/>
  <c r="G1199" i="4"/>
  <c r="F1199" i="4"/>
  <c r="B1199" i="4"/>
  <c r="A1199" i="4"/>
  <c r="G1198" i="4"/>
  <c r="F1198" i="4"/>
  <c r="B1198" i="4"/>
  <c r="A1198" i="4"/>
  <c r="G1197" i="4"/>
  <c r="F1197" i="4"/>
  <c r="B1197" i="4"/>
  <c r="A1197" i="4"/>
  <c r="G1196" i="4"/>
  <c r="F1196" i="4"/>
  <c r="B1196" i="4"/>
  <c r="A1196" i="4"/>
  <c r="G1195" i="4"/>
  <c r="F1195" i="4"/>
  <c r="B1195" i="4"/>
  <c r="A1195" i="4"/>
  <c r="G1194" i="4"/>
  <c r="F1194" i="4"/>
  <c r="B1194" i="4"/>
  <c r="A1194" i="4"/>
  <c r="G1193" i="4"/>
  <c r="F1193" i="4"/>
  <c r="B1193" i="4"/>
  <c r="A1193" i="4"/>
  <c r="G1192" i="4"/>
  <c r="F1192" i="4"/>
  <c r="B1192" i="4"/>
  <c r="A1192" i="4"/>
  <c r="G1191" i="4"/>
  <c r="F1191" i="4"/>
  <c r="B1191" i="4"/>
  <c r="A1191" i="4"/>
  <c r="G1190" i="4"/>
  <c r="F1190" i="4"/>
  <c r="B1190" i="4"/>
  <c r="A1190" i="4"/>
  <c r="G1189" i="4"/>
  <c r="F1189" i="4"/>
  <c r="B1189" i="4"/>
  <c r="A1189" i="4"/>
  <c r="G1188" i="4"/>
  <c r="F1188" i="4"/>
  <c r="B1188" i="4"/>
  <c r="A1188" i="4"/>
  <c r="G1187" i="4"/>
  <c r="F1187" i="4"/>
  <c r="B1187" i="4"/>
  <c r="A1187" i="4"/>
  <c r="G1186" i="4"/>
  <c r="F1186" i="4"/>
  <c r="B1186" i="4"/>
  <c r="A1186" i="4"/>
  <c r="G1185" i="4"/>
  <c r="F1185" i="4"/>
  <c r="B1185" i="4"/>
  <c r="A1185" i="4"/>
  <c r="G1184" i="4"/>
  <c r="F1184" i="4"/>
  <c r="B1184" i="4"/>
  <c r="A1184" i="4"/>
  <c r="G1183" i="4"/>
  <c r="F1183" i="4"/>
  <c r="B1183" i="4"/>
  <c r="A1183" i="4"/>
  <c r="G1182" i="4"/>
  <c r="F1182" i="4"/>
  <c r="B1182" i="4"/>
  <c r="A1182" i="4"/>
  <c r="G1181" i="4"/>
  <c r="F1181" i="4"/>
  <c r="B1181" i="4"/>
  <c r="A1181" i="4"/>
  <c r="G1180" i="4"/>
  <c r="F1180" i="4"/>
  <c r="B1180" i="4"/>
  <c r="A1180" i="4"/>
  <c r="G1179" i="4"/>
  <c r="F1179" i="4"/>
  <c r="B1179" i="4"/>
  <c r="A1179" i="4"/>
  <c r="G1178" i="4"/>
  <c r="F1178" i="4"/>
  <c r="B1178" i="4"/>
  <c r="A1178" i="4"/>
  <c r="G1177" i="4"/>
  <c r="F1177" i="4"/>
  <c r="B1177" i="4"/>
  <c r="A1177" i="4"/>
  <c r="G1176" i="4"/>
  <c r="F1176" i="4"/>
  <c r="B1176" i="4"/>
  <c r="A1176" i="4"/>
  <c r="G1175" i="4"/>
  <c r="F1175" i="4"/>
  <c r="B1175" i="4"/>
  <c r="A1175" i="4"/>
  <c r="G1174" i="4"/>
  <c r="F1174" i="4"/>
  <c r="B1174" i="4"/>
  <c r="A1174" i="4"/>
  <c r="G1173" i="4"/>
  <c r="F1173" i="4"/>
  <c r="B1173" i="4"/>
  <c r="A1173" i="4"/>
  <c r="G1172" i="4"/>
  <c r="F1172" i="4"/>
  <c r="B1172" i="4"/>
  <c r="A1172" i="4"/>
  <c r="G1171" i="4"/>
  <c r="F1171" i="4"/>
  <c r="B1171" i="4"/>
  <c r="A1171" i="4"/>
  <c r="G1170" i="4"/>
  <c r="F1170" i="4"/>
  <c r="B1170" i="4"/>
  <c r="A1170" i="4"/>
  <c r="G1169" i="4"/>
  <c r="F1169" i="4"/>
  <c r="B1169" i="4"/>
  <c r="A1169" i="4"/>
  <c r="G1168" i="4"/>
  <c r="F1168" i="4"/>
  <c r="B1168" i="4"/>
  <c r="A1168" i="4"/>
  <c r="G1167" i="4"/>
  <c r="F1167" i="4"/>
  <c r="B1167" i="4"/>
  <c r="A1167" i="4"/>
  <c r="G1166" i="4"/>
  <c r="F1166" i="4"/>
  <c r="B1166" i="4"/>
  <c r="A1166" i="4"/>
  <c r="G1165" i="4"/>
  <c r="F1165" i="4"/>
  <c r="B1165" i="4"/>
  <c r="A1165" i="4"/>
  <c r="G1164" i="4"/>
  <c r="F1164" i="4"/>
  <c r="B1164" i="4"/>
  <c r="A1164" i="4"/>
  <c r="G1163" i="4"/>
  <c r="F1163" i="4"/>
  <c r="B1163" i="4"/>
  <c r="A1163" i="4"/>
  <c r="G1162" i="4"/>
  <c r="F1162" i="4"/>
  <c r="B1162" i="4"/>
  <c r="A1162" i="4"/>
  <c r="G1161" i="4"/>
  <c r="F1161" i="4"/>
  <c r="B1161" i="4"/>
  <c r="A1161" i="4"/>
  <c r="G1160" i="4"/>
  <c r="F1160" i="4"/>
  <c r="B1160" i="4"/>
  <c r="A1160" i="4"/>
  <c r="G1159" i="4"/>
  <c r="F1159" i="4"/>
  <c r="B1159" i="4"/>
  <c r="A1159" i="4"/>
  <c r="G1158" i="4"/>
  <c r="F1158" i="4"/>
  <c r="B1158" i="4"/>
  <c r="A1158" i="4"/>
  <c r="G1157" i="4"/>
  <c r="F1157" i="4"/>
  <c r="B1157" i="4"/>
  <c r="A1157" i="4"/>
  <c r="G1156" i="4"/>
  <c r="F1156" i="4"/>
  <c r="B1156" i="4"/>
  <c r="A1156" i="4"/>
  <c r="G1155" i="4"/>
  <c r="F1155" i="4"/>
  <c r="B1155" i="4"/>
  <c r="A1155" i="4"/>
  <c r="G1154" i="4"/>
  <c r="F1154" i="4"/>
  <c r="B1154" i="4"/>
  <c r="A1154" i="4"/>
  <c r="G1153" i="4"/>
  <c r="F1153" i="4"/>
  <c r="B1153" i="4"/>
  <c r="A1153" i="4"/>
  <c r="G1152" i="4"/>
  <c r="F1152" i="4"/>
  <c r="B1152" i="4"/>
  <c r="A1152" i="4"/>
  <c r="G1151" i="4"/>
  <c r="F1151" i="4"/>
  <c r="B1151" i="4"/>
  <c r="A1151" i="4"/>
  <c r="G1150" i="4"/>
  <c r="F1150" i="4"/>
  <c r="B1150" i="4"/>
  <c r="A1150" i="4"/>
  <c r="G1149" i="4"/>
  <c r="F1149" i="4"/>
  <c r="B1149" i="4"/>
  <c r="A1149" i="4"/>
  <c r="G1148" i="4"/>
  <c r="F1148" i="4"/>
  <c r="B1148" i="4"/>
  <c r="A1148" i="4"/>
  <c r="G1147" i="4"/>
  <c r="F1147" i="4"/>
  <c r="B1147" i="4"/>
  <c r="A1147" i="4"/>
  <c r="G1146" i="4"/>
  <c r="F1146" i="4"/>
  <c r="B1146" i="4"/>
  <c r="A1146" i="4"/>
  <c r="G1145" i="4"/>
  <c r="F1145" i="4"/>
  <c r="B1145" i="4"/>
  <c r="A1145" i="4"/>
  <c r="G1144" i="4"/>
  <c r="F1144" i="4"/>
  <c r="B1144" i="4"/>
  <c r="A1144" i="4"/>
  <c r="G1143" i="4"/>
  <c r="F1143" i="4"/>
  <c r="B1143" i="4"/>
  <c r="A1143" i="4"/>
  <c r="G1142" i="4"/>
  <c r="F1142" i="4"/>
  <c r="B1142" i="4"/>
  <c r="A1142" i="4"/>
  <c r="G1141" i="4"/>
  <c r="F1141" i="4"/>
  <c r="B1141" i="4"/>
  <c r="A1141" i="4"/>
  <c r="G1140" i="4"/>
  <c r="F1140" i="4"/>
  <c r="B1140" i="4"/>
  <c r="A1140" i="4"/>
  <c r="G1139" i="4"/>
  <c r="F1139" i="4"/>
  <c r="B1139" i="4"/>
  <c r="A1139" i="4"/>
  <c r="G1138" i="4"/>
  <c r="F1138" i="4"/>
  <c r="B1138" i="4"/>
  <c r="A1138" i="4"/>
  <c r="G1137" i="4"/>
  <c r="F1137" i="4"/>
  <c r="B1137" i="4"/>
  <c r="A1137" i="4"/>
  <c r="G1136" i="4"/>
  <c r="F1136" i="4"/>
  <c r="B1136" i="4"/>
  <c r="A1136" i="4"/>
  <c r="G1135" i="4"/>
  <c r="F1135" i="4"/>
  <c r="B1135" i="4"/>
  <c r="A1135" i="4"/>
  <c r="G1134" i="4"/>
  <c r="F1134" i="4"/>
  <c r="B1134" i="4"/>
  <c r="A1134" i="4"/>
  <c r="G1133" i="4"/>
  <c r="F1133" i="4"/>
  <c r="B1133" i="4"/>
  <c r="A1133" i="4"/>
  <c r="G1132" i="4"/>
  <c r="F1132" i="4"/>
  <c r="B1132" i="4"/>
  <c r="A1132" i="4"/>
  <c r="G1131" i="4"/>
  <c r="F1131" i="4"/>
  <c r="B1131" i="4"/>
  <c r="A1131" i="4"/>
  <c r="G1130" i="4"/>
  <c r="F1130" i="4"/>
  <c r="B1130" i="4"/>
  <c r="A1130" i="4"/>
  <c r="G1129" i="4"/>
  <c r="F1129" i="4"/>
  <c r="B1129" i="4"/>
  <c r="A1129" i="4"/>
  <c r="G1128" i="4"/>
  <c r="F1128" i="4"/>
  <c r="B1128" i="4"/>
  <c r="A1128" i="4"/>
  <c r="G1127" i="4"/>
  <c r="F1127" i="4"/>
  <c r="B1127" i="4"/>
  <c r="A1127" i="4"/>
  <c r="G1126" i="4"/>
  <c r="F1126" i="4"/>
  <c r="B1126" i="4"/>
  <c r="A1126" i="4"/>
  <c r="G1125" i="4"/>
  <c r="F1125" i="4"/>
  <c r="B1125" i="4"/>
  <c r="A1125" i="4"/>
  <c r="G1124" i="4"/>
  <c r="F1124" i="4"/>
  <c r="B1124" i="4"/>
  <c r="A1124" i="4"/>
  <c r="G1123" i="4"/>
  <c r="F1123" i="4"/>
  <c r="B1123" i="4"/>
  <c r="A1123" i="4"/>
  <c r="G1122" i="4"/>
  <c r="F1122" i="4"/>
  <c r="B1122" i="4"/>
  <c r="A1122" i="4"/>
  <c r="G1121" i="4"/>
  <c r="F1121" i="4"/>
  <c r="B1121" i="4"/>
  <c r="A1121" i="4"/>
  <c r="G1120" i="4"/>
  <c r="F1120" i="4"/>
  <c r="B1120" i="4"/>
  <c r="A1120" i="4"/>
  <c r="G1119" i="4"/>
  <c r="F1119" i="4"/>
  <c r="B1119" i="4"/>
  <c r="A1119" i="4"/>
  <c r="G1118" i="4"/>
  <c r="F1118" i="4"/>
  <c r="B1118" i="4"/>
  <c r="A1118" i="4"/>
  <c r="G1117" i="4"/>
  <c r="F1117" i="4"/>
  <c r="B1117" i="4"/>
  <c r="A1117" i="4"/>
  <c r="G1116" i="4"/>
  <c r="F1116" i="4"/>
  <c r="B1116" i="4"/>
  <c r="A1116" i="4"/>
  <c r="G1115" i="4"/>
  <c r="F1115" i="4"/>
  <c r="B1115" i="4"/>
  <c r="A1115" i="4"/>
  <c r="G1114" i="4"/>
  <c r="F1114" i="4"/>
  <c r="B1114" i="4"/>
  <c r="A1114" i="4"/>
  <c r="G1113" i="4"/>
  <c r="F1113" i="4"/>
  <c r="B1113" i="4"/>
  <c r="A1113" i="4"/>
  <c r="G1112" i="4"/>
  <c r="F1112" i="4"/>
  <c r="B1112" i="4"/>
  <c r="A1112" i="4"/>
  <c r="G1111" i="4"/>
  <c r="F1111" i="4"/>
  <c r="B1111" i="4"/>
  <c r="A1111" i="4"/>
  <c r="G1110" i="4"/>
  <c r="F1110" i="4"/>
  <c r="B1110" i="4"/>
  <c r="A1110" i="4"/>
  <c r="G1109" i="4"/>
  <c r="F1109" i="4"/>
  <c r="B1109" i="4"/>
  <c r="A1109" i="4"/>
  <c r="G1108" i="4"/>
  <c r="F1108" i="4"/>
  <c r="B1108" i="4"/>
  <c r="A1108" i="4"/>
  <c r="G1107" i="4"/>
  <c r="F1107" i="4"/>
  <c r="B1107" i="4"/>
  <c r="A1107" i="4"/>
  <c r="G1106" i="4"/>
  <c r="F1106" i="4"/>
  <c r="B1106" i="4"/>
  <c r="A1106" i="4"/>
  <c r="G1105" i="4"/>
  <c r="F1105" i="4"/>
  <c r="B1105" i="4"/>
  <c r="A1105" i="4"/>
  <c r="G1104" i="4"/>
  <c r="F1104" i="4"/>
  <c r="B1104" i="4"/>
  <c r="A1104" i="4"/>
  <c r="G1103" i="4"/>
  <c r="F1103" i="4"/>
  <c r="B1103" i="4"/>
  <c r="A1103" i="4"/>
  <c r="G1102" i="4"/>
  <c r="F1102" i="4"/>
  <c r="B1102" i="4"/>
  <c r="A1102" i="4"/>
  <c r="G1101" i="4"/>
  <c r="F1101" i="4"/>
  <c r="B1101" i="4"/>
  <c r="A1101" i="4"/>
  <c r="G1100" i="4"/>
  <c r="F1100" i="4"/>
  <c r="B1100" i="4"/>
  <c r="A1100" i="4"/>
  <c r="G1099" i="4"/>
  <c r="F1099" i="4"/>
  <c r="B1099" i="4"/>
  <c r="A1099" i="4"/>
  <c r="G1098" i="4"/>
  <c r="F1098" i="4"/>
  <c r="B1098" i="4"/>
  <c r="A1098" i="4"/>
  <c r="G1097" i="4"/>
  <c r="F1097" i="4"/>
  <c r="B1097" i="4"/>
  <c r="A1097" i="4"/>
  <c r="G1096" i="4"/>
  <c r="F1096" i="4"/>
  <c r="B1096" i="4"/>
  <c r="A1096" i="4"/>
  <c r="G1095" i="4"/>
  <c r="F1095" i="4"/>
  <c r="B1095" i="4"/>
  <c r="A1095" i="4"/>
  <c r="G1094" i="4"/>
  <c r="F1094" i="4"/>
  <c r="B1094" i="4"/>
  <c r="A1094" i="4"/>
  <c r="G1093" i="4"/>
  <c r="F1093" i="4"/>
  <c r="B1093" i="4"/>
  <c r="A1093" i="4"/>
  <c r="G1092" i="4"/>
  <c r="F1092" i="4"/>
  <c r="B1092" i="4"/>
  <c r="A1092" i="4"/>
  <c r="G1091" i="4"/>
  <c r="F1091" i="4"/>
  <c r="B1091" i="4"/>
  <c r="A1091" i="4"/>
  <c r="G1090" i="4"/>
  <c r="F1090" i="4"/>
  <c r="B1090" i="4"/>
  <c r="A1090" i="4"/>
  <c r="G1089" i="4"/>
  <c r="F1089" i="4"/>
  <c r="B1089" i="4"/>
  <c r="A1089" i="4"/>
  <c r="G1088" i="4"/>
  <c r="F1088" i="4"/>
  <c r="B1088" i="4"/>
  <c r="A1088" i="4"/>
  <c r="G1087" i="4"/>
  <c r="F1087" i="4"/>
  <c r="B1087" i="4"/>
  <c r="A1087" i="4"/>
  <c r="G1086" i="4"/>
  <c r="F1086" i="4"/>
  <c r="B1086" i="4"/>
  <c r="A1086" i="4"/>
  <c r="G1085" i="4"/>
  <c r="F1085" i="4"/>
  <c r="B1085" i="4"/>
  <c r="A1085" i="4"/>
  <c r="G1084" i="4"/>
  <c r="F1084" i="4"/>
  <c r="B1084" i="4"/>
  <c r="A1084" i="4"/>
  <c r="G1083" i="4"/>
  <c r="F1083" i="4"/>
  <c r="B1083" i="4"/>
  <c r="A1083" i="4"/>
  <c r="G1082" i="4"/>
  <c r="F1082" i="4"/>
  <c r="B1082" i="4"/>
  <c r="A1082" i="4"/>
  <c r="G1081" i="4"/>
  <c r="F1081" i="4"/>
  <c r="B1081" i="4"/>
  <c r="A1081" i="4"/>
  <c r="G1080" i="4"/>
  <c r="F1080" i="4"/>
  <c r="B1080" i="4"/>
  <c r="A1080" i="4"/>
  <c r="G1079" i="4"/>
  <c r="F1079" i="4"/>
  <c r="B1079" i="4"/>
  <c r="A1079" i="4"/>
  <c r="G1078" i="4"/>
  <c r="F1078" i="4"/>
  <c r="B1078" i="4"/>
  <c r="A1078" i="4"/>
  <c r="G1077" i="4"/>
  <c r="F1077" i="4"/>
  <c r="B1077" i="4"/>
  <c r="A1077" i="4"/>
  <c r="G1076" i="4"/>
  <c r="F1076" i="4"/>
  <c r="B1076" i="4"/>
  <c r="A1076" i="4"/>
  <c r="G1075" i="4"/>
  <c r="F1075" i="4"/>
  <c r="B1075" i="4"/>
  <c r="A1075" i="4"/>
  <c r="G1074" i="4"/>
  <c r="F1074" i="4"/>
  <c r="B1074" i="4"/>
  <c r="A1074" i="4"/>
  <c r="G1073" i="4"/>
  <c r="F1073" i="4"/>
  <c r="B1073" i="4"/>
  <c r="A1073" i="4"/>
  <c r="G1072" i="4"/>
  <c r="F1072" i="4"/>
  <c r="B1072" i="4"/>
  <c r="A1072" i="4"/>
  <c r="G1071" i="4"/>
  <c r="F1071" i="4"/>
  <c r="B1071" i="4"/>
  <c r="A1071" i="4"/>
  <c r="G1070" i="4"/>
  <c r="F1070" i="4"/>
  <c r="B1070" i="4"/>
  <c r="A1070" i="4"/>
  <c r="G1069" i="4"/>
  <c r="F1069" i="4"/>
  <c r="B1069" i="4"/>
  <c r="A1069" i="4"/>
  <c r="G1068" i="4"/>
  <c r="F1068" i="4"/>
  <c r="B1068" i="4"/>
  <c r="A1068" i="4"/>
  <c r="G1067" i="4"/>
  <c r="F1067" i="4"/>
  <c r="B1067" i="4"/>
  <c r="A1067" i="4"/>
  <c r="G1066" i="4"/>
  <c r="F1066" i="4"/>
  <c r="B1066" i="4"/>
  <c r="A1066" i="4"/>
  <c r="G1065" i="4"/>
  <c r="F1065" i="4"/>
  <c r="B1065" i="4"/>
  <c r="A1065" i="4"/>
  <c r="G1064" i="4"/>
  <c r="F1064" i="4"/>
  <c r="B1064" i="4"/>
  <c r="A1064" i="4"/>
  <c r="G1063" i="4"/>
  <c r="F1063" i="4"/>
  <c r="B1063" i="4"/>
  <c r="A1063" i="4"/>
  <c r="G1062" i="4"/>
  <c r="F1062" i="4"/>
  <c r="B1062" i="4"/>
  <c r="A1062" i="4"/>
  <c r="G1061" i="4"/>
  <c r="F1061" i="4"/>
  <c r="B1061" i="4"/>
  <c r="A1061" i="4"/>
  <c r="G1060" i="4"/>
  <c r="F1060" i="4"/>
  <c r="B1060" i="4"/>
  <c r="A1060" i="4"/>
  <c r="G1059" i="4"/>
  <c r="F1059" i="4"/>
  <c r="B1059" i="4"/>
  <c r="A1059" i="4"/>
  <c r="G1058" i="4"/>
  <c r="F1058" i="4"/>
  <c r="B1058" i="4"/>
  <c r="A1058" i="4"/>
  <c r="G1057" i="4"/>
  <c r="F1057" i="4"/>
  <c r="B1057" i="4"/>
  <c r="A1057" i="4"/>
  <c r="G1056" i="4"/>
  <c r="F1056" i="4"/>
  <c r="B1056" i="4"/>
  <c r="A1056" i="4"/>
  <c r="G1055" i="4"/>
  <c r="F1055" i="4"/>
  <c r="B1055" i="4"/>
  <c r="A1055" i="4"/>
  <c r="G1054" i="4"/>
  <c r="F1054" i="4"/>
  <c r="B1054" i="4"/>
  <c r="A1054" i="4"/>
  <c r="G1053" i="4"/>
  <c r="F1053" i="4"/>
  <c r="B1053" i="4"/>
  <c r="A1053" i="4"/>
  <c r="G1052" i="4"/>
  <c r="F1052" i="4"/>
  <c r="B1052" i="4"/>
  <c r="A1052" i="4"/>
  <c r="G1051" i="4"/>
  <c r="F1051" i="4"/>
  <c r="B1051" i="4"/>
  <c r="A1051" i="4"/>
  <c r="G1050" i="4"/>
  <c r="F1050" i="4"/>
  <c r="B1050" i="4"/>
  <c r="A1050" i="4"/>
  <c r="G1049" i="4"/>
  <c r="F1049" i="4"/>
  <c r="B1049" i="4"/>
  <c r="A1049" i="4"/>
  <c r="G1048" i="4"/>
  <c r="F1048" i="4"/>
  <c r="B1048" i="4"/>
  <c r="A1048" i="4"/>
  <c r="G1047" i="4"/>
  <c r="F1047" i="4"/>
  <c r="B1047" i="4"/>
  <c r="A1047" i="4"/>
  <c r="G1046" i="4"/>
  <c r="F1046" i="4"/>
  <c r="B1046" i="4"/>
  <c r="A1046" i="4"/>
  <c r="G1045" i="4"/>
  <c r="F1045" i="4"/>
  <c r="B1045" i="4"/>
  <c r="A1045" i="4"/>
  <c r="G1044" i="4"/>
  <c r="F1044" i="4"/>
  <c r="B1044" i="4"/>
  <c r="A1044" i="4"/>
  <c r="G1043" i="4"/>
  <c r="F1043" i="4"/>
  <c r="B1043" i="4"/>
  <c r="A1043" i="4"/>
  <c r="G1042" i="4"/>
  <c r="F1042" i="4"/>
  <c r="B1042" i="4"/>
  <c r="A1042" i="4"/>
  <c r="G1041" i="4"/>
  <c r="F1041" i="4"/>
  <c r="B1041" i="4"/>
  <c r="A1041" i="4"/>
  <c r="G1040" i="4"/>
  <c r="F1040" i="4"/>
  <c r="B1040" i="4"/>
  <c r="A1040" i="4"/>
  <c r="G1039" i="4"/>
  <c r="F1039" i="4"/>
  <c r="B1039" i="4"/>
  <c r="A1039" i="4"/>
  <c r="G1038" i="4"/>
  <c r="F1038" i="4"/>
  <c r="B1038" i="4"/>
  <c r="A1038" i="4"/>
  <c r="G1037" i="4"/>
  <c r="F1037" i="4"/>
  <c r="B1037" i="4"/>
  <c r="A1037" i="4"/>
  <c r="G1036" i="4"/>
  <c r="F1036" i="4"/>
  <c r="B1036" i="4"/>
  <c r="A1036" i="4"/>
  <c r="G1035" i="4"/>
  <c r="F1035" i="4"/>
  <c r="B1035" i="4"/>
  <c r="A1035" i="4"/>
  <c r="G1034" i="4"/>
  <c r="F1034" i="4"/>
  <c r="B1034" i="4"/>
  <c r="A1034" i="4"/>
  <c r="G1033" i="4"/>
  <c r="F1033" i="4"/>
  <c r="B1033" i="4"/>
  <c r="A1033" i="4"/>
  <c r="G1032" i="4"/>
  <c r="F1032" i="4"/>
  <c r="B1032" i="4"/>
  <c r="A1032" i="4"/>
  <c r="G1031" i="4"/>
  <c r="F1031" i="4"/>
  <c r="B1031" i="4"/>
  <c r="A1031" i="4"/>
  <c r="G1030" i="4"/>
  <c r="F1030" i="4"/>
  <c r="B1030" i="4"/>
  <c r="A1030" i="4"/>
  <c r="G1029" i="4"/>
  <c r="F1029" i="4"/>
  <c r="B1029" i="4"/>
  <c r="A1029" i="4"/>
  <c r="G1028" i="4"/>
  <c r="F1028" i="4"/>
  <c r="B1028" i="4"/>
  <c r="A1028" i="4"/>
  <c r="G1027" i="4"/>
  <c r="F1027" i="4"/>
  <c r="B1027" i="4"/>
  <c r="A1027" i="4"/>
  <c r="G1026" i="4"/>
  <c r="F1026" i="4"/>
  <c r="B1026" i="4"/>
  <c r="A1026" i="4"/>
  <c r="G1025" i="4"/>
  <c r="F1025" i="4"/>
  <c r="B1025" i="4"/>
  <c r="A1025" i="4"/>
  <c r="G1024" i="4"/>
  <c r="F1024" i="4"/>
  <c r="B1024" i="4"/>
  <c r="A1024" i="4"/>
  <c r="G1023" i="4"/>
  <c r="F1023" i="4"/>
  <c r="B1023" i="4"/>
  <c r="A1023" i="4"/>
  <c r="G1022" i="4"/>
  <c r="F1022" i="4"/>
  <c r="B1022" i="4"/>
  <c r="A1022" i="4"/>
  <c r="G1021" i="4"/>
  <c r="F1021" i="4"/>
  <c r="B1021" i="4"/>
  <c r="A1021" i="4"/>
  <c r="G1020" i="4"/>
  <c r="F1020" i="4"/>
  <c r="B1020" i="4"/>
  <c r="A1020" i="4"/>
  <c r="G1019" i="4"/>
  <c r="F1019" i="4"/>
  <c r="B1019" i="4"/>
  <c r="A1019" i="4"/>
  <c r="G1018" i="4"/>
  <c r="F1018" i="4"/>
  <c r="B1018" i="4"/>
  <c r="A1018" i="4"/>
  <c r="G1017" i="4"/>
  <c r="F1017" i="4"/>
  <c r="B1017" i="4"/>
  <c r="A1017" i="4"/>
  <c r="G1016" i="4"/>
  <c r="F1016" i="4"/>
  <c r="B1016" i="4"/>
  <c r="A1016" i="4"/>
  <c r="G1015" i="4"/>
  <c r="F1015" i="4"/>
  <c r="B1015" i="4"/>
  <c r="A1015" i="4"/>
  <c r="G1014" i="4"/>
  <c r="F1014" i="4"/>
  <c r="B1014" i="4"/>
  <c r="A1014" i="4"/>
  <c r="G1013" i="4"/>
  <c r="F1013" i="4"/>
  <c r="B1013" i="4"/>
  <c r="A1013" i="4"/>
  <c r="G1012" i="4"/>
  <c r="F1012" i="4"/>
  <c r="B1012" i="4"/>
  <c r="A1012" i="4"/>
  <c r="G1011" i="4"/>
  <c r="F1011" i="4"/>
  <c r="B1011" i="4"/>
  <c r="A1011" i="4"/>
  <c r="G1010" i="4"/>
  <c r="F1010" i="4"/>
  <c r="B1010" i="4"/>
  <c r="A1010" i="4"/>
  <c r="G1009" i="4"/>
  <c r="F1009" i="4"/>
  <c r="B1009" i="4"/>
  <c r="A1009" i="4"/>
  <c r="G1008" i="4"/>
  <c r="F1008" i="4"/>
  <c r="B1008" i="4"/>
  <c r="A1008" i="4"/>
  <c r="G1007" i="4"/>
  <c r="F1007" i="4"/>
  <c r="B1007" i="4"/>
  <c r="A1007" i="4"/>
  <c r="G1006" i="4"/>
  <c r="F1006" i="4"/>
  <c r="B1006" i="4"/>
  <c r="A1006" i="4"/>
  <c r="G1005" i="4"/>
  <c r="F1005" i="4"/>
  <c r="B1005" i="4"/>
  <c r="A1005" i="4"/>
  <c r="G1004" i="4"/>
  <c r="F1004" i="4"/>
  <c r="B1004" i="4"/>
  <c r="A1004" i="4"/>
  <c r="G1003" i="4"/>
  <c r="F1003" i="4"/>
  <c r="B1003" i="4"/>
  <c r="A1003" i="4"/>
  <c r="G1002" i="4"/>
  <c r="F1002" i="4"/>
  <c r="B1002" i="4"/>
  <c r="A1002" i="4"/>
  <c r="G1001" i="4"/>
  <c r="F1001" i="4"/>
  <c r="B1001" i="4"/>
  <c r="A1001" i="4"/>
  <c r="G1000" i="4"/>
  <c r="F1000" i="4"/>
  <c r="B1000" i="4"/>
  <c r="A1000" i="4"/>
  <c r="G999" i="4"/>
  <c r="F999" i="4"/>
  <c r="B999" i="4"/>
  <c r="A999" i="4"/>
  <c r="G998" i="4"/>
  <c r="F998" i="4"/>
  <c r="B998" i="4"/>
  <c r="A998" i="4"/>
  <c r="G997" i="4"/>
  <c r="F997" i="4"/>
  <c r="B997" i="4"/>
  <c r="A997" i="4"/>
  <c r="G996" i="4"/>
  <c r="F996" i="4"/>
  <c r="B996" i="4"/>
  <c r="A996" i="4"/>
  <c r="G995" i="4"/>
  <c r="F995" i="4"/>
  <c r="B995" i="4"/>
  <c r="A995" i="4"/>
  <c r="G994" i="4"/>
  <c r="F994" i="4"/>
  <c r="B994" i="4"/>
  <c r="A994" i="4"/>
  <c r="G993" i="4"/>
  <c r="F993" i="4"/>
  <c r="B993" i="4"/>
  <c r="A993" i="4"/>
  <c r="G992" i="4"/>
  <c r="F992" i="4"/>
  <c r="B992" i="4"/>
  <c r="A992" i="4"/>
  <c r="G991" i="4"/>
  <c r="F991" i="4"/>
  <c r="B991" i="4"/>
  <c r="A991" i="4"/>
  <c r="G990" i="4"/>
  <c r="F990" i="4"/>
  <c r="B990" i="4"/>
  <c r="A990" i="4"/>
  <c r="G989" i="4"/>
  <c r="F989" i="4"/>
  <c r="B989" i="4"/>
  <c r="A989" i="4"/>
  <c r="G988" i="4"/>
  <c r="F988" i="4"/>
  <c r="B988" i="4"/>
  <c r="A988" i="4"/>
  <c r="G987" i="4"/>
  <c r="F987" i="4"/>
  <c r="B987" i="4"/>
  <c r="A987" i="4"/>
  <c r="G986" i="4"/>
  <c r="F986" i="4"/>
  <c r="B986" i="4"/>
  <c r="A986" i="4"/>
  <c r="G985" i="4"/>
  <c r="F985" i="4"/>
  <c r="B985" i="4"/>
  <c r="A985" i="4"/>
  <c r="G984" i="4"/>
  <c r="F984" i="4"/>
  <c r="B984" i="4"/>
  <c r="A984" i="4"/>
  <c r="G983" i="4"/>
  <c r="F983" i="4"/>
  <c r="B983" i="4"/>
  <c r="A983" i="4"/>
  <c r="G982" i="4"/>
  <c r="F982" i="4"/>
  <c r="B982" i="4"/>
  <c r="A982" i="4"/>
  <c r="G981" i="4"/>
  <c r="F981" i="4"/>
  <c r="B981" i="4"/>
  <c r="A981" i="4"/>
  <c r="G980" i="4"/>
  <c r="F980" i="4"/>
  <c r="B980" i="4"/>
  <c r="A980" i="4"/>
  <c r="G979" i="4"/>
  <c r="F979" i="4"/>
  <c r="B979" i="4"/>
  <c r="A979" i="4"/>
  <c r="G978" i="4"/>
  <c r="F978" i="4"/>
  <c r="B978" i="4"/>
  <c r="A978" i="4"/>
  <c r="G977" i="4"/>
  <c r="F977" i="4"/>
  <c r="B977" i="4"/>
  <c r="A977" i="4"/>
  <c r="G976" i="4"/>
  <c r="F976" i="4"/>
  <c r="B976" i="4"/>
  <c r="A976" i="4"/>
  <c r="G975" i="4"/>
  <c r="F975" i="4"/>
  <c r="B975" i="4"/>
  <c r="A975" i="4"/>
  <c r="G974" i="4"/>
  <c r="F974" i="4"/>
  <c r="B974" i="4"/>
  <c r="A974" i="4"/>
  <c r="G973" i="4"/>
  <c r="F973" i="4"/>
  <c r="B973" i="4"/>
  <c r="A973" i="4"/>
  <c r="G972" i="4"/>
  <c r="F972" i="4"/>
  <c r="B972" i="4"/>
  <c r="A972" i="4"/>
  <c r="G971" i="4"/>
  <c r="F971" i="4"/>
  <c r="B971" i="4"/>
  <c r="A971" i="4"/>
  <c r="G970" i="4"/>
  <c r="F970" i="4"/>
  <c r="B970" i="4"/>
  <c r="A970" i="4"/>
  <c r="G969" i="4"/>
  <c r="F969" i="4"/>
  <c r="B969" i="4"/>
  <c r="A969" i="4"/>
  <c r="G968" i="4"/>
  <c r="F968" i="4"/>
  <c r="B968" i="4"/>
  <c r="A968" i="4"/>
  <c r="G967" i="4"/>
  <c r="F967" i="4"/>
  <c r="B967" i="4"/>
  <c r="A967" i="4"/>
  <c r="G966" i="4"/>
  <c r="F966" i="4"/>
  <c r="B966" i="4"/>
  <c r="A966" i="4"/>
  <c r="G965" i="4"/>
  <c r="F965" i="4"/>
  <c r="B965" i="4"/>
  <c r="A965" i="4"/>
  <c r="G964" i="4"/>
  <c r="F964" i="4"/>
  <c r="B964" i="4"/>
  <c r="A964" i="4"/>
  <c r="G963" i="4"/>
  <c r="F963" i="4"/>
  <c r="B963" i="4"/>
  <c r="A963" i="4"/>
  <c r="G962" i="4"/>
  <c r="F962" i="4"/>
  <c r="B962" i="4"/>
  <c r="A962" i="4"/>
  <c r="G961" i="4"/>
  <c r="F961" i="4"/>
  <c r="B961" i="4"/>
  <c r="A961" i="4"/>
  <c r="G960" i="4"/>
  <c r="F960" i="4"/>
  <c r="B960" i="4"/>
  <c r="A960" i="4"/>
  <c r="G959" i="4"/>
  <c r="F959" i="4"/>
  <c r="B959" i="4"/>
  <c r="A959" i="4"/>
  <c r="G958" i="4"/>
  <c r="F958" i="4"/>
  <c r="B958" i="4"/>
  <c r="A958" i="4"/>
  <c r="G957" i="4"/>
  <c r="F957" i="4"/>
  <c r="B957" i="4"/>
  <c r="A957" i="4"/>
  <c r="G956" i="4"/>
  <c r="F956" i="4"/>
  <c r="B956" i="4"/>
  <c r="A956" i="4"/>
  <c r="G955" i="4"/>
  <c r="F955" i="4"/>
  <c r="B955" i="4"/>
  <c r="A955" i="4"/>
  <c r="G954" i="4"/>
  <c r="F954" i="4"/>
  <c r="B954" i="4"/>
  <c r="A954" i="4"/>
  <c r="G953" i="4"/>
  <c r="F953" i="4"/>
  <c r="B953" i="4"/>
  <c r="A953" i="4"/>
  <c r="G952" i="4"/>
  <c r="F952" i="4"/>
  <c r="B952" i="4"/>
  <c r="A952" i="4"/>
  <c r="G951" i="4"/>
  <c r="F951" i="4"/>
  <c r="B951" i="4"/>
  <c r="A951" i="4"/>
  <c r="G950" i="4"/>
  <c r="F950" i="4"/>
  <c r="B950" i="4"/>
  <c r="A950" i="4"/>
  <c r="G949" i="4"/>
  <c r="F949" i="4"/>
  <c r="B949" i="4"/>
  <c r="A949" i="4"/>
  <c r="G948" i="4"/>
  <c r="F948" i="4"/>
  <c r="B948" i="4"/>
  <c r="A948" i="4"/>
  <c r="G947" i="4"/>
  <c r="F947" i="4"/>
  <c r="B947" i="4"/>
  <c r="A947" i="4"/>
  <c r="G946" i="4"/>
  <c r="F946" i="4"/>
  <c r="B946" i="4"/>
  <c r="A946" i="4"/>
  <c r="G945" i="4"/>
  <c r="F945" i="4"/>
  <c r="B945" i="4"/>
  <c r="A945" i="4"/>
  <c r="G944" i="4"/>
  <c r="F944" i="4"/>
  <c r="B944" i="4"/>
  <c r="A944" i="4"/>
  <c r="G943" i="4"/>
  <c r="F943" i="4"/>
  <c r="B943" i="4"/>
  <c r="A943" i="4"/>
  <c r="G942" i="4"/>
  <c r="F942" i="4"/>
  <c r="B942" i="4"/>
  <c r="A942" i="4"/>
  <c r="G941" i="4"/>
  <c r="F941" i="4"/>
  <c r="B941" i="4"/>
  <c r="A941" i="4"/>
  <c r="G940" i="4"/>
  <c r="F940" i="4"/>
  <c r="B940" i="4"/>
  <c r="A940" i="4"/>
  <c r="G939" i="4"/>
  <c r="F939" i="4"/>
  <c r="B939" i="4"/>
  <c r="A939" i="4"/>
  <c r="G938" i="4"/>
  <c r="F938" i="4"/>
  <c r="B938" i="4"/>
  <c r="A938" i="4"/>
  <c r="G937" i="4"/>
  <c r="F937" i="4"/>
  <c r="B937" i="4"/>
  <c r="A937" i="4"/>
  <c r="G936" i="4"/>
  <c r="F936" i="4"/>
  <c r="B936" i="4"/>
  <c r="A936" i="4"/>
  <c r="G935" i="4"/>
  <c r="F935" i="4"/>
  <c r="B935" i="4"/>
  <c r="A935" i="4"/>
  <c r="G934" i="4"/>
  <c r="F934" i="4"/>
  <c r="B934" i="4"/>
  <c r="A934" i="4"/>
  <c r="G933" i="4"/>
  <c r="F933" i="4"/>
  <c r="B933" i="4"/>
  <c r="A933" i="4"/>
  <c r="G932" i="4"/>
  <c r="F932" i="4"/>
  <c r="B932" i="4"/>
  <c r="A932" i="4"/>
  <c r="G931" i="4"/>
  <c r="F931" i="4"/>
  <c r="B931" i="4"/>
  <c r="A931" i="4"/>
  <c r="G930" i="4"/>
  <c r="F930" i="4"/>
  <c r="B930" i="4"/>
  <c r="A930" i="4"/>
  <c r="G929" i="4"/>
  <c r="F929" i="4"/>
  <c r="B929" i="4"/>
  <c r="A929" i="4"/>
  <c r="G928" i="4"/>
  <c r="F928" i="4"/>
  <c r="B928" i="4"/>
  <c r="A928" i="4"/>
  <c r="G927" i="4"/>
  <c r="F927" i="4"/>
  <c r="B927" i="4"/>
  <c r="A927" i="4"/>
  <c r="G926" i="4"/>
  <c r="F926" i="4"/>
  <c r="B926" i="4"/>
  <c r="A926" i="4"/>
  <c r="G925" i="4"/>
  <c r="F925" i="4"/>
  <c r="B925" i="4"/>
  <c r="A925" i="4"/>
  <c r="G924" i="4"/>
  <c r="F924" i="4"/>
  <c r="B924" i="4"/>
  <c r="A924" i="4"/>
  <c r="G923" i="4"/>
  <c r="F923" i="4"/>
  <c r="B923" i="4"/>
  <c r="A923" i="4"/>
  <c r="G922" i="4"/>
  <c r="F922" i="4"/>
  <c r="B922" i="4"/>
  <c r="A922" i="4"/>
  <c r="G921" i="4"/>
  <c r="F921" i="4"/>
  <c r="B921" i="4"/>
  <c r="A921" i="4"/>
  <c r="G920" i="4"/>
  <c r="F920" i="4"/>
  <c r="B920" i="4"/>
  <c r="A920" i="4"/>
  <c r="G919" i="4"/>
  <c r="F919" i="4"/>
  <c r="B919" i="4"/>
  <c r="A919" i="4"/>
  <c r="G918" i="4"/>
  <c r="F918" i="4"/>
  <c r="B918" i="4"/>
  <c r="A918" i="4"/>
  <c r="G917" i="4"/>
  <c r="F917" i="4"/>
  <c r="B917" i="4"/>
  <c r="A917" i="4"/>
  <c r="G916" i="4"/>
  <c r="F916" i="4"/>
  <c r="B916" i="4"/>
  <c r="A916" i="4"/>
  <c r="G915" i="4"/>
  <c r="F915" i="4"/>
  <c r="B915" i="4"/>
  <c r="A915" i="4"/>
  <c r="G914" i="4"/>
  <c r="F914" i="4"/>
  <c r="B914" i="4"/>
  <c r="A914" i="4"/>
  <c r="G913" i="4"/>
  <c r="F913" i="4"/>
  <c r="B913" i="4"/>
  <c r="A913" i="4"/>
  <c r="G912" i="4"/>
  <c r="F912" i="4"/>
  <c r="B912" i="4"/>
  <c r="A912" i="4"/>
  <c r="G911" i="4"/>
  <c r="F911" i="4"/>
  <c r="B911" i="4"/>
  <c r="A911" i="4"/>
  <c r="G910" i="4"/>
  <c r="F910" i="4"/>
  <c r="B910" i="4"/>
  <c r="A910" i="4"/>
  <c r="G909" i="4"/>
  <c r="F909" i="4"/>
  <c r="B909" i="4"/>
  <c r="A909" i="4"/>
  <c r="G908" i="4"/>
  <c r="F908" i="4"/>
  <c r="B908" i="4"/>
  <c r="A908" i="4"/>
  <c r="G907" i="4"/>
  <c r="F907" i="4"/>
  <c r="B907" i="4"/>
  <c r="A907" i="4"/>
  <c r="G906" i="4"/>
  <c r="F906" i="4"/>
  <c r="B906" i="4"/>
  <c r="A906" i="4"/>
  <c r="G905" i="4"/>
  <c r="F905" i="4"/>
  <c r="B905" i="4"/>
  <c r="A905" i="4"/>
  <c r="G904" i="4"/>
  <c r="F904" i="4"/>
  <c r="B904" i="4"/>
  <c r="A904" i="4"/>
  <c r="G903" i="4"/>
  <c r="F903" i="4"/>
  <c r="B903" i="4"/>
  <c r="A903" i="4"/>
  <c r="G902" i="4"/>
  <c r="F902" i="4"/>
  <c r="B902" i="4"/>
  <c r="A902" i="4"/>
  <c r="G901" i="4"/>
  <c r="F901" i="4"/>
  <c r="B901" i="4"/>
  <c r="A901" i="4"/>
  <c r="G900" i="4"/>
  <c r="F900" i="4"/>
  <c r="B900" i="4"/>
  <c r="A900" i="4"/>
  <c r="G899" i="4"/>
  <c r="F899" i="4"/>
  <c r="B899" i="4"/>
  <c r="A899" i="4"/>
  <c r="G898" i="4"/>
  <c r="F898" i="4"/>
  <c r="B898" i="4"/>
  <c r="A898" i="4"/>
  <c r="G897" i="4"/>
  <c r="F897" i="4"/>
  <c r="B897" i="4"/>
  <c r="A897" i="4"/>
  <c r="G896" i="4"/>
  <c r="F896" i="4"/>
  <c r="B896" i="4"/>
  <c r="A896" i="4"/>
  <c r="G895" i="4"/>
  <c r="F895" i="4"/>
  <c r="B895" i="4"/>
  <c r="A895" i="4"/>
  <c r="G894" i="4"/>
  <c r="F894" i="4"/>
  <c r="B894" i="4"/>
  <c r="A894" i="4"/>
  <c r="G893" i="4"/>
  <c r="F893" i="4"/>
  <c r="B893" i="4"/>
  <c r="A893" i="4"/>
  <c r="G892" i="4"/>
  <c r="F892" i="4"/>
  <c r="B892" i="4"/>
  <c r="A892" i="4"/>
  <c r="G891" i="4"/>
  <c r="F891" i="4"/>
  <c r="B891" i="4"/>
  <c r="A891" i="4"/>
  <c r="G890" i="4"/>
  <c r="F890" i="4"/>
  <c r="B890" i="4"/>
  <c r="A890" i="4"/>
  <c r="G889" i="4"/>
  <c r="F889" i="4"/>
  <c r="B889" i="4"/>
  <c r="A889" i="4"/>
  <c r="G888" i="4"/>
  <c r="F888" i="4"/>
  <c r="B888" i="4"/>
  <c r="A888" i="4"/>
  <c r="G887" i="4"/>
  <c r="F887" i="4"/>
  <c r="B887" i="4"/>
  <c r="A887" i="4"/>
  <c r="G886" i="4"/>
  <c r="F886" i="4"/>
  <c r="B886" i="4"/>
  <c r="A886" i="4"/>
  <c r="G885" i="4"/>
  <c r="F885" i="4"/>
  <c r="B885" i="4"/>
  <c r="A885" i="4"/>
  <c r="G884" i="4"/>
  <c r="F884" i="4"/>
  <c r="B884" i="4"/>
  <c r="A884" i="4"/>
  <c r="G883" i="4"/>
  <c r="F883" i="4"/>
  <c r="B883" i="4"/>
  <c r="A883" i="4"/>
  <c r="G882" i="4"/>
  <c r="F882" i="4"/>
  <c r="B882" i="4"/>
  <c r="A882" i="4"/>
  <c r="G881" i="4"/>
  <c r="F881" i="4"/>
  <c r="B881" i="4"/>
  <c r="A881" i="4"/>
  <c r="G880" i="4"/>
  <c r="F880" i="4"/>
  <c r="B880" i="4"/>
  <c r="A880" i="4"/>
  <c r="G879" i="4"/>
  <c r="F879" i="4"/>
  <c r="B879" i="4"/>
  <c r="A879" i="4"/>
  <c r="G878" i="4"/>
  <c r="F878" i="4"/>
  <c r="B878" i="4"/>
  <c r="A878" i="4"/>
  <c r="G877" i="4"/>
  <c r="F877" i="4"/>
  <c r="B877" i="4"/>
  <c r="A877" i="4"/>
  <c r="G876" i="4"/>
  <c r="F876" i="4"/>
  <c r="B876" i="4"/>
  <c r="A876" i="4"/>
  <c r="G875" i="4"/>
  <c r="F875" i="4"/>
  <c r="B875" i="4"/>
  <c r="A875" i="4"/>
  <c r="G874" i="4"/>
  <c r="F874" i="4"/>
  <c r="B874" i="4"/>
  <c r="A874" i="4"/>
  <c r="G873" i="4"/>
  <c r="F873" i="4"/>
  <c r="B873" i="4"/>
  <c r="A873" i="4"/>
  <c r="G872" i="4"/>
  <c r="F872" i="4"/>
  <c r="B872" i="4"/>
  <c r="A872" i="4"/>
  <c r="G871" i="4"/>
  <c r="F871" i="4"/>
  <c r="B871" i="4"/>
  <c r="A871" i="4"/>
  <c r="G870" i="4"/>
  <c r="F870" i="4"/>
  <c r="B870" i="4"/>
  <c r="A870" i="4"/>
  <c r="G869" i="4"/>
  <c r="F869" i="4"/>
  <c r="B869" i="4"/>
  <c r="A869" i="4"/>
  <c r="G868" i="4"/>
  <c r="F868" i="4"/>
  <c r="B868" i="4"/>
  <c r="A868" i="4"/>
  <c r="G867" i="4"/>
  <c r="F867" i="4"/>
  <c r="B867" i="4"/>
  <c r="A867" i="4"/>
  <c r="G866" i="4"/>
  <c r="F866" i="4"/>
  <c r="B866" i="4"/>
  <c r="A866" i="4"/>
  <c r="G865" i="4"/>
  <c r="F865" i="4"/>
  <c r="B865" i="4"/>
  <c r="A865" i="4"/>
  <c r="G864" i="4"/>
  <c r="F864" i="4"/>
  <c r="B864" i="4"/>
  <c r="A864" i="4"/>
  <c r="G863" i="4"/>
  <c r="F863" i="4"/>
  <c r="B863" i="4"/>
  <c r="A863" i="4"/>
  <c r="G862" i="4"/>
  <c r="F862" i="4"/>
  <c r="B862" i="4"/>
  <c r="A862" i="4"/>
  <c r="G861" i="4"/>
  <c r="F861" i="4"/>
  <c r="B861" i="4"/>
  <c r="A861" i="4"/>
  <c r="G860" i="4"/>
  <c r="F860" i="4"/>
  <c r="B860" i="4"/>
  <c r="A860" i="4"/>
  <c r="G859" i="4"/>
  <c r="F859" i="4"/>
  <c r="B859" i="4"/>
  <c r="A859" i="4"/>
  <c r="G858" i="4"/>
  <c r="F858" i="4"/>
  <c r="B858" i="4"/>
  <c r="A858" i="4"/>
  <c r="G857" i="4"/>
  <c r="F857" i="4"/>
  <c r="B857" i="4"/>
  <c r="A857" i="4"/>
  <c r="G856" i="4"/>
  <c r="F856" i="4"/>
  <c r="B856" i="4"/>
  <c r="A856" i="4"/>
  <c r="G855" i="4"/>
  <c r="F855" i="4"/>
  <c r="B855" i="4"/>
  <c r="A855" i="4"/>
  <c r="G854" i="4"/>
  <c r="F854" i="4"/>
  <c r="B854" i="4"/>
  <c r="A854" i="4"/>
  <c r="G853" i="4"/>
  <c r="F853" i="4"/>
  <c r="B853" i="4"/>
  <c r="A853" i="4"/>
  <c r="G852" i="4"/>
  <c r="F852" i="4"/>
  <c r="B852" i="4"/>
  <c r="A852" i="4"/>
  <c r="G851" i="4"/>
  <c r="F851" i="4"/>
  <c r="B851" i="4"/>
  <c r="A851" i="4"/>
  <c r="G850" i="4"/>
  <c r="F850" i="4"/>
  <c r="B850" i="4"/>
  <c r="A850" i="4"/>
  <c r="G849" i="4"/>
  <c r="F849" i="4"/>
  <c r="B849" i="4"/>
  <c r="A849" i="4"/>
  <c r="G848" i="4"/>
  <c r="F848" i="4"/>
  <c r="B848" i="4"/>
  <c r="A848" i="4"/>
  <c r="G847" i="4"/>
  <c r="F847" i="4"/>
  <c r="B847" i="4"/>
  <c r="A847" i="4"/>
  <c r="G846" i="4"/>
  <c r="F846" i="4"/>
  <c r="B846" i="4"/>
  <c r="A846" i="4"/>
  <c r="G845" i="4"/>
  <c r="F845" i="4"/>
  <c r="B845" i="4"/>
  <c r="A845" i="4"/>
  <c r="G844" i="4"/>
  <c r="F844" i="4"/>
  <c r="B844" i="4"/>
  <c r="A844" i="4"/>
  <c r="G843" i="4"/>
  <c r="F843" i="4"/>
  <c r="B843" i="4"/>
  <c r="A843" i="4"/>
  <c r="G842" i="4"/>
  <c r="F842" i="4"/>
  <c r="B842" i="4"/>
  <c r="A842" i="4"/>
  <c r="G841" i="4"/>
  <c r="F841" i="4"/>
  <c r="B841" i="4"/>
  <c r="A841" i="4"/>
  <c r="G840" i="4"/>
  <c r="F840" i="4"/>
  <c r="B840" i="4"/>
  <c r="A840" i="4"/>
  <c r="G839" i="4"/>
  <c r="F839" i="4"/>
  <c r="B839" i="4"/>
  <c r="A839" i="4"/>
  <c r="G838" i="4"/>
  <c r="F838" i="4"/>
  <c r="B838" i="4"/>
  <c r="A838" i="4"/>
  <c r="G837" i="4"/>
  <c r="F837" i="4"/>
  <c r="B837" i="4"/>
  <c r="A837" i="4"/>
  <c r="G836" i="4"/>
  <c r="F836" i="4"/>
  <c r="B836" i="4"/>
  <c r="A836" i="4"/>
  <c r="G835" i="4"/>
  <c r="F835" i="4"/>
  <c r="B835" i="4"/>
  <c r="A835" i="4"/>
  <c r="G834" i="4"/>
  <c r="F834" i="4"/>
  <c r="B834" i="4"/>
  <c r="A834" i="4"/>
  <c r="G833" i="4"/>
  <c r="F833" i="4"/>
  <c r="B833" i="4"/>
  <c r="A833" i="4"/>
  <c r="G832" i="4"/>
  <c r="F832" i="4"/>
  <c r="B832" i="4"/>
  <c r="A832" i="4"/>
  <c r="G831" i="4"/>
  <c r="F831" i="4"/>
  <c r="B831" i="4"/>
  <c r="A831" i="4"/>
  <c r="G830" i="4"/>
  <c r="F830" i="4"/>
  <c r="B830" i="4"/>
  <c r="A830" i="4"/>
  <c r="G829" i="4"/>
  <c r="F829" i="4"/>
  <c r="B829" i="4"/>
  <c r="A829" i="4"/>
  <c r="G828" i="4"/>
  <c r="F828" i="4"/>
  <c r="B828" i="4"/>
  <c r="A828" i="4"/>
  <c r="G827" i="4"/>
  <c r="F827" i="4"/>
  <c r="B827" i="4"/>
  <c r="A827" i="4"/>
  <c r="G826" i="4"/>
  <c r="F826" i="4"/>
  <c r="B826" i="4"/>
  <c r="A826" i="4"/>
  <c r="G825" i="4"/>
  <c r="F825" i="4"/>
  <c r="B825" i="4"/>
  <c r="A825" i="4"/>
  <c r="G824" i="4"/>
  <c r="F824" i="4"/>
  <c r="B824" i="4"/>
  <c r="A824" i="4"/>
  <c r="G823" i="4"/>
  <c r="F823" i="4"/>
  <c r="B823" i="4"/>
  <c r="A823" i="4"/>
  <c r="G822" i="4"/>
  <c r="F822" i="4"/>
  <c r="B822" i="4"/>
  <c r="A822" i="4"/>
  <c r="G821" i="4"/>
  <c r="F821" i="4"/>
  <c r="B821" i="4"/>
  <c r="A821" i="4"/>
  <c r="G820" i="4"/>
  <c r="F820" i="4"/>
  <c r="B820" i="4"/>
  <c r="A820" i="4"/>
  <c r="G819" i="4"/>
  <c r="F819" i="4"/>
  <c r="B819" i="4"/>
  <c r="A819" i="4"/>
  <c r="G818" i="4"/>
  <c r="F818" i="4"/>
  <c r="B818" i="4"/>
  <c r="A818" i="4"/>
  <c r="G817" i="4"/>
  <c r="F817" i="4"/>
  <c r="B817" i="4"/>
  <c r="A817" i="4"/>
  <c r="G816" i="4"/>
  <c r="F816" i="4"/>
  <c r="B816" i="4"/>
  <c r="A816" i="4"/>
  <c r="G815" i="4"/>
  <c r="F815" i="4"/>
  <c r="B815" i="4"/>
  <c r="A815" i="4"/>
  <c r="G814" i="4"/>
  <c r="F814" i="4"/>
  <c r="B814" i="4"/>
  <c r="A814" i="4"/>
  <c r="G813" i="4"/>
  <c r="F813" i="4"/>
  <c r="B813" i="4"/>
  <c r="A813" i="4"/>
  <c r="G812" i="4"/>
  <c r="F812" i="4"/>
  <c r="B812" i="4"/>
  <c r="A812" i="4"/>
  <c r="G811" i="4"/>
  <c r="F811" i="4"/>
  <c r="B811" i="4"/>
  <c r="A811" i="4"/>
  <c r="G810" i="4"/>
  <c r="F810" i="4"/>
  <c r="B810" i="4"/>
  <c r="A810" i="4"/>
  <c r="G809" i="4"/>
  <c r="F809" i="4"/>
  <c r="B809" i="4"/>
  <c r="A809" i="4"/>
  <c r="G808" i="4"/>
  <c r="F808" i="4"/>
  <c r="B808" i="4"/>
  <c r="A808" i="4"/>
  <c r="G807" i="4"/>
  <c r="F807" i="4"/>
  <c r="B807" i="4"/>
  <c r="A807" i="4"/>
  <c r="G806" i="4"/>
  <c r="F806" i="4"/>
  <c r="B806" i="4"/>
  <c r="A806" i="4"/>
  <c r="G805" i="4"/>
  <c r="F805" i="4"/>
  <c r="B805" i="4"/>
  <c r="A805" i="4"/>
  <c r="G804" i="4"/>
  <c r="F804" i="4"/>
  <c r="B804" i="4"/>
  <c r="A804" i="4"/>
  <c r="G803" i="4"/>
  <c r="F803" i="4"/>
  <c r="B803" i="4"/>
  <c r="A803" i="4"/>
  <c r="G802" i="4"/>
  <c r="F802" i="4"/>
  <c r="B802" i="4"/>
  <c r="A802" i="4"/>
  <c r="G801" i="4"/>
  <c r="F801" i="4"/>
  <c r="B801" i="4"/>
  <c r="A801" i="4"/>
  <c r="G800" i="4"/>
  <c r="F800" i="4"/>
  <c r="B800" i="4"/>
  <c r="A800" i="4"/>
  <c r="G799" i="4"/>
  <c r="F799" i="4"/>
  <c r="B799" i="4"/>
  <c r="A799" i="4"/>
  <c r="G798" i="4"/>
  <c r="F798" i="4"/>
  <c r="B798" i="4"/>
  <c r="A798" i="4"/>
  <c r="G797" i="4"/>
  <c r="F797" i="4"/>
  <c r="B797" i="4"/>
  <c r="A797" i="4"/>
  <c r="G796" i="4"/>
  <c r="F796" i="4"/>
  <c r="B796" i="4"/>
  <c r="A796" i="4"/>
  <c r="G795" i="4"/>
  <c r="F795" i="4"/>
  <c r="B795" i="4"/>
  <c r="A795" i="4"/>
  <c r="G794" i="4"/>
  <c r="F794" i="4"/>
  <c r="B794" i="4"/>
  <c r="A794" i="4"/>
  <c r="G793" i="4"/>
  <c r="F793" i="4"/>
  <c r="B793" i="4"/>
  <c r="A793" i="4"/>
  <c r="G792" i="4"/>
  <c r="F792" i="4"/>
  <c r="B792" i="4"/>
  <c r="A792" i="4"/>
  <c r="G791" i="4"/>
  <c r="F791" i="4"/>
  <c r="B791" i="4"/>
  <c r="A791" i="4"/>
  <c r="G790" i="4"/>
  <c r="F790" i="4"/>
  <c r="B790" i="4"/>
  <c r="A790" i="4"/>
  <c r="G789" i="4"/>
  <c r="F789" i="4"/>
  <c r="B789" i="4"/>
  <c r="A789" i="4"/>
  <c r="G788" i="4"/>
  <c r="F788" i="4"/>
  <c r="B788" i="4"/>
  <c r="A788" i="4"/>
  <c r="G787" i="4"/>
  <c r="F787" i="4"/>
  <c r="B787" i="4"/>
  <c r="A787" i="4"/>
  <c r="G786" i="4"/>
  <c r="F786" i="4"/>
  <c r="B786" i="4"/>
  <c r="A786" i="4"/>
  <c r="G785" i="4"/>
  <c r="F785" i="4"/>
  <c r="B785" i="4"/>
  <c r="A785" i="4"/>
  <c r="G784" i="4"/>
  <c r="F784" i="4"/>
  <c r="B784" i="4"/>
  <c r="A784" i="4"/>
  <c r="G783" i="4"/>
  <c r="F783" i="4"/>
  <c r="B783" i="4"/>
  <c r="A783" i="4"/>
  <c r="G782" i="4"/>
  <c r="F782" i="4"/>
  <c r="B782" i="4"/>
  <c r="A782" i="4"/>
  <c r="G781" i="4"/>
  <c r="F781" i="4"/>
  <c r="B781" i="4"/>
  <c r="A781" i="4"/>
  <c r="G780" i="4"/>
  <c r="F780" i="4"/>
  <c r="B780" i="4"/>
  <c r="A780" i="4"/>
  <c r="G779" i="4"/>
  <c r="F779" i="4"/>
  <c r="B779" i="4"/>
  <c r="A779" i="4"/>
  <c r="G778" i="4"/>
  <c r="F778" i="4"/>
  <c r="B778" i="4"/>
  <c r="A778" i="4"/>
  <c r="G777" i="4"/>
  <c r="F777" i="4"/>
  <c r="B777" i="4"/>
  <c r="A777" i="4"/>
  <c r="G776" i="4"/>
  <c r="F776" i="4"/>
  <c r="B776" i="4"/>
  <c r="A776" i="4"/>
  <c r="G775" i="4"/>
  <c r="F775" i="4"/>
  <c r="B775" i="4"/>
  <c r="A775" i="4"/>
  <c r="G774" i="4"/>
  <c r="F774" i="4"/>
  <c r="B774" i="4"/>
  <c r="A774" i="4"/>
  <c r="G773" i="4"/>
  <c r="F773" i="4"/>
  <c r="B773" i="4"/>
  <c r="A773" i="4"/>
  <c r="G772" i="4"/>
  <c r="F772" i="4"/>
  <c r="B772" i="4"/>
  <c r="A772" i="4"/>
  <c r="G771" i="4"/>
  <c r="F771" i="4"/>
  <c r="B771" i="4"/>
  <c r="A771" i="4"/>
  <c r="G770" i="4"/>
  <c r="F770" i="4"/>
  <c r="B770" i="4"/>
  <c r="A770" i="4"/>
  <c r="G769" i="4"/>
  <c r="F769" i="4"/>
  <c r="B769" i="4"/>
  <c r="A769" i="4"/>
  <c r="G768" i="4"/>
  <c r="F768" i="4"/>
  <c r="B768" i="4"/>
  <c r="A768" i="4"/>
  <c r="G767" i="4"/>
  <c r="F767" i="4"/>
  <c r="B767" i="4"/>
  <c r="A767" i="4"/>
  <c r="G766" i="4"/>
  <c r="F766" i="4"/>
  <c r="B766" i="4"/>
  <c r="A766" i="4"/>
  <c r="G765" i="4"/>
  <c r="F765" i="4"/>
  <c r="B765" i="4"/>
  <c r="A765" i="4"/>
  <c r="G764" i="4"/>
  <c r="F764" i="4"/>
  <c r="B764" i="4"/>
  <c r="A764" i="4"/>
  <c r="G763" i="4"/>
  <c r="F763" i="4"/>
  <c r="B763" i="4"/>
  <c r="A763" i="4"/>
  <c r="G762" i="4"/>
  <c r="F762" i="4"/>
  <c r="B762" i="4"/>
  <c r="A762" i="4"/>
  <c r="G761" i="4"/>
  <c r="F761" i="4"/>
  <c r="B761" i="4"/>
  <c r="A761" i="4"/>
  <c r="G760" i="4"/>
  <c r="F760" i="4"/>
  <c r="B760" i="4"/>
  <c r="A760" i="4"/>
  <c r="G759" i="4"/>
  <c r="F759" i="4"/>
  <c r="B759" i="4"/>
  <c r="A759" i="4"/>
  <c r="G758" i="4"/>
  <c r="F758" i="4"/>
  <c r="B758" i="4"/>
  <c r="A758" i="4"/>
  <c r="G757" i="4"/>
  <c r="F757" i="4"/>
  <c r="B757" i="4"/>
  <c r="A757" i="4"/>
  <c r="G756" i="4"/>
  <c r="F756" i="4"/>
  <c r="B756" i="4"/>
  <c r="A756" i="4"/>
  <c r="G755" i="4"/>
  <c r="F755" i="4"/>
  <c r="B755" i="4"/>
  <c r="A755" i="4"/>
  <c r="G754" i="4"/>
  <c r="F754" i="4"/>
  <c r="B754" i="4"/>
  <c r="A754" i="4"/>
  <c r="G753" i="4"/>
  <c r="F753" i="4"/>
  <c r="B753" i="4"/>
  <c r="A753" i="4"/>
  <c r="G752" i="4"/>
  <c r="F752" i="4"/>
  <c r="B752" i="4"/>
  <c r="A752" i="4"/>
  <c r="G751" i="4"/>
  <c r="F751" i="4"/>
  <c r="B751" i="4"/>
  <c r="A751" i="4"/>
  <c r="G750" i="4"/>
  <c r="F750" i="4"/>
  <c r="B750" i="4"/>
  <c r="A750" i="4"/>
  <c r="G749" i="4"/>
  <c r="F749" i="4"/>
  <c r="B749" i="4"/>
  <c r="A749" i="4"/>
  <c r="G748" i="4"/>
  <c r="F748" i="4"/>
  <c r="B748" i="4"/>
  <c r="A748" i="4"/>
  <c r="G747" i="4"/>
  <c r="F747" i="4"/>
  <c r="B747" i="4"/>
  <c r="A747" i="4"/>
  <c r="G746" i="4"/>
  <c r="F746" i="4"/>
  <c r="B746" i="4"/>
  <c r="A746" i="4"/>
  <c r="G745" i="4"/>
  <c r="F745" i="4"/>
  <c r="B745" i="4"/>
  <c r="A745" i="4"/>
  <c r="G744" i="4"/>
  <c r="F744" i="4"/>
  <c r="B744" i="4"/>
  <c r="A744" i="4"/>
  <c r="G743" i="4"/>
  <c r="F743" i="4"/>
  <c r="B743" i="4"/>
  <c r="A743" i="4"/>
  <c r="G742" i="4"/>
  <c r="F742" i="4"/>
  <c r="B742" i="4"/>
  <c r="A742" i="4"/>
  <c r="G741" i="4"/>
  <c r="F741" i="4"/>
  <c r="B741" i="4"/>
  <c r="A741" i="4"/>
  <c r="G740" i="4"/>
  <c r="F740" i="4"/>
  <c r="B740" i="4"/>
  <c r="A740" i="4"/>
  <c r="G739" i="4"/>
  <c r="F739" i="4"/>
  <c r="B739" i="4"/>
  <c r="A739" i="4"/>
  <c r="G738" i="4"/>
  <c r="F738" i="4"/>
  <c r="B738" i="4"/>
  <c r="A738" i="4"/>
  <c r="G737" i="4"/>
  <c r="F737" i="4"/>
  <c r="B737" i="4"/>
  <c r="A737" i="4"/>
  <c r="G736" i="4"/>
  <c r="F736" i="4"/>
  <c r="B736" i="4"/>
  <c r="A736" i="4"/>
  <c r="G735" i="4"/>
  <c r="F735" i="4"/>
  <c r="B735" i="4"/>
  <c r="A735" i="4"/>
  <c r="G734" i="4"/>
  <c r="F734" i="4"/>
  <c r="B734" i="4"/>
  <c r="A734" i="4"/>
  <c r="G733" i="4"/>
  <c r="F733" i="4"/>
  <c r="B733" i="4"/>
  <c r="A733" i="4"/>
  <c r="G732" i="4"/>
  <c r="F732" i="4"/>
  <c r="B732" i="4"/>
  <c r="A732" i="4"/>
  <c r="G731" i="4"/>
  <c r="F731" i="4"/>
  <c r="B731" i="4"/>
  <c r="A731" i="4"/>
  <c r="G730" i="4"/>
  <c r="F730" i="4"/>
  <c r="B730" i="4"/>
  <c r="A730" i="4"/>
  <c r="G729" i="4"/>
  <c r="F729" i="4"/>
  <c r="B729" i="4"/>
  <c r="A729" i="4"/>
  <c r="G728" i="4"/>
  <c r="F728" i="4"/>
  <c r="B728" i="4"/>
  <c r="A728" i="4"/>
  <c r="G727" i="4"/>
  <c r="F727" i="4"/>
  <c r="B727" i="4"/>
  <c r="A727" i="4"/>
  <c r="G726" i="4"/>
  <c r="F726" i="4"/>
  <c r="B726" i="4"/>
  <c r="A726" i="4"/>
  <c r="G725" i="4"/>
  <c r="F725" i="4"/>
  <c r="B725" i="4"/>
  <c r="A725" i="4"/>
  <c r="G724" i="4"/>
  <c r="F724" i="4"/>
  <c r="B724" i="4"/>
  <c r="A724" i="4"/>
  <c r="G723" i="4"/>
  <c r="F723" i="4"/>
  <c r="B723" i="4"/>
  <c r="A723" i="4"/>
  <c r="G722" i="4"/>
  <c r="F722" i="4"/>
  <c r="B722" i="4"/>
  <c r="A722" i="4"/>
  <c r="G721" i="4"/>
  <c r="F721" i="4"/>
  <c r="B721" i="4"/>
  <c r="A721" i="4"/>
  <c r="G720" i="4"/>
  <c r="F720" i="4"/>
  <c r="B720" i="4"/>
  <c r="A720" i="4"/>
  <c r="G719" i="4"/>
  <c r="F719" i="4"/>
  <c r="B719" i="4"/>
  <c r="A719" i="4"/>
  <c r="G718" i="4"/>
  <c r="F718" i="4"/>
  <c r="B718" i="4"/>
  <c r="A718" i="4"/>
  <c r="G717" i="4"/>
  <c r="F717" i="4"/>
  <c r="B717" i="4"/>
  <c r="A717" i="4"/>
  <c r="G716" i="4"/>
  <c r="F716" i="4"/>
  <c r="B716" i="4"/>
  <c r="A716" i="4"/>
  <c r="G715" i="4"/>
  <c r="F715" i="4"/>
  <c r="B715" i="4"/>
  <c r="A715" i="4"/>
  <c r="G714" i="4"/>
  <c r="F714" i="4"/>
  <c r="B714" i="4"/>
  <c r="A714" i="4"/>
  <c r="G713" i="4"/>
  <c r="F713" i="4"/>
  <c r="B713" i="4"/>
  <c r="A713" i="4"/>
  <c r="G712" i="4"/>
  <c r="F712" i="4"/>
  <c r="B712" i="4"/>
  <c r="A712" i="4"/>
  <c r="G711" i="4"/>
  <c r="F711" i="4"/>
  <c r="B711" i="4"/>
  <c r="A711" i="4"/>
  <c r="G710" i="4"/>
  <c r="F710" i="4"/>
  <c r="B710" i="4"/>
  <c r="A710" i="4"/>
  <c r="G709" i="4"/>
  <c r="F709" i="4"/>
  <c r="B709" i="4"/>
  <c r="A709" i="4"/>
  <c r="G708" i="4"/>
  <c r="F708" i="4"/>
  <c r="B708" i="4"/>
  <c r="A708" i="4"/>
  <c r="G707" i="4"/>
  <c r="F707" i="4"/>
  <c r="B707" i="4"/>
  <c r="A707" i="4"/>
  <c r="G706" i="4"/>
  <c r="F706" i="4"/>
  <c r="B706" i="4"/>
  <c r="A706" i="4"/>
  <c r="G705" i="4"/>
  <c r="F705" i="4"/>
  <c r="B705" i="4"/>
  <c r="A705" i="4"/>
  <c r="G704" i="4"/>
  <c r="F704" i="4"/>
  <c r="B704" i="4"/>
  <c r="A704" i="4"/>
  <c r="G703" i="4"/>
  <c r="F703" i="4"/>
  <c r="B703" i="4"/>
  <c r="A703" i="4"/>
  <c r="G702" i="4"/>
  <c r="F702" i="4"/>
  <c r="B702" i="4"/>
  <c r="A702" i="4"/>
  <c r="G701" i="4"/>
  <c r="F701" i="4"/>
  <c r="B701" i="4"/>
  <c r="A701" i="4"/>
  <c r="G700" i="4"/>
  <c r="F700" i="4"/>
  <c r="B700" i="4"/>
  <c r="A700" i="4"/>
  <c r="G699" i="4"/>
  <c r="F699" i="4"/>
  <c r="B699" i="4"/>
  <c r="A699" i="4"/>
  <c r="G698" i="4"/>
  <c r="F698" i="4"/>
  <c r="B698" i="4"/>
  <c r="A698" i="4"/>
  <c r="G697" i="4"/>
  <c r="F697" i="4"/>
  <c r="B697" i="4"/>
  <c r="A697" i="4"/>
  <c r="G696" i="4"/>
  <c r="F696" i="4"/>
  <c r="B696" i="4"/>
  <c r="A696" i="4"/>
  <c r="G695" i="4"/>
  <c r="F695" i="4"/>
  <c r="B695" i="4"/>
  <c r="A695" i="4"/>
  <c r="G694" i="4"/>
  <c r="F694" i="4"/>
  <c r="B694" i="4"/>
  <c r="A694" i="4"/>
  <c r="G693" i="4"/>
  <c r="F693" i="4"/>
  <c r="B693" i="4"/>
  <c r="A693" i="4"/>
  <c r="G692" i="4"/>
  <c r="F692" i="4"/>
  <c r="B692" i="4"/>
  <c r="A692" i="4"/>
  <c r="G691" i="4"/>
  <c r="F691" i="4"/>
  <c r="B691" i="4"/>
  <c r="A691" i="4"/>
  <c r="G690" i="4"/>
  <c r="F690" i="4"/>
  <c r="B690" i="4"/>
  <c r="A690" i="4"/>
  <c r="G689" i="4"/>
  <c r="F689" i="4"/>
  <c r="B689" i="4"/>
  <c r="A689" i="4"/>
  <c r="G688" i="4"/>
  <c r="F688" i="4"/>
  <c r="B688" i="4"/>
  <c r="A688" i="4"/>
  <c r="G687" i="4"/>
  <c r="F687" i="4"/>
  <c r="B687" i="4"/>
  <c r="A687" i="4"/>
  <c r="G686" i="4"/>
  <c r="F686" i="4"/>
  <c r="B686" i="4"/>
  <c r="A686" i="4"/>
  <c r="G685" i="4"/>
  <c r="F685" i="4"/>
  <c r="B685" i="4"/>
  <c r="A685" i="4"/>
  <c r="G684" i="4"/>
  <c r="F684" i="4"/>
  <c r="B684" i="4"/>
  <c r="A684" i="4"/>
  <c r="G683" i="4"/>
  <c r="F683" i="4"/>
  <c r="B683" i="4"/>
  <c r="A683" i="4"/>
  <c r="G682" i="4"/>
  <c r="F682" i="4"/>
  <c r="B682" i="4"/>
  <c r="A682" i="4"/>
  <c r="G681" i="4"/>
  <c r="F681" i="4"/>
  <c r="B681" i="4"/>
  <c r="A681" i="4"/>
  <c r="G680" i="4"/>
  <c r="F680" i="4"/>
  <c r="B680" i="4"/>
  <c r="A680" i="4"/>
  <c r="G679" i="4"/>
  <c r="F679" i="4"/>
  <c r="B679" i="4"/>
  <c r="A679" i="4"/>
  <c r="G678" i="4"/>
  <c r="F678" i="4"/>
  <c r="B678" i="4"/>
  <c r="A678" i="4"/>
  <c r="G677" i="4"/>
  <c r="F677" i="4"/>
  <c r="B677" i="4"/>
  <c r="A677" i="4"/>
  <c r="G676" i="4"/>
  <c r="F676" i="4"/>
  <c r="B676" i="4"/>
  <c r="A676" i="4"/>
  <c r="G675" i="4"/>
  <c r="F675" i="4"/>
  <c r="B675" i="4"/>
  <c r="A675" i="4"/>
  <c r="G674" i="4"/>
  <c r="F674" i="4"/>
  <c r="B674" i="4"/>
  <c r="A674" i="4"/>
  <c r="G673" i="4"/>
  <c r="F673" i="4"/>
  <c r="B673" i="4"/>
  <c r="A673" i="4"/>
  <c r="G672" i="4"/>
  <c r="F672" i="4"/>
  <c r="B672" i="4"/>
  <c r="A672" i="4"/>
  <c r="G671" i="4"/>
  <c r="F671" i="4"/>
  <c r="B671" i="4"/>
  <c r="A671" i="4"/>
  <c r="G670" i="4"/>
  <c r="F670" i="4"/>
  <c r="B670" i="4"/>
  <c r="A670" i="4"/>
  <c r="G669" i="4"/>
  <c r="F669" i="4"/>
  <c r="B669" i="4"/>
  <c r="A669" i="4"/>
  <c r="G668" i="4"/>
  <c r="F668" i="4"/>
  <c r="B668" i="4"/>
  <c r="A668" i="4"/>
  <c r="G667" i="4"/>
  <c r="F667" i="4"/>
  <c r="B667" i="4"/>
  <c r="A667" i="4"/>
  <c r="G666" i="4"/>
  <c r="F666" i="4"/>
  <c r="B666" i="4"/>
  <c r="A666" i="4"/>
  <c r="G665" i="4"/>
  <c r="F665" i="4"/>
  <c r="B665" i="4"/>
  <c r="A665" i="4"/>
  <c r="G664" i="4"/>
  <c r="F664" i="4"/>
  <c r="B664" i="4"/>
  <c r="A664" i="4"/>
  <c r="G663" i="4"/>
  <c r="F663" i="4"/>
  <c r="B663" i="4"/>
  <c r="A663" i="4"/>
  <c r="G662" i="4"/>
  <c r="F662" i="4"/>
  <c r="B662" i="4"/>
  <c r="A662" i="4"/>
  <c r="G661" i="4"/>
  <c r="F661" i="4"/>
  <c r="B661" i="4"/>
  <c r="A661" i="4"/>
  <c r="G660" i="4"/>
  <c r="F660" i="4"/>
  <c r="B660" i="4"/>
  <c r="A660" i="4"/>
  <c r="G659" i="4"/>
  <c r="F659" i="4"/>
  <c r="B659" i="4"/>
  <c r="A659" i="4"/>
  <c r="G658" i="4"/>
  <c r="F658" i="4"/>
  <c r="B658" i="4"/>
  <c r="A658" i="4"/>
  <c r="G657" i="4"/>
  <c r="F657" i="4"/>
  <c r="B657" i="4"/>
  <c r="A657" i="4"/>
  <c r="G656" i="4"/>
  <c r="F656" i="4"/>
  <c r="B656" i="4"/>
  <c r="A656" i="4"/>
  <c r="G655" i="4"/>
  <c r="F655" i="4"/>
  <c r="B655" i="4"/>
  <c r="A655" i="4"/>
  <c r="G654" i="4"/>
  <c r="F654" i="4"/>
  <c r="B654" i="4"/>
  <c r="A654" i="4"/>
  <c r="G653" i="4"/>
  <c r="F653" i="4"/>
  <c r="B653" i="4"/>
  <c r="A653" i="4"/>
  <c r="G652" i="4"/>
  <c r="F652" i="4"/>
  <c r="B652" i="4"/>
  <c r="A652" i="4"/>
  <c r="G651" i="4"/>
  <c r="F651" i="4"/>
  <c r="B651" i="4"/>
  <c r="A651" i="4"/>
  <c r="G650" i="4"/>
  <c r="F650" i="4"/>
  <c r="B650" i="4"/>
  <c r="A650" i="4"/>
  <c r="G649" i="4"/>
  <c r="F649" i="4"/>
  <c r="B649" i="4"/>
  <c r="A649" i="4"/>
  <c r="G648" i="4"/>
  <c r="F648" i="4"/>
  <c r="B648" i="4"/>
  <c r="A648" i="4"/>
  <c r="G647" i="4"/>
  <c r="F647" i="4"/>
  <c r="B647" i="4"/>
  <c r="A647" i="4"/>
  <c r="G646" i="4"/>
  <c r="F646" i="4"/>
  <c r="B646" i="4"/>
  <c r="A646" i="4"/>
  <c r="G645" i="4"/>
  <c r="F645" i="4"/>
  <c r="B645" i="4"/>
  <c r="A645" i="4"/>
  <c r="G644" i="4"/>
  <c r="F644" i="4"/>
  <c r="B644" i="4"/>
  <c r="A644" i="4"/>
  <c r="G643" i="4"/>
  <c r="F643" i="4"/>
  <c r="B643" i="4"/>
  <c r="A643" i="4"/>
  <c r="G642" i="4"/>
  <c r="F642" i="4"/>
  <c r="B642" i="4"/>
  <c r="A642" i="4"/>
  <c r="G641" i="4"/>
  <c r="F641" i="4"/>
  <c r="B641" i="4"/>
  <c r="A641" i="4"/>
  <c r="G640" i="4"/>
  <c r="F640" i="4"/>
  <c r="B640" i="4"/>
  <c r="A640" i="4"/>
  <c r="G639" i="4"/>
  <c r="F639" i="4"/>
  <c r="B639" i="4"/>
  <c r="A639" i="4"/>
  <c r="G638" i="4"/>
  <c r="F638" i="4"/>
  <c r="B638" i="4"/>
  <c r="A638" i="4"/>
  <c r="G637" i="4"/>
  <c r="F637" i="4"/>
  <c r="B637" i="4"/>
  <c r="A637" i="4"/>
  <c r="G636" i="4"/>
  <c r="F636" i="4"/>
  <c r="B636" i="4"/>
  <c r="A636" i="4"/>
  <c r="G635" i="4"/>
  <c r="F635" i="4"/>
  <c r="B635" i="4"/>
  <c r="A635" i="4"/>
  <c r="G634" i="4"/>
  <c r="F634" i="4"/>
  <c r="B634" i="4"/>
  <c r="A634" i="4"/>
  <c r="G633" i="4"/>
  <c r="F633" i="4"/>
  <c r="B633" i="4"/>
  <c r="A633" i="4"/>
  <c r="G632" i="4"/>
  <c r="F632" i="4"/>
  <c r="B632" i="4"/>
  <c r="A632" i="4"/>
  <c r="G631" i="4"/>
  <c r="F631" i="4"/>
  <c r="B631" i="4"/>
  <c r="A631" i="4"/>
  <c r="G630" i="4"/>
  <c r="F630" i="4"/>
  <c r="B630" i="4"/>
  <c r="A630" i="4"/>
  <c r="G629" i="4"/>
  <c r="F629" i="4"/>
  <c r="B629" i="4"/>
  <c r="A629" i="4"/>
  <c r="G628" i="4"/>
  <c r="F628" i="4"/>
  <c r="B628" i="4"/>
  <c r="A628" i="4"/>
  <c r="G627" i="4"/>
  <c r="F627" i="4"/>
  <c r="B627" i="4"/>
  <c r="A627" i="4"/>
  <c r="G626" i="4"/>
  <c r="F626" i="4"/>
  <c r="B626" i="4"/>
  <c r="A626" i="4"/>
  <c r="G625" i="4"/>
  <c r="F625" i="4"/>
  <c r="B625" i="4"/>
  <c r="A625" i="4"/>
  <c r="G624" i="4"/>
  <c r="F624" i="4"/>
  <c r="B624" i="4"/>
  <c r="A624" i="4"/>
  <c r="G623" i="4"/>
  <c r="F623" i="4"/>
  <c r="B623" i="4"/>
  <c r="A623" i="4"/>
  <c r="G622" i="4"/>
  <c r="F622" i="4"/>
  <c r="B622" i="4"/>
  <c r="A622" i="4"/>
  <c r="G621" i="4"/>
  <c r="F621" i="4"/>
  <c r="B621" i="4"/>
  <c r="A621" i="4"/>
  <c r="G620" i="4"/>
  <c r="F620" i="4"/>
  <c r="B620" i="4"/>
  <c r="A620" i="4"/>
  <c r="G619" i="4"/>
  <c r="F619" i="4"/>
  <c r="B619" i="4"/>
  <c r="A619" i="4"/>
  <c r="G618" i="4"/>
  <c r="F618" i="4"/>
  <c r="B618" i="4"/>
  <c r="A618" i="4"/>
  <c r="G617" i="4"/>
  <c r="F617" i="4"/>
  <c r="B617" i="4"/>
  <c r="A617" i="4"/>
  <c r="G616" i="4"/>
  <c r="F616" i="4"/>
  <c r="B616" i="4"/>
  <c r="A616" i="4"/>
  <c r="G615" i="4"/>
  <c r="F615" i="4"/>
  <c r="B615" i="4"/>
  <c r="A615" i="4"/>
  <c r="G614" i="4"/>
  <c r="F614" i="4"/>
  <c r="B614" i="4"/>
  <c r="A614" i="4"/>
  <c r="G613" i="4"/>
  <c r="F613" i="4"/>
  <c r="B613" i="4"/>
  <c r="A613" i="4"/>
  <c r="G612" i="4"/>
  <c r="F612" i="4"/>
  <c r="B612" i="4"/>
  <c r="A612" i="4"/>
  <c r="G611" i="4"/>
  <c r="F611" i="4"/>
  <c r="B611" i="4"/>
  <c r="A611" i="4"/>
  <c r="G610" i="4"/>
  <c r="F610" i="4"/>
  <c r="B610" i="4"/>
  <c r="A610" i="4"/>
  <c r="G609" i="4"/>
  <c r="F609" i="4"/>
  <c r="B609" i="4"/>
  <c r="A609" i="4"/>
  <c r="G608" i="4"/>
  <c r="F608" i="4"/>
  <c r="B608" i="4"/>
  <c r="A608" i="4"/>
  <c r="G607" i="4"/>
  <c r="F607" i="4"/>
  <c r="B607" i="4"/>
  <c r="A607" i="4"/>
  <c r="G606" i="4"/>
  <c r="F606" i="4"/>
  <c r="B606" i="4"/>
  <c r="A606" i="4"/>
  <c r="G605" i="4"/>
  <c r="F605" i="4"/>
  <c r="B605" i="4"/>
  <c r="A605" i="4"/>
  <c r="G604" i="4"/>
  <c r="F604" i="4"/>
  <c r="B604" i="4"/>
  <c r="A604" i="4"/>
  <c r="G603" i="4"/>
  <c r="F603" i="4"/>
  <c r="B603" i="4"/>
  <c r="A603" i="4"/>
  <c r="G602" i="4"/>
  <c r="F602" i="4"/>
  <c r="B602" i="4"/>
  <c r="A602" i="4"/>
  <c r="G601" i="4"/>
  <c r="F601" i="4"/>
  <c r="B601" i="4"/>
  <c r="A601" i="4"/>
  <c r="G600" i="4"/>
  <c r="F600" i="4"/>
  <c r="B600" i="4"/>
  <c r="A600" i="4"/>
  <c r="G599" i="4"/>
  <c r="F599" i="4"/>
  <c r="B599" i="4"/>
  <c r="A599" i="4"/>
  <c r="G598" i="4"/>
  <c r="F598" i="4"/>
  <c r="B598" i="4"/>
  <c r="A598" i="4"/>
  <c r="G597" i="4"/>
  <c r="F597" i="4"/>
  <c r="B597" i="4"/>
  <c r="A597" i="4"/>
  <c r="G596" i="4"/>
  <c r="F596" i="4"/>
  <c r="B596" i="4"/>
  <c r="A596" i="4"/>
  <c r="G595" i="4"/>
  <c r="F595" i="4"/>
  <c r="B595" i="4"/>
  <c r="A595" i="4"/>
  <c r="G594" i="4"/>
  <c r="F594" i="4"/>
  <c r="B594" i="4"/>
  <c r="A594" i="4"/>
  <c r="G593" i="4"/>
  <c r="F593" i="4"/>
  <c r="B593" i="4"/>
  <c r="A593" i="4"/>
  <c r="G592" i="4"/>
  <c r="F592" i="4"/>
  <c r="B592" i="4"/>
  <c r="A592" i="4"/>
  <c r="G591" i="4"/>
  <c r="F591" i="4"/>
  <c r="B591" i="4"/>
  <c r="A591" i="4"/>
  <c r="G590" i="4"/>
  <c r="F590" i="4"/>
  <c r="B590" i="4"/>
  <c r="A590" i="4"/>
  <c r="G589" i="4"/>
  <c r="F589" i="4"/>
  <c r="B589" i="4"/>
  <c r="A589" i="4"/>
  <c r="G588" i="4"/>
  <c r="F588" i="4"/>
  <c r="B588" i="4"/>
  <c r="A588" i="4"/>
  <c r="G587" i="4"/>
  <c r="F587" i="4"/>
  <c r="B587" i="4"/>
  <c r="A587" i="4"/>
  <c r="G586" i="4"/>
  <c r="F586" i="4"/>
  <c r="B586" i="4"/>
  <c r="A586" i="4"/>
  <c r="G585" i="4"/>
  <c r="F585" i="4"/>
  <c r="B585" i="4"/>
  <c r="A585" i="4"/>
  <c r="G584" i="4"/>
  <c r="F584" i="4"/>
  <c r="B584" i="4"/>
  <c r="A584" i="4"/>
  <c r="G583" i="4"/>
  <c r="F583" i="4"/>
  <c r="B583" i="4"/>
  <c r="A583" i="4"/>
  <c r="G582" i="4"/>
  <c r="F582" i="4"/>
  <c r="B582" i="4"/>
  <c r="A582" i="4"/>
  <c r="G581" i="4"/>
  <c r="F581" i="4"/>
  <c r="B581" i="4"/>
  <c r="A581" i="4"/>
  <c r="G580" i="4"/>
  <c r="F580" i="4"/>
  <c r="B580" i="4"/>
  <c r="A580" i="4"/>
  <c r="G579" i="4"/>
  <c r="F579" i="4"/>
  <c r="B579" i="4"/>
  <c r="A579" i="4"/>
  <c r="G578" i="4"/>
  <c r="F578" i="4"/>
  <c r="B578" i="4"/>
  <c r="A578" i="4"/>
  <c r="G577" i="4"/>
  <c r="F577" i="4"/>
  <c r="B577" i="4"/>
  <c r="A577" i="4"/>
  <c r="G576" i="4"/>
  <c r="F576" i="4"/>
  <c r="B576" i="4"/>
  <c r="A576" i="4"/>
  <c r="G575" i="4"/>
  <c r="F575" i="4"/>
  <c r="B575" i="4"/>
  <c r="A575" i="4"/>
  <c r="G574" i="4"/>
  <c r="F574" i="4"/>
  <c r="B574" i="4"/>
  <c r="A574" i="4"/>
  <c r="G573" i="4"/>
  <c r="F573" i="4"/>
  <c r="B573" i="4"/>
  <c r="A573" i="4"/>
  <c r="G572" i="4"/>
  <c r="F572" i="4"/>
  <c r="B572" i="4"/>
  <c r="A572" i="4"/>
  <c r="G571" i="4"/>
  <c r="F571" i="4"/>
  <c r="B571" i="4"/>
  <c r="A571" i="4"/>
  <c r="G570" i="4"/>
  <c r="F570" i="4"/>
  <c r="B570" i="4"/>
  <c r="A570" i="4"/>
  <c r="G569" i="4"/>
  <c r="F569" i="4"/>
  <c r="B569" i="4"/>
  <c r="A569" i="4"/>
  <c r="G568" i="4"/>
  <c r="F568" i="4"/>
  <c r="B568" i="4"/>
  <c r="A568" i="4"/>
  <c r="G567" i="4"/>
  <c r="F567" i="4"/>
  <c r="B567" i="4"/>
  <c r="A567" i="4"/>
  <c r="G566" i="4"/>
  <c r="F566" i="4"/>
  <c r="B566" i="4"/>
  <c r="A566" i="4"/>
  <c r="G565" i="4"/>
  <c r="F565" i="4"/>
  <c r="B565" i="4"/>
  <c r="A565" i="4"/>
  <c r="G564" i="4"/>
  <c r="F564" i="4"/>
  <c r="B564" i="4"/>
  <c r="A564" i="4"/>
  <c r="G563" i="4"/>
  <c r="F563" i="4"/>
  <c r="B563" i="4"/>
  <c r="A563" i="4"/>
  <c r="G562" i="4"/>
  <c r="F562" i="4"/>
  <c r="B562" i="4"/>
  <c r="A562" i="4"/>
  <c r="G561" i="4"/>
  <c r="F561" i="4"/>
  <c r="B561" i="4"/>
  <c r="A561" i="4"/>
  <c r="G560" i="4"/>
  <c r="F560" i="4"/>
  <c r="B560" i="4"/>
  <c r="A560" i="4"/>
  <c r="G559" i="4"/>
  <c r="F559" i="4"/>
  <c r="B559" i="4"/>
  <c r="A559" i="4"/>
  <c r="G558" i="4"/>
  <c r="F558" i="4"/>
  <c r="B558" i="4"/>
  <c r="A558" i="4"/>
  <c r="G557" i="4"/>
  <c r="F557" i="4"/>
  <c r="B557" i="4"/>
  <c r="A557" i="4"/>
  <c r="G556" i="4"/>
  <c r="F556" i="4"/>
  <c r="B556" i="4"/>
  <c r="A556" i="4"/>
  <c r="G555" i="4"/>
  <c r="F555" i="4"/>
  <c r="B555" i="4"/>
  <c r="A555" i="4"/>
  <c r="G554" i="4"/>
  <c r="F554" i="4"/>
  <c r="B554" i="4"/>
  <c r="A554" i="4"/>
  <c r="G553" i="4"/>
  <c r="F553" i="4"/>
  <c r="B553" i="4"/>
  <c r="A553" i="4"/>
  <c r="G552" i="4"/>
  <c r="F552" i="4"/>
  <c r="B552" i="4"/>
  <c r="A552" i="4"/>
  <c r="G551" i="4"/>
  <c r="F551" i="4"/>
  <c r="B551" i="4"/>
  <c r="A551" i="4"/>
  <c r="G550" i="4"/>
  <c r="F550" i="4"/>
  <c r="B550" i="4"/>
  <c r="A550" i="4"/>
  <c r="G549" i="4"/>
  <c r="F549" i="4"/>
  <c r="B549" i="4"/>
  <c r="A549" i="4"/>
  <c r="G548" i="4"/>
  <c r="F548" i="4"/>
  <c r="B548" i="4"/>
  <c r="A548" i="4"/>
  <c r="G547" i="4"/>
  <c r="F547" i="4"/>
  <c r="B547" i="4"/>
  <c r="A547" i="4"/>
  <c r="G546" i="4"/>
  <c r="F546" i="4"/>
  <c r="B546" i="4"/>
  <c r="A546" i="4"/>
  <c r="G545" i="4"/>
  <c r="F545" i="4"/>
  <c r="B545" i="4"/>
  <c r="A545" i="4"/>
  <c r="G544" i="4"/>
  <c r="F544" i="4"/>
  <c r="B544" i="4"/>
  <c r="A544" i="4"/>
  <c r="G543" i="4"/>
  <c r="F543" i="4"/>
  <c r="B543" i="4"/>
  <c r="A543" i="4"/>
  <c r="G542" i="4"/>
  <c r="F542" i="4"/>
  <c r="B542" i="4"/>
  <c r="A542" i="4"/>
  <c r="G541" i="4"/>
  <c r="F541" i="4"/>
  <c r="B541" i="4"/>
  <c r="A541" i="4"/>
  <c r="G540" i="4"/>
  <c r="F540" i="4"/>
  <c r="B540" i="4"/>
  <c r="A540" i="4"/>
  <c r="G539" i="4"/>
  <c r="F539" i="4"/>
  <c r="B539" i="4"/>
  <c r="A539" i="4"/>
  <c r="G538" i="4"/>
  <c r="F538" i="4"/>
  <c r="B538" i="4"/>
  <c r="A538" i="4"/>
  <c r="G537" i="4"/>
  <c r="F537" i="4"/>
  <c r="B537" i="4"/>
  <c r="A537" i="4"/>
  <c r="G536" i="4"/>
  <c r="F536" i="4"/>
  <c r="B536" i="4"/>
  <c r="A536" i="4"/>
  <c r="G535" i="4"/>
  <c r="F535" i="4"/>
  <c r="B535" i="4"/>
  <c r="A535" i="4"/>
  <c r="G534" i="4"/>
  <c r="F534" i="4"/>
  <c r="B534" i="4"/>
  <c r="A534" i="4"/>
  <c r="G533" i="4"/>
  <c r="F533" i="4"/>
  <c r="B533" i="4"/>
  <c r="A533" i="4"/>
  <c r="G532" i="4"/>
  <c r="F532" i="4"/>
  <c r="B532" i="4"/>
  <c r="A532" i="4"/>
  <c r="G531" i="4"/>
  <c r="F531" i="4"/>
  <c r="B531" i="4"/>
  <c r="A531" i="4"/>
  <c r="G530" i="4"/>
  <c r="F530" i="4"/>
  <c r="B530" i="4"/>
  <c r="A530" i="4"/>
  <c r="G529" i="4"/>
  <c r="F529" i="4"/>
  <c r="B529" i="4"/>
  <c r="A529" i="4"/>
  <c r="G528" i="4"/>
  <c r="F528" i="4"/>
  <c r="B528" i="4"/>
  <c r="A528" i="4"/>
  <c r="G527" i="4"/>
  <c r="F527" i="4"/>
  <c r="B527" i="4"/>
  <c r="A527" i="4"/>
  <c r="G526" i="4"/>
  <c r="F526" i="4"/>
  <c r="B526" i="4"/>
  <c r="A526" i="4"/>
  <c r="G525" i="4"/>
  <c r="F525" i="4"/>
  <c r="B525" i="4"/>
  <c r="A525" i="4"/>
  <c r="G524" i="4"/>
  <c r="F524" i="4"/>
  <c r="B524" i="4"/>
  <c r="A524" i="4"/>
  <c r="G523" i="4"/>
  <c r="F523" i="4"/>
  <c r="B523" i="4"/>
  <c r="A523" i="4"/>
  <c r="G522" i="4"/>
  <c r="F522" i="4"/>
  <c r="B522" i="4"/>
  <c r="A522" i="4"/>
  <c r="G521" i="4"/>
  <c r="F521" i="4"/>
  <c r="B521" i="4"/>
  <c r="A521" i="4"/>
  <c r="G520" i="4"/>
  <c r="F520" i="4"/>
  <c r="B520" i="4"/>
  <c r="A520" i="4"/>
  <c r="G519" i="4"/>
  <c r="F519" i="4"/>
  <c r="B519" i="4"/>
  <c r="A519" i="4"/>
  <c r="G518" i="4"/>
  <c r="F518" i="4"/>
  <c r="B518" i="4"/>
  <c r="A518" i="4"/>
  <c r="G517" i="4"/>
  <c r="F517" i="4"/>
  <c r="B517" i="4"/>
  <c r="A517" i="4"/>
  <c r="G516" i="4"/>
  <c r="F516" i="4"/>
  <c r="B516" i="4"/>
  <c r="A516" i="4"/>
  <c r="G515" i="4"/>
  <c r="F515" i="4"/>
  <c r="B515" i="4"/>
  <c r="A515" i="4"/>
  <c r="G514" i="4"/>
  <c r="F514" i="4"/>
  <c r="B514" i="4"/>
  <c r="A514" i="4"/>
  <c r="G513" i="4"/>
  <c r="F513" i="4"/>
  <c r="B513" i="4"/>
  <c r="A513" i="4"/>
  <c r="G512" i="4"/>
  <c r="F512" i="4"/>
  <c r="B512" i="4"/>
  <c r="A512" i="4"/>
  <c r="G511" i="4"/>
  <c r="F511" i="4"/>
  <c r="B511" i="4"/>
  <c r="A511" i="4"/>
  <c r="G510" i="4"/>
  <c r="F510" i="4"/>
  <c r="B510" i="4"/>
  <c r="A510" i="4"/>
  <c r="G509" i="4"/>
  <c r="F509" i="4"/>
  <c r="B509" i="4"/>
  <c r="A509" i="4"/>
  <c r="G508" i="4"/>
  <c r="F508" i="4"/>
  <c r="B508" i="4"/>
  <c r="A508" i="4"/>
  <c r="G507" i="4"/>
  <c r="F507" i="4"/>
  <c r="B507" i="4"/>
  <c r="A507" i="4"/>
  <c r="G506" i="4"/>
  <c r="F506" i="4"/>
  <c r="B506" i="4"/>
  <c r="A506" i="4"/>
  <c r="G505" i="4"/>
  <c r="F505" i="4"/>
  <c r="B505" i="4"/>
  <c r="A505" i="4"/>
  <c r="G504" i="4"/>
  <c r="F504" i="4"/>
  <c r="B504" i="4"/>
  <c r="A504" i="4"/>
  <c r="G503" i="4"/>
  <c r="F503" i="4"/>
  <c r="B503" i="4"/>
  <c r="A503" i="4"/>
  <c r="G502" i="4"/>
  <c r="F502" i="4"/>
  <c r="B502" i="4"/>
  <c r="A502" i="4"/>
  <c r="G501" i="4"/>
  <c r="F501" i="4"/>
  <c r="B501" i="4"/>
  <c r="A501" i="4"/>
  <c r="G500" i="4"/>
  <c r="F500" i="4"/>
  <c r="B500" i="4"/>
  <c r="A500" i="4"/>
  <c r="G499" i="4"/>
  <c r="F499" i="4"/>
  <c r="B499" i="4"/>
  <c r="A499" i="4"/>
  <c r="G498" i="4"/>
  <c r="F498" i="4"/>
  <c r="B498" i="4"/>
  <c r="A498" i="4"/>
  <c r="G497" i="4"/>
  <c r="F497" i="4"/>
  <c r="B497" i="4"/>
  <c r="A497" i="4"/>
  <c r="G496" i="4"/>
  <c r="F496" i="4"/>
  <c r="B496" i="4"/>
  <c r="A496" i="4"/>
  <c r="G495" i="4"/>
  <c r="F495" i="4"/>
  <c r="B495" i="4"/>
  <c r="A495" i="4"/>
  <c r="G494" i="4"/>
  <c r="F494" i="4"/>
  <c r="B494" i="4"/>
  <c r="A494" i="4"/>
  <c r="G493" i="4"/>
  <c r="F493" i="4"/>
  <c r="B493" i="4"/>
  <c r="A493" i="4"/>
  <c r="G492" i="4"/>
  <c r="F492" i="4"/>
  <c r="B492" i="4"/>
  <c r="A492" i="4"/>
  <c r="G491" i="4"/>
  <c r="F491" i="4"/>
  <c r="B491" i="4"/>
  <c r="A491" i="4"/>
  <c r="G490" i="4"/>
  <c r="F490" i="4"/>
  <c r="B490" i="4"/>
  <c r="A490" i="4"/>
  <c r="G489" i="4"/>
  <c r="F489" i="4"/>
  <c r="B489" i="4"/>
  <c r="A489" i="4"/>
  <c r="G488" i="4"/>
  <c r="F488" i="4"/>
  <c r="B488" i="4"/>
  <c r="A488" i="4"/>
  <c r="G487" i="4"/>
  <c r="F487" i="4"/>
  <c r="B487" i="4"/>
  <c r="A487" i="4"/>
  <c r="G486" i="4"/>
  <c r="F486" i="4"/>
  <c r="B486" i="4"/>
  <c r="A486" i="4"/>
  <c r="G485" i="4"/>
  <c r="F485" i="4"/>
  <c r="B485" i="4"/>
  <c r="A485" i="4"/>
  <c r="G484" i="4"/>
  <c r="F484" i="4"/>
  <c r="B484" i="4"/>
  <c r="A484" i="4"/>
  <c r="G483" i="4"/>
  <c r="F483" i="4"/>
  <c r="B483" i="4"/>
  <c r="A483" i="4"/>
  <c r="G482" i="4"/>
  <c r="F482" i="4"/>
  <c r="B482" i="4"/>
  <c r="A482" i="4"/>
  <c r="G481" i="4"/>
  <c r="F481" i="4"/>
  <c r="B481" i="4"/>
  <c r="A481" i="4"/>
  <c r="G480" i="4"/>
  <c r="F480" i="4"/>
  <c r="B480" i="4"/>
  <c r="A480" i="4"/>
  <c r="G479" i="4"/>
  <c r="F479" i="4"/>
  <c r="B479" i="4"/>
  <c r="A479" i="4"/>
  <c r="G478" i="4"/>
  <c r="F478" i="4"/>
  <c r="B478" i="4"/>
  <c r="A478" i="4"/>
  <c r="G477" i="4"/>
  <c r="F477" i="4"/>
  <c r="B477" i="4"/>
  <c r="A477" i="4"/>
  <c r="G476" i="4"/>
  <c r="F476" i="4"/>
  <c r="B476" i="4"/>
  <c r="A476" i="4"/>
  <c r="G475" i="4"/>
  <c r="F475" i="4"/>
  <c r="B475" i="4"/>
  <c r="A475" i="4"/>
  <c r="G474" i="4"/>
  <c r="F474" i="4"/>
  <c r="B474" i="4"/>
  <c r="A474" i="4"/>
  <c r="G473" i="4"/>
  <c r="F473" i="4"/>
  <c r="B473" i="4"/>
  <c r="A473" i="4"/>
  <c r="G472" i="4"/>
  <c r="F472" i="4"/>
  <c r="B472" i="4"/>
  <c r="A472" i="4"/>
  <c r="G471" i="4"/>
  <c r="F471" i="4"/>
  <c r="B471" i="4"/>
  <c r="A471" i="4"/>
  <c r="G470" i="4"/>
  <c r="F470" i="4"/>
  <c r="B470" i="4"/>
  <c r="A470" i="4"/>
  <c r="G469" i="4"/>
  <c r="F469" i="4"/>
  <c r="B469" i="4"/>
  <c r="A469" i="4"/>
  <c r="G468" i="4"/>
  <c r="F468" i="4"/>
  <c r="B468" i="4"/>
  <c r="A468" i="4"/>
  <c r="G467" i="4"/>
  <c r="F467" i="4"/>
  <c r="B467" i="4"/>
  <c r="A467" i="4"/>
  <c r="G466" i="4"/>
  <c r="F466" i="4"/>
  <c r="B466" i="4"/>
  <c r="A466" i="4"/>
  <c r="G465" i="4"/>
  <c r="F465" i="4"/>
  <c r="B465" i="4"/>
  <c r="A465" i="4"/>
  <c r="G464" i="4"/>
  <c r="F464" i="4"/>
  <c r="B464" i="4"/>
  <c r="A464" i="4"/>
  <c r="G463" i="4"/>
  <c r="F463" i="4"/>
  <c r="B463" i="4"/>
  <c r="A463" i="4"/>
  <c r="G462" i="4"/>
  <c r="F462" i="4"/>
  <c r="B462" i="4"/>
  <c r="A462" i="4"/>
  <c r="G461" i="4"/>
  <c r="F461" i="4"/>
  <c r="B461" i="4"/>
  <c r="A461" i="4"/>
  <c r="G460" i="4"/>
  <c r="F460" i="4"/>
  <c r="B460" i="4"/>
  <c r="A460" i="4"/>
  <c r="G459" i="4"/>
  <c r="F459" i="4"/>
  <c r="B459" i="4"/>
  <c r="A459" i="4"/>
  <c r="G458" i="4"/>
  <c r="F458" i="4"/>
  <c r="B458" i="4"/>
  <c r="A458" i="4"/>
  <c r="G457" i="4"/>
  <c r="F457" i="4"/>
  <c r="B457" i="4"/>
  <c r="A457" i="4"/>
  <c r="G456" i="4"/>
  <c r="F456" i="4"/>
  <c r="B456" i="4"/>
  <c r="A456" i="4"/>
  <c r="G455" i="4"/>
  <c r="F455" i="4"/>
  <c r="B455" i="4"/>
  <c r="A455" i="4"/>
  <c r="G454" i="4"/>
  <c r="F454" i="4"/>
  <c r="B454" i="4"/>
  <c r="A454" i="4"/>
  <c r="G453" i="4"/>
  <c r="F453" i="4"/>
  <c r="B453" i="4"/>
  <c r="A453" i="4"/>
  <c r="G452" i="4"/>
  <c r="F452" i="4"/>
  <c r="B452" i="4"/>
  <c r="A452" i="4"/>
  <c r="G451" i="4"/>
  <c r="F451" i="4"/>
  <c r="B451" i="4"/>
  <c r="A451" i="4"/>
  <c r="G450" i="4"/>
  <c r="F450" i="4"/>
  <c r="B450" i="4"/>
  <c r="A450" i="4"/>
  <c r="G449" i="4"/>
  <c r="F449" i="4"/>
  <c r="B449" i="4"/>
  <c r="A449" i="4"/>
  <c r="G448" i="4"/>
  <c r="F448" i="4"/>
  <c r="B448" i="4"/>
  <c r="A448" i="4"/>
  <c r="G447" i="4"/>
  <c r="F447" i="4"/>
  <c r="B447" i="4"/>
  <c r="A447" i="4"/>
  <c r="G446" i="4"/>
  <c r="F446" i="4"/>
  <c r="B446" i="4"/>
  <c r="A446" i="4"/>
  <c r="G445" i="4"/>
  <c r="F445" i="4"/>
  <c r="B445" i="4"/>
  <c r="A445" i="4"/>
  <c r="G444" i="4"/>
  <c r="F444" i="4"/>
  <c r="B444" i="4"/>
  <c r="A444" i="4"/>
  <c r="G443" i="4"/>
  <c r="F443" i="4"/>
  <c r="B443" i="4"/>
  <c r="A443" i="4"/>
  <c r="G442" i="4"/>
  <c r="F442" i="4"/>
  <c r="B442" i="4"/>
  <c r="A442" i="4"/>
  <c r="G441" i="4"/>
  <c r="F441" i="4"/>
  <c r="B441" i="4"/>
  <c r="A441" i="4"/>
  <c r="G440" i="4"/>
  <c r="F440" i="4"/>
  <c r="B440" i="4"/>
  <c r="A440" i="4"/>
  <c r="G439" i="4"/>
  <c r="F439" i="4"/>
  <c r="B439" i="4"/>
  <c r="A439" i="4"/>
  <c r="G438" i="4"/>
  <c r="F438" i="4"/>
  <c r="B438" i="4"/>
  <c r="A438" i="4"/>
  <c r="G437" i="4"/>
  <c r="F437" i="4"/>
  <c r="B437" i="4"/>
  <c r="A437" i="4"/>
  <c r="G436" i="4"/>
  <c r="F436" i="4"/>
  <c r="B436" i="4"/>
  <c r="A436" i="4"/>
  <c r="G435" i="4"/>
  <c r="F435" i="4"/>
  <c r="B435" i="4"/>
  <c r="A435" i="4"/>
  <c r="G434" i="4"/>
  <c r="F434" i="4"/>
  <c r="B434" i="4"/>
  <c r="A434" i="4"/>
  <c r="G433" i="4"/>
  <c r="F433" i="4"/>
  <c r="B433" i="4"/>
  <c r="A433" i="4"/>
  <c r="G432" i="4"/>
  <c r="F432" i="4"/>
  <c r="B432" i="4"/>
  <c r="A432" i="4"/>
  <c r="G431" i="4"/>
  <c r="F431" i="4"/>
  <c r="B431" i="4"/>
  <c r="A431" i="4"/>
  <c r="G430" i="4"/>
  <c r="F430" i="4"/>
  <c r="B430" i="4"/>
  <c r="A430" i="4"/>
  <c r="G429" i="4"/>
  <c r="F429" i="4"/>
  <c r="B429" i="4"/>
  <c r="A429" i="4"/>
  <c r="G428" i="4"/>
  <c r="F428" i="4"/>
  <c r="B428" i="4"/>
  <c r="A428" i="4"/>
  <c r="G427" i="4"/>
  <c r="F427" i="4"/>
  <c r="B427" i="4"/>
  <c r="A427" i="4"/>
  <c r="G426" i="4"/>
  <c r="F426" i="4"/>
  <c r="B426" i="4"/>
  <c r="A426" i="4"/>
  <c r="G425" i="4"/>
  <c r="F425" i="4"/>
  <c r="B425" i="4"/>
  <c r="A425" i="4"/>
  <c r="G424" i="4"/>
  <c r="F424" i="4"/>
  <c r="B424" i="4"/>
  <c r="A424" i="4"/>
  <c r="G423" i="4"/>
  <c r="F423" i="4"/>
  <c r="B423" i="4"/>
  <c r="A423" i="4"/>
  <c r="G422" i="4"/>
  <c r="F422" i="4"/>
  <c r="B422" i="4"/>
  <c r="A422" i="4"/>
  <c r="G421" i="4"/>
  <c r="F421" i="4"/>
  <c r="B421" i="4"/>
  <c r="A421" i="4"/>
  <c r="G420" i="4"/>
  <c r="F420" i="4"/>
  <c r="B420" i="4"/>
  <c r="A420" i="4"/>
  <c r="G419" i="4"/>
  <c r="F419" i="4"/>
  <c r="B419" i="4"/>
  <c r="A419" i="4"/>
  <c r="G418" i="4"/>
  <c r="F418" i="4"/>
  <c r="B418" i="4"/>
  <c r="A418" i="4"/>
  <c r="G417" i="4"/>
  <c r="F417" i="4"/>
  <c r="B417" i="4"/>
  <c r="A417" i="4"/>
  <c r="G416" i="4"/>
  <c r="F416" i="4"/>
  <c r="B416" i="4"/>
  <c r="A416" i="4"/>
  <c r="G415" i="4"/>
  <c r="F415" i="4"/>
  <c r="B415" i="4"/>
  <c r="A415" i="4"/>
  <c r="G414" i="4"/>
  <c r="F414" i="4"/>
  <c r="B414" i="4"/>
  <c r="A414" i="4"/>
  <c r="G413" i="4"/>
  <c r="F413" i="4"/>
  <c r="B413" i="4"/>
  <c r="A413" i="4"/>
  <c r="G412" i="4"/>
  <c r="F412" i="4"/>
  <c r="B412" i="4"/>
  <c r="A412" i="4"/>
  <c r="G411" i="4"/>
  <c r="F411" i="4"/>
  <c r="B411" i="4"/>
  <c r="A411" i="4"/>
  <c r="G410" i="4"/>
  <c r="F410" i="4"/>
  <c r="B410" i="4"/>
  <c r="A410" i="4"/>
  <c r="G409" i="4"/>
  <c r="F409" i="4"/>
  <c r="B409" i="4"/>
  <c r="A409" i="4"/>
  <c r="G408" i="4"/>
  <c r="F408" i="4"/>
  <c r="B408" i="4"/>
  <c r="A408" i="4"/>
  <c r="G407" i="4"/>
  <c r="F407" i="4"/>
  <c r="B407" i="4"/>
  <c r="A407" i="4"/>
  <c r="G406" i="4"/>
  <c r="F406" i="4"/>
  <c r="B406" i="4"/>
  <c r="A406" i="4"/>
  <c r="G405" i="4"/>
  <c r="F405" i="4"/>
  <c r="B405" i="4"/>
  <c r="A405" i="4"/>
  <c r="G404" i="4"/>
  <c r="F404" i="4"/>
  <c r="B404" i="4"/>
  <c r="A404" i="4"/>
  <c r="G403" i="4"/>
  <c r="F403" i="4"/>
  <c r="B403" i="4"/>
  <c r="A403" i="4"/>
  <c r="G402" i="4"/>
  <c r="F402" i="4"/>
  <c r="B402" i="4"/>
  <c r="A402" i="4"/>
  <c r="G401" i="4"/>
  <c r="F401" i="4"/>
  <c r="B401" i="4"/>
  <c r="A401" i="4"/>
  <c r="G400" i="4"/>
  <c r="F400" i="4"/>
  <c r="B400" i="4"/>
  <c r="A400" i="4"/>
  <c r="G399" i="4"/>
  <c r="F399" i="4"/>
  <c r="B399" i="4"/>
  <c r="A399" i="4"/>
  <c r="G398" i="4"/>
  <c r="F398" i="4"/>
  <c r="B398" i="4"/>
  <c r="A398" i="4"/>
  <c r="G397" i="4"/>
  <c r="F397" i="4"/>
  <c r="B397" i="4"/>
  <c r="A397" i="4"/>
  <c r="G396" i="4"/>
  <c r="F396" i="4"/>
  <c r="B396" i="4"/>
  <c r="A396" i="4"/>
  <c r="G395" i="4"/>
  <c r="F395" i="4"/>
  <c r="B395" i="4"/>
  <c r="A395" i="4"/>
  <c r="G394" i="4"/>
  <c r="F394" i="4"/>
  <c r="B394" i="4"/>
  <c r="A394" i="4"/>
  <c r="G393" i="4"/>
  <c r="F393" i="4"/>
  <c r="B393" i="4"/>
  <c r="A393" i="4"/>
  <c r="G392" i="4"/>
  <c r="F392" i="4"/>
  <c r="B392" i="4"/>
  <c r="A392" i="4"/>
  <c r="G391" i="4"/>
  <c r="F391" i="4"/>
  <c r="B391" i="4"/>
  <c r="A391" i="4"/>
  <c r="G390" i="4"/>
  <c r="F390" i="4"/>
  <c r="B390" i="4"/>
  <c r="A390" i="4"/>
  <c r="G389" i="4"/>
  <c r="F389" i="4"/>
  <c r="B389" i="4"/>
  <c r="A389" i="4"/>
  <c r="G388" i="4"/>
  <c r="F388" i="4"/>
  <c r="B388" i="4"/>
  <c r="A388" i="4"/>
  <c r="G387" i="4"/>
  <c r="F387" i="4"/>
  <c r="B387" i="4"/>
  <c r="A387" i="4"/>
  <c r="G386" i="4"/>
  <c r="F386" i="4"/>
  <c r="B386" i="4"/>
  <c r="A386" i="4"/>
  <c r="G385" i="4"/>
  <c r="F385" i="4"/>
  <c r="B385" i="4"/>
  <c r="A385" i="4"/>
  <c r="G384" i="4"/>
  <c r="F384" i="4"/>
  <c r="B384" i="4"/>
  <c r="A384" i="4"/>
  <c r="G383" i="4"/>
  <c r="F383" i="4"/>
  <c r="B383" i="4"/>
  <c r="A383" i="4"/>
  <c r="G382" i="4"/>
  <c r="F382" i="4"/>
  <c r="B382" i="4"/>
  <c r="A382" i="4"/>
  <c r="G381" i="4"/>
  <c r="F381" i="4"/>
  <c r="B381" i="4"/>
  <c r="A381" i="4"/>
  <c r="G380" i="4"/>
  <c r="F380" i="4"/>
  <c r="B380" i="4"/>
  <c r="A380" i="4"/>
  <c r="G379" i="4"/>
  <c r="F379" i="4"/>
  <c r="B379" i="4"/>
  <c r="A379" i="4"/>
  <c r="G378" i="4"/>
  <c r="F378" i="4"/>
  <c r="B378" i="4"/>
  <c r="A378" i="4"/>
  <c r="G377" i="4"/>
  <c r="F377" i="4"/>
  <c r="B377" i="4"/>
  <c r="A377" i="4"/>
  <c r="G376" i="4"/>
  <c r="F376" i="4"/>
  <c r="B376" i="4"/>
  <c r="A376" i="4"/>
  <c r="G375" i="4"/>
  <c r="F375" i="4"/>
  <c r="B375" i="4"/>
  <c r="A375" i="4"/>
  <c r="G374" i="4"/>
  <c r="F374" i="4"/>
  <c r="B374" i="4"/>
  <c r="A374" i="4"/>
  <c r="G373" i="4"/>
  <c r="F373" i="4"/>
  <c r="B373" i="4"/>
  <c r="A373" i="4"/>
  <c r="G372" i="4"/>
  <c r="F372" i="4"/>
  <c r="B372" i="4"/>
  <c r="A372" i="4"/>
  <c r="G371" i="4"/>
  <c r="F371" i="4"/>
  <c r="B371" i="4"/>
  <c r="A371" i="4"/>
  <c r="G370" i="4"/>
  <c r="F370" i="4"/>
  <c r="B370" i="4"/>
  <c r="A370" i="4"/>
  <c r="G369" i="4"/>
  <c r="F369" i="4"/>
  <c r="B369" i="4"/>
  <c r="A369" i="4"/>
  <c r="G368" i="4"/>
  <c r="F368" i="4"/>
  <c r="B368" i="4"/>
  <c r="A368" i="4"/>
  <c r="G367" i="4"/>
  <c r="F367" i="4"/>
  <c r="B367" i="4"/>
  <c r="A367" i="4"/>
  <c r="G366" i="4"/>
  <c r="F366" i="4"/>
  <c r="B366" i="4"/>
  <c r="A366" i="4"/>
  <c r="G365" i="4"/>
  <c r="F365" i="4"/>
  <c r="B365" i="4"/>
  <c r="A365" i="4"/>
  <c r="G364" i="4"/>
  <c r="F364" i="4"/>
  <c r="B364" i="4"/>
  <c r="A364" i="4"/>
  <c r="G363" i="4"/>
  <c r="F363" i="4"/>
  <c r="B363" i="4"/>
  <c r="A363" i="4"/>
  <c r="G362" i="4"/>
  <c r="F362" i="4"/>
  <c r="B362" i="4"/>
  <c r="A362" i="4"/>
  <c r="G361" i="4"/>
  <c r="F361" i="4"/>
  <c r="B361" i="4"/>
  <c r="A361" i="4"/>
  <c r="G360" i="4"/>
  <c r="F360" i="4"/>
  <c r="B360" i="4"/>
  <c r="A360" i="4"/>
  <c r="G359" i="4"/>
  <c r="F359" i="4"/>
  <c r="B359" i="4"/>
  <c r="A359" i="4"/>
  <c r="G358" i="4"/>
  <c r="F358" i="4"/>
  <c r="B358" i="4"/>
  <c r="A358" i="4"/>
  <c r="G357" i="4"/>
  <c r="F357" i="4"/>
  <c r="B357" i="4"/>
  <c r="A357" i="4"/>
  <c r="G356" i="4"/>
  <c r="F356" i="4"/>
  <c r="B356" i="4"/>
  <c r="A356" i="4"/>
  <c r="G355" i="4"/>
  <c r="F355" i="4"/>
  <c r="B355" i="4"/>
  <c r="A355" i="4"/>
  <c r="G354" i="4"/>
  <c r="F354" i="4"/>
  <c r="B354" i="4"/>
  <c r="A354" i="4"/>
  <c r="G353" i="4"/>
  <c r="F353" i="4"/>
  <c r="B353" i="4"/>
  <c r="A353" i="4"/>
  <c r="G352" i="4"/>
  <c r="F352" i="4"/>
  <c r="B352" i="4"/>
  <c r="A352" i="4"/>
  <c r="G351" i="4"/>
  <c r="F351" i="4"/>
  <c r="B351" i="4"/>
  <c r="A351" i="4"/>
  <c r="G350" i="4"/>
  <c r="F350" i="4"/>
  <c r="B350" i="4"/>
  <c r="A350" i="4"/>
  <c r="G349" i="4"/>
  <c r="F349" i="4"/>
  <c r="B349" i="4"/>
  <c r="A349" i="4"/>
  <c r="G348" i="4"/>
  <c r="F348" i="4"/>
  <c r="B348" i="4"/>
  <c r="A348" i="4"/>
  <c r="G347" i="4"/>
  <c r="F347" i="4"/>
  <c r="B347" i="4"/>
  <c r="A347" i="4"/>
  <c r="G346" i="4"/>
  <c r="F346" i="4"/>
  <c r="B346" i="4"/>
  <c r="A346" i="4"/>
  <c r="G345" i="4"/>
  <c r="F345" i="4"/>
  <c r="B345" i="4"/>
  <c r="A345" i="4"/>
  <c r="G344" i="4"/>
  <c r="F344" i="4"/>
  <c r="B344" i="4"/>
  <c r="A344" i="4"/>
  <c r="G343" i="4"/>
  <c r="F343" i="4"/>
  <c r="B343" i="4"/>
  <c r="A343" i="4"/>
  <c r="G342" i="4"/>
  <c r="F342" i="4"/>
  <c r="B342" i="4"/>
  <c r="A342" i="4"/>
  <c r="G341" i="4"/>
  <c r="F341" i="4"/>
  <c r="B341" i="4"/>
  <c r="A341" i="4"/>
  <c r="G340" i="4"/>
  <c r="F340" i="4"/>
  <c r="B340" i="4"/>
  <c r="A340" i="4"/>
  <c r="G339" i="4"/>
  <c r="F339" i="4"/>
  <c r="B339" i="4"/>
  <c r="A339" i="4"/>
  <c r="G338" i="4"/>
  <c r="F338" i="4"/>
  <c r="B338" i="4"/>
  <c r="A338" i="4"/>
  <c r="G337" i="4"/>
  <c r="F337" i="4"/>
  <c r="B337" i="4"/>
  <c r="A337" i="4"/>
  <c r="G336" i="4"/>
  <c r="F336" i="4"/>
  <c r="B336" i="4"/>
  <c r="A336" i="4"/>
  <c r="G335" i="4"/>
  <c r="F335" i="4"/>
  <c r="B335" i="4"/>
  <c r="A335" i="4"/>
  <c r="G334" i="4"/>
  <c r="F334" i="4"/>
  <c r="B334" i="4"/>
  <c r="A334" i="4"/>
  <c r="G333" i="4"/>
  <c r="F333" i="4"/>
  <c r="B333" i="4"/>
  <c r="A333" i="4"/>
  <c r="G332" i="4"/>
  <c r="F332" i="4"/>
  <c r="B332" i="4"/>
  <c r="A332" i="4"/>
  <c r="G331" i="4"/>
  <c r="F331" i="4"/>
  <c r="B331" i="4"/>
  <c r="A331" i="4"/>
  <c r="G330" i="4"/>
  <c r="F330" i="4"/>
  <c r="B330" i="4"/>
  <c r="A330" i="4"/>
  <c r="G329" i="4"/>
  <c r="F329" i="4"/>
  <c r="B329" i="4"/>
  <c r="A329" i="4"/>
  <c r="G328" i="4"/>
  <c r="F328" i="4"/>
  <c r="B328" i="4"/>
  <c r="A328" i="4"/>
  <c r="G327" i="4"/>
  <c r="F327" i="4"/>
  <c r="B327" i="4"/>
  <c r="A327" i="4"/>
  <c r="G326" i="4"/>
  <c r="F326" i="4"/>
  <c r="B326" i="4"/>
  <c r="A326" i="4"/>
  <c r="G325" i="4"/>
  <c r="F325" i="4"/>
  <c r="B325" i="4"/>
  <c r="A325" i="4"/>
  <c r="G324" i="4"/>
  <c r="F324" i="4"/>
  <c r="B324" i="4"/>
  <c r="A324" i="4"/>
  <c r="G323" i="4"/>
  <c r="F323" i="4"/>
  <c r="B323" i="4"/>
  <c r="A323" i="4"/>
  <c r="G322" i="4"/>
  <c r="F322" i="4"/>
  <c r="B322" i="4"/>
  <c r="A322" i="4"/>
  <c r="G321" i="4"/>
  <c r="F321" i="4"/>
  <c r="B321" i="4"/>
  <c r="A321" i="4"/>
  <c r="G320" i="4"/>
  <c r="F320" i="4"/>
  <c r="B320" i="4"/>
  <c r="A320" i="4"/>
  <c r="G319" i="4"/>
  <c r="F319" i="4"/>
  <c r="B319" i="4"/>
  <c r="A319" i="4"/>
  <c r="G318" i="4"/>
  <c r="F318" i="4"/>
  <c r="B318" i="4"/>
  <c r="A318" i="4"/>
  <c r="G317" i="4"/>
  <c r="F317" i="4"/>
  <c r="B317" i="4"/>
  <c r="A317" i="4"/>
  <c r="G316" i="4"/>
  <c r="F316" i="4"/>
  <c r="B316" i="4"/>
  <c r="A316" i="4"/>
  <c r="G315" i="4"/>
  <c r="F315" i="4"/>
  <c r="B315" i="4"/>
  <c r="A315" i="4"/>
  <c r="G314" i="4"/>
  <c r="F314" i="4"/>
  <c r="B314" i="4"/>
  <c r="A314" i="4"/>
  <c r="G313" i="4"/>
  <c r="F313" i="4"/>
  <c r="B313" i="4"/>
  <c r="A313" i="4"/>
  <c r="G312" i="4"/>
  <c r="F312" i="4"/>
  <c r="B312" i="4"/>
  <c r="A312" i="4"/>
  <c r="G311" i="4"/>
  <c r="F311" i="4"/>
  <c r="B311" i="4"/>
  <c r="A311" i="4"/>
  <c r="G310" i="4"/>
  <c r="F310" i="4"/>
  <c r="B310" i="4"/>
  <c r="A310" i="4"/>
  <c r="G309" i="4"/>
  <c r="F309" i="4"/>
  <c r="B309" i="4"/>
  <c r="A309" i="4"/>
  <c r="G308" i="4"/>
  <c r="F308" i="4"/>
  <c r="B308" i="4"/>
  <c r="A308" i="4"/>
  <c r="G307" i="4"/>
  <c r="F307" i="4"/>
  <c r="B307" i="4"/>
  <c r="A307" i="4"/>
  <c r="G306" i="4"/>
  <c r="F306" i="4"/>
  <c r="B306" i="4"/>
  <c r="A306" i="4"/>
  <c r="G305" i="4"/>
  <c r="F305" i="4"/>
  <c r="B305" i="4"/>
  <c r="A305" i="4"/>
  <c r="G304" i="4"/>
  <c r="F304" i="4"/>
  <c r="B304" i="4"/>
  <c r="A304" i="4"/>
  <c r="G303" i="4"/>
  <c r="F303" i="4"/>
  <c r="B303" i="4"/>
  <c r="A303" i="4"/>
  <c r="G302" i="4"/>
  <c r="F302" i="4"/>
  <c r="B302" i="4"/>
  <c r="A302" i="4"/>
  <c r="G301" i="4"/>
  <c r="F301" i="4"/>
  <c r="B301" i="4"/>
  <c r="A301" i="4"/>
  <c r="G300" i="4"/>
  <c r="F300" i="4"/>
  <c r="B300" i="4"/>
  <c r="A300" i="4"/>
  <c r="G299" i="4"/>
  <c r="F299" i="4"/>
  <c r="B299" i="4"/>
  <c r="A299" i="4"/>
  <c r="G298" i="4"/>
  <c r="F298" i="4"/>
  <c r="B298" i="4"/>
  <c r="A298" i="4"/>
  <c r="G297" i="4"/>
  <c r="F297" i="4"/>
  <c r="B297" i="4"/>
  <c r="A297" i="4"/>
  <c r="G296" i="4"/>
  <c r="F296" i="4"/>
  <c r="B296" i="4"/>
  <c r="A296" i="4"/>
  <c r="G295" i="4"/>
  <c r="F295" i="4"/>
  <c r="B295" i="4"/>
  <c r="A295" i="4"/>
  <c r="G294" i="4"/>
  <c r="F294" i="4"/>
  <c r="B294" i="4"/>
  <c r="A294" i="4"/>
  <c r="G293" i="4"/>
  <c r="F293" i="4"/>
  <c r="B293" i="4"/>
  <c r="A293" i="4"/>
  <c r="G292" i="4"/>
  <c r="F292" i="4"/>
  <c r="B292" i="4"/>
  <c r="A292" i="4"/>
  <c r="G291" i="4"/>
  <c r="F291" i="4"/>
  <c r="B291" i="4"/>
  <c r="A291" i="4"/>
  <c r="G290" i="4"/>
  <c r="F290" i="4"/>
  <c r="B290" i="4"/>
  <c r="A290" i="4"/>
  <c r="G289" i="4"/>
  <c r="F289" i="4"/>
  <c r="B289" i="4"/>
  <c r="A289" i="4"/>
  <c r="G288" i="4"/>
  <c r="F288" i="4"/>
  <c r="B288" i="4"/>
  <c r="A288" i="4"/>
  <c r="G287" i="4"/>
  <c r="F287" i="4"/>
  <c r="B287" i="4"/>
  <c r="A287" i="4"/>
  <c r="G286" i="4"/>
  <c r="F286" i="4"/>
  <c r="B286" i="4"/>
  <c r="A286" i="4"/>
  <c r="G285" i="4"/>
  <c r="F285" i="4"/>
  <c r="B285" i="4"/>
  <c r="A285" i="4"/>
  <c r="G284" i="4"/>
  <c r="F284" i="4"/>
  <c r="B284" i="4"/>
  <c r="A284" i="4"/>
  <c r="G283" i="4"/>
  <c r="F283" i="4"/>
  <c r="B283" i="4"/>
  <c r="A283" i="4"/>
  <c r="G282" i="4"/>
  <c r="F282" i="4"/>
  <c r="B282" i="4"/>
  <c r="A282" i="4"/>
  <c r="G281" i="4"/>
  <c r="F281" i="4"/>
  <c r="B281" i="4"/>
  <c r="A281" i="4"/>
  <c r="G280" i="4"/>
  <c r="F280" i="4"/>
  <c r="B280" i="4"/>
  <c r="A280" i="4"/>
  <c r="G279" i="4"/>
  <c r="F279" i="4"/>
  <c r="B279" i="4"/>
  <c r="A279" i="4"/>
  <c r="G278" i="4"/>
  <c r="F278" i="4"/>
  <c r="B278" i="4"/>
  <c r="A278" i="4"/>
  <c r="G277" i="4"/>
  <c r="F277" i="4"/>
  <c r="B277" i="4"/>
  <c r="A277" i="4"/>
  <c r="G276" i="4"/>
  <c r="F276" i="4"/>
  <c r="B276" i="4"/>
  <c r="A276" i="4"/>
  <c r="G275" i="4"/>
  <c r="F275" i="4"/>
  <c r="B275" i="4"/>
  <c r="A275" i="4"/>
  <c r="G274" i="4"/>
  <c r="F274" i="4"/>
  <c r="B274" i="4"/>
  <c r="A274" i="4"/>
  <c r="G273" i="4"/>
  <c r="F273" i="4"/>
  <c r="B273" i="4"/>
  <c r="A273" i="4"/>
  <c r="G272" i="4"/>
  <c r="F272" i="4"/>
  <c r="B272" i="4"/>
  <c r="A272" i="4"/>
  <c r="G271" i="4"/>
  <c r="F271" i="4"/>
  <c r="B271" i="4"/>
  <c r="A271" i="4"/>
  <c r="G270" i="4"/>
  <c r="F270" i="4"/>
  <c r="B270" i="4"/>
  <c r="A270" i="4"/>
  <c r="G269" i="4"/>
  <c r="F269" i="4"/>
  <c r="B269" i="4"/>
  <c r="A269" i="4"/>
  <c r="G268" i="4"/>
  <c r="F268" i="4"/>
  <c r="B268" i="4"/>
  <c r="A268" i="4"/>
  <c r="G267" i="4"/>
  <c r="F267" i="4"/>
  <c r="B267" i="4"/>
  <c r="A267" i="4"/>
  <c r="G266" i="4"/>
  <c r="F266" i="4"/>
  <c r="B266" i="4"/>
  <c r="A266" i="4"/>
  <c r="G265" i="4"/>
  <c r="F265" i="4"/>
  <c r="B265" i="4"/>
  <c r="A265" i="4"/>
  <c r="G264" i="4"/>
  <c r="F264" i="4"/>
  <c r="B264" i="4"/>
  <c r="A264" i="4"/>
  <c r="G263" i="4"/>
  <c r="F263" i="4"/>
  <c r="B263" i="4"/>
  <c r="A263" i="4"/>
  <c r="G262" i="4"/>
  <c r="F262" i="4"/>
  <c r="B262" i="4"/>
  <c r="A262" i="4"/>
  <c r="G261" i="4"/>
  <c r="F261" i="4"/>
  <c r="B261" i="4"/>
  <c r="A261" i="4"/>
  <c r="G260" i="4"/>
  <c r="F260" i="4"/>
  <c r="B260" i="4"/>
  <c r="A260" i="4"/>
  <c r="G259" i="4"/>
  <c r="F259" i="4"/>
  <c r="B259" i="4"/>
  <c r="A259" i="4"/>
  <c r="G258" i="4"/>
  <c r="F258" i="4"/>
  <c r="B258" i="4"/>
  <c r="A258" i="4"/>
  <c r="G257" i="4"/>
  <c r="F257" i="4"/>
  <c r="B257" i="4"/>
  <c r="A257" i="4"/>
  <c r="G256" i="4"/>
  <c r="F256" i="4"/>
  <c r="B256" i="4"/>
  <c r="A256" i="4"/>
  <c r="G255" i="4"/>
  <c r="F255" i="4"/>
  <c r="B255" i="4"/>
  <c r="A255" i="4"/>
  <c r="G254" i="4"/>
  <c r="F254" i="4"/>
  <c r="B254" i="4"/>
  <c r="A254" i="4"/>
  <c r="G253" i="4"/>
  <c r="F253" i="4"/>
  <c r="B253" i="4"/>
  <c r="A253" i="4"/>
  <c r="G252" i="4"/>
  <c r="F252" i="4"/>
  <c r="B252" i="4"/>
  <c r="A252" i="4"/>
  <c r="G251" i="4"/>
  <c r="F251" i="4"/>
  <c r="B251" i="4"/>
  <c r="A251" i="4"/>
  <c r="G250" i="4"/>
  <c r="F250" i="4"/>
  <c r="B250" i="4"/>
  <c r="A250" i="4"/>
  <c r="G249" i="4"/>
  <c r="F249" i="4"/>
  <c r="B249" i="4"/>
  <c r="A249" i="4"/>
  <c r="G248" i="4"/>
  <c r="F248" i="4"/>
  <c r="B248" i="4"/>
  <c r="A248" i="4"/>
  <c r="G247" i="4"/>
  <c r="F247" i="4"/>
  <c r="B247" i="4"/>
  <c r="A247" i="4"/>
  <c r="G246" i="4"/>
  <c r="F246" i="4"/>
  <c r="B246" i="4"/>
  <c r="A246" i="4"/>
  <c r="G245" i="4"/>
  <c r="F245" i="4"/>
  <c r="B245" i="4"/>
  <c r="A245" i="4"/>
  <c r="G244" i="4"/>
  <c r="F244" i="4"/>
  <c r="B244" i="4"/>
  <c r="A244" i="4"/>
  <c r="G243" i="4"/>
  <c r="F243" i="4"/>
  <c r="B243" i="4"/>
  <c r="A243" i="4"/>
  <c r="G242" i="4"/>
  <c r="F242" i="4"/>
  <c r="B242" i="4"/>
  <c r="A242" i="4"/>
  <c r="G241" i="4"/>
  <c r="F241" i="4"/>
  <c r="B241" i="4"/>
  <c r="A241" i="4"/>
  <c r="G240" i="4"/>
  <c r="F240" i="4"/>
  <c r="B240" i="4"/>
  <c r="A240" i="4"/>
  <c r="G239" i="4"/>
  <c r="F239" i="4"/>
  <c r="B239" i="4"/>
  <c r="A239" i="4"/>
  <c r="G238" i="4"/>
  <c r="F238" i="4"/>
  <c r="B238" i="4"/>
  <c r="A238" i="4"/>
  <c r="G237" i="4"/>
  <c r="F237" i="4"/>
  <c r="B237" i="4"/>
  <c r="A237" i="4"/>
  <c r="G236" i="4"/>
  <c r="F236" i="4"/>
  <c r="B236" i="4"/>
  <c r="A236" i="4"/>
  <c r="G235" i="4"/>
  <c r="F235" i="4"/>
  <c r="B235" i="4"/>
  <c r="A235" i="4"/>
  <c r="G234" i="4"/>
  <c r="F234" i="4"/>
  <c r="B234" i="4"/>
  <c r="A234" i="4"/>
  <c r="G233" i="4"/>
  <c r="F233" i="4"/>
  <c r="B233" i="4"/>
  <c r="A233" i="4"/>
  <c r="G232" i="4"/>
  <c r="F232" i="4"/>
  <c r="B232" i="4"/>
  <c r="A232" i="4"/>
  <c r="G231" i="4"/>
  <c r="F231" i="4"/>
  <c r="B231" i="4"/>
  <c r="A231" i="4"/>
  <c r="G230" i="4"/>
  <c r="F230" i="4"/>
  <c r="B230" i="4"/>
  <c r="A230" i="4"/>
  <c r="G229" i="4"/>
  <c r="F229" i="4"/>
  <c r="B229" i="4"/>
  <c r="A229" i="4"/>
  <c r="G228" i="4"/>
  <c r="F228" i="4"/>
  <c r="B228" i="4"/>
  <c r="A228" i="4"/>
  <c r="G227" i="4"/>
  <c r="F227" i="4"/>
  <c r="B227" i="4"/>
  <c r="A227" i="4"/>
  <c r="G226" i="4"/>
  <c r="F226" i="4"/>
  <c r="B226" i="4"/>
  <c r="A226" i="4"/>
  <c r="G225" i="4"/>
  <c r="F225" i="4"/>
  <c r="B225" i="4"/>
  <c r="A225" i="4"/>
  <c r="G224" i="4"/>
  <c r="F224" i="4"/>
  <c r="B224" i="4"/>
  <c r="A224" i="4"/>
  <c r="G223" i="4"/>
  <c r="F223" i="4"/>
  <c r="B223" i="4"/>
  <c r="A223" i="4"/>
  <c r="G222" i="4"/>
  <c r="F222" i="4"/>
  <c r="B222" i="4"/>
  <c r="A222" i="4"/>
  <c r="G221" i="4"/>
  <c r="F221" i="4"/>
  <c r="B221" i="4"/>
  <c r="A221" i="4"/>
  <c r="G220" i="4"/>
  <c r="F220" i="4"/>
  <c r="B220" i="4"/>
  <c r="A220" i="4"/>
  <c r="G219" i="4"/>
  <c r="F219" i="4"/>
  <c r="B219" i="4"/>
  <c r="A219" i="4"/>
  <c r="G218" i="4"/>
  <c r="F218" i="4"/>
  <c r="B218" i="4"/>
  <c r="A218" i="4"/>
  <c r="G217" i="4"/>
  <c r="F217" i="4"/>
  <c r="B217" i="4"/>
  <c r="A217" i="4"/>
  <c r="G216" i="4"/>
  <c r="F216" i="4"/>
  <c r="B216" i="4"/>
  <c r="A216" i="4"/>
  <c r="G215" i="4"/>
  <c r="F215" i="4"/>
  <c r="B215" i="4"/>
  <c r="A215" i="4"/>
  <c r="G214" i="4"/>
  <c r="F214" i="4"/>
  <c r="B214" i="4"/>
  <c r="A214" i="4"/>
  <c r="G213" i="4"/>
  <c r="F213" i="4"/>
  <c r="B213" i="4"/>
  <c r="A213" i="4"/>
  <c r="G212" i="4"/>
  <c r="F212" i="4"/>
  <c r="B212" i="4"/>
  <c r="A212" i="4"/>
  <c r="G211" i="4"/>
  <c r="F211" i="4"/>
  <c r="B211" i="4"/>
  <c r="A211" i="4"/>
  <c r="G210" i="4"/>
  <c r="F210" i="4"/>
  <c r="B210" i="4"/>
  <c r="A210" i="4"/>
  <c r="G209" i="4"/>
  <c r="F209" i="4"/>
  <c r="B209" i="4"/>
  <c r="A209" i="4"/>
  <c r="G208" i="4"/>
  <c r="F208" i="4"/>
  <c r="B208" i="4"/>
  <c r="A208" i="4"/>
  <c r="G207" i="4"/>
  <c r="F207" i="4"/>
  <c r="B207" i="4"/>
  <c r="A207" i="4"/>
  <c r="G206" i="4"/>
  <c r="F206" i="4"/>
  <c r="B206" i="4"/>
  <c r="A206" i="4"/>
  <c r="G205" i="4"/>
  <c r="F205" i="4"/>
  <c r="B205" i="4"/>
  <c r="A205" i="4"/>
  <c r="G204" i="4"/>
  <c r="F204" i="4"/>
  <c r="B204" i="4"/>
  <c r="A204" i="4"/>
  <c r="G203" i="4"/>
  <c r="F203" i="4"/>
  <c r="B203" i="4"/>
  <c r="A203" i="4"/>
  <c r="G202" i="4"/>
  <c r="F202" i="4"/>
  <c r="B202" i="4"/>
  <c r="A202" i="4"/>
  <c r="G201" i="4"/>
  <c r="F201" i="4"/>
  <c r="B201" i="4"/>
  <c r="A201" i="4"/>
  <c r="G200" i="4"/>
  <c r="F200" i="4"/>
  <c r="B200" i="4"/>
  <c r="A200" i="4"/>
  <c r="G199" i="4"/>
  <c r="F199" i="4"/>
  <c r="B199" i="4"/>
  <c r="A199" i="4"/>
  <c r="G198" i="4"/>
  <c r="F198" i="4"/>
  <c r="B198" i="4"/>
  <c r="A198" i="4"/>
  <c r="G197" i="4"/>
  <c r="F197" i="4"/>
  <c r="B197" i="4"/>
  <c r="A197" i="4"/>
  <c r="G196" i="4"/>
  <c r="F196" i="4"/>
  <c r="B196" i="4"/>
  <c r="A196" i="4"/>
  <c r="G195" i="4"/>
  <c r="F195" i="4"/>
  <c r="B195" i="4"/>
  <c r="A195" i="4"/>
  <c r="G194" i="4"/>
  <c r="F194" i="4"/>
  <c r="B194" i="4"/>
  <c r="A194" i="4"/>
  <c r="G193" i="4"/>
  <c r="F193" i="4"/>
  <c r="B193" i="4"/>
  <c r="A193" i="4"/>
  <c r="G192" i="4"/>
  <c r="F192" i="4"/>
  <c r="B192" i="4"/>
  <c r="A192" i="4"/>
  <c r="G191" i="4"/>
  <c r="F191" i="4"/>
  <c r="B191" i="4"/>
  <c r="A191" i="4"/>
  <c r="G190" i="4"/>
  <c r="F190" i="4"/>
  <c r="B190" i="4"/>
  <c r="A190" i="4"/>
  <c r="G189" i="4"/>
  <c r="F189" i="4"/>
  <c r="B189" i="4"/>
  <c r="A189" i="4"/>
  <c r="G188" i="4"/>
  <c r="F188" i="4"/>
  <c r="B188" i="4"/>
  <c r="A188" i="4"/>
  <c r="G187" i="4"/>
  <c r="F187" i="4"/>
  <c r="B187" i="4"/>
  <c r="A187" i="4"/>
  <c r="G186" i="4"/>
  <c r="F186" i="4"/>
  <c r="B186" i="4"/>
  <c r="A186" i="4"/>
  <c r="G185" i="4"/>
  <c r="F185" i="4"/>
  <c r="B185" i="4"/>
  <c r="A185" i="4"/>
  <c r="G184" i="4"/>
  <c r="F184" i="4"/>
  <c r="B184" i="4"/>
  <c r="A184" i="4"/>
  <c r="G183" i="4"/>
  <c r="F183" i="4"/>
  <c r="B183" i="4"/>
  <c r="A183" i="4"/>
  <c r="G182" i="4"/>
  <c r="F182" i="4"/>
  <c r="B182" i="4"/>
  <c r="A182" i="4"/>
  <c r="G181" i="4"/>
  <c r="F181" i="4"/>
  <c r="B181" i="4"/>
  <c r="A181" i="4"/>
  <c r="G180" i="4"/>
  <c r="F180" i="4"/>
  <c r="B180" i="4"/>
  <c r="A180" i="4"/>
  <c r="G179" i="4"/>
  <c r="F179" i="4"/>
  <c r="B179" i="4"/>
  <c r="A179" i="4"/>
  <c r="G178" i="4"/>
  <c r="F178" i="4"/>
  <c r="B178" i="4"/>
  <c r="A178" i="4"/>
  <c r="G177" i="4"/>
  <c r="F177" i="4"/>
  <c r="B177" i="4"/>
  <c r="A177" i="4"/>
  <c r="G176" i="4"/>
  <c r="F176" i="4"/>
  <c r="B176" i="4"/>
  <c r="A176" i="4"/>
  <c r="G175" i="4"/>
  <c r="F175" i="4"/>
  <c r="B175" i="4"/>
  <c r="A175" i="4"/>
  <c r="G174" i="4"/>
  <c r="F174" i="4"/>
  <c r="B174" i="4"/>
  <c r="A174" i="4"/>
  <c r="G173" i="4"/>
  <c r="F173" i="4"/>
  <c r="B173" i="4"/>
  <c r="A173" i="4"/>
  <c r="G172" i="4"/>
  <c r="F172" i="4"/>
  <c r="B172" i="4"/>
  <c r="A172" i="4"/>
  <c r="G171" i="4"/>
  <c r="F171" i="4"/>
  <c r="B171" i="4"/>
  <c r="A171" i="4"/>
  <c r="G170" i="4"/>
  <c r="F170" i="4"/>
  <c r="B170" i="4"/>
  <c r="A170" i="4"/>
  <c r="G169" i="4"/>
  <c r="F169" i="4"/>
  <c r="B169" i="4"/>
  <c r="A169" i="4"/>
  <c r="G168" i="4"/>
  <c r="F168" i="4"/>
  <c r="B168" i="4"/>
  <c r="A168" i="4"/>
  <c r="G167" i="4"/>
  <c r="F167" i="4"/>
  <c r="B167" i="4"/>
  <c r="A167" i="4"/>
  <c r="G166" i="4"/>
  <c r="F166" i="4"/>
  <c r="B166" i="4"/>
  <c r="A166" i="4"/>
  <c r="G165" i="4"/>
  <c r="F165" i="4"/>
  <c r="B165" i="4"/>
  <c r="A165" i="4"/>
  <c r="G164" i="4"/>
  <c r="F164" i="4"/>
  <c r="B164" i="4"/>
  <c r="A164" i="4"/>
  <c r="G163" i="4"/>
  <c r="F163" i="4"/>
  <c r="B163" i="4"/>
  <c r="A163" i="4"/>
  <c r="G162" i="4"/>
  <c r="F162" i="4"/>
  <c r="B162" i="4"/>
  <c r="A162" i="4"/>
  <c r="G161" i="4"/>
  <c r="F161" i="4"/>
  <c r="B161" i="4"/>
  <c r="A161" i="4"/>
  <c r="G160" i="4"/>
  <c r="F160" i="4"/>
  <c r="B160" i="4"/>
  <c r="A160" i="4"/>
  <c r="G159" i="4"/>
  <c r="F159" i="4"/>
  <c r="B159" i="4"/>
  <c r="A159" i="4"/>
  <c r="G158" i="4"/>
  <c r="F158" i="4"/>
  <c r="B158" i="4"/>
  <c r="A158" i="4"/>
  <c r="G157" i="4"/>
  <c r="F157" i="4"/>
  <c r="B157" i="4"/>
  <c r="A157" i="4"/>
  <c r="G156" i="4"/>
  <c r="F156" i="4"/>
  <c r="B156" i="4"/>
  <c r="A156" i="4"/>
  <c r="G155" i="4"/>
  <c r="F155" i="4"/>
  <c r="B155" i="4"/>
  <c r="A155" i="4"/>
  <c r="G154" i="4"/>
  <c r="F154" i="4"/>
  <c r="B154" i="4"/>
  <c r="A154" i="4"/>
  <c r="G153" i="4"/>
  <c r="F153" i="4"/>
  <c r="B153" i="4"/>
  <c r="A153" i="4"/>
  <c r="G152" i="4"/>
  <c r="F152" i="4"/>
  <c r="B152" i="4"/>
  <c r="A152" i="4"/>
  <c r="G151" i="4"/>
  <c r="F151" i="4"/>
  <c r="B151" i="4"/>
  <c r="A151" i="4"/>
  <c r="G150" i="4"/>
  <c r="F150" i="4"/>
  <c r="B150" i="4"/>
  <c r="A150" i="4"/>
  <c r="G149" i="4"/>
  <c r="F149" i="4"/>
  <c r="B149" i="4"/>
  <c r="A149" i="4"/>
  <c r="G148" i="4"/>
  <c r="F148" i="4"/>
  <c r="B148" i="4"/>
  <c r="A148" i="4"/>
  <c r="G147" i="4"/>
  <c r="F147" i="4"/>
  <c r="B147" i="4"/>
  <c r="A147" i="4"/>
  <c r="G146" i="4"/>
  <c r="F146" i="4"/>
  <c r="B146" i="4"/>
  <c r="A146" i="4"/>
  <c r="G145" i="4"/>
  <c r="F145" i="4"/>
  <c r="B145" i="4"/>
  <c r="A145" i="4"/>
  <c r="G144" i="4"/>
  <c r="F144" i="4"/>
  <c r="B144" i="4"/>
  <c r="A144" i="4"/>
  <c r="G143" i="4"/>
  <c r="F143" i="4"/>
  <c r="B143" i="4"/>
  <c r="A143" i="4"/>
  <c r="G142" i="4"/>
  <c r="F142" i="4"/>
  <c r="B142" i="4"/>
  <c r="A142" i="4"/>
  <c r="G141" i="4"/>
  <c r="F141" i="4"/>
  <c r="B141" i="4"/>
  <c r="A141" i="4"/>
  <c r="G140" i="4"/>
  <c r="F140" i="4"/>
  <c r="B140" i="4"/>
  <c r="A140" i="4"/>
  <c r="G139" i="4"/>
  <c r="F139" i="4"/>
  <c r="B139" i="4"/>
  <c r="A139" i="4"/>
  <c r="G138" i="4"/>
  <c r="F138" i="4"/>
  <c r="B138" i="4"/>
  <c r="A138" i="4"/>
  <c r="G137" i="4"/>
  <c r="F137" i="4"/>
  <c r="B137" i="4"/>
  <c r="A137" i="4"/>
  <c r="G136" i="4"/>
  <c r="F136" i="4"/>
  <c r="B136" i="4"/>
  <c r="A136" i="4"/>
  <c r="G135" i="4"/>
  <c r="F135" i="4"/>
  <c r="B135" i="4"/>
  <c r="A135" i="4"/>
  <c r="G134" i="4"/>
  <c r="F134" i="4"/>
  <c r="B134" i="4"/>
  <c r="A134" i="4"/>
  <c r="G133" i="4"/>
  <c r="F133" i="4"/>
  <c r="B133" i="4"/>
  <c r="A133" i="4"/>
  <c r="G132" i="4"/>
  <c r="F132" i="4"/>
  <c r="B132" i="4"/>
  <c r="A132" i="4"/>
  <c r="G131" i="4"/>
  <c r="F131" i="4"/>
  <c r="B131" i="4"/>
  <c r="A131" i="4"/>
  <c r="G130" i="4"/>
  <c r="F130" i="4"/>
  <c r="B130" i="4"/>
  <c r="A130" i="4"/>
  <c r="G129" i="4"/>
  <c r="F129" i="4"/>
  <c r="B129" i="4"/>
  <c r="A129" i="4"/>
  <c r="G128" i="4"/>
  <c r="F128" i="4"/>
  <c r="B128" i="4"/>
  <c r="A128" i="4"/>
  <c r="G127" i="4"/>
  <c r="F127" i="4"/>
  <c r="B127" i="4"/>
  <c r="A127" i="4"/>
  <c r="G126" i="4"/>
  <c r="F126" i="4"/>
  <c r="B126" i="4"/>
  <c r="A126" i="4"/>
  <c r="G125" i="4"/>
  <c r="F125" i="4"/>
  <c r="B125" i="4"/>
  <c r="A125" i="4"/>
  <c r="G124" i="4"/>
  <c r="F124" i="4"/>
  <c r="B124" i="4"/>
  <c r="A124" i="4"/>
  <c r="G123" i="4"/>
  <c r="F123" i="4"/>
  <c r="B123" i="4"/>
  <c r="A123" i="4"/>
  <c r="G122" i="4"/>
  <c r="F122" i="4"/>
  <c r="B122" i="4"/>
  <c r="A122" i="4"/>
  <c r="G121" i="4"/>
  <c r="F121" i="4"/>
  <c r="B121" i="4"/>
  <c r="A121" i="4"/>
  <c r="G120" i="4"/>
  <c r="F120" i="4"/>
  <c r="B120" i="4"/>
  <c r="A120" i="4"/>
  <c r="G119" i="4"/>
  <c r="F119" i="4"/>
  <c r="B119" i="4"/>
  <c r="A119" i="4"/>
  <c r="G118" i="4"/>
  <c r="F118" i="4"/>
  <c r="B118" i="4"/>
  <c r="A118" i="4"/>
  <c r="G117" i="4"/>
  <c r="F117" i="4"/>
  <c r="B117" i="4"/>
  <c r="A117" i="4"/>
  <c r="G116" i="4"/>
  <c r="F116" i="4"/>
  <c r="B116" i="4"/>
  <c r="A116" i="4"/>
  <c r="G115" i="4"/>
  <c r="F115" i="4"/>
  <c r="B115" i="4"/>
  <c r="A115" i="4"/>
  <c r="G114" i="4"/>
  <c r="F114" i="4"/>
  <c r="B114" i="4"/>
  <c r="A114" i="4"/>
  <c r="G113" i="4"/>
  <c r="F113" i="4"/>
  <c r="B113" i="4"/>
  <c r="A113" i="4"/>
  <c r="G112" i="4"/>
  <c r="F112" i="4"/>
  <c r="B112" i="4"/>
  <c r="A112" i="4"/>
  <c r="G111" i="4"/>
  <c r="F111" i="4"/>
  <c r="B111" i="4"/>
  <c r="A111" i="4"/>
  <c r="G110" i="4"/>
  <c r="F110" i="4"/>
  <c r="B110" i="4"/>
  <c r="A110" i="4"/>
  <c r="G109" i="4"/>
  <c r="F109" i="4"/>
  <c r="B109" i="4"/>
  <c r="A109" i="4"/>
  <c r="G108" i="4"/>
  <c r="F108" i="4"/>
  <c r="B108" i="4"/>
  <c r="A108" i="4"/>
  <c r="G107" i="4"/>
  <c r="F107" i="4"/>
  <c r="B107" i="4"/>
  <c r="A107" i="4"/>
  <c r="G106" i="4"/>
  <c r="F106" i="4"/>
  <c r="B106" i="4"/>
  <c r="A106" i="4"/>
  <c r="G105" i="4"/>
  <c r="F105" i="4"/>
  <c r="B105" i="4"/>
  <c r="A105" i="4"/>
  <c r="G104" i="4"/>
  <c r="F104" i="4"/>
  <c r="B104" i="4"/>
  <c r="A104" i="4"/>
  <c r="G103" i="4"/>
  <c r="F103" i="4"/>
  <c r="B103" i="4"/>
  <c r="A103" i="4"/>
  <c r="G102" i="4"/>
  <c r="F102" i="4"/>
  <c r="B102" i="4"/>
  <c r="A102" i="4"/>
  <c r="G101" i="4"/>
  <c r="F101" i="4"/>
  <c r="B101" i="4"/>
  <c r="A101" i="4"/>
  <c r="G100" i="4"/>
  <c r="F100" i="4"/>
  <c r="B100" i="4"/>
  <c r="A100" i="4"/>
  <c r="G99" i="4"/>
  <c r="F99" i="4"/>
  <c r="B99" i="4"/>
  <c r="A99" i="4"/>
  <c r="G98" i="4"/>
  <c r="F98" i="4"/>
  <c r="B98" i="4"/>
  <c r="A98" i="4"/>
  <c r="G97" i="4"/>
  <c r="F97" i="4"/>
  <c r="B97" i="4"/>
  <c r="A97" i="4"/>
  <c r="G96" i="4"/>
  <c r="F96" i="4"/>
  <c r="B96" i="4"/>
  <c r="A96" i="4"/>
  <c r="G95" i="4"/>
  <c r="F95" i="4"/>
  <c r="B95" i="4"/>
  <c r="A95" i="4"/>
  <c r="G94" i="4"/>
  <c r="F94" i="4"/>
  <c r="B94" i="4"/>
  <c r="A94" i="4"/>
  <c r="G93" i="4"/>
  <c r="F93" i="4"/>
  <c r="B93" i="4"/>
  <c r="A93" i="4"/>
  <c r="G92" i="4"/>
  <c r="F92" i="4"/>
  <c r="B92" i="4"/>
  <c r="A92" i="4"/>
  <c r="G91" i="4"/>
  <c r="F91" i="4"/>
  <c r="B91" i="4"/>
  <c r="A91" i="4"/>
  <c r="G90" i="4"/>
  <c r="F90" i="4"/>
  <c r="B90" i="4"/>
  <c r="A90" i="4"/>
  <c r="G89" i="4"/>
  <c r="F89" i="4"/>
  <c r="B89" i="4"/>
  <c r="A89" i="4"/>
  <c r="G88" i="4"/>
  <c r="F88" i="4"/>
  <c r="B88" i="4"/>
  <c r="A88" i="4"/>
  <c r="G87" i="4"/>
  <c r="F87" i="4"/>
  <c r="B87" i="4"/>
  <c r="A87" i="4"/>
  <c r="G86" i="4"/>
  <c r="F86" i="4"/>
  <c r="B86" i="4"/>
  <c r="A86" i="4"/>
  <c r="G85" i="4"/>
  <c r="F85" i="4"/>
  <c r="B85" i="4"/>
  <c r="A85" i="4"/>
  <c r="G84" i="4"/>
  <c r="F84" i="4"/>
  <c r="B84" i="4"/>
  <c r="A84" i="4"/>
  <c r="G83" i="4"/>
  <c r="F83" i="4"/>
  <c r="B83" i="4"/>
  <c r="A83" i="4"/>
  <c r="G82" i="4"/>
  <c r="F82" i="4"/>
  <c r="B82" i="4"/>
  <c r="A82" i="4"/>
  <c r="G81" i="4"/>
  <c r="F81" i="4"/>
  <c r="B81" i="4"/>
  <c r="A81" i="4"/>
  <c r="G80" i="4"/>
  <c r="F80" i="4"/>
  <c r="B80" i="4"/>
  <c r="A80" i="4"/>
  <c r="G79" i="4"/>
  <c r="F79" i="4"/>
  <c r="B79" i="4"/>
  <c r="A79" i="4"/>
  <c r="G78" i="4"/>
  <c r="F78" i="4"/>
  <c r="B78" i="4"/>
  <c r="A78" i="4"/>
  <c r="G77" i="4"/>
  <c r="F77" i="4"/>
  <c r="B77" i="4"/>
  <c r="A77" i="4"/>
  <c r="G76" i="4"/>
  <c r="F76" i="4"/>
  <c r="B76" i="4"/>
  <c r="A76" i="4"/>
  <c r="G75" i="4"/>
  <c r="F75" i="4"/>
  <c r="B75" i="4"/>
  <c r="A75" i="4"/>
  <c r="G74" i="4"/>
  <c r="F74" i="4"/>
  <c r="B74" i="4"/>
  <c r="A74" i="4"/>
  <c r="G73" i="4"/>
  <c r="F73" i="4"/>
  <c r="B73" i="4"/>
  <c r="A73" i="4"/>
  <c r="G72" i="4"/>
  <c r="F72" i="4"/>
  <c r="B72" i="4"/>
  <c r="A72" i="4"/>
  <c r="G71" i="4"/>
  <c r="F71" i="4"/>
  <c r="B71" i="4"/>
  <c r="A71" i="4"/>
  <c r="G70" i="4"/>
  <c r="F70" i="4"/>
  <c r="B70" i="4"/>
  <c r="A70" i="4"/>
  <c r="G69" i="4"/>
  <c r="F69" i="4"/>
  <c r="B69" i="4"/>
  <c r="A69" i="4"/>
  <c r="G68" i="4"/>
  <c r="F68" i="4"/>
  <c r="B68" i="4"/>
  <c r="A68" i="4"/>
  <c r="G67" i="4"/>
  <c r="F67" i="4"/>
  <c r="B67" i="4"/>
  <c r="A67" i="4"/>
  <c r="G66" i="4"/>
  <c r="F66" i="4"/>
  <c r="B66" i="4"/>
  <c r="A66" i="4"/>
  <c r="G65" i="4"/>
  <c r="F65" i="4"/>
  <c r="B65" i="4"/>
  <c r="A65" i="4"/>
  <c r="G64" i="4"/>
  <c r="F64" i="4"/>
  <c r="B64" i="4"/>
  <c r="A64" i="4"/>
  <c r="G63" i="4"/>
  <c r="F63" i="4"/>
  <c r="B63" i="4"/>
  <c r="A63" i="4"/>
  <c r="G62" i="4"/>
  <c r="F62" i="4"/>
  <c r="B62" i="4"/>
  <c r="A62" i="4"/>
  <c r="G61" i="4"/>
  <c r="F61" i="4"/>
  <c r="B61" i="4"/>
  <c r="A61" i="4"/>
  <c r="G60" i="4"/>
  <c r="F60" i="4"/>
  <c r="B60" i="4"/>
  <c r="A60" i="4"/>
  <c r="G59" i="4"/>
  <c r="F59" i="4"/>
  <c r="B59" i="4"/>
  <c r="A59" i="4"/>
  <c r="G58" i="4"/>
  <c r="F58" i="4"/>
  <c r="B58" i="4"/>
  <c r="A58" i="4"/>
  <c r="G57" i="4"/>
  <c r="F57" i="4"/>
  <c r="B57" i="4"/>
  <c r="A57" i="4"/>
  <c r="G56" i="4"/>
  <c r="F56" i="4"/>
  <c r="B56" i="4"/>
  <c r="A56" i="4"/>
  <c r="G55" i="4"/>
  <c r="F55" i="4"/>
  <c r="B55" i="4"/>
  <c r="A55" i="4"/>
  <c r="G54" i="4"/>
  <c r="F54" i="4"/>
  <c r="B54" i="4"/>
  <c r="A54" i="4"/>
  <c r="G53" i="4"/>
  <c r="F53" i="4"/>
  <c r="B53" i="4"/>
  <c r="A53" i="4"/>
  <c r="G52" i="4"/>
  <c r="F52" i="4"/>
  <c r="B52" i="4"/>
  <c r="A52" i="4"/>
  <c r="G51" i="4"/>
  <c r="F51" i="4"/>
  <c r="B51" i="4"/>
  <c r="A51" i="4"/>
  <c r="G50" i="4"/>
  <c r="F50" i="4"/>
  <c r="B50" i="4"/>
  <c r="A50" i="4"/>
  <c r="G49" i="4"/>
  <c r="F49" i="4"/>
  <c r="B49" i="4"/>
  <c r="A49" i="4"/>
  <c r="G48" i="4"/>
  <c r="F48" i="4"/>
  <c r="B48" i="4"/>
  <c r="A48" i="4"/>
  <c r="G47" i="4"/>
  <c r="F47" i="4"/>
  <c r="B47" i="4"/>
  <c r="A47" i="4"/>
  <c r="G46" i="4"/>
  <c r="F46" i="4"/>
  <c r="B46" i="4"/>
  <c r="A46" i="4"/>
  <c r="G45" i="4"/>
  <c r="F45" i="4"/>
  <c r="B45" i="4"/>
  <c r="A45" i="4"/>
  <c r="G44" i="4"/>
  <c r="F44" i="4"/>
  <c r="B44" i="4"/>
  <c r="A44" i="4"/>
  <c r="G43" i="4"/>
  <c r="F43" i="4"/>
  <c r="B43" i="4"/>
  <c r="A43" i="4"/>
  <c r="G42" i="4"/>
  <c r="F42" i="4"/>
  <c r="B42" i="4"/>
  <c r="A42" i="4"/>
  <c r="G41" i="4"/>
  <c r="F41" i="4"/>
  <c r="B41" i="4"/>
  <c r="A41" i="4"/>
  <c r="G40" i="4"/>
  <c r="F40" i="4"/>
  <c r="B40" i="4"/>
  <c r="A40" i="4"/>
  <c r="G39" i="4"/>
  <c r="F39" i="4"/>
  <c r="B39" i="4"/>
  <c r="A39" i="4"/>
  <c r="G38" i="4"/>
  <c r="F38" i="4"/>
  <c r="B38" i="4"/>
  <c r="A38" i="4"/>
  <c r="G37" i="4"/>
  <c r="F37" i="4"/>
  <c r="B37" i="4"/>
  <c r="A37" i="4"/>
  <c r="G36" i="4"/>
  <c r="F36" i="4"/>
  <c r="B36" i="4"/>
  <c r="A36" i="4"/>
  <c r="G35" i="4"/>
  <c r="F35" i="4"/>
  <c r="B35" i="4"/>
  <c r="A35" i="4"/>
  <c r="G34" i="4"/>
  <c r="F34" i="4"/>
  <c r="B34" i="4"/>
  <c r="A34" i="4"/>
  <c r="G33" i="4"/>
  <c r="F33" i="4"/>
  <c r="B33" i="4"/>
  <c r="A33" i="4"/>
  <c r="G32" i="4"/>
  <c r="F32" i="4"/>
  <c r="B32" i="4"/>
  <c r="A32" i="4"/>
  <c r="G31" i="4"/>
  <c r="F31" i="4"/>
  <c r="B31" i="4"/>
  <c r="A31" i="4"/>
  <c r="G30" i="4"/>
  <c r="F30" i="4"/>
  <c r="B30" i="4"/>
  <c r="A30" i="4"/>
  <c r="G29" i="4"/>
  <c r="F29" i="4"/>
  <c r="B29" i="4"/>
  <c r="A29" i="4"/>
  <c r="G28" i="4"/>
  <c r="F28" i="4"/>
  <c r="B28" i="4"/>
  <c r="A28" i="4"/>
  <c r="G27" i="4"/>
  <c r="F27" i="4"/>
  <c r="B27" i="4"/>
  <c r="A27" i="4"/>
  <c r="G26" i="4"/>
  <c r="F26" i="4"/>
  <c r="B26" i="4"/>
  <c r="A26" i="4"/>
  <c r="G25" i="4"/>
  <c r="F25" i="4"/>
  <c r="B25" i="4"/>
  <c r="A25" i="4"/>
  <c r="G24" i="4"/>
  <c r="F24" i="4"/>
  <c r="B24" i="4"/>
  <c r="A24" i="4"/>
  <c r="G23" i="4"/>
  <c r="F23" i="4"/>
  <c r="B23" i="4"/>
  <c r="A23" i="4"/>
  <c r="G22" i="4"/>
  <c r="F22" i="4"/>
  <c r="B22" i="4"/>
  <c r="A22" i="4"/>
  <c r="G21" i="4"/>
  <c r="F21" i="4"/>
  <c r="B21" i="4"/>
  <c r="A21" i="4"/>
  <c r="G20" i="4"/>
  <c r="F20" i="4"/>
  <c r="B20" i="4"/>
  <c r="A20" i="4"/>
  <c r="G19" i="4"/>
  <c r="F19" i="4"/>
  <c r="B19" i="4"/>
  <c r="A19" i="4"/>
  <c r="G18" i="4"/>
  <c r="F18" i="4"/>
  <c r="B18" i="4"/>
  <c r="A18" i="4"/>
  <c r="G17" i="4"/>
  <c r="F17" i="4"/>
  <c r="B17" i="4"/>
  <c r="A17" i="4"/>
  <c r="G16" i="4"/>
  <c r="F16" i="4"/>
  <c r="B16" i="4"/>
  <c r="A16" i="4"/>
  <c r="G15" i="4"/>
  <c r="F15" i="4"/>
  <c r="B15" i="4"/>
  <c r="A15" i="4"/>
  <c r="G14" i="4"/>
  <c r="F14" i="4"/>
  <c r="B14" i="4"/>
  <c r="A14" i="4"/>
  <c r="G13" i="4"/>
  <c r="F13" i="4"/>
  <c r="B13" i="4"/>
  <c r="A13" i="4"/>
  <c r="G12" i="4"/>
  <c r="F12" i="4"/>
  <c r="B12" i="4"/>
  <c r="A12" i="4"/>
  <c r="G11" i="4"/>
  <c r="F11" i="4"/>
  <c r="B11" i="4"/>
  <c r="A11" i="4"/>
  <c r="G10" i="4"/>
  <c r="F10" i="4"/>
  <c r="B10" i="4"/>
  <c r="A10" i="4"/>
  <c r="G9" i="4"/>
  <c r="F9" i="4"/>
  <c r="B9" i="4"/>
  <c r="A9" i="4"/>
  <c r="G8" i="4"/>
  <c r="F8" i="4"/>
  <c r="B8" i="4"/>
  <c r="A8" i="4"/>
  <c r="G7" i="4"/>
  <c r="F7" i="4"/>
  <c r="B7" i="4"/>
  <c r="A7" i="4"/>
  <c r="G6" i="4"/>
  <c r="F6" i="4"/>
  <c r="B6" i="4"/>
  <c r="A6" i="4"/>
  <c r="G5" i="4"/>
  <c r="F5" i="4"/>
  <c r="B5" i="4"/>
  <c r="A5" i="4"/>
  <c r="G4" i="4"/>
  <c r="F4" i="4"/>
  <c r="B4" i="4"/>
  <c r="A4" i="4"/>
  <c r="G3" i="4"/>
  <c r="F3" i="4"/>
  <c r="B3" i="4"/>
  <c r="A3" i="4"/>
  <c r="G2" i="4"/>
  <c r="F2" i="4"/>
  <c r="B2" i="4"/>
  <c r="A2" i="4"/>
  <c r="G4" i="8" l="1"/>
  <c r="G9" i="8"/>
  <c r="G14" i="8"/>
  <c r="G19" i="8"/>
  <c r="G24" i="8"/>
  <c r="G29" i="8"/>
  <c r="G34" i="8"/>
  <c r="G39" i="8"/>
  <c r="G44" i="8"/>
  <c r="G49" i="8"/>
  <c r="G54" i="8"/>
  <c r="G59" i="8"/>
  <c r="G64" i="8"/>
  <c r="G69" i="8"/>
  <c r="G74" i="8"/>
  <c r="G79" i="8"/>
  <c r="G84" i="8"/>
  <c r="G89" i="8"/>
  <c r="G94" i="8"/>
  <c r="G99" i="8"/>
  <c r="G104" i="8"/>
  <c r="G109" i="8"/>
  <c r="G114" i="8"/>
  <c r="G119" i="8"/>
  <c r="G124" i="8"/>
  <c r="G129" i="8"/>
  <c r="G134" i="8"/>
  <c r="G139" i="8"/>
  <c r="G144" i="8"/>
  <c r="G149" i="8"/>
  <c r="G154" i="8"/>
  <c r="G159" i="8"/>
  <c r="G164" i="8"/>
  <c r="G169" i="8"/>
  <c r="G174" i="8"/>
  <c r="G179" i="8"/>
  <c r="G184" i="8"/>
  <c r="G189" i="8"/>
  <c r="G194" i="8"/>
  <c r="G199" i="8"/>
  <c r="G204" i="8"/>
  <c r="G209" i="8"/>
  <c r="G214" i="8"/>
  <c r="G219" i="8"/>
  <c r="G224" i="8"/>
  <c r="G229" i="8"/>
  <c r="G234" i="8"/>
  <c r="G239" i="8"/>
  <c r="G244" i="8"/>
  <c r="G249" i="8"/>
  <c r="G254" i="8"/>
  <c r="G259" i="8"/>
  <c r="G264" i="8"/>
  <c r="G269" i="8"/>
  <c r="G274" i="8"/>
  <c r="G279" i="8"/>
  <c r="G5" i="8"/>
  <c r="G10" i="8"/>
  <c r="G15" i="8"/>
  <c r="G20" i="8"/>
  <c r="G25" i="8"/>
  <c r="G30" i="8"/>
  <c r="G35" i="8"/>
  <c r="G40" i="8"/>
  <c r="G45" i="8"/>
  <c r="G50" i="8"/>
  <c r="G55" i="8"/>
  <c r="G60" i="8"/>
  <c r="G65" i="8"/>
  <c r="G70" i="8"/>
  <c r="G75" i="8"/>
  <c r="G80" i="8"/>
  <c r="G85" i="8"/>
  <c r="G90" i="8"/>
  <c r="G95" i="8"/>
  <c r="G100" i="8"/>
  <c r="G105" i="8"/>
  <c r="G110" i="8"/>
  <c r="G115" i="8"/>
  <c r="G120" i="8"/>
  <c r="G125" i="8"/>
  <c r="G130" i="8"/>
  <c r="G135" i="8"/>
  <c r="G140" i="8"/>
  <c r="G145" i="8"/>
  <c r="G150" i="8"/>
  <c r="G155" i="8"/>
  <c r="G160" i="8"/>
  <c r="G165" i="8"/>
  <c r="G170" i="8"/>
  <c r="G175" i="8"/>
  <c r="G180" i="8"/>
  <c r="G185" i="8"/>
  <c r="G190" i="8"/>
  <c r="G195" i="8"/>
  <c r="G200" i="8"/>
  <c r="G205" i="8"/>
  <c r="G210" i="8"/>
  <c r="G215" i="8"/>
  <c r="G220" i="8"/>
  <c r="G225" i="8"/>
  <c r="G230" i="8"/>
  <c r="G235" i="8"/>
  <c r="G240" i="8"/>
  <c r="G245" i="8"/>
  <c r="G250" i="8"/>
  <c r="G255" i="8"/>
  <c r="G260" i="8"/>
  <c r="G265" i="8"/>
  <c r="G270" i="8"/>
  <c r="G275" i="8"/>
  <c r="G280" i="8"/>
  <c r="G6" i="8"/>
  <c r="G11" i="8"/>
  <c r="G16" i="8"/>
  <c r="G21" i="8"/>
  <c r="G26" i="8"/>
  <c r="G31" i="8"/>
  <c r="G36" i="8"/>
  <c r="G41" i="8"/>
  <c r="G46" i="8"/>
  <c r="G51" i="8"/>
  <c r="G56" i="8"/>
  <c r="G61" i="8"/>
  <c r="G66" i="8"/>
  <c r="G71" i="8"/>
  <c r="G76" i="8"/>
  <c r="G81" i="8"/>
  <c r="G86" i="8"/>
  <c r="G91" i="8"/>
  <c r="G96" i="8"/>
  <c r="G101" i="8"/>
  <c r="G106" i="8"/>
  <c r="G111" i="8"/>
  <c r="G116" i="8"/>
  <c r="G121" i="8"/>
  <c r="G126" i="8"/>
  <c r="G131" i="8"/>
  <c r="G136" i="8"/>
  <c r="G141" i="8"/>
  <c r="G146" i="8"/>
  <c r="G151" i="8"/>
  <c r="G156" i="8"/>
  <c r="G161" i="8"/>
  <c r="G166" i="8"/>
  <c r="G171" i="8"/>
  <c r="G176" i="8"/>
  <c r="G181" i="8"/>
  <c r="G186" i="8"/>
  <c r="G191" i="8"/>
  <c r="G196" i="8"/>
  <c r="G201" i="8"/>
  <c r="G206" i="8"/>
  <c r="G211" i="8"/>
  <c r="G216" i="8"/>
  <c r="G221" i="8"/>
  <c r="G226" i="8"/>
  <c r="G231" i="8"/>
  <c r="G236" i="8"/>
  <c r="G241" i="8"/>
  <c r="G246" i="8"/>
  <c r="G251" i="8"/>
  <c r="G256" i="8"/>
  <c r="G261" i="8"/>
  <c r="G266" i="8"/>
  <c r="G271" i="8"/>
  <c r="G276" i="8"/>
  <c r="G281" i="8"/>
  <c r="G2" i="8"/>
  <c r="G7" i="8"/>
  <c r="G12" i="8"/>
  <c r="G17" i="8"/>
  <c r="G22" i="8"/>
  <c r="G27" i="8"/>
  <c r="G32" i="8"/>
  <c r="G37" i="8"/>
  <c r="G42" i="8"/>
  <c r="G47" i="8"/>
  <c r="G52" i="8"/>
  <c r="G57" i="8"/>
  <c r="G62" i="8"/>
  <c r="G67" i="8"/>
  <c r="G72" i="8"/>
  <c r="G77" i="8"/>
  <c r="G82" i="8"/>
  <c r="G87" i="8"/>
  <c r="G92" i="8"/>
  <c r="G97" i="8"/>
  <c r="G102" i="8"/>
  <c r="G107" i="8"/>
  <c r="G112" i="8"/>
  <c r="G117" i="8"/>
  <c r="G122" i="8"/>
  <c r="G127" i="8"/>
  <c r="G132" i="8"/>
  <c r="G137" i="8"/>
  <c r="G142" i="8"/>
  <c r="G147" i="8"/>
  <c r="G152" i="8"/>
  <c r="G157" i="8"/>
  <c r="G162" i="8"/>
  <c r="G167" i="8"/>
  <c r="G172" i="8"/>
  <c r="G177" i="8"/>
  <c r="G182" i="8"/>
  <c r="G187" i="8"/>
  <c r="G192" i="8"/>
  <c r="G197" i="8"/>
  <c r="G202" i="8"/>
  <c r="G207" i="8"/>
  <c r="G212" i="8"/>
  <c r="G217" i="8"/>
  <c r="G222" i="8"/>
  <c r="G227" i="8"/>
  <c r="G232" i="8"/>
  <c r="G237" i="8"/>
  <c r="G242" i="8"/>
  <c r="G247" i="8"/>
  <c r="G252" i="8"/>
  <c r="G257" i="8"/>
  <c r="G262" i="8"/>
  <c r="G267" i="8"/>
  <c r="G272" i="8"/>
  <c r="G277" i="8"/>
  <c r="G282" i="8"/>
  <c r="G3" i="8"/>
  <c r="G8" i="8"/>
  <c r="G13" i="8"/>
  <c r="G18" i="8"/>
  <c r="G23" i="8"/>
  <c r="G28" i="8"/>
  <c r="G33" i="8"/>
  <c r="G38" i="8"/>
  <c r="G43" i="8"/>
  <c r="G48" i="8"/>
  <c r="G53" i="8"/>
  <c r="G58" i="8"/>
  <c r="G63" i="8"/>
  <c r="G68" i="8"/>
  <c r="G73" i="8"/>
  <c r="G78" i="8"/>
  <c r="G83" i="8"/>
  <c r="G88" i="8"/>
  <c r="G93" i="8"/>
  <c r="G98" i="8"/>
  <c r="G103" i="8"/>
  <c r="G108" i="8"/>
  <c r="G113" i="8"/>
  <c r="G118" i="8"/>
  <c r="G123" i="8"/>
  <c r="G128" i="8"/>
  <c r="G133" i="8"/>
  <c r="G138" i="8"/>
  <c r="G143" i="8"/>
  <c r="G148" i="8"/>
  <c r="G153" i="8"/>
  <c r="G158" i="8"/>
  <c r="G163" i="8"/>
  <c r="G168" i="8"/>
  <c r="G173" i="8"/>
  <c r="G178" i="8"/>
  <c r="G183" i="8"/>
  <c r="G188" i="8"/>
  <c r="G193" i="8"/>
  <c r="G198" i="8"/>
  <c r="G203" i="8"/>
  <c r="G208" i="8"/>
  <c r="G213" i="8"/>
  <c r="G218" i="8"/>
  <c r="G223" i="8"/>
  <c r="G228" i="8"/>
  <c r="G233" i="8"/>
  <c r="G238" i="8"/>
  <c r="G243" i="8"/>
  <c r="G248" i="8"/>
  <c r="G253" i="8"/>
  <c r="G258" i="8"/>
  <c r="G263" i="8"/>
  <c r="G268" i="8"/>
  <c r="G273" i="8"/>
  <c r="G278" i="8"/>
  <c r="G283" i="8"/>
  <c r="E372" i="6"/>
  <c r="E337" i="6"/>
  <c r="E312" i="6"/>
  <c r="E282" i="6"/>
  <c r="E267" i="6"/>
  <c r="E262" i="6"/>
  <c r="E257" i="6"/>
  <c r="E237" i="6"/>
  <c r="E232" i="6"/>
  <c r="E227" i="6"/>
  <c r="E222" i="6"/>
  <c r="E217" i="6"/>
  <c r="E212" i="6"/>
  <c r="E207" i="6"/>
  <c r="E202" i="6"/>
  <c r="E197" i="6"/>
  <c r="E192" i="6"/>
  <c r="E187" i="6"/>
  <c r="E182" i="6"/>
  <c r="E177" i="6"/>
  <c r="E172" i="6"/>
  <c r="E167" i="6"/>
  <c r="E162" i="6"/>
  <c r="E157" i="6"/>
  <c r="E152" i="6"/>
  <c r="E147" i="6"/>
  <c r="E142" i="6"/>
  <c r="E137" i="6"/>
  <c r="E132" i="6"/>
  <c r="E127" i="6"/>
  <c r="E122" i="6"/>
  <c r="E117" i="6"/>
  <c r="E112" i="6"/>
  <c r="E107" i="6"/>
  <c r="E102" i="6"/>
  <c r="E97" i="6"/>
  <c r="E92" i="6"/>
  <c r="E87" i="6"/>
  <c r="E82" i="6"/>
  <c r="E77" i="6"/>
  <c r="E72" i="6"/>
  <c r="E67" i="6"/>
  <c r="E62" i="6"/>
  <c r="E57" i="6"/>
  <c r="E52" i="6"/>
  <c r="E47" i="6"/>
  <c r="E42" i="6"/>
  <c r="E37" i="6"/>
  <c r="E32" i="6"/>
  <c r="E27" i="6"/>
  <c r="E22" i="6"/>
  <c r="E17" i="6"/>
  <c r="E12" i="6"/>
  <c r="E7" i="6"/>
  <c r="E376" i="6"/>
  <c r="E371" i="6"/>
  <c r="E366" i="6"/>
  <c r="E361" i="6"/>
  <c r="E356" i="6"/>
  <c r="E351" i="6"/>
  <c r="E346" i="6"/>
  <c r="E341" i="6"/>
  <c r="E336" i="6"/>
  <c r="E331" i="6"/>
  <c r="E326" i="6"/>
  <c r="E321" i="6"/>
  <c r="E316" i="6"/>
  <c r="E311" i="6"/>
  <c r="E301" i="6"/>
  <c r="E296" i="6"/>
  <c r="E291" i="6"/>
  <c r="E281" i="6"/>
  <c r="E276" i="6"/>
  <c r="E271" i="6"/>
  <c r="E266" i="6"/>
  <c r="E256" i="6"/>
  <c r="E251" i="6"/>
  <c r="E246" i="6"/>
  <c r="E241" i="6"/>
  <c r="E236" i="6"/>
  <c r="E231" i="6"/>
  <c r="E226" i="6"/>
  <c r="E221" i="6"/>
  <c r="E216" i="6"/>
  <c r="E211" i="6"/>
  <c r="E206" i="6"/>
  <c r="E201" i="6"/>
  <c r="E196" i="6"/>
  <c r="E186" i="6"/>
  <c r="E181" i="6"/>
  <c r="E176" i="6"/>
  <c r="E171" i="6"/>
  <c r="E166" i="6"/>
  <c r="E161" i="6"/>
  <c r="E156" i="6"/>
  <c r="E146" i="6"/>
  <c r="E141" i="6"/>
  <c r="E136" i="6"/>
  <c r="E131" i="6"/>
  <c r="E126" i="6"/>
  <c r="E121" i="6"/>
  <c r="E111" i="6"/>
  <c r="E106" i="6"/>
  <c r="E101" i="6"/>
  <c r="E96" i="6"/>
  <c r="E91" i="6"/>
  <c r="E86" i="6"/>
  <c r="E81" i="6"/>
  <c r="E76" i="6"/>
  <c r="E71" i="6"/>
  <c r="E66" i="6"/>
  <c r="E61" i="6"/>
  <c r="E56" i="6"/>
  <c r="E51" i="6"/>
  <c r="E46" i="6"/>
  <c r="E41" i="6"/>
  <c r="E36" i="6"/>
  <c r="E31" i="6"/>
  <c r="E26" i="6"/>
  <c r="E21" i="6"/>
  <c r="E16" i="6"/>
  <c r="E11" i="6"/>
  <c r="E6" i="6"/>
  <c r="E375" i="6"/>
  <c r="E370" i="6"/>
  <c r="E365" i="6"/>
  <c r="E360" i="6"/>
  <c r="E355" i="6"/>
  <c r="E350" i="6"/>
  <c r="E345" i="6"/>
  <c r="E340" i="6"/>
  <c r="E335" i="6"/>
  <c r="E330" i="6"/>
  <c r="E325" i="6"/>
  <c r="E320" i="6"/>
  <c r="E315" i="6"/>
  <c r="E310" i="6"/>
  <c r="E305" i="6"/>
  <c r="E300" i="6"/>
  <c r="E295" i="6"/>
  <c r="E290" i="6"/>
  <c r="E285" i="6"/>
  <c r="E275" i="6"/>
  <c r="E270" i="6"/>
  <c r="E265" i="6"/>
  <c r="E260" i="6"/>
  <c r="E255" i="6"/>
  <c r="E250" i="6"/>
  <c r="E240" i="6"/>
  <c r="E235" i="6"/>
  <c r="E230" i="6"/>
  <c r="E225" i="6"/>
  <c r="E220" i="6"/>
  <c r="E215" i="6"/>
  <c r="E210" i="6"/>
  <c r="E205" i="6"/>
  <c r="E200" i="6"/>
  <c r="E190" i="6"/>
  <c r="E185" i="6"/>
  <c r="E180" i="6"/>
  <c r="E175" i="6"/>
  <c r="E170" i="6"/>
  <c r="E165" i="6"/>
  <c r="E160" i="6"/>
  <c r="E155" i="6"/>
  <c r="E150" i="6"/>
  <c r="E145" i="6"/>
  <c r="E135" i="6"/>
  <c r="E125" i="6"/>
  <c r="E115" i="6"/>
  <c r="E110" i="6"/>
  <c r="E105" i="6"/>
  <c r="E100" i="6"/>
  <c r="E95" i="6"/>
  <c r="E90" i="6"/>
  <c r="E85" i="6"/>
  <c r="E80" i="6"/>
  <c r="E75" i="6"/>
  <c r="E70" i="6"/>
  <c r="E65" i="6"/>
  <c r="E60" i="6"/>
  <c r="E55" i="6"/>
  <c r="E50" i="6"/>
  <c r="E45" i="6"/>
  <c r="E40" i="6"/>
  <c r="E35" i="6"/>
  <c r="E30" i="6"/>
  <c r="E25" i="6"/>
  <c r="E20" i="6"/>
  <c r="E15" i="6"/>
  <c r="E10" i="6"/>
  <c r="E5" i="6"/>
  <c r="E374" i="6"/>
  <c r="E369" i="6"/>
  <c r="E359" i="6"/>
  <c r="E354" i="6"/>
  <c r="E349" i="6"/>
  <c r="E339" i="6"/>
  <c r="E334" i="6"/>
  <c r="E329" i="6"/>
  <c r="E319" i="6"/>
  <c r="E314" i="6"/>
  <c r="E309" i="6"/>
  <c r="E299" i="6"/>
  <c r="E294" i="6"/>
  <c r="E289" i="6"/>
  <c r="E279" i="6"/>
  <c r="E274" i="6"/>
  <c r="E269" i="6"/>
  <c r="E264" i="6"/>
  <c r="E254" i="6"/>
  <c r="E249" i="6"/>
  <c r="E244" i="6"/>
  <c r="E239" i="6"/>
  <c r="E234" i="6"/>
  <c r="E229" i="6"/>
  <c r="E224" i="6"/>
  <c r="E219" i="6"/>
  <c r="E214" i="6"/>
  <c r="E209" i="6"/>
  <c r="E204" i="6"/>
  <c r="E199" i="6"/>
  <c r="E194" i="6"/>
  <c r="E184" i="6"/>
  <c r="E179" i="6"/>
  <c r="E174" i="6"/>
  <c r="E164" i="6"/>
  <c r="E159" i="6"/>
  <c r="E154" i="6"/>
  <c r="E149" i="6"/>
  <c r="E144" i="6"/>
  <c r="E139" i="6"/>
  <c r="E129" i="6"/>
  <c r="E119" i="6"/>
  <c r="E109" i="6"/>
  <c r="E104" i="6"/>
  <c r="E99" i="6"/>
  <c r="E94" i="6"/>
  <c r="E89" i="6"/>
  <c r="E84" i="6"/>
  <c r="E79" i="6"/>
  <c r="E74" i="6"/>
  <c r="E69" i="6"/>
  <c r="E64" i="6"/>
  <c r="E59" i="6"/>
  <c r="E54" i="6"/>
  <c r="E49" i="6"/>
  <c r="E44" i="6"/>
  <c r="E39" i="6"/>
  <c r="E34" i="6"/>
  <c r="E29" i="6"/>
  <c r="E24" i="6"/>
  <c r="E19" i="6"/>
  <c r="E14" i="6"/>
  <c r="E9" i="6"/>
  <c r="E4" i="6"/>
  <c r="E2" i="6"/>
  <c r="E378" i="6"/>
  <c r="E373" i="6"/>
  <c r="E368" i="6"/>
  <c r="E363" i="6"/>
  <c r="E358" i="6"/>
  <c r="E353" i="6"/>
  <c r="E348" i="6"/>
  <c r="E343" i="6"/>
  <c r="E338" i="6"/>
  <c r="E333" i="6"/>
  <c r="E328" i="6"/>
  <c r="E323" i="6"/>
  <c r="E318" i="6"/>
  <c r="E313" i="6"/>
  <c r="E308" i="6"/>
  <c r="E303" i="6"/>
  <c r="E298" i="6"/>
  <c r="E293" i="6"/>
  <c r="E288" i="6"/>
  <c r="E283" i="6"/>
  <c r="E278" i="6"/>
  <c r="E273" i="6"/>
  <c r="E268" i="6"/>
  <c r="E263" i="6"/>
  <c r="E258" i="6"/>
  <c r="E248" i="6"/>
  <c r="E243" i="6"/>
  <c r="E238" i="6"/>
  <c r="E233" i="6"/>
  <c r="E228" i="6"/>
  <c r="E223" i="6"/>
  <c r="E218" i="6"/>
  <c r="E208" i="6"/>
  <c r="E203" i="6"/>
  <c r="E198" i="6"/>
  <c r="E193" i="6"/>
  <c r="E188" i="6"/>
  <c r="E183" i="6"/>
  <c r="E178" i="6"/>
  <c r="E168" i="6"/>
  <c r="E163" i="6"/>
  <c r="E158" i="6"/>
  <c r="E153" i="6"/>
  <c r="E148" i="6"/>
  <c r="E143" i="6"/>
  <c r="E138" i="6"/>
  <c r="E133" i="6"/>
  <c r="E128" i="6"/>
  <c r="E123" i="6"/>
  <c r="E118" i="6"/>
  <c r="E113" i="6"/>
  <c r="E108" i="6"/>
  <c r="E103" i="6"/>
  <c r="E98" i="6"/>
  <c r="E93" i="6"/>
  <c r="E88" i="6"/>
  <c r="E83" i="6"/>
  <c r="E78" i="6"/>
  <c r="E73" i="6"/>
  <c r="E68" i="6"/>
  <c r="E63" i="6"/>
  <c r="E58" i="6"/>
  <c r="E53" i="6"/>
  <c r="E48" i="6"/>
  <c r="E43" i="6"/>
  <c r="E38" i="6"/>
  <c r="E33" i="6"/>
  <c r="E28" i="6"/>
  <c r="E23" i="6"/>
  <c r="E18" i="6"/>
  <c r="E13" i="6"/>
  <c r="E8" i="6"/>
  <c r="E3" i="6"/>
</calcChain>
</file>

<file path=xl/sharedStrings.xml><?xml version="1.0" encoding="utf-8"?>
<sst xmlns="http://schemas.openxmlformats.org/spreadsheetml/2006/main" count="82435" uniqueCount="9825">
  <si>
    <t>SSH</t>
  </si>
  <si>
    <t>0cm</t>
  </si>
  <si>
    <t>TS</t>
  </si>
  <si>
    <t>FW</t>
  </si>
  <si>
    <t>20cm</t>
  </si>
  <si>
    <t>15cm</t>
  </si>
  <si>
    <t>15-20cm</t>
  </si>
  <si>
    <t>10-20cm</t>
  </si>
  <si>
    <t>20-30cm</t>
  </si>
  <si>
    <t>10-15cm</t>
  </si>
  <si>
    <t>25cm</t>
  </si>
  <si>
    <t>TRENCHLESS</t>
  </si>
  <si>
    <t>NONE</t>
  </si>
  <si>
    <t>40cm</t>
  </si>
  <si>
    <t>FW(3-LIFT)</t>
  </si>
  <si>
    <t>(25) [25]cm</t>
  </si>
  <si>
    <t>(25-30) [20]cm</t>
  </si>
  <si>
    <t>(15-20) [30]cm</t>
  </si>
  <si>
    <t>(15) [35]cm</t>
  </si>
  <si>
    <t>5-10cm</t>
  </si>
  <si>
    <t>10cm</t>
  </si>
  <si>
    <t>20-25cm</t>
  </si>
  <si>
    <t>(20-25) [25]cm</t>
  </si>
  <si>
    <t>(10-15) [30]cm</t>
  </si>
  <si>
    <t>5cm</t>
  </si>
  <si>
    <t>30cm</t>
  </si>
  <si>
    <t>35cm</t>
  </si>
  <si>
    <t>Full Width (3 Lift)</t>
  </si>
  <si>
    <t>Trenchless Crossing</t>
  </si>
  <si>
    <t>Site-Specific Handling</t>
  </si>
  <si>
    <t>TEXT_0</t>
  </si>
  <si>
    <t>Full Width</t>
  </si>
  <si>
    <t>LENGTH</t>
  </si>
  <si>
    <t>TEXT_1</t>
  </si>
  <si>
    <t>KP_end</t>
  </si>
  <si>
    <t>KP_beg</t>
  </si>
  <si>
    <t>x1</t>
  </si>
  <si>
    <t>x2</t>
  </si>
  <si>
    <t>y1</t>
  </si>
  <si>
    <t>y2</t>
  </si>
  <si>
    <t>DOC</t>
  </si>
  <si>
    <t>MLARD</t>
  </si>
  <si>
    <t>Route</t>
  </si>
  <si>
    <t>Begin Measure (m)</t>
  </si>
  <si>
    <t>End Measure (m)</t>
  </si>
  <si>
    <t>Length (m)</t>
  </si>
  <si>
    <t>Pipe Code</t>
  </si>
  <si>
    <t>WT (mm)</t>
  </si>
  <si>
    <t>Coating</t>
  </si>
  <si>
    <t>Alignment sheet #</t>
  </si>
  <si>
    <t>Strain Based Design Segment</t>
  </si>
  <si>
    <t>Comments</t>
  </si>
  <si>
    <t>check for gap</t>
  </si>
  <si>
    <t>check pipe type change</t>
  </si>
  <si>
    <t>PT</t>
  </si>
  <si>
    <t>5.24.5</t>
  </si>
  <si>
    <t>FBE</t>
  </si>
  <si>
    <t>PA03166</t>
  </si>
  <si>
    <t>LE</t>
  </si>
  <si>
    <t>5B-IB-2001</t>
  </si>
  <si>
    <t/>
  </si>
  <si>
    <t>5B-IB-2002</t>
  </si>
  <si>
    <t>5B-IB-2003</t>
  </si>
  <si>
    <t>5B-IB-2004</t>
  </si>
  <si>
    <t>5B-IB-2005</t>
  </si>
  <si>
    <t>5B-IB-2006</t>
  </si>
  <si>
    <t>5B-IB-2007</t>
  </si>
  <si>
    <t>ON HOLD</t>
  </si>
  <si>
    <t>5B-IB-2008</t>
  </si>
  <si>
    <t>5B-IB-2009</t>
  </si>
  <si>
    <t>5B-IB-2010</t>
  </si>
  <si>
    <t>5B-IB-2011</t>
  </si>
  <si>
    <t>5B-IB-2012</t>
  </si>
  <si>
    <t>Start of MOC-000589
ON HOLD</t>
  </si>
  <si>
    <t>5B-IB-2013</t>
  </si>
  <si>
    <t>5B-IB-2014</t>
  </si>
  <si>
    <t>PA03167</t>
  </si>
  <si>
    <t>End of MOC-000589
ON HOLD</t>
  </si>
  <si>
    <t>Site-Specific - M002-XW03040</t>
  </si>
  <si>
    <t>5B-IB-2016</t>
  </si>
  <si>
    <t>ARO</t>
  </si>
  <si>
    <t>5B-IB-2017</t>
  </si>
  <si>
    <t>5B-IB-2018</t>
  </si>
  <si>
    <t>5B-IB-2019</t>
  </si>
  <si>
    <t>5B-IB-2020</t>
  </si>
  <si>
    <t>5B-IB-2021</t>
  </si>
  <si>
    <t>Error</t>
  </si>
  <si>
    <t>5B-IB-2022</t>
  </si>
  <si>
    <t>5B-IB-2023</t>
  </si>
  <si>
    <t>5B-IB-2024</t>
  </si>
  <si>
    <t>5B-IB-2025</t>
  </si>
  <si>
    <t>5B-IB-2026</t>
  </si>
  <si>
    <t>5B-IB-2027</t>
  </si>
  <si>
    <t>5B-IB-2028</t>
  </si>
  <si>
    <t>PA03168</t>
  </si>
  <si>
    <t>5B-IB-2029</t>
  </si>
  <si>
    <t>5B-IB-2030</t>
  </si>
  <si>
    <t>5B-IB-2031</t>
  </si>
  <si>
    <t>5B-IB-2032</t>
  </si>
  <si>
    <t>5B-IB-2033</t>
  </si>
  <si>
    <t>5B-IB-2034</t>
  </si>
  <si>
    <t>5B-IB-2035</t>
  </si>
  <si>
    <t>5B-IB-2036</t>
  </si>
  <si>
    <t>5B-IB-2408</t>
  </si>
  <si>
    <t>5B-IB-2037</t>
  </si>
  <si>
    <t>5B-IB-2038</t>
  </si>
  <si>
    <t>PA03169</t>
  </si>
  <si>
    <t>5B-IB-2040</t>
  </si>
  <si>
    <t>5B-IB-2042</t>
  </si>
  <si>
    <t>5B-IB-2043</t>
  </si>
  <si>
    <t>5B-IB-2044</t>
  </si>
  <si>
    <t>5B-IB-2045</t>
  </si>
  <si>
    <t>5B-IB-2046</t>
  </si>
  <si>
    <t>5B-IB-2047</t>
  </si>
  <si>
    <t>5B-IB-2048</t>
  </si>
  <si>
    <t>5B-IB-2049</t>
  </si>
  <si>
    <t>5B-IB-2050</t>
  </si>
  <si>
    <t>5B-IB-2051</t>
  </si>
  <si>
    <t>5B-IB-2052</t>
  </si>
  <si>
    <t>5B-IB-2054</t>
  </si>
  <si>
    <t>5B-IB-2055</t>
  </si>
  <si>
    <t>5B-IB-2056</t>
  </si>
  <si>
    <t>5B-IB-2057</t>
  </si>
  <si>
    <t>5B-IB-2058</t>
  </si>
  <si>
    <t>5B-IB-2059</t>
  </si>
  <si>
    <t>5B-IB-2060</t>
  </si>
  <si>
    <t>Valve 2K1000</t>
  </si>
  <si>
    <t>PA03170</t>
  </si>
  <si>
    <t>5B-IB-2061</t>
  </si>
  <si>
    <t>5B-IB-2062</t>
  </si>
  <si>
    <t>PA03171</t>
  </si>
  <si>
    <t>5B-IB-2063</t>
  </si>
  <si>
    <t>5B-IB-2064</t>
  </si>
  <si>
    <t>5B-IB-2065</t>
  </si>
  <si>
    <t>5B-IB-2066</t>
  </si>
  <si>
    <t>5B-IB-2067</t>
  </si>
  <si>
    <t>5B-IB-2068</t>
  </si>
  <si>
    <t>5B-IB-2069</t>
  </si>
  <si>
    <t>PA03172</t>
  </si>
  <si>
    <t>5B-IB-2070</t>
  </si>
  <si>
    <t>5B-IB-2071</t>
  </si>
  <si>
    <t>5B-IB-2072</t>
  </si>
  <si>
    <t>5B-IB-2073</t>
  </si>
  <si>
    <t>5B-IB-2074</t>
  </si>
  <si>
    <t>Valve 2K1006</t>
  </si>
  <si>
    <t>5B-IB-2075</t>
  </si>
  <si>
    <t>5B-IB-2076</t>
  </si>
  <si>
    <t>5B-IB-2077</t>
  </si>
  <si>
    <t>5B-IB-2078</t>
  </si>
  <si>
    <t>Start of MOC 000322</t>
  </si>
  <si>
    <t>1007+810 +096</t>
  </si>
  <si>
    <t>1007+810 +120</t>
  </si>
  <si>
    <t>1007+810 +129</t>
  </si>
  <si>
    <t>5B-IB-2450</t>
  </si>
  <si>
    <t>1007+810 +231</t>
  </si>
  <si>
    <t>Site-Specific - M002-XU03068</t>
  </si>
  <si>
    <t>1007+810 +237</t>
  </si>
  <si>
    <t>5B-IB-2374</t>
  </si>
  <si>
    <t>1007+810 +243</t>
  </si>
  <si>
    <t>5B-IB-2451</t>
  </si>
  <si>
    <t>1007+810 +309</t>
  </si>
  <si>
    <t>Site-Specific - M002-XH03070</t>
  </si>
  <si>
    <t>1007+810 +340</t>
  </si>
  <si>
    <t>1007+810 +345</t>
  </si>
  <si>
    <t>5B-IB-2456</t>
  </si>
  <si>
    <t>1007+810 +362</t>
  </si>
  <si>
    <t>1007+810 +367</t>
  </si>
  <si>
    <t>5B-IB-2455</t>
  </si>
  <si>
    <t>1007+810 +396</t>
  </si>
  <si>
    <t>Site-Specific - M002-XW03080</t>
  </si>
  <si>
    <t>1007+810 +401</t>
  </si>
  <si>
    <t>5B-IB-2453</t>
  </si>
  <si>
    <t>1007+810 +423</t>
  </si>
  <si>
    <t>1007+810 +427</t>
  </si>
  <si>
    <t>5B-IB-2454</t>
  </si>
  <si>
    <t>End of Chainage Equation</t>
  </si>
  <si>
    <t>End of MOC 000322</t>
  </si>
  <si>
    <t>5B-IB-2084</t>
  </si>
  <si>
    <t>5B-IB-2085</t>
  </si>
  <si>
    <t>5B-IB-2086</t>
  </si>
  <si>
    <t>5B-IB-2087</t>
  </si>
  <si>
    <t>PA03173</t>
  </si>
  <si>
    <t>PA03174</t>
  </si>
  <si>
    <t>5B-IB-2088</t>
  </si>
  <si>
    <t>5B-IB-2089</t>
  </si>
  <si>
    <t>5B-IB-2090</t>
  </si>
  <si>
    <t>5B-IB-2091</t>
  </si>
  <si>
    <t>5B-IB-2092</t>
  </si>
  <si>
    <t>5B-IB-2093</t>
  </si>
  <si>
    <t>5B-IB-2094</t>
  </si>
  <si>
    <t>5B-IB-2095</t>
  </si>
  <si>
    <t>5B-IB-2096</t>
  </si>
  <si>
    <t>5B-IB-2097</t>
  </si>
  <si>
    <t>5B-IB-2098</t>
  </si>
  <si>
    <t>5B-IB-2099</t>
  </si>
  <si>
    <t>5B-IB-2100</t>
  </si>
  <si>
    <t>5B-IB-2101</t>
  </si>
  <si>
    <t>5B-IB-2102</t>
  </si>
  <si>
    <t>5B-IB-2103</t>
  </si>
  <si>
    <t>5B-IB-2104</t>
  </si>
  <si>
    <t>5B-IB-2105</t>
  </si>
  <si>
    <t>5B-IB-2106</t>
  </si>
  <si>
    <t>5B-IB-2107</t>
  </si>
  <si>
    <t>5B-IB-2108</t>
  </si>
  <si>
    <t>5B-IB-2109</t>
  </si>
  <si>
    <t>5B-IB-2110</t>
  </si>
  <si>
    <t>5B-IB-2111</t>
  </si>
  <si>
    <t>PA03175</t>
  </si>
  <si>
    <t>5B-IB-2112</t>
  </si>
  <si>
    <t>Start of TCA
ON HOLD</t>
  </si>
  <si>
    <t>5B-IB-2113
ON HOLD</t>
  </si>
  <si>
    <t>5B-IB-2114
ON HOLD</t>
  </si>
  <si>
    <t>5B-IB-2115
ON HOLD</t>
  </si>
  <si>
    <t>5B-IB-2116
ON HOLD</t>
  </si>
  <si>
    <t>5B-IB-2117
ON HOLD</t>
  </si>
  <si>
    <t>5B-IB-2118
ON HOLD</t>
  </si>
  <si>
    <t>5B-IB-2119
ON HOLD</t>
  </si>
  <si>
    <t>5B-IB-2120
ON HOLD</t>
  </si>
  <si>
    <t>5B-IB-2121
ON HOLD</t>
  </si>
  <si>
    <t>5B-IB-2122
ON HOLD</t>
  </si>
  <si>
    <t>5B-IB-2123
ON HOLD</t>
  </si>
  <si>
    <t>5B-IB-2124
ON HOLD</t>
  </si>
  <si>
    <t>5B-IB-2125
ON HOLD</t>
  </si>
  <si>
    <t>5B-IB-2126
ON HOLD</t>
  </si>
  <si>
    <t>5B-IB-2127
ON HOLD</t>
  </si>
  <si>
    <t>5B-IB-2128
ON HOLD</t>
  </si>
  <si>
    <t>5B-IB-2129
ON HOLD</t>
  </si>
  <si>
    <t>5B-IB-2130
ON HOLD</t>
  </si>
  <si>
    <t>5B-IB-2131
ON HOLD</t>
  </si>
  <si>
    <t>5B-IB-2132
ON HOLD</t>
  </si>
  <si>
    <t>5B-IB-2133
ON HOLD</t>
  </si>
  <si>
    <t>5B-IB-2134
ON HOLD</t>
  </si>
  <si>
    <t>PA03176</t>
  </si>
  <si>
    <t>5B-IB-2135
ON HOLD</t>
  </si>
  <si>
    <t>5B-IB-2136
ON HOLD</t>
  </si>
  <si>
    <t>5B-IB-2137
ON HOLD</t>
  </si>
  <si>
    <t>5B-IB-2138
ON HOLD</t>
  </si>
  <si>
    <t>5B-IB-2139
ON HOLD</t>
  </si>
  <si>
    <t>5B-IB-2140
ON HOLD</t>
  </si>
  <si>
    <t>PA03177</t>
  </si>
  <si>
    <t>5B-IB-2141
ON HOLD</t>
  </si>
  <si>
    <t>5B-IB-2142
ON HOLD</t>
  </si>
  <si>
    <t>5B-IB-2143
ON HOLD</t>
  </si>
  <si>
    <t>5B-IB-2144
ON HOLD</t>
  </si>
  <si>
    <t>5B-IB-2145
ON HOLD</t>
  </si>
  <si>
    <t>5B-IB-2146
ON HOLD</t>
  </si>
  <si>
    <t>5B-IB-2147
ON HOLD</t>
  </si>
  <si>
    <t>5B-IB-2148
ON HOLD</t>
  </si>
  <si>
    <t>5B-IB-2149
ON HOLD</t>
  </si>
  <si>
    <t>5B-IB-2150
ON HOLD</t>
  </si>
  <si>
    <t>5B-IB-2406
ON HOLD</t>
  </si>
  <si>
    <t>End of TCA
ON HOLD</t>
  </si>
  <si>
    <t>5B-IB-2151</t>
  </si>
  <si>
    <t>Valve 2K1015
ON HOLD</t>
  </si>
  <si>
    <t>5B-IB-2152
ON HOLD</t>
  </si>
  <si>
    <t>5B-IB-2153
ON HOLD</t>
  </si>
  <si>
    <t>5B-IB-2154
ON HOLD</t>
  </si>
  <si>
    <t>5B-IB-2155
ON HOLD</t>
  </si>
  <si>
    <t>5B-IB-2156
ON HOLD</t>
  </si>
  <si>
    <t>Site-Specific - M002-XW03100</t>
  </si>
  <si>
    <t>5B-IB-2157
ON HOLD</t>
  </si>
  <si>
    <t>PA03178</t>
  </si>
  <si>
    <t>5B-IB-2158
ON HOLD</t>
  </si>
  <si>
    <t>Begin MOC 000407
ON HOLD</t>
  </si>
  <si>
    <t>1017+384 +087</t>
  </si>
  <si>
    <t>1017+384 +111</t>
  </si>
  <si>
    <t>1017+384 +116</t>
  </si>
  <si>
    <t>5B-IB-2377</t>
  </si>
  <si>
    <t>1017+384 +122</t>
  </si>
  <si>
    <t>1017+384 +127</t>
  </si>
  <si>
    <t>5B-IB-2378</t>
  </si>
  <si>
    <t>1017+384 +193</t>
  </si>
  <si>
    <t>Site-Specific - M002-XW03120 
Cased Crossing</t>
  </si>
  <si>
    <t>1017+384 +282</t>
  </si>
  <si>
    <t>1017+384 +284</t>
  </si>
  <si>
    <t>End MOC 000407</t>
  </si>
  <si>
    <t>5B-IB-2468</t>
  </si>
  <si>
    <t>PA03179</t>
  </si>
  <si>
    <t>Begin MOC 000407</t>
  </si>
  <si>
    <t>1018+317 +002</t>
  </si>
  <si>
    <t>5B-IB-2469</t>
  </si>
  <si>
    <t>1018+317 +036</t>
  </si>
  <si>
    <t>1018+317 +084</t>
  </si>
  <si>
    <t>1018+317 +120</t>
  </si>
  <si>
    <t>1018+317 +122</t>
  </si>
  <si>
    <t>5B-IB-2470</t>
  </si>
  <si>
    <t>5B-IB-2379
ON HOLD</t>
  </si>
  <si>
    <t>5B-IB-2160
ON HOLD</t>
  </si>
  <si>
    <t>5B-IB-2161
ON HOLD</t>
  </si>
  <si>
    <t>5B-IB-2162
ON HOLD</t>
  </si>
  <si>
    <t>5B-IB-2163
ON HOLD</t>
  </si>
  <si>
    <t>Slope distance = 34m
ON HOLD</t>
  </si>
  <si>
    <t>5B-IB-2164
ON HOLD</t>
  </si>
  <si>
    <t>5B-IB-2167</t>
  </si>
  <si>
    <t>Slope distance = 10m</t>
  </si>
  <si>
    <t>5B-IB-2168</t>
  </si>
  <si>
    <t>5B-IB-2169</t>
  </si>
  <si>
    <t>5B-IB-2170</t>
  </si>
  <si>
    <t>5B-IB-2171</t>
  </si>
  <si>
    <t>5B-IB-2172</t>
  </si>
  <si>
    <t>5B-IB-2173</t>
  </si>
  <si>
    <t>PA03180</t>
  </si>
  <si>
    <t>5B-IB-2174</t>
  </si>
  <si>
    <t>5B-IB-2175</t>
  </si>
  <si>
    <t>5B-IB-2176</t>
  </si>
  <si>
    <t>5B-IB-2177</t>
  </si>
  <si>
    <t>5B-IB-2178</t>
  </si>
  <si>
    <t>Begin MOC 000585</t>
  </si>
  <si>
    <t>1020+116 +000</t>
  </si>
  <si>
    <t>1020+116 +122</t>
  </si>
  <si>
    <t>Site-Specific M002-XW03140</t>
  </si>
  <si>
    <t>1020+116 +125</t>
  </si>
  <si>
    <t>5B-IB-2179</t>
  </si>
  <si>
    <t>5B-IB-2180</t>
  </si>
  <si>
    <t>End MOC 000585</t>
  </si>
  <si>
    <t>5B-IB-2181</t>
  </si>
  <si>
    <t>5B-IB-2182</t>
  </si>
  <si>
    <t>5B-IB-2183</t>
  </si>
  <si>
    <t>5B-IB-2184</t>
  </si>
  <si>
    <t>5B-IB-2185</t>
  </si>
  <si>
    <t>BGC DD/Condition 70</t>
  </si>
  <si>
    <t>PA03181</t>
  </si>
  <si>
    <t>5B-IB-2186</t>
  </si>
  <si>
    <t>5B-IB-2187</t>
  </si>
  <si>
    <t>Yes</t>
  </si>
  <si>
    <t>5B-IB-2189
ON HOLD</t>
  </si>
  <si>
    <t>5B-IB-2191
ON HOLD</t>
  </si>
  <si>
    <t>5B-IB-2192
ON HOLD</t>
  </si>
  <si>
    <t>5B-IB-2193
ON HOLD</t>
  </si>
  <si>
    <t>5B-IB-2194
ON HOLD</t>
  </si>
  <si>
    <t>5B-IB-2195
ON HOLD</t>
  </si>
  <si>
    <t>5B-IB-2196
ON HOLD</t>
  </si>
  <si>
    <t>5B-IB-2197
ON HOLD</t>
  </si>
  <si>
    <t>5B-IB-2198
ON HOLD</t>
  </si>
  <si>
    <t>5B-IB-2199
ON HOLD</t>
  </si>
  <si>
    <t>5B-IB-2200
ON HOLD</t>
  </si>
  <si>
    <t>5B-IB-2201
ON HOLD</t>
  </si>
  <si>
    <t>5B-IB-2202
ON HOLD</t>
  </si>
  <si>
    <t>5B-IB-2203
ON HOLD</t>
  </si>
  <si>
    <t>PA03182</t>
  </si>
  <si>
    <t>5B-IB-2204
ON HOLD</t>
  </si>
  <si>
    <t>5B-IB-2205
ON HOLD</t>
  </si>
  <si>
    <t>5B-IB-2206
ON HOLD</t>
  </si>
  <si>
    <t>5B-IB-2207
ON HOLD</t>
  </si>
  <si>
    <t>5B-IB-2208
ON HOLD</t>
  </si>
  <si>
    <t>1022+787 +003</t>
  </si>
  <si>
    <t>5B-IB-2209</t>
  </si>
  <si>
    <t>1022+787 +051</t>
  </si>
  <si>
    <t>1022+787 +121</t>
  </si>
  <si>
    <t>Site-Specific - M002-XW03160</t>
  </si>
  <si>
    <t>1022+787 +219</t>
  </si>
  <si>
    <t>5B-IB-2210</t>
  </si>
  <si>
    <t>5B-IB-2211</t>
  </si>
  <si>
    <t>5B-IB-2407</t>
  </si>
  <si>
    <t>5B-IB-2212</t>
  </si>
  <si>
    <t>Valve 2K1023</t>
  </si>
  <si>
    <t>Site-Specific - M002-XW03170</t>
  </si>
  <si>
    <t>5B-IB-2380
ON HOLD</t>
  </si>
  <si>
    <t>5B-IB-2381
ON HOLD</t>
  </si>
  <si>
    <t>Begin MOC 000328 Rev 2
ON HOLD</t>
  </si>
  <si>
    <t>1024+008 +000</t>
  </si>
  <si>
    <t>1024+008 +042</t>
  </si>
  <si>
    <t>1024+008 +046</t>
  </si>
  <si>
    <t>5B-IB-2471</t>
  </si>
  <si>
    <t>1024+008 +091</t>
  </si>
  <si>
    <t>1024+008 +115</t>
  </si>
  <si>
    <t>Site-Specific - M002-XU03175</t>
  </si>
  <si>
    <t>1024+008 +223</t>
  </si>
  <si>
    <t>1024+008 +228</t>
  </si>
  <si>
    <t>5B-IB-2472</t>
  </si>
  <si>
    <t>1024+008 +276</t>
  </si>
  <si>
    <t>1024+008 +395</t>
  </si>
  <si>
    <t>Site-Specific - M002-XH03180</t>
  </si>
  <si>
    <t>1024+008 +398</t>
  </si>
  <si>
    <t>End MOC 000328 Rev 2</t>
  </si>
  <si>
    <t>5B-IB-2445</t>
  </si>
  <si>
    <t>5B-IB-2215</t>
  </si>
  <si>
    <t>5B-IB-2216</t>
  </si>
  <si>
    <t>5B-IB-2217</t>
  </si>
  <si>
    <t>5B-IB-2218</t>
  </si>
  <si>
    <t>5B-IB-2219</t>
  </si>
  <si>
    <t>5B-IB-2220</t>
  </si>
  <si>
    <t>PA03183</t>
  </si>
  <si>
    <t>5B-IB-2221</t>
  </si>
  <si>
    <t>5B-IB-2222</t>
  </si>
  <si>
    <t>5B-IB-2223</t>
  </si>
  <si>
    <t>5B-IB-2224</t>
  </si>
  <si>
    <t>5B-IB-2432
ON HOLD</t>
  </si>
  <si>
    <t>Site-Specific - M002-XW03100
ON HOLD</t>
  </si>
  <si>
    <t>5B-IB-2382
ON HOLD</t>
  </si>
  <si>
    <t>5B-IB-2383
ON HOLD</t>
  </si>
  <si>
    <t>5B-IB-2225</t>
  </si>
  <si>
    <t>5B-IB-2401</t>
  </si>
  <si>
    <t>5B-IB-2402</t>
  </si>
  <si>
    <t>5B-IB-2226</t>
  </si>
  <si>
    <t>5B-IB-2227</t>
  </si>
  <si>
    <t>ARO-M45</t>
  </si>
  <si>
    <t>5B-IB-2228
ON HOLD</t>
  </si>
  <si>
    <t>5B-IB-2229
ON HOLD</t>
  </si>
  <si>
    <t>5B-IB-2230
ON HOLD</t>
  </si>
  <si>
    <t>5B-IB-2231
ON HOLD</t>
  </si>
  <si>
    <t>5B-IB-2232
ON HOLD</t>
  </si>
  <si>
    <t>5B-IB-2233
ON HOLD</t>
  </si>
  <si>
    <t>PA03184</t>
  </si>
  <si>
    <t>5B-IB-2403</t>
  </si>
  <si>
    <t>Site-Specific - M002-XU03209</t>
  </si>
  <si>
    <t>5B-IB-2234</t>
  </si>
  <si>
    <t>5B-IB-2384</t>
  </si>
  <si>
    <t>Valve 2K1029</t>
  </si>
  <si>
    <t>Start/End of TCA
ON HOLD</t>
  </si>
  <si>
    <t>5B-IB-2235</t>
  </si>
  <si>
    <t>5B-IB-2385</t>
  </si>
  <si>
    <t>5B-IB-2236</t>
  </si>
  <si>
    <t>5B-IB-2237</t>
  </si>
  <si>
    <t>1030+638 +113</t>
  </si>
  <si>
    <t>1030+638 +173</t>
  </si>
  <si>
    <t>Site-Specific - M002-XW03230</t>
  </si>
  <si>
    <t>1030+638 +178</t>
  </si>
  <si>
    <t>5B-IB-2238</t>
  </si>
  <si>
    <t>5B-IB-2239</t>
  </si>
  <si>
    <t>PA03185</t>
  </si>
  <si>
    <t>FBE-M45</t>
  </si>
  <si>
    <t>Valve 2K1031</t>
  </si>
  <si>
    <t>5B-IB-2240</t>
  </si>
  <si>
    <t>5B-IB-2241</t>
  </si>
  <si>
    <t>5B-IB-2242</t>
  </si>
  <si>
    <t>5B-IB-2243</t>
  </si>
  <si>
    <t>5B-IB-2244</t>
  </si>
  <si>
    <t>5B-IB-2245</t>
  </si>
  <si>
    <t>5B-IB-2246</t>
  </si>
  <si>
    <t>5B-IB-2247</t>
  </si>
  <si>
    <t>5B-IB-2248</t>
  </si>
  <si>
    <t>PA03186</t>
  </si>
  <si>
    <t>5B-IB-2249</t>
  </si>
  <si>
    <t>5B-IB-2404</t>
  </si>
  <si>
    <t>5B-IB-2405</t>
  </si>
  <si>
    <t>Site-Specific - M002-XU03253</t>
  </si>
  <si>
    <t>1035+766 +000</t>
  </si>
  <si>
    <t>5B-IB-2409</t>
  </si>
  <si>
    <t>1035+766 +003</t>
  </si>
  <si>
    <t>Begin MOC-000326</t>
  </si>
  <si>
    <t>1035+766 +179</t>
  </si>
  <si>
    <t>1035+766 +197</t>
  </si>
  <si>
    <t>1035+766 +227</t>
  </si>
  <si>
    <t>1035+766 +245</t>
  </si>
  <si>
    <t>1035+766 +397</t>
  </si>
  <si>
    <t>1035+766 +415</t>
  </si>
  <si>
    <t>1035+766 +522</t>
  </si>
  <si>
    <t>End MOC-000326</t>
  </si>
  <si>
    <t>PA03187</t>
  </si>
  <si>
    <t>5B-IB-2410</t>
  </si>
  <si>
    <t>5B-IB-2411</t>
  </si>
  <si>
    <t>5B-IB-2254
ON HOLD</t>
  </si>
  <si>
    <t>5B-IB-2255
ON HOLD</t>
  </si>
  <si>
    <t>5B-IB-2256
ON HOLD</t>
  </si>
  <si>
    <t>5B-IB-2257
ON HOLD</t>
  </si>
  <si>
    <t>5B-IB-2258
ON HOLD</t>
  </si>
  <si>
    <t>5B-IB-2259
ON HOLD</t>
  </si>
  <si>
    <t>1037+723 +000</t>
  </si>
  <si>
    <t>5B-IB-2438
ON HOLD</t>
  </si>
  <si>
    <t>1037+723 +003</t>
  </si>
  <si>
    <t>Beginning of MOC 000228</t>
  </si>
  <si>
    <t>1037+723 +052</t>
  </si>
  <si>
    <t>1037+723 +057</t>
  </si>
  <si>
    <t>5B-IB-2439
ON HOLD</t>
  </si>
  <si>
    <t>1037+723 +116</t>
  </si>
  <si>
    <t>1037+723 +121</t>
  </si>
  <si>
    <t>5B-IB-2440
ON HOLD</t>
  </si>
  <si>
    <t>1037+723 +180</t>
  </si>
  <si>
    <t>1037+723 +185</t>
  </si>
  <si>
    <t>5B-IB-2441
ON HOLD</t>
  </si>
  <si>
    <t>1037+723 +277</t>
  </si>
  <si>
    <t>1037+723 +308</t>
  </si>
  <si>
    <t>Begin HOLD</t>
  </si>
  <si>
    <t>1037+723 +313</t>
  </si>
  <si>
    <t>5B-IB-2263
ON HOLD</t>
  </si>
  <si>
    <t>1037+723 +349</t>
  </si>
  <si>
    <t>Site-Specific - M002-XW03254
ON HOLD</t>
  </si>
  <si>
    <t>End of MOC 000328</t>
  </si>
  <si>
    <t>5B-IB-2264
ON HOLD</t>
  </si>
  <si>
    <t>5B-IB-2265</t>
  </si>
  <si>
    <t>5B-IB-2266</t>
  </si>
  <si>
    <t>5B-IB-2267</t>
  </si>
  <si>
    <t>PA03188</t>
  </si>
  <si>
    <t>5B-IB-2268</t>
  </si>
  <si>
    <t>5B-IB-2269</t>
  </si>
  <si>
    <t>5B-IB-2270</t>
  </si>
  <si>
    <t>Valve 2K1040A</t>
  </si>
  <si>
    <t>5B-IB-2271</t>
  </si>
  <si>
    <t>5B-IB-2272
ON HOLD</t>
  </si>
  <si>
    <t>5B-IB-2273
ON HOLD</t>
  </si>
  <si>
    <t>Slope length = 8m XH03255
ON HOLD</t>
  </si>
  <si>
    <t>5B-IB-2386
ON HOLD</t>
  </si>
  <si>
    <t>PA03189</t>
  </si>
  <si>
    <t>5B-IB-2274
ON HOLD</t>
  </si>
  <si>
    <t>5B-IB-2275
ON HOLD</t>
  </si>
  <si>
    <t>5B-IB-2276
ON HOLD</t>
  </si>
  <si>
    <t>5B-IB-2277
ON HOLD</t>
  </si>
  <si>
    <t>5B-IB-2278
ON HOLD</t>
  </si>
  <si>
    <t>5B-IB-2279</t>
  </si>
  <si>
    <t>HOPE PRESSURE CONTROL STATION, TIE IN POINT ON HOLD</t>
  </si>
  <si>
    <t>HOPE PRESSURE CONTROL STATION</t>
  </si>
  <si>
    <t>5B-IB-2281
ON HOLD</t>
  </si>
  <si>
    <t>Site-Specific - M002-XH03260
ON HOLD</t>
  </si>
  <si>
    <t>5B-IB-2282
ON HOLD</t>
  </si>
  <si>
    <t>5B-IB-2283
ON HOLD</t>
  </si>
  <si>
    <t>Site-Specific - M002-XH03265
ON HOLD</t>
  </si>
  <si>
    <t>5B-IB-2284
ON HOLD</t>
  </si>
  <si>
    <t>5B-IB-2285
ON HOLD</t>
  </si>
  <si>
    <t>Site-Specific - M002-XW03267
MOC 000628
ON HOLD</t>
  </si>
  <si>
    <t>PA03190</t>
  </si>
  <si>
    <t>5B-IB-2286
ON HOLD</t>
  </si>
  <si>
    <t>Begin MOC 000304</t>
  </si>
  <si>
    <t>Site-Specific - M002-XH03270
ON HOLD</t>
  </si>
  <si>
    <t>1042+597 +005</t>
  </si>
  <si>
    <t>1042+597 +013</t>
  </si>
  <si>
    <t>5B-IB-2433
ON HOLD</t>
  </si>
  <si>
    <t>1042+597 +037</t>
  </si>
  <si>
    <t>End MOC 000304</t>
  </si>
  <si>
    <t>Micro-tunnel for XH03275 still under development
ON HOLD</t>
  </si>
  <si>
    <t>5B-IB-2289</t>
  </si>
  <si>
    <t>5B-IB-2290</t>
  </si>
  <si>
    <t>5B-IB-2291</t>
  </si>
  <si>
    <t>5B-IB-2292
ON HOLD</t>
  </si>
  <si>
    <t>5B-IB-2293
ON HOLD</t>
  </si>
  <si>
    <t>5B-IB-2294</t>
  </si>
  <si>
    <t>5B-IB-2295
ON HOLD</t>
  </si>
  <si>
    <t>5B-IB-2296
ON HOLD</t>
  </si>
  <si>
    <t>5B-IB-2297
ON HOLD</t>
  </si>
  <si>
    <t>5B-IB-2298
ON HOLD</t>
  </si>
  <si>
    <t>5B-IB-2299
ON HOLD</t>
  </si>
  <si>
    <t>5B-IB-2300
ON HOLD</t>
  </si>
  <si>
    <t>5B-IB-2301
ON HOLD</t>
  </si>
  <si>
    <t>5B-IB-2302</t>
  </si>
  <si>
    <t>5B-IB-2303</t>
  </si>
  <si>
    <t>5B-IB-2304</t>
  </si>
  <si>
    <t>PA03191</t>
  </si>
  <si>
    <t>5B-IB-2305</t>
  </si>
  <si>
    <t>Site-Specific - M002-XH003290</t>
  </si>
  <si>
    <t>5B-IB-2306</t>
  </si>
  <si>
    <t xml:space="preserve">Begin MOC 000409 </t>
  </si>
  <si>
    <t>Valve 2K1044A</t>
  </si>
  <si>
    <t xml:space="preserve">1044+527 +000 </t>
  </si>
  <si>
    <t>1044+527 +123</t>
  </si>
  <si>
    <t>1044+527 +373</t>
  </si>
  <si>
    <t>Start/End of TCA
Site-Specific - M002-XW03300</t>
  </si>
  <si>
    <t>1044+527 +390</t>
  </si>
  <si>
    <t>1044+527 +396</t>
  </si>
  <si>
    <t>5B-IB-2459</t>
  </si>
  <si>
    <t>1044+527 +522</t>
  </si>
  <si>
    <t>Site-Specific - M002-XH003295</t>
  </si>
  <si>
    <t>1044+527 +527</t>
  </si>
  <si>
    <t>5B-IB-2460</t>
  </si>
  <si>
    <t>1044+527 +538</t>
  </si>
  <si>
    <t>End MOC 000409</t>
  </si>
  <si>
    <t>Valve 2K1044B</t>
  </si>
  <si>
    <t>Site-Specific - M002-XH003299</t>
  </si>
  <si>
    <t>PA03192</t>
  </si>
  <si>
    <t>5B-IB-2310</t>
  </si>
  <si>
    <t>5B-IB-2311</t>
  </si>
  <si>
    <t>MOC 000436</t>
  </si>
  <si>
    <t>5B-IB-2312</t>
  </si>
  <si>
    <t>PA03193</t>
  </si>
  <si>
    <t>Site-Specific - M002-XH03303</t>
  </si>
  <si>
    <t>5B-IB-2313</t>
  </si>
  <si>
    <t>Site-Specific - M002-XH03305</t>
  </si>
  <si>
    <t>5B-IB-2314</t>
  </si>
  <si>
    <t>Beginning of MOC 000640</t>
  </si>
  <si>
    <t>1048+942 +003</t>
  </si>
  <si>
    <t>5B-IB-2315</t>
  </si>
  <si>
    <t>1048+942 +038</t>
  </si>
  <si>
    <t>1048+942 +043</t>
  </si>
  <si>
    <t>5B-IB-2316</t>
  </si>
  <si>
    <t>1048+942 +135</t>
  </si>
  <si>
    <t>1048+942 +139</t>
  </si>
  <si>
    <t>5B-IB-2452</t>
  </si>
  <si>
    <t>1048+942 +146</t>
  </si>
  <si>
    <t>1048+942 +151</t>
  </si>
  <si>
    <t>5B-IB-2446</t>
  </si>
  <si>
    <t>1048+942 +207</t>
  </si>
  <si>
    <t>Site-Specific - M002-XW03308</t>
  </si>
  <si>
    <t>1048+942 +213</t>
  </si>
  <si>
    <t>5B-IB-2447</t>
  </si>
  <si>
    <t>1048+942 +230</t>
  </si>
  <si>
    <t>1048+942 +237</t>
  </si>
  <si>
    <t>5B-IB-2448</t>
  </si>
  <si>
    <t>1048+942 +243</t>
  </si>
  <si>
    <t>1048+942 +276</t>
  </si>
  <si>
    <t>End of MOC 000640</t>
  </si>
  <si>
    <t>5B-IB-2319</t>
  </si>
  <si>
    <t>PA03194</t>
  </si>
  <si>
    <t>5B-IB-2320</t>
  </si>
  <si>
    <t>5B-IB-2321</t>
  </si>
  <si>
    <t>Begin MOC 000528
ON HOLD</t>
  </si>
  <si>
    <t>1052+070 +214</t>
  </si>
  <si>
    <t>1052+070 +219</t>
  </si>
  <si>
    <t>1052+070 +280</t>
  </si>
  <si>
    <t>1052+070 +293</t>
  </si>
  <si>
    <t>End MOC 000528
ON HOLD</t>
  </si>
  <si>
    <t>Valve 2K1052A</t>
  </si>
  <si>
    <t>5B-IB-2323</t>
  </si>
  <si>
    <t>5B-IB-2324</t>
  </si>
  <si>
    <t>5B-IB-2325</t>
  </si>
  <si>
    <t>5B-IB-2387</t>
  </si>
  <si>
    <t>5B-IB-2388</t>
  </si>
  <si>
    <t>5B-IB-2326</t>
  </si>
  <si>
    <t>5B-IB-2327</t>
  </si>
  <si>
    <t>Valve 2K1052B</t>
  </si>
  <si>
    <t>PA03195</t>
  </si>
  <si>
    <t>5B-IB-2418</t>
  </si>
  <si>
    <t>Start of TCA
ON HOLD
XH03322 and Shxw'ow'hamel Reroute under TMEP review</t>
  </si>
  <si>
    <t>5B-IB-2419
ON HOLD</t>
  </si>
  <si>
    <t>1056+645 +005</t>
  </si>
  <si>
    <t>5B-IB-2420</t>
  </si>
  <si>
    <t>1056+645 +074</t>
  </si>
  <si>
    <t>Update to Site-Specific drawing M002-XH03323</t>
  </si>
  <si>
    <t>1056+645 +081</t>
  </si>
  <si>
    <t>5B-IB-2421</t>
  </si>
  <si>
    <t>5B-IB-2422</t>
  </si>
  <si>
    <t>PA03196</t>
  </si>
  <si>
    <t>5B-IB-2328</t>
  </si>
  <si>
    <t>5B-IB-2329</t>
  </si>
  <si>
    <t>Site-Specific - M002-XH03325</t>
  </si>
  <si>
    <t>5B-IB-2330</t>
  </si>
  <si>
    <t>Site-Specific - M002-XH03326</t>
  </si>
  <si>
    <t>Valve 2K1057</t>
  </si>
  <si>
    <t>Site-Specific - M002-XW03330</t>
  </si>
  <si>
    <t>5B-IB-2389</t>
  </si>
  <si>
    <t>5B-IB-2390</t>
  </si>
  <si>
    <t>Site-Specific - M002-XH03335</t>
  </si>
  <si>
    <t>5B-IB-2332</t>
  </si>
  <si>
    <t>Site-Specific - M002-XW03340</t>
  </si>
  <si>
    <t>Valve 2K1059</t>
  </si>
  <si>
    <t>5B-IB-2333</t>
  </si>
  <si>
    <t>Site-Specific - M002-XH03350</t>
  </si>
  <si>
    <t>PA03197</t>
  </si>
  <si>
    <t>5B-IB-2335</t>
  </si>
  <si>
    <t>5B-IB-2336</t>
  </si>
  <si>
    <t>5B-IB-2337</t>
  </si>
  <si>
    <t>5B-IB-2338</t>
  </si>
  <si>
    <t>5B-IB-2339</t>
  </si>
  <si>
    <t>5B-IB-2423
ON HOLD</t>
  </si>
  <si>
    <t>1062+685 +000</t>
  </si>
  <si>
    <t>Begin MOC 000419
ON HOLD</t>
  </si>
  <si>
    <t>1062+685 +002</t>
  </si>
  <si>
    <t>1062+685 +040</t>
  </si>
  <si>
    <t>1062+685 +044</t>
  </si>
  <si>
    <t>1062+685 +103</t>
  </si>
  <si>
    <t>1062+685 +121</t>
  </si>
  <si>
    <t>1062+685 +215</t>
  </si>
  <si>
    <t>1062+685 +366</t>
  </si>
  <si>
    <t>PA03198</t>
  </si>
  <si>
    <t>1062+685 +370</t>
  </si>
  <si>
    <t>1062+685 +443</t>
  </si>
  <si>
    <t>End MOC 000419</t>
  </si>
  <si>
    <t>1062+685 +447</t>
  </si>
  <si>
    <t>1062+685 +643</t>
  </si>
  <si>
    <t>Start of Mountain Crossing 3 tunnel alignment
MOC 000529</t>
  </si>
  <si>
    <t>ON HOLD MOC 529</t>
  </si>
  <si>
    <t>PA03199</t>
  </si>
  <si>
    <t>End of TCA
ON HOLD MOC 529</t>
  </si>
  <si>
    <t>PA03200</t>
  </si>
  <si>
    <t>END MOC 529</t>
  </si>
  <si>
    <t>5B-IB-2367</t>
  </si>
  <si>
    <t>5B-IB-2368</t>
  </si>
  <si>
    <t>5B-IB-2391</t>
  </si>
  <si>
    <t>5B-IB-2392</t>
  </si>
  <si>
    <t>Site-Specific - M002-XW03390</t>
  </si>
  <si>
    <t>5B-IB-2393</t>
  </si>
  <si>
    <t>5B-IB-2394</t>
  </si>
  <si>
    <t>5B-IB-2369
ON HOLD</t>
  </si>
  <si>
    <t>Site-Specific - M002-XU03395
ON HOLD</t>
  </si>
  <si>
    <t>Valve 2K1069</t>
  </si>
  <si>
    <t>1070+432 +128</t>
  </si>
  <si>
    <t>1070+432 +152</t>
  </si>
  <si>
    <t>1070+432 +158</t>
  </si>
  <si>
    <t>5B-IB-2395</t>
  </si>
  <si>
    <t>1070+432 +165</t>
  </si>
  <si>
    <t>5B-IB-2396</t>
  </si>
  <si>
    <t>1070+432 +227</t>
  </si>
  <si>
    <t>1070+432 +335</t>
  </si>
  <si>
    <t>1070+432 +340</t>
  </si>
  <si>
    <t>5B-IB-2466</t>
  </si>
  <si>
    <t>1070+432 +343</t>
  </si>
  <si>
    <t>5B-IB-2467</t>
  </si>
  <si>
    <t>PA03201</t>
  </si>
  <si>
    <t>5B-IB-2370</t>
  </si>
  <si>
    <t>5B-IB-2371</t>
  </si>
  <si>
    <t>5B-IB-2461</t>
  </si>
  <si>
    <t>1072+455 +003</t>
  </si>
  <si>
    <t>Start MOC 000407</t>
  </si>
  <si>
    <t>1072+455 +020</t>
  </si>
  <si>
    <t>1072+455 +024</t>
  </si>
  <si>
    <t>5B-IB-2462</t>
  </si>
  <si>
    <t>1072+455 +221</t>
  </si>
  <si>
    <t>1072+455 +225</t>
  </si>
  <si>
    <t>5B-IB-2463</t>
  </si>
  <si>
    <t>1072+455 +242</t>
  </si>
  <si>
    <t>1072+455 +244</t>
  </si>
  <si>
    <t>5B-IB-2464</t>
  </si>
  <si>
    <t>5B-IB-2372</t>
  </si>
  <si>
    <t>PA03202</t>
  </si>
  <si>
    <t>Site-Specific - M002-XW03437</t>
  </si>
  <si>
    <t>5B-IB-2373</t>
  </si>
  <si>
    <t>Site-Specific - M002-XH03450</t>
  </si>
  <si>
    <t>Site-Specific - M002-XH03453</t>
  </si>
  <si>
    <t>Site-Specific - M002-XH03455</t>
  </si>
  <si>
    <t>Full Coating Name</t>
  </si>
  <si>
    <t>Fusion-Bonded Epoxy</t>
  </si>
  <si>
    <t>Abrasion-Resistant Overcoat</t>
  </si>
  <si>
    <t>Abrasion-Resistant Overcoat (M45)</t>
  </si>
  <si>
    <t>Elbow</t>
  </si>
  <si>
    <t>Fusion-Bonded Epoxy (M45)</t>
  </si>
  <si>
    <t>DEPTH</t>
  </si>
  <si>
    <t>TYPE</t>
  </si>
  <si>
    <t>SOURCE</t>
  </si>
  <si>
    <t>DEPTH_str</t>
  </si>
  <si>
    <t>DEPTH_str_long</t>
  </si>
  <si>
    <t>FG</t>
  </si>
  <si>
    <t>Default Depth</t>
  </si>
  <si>
    <t>0.9m FG</t>
  </si>
  <si>
    <t>0.9m Finished Grade</t>
  </si>
  <si>
    <t>CG</t>
  </si>
  <si>
    <t>Alignment Sheets</t>
  </si>
  <si>
    <t>1.5m CG</t>
  </si>
  <si>
    <t>1.5m Construction Grade</t>
  </si>
  <si>
    <t>1.5m FG</t>
  </si>
  <si>
    <t>1.5m Finished Grade</t>
  </si>
  <si>
    <t>1.2m FG</t>
  </si>
  <si>
    <t>1.2m Finished Grade</t>
  </si>
  <si>
    <t>DD</t>
  </si>
  <si>
    <t>BGC Dominant Design</t>
  </si>
  <si>
    <t>1.5m DD</t>
  </si>
  <si>
    <t>1.5m Designated Design</t>
  </si>
  <si>
    <t>WC</t>
  </si>
  <si>
    <t>DWG# PT610201</t>
  </si>
  <si>
    <t>1.2m WC</t>
  </si>
  <si>
    <t>RD</t>
  </si>
  <si>
    <t>DWG# PT640301</t>
  </si>
  <si>
    <t>1.5m RD</t>
  </si>
  <si>
    <t>DWG# PT610001</t>
  </si>
  <si>
    <t>1.5m WC</t>
  </si>
  <si>
    <t>1.5/2.3</t>
  </si>
  <si>
    <t>CG/FG</t>
  </si>
  <si>
    <t>1.5m CG/2.3m FG</t>
  </si>
  <si>
    <t>1.5m Construction Grade/2.3m Finished Grade</t>
  </si>
  <si>
    <t>DWG# PT610601</t>
  </si>
  <si>
    <t>DWG# PT640801</t>
  </si>
  <si>
    <t>2.0m RD</t>
  </si>
  <si>
    <t>1.2/1.5</t>
  </si>
  <si>
    <t>1.2m CG/1.5m FG</t>
  </si>
  <si>
    <t>1.2m Construction Grade/1.5m Finished Grade</t>
  </si>
  <si>
    <t>1.5/2.5</t>
  </si>
  <si>
    <t>1.5m CG/2.5m FG</t>
  </si>
  <si>
    <t>1.5m Construction Grade/2.5m Finished Grade</t>
  </si>
  <si>
    <t>2.5m CG/2.5m FG</t>
  </si>
  <si>
    <t>2.5m Construction Grade/2.5m Finished Grade</t>
  </si>
  <si>
    <t>1.5m CG/1.5m FG</t>
  </si>
  <si>
    <t>1.5m Construction Grade/1.5m Finished Grade</t>
  </si>
  <si>
    <t>2.0m FG</t>
  </si>
  <si>
    <t>2.0m Finished Grade</t>
  </si>
  <si>
    <t>2.5m FG</t>
  </si>
  <si>
    <t>2.5m Finished Grade</t>
  </si>
  <si>
    <t>1.2m CG</t>
  </si>
  <si>
    <t>1.2m Construction Grade</t>
  </si>
  <si>
    <t>DWG# PT610801</t>
  </si>
  <si>
    <t>2.3m WC</t>
  </si>
  <si>
    <t>2.5/1.5</t>
  </si>
  <si>
    <t>2.5m CG/1.5m CG</t>
  </si>
  <si>
    <t>2.5m Construction Grade/1.5m Construction Grade</t>
  </si>
  <si>
    <t>MOTI</t>
  </si>
  <si>
    <t>MOTI Encroachment</t>
  </si>
  <si>
    <t>2.0m MOTI</t>
  </si>
  <si>
    <t>2.0m Ministry of Transportation and Infrastructure</t>
  </si>
  <si>
    <t>2.0m CG</t>
  </si>
  <si>
    <t>2.0m Construction Grade</t>
  </si>
  <si>
    <t>1.5/1.2</t>
  </si>
  <si>
    <t>1.5m CG/1.2m CG</t>
  </si>
  <si>
    <t>1.5m Construction Grade/1.2m Construction Grade</t>
  </si>
  <si>
    <t>2.0/1.2</t>
  </si>
  <si>
    <t>2.0m CG/1.2m CG</t>
  </si>
  <si>
    <t>2.0m Construction Grade/1.2m Construction Grade</t>
  </si>
  <si>
    <t>2.0/1.5/1.8</t>
  </si>
  <si>
    <t>2.0m CG/1.5m CG/1.8m FG</t>
  </si>
  <si>
    <t>2.0m Construction Grade/1.5m Construction Grade/1.8m Finished Grade</t>
  </si>
  <si>
    <t>2.0/1.5/2.3</t>
  </si>
  <si>
    <t>2.0m CG/1.5m CG/2.3m FG</t>
  </si>
  <si>
    <t>2.0m Construction Grade/1.5m Construction Grade/2.3m Finished Grade</t>
  </si>
  <si>
    <t>2.0m CG/1.2m FG</t>
  </si>
  <si>
    <t>2.0m Construction Grade/1.2m Finished Grade</t>
  </si>
  <si>
    <t>2.5/2.0</t>
  </si>
  <si>
    <t>2.5m CG/2.0m CG</t>
  </si>
  <si>
    <t>2.5m Construction Grade/2.0m Construction Grade</t>
  </si>
  <si>
    <t>2.0/1.5</t>
  </si>
  <si>
    <t>2.0m CG/1.5m FG</t>
  </si>
  <si>
    <t>2.0m Construction Grade/1.5m Finished Grade</t>
  </si>
  <si>
    <t>DWG# PT610301</t>
  </si>
  <si>
    <t>2.0m WC</t>
  </si>
  <si>
    <t>DWG# PT640001</t>
  </si>
  <si>
    <t>1.2m RD</t>
  </si>
  <si>
    <t>3.0m CG/3.0m FG</t>
  </si>
  <si>
    <t>3.0m Construction Grade/3.0m Finished Grade</t>
  </si>
  <si>
    <t>1.2m CG/1.2m FG</t>
  </si>
  <si>
    <t>1.2m Construction Grade/1.2m Finished Grade</t>
  </si>
  <si>
    <t>1.8/2.3</t>
  </si>
  <si>
    <t>1.8m CG/2.3m FG</t>
  </si>
  <si>
    <t>1.8m Construction Grade/2.3m Finished Grade</t>
  </si>
  <si>
    <t>2.3m FG</t>
  </si>
  <si>
    <t>2.3m Finished Grade</t>
  </si>
  <si>
    <t>1.2/2.3</t>
  </si>
  <si>
    <t>1.2m CG/2.3m FG</t>
  </si>
  <si>
    <t>1.2m Construction Grade/2.3m Finished Grade</t>
  </si>
  <si>
    <t>2.3m CG/2.3m FG</t>
  </si>
  <si>
    <t>2.3m Construction Grade/2.3m Finished Grade</t>
  </si>
  <si>
    <t>3.0m FG</t>
  </si>
  <si>
    <t>3.0m Finished Grade</t>
  </si>
  <si>
    <t>1.8m FG</t>
  </si>
  <si>
    <t>1.8m Finished Grade</t>
  </si>
  <si>
    <t>1.8m CG</t>
  </si>
  <si>
    <t>1.8m Construction Grade</t>
  </si>
  <si>
    <t>1.2/2.0</t>
  </si>
  <si>
    <t>1.2m CG/2.0m FG</t>
  </si>
  <si>
    <t>1.2m Construction Grade/2.0m Finished Grade</t>
  </si>
  <si>
    <t>3.0m DD</t>
  </si>
  <si>
    <t>3.0m Designated Design</t>
  </si>
  <si>
    <t>3.0m CG</t>
  </si>
  <si>
    <t>3.0m Construction Grade</t>
  </si>
  <si>
    <t>2.5m CG</t>
  </si>
  <si>
    <t>2.5m Construction Grade</t>
  </si>
  <si>
    <t>1.8/1.2</t>
  </si>
  <si>
    <t>1.8m FG/1.2m FG</t>
  </si>
  <si>
    <t>1.8m Finished Grade/1.2m Finished Grade</t>
  </si>
  <si>
    <t>1.5m FG/1.2m FG</t>
  </si>
  <si>
    <t>1.5m Finished Grade/1.2m Finished Grade</t>
  </si>
  <si>
    <t>CG CE</t>
  </si>
  <si>
    <t>2.0m CG CE</t>
  </si>
  <si>
    <t>2.0m Construction Grade Constant Elevation</t>
  </si>
  <si>
    <t>2.5m DD</t>
  </si>
  <si>
    <t>2.5m Designated Design</t>
  </si>
  <si>
    <t>2.3m CG</t>
  </si>
  <si>
    <t>2.3m Construction Grade</t>
  </si>
  <si>
    <t>3.0/1.5</t>
  </si>
  <si>
    <t>3.0m CG/1.5m FG</t>
  </si>
  <si>
    <t>3.0m Construction Grade/1.5m Finished Grade</t>
  </si>
  <si>
    <t>1.5m CG CE</t>
  </si>
  <si>
    <t>1.5m Construction Grade Constant Elevation</t>
  </si>
  <si>
    <t>2.5m CG CE</t>
  </si>
  <si>
    <t>2.5m Construction Grade Constant Elevation</t>
  </si>
  <si>
    <t>Bedrock Assessment Category</t>
  </si>
  <si>
    <t>Bedrock Disturbance Unlikely</t>
  </si>
  <si>
    <t>BRU</t>
  </si>
  <si>
    <t>CMC 3  High ML</t>
  </si>
  <si>
    <t>CMC 1</t>
  </si>
  <si>
    <t>CMC 1 - Low ML/Non-PAG</t>
  </si>
  <si>
    <t>CMC 1  Low ML/NonPAG</t>
  </si>
  <si>
    <t>CMC 2</t>
  </si>
  <si>
    <t>CMC 2 - Low Sulfur PAG</t>
  </si>
  <si>
    <t>CMC 2  Low Sulfur PAG</t>
  </si>
  <si>
    <t>CMC 3</t>
  </si>
  <si>
    <t>CMC 3 - High ML</t>
  </si>
  <si>
    <t>CMC 4</t>
  </si>
  <si>
    <t>CMC 4 - High Sulfur PAG</t>
  </si>
  <si>
    <t>CMC 4  High Sulfur PAG</t>
  </si>
  <si>
    <t>AREQ</t>
  </si>
  <si>
    <t>Assessment Required</t>
  </si>
  <si>
    <t>-</t>
  </si>
  <si>
    <t>Category</t>
  </si>
  <si>
    <t>Feature ID</t>
  </si>
  <si>
    <t>Temporary Feature ID</t>
  </si>
  <si>
    <t>PXID</t>
  </si>
  <si>
    <t>Description</t>
  </si>
  <si>
    <t>Buffer (m)</t>
  </si>
  <si>
    <t>Associated Features</t>
  </si>
  <si>
    <t>Heritage Resources Site Class</t>
  </si>
  <si>
    <t>TLU Site Description</t>
  </si>
  <si>
    <t>Wetland Class</t>
  </si>
  <si>
    <t>Wetland Unique ID</t>
  </si>
  <si>
    <t>WT Fish Bearing Status (Yes/No)</t>
  </si>
  <si>
    <t>Wetland Area (ha)</t>
  </si>
  <si>
    <t>Wetland Area within footprint (ha)</t>
  </si>
  <si>
    <t>Wetland length crossed by footprint (km)</t>
  </si>
  <si>
    <t>CWD Target Volume (m^3) Per Side</t>
  </si>
  <si>
    <t>CWD Target #  Stumps Per Side</t>
  </si>
  <si>
    <t>Permit required (Yes/No)</t>
  </si>
  <si>
    <t>Permit Type</t>
  </si>
  <si>
    <t>Land Ownership</t>
  </si>
  <si>
    <t>Flagging status</t>
  </si>
  <si>
    <t>Wetland Functional Assessments</t>
  </si>
  <si>
    <t>Wetland Functional Assessment Rating</t>
  </si>
  <si>
    <t>Flagging Crew</t>
  </si>
  <si>
    <t>Flagging Crew Date</t>
  </si>
  <si>
    <t>SME</t>
  </si>
  <si>
    <t>Company</t>
  </si>
  <si>
    <t>Date</t>
  </si>
  <si>
    <t>Status Update</t>
  </si>
  <si>
    <t>Wildlife Restricted Activity Period</t>
  </si>
  <si>
    <t>Mitigation-Pre-construction</t>
  </si>
  <si>
    <t>Mitigation-Construction</t>
  </si>
  <si>
    <t>Mitigation - Post-Construction/Reclamation</t>
  </si>
  <si>
    <t>Mitigation-Operations</t>
  </si>
  <si>
    <t>CONFIDENTIAL Traditional Land and Resource Use</t>
  </si>
  <si>
    <t>SIB-8</t>
  </si>
  <si>
    <t>On Footprint</t>
  </si>
  <si>
    <t>Plant Harvesting Area - Coquihalla Lakes Area 
Shackan Indian Band</t>
  </si>
  <si>
    <t>Crown</t>
  </si>
  <si>
    <t>Indigenous Community Affiliation: Shackan Indian Band
Relevant Indigenous Plan or Policy: Shackan Indian Band 2019 Spatial Data; Firelight 2015
Mitigation Reference: Condition 100 (A6Y0U2, PDF pp. 23-28)
Fieldnotes: N/A</t>
  </si>
  <si>
    <t>SK</t>
  </si>
  <si>
    <t>Jacobs</t>
  </si>
  <si>
    <t>C</t>
  </si>
  <si>
    <t xml:space="preserve"> Notes 1 and 2 - Condition 100 (A6Y0U2, PDF pp. 23-28)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t>
  </si>
  <si>
    <t>CWIB-039</t>
  </si>
  <si>
    <t>Hunting - Whitetail deer and moose hunting north of Coquihalla
Coldwater Indian Band</t>
  </si>
  <si>
    <t>Crown/Private</t>
  </si>
  <si>
    <t>Indigenous Community Affiliation: Coldwater Indian Band
Relevant Indigenous Plan or Policy: Esh-kn-am Cultural Resources Management Services 2015; Inglis Consulting 2015, Filing ID A4Q0W8
Mitigation Reference: Condition 100 (A6Y0U2, PDF pp. 23-28)
Fieldnotes: N/A</t>
  </si>
  <si>
    <t xml:space="preserve"> Note 1 - Condition 100 (A6Y0U2, PDF pp. 23-28)
Note 1: General TLU Sites:
- Install signage "Environmentally Sensitive Area: Site ID; KP Start to KP End"
- General Indigenous Monitoring</t>
  </si>
  <si>
    <t>SIB-9</t>
  </si>
  <si>
    <t>Habitation Area - Coquihalla Lakes Area 
Shackan Indian Band</t>
  </si>
  <si>
    <t>No</t>
  </si>
  <si>
    <t xml:space="preserve"> Notes 1 and 9 - Condition 100 (A6Y0U2, PDF pp. 23-28)
Note 1: General TLU Sites:
- Install signage "Environmentally Sensitive Area: "Site ID"; KP Start to KP End';
- General Indigenous Monitoring
Note 9: Habitation Sites:
- Confirm notification 4 weeks prior to construction;
- Re-assess workspaces:
a. Attempt to avoid sites, and/or narrow project workspaces in these areas,
b. if avoidance/narrowing not possible – document rationale for why narrowing was not possible: 1. Why site was not avoided, and 2. Why footprint is not narrowed even more.
c. Monitor for use: if in use then: Reduce sensory disturbances to habitation sites: reinforce mitigation measures for noise, dust, light and; 
- Limit construction traffic in habitation sites (to minimize disturbance) as practicable.
- If archaeological component is present: follow measures identified in AIA.</t>
  </si>
  <si>
    <t>SIB-10</t>
  </si>
  <si>
    <t>SIB-11</t>
  </si>
  <si>
    <t xml:space="preserve"> Notes 1 and 2 - Condition 100 (A6Y0U2, PDF pp. 23-28)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t>
  </si>
  <si>
    <t>SIB-5a</t>
  </si>
  <si>
    <t xml:space="preserve"> Notes 1, 2 and 3 - Condition 100 (A6Y0U2, PDF pp. 23-28)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t>
  </si>
  <si>
    <t>SIB-6a</t>
  </si>
  <si>
    <t>SIB-12</t>
  </si>
  <si>
    <t>Hunting Area - Coquihalla Lakes Area 
Shackan Indian Band</t>
  </si>
  <si>
    <t xml:space="preserve"> Notes 1 and 4 - Condition 100 (A6Y0U2, PDF pp. 23-28)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t>
  </si>
  <si>
    <t>SIB-7a</t>
  </si>
  <si>
    <t xml:space="preserve">Plant Harvesting Area - Coquihalla Lakes Area
Shackan Indian Band </t>
  </si>
  <si>
    <t>SIB-16</t>
  </si>
  <si>
    <t>Waterbody Avoidance Area - Coquihalla Lakes Area
Shackan Indian Band</t>
  </si>
  <si>
    <t xml:space="preserve"> Notes 1 and 11 - Condition 100 (A6Y0U2, PDF pp. 23-28)
Note 1: General TLU Sites:
- Install signage "Environmently Sensitive Area: "Site ID"; KP Start to KP End.'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is outside of riparian buffers;
- Manage access, consider impacts from and monitor new access to previously inaccessible areas;
- Monitor bridges: keep temporary bridges clean (i.e., don’t have sediment or garbage - i.e. stakes, wooden bridge debris, tires - fall into watercourse);
- Re-access area if a secondary crossing method is to be used, if primary crossing method is not practicable;
- Consider pump placement (to not increase siltatioN/Asedimentation in stream), and ensure pumps have secondary containment to prevent spills (and fire extinguishers and adequate spill kits);
- If the trench/right-of-way needs to be dewatered, ensure trench water doesn’t reach watercourses.</t>
  </si>
  <si>
    <t>SIB-9a</t>
  </si>
  <si>
    <t>SIB-13</t>
  </si>
  <si>
    <t>SIB-8a</t>
  </si>
  <si>
    <t>Cultural Site - Coquihalla Lakes Area 
Shackan Indian Band</t>
  </si>
  <si>
    <t xml:space="preserve"> Notes 1, 7 and 8 - Condition 100 (A6Y0U2, PDF pp. 23-28)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t>
  </si>
  <si>
    <t>SIB-10a</t>
  </si>
  <si>
    <t xml:space="preserve">Crown  </t>
  </si>
  <si>
    <t>Notes 1, 7 and 8 - Condition 100 (A6Y0U2, PDF pp. 23-28)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t>
  </si>
  <si>
    <t>SP5b-CR3-0817-F2</t>
  </si>
  <si>
    <t>Off Footprint (Site in Close Proximity)</t>
  </si>
  <si>
    <t>Culturally Modiified Tree (Post-1846AD)</t>
  </si>
  <si>
    <t xml:space="preserve">Cultural Modified Tree (n=1)
Nooaitch </t>
  </si>
  <si>
    <t>Indigenous Community Affiliation: Nooaitch, NNTC
Relevant Indigenous Plan or Policy: TMEP CMT List
Mitigation Reference: RSMT Spread 5b (A7E6W2)
Fieldnotes: Niel Shackelly - IM, Aug 17 2020 "There is also a Cultural Modified Tree (CMT) Barked Stripped Cedar Tree about 3 to 4 meters of the east boundary"</t>
  </si>
  <si>
    <t>Continued Avoidance, extra care in clearing near this location. Flagging Crew identified CMT in footprint, IM field verification identified it 3 m off the project footprint</t>
  </si>
  <si>
    <t>Continued avoidance</t>
  </si>
  <si>
    <t>SIB-11a</t>
  </si>
  <si>
    <t>Traditional Use Area - Unknown use (possible Fishing, Plant Harvesting, Hunting or Habitation Site (in that order): Not mapped in Firelight Report
Shackan Indian Band</t>
  </si>
  <si>
    <t>Road allowance</t>
  </si>
  <si>
    <t>Note 1 - Condition 100 (A6Y0U2, PDF pp. 23-28)
Note 1: General TLU Sites:
- Install signage "Environmentally Sensitive Area: Site ID; KP Start to KP End"
- General Indigenous Monitoring</t>
  </si>
  <si>
    <t>SIB-14</t>
  </si>
  <si>
    <t>Waterbody Avoidance Area - Fraser River Area
Shackan Indian Band</t>
  </si>
  <si>
    <t>Crown; Private; Road allowance</t>
  </si>
  <si>
    <t>Notes 1 and 11 - Condition 100 (A6Y0U2, PDF pp. 23-28)
Note 1: General TLU Sites:
- Install signage "Environmently Sensitive Area: "Site ID"; KP Start to KP End.'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is outside of riparian buffers;
- Manage access, consider impacts from and monitor new access to previously inaccessible areas;
- Monitor bridges: keep temporary bridges clean (i.e., don’t have sediment or garbage - i.e. stakes, wooden bridge debris, tires - fall into watercourse);
- Re-access area if a secondary crossing method is to be used, if primary crossing method is not practicable;
- Consider pump placement (to not increase siltatioN/Asedimentation in stream), and ensure pumps have secondary containment to prevent spills (and fire extinguishers and adequate spill kits);
- If the trench/right-of-way needs to be dewatered, ensure trench water doesn’t reach watercourses.</t>
  </si>
  <si>
    <t>SIB-14b</t>
  </si>
  <si>
    <t>SIB-15</t>
  </si>
  <si>
    <t>Crown; Road allowance</t>
  </si>
  <si>
    <t>SIB-15b</t>
  </si>
  <si>
    <t>Heritage Resources and Palaeontology</t>
  </si>
  <si>
    <t>DiRh-9</t>
  </si>
  <si>
    <t>Precontact subsurface lithics.</t>
  </si>
  <si>
    <t>TBD</t>
  </si>
  <si>
    <t>Precontact subsurface and surface lithics.</t>
  </si>
  <si>
    <t>Private</t>
  </si>
  <si>
    <t>DiRi-66a</t>
  </si>
  <si>
    <t>Precontact surface and subsurface lithics, post-contact subsurface refuse.</t>
  </si>
  <si>
    <t>DiRi-13</t>
  </si>
  <si>
    <t>Precontact surface lithics and housepit.</t>
  </si>
  <si>
    <t>DiRi-24</t>
  </si>
  <si>
    <t>Precontact surface lithics.</t>
  </si>
  <si>
    <t>DiRi-130b</t>
  </si>
  <si>
    <t>Subsurface lithics</t>
  </si>
  <si>
    <t>DiRi-130a</t>
  </si>
  <si>
    <t>DiRi-128b</t>
  </si>
  <si>
    <t>Surface and subsurface lithics</t>
  </si>
  <si>
    <t>DiRi-128a</t>
  </si>
  <si>
    <t>DiRj-34d</t>
  </si>
  <si>
    <t>Rock shelters, surface and subsurface lithics, subsurface hearths, cairn</t>
  </si>
  <si>
    <t>DiRj-34c</t>
  </si>
  <si>
    <t>DiRj-34b</t>
  </si>
  <si>
    <t>DiRj-34a</t>
  </si>
  <si>
    <t>High Weed Density Areas</t>
  </si>
  <si>
    <t>OD:SK</t>
  </si>
  <si>
    <t>oxeye daisy, spotted knapweed</t>
  </si>
  <si>
    <t>Completed</t>
  </si>
  <si>
    <t>JG</t>
  </si>
  <si>
    <t>DO</t>
  </si>
  <si>
    <t>AEW</t>
  </si>
  <si>
    <t>Stake or flag topsoil/root zone material windrows containing high density weeds.</t>
  </si>
  <si>
    <t>Ensure topsoil is stored on the land parcel from where it was salvaged. Refer to Sections 6.0 and 7.0 of the Pipeline EPP (Volume 2 of the Environmental Plans), the Weed and Vegetation Management section  of the Pipeline EPP (Appendix G), and Weed and Vegetation Management Plan (Section 5.5 of Volume 6 of the Environmental Plans) for mitigation measures to be implemented in areas where high density weeds are encountered.</t>
  </si>
  <si>
    <t xml:space="preserve">Post-construction monitoring of invasive species will be a component of the Project Post-Construction
Environmental Monitoring (PCEM) Program. Refer to the Weed and Vegetation Management section of the Pipeline EPP (Appendix G) and the Weed and Vegetation Management Plan (Section 5.5 of Volume 6 of the Environmental Plans) for post-construction mitigation and monitoring requirements. </t>
  </si>
  <si>
    <t xml:space="preserve">Following completion of the PCEM program, invasive plant species management will be released to Trans Mountain operations and will follow the Integrated Vegetation Management Plan (IVMP). </t>
  </si>
  <si>
    <t>OD</t>
  </si>
  <si>
    <t>oxeye daisy</t>
  </si>
  <si>
    <t>KH:OG</t>
  </si>
  <si>
    <t>king-devil hawkweed, orchard-grass</t>
  </si>
  <si>
    <t>OD:YH:OH</t>
  </si>
  <si>
    <t>oxeye daisy, queen-devil hawkweed, orange hawkweed</t>
  </si>
  <si>
    <t>JG/GS/CE/NE</t>
  </si>
  <si>
    <t>Extended HD weed area by 20m to include patches of Queen-devil hawkweed on Enbridge ROW (within temporary work space).</t>
  </si>
  <si>
    <t>TC:OH:AC:QH</t>
  </si>
  <si>
    <t>common tansy, orange hawkweed, reed canary grass, queen-devil hawkweed</t>
  </si>
  <si>
    <t>HWD area merged with adjacent HWD area.</t>
  </si>
  <si>
    <t>TC:OH:AC:QH:CT</t>
  </si>
  <si>
    <t>SP5B-CR1-0720-F1</t>
  </si>
  <si>
    <t>common tansy, orange hawkweed, reed canary grass, queen-devil hawkweed, Canada thistle</t>
  </si>
  <si>
    <t>JG/GS</t>
  </si>
  <si>
    <t>HWD area merged with adjacent HWD area. Also queen-devil hawkweed, St. John’s wort, continuous weeds along access roads &amp; ROW</t>
  </si>
  <si>
    <t>TC:QH:CT</t>
  </si>
  <si>
    <t>common tansy, queen-devil hawkweed, Canada thistle</t>
  </si>
  <si>
    <t>TC:OD:OH:AC:SK:QH</t>
  </si>
  <si>
    <t>SP5B-CR1-0722-F1; SP5B-CR2-1020-F1</t>
  </si>
  <si>
    <t>common tansy, oxeye daisy, orange hawkweed, reed canary grass, spotted knapweed, queen-devil hawkweed</t>
  </si>
  <si>
    <t>crown land</t>
  </si>
  <si>
    <t>GS, KA</t>
  </si>
  <si>
    <t>Also queen-devil hawkweed, St. John's wort, continuous along access road and ROW</t>
  </si>
  <si>
    <t>SP5B-CR1-0407-F1</t>
  </si>
  <si>
    <t>Japanese knotweed</t>
  </si>
  <si>
    <t>Patch of knotweed located just outside of the temporary workspace boundary.</t>
  </si>
  <si>
    <t>GS</t>
  </si>
  <si>
    <t>N</t>
  </si>
  <si>
    <t>BU:AC:QH:OG</t>
  </si>
  <si>
    <t>burdock species, reed canary grass, queen-devil hawkweed, orchard-grass</t>
  </si>
  <si>
    <t>CT:TC</t>
  </si>
  <si>
    <t>SP5B-CR1-0725-F2</t>
  </si>
  <si>
    <t>Canada thistle, common tansy</t>
  </si>
  <si>
    <t>JG/CK/NE/CE</t>
  </si>
  <si>
    <t>UTM change was not captured due to photo malfunction. Extended weed area. Extensive weed cover.</t>
  </si>
  <si>
    <t>OG:TC:OD</t>
  </si>
  <si>
    <t>Orchard-grass, common tansy, oxeye daisy</t>
  </si>
  <si>
    <t>SP5B-CR1-0412-F1</t>
  </si>
  <si>
    <t>Patches of JK along previously disturbed area adjacent to private property. Occurs on eastern extent of ROW only.</t>
  </si>
  <si>
    <t>OD:OH:TC</t>
  </si>
  <si>
    <t>SP5B-CR1-0511-F2</t>
  </si>
  <si>
    <t>Oxeye daisy, orange hawkweed, common tansy</t>
  </si>
  <si>
    <t>SP5B-CR1-0514-F1</t>
  </si>
  <si>
    <t>TC</t>
  </si>
  <si>
    <t>SP5B-CR3-0110-F2</t>
  </si>
  <si>
    <t>common tansy</t>
  </si>
  <si>
    <t>KD/LA</t>
  </si>
  <si>
    <t>TC:OG</t>
  </si>
  <si>
    <t>common tansy, orchard-grass</t>
  </si>
  <si>
    <t>AC:TC:OG</t>
  </si>
  <si>
    <t>SP5B-CR1-0513-F3</t>
  </si>
  <si>
    <t>Reed canarygrass, common tansy, orchard-grass</t>
  </si>
  <si>
    <t>SP5B-CR1-0513-F1</t>
  </si>
  <si>
    <t>TC:SK:AC:QH:HI</t>
  </si>
  <si>
    <t>SP5B-CR1-1109-F1</t>
  </si>
  <si>
    <t>common tansy, spotted knapweed,reed canarygrass, queen-devil hawkweed, Himalayan blackberry</t>
  </si>
  <si>
    <t>GS/JG</t>
  </si>
  <si>
    <t>SP5B-CR5-0923-F1</t>
  </si>
  <si>
    <t>MC/RR</t>
  </si>
  <si>
    <t>SP5B-CR3-0806-F3</t>
  </si>
  <si>
    <t>CKK/NE</t>
  </si>
  <si>
    <t>Continuous uniform distribution of well-spaced plants</t>
  </si>
  <si>
    <t>2020: SP5B-CR4-O806-F3; 2021: SP5B-CR1-0511-F1</t>
  </si>
  <si>
    <t>KS/CE</t>
  </si>
  <si>
    <t>Continuous occurrence of plants</t>
  </si>
  <si>
    <t>HI:TC</t>
  </si>
  <si>
    <t>SP5B-CR4-0805-F1; SP5B-CR4-0924-F2</t>
  </si>
  <si>
    <t>Himalayan blackberry, common tansy</t>
  </si>
  <si>
    <t>New HWD area overlaps with original HWD feature</t>
  </si>
  <si>
    <t>AC:TC</t>
  </si>
  <si>
    <t>SP5B-CR1-0510-F6</t>
  </si>
  <si>
    <t>Reed canarygrass, common tansy</t>
  </si>
  <si>
    <t>Reed canarygrass and common tansy within centre meridian between highway and frontage road on ROW.</t>
  </si>
  <si>
    <t>HI:AC:TC</t>
  </si>
  <si>
    <t>2020: SP5B-CR4-0806-F1; 2021: SP5B-CR2-0727-F01</t>
  </si>
  <si>
    <t>Himalayan blackberry, reed canarygrass, common tansy</t>
  </si>
  <si>
    <t>Thick blackberry with other weeds.</t>
  </si>
  <si>
    <t> SP5B-CR2-0727-F03 </t>
  </si>
  <si>
    <t>LC/ST</t>
  </si>
  <si>
    <t>Himalayan blackberry, reed canary grass and common tansy throughout KP range.</t>
  </si>
  <si>
    <t>QH:HI:HU</t>
  </si>
  <si>
    <t>queen-devil hawkweed, Himalayan blackberry, narrow-leaved hawkweed</t>
  </si>
  <si>
    <t>AC:HI:QH:TC:BU</t>
  </si>
  <si>
    <t> SP5B-CR1-0510-F4 </t>
  </si>
  <si>
    <t>Reed canarygrass, Himalayan blackberry, queen-devil hawkweed, common tansy, burdock species</t>
  </si>
  <si>
    <t>2020: SP5B-CR1-0310-F1; 2021: SP5B-CR1-0510-F3</t>
  </si>
  <si>
    <t>Incomplete</t>
  </si>
  <si>
    <t>GS/JK/BL</t>
  </si>
  <si>
    <t>Japanese knotweed throughout exisiting ROW, primarily on western edge</t>
  </si>
  <si>
    <t>AC</t>
  </si>
  <si>
    <t>SP5B-CR1-0510-F1 </t>
  </si>
  <si>
    <t>Reed canarygrass</t>
  </si>
  <si>
    <t>AC:OD:TC</t>
  </si>
  <si>
    <t>reed canarygrass, oxeye daisy, common tansy</t>
  </si>
  <si>
    <t>Lands and Socio-Economic Site</t>
  </si>
  <si>
    <t>MEM</t>
  </si>
  <si>
    <t>On footprint</t>
  </si>
  <si>
    <t>Memorial Marker (Chelsea Acorn 1991-2005)</t>
  </si>
  <si>
    <t>Crown (PID  UCL 85-1)</t>
  </si>
  <si>
    <t>JM</t>
  </si>
  <si>
    <t xml:space="preserve">Note: This location is the forensic scene of Ms. Chelsea Acorn murder in 2005 (Age 14). </t>
  </si>
  <si>
    <t>Susan Dowse</t>
  </si>
  <si>
    <t>TM</t>
  </si>
  <si>
    <t>Avoidance, 5 m buffer</t>
  </si>
  <si>
    <t>Old Growth Management Areas</t>
  </si>
  <si>
    <t>KAM_TME_322</t>
  </si>
  <si>
    <t>Cascades Tulameenite OGMA</t>
  </si>
  <si>
    <t xml:space="preserve">Schedule hauling of timber potentially infected by a forest pest (e.g., mountain
pine beetle) for the period either before or after the beetle flight period (May 1 to
September 30), to the extent feasible, unless otherwise approved by a qualified
Timber Resource Specialist in consultation with applicable provincial forestry
authorities [Section 8.0 Survey and Clearing of the Pipeline EPP
(Volume 2 of the Environmental Plans)].
</t>
  </si>
  <si>
    <t>OGMA boundaries will be surveyed in the field with unique flagging tape that is highlighted in the Old Growth Management Areas Mitigation and Replacement Plan (Section 5.2 of Volume 6 of the Environmental Plans). Infringement in this boundary should be considered as a trespass. 
During the pre-construction timber cruise, identify and map areas with bark beetle activity or other forest health concerns. The forest health information collected will be listed in the harvesting site plan prepared by a qualified professional See the Timber Salvage Plan (Section 5.1 of Volume 6 of the Environmental Plans), and OGMA Mitigation and Replacement Plan (Section 5.2 of Volume 6 of the Environmental Plans) for additional mitigation to be implemented within defined OGMAs.</t>
  </si>
  <si>
    <t>Ensure clearing activities do not exceed the flagged OGMA boundaries to minimize damage to old growth trees.
Consult the OGMA Mitigation and Replacement Plan (Section 5.2 of Volume 6 of the Environmental Plans) for additional mitigation to be implemented within defined OGMAs.</t>
  </si>
  <si>
    <t>A post-construction review of OGMAs will be conducted to assess the concordance between planned and actual post-construction activities. Any infringement into OGMAs that is outside of mapping error (i.e., 0.1 ha or greater) would require additional offsets though replacement.
Consult the OGMA Mitigation and Replacement Plan (Section 5.2 of Volume 6 of the Environmental Plans) for additional mitigation to be implemented within defined OGMAs.</t>
  </si>
  <si>
    <t>SRY_421_4</t>
  </si>
  <si>
    <t>Chilliwack Coquihalla OGMA</t>
  </si>
  <si>
    <t>SRY_421_6</t>
  </si>
  <si>
    <t>SRY_421_9</t>
  </si>
  <si>
    <t>Parks and Protected Areas</t>
  </si>
  <si>
    <t>Coquihalla Summit Recreation Area</t>
  </si>
  <si>
    <t>Not-required</t>
  </si>
  <si>
    <t>DiRi-130c</t>
  </si>
  <si>
    <t>PUBLIC Traditional Land and Resource Use</t>
  </si>
  <si>
    <t>TLU-38</t>
  </si>
  <si>
    <t>Plant Gathering Site</t>
  </si>
  <si>
    <t>Review the location of the traditional plant gathering site prior to construction activities to determine whether the site will be impacted. If the site will be impacted, notify the affected Indigenous group a minimum of 4 weeks prior to construction and provide the opportunity to harvest traditional plants.</t>
  </si>
  <si>
    <t>Resource Harvesting - Hunting (not included in CHOA) 
Stó:lö</t>
  </si>
  <si>
    <t>Resource Harvesting - Terrestrial Harvesting, “blueberries and huckleberries for winter and immediate use; past, present, and future use” CHOA p. 18 (in OGMA 994.10-994.300) 
Stó:lö</t>
  </si>
  <si>
    <t>STO:LO SITE 1 (Site Grouping)</t>
  </si>
  <si>
    <t>Site Grouping
Stó:lö</t>
  </si>
  <si>
    <t>See individual sites for mitigation strategies.</t>
  </si>
  <si>
    <t>Resource Harvesting; Hunting (not included in CHOA) (in OGMA 994.10-994.30)
Stó:lö</t>
  </si>
  <si>
    <t>Sto:lo-2863-5a</t>
  </si>
  <si>
    <t>Resource Harvesting; Hunting (not included in CHOA)
Stó:lö</t>
  </si>
  <si>
    <t>Resource Harvesting; Terrestrial Harvesting “blueberries for canning; past summer and fall use” CHOA page 18
Stó:lö</t>
  </si>
  <si>
    <t>Resource Harvesting; Terrestrial Harvesting, “blueberries and huckleberries for winter and immediate use; past, present, and future use” CHOA p. 18
Stó:lö</t>
  </si>
  <si>
    <t>Resource Harvesting - Terrestrial Harvesting “berries for drying and immediate use; past fall use” CHOA p. 18 
Stó:lö</t>
  </si>
  <si>
    <t>Sto:lo-2863a</t>
  </si>
  <si>
    <t>Resource Harvesting 
Stó:lō</t>
  </si>
  <si>
    <t>Indigenous Community Affiliation: Stó:lō
Relevant Indigenous Plan or Policy: Stó:lō Heritage Policy, S’ólh Témèxw Use Plan Policy, Stó:lō ‘Super’ RMST Spread 5b Rev 4 (Nov 5, 2020)
Mitigation Reference: RSMT Spread 5b (A7E6W2)
Fieldnotes: N/A</t>
  </si>
  <si>
    <t xml:space="preserve"> Notes 1, 4, 5, 6 (Spread 5B RSMT - A7E6W2)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Note 5: Fishing Sites:
- Implement mitigation as outlined in the Project EPP.
Note 6: Visual Barries in Coquihalla Summit Recreation Area (CSRA):
- Confirm visual barrier planting as outlined in the Coquihalla Summit Recreation Area Reclamation Management Plan (Filing ID A5U9R3).</t>
  </si>
  <si>
    <t>Sto:lo-419-5a</t>
  </si>
  <si>
    <t xml:space="preserve"> Notes 1, 2, 3, 6, 13 (Spread 5B RSMT - A7E6W2)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</si>
  <si>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Sto:lo-73</t>
  </si>
  <si>
    <t xml:space="preserve"> Notes 1, 2, 3, 6 (Spread 5B RSMT - A7E6W2)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t>
  </si>
  <si>
    <t>Indigenous Community Affiliation: Shxw'ōwhámel First Nation
Relevant Indigenous Plan or Policy: N/A
Mitigation Reference: RSMT Spread 5b (A7E6W2)
Fieldnotes: Preconstruction Plant Harvesting (Summer/Fall 2020)</t>
  </si>
  <si>
    <t>Sto:lo-3108</t>
  </si>
  <si>
    <t>Resource Harvesting - Terrestrial Harvesting [not in CHOA] 
Stó:lō</t>
  </si>
  <si>
    <t xml:space="preserve"> Notes 1, 2 (Spread 5B RSMT - A7E6W2)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t>
  </si>
  <si>
    <t>NTA-2</t>
  </si>
  <si>
    <t>On Footprint (Associated with Access Point AP-5-D-HWY-RE Coquihalla 2 (Existing Approach) and TWS-997466-Coquihalla Highway)</t>
  </si>
  <si>
    <t>Cultural Site 
Nicola Tribal Association</t>
  </si>
  <si>
    <t>Indigenous Community Affiliation: Nicola Tribal Association
Relevant Indigenous Plan or Policy: N/A
Mitigation Reference: RSMT Spread 5b (A7E6W2)
Fieldnotes: Associated with Access Point AP-5-D-HWY-RE Coquihalla 2 (Existing Approach) and TWS-997466-Coquihalla Highway</t>
  </si>
  <si>
    <t>Review all conditions listed in Condition 100: Table 4-3, Heritage Resources and Sacred Site Document</t>
  </si>
  <si>
    <t>Sto:lo-1614a</t>
  </si>
  <si>
    <t>GIS-Modelled Trail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</si>
  <si>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637740E 5494942N to 10U 637760E 5494940N</t>
  </si>
  <si>
    <t xml:space="preserve"> Notes 1, 7 (Spread 5B RSMT - A7E6W2)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t>
  </si>
  <si>
    <t>Sto:lo-2863b</t>
  </si>
  <si>
    <t>Resource Harvesting - Hunting [not included in CHOA] 
Stó:lō</t>
  </si>
  <si>
    <t xml:space="preserve"> Notes 1, 4 (Spread 5B RSMT - A7E6W2)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t>
  </si>
  <si>
    <t>TMEP5B20</t>
  </si>
  <si>
    <t xml:space="preserve">Cultural Modified Trees (n=3)
Shxw'ōwhámel First Nation, Lower Nicola Indian Band and NNTC </t>
  </si>
  <si>
    <t>Indigenous Community Affiliation: Shxw'ōwhámel First Nation, Lower Nicola Indian Band and NNTC 
Relevant Indigenous Plan or Policy: Chance Find- AEW; Field Plan for Stó:lō Material Culture Sites (Rev 5); TMEP CMT List
Mitigation Reference: RSMT Spread 5b (A7E6W2)
Fieldnotes:  Felled trees were put to the side of the footprint to be included in Timber Harvest. Indigenous Consultation Response due October 23, 2020. Shxw'ōwhámel First Nation, Lower Nicola Indian Band and NNTC expressed interest wiht felled CMTs. Within TLU-38 a known Shxw'ōwhámel First Nation plant harvesting area.</t>
  </si>
  <si>
    <t>Notes 1, 3, and 8 (note adjacent to OGMA SRY-421-4). Felled trees were put to the side of the footprint; to be delivered to Shxw'ōwhámel First Nation. Indigenous Consultation Response due October 23, 2020. Shxw'ōwhámel First Nation, Lower Nicola Indian Band and NNTC expressed interest wiht felled CMTs. Within TLU-38 a known Shxw'ōwhámel First Nation plant harvesting area.</t>
  </si>
  <si>
    <t xml:space="preserve">No further mitigation required
</t>
  </si>
  <si>
    <t>TMEP5B20-15</t>
  </si>
  <si>
    <t>TMEP5B20-6, TMEP5B20-7, TMEP5B20-8, TLU-38</t>
  </si>
  <si>
    <t>Crown, Tract PC7106.2, PID Coquihalla Summit Recreation</t>
  </si>
  <si>
    <t>Steve Kasstan</t>
  </si>
  <si>
    <t>TMEP5B20-6</t>
  </si>
  <si>
    <t>TMEP5B20-6a, TMEP5B20-6b</t>
  </si>
  <si>
    <t>Culturally Modied Tree (n=1)
Shxw'ōwhámel First Nation, Lower Nicola Indian Band and NNTC</t>
  </si>
  <si>
    <t>Indigenous Community Affiliation: Shxw'ōwhámel First Nation, Lower Nicola Indian Band and NNTC
Relevant Indigenous Plan or Policy: Field Plan for Stó:lō Material Culture Sites (Rev 5); TMEP CMT List
Mitigation Reference: RSMT Spread 5b (A7E6W2)
Fieldnotes:  Felled trees were put to the side of the footprint to be included in Timber Harvest. Indigenous Consultation Response due October 23, 2020. Shxw'ōwhámel First Nation, Lower Nicola Indian Band and NNTC expressed interest wiht felled CMTs. Within TLU-38 a known Shxw'ōwhámel First Nation plant harvesting area.</t>
  </si>
  <si>
    <t>Notification via TLU Site Discovery Plan, set aside in the TWS, will be delivered to Shxw’ōwhámel First Nation based on Indigenous feedback</t>
  </si>
  <si>
    <t>TMEP5B20-7</t>
  </si>
  <si>
    <t>N/a</t>
  </si>
  <si>
    <t>TMEP5B20-8</t>
  </si>
  <si>
    <t>16-Stantec-mjb-002; TMEP5B20-1</t>
  </si>
  <si>
    <t>Culturally Modified Tree (n=3)</t>
  </si>
  <si>
    <t>Indigenous Community Affiliation: Stó:lō
Relevant Indigenous Plan or Policy: Stó:lō Heritage Policy Manual and the S'ólh Témèxw Use Plan Policy; Field Plan for Stó:lō Material Culture Sites (Rev 5); TMEP CMT List
Mitigation Reference: RSMT Spread 5b (A7E6W2)
Fieldnotes: This area is in Coquihalla Summit Recreation Area Reclamation Plan (CER Condition 72) (Filing ID A5R2Z6)
(Filing ID A5R2Z6, PDF p. 22): - Temporary workspace, extra-temporary workspace and log decks will be reforested with appropriate native conifers and low growing native vegetation will be returned to the permanent pipeline easement. Planting prescriptions will vary by area and Reclamation Unit and will be modified if construction techniques change.
(Filing ID A5R2Z6, PDF p. 22-23) Reclamation Strategy
Reclamation activities will be in keeping with the CSRA Master Plan (BC Ministry of Parks 1990) and particular consideration will be given to enhancing riparian and old growth plant communities in the Recreation Area. Additional activities will include:
• Natural regeneration (no grass seeding) will be the preferred revegetation technique in the floodplain and riparian communities, in other wet soils that do not contain invasive species, and in the OGMAs that do not contain invasive plants.
• Supplement the natural regeneration areas and areas prone to erosion with native tree and shrub plantings.
• Seeding disturbed soils that contain invasive plants with native grasses.
• Support the re-establishment of plant species of interest to Aboriginal groups.
• Distribute CWD, if permitted, for erosion control and to enhance wildlife habitat.
This area is in Reclamation Unit 5.10 Zopkios: KP 996.7 to KP 1013.4; (Filing ID A5R2Z6, PDF p. 25)</t>
  </si>
  <si>
    <t>RSMT: Engage with applicable Indigenous groups for management recommendations
Note 1: General TLU Sites:
- Install signage "Archaeological Site 16-Stantec-mjb-002”; “KP 1000.120 to KP 1000.380”'
- General Indigenous Monitoring.
Note 15: Stó:lō Material Culture Sites
- Avoid  the CMTs (achieved by fencing)</t>
  </si>
  <si>
    <t>Continued Avoidance</t>
  </si>
  <si>
    <t>16-Stantec-mjb-002-2; TMEP5B20-2</t>
  </si>
  <si>
    <t>Culturally Modied Tree (n=1)</t>
  </si>
  <si>
    <t>RSMT: Engage with applicable Indigenous groups for management recommendations
Note 1: General TLU Sites:
- Install signage "Archaeological Site 16-Stantec-mjb-002”; “KP 1000.120 to KP 1000.380”'
- General Indigenous Monitoring.
Note 15- Stó:lō Material Culture Sites
-	Avoid  the CMTs (achieved by fencing)</t>
  </si>
  <si>
    <t>16-Stantec-mjb-002-3; TMEP5B20-1</t>
  </si>
  <si>
    <t>Off Footprint (1 m south)</t>
  </si>
  <si>
    <t>16-Stantec-mjb-002-1; TMEP5B20-1</t>
  </si>
  <si>
    <t>TMEP5B20-4</t>
  </si>
  <si>
    <t>Off Footprint</t>
  </si>
  <si>
    <t>Culturally Modified Tree (n=1, associated with 16-Stantec-MJB-002 - in same KP range)</t>
  </si>
  <si>
    <t>Indigenous Community Affiliation: NNTC
Relevant Indigenous Plan or Policy: TMEP CMT List
Mitigation Reference: RSMT Spread 5b (A7E6W2)
Fieldnotes: This area is in Coquihalla Summit Recreation Area Reclamation Plan (CER Condition 72) (Filing ID A5R2Z6)
(Filing ID A5R2Z6, PDF p. 22): - Temporary workspace, extra-temporary workspace and log decks will be reforested with appropriate native conifers and low growing native vegetation will be returned to the permanent pipeline easement. Planting prescriptions will vary by area and Reclamation Unit and will be modified if construction techniques change.
(Filing ID A5R2Z6, PDF p. 22-23) Reclamation Strategy
Reclamation activities will be in keeping with the CSRA Master Plan (BC Ministry of Parks 1990) and particular consideration will be given to enhancing riparian and old growth plant communities in the Recreation Area. Additional activities will include:
• Natural regeneration (no grass seeding) will be the preferred revegetation technique in the floodplain and riparian communities, in other wet soils that do not contain invasive species, and in the OGMAs that do not contain invasive plants.
• Supplement the natural regeneration areas and areas prone to erosion with native tree and shrub plantings.
• Seeding disturbed soils that contain invasive plants with native grasses.
• Support the re-establishment of plant species of interest to Aboriginal groups.
• Distribute CWD, if permitted, for erosion control and to enhance wildlife habitat.
This area is in Reclamation Unit 5.10 Zopkios: KP 996.7 to KP 1013.4; (Filing ID A5R2Z6, PDF p. 25)</t>
  </si>
  <si>
    <t>Sto:lo-2863c</t>
  </si>
  <si>
    <t>Sto:lo-1614b</t>
  </si>
  <si>
    <t>Indigenous Community Affiliation: Stó:lō
Relevant Indigenous Plan or Policy: N/A
Mitigation Reference: RSMT Spread 5b (A7E6W2)
Fieldnotes: Trail Intercept of Footprint from 10U 630590E 5490566N to 10U 630585E 5490486N</t>
  </si>
  <si>
    <t>Sto:lo-75a</t>
  </si>
  <si>
    <t>Resource Harvesting - Travel [not identified in CHOA under SHED #] 
Stó:lō</t>
  </si>
  <si>
    <t xml:space="preserve">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629115E 5483934N to 10U 629160E 5483863N </t>
  </si>
  <si>
    <t>SP5b-CR1-0521-2021-F1-1</t>
  </si>
  <si>
    <t>Stó:lō-75</t>
  </si>
  <si>
    <t>Culturally Modified Tree (Post-1846)</t>
  </si>
  <si>
    <t>Culturally Modified Tree (Post-1846)
Stó:lō</t>
  </si>
  <si>
    <t>Private Land, Tract-PC7106.0111, PID 01413307</t>
  </si>
  <si>
    <t>Indigenous Community Affiliation: Stó:lō
Relevant Indigenous Plan or Policy: Stó:lō Heritage Policy, S’ólh Témèxw Use Plan Policy, Stó:lō ‘Super’ RMST Spread 5b Rev 4 (Nov 5, 2020), Sto:lo Field Plan for Material Culture Sits
Mitigation Reference: RSMT Spread 5b (A7E6W2)
Fieldnotes: 
Fieldnotes:Feature 1: SP5b-CR1-0521-2021-F2-1
Feature Description: Culturally Modified Tree (Post 1846 AD)
•	Lodgepole Pine
•	Split Trunk with extensive axe chops (main stem of tree is cut)
•	Scar is 23 cm long, 9 cm wide, 0 cm thick, 
•	Height above ground: 130 cm,
•	On the east side of the tree; 
•	Upslope. 
•	Tool marks observed (axe)
•	Diametre at Breast Height: 91 cm
•	Tree height 10 m, Drip Line: 3 m
•	Danger Tree Assessment : not a danger tree
•	Age is modern, based on scar, small healing lodes, diameter, tree height and tree stand age
Vegetation Resources Inventory (VRI) Data: 
•	MAP: 0092H044, Polygon IDs 927 / 1076
•	Projected Height: 0 m / 16.1-21 m
•	Projected Age: 0 years / 54 years, 1967 AD
Location: 1042.680
•	In Project Footprint
•	3 m south of the TMEP Centreline
•	38 m south of Highway 5
•	225  north of the TMPL (1951-1953) Centreline
•	175 m east of watercourse BC-623 (unnamed channel)
•	261 m northeast of watercourse BC-624 (unnamed channel)
•	115 m east of the Hope Lookout Trail
•	45 m west of access road 6-A-1-A
•	245 m west of the Shylock Road turnoff at Highway 5
•	Private Land, Tract-PC7106.0111, PID 01413307
Coordinate: 10U 613007E 5469992N
Danger Tree Assessment:  TBD</t>
  </si>
  <si>
    <t>TMEP5b20-CMT 09</t>
  </si>
  <si>
    <t>Cultutrally Modified Tree
NNTC</t>
  </si>
  <si>
    <t>TMEP5b20-CMT 10</t>
  </si>
  <si>
    <t>TMEP5b20-CMT 11</t>
  </si>
  <si>
    <t>TMEP5b20-CMT 12</t>
  </si>
  <si>
    <t>20-Stantec-JW-002CMT-1</t>
  </si>
  <si>
    <t>20-Stantec-JW-002 CMT-1</t>
  </si>
  <si>
    <t>KO12380</t>
  </si>
  <si>
    <t>Indigenous Community Affiliation: Stó:lō
Relevant Indigenous Plan or Policy: Stó:lō Heritage Policy Manual and the S'ólh Témèxw Use Plan Policy; Field Plan for Stó:lō Material Culture Sites (Rev 5); TMEP CMT List
Mitigation Reference: RSMT Spread 5b (A7E6W2)
Fieldnotes: On Footprint, ETWS</t>
  </si>
  <si>
    <t>Sto:lo-1614c</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</si>
  <si>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626796E 5482665N to 10U 626768E 5482626N</t>
  </si>
  <si>
    <t>Sto:lo-1614d</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</si>
  <si>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626849E 5482658N to 10U 626791E 5482589N</t>
  </si>
  <si>
    <t>Sto:lo-1614e</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</si>
  <si>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626729E 5481654N to 10U 626679E 5481656N</t>
  </si>
  <si>
    <t>Sto:lo-1614f</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</si>
  <si>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625430E 5478550N to 10U 625448E 5478526N</t>
  </si>
  <si>
    <t>Sto:lo-1614g</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</si>
  <si>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625384E 5478516N to 10U 625413E 5478466N</t>
  </si>
  <si>
    <t>Sto:lo-1614h</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</si>
  <si>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625111E 5478425N to 10U 625111E 5478425N </t>
  </si>
  <si>
    <t>Sto:lo-1614i</t>
  </si>
  <si>
    <t>Indigenous Community Affiliation: Stó:lō
Relevant Indigenous Plan or Policy: Stó:lō Heritage Policy, S’ólh Témèxw Use Plan Policy, Stó:lō ‘Super’ RMST Spread 5b Rev 4 (Nov 5, 2020)
Mitigation Reference: RSMT Spread 5b (A7E6W2)
Fieldnotes: Trail Intercept of Footprint at 10U 623842E 5477766N parallels highway</t>
  </si>
  <si>
    <t>Sto:lo-1614j</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</si>
  <si>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623597E 5477643N to 10U 623539E 5477715N</t>
  </si>
  <si>
    <t>Sto:lo-1614k</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</si>
  <si>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623564E 5477626N to 10U 623498E 5477697N</t>
  </si>
  <si>
    <t>TLU-39</t>
  </si>
  <si>
    <t>Indigenous Community Affiliation: Shxw'ōwhámel First Nation
Relevant Indigenous Plan or Policy: N/A
Mitigation Reference: RSMT Spread 5b (A7E6W2)
Fieldnotes: N/A</t>
  </si>
  <si>
    <t>SP5b-CR1-0508-2021-F1-1</t>
  </si>
  <si>
    <t>Stó:lō-2863</t>
  </si>
  <si>
    <t>Culturally Modied Tree, Post 1846 AD (n=1)
Sto:lo, Lower Nicola Indian Band</t>
  </si>
  <si>
    <t>Crown Land (3 parcels): Tract-ADJ-197.08 PID 4009501, Tract-1931.01, 
 PID 014571447, Tract ADJ197.08, PID 4069501</t>
  </si>
  <si>
    <t>Indigenous Community Affiliation: Sto:lo, Lower Nicola Indian Band
Relevant Indigenous Plan or Policy: Field Plan for Stó:lō Material Culture Sites (Rev 8); TMEP CMT List
Mitigation Reference: RSMT Spread 5b (A7E6W2)
Fieldnotes:  Feature 1: SP5b-CR1-0508-2021-F1-1
Feature Description: Culturally Modified Tree (Age: TBD)
•	Western Red Cedar
•	Rectangular Bark Strip 
•	Scar is 120 cm long, 18 cm wide, 6 cm thick, 
•	Height above ground: 17 cm,
•	On the north side of the tree; 
•	Downslope. 
•	Tool marks: axe (chopping)
•	Diametre at Breast Height: 28 cm
•	Tree height 10 m, Drip Line: 4 m
•	Danger Tree Assessment TBD
•	Age is recent, based on scar, small healing lodes, diameter, tree height and tree stand age
Vegetation Resources Inventory (VRI) Data: 
•	MAP: 0092H044, Polygon ID 174
•	Projected Height: 30.7 m / 32.3 m
•	Projected Age: 84 years, 1937 AD
Location: 1029.917
•	I20 m west of the Project Footprint
•	130 m west of the TMEP Centreline
•	125 m west of the TMPL (1951) Centreline
•	1 m east of the Coquihalla River (BC-645)
•	45 m east of Highway 5
•	70 m west of existing paved road 6-A-15-B-1.2
•	Crown Land (3 parcels): Tract-ADJ-197.08 PID 4009501, Tract-1931.01, 
 PID 014571447, Tract ADJ197.08, PID 4069501
Coordinate: 10U 622145E 5474622N 
Danger Tree Assessment:  TBDDanger Tree Potential Failure Zone: 15 m
Potential Failure Zone Calculator 
Tree height	10 m
Potential Failure Zone (1.5 x tree height)	15 m
Status:	Unassessed
Avoidance Buffer: 6m
Avoidance Buffer Calculator
DBH	28 cm
DBH &gt; 75 cm	0 cm
Drip Line	4 m
Buffer (1.5  x Drip Line)	6 m
Buffer (Drip line + .46 m / 2.55 cm DBH&lt;75 cm)	4 m
Proposed Avoidance Buffer	6 m</t>
  </si>
  <si>
    <t>Sto:lo-1614l</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</si>
  <si>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622183E 5474250N to 10U 622276E 5474213N</t>
  </si>
  <si>
    <t>Sto:lo-1614m</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</si>
  <si>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622220E 5474184N to 10U 622267E 5474169N</t>
  </si>
  <si>
    <t>Sto:lo-1614n</t>
  </si>
  <si>
    <t>Indigenous Community Affiliation: Stó:lō
Relevant Indigenous Plan or Policy: Stó:lō Heritage Policy, S’ólh Témèxw Use Plan Policy, Stó:lō ‘Super’ RMST Spread 5b Rev 4 (Nov 5, 2020)
Mitigation Reference: RSMT Spread 5b (A7E6W2)
Fieldnotes: Trail Intercept of Footprint from 10U 622131E 5473954N to 10U 622145E 5473903N</t>
  </si>
  <si>
    <t>SPR5B-TUCKTRA-20201123-F3</t>
  </si>
  <si>
    <t>Trail</t>
  </si>
  <si>
    <t>Indigenous Community Affiliation: Union Bar First Nation, Lower Nicola Indian Band, Stó:lō, NNTC
Relevant Indigenous Plan or Policy: Stó:lō Heritage Policy, S’ólh Témèxw Use Plan Policy, Stó:lō ‘Super’ RMST Spread 5b Rev 4 (Nov 5, 2020)
Mitigation Reference: RSMT Spread 5b (A7E6W2)
Fieldnotes: N/A</t>
  </si>
  <si>
    <t xml:space="preserve"> Notes 1, 7 (Spread 5B RSMT - A7E6W2): EI T Tucker Nov 23 2020: "KP1032+700-KP1033+300
Continued scouting of ROW and previously identified hiking trail as requested by the Lead EI. The trail meanders through the ROW
and is marked with orange ribbon and orange trail marking tags. The hiking path is somewhat overgrown and does not appear to
have been used regularly over the past several seasons. Photos 2-3 - Hiking trail and marker signs within ROW.".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t>
  </si>
  <si>
    <t>SP5b-CR1-1121-F1-1</t>
  </si>
  <si>
    <t>Indigenous Community Affiliation: Union Bar First Nation, Lower Nicola Indian Band, Stó:lō, NNTC
Relevant Indigenous Plan or Policy: Stó:lō Heritage Policy, S’ólh Témèxw Use Plan Policy, Stó:lō ‘Super’ RMST Spread 5b Rev 5 (TBD); Field Plan for Stó:lō Material Culture Sites (Rev 5); TMEP CMT List
Mitigation Reference: RSMT Spread 5b (A7E6W2)
Fieldnotes: Identified in 2014 - a CHR 1 (Jan 21 2014) during AIA. Coordinate updated due to better GPS control (averaged location), which aligns with EI/IM notes. Initiate TLU Site Discovery Process.: Engage with applicable Indigenous groups for management recommendations
Avoidance is not available. Narrowing up is not practicable due to the sloping terrain, and the requirement for a safe movement of construction equipment. These cultural modified trees need to be removed for the safe installation and operation of the TMEP. 
Two new CMT's were found within the ROW at 1032.906 to KP 1032.947. For the safe installation and operation of the TMEP, these trees must be removed, as verified by the Environmental Inspector and Indigenous Monitors. NNTC Management Recommendation: “Avoidance is the preferred management option for the CMT. The CMT is in conflict with the proposed TMEP development. If avoidance is not feasible, the following actions are recommended: 1) full recording of the CMT, 2) increment boring and/or collecting "cookie samples" to confirm age of CMT, and 3) setting aside the felled CMT outside the impact zone to naturally deteriorate.”</t>
  </si>
  <si>
    <t xml:space="preserve"> Notes 1, 15 (Spread 5B RSMT - A7E6W2)
Note 1: General TLU Sites:
- Install signage " SP5b-CR1-1121-F1”; “KP 1032.897to KP 1032.965'
- General Indigenous Monitoring.
Note 15- Stó:lō Material Culture Sites
-	Remove CMTs as per the Stó:lō Material Culture Sites Field Plan
Deliver CMT Portion to Union Bar First Nation</t>
  </si>
  <si>
    <t xml:space="preserve">No further mitigaiton required
</t>
  </si>
  <si>
    <t>SP5b-CR1-1121-F1-2</t>
  </si>
  <si>
    <t>Indigenous Community Affiliation: Union Bar First Nation, Lower Nicola Indian Band, Stó:lō, NNTC
Relevant Indigenous Plan or Policy: Stó:lō Heritage Policy, S’ólh Témèxw Use Plan Policy, Stó:lō ‘Super’ RMST Spread 5b  Rev 5 (TBD); Field Plan for Stó:lō Material Culture Sites (Rev 5); TMEP CMT List
Mitigation Reference: RSMT Spread 5b (A7E6W2)
Fieldnotes: Initiate TLU Site Discovery Process.: Engage with applicable Indigenous groups for management recommendations
Avoidance is not available. Narrowing up is not practicable due to the sloping terrain, and the requirement for a safe movement of construction equipment. These cultural modified trees need to be removed for the safe installation and operation of the TMEP. 
Two new CMT's were found within the ROW at 1032.906 to KP 1032.947. For the safe installation and operation of the TMEP, these trees must be removed, as verified by the Environmental Inspector and Indigenous Monitors. NNTC Management Recommendation: “Avoidance is the preferred management option for the CMT. The CMT is in conflict with the proposed TMEP development. If avoidance is not feasible, the following actions are recommended: 1) full recording of the CMT, 2) increment boring and/or collecting "cookie samples" to confirm age of CMT, and 3) setting aside the felled CMT outside the impact zone to naturally deteriorate.”</t>
  </si>
  <si>
    <t>Sto:lo-1614o</t>
  </si>
  <si>
    <t>Indigenous Community Affiliation: Stó:lō
Relevant Indigenous Plan or Policy: tó:lō Heritage Policy, S’ólh Témèxw Use Plan Policy, Stó:lō ‘Super’ RMST Spread 5b Rev 4 (Nov 5, 2020)
Mitigation Reference: RSMT Spread 5b (A7E6W2)
Fieldnotes: Trail Intercept of Footprint from 10U 620427E 5471174N to 10U 620500E 5471183N</t>
  </si>
  <si>
    <t>Sto:lo-75b</t>
  </si>
  <si>
    <t>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619622E 5471231N to 10U 619656E 5471225N</t>
  </si>
  <si>
    <t>Sto:lo-972</t>
  </si>
  <si>
    <t>Resource Harvesting - Terrestrial Harvesting [not identified in CHOA] 
Stó:lō</t>
  </si>
  <si>
    <t>Indigenous Community Affiliation: Stó:lō
Relevant Indigenous Plan or Policy: Stó:lō Heritage Policy, S’ólh Témèxw Use Plan Policy, Stó:lō ‘Super’ RMST Spread 5b Rev 4 (Nov 5, 2020)
Mitigation Reference: RSMT Spread 5b (A7E6W2)
Fieldnotes: Berry area</t>
  </si>
  <si>
    <t>Sto:lo-973</t>
  </si>
  <si>
    <t>Resource Harvesting - Hunting Area [not identified in CHOA] 
Stó:lō</t>
  </si>
  <si>
    <t>Indigenous Community Affiliation: Stó:lō
Relevant Indigenous Plan or Policy:  Stó:lō Heritage Policy, S’ólh Témèxw Use Plan Policy, Stó:lō ‘Super’ RMST Spread 5b Rev 4 (Nov 5, 2020)
Mitigation Reference: RSMT Spread 5b (A7E6W2)
Fieldnotes: Deer hunting area</t>
  </si>
  <si>
    <t xml:space="preserve">On Footprint, start 16 m s of footprint at KP 1035.687, end 21 m s of footprint at KP 1035.722 </t>
  </si>
  <si>
    <t>Sto:lo-75c</t>
  </si>
  <si>
    <t>On Footprint, start 142 m S of KP 1036.085, end 152 m S of KP 1036.187</t>
  </si>
  <si>
    <t xml:space="preserve">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618928E 5471268N to 10U 618842E 5471276N </t>
  </si>
  <si>
    <t>Sto:lo-75d</t>
  </si>
  <si>
    <t>Indigenous Community Affiliation: Stó:lō
Relevant Indigenous Plan or Policy:  Stó:lō Heritage Policy, S’ólh Témèxw Use Plan Policy, Stó:lō ‘Super’ RMST Spread 5b Rev 4 (Nov 5, 2020)
Mitigation Reference: RSMT Spread 5b (A7E6W2)
Fieldnotes: GIS-Modelled Trail, Trail Intercept of Footprint from 10U 618522E 5471375N to 10U 618497E 5471402N</t>
  </si>
  <si>
    <t>Sto:lo-75e</t>
  </si>
  <si>
    <t>GIS-Modelled Trail - Travel [not identified in CHOA under SHED #]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</si>
  <si>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617736E 5471491N to 10U 617664E 5471492N</t>
  </si>
  <si>
    <t>SP5b-CR1-0417-2021-F1-1</t>
  </si>
  <si>
    <t>Off Footprint (1 m north)</t>
  </si>
  <si>
    <t>Culturally Modified Tree (Age TBD) Tapered Bark Strip Cedar
Union Bar, Stó:lō, TBD</t>
  </si>
  <si>
    <t>Private Land, Tract-1964, PID 0014667452</t>
  </si>
  <si>
    <t>Indigenous Community Affiliation: Stó:lō; Union BAr
Relevant Indigenous Plan or Policy:  Stó:lō Heritage Policy, S’ólh Témèxw Use Plan Policy, Stó:lō ‘Super’ RMST Spread 5b Rev 4 (Nov 5, 2020)
Mitigation Reference: RSMT Spread 5b (A7E6W2)
Fieldnotes: Feature Details 
Feature 1: SP5b-CR1-0417-2021-F1-1 
Feature Description: Culturally Modified Tree (Age Post1846 AD) 
• Western Red Cedar 
• Apparent Tapered Bark Strip with ‘cat face’ (branches growing from scar) 
• Scar 800 m long (estimated), 19 cm wide and 30 cm deep, tapered on the top. 
• Height above ground: 0 cm 
• Diametre at Breast Height: 111.5 cm 
• Tree height 25 m (estimated), Drip Line: 5 m 
• Gentle sideslope (sloping to the south) towards centerline 
• Bark strip is on the north side of the tree, no tool marks are present 
• Confirmed Danger Tree 
• Age estimated based on diameter, tree height and tree stand age 
AVI Data:  
• MAP: 92H034, Polygon ID 1111 
• Projected Height: 28.9 m / 29.9 m 
• Projected Age: 85 years, 1936 AD 
Location: KP 1037.519 
• 1 m north of the Project Footprint 
• 34 m north of the TMEP Centreline 
• 8 m north of deactivated asphalt road 6-A-23-A-1.4 
• 100 m north of Othello Road 
• 250 m west of Stó:lō-75 (Travelway) 
• 345 m east of Stó:lō-1614 (Travelway – GIS Modelled) 
• 380 m east of Watercourse BC-652a 
• 950 m east of Kawkawa Lake 
• 800 m east of Kawkawa Lake 16 IR 
• Private Land, Tract-1964, PID 0014667452 
Coordinate: 10U 617486E 5471288N 
Danger Tree Assessment: Lat/Long: 49.38298811 N, 121.3811437 W 
• Confirmed as a Danger Tree (SVLP): April 21, 2021, that needs to be felled. 
• Western Red Cedar, DBH 87, Surveyor RD. Comments: Stem damage, rotting roots, 
hollow shell. Level of disturbance – 4 (Welders will be working under tree),  
• Tree approximately 90% within ROW, 10% out of ROW. 
• Felling Status: unfelled. 
• The danger tree assessor did not propose to remove portion of the tree (e.g. high 
topping).</t>
  </si>
  <si>
    <t>No mitigation required</t>
  </si>
  <si>
    <t>Sto:lo-1614p</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</si>
  <si>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617128E 5471266N to 10U 617106E 5471276N</t>
  </si>
  <si>
    <t>Sto:lo-75f</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</si>
  <si>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616974E 5471239N to 10U 616911E 5471208N</t>
  </si>
  <si>
    <t>Sto:lo-75h</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</si>
  <si>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615893E 5470992N to 10U 615823E 5470988N</t>
  </si>
  <si>
    <t>Sto:lo-75g</t>
  </si>
  <si>
    <t>Private; Road allowance</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</si>
  <si>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616660E 5471086N to 10U 616550E 5471071N</t>
  </si>
  <si>
    <t>TLU-40</t>
  </si>
  <si>
    <t>Indigenous Community Affiliation: Shxw'ōwhámel First Nation
Relevant Indigenous Plan or Policy: Stó:lō Heritage Policy, S’ólh Témèxw Use Plan Policy, Stó:lō ‘Super’ RMST Spread 5b Rev 4 (Nov 5, 2020)
Mitigation Reference: RSMT Spread 5b (A7E6W2)
Fieldnotes: N/A</t>
  </si>
  <si>
    <t>SP5b-CR1-0624-2021-F1-1</t>
  </si>
  <si>
    <t>Culturally Modified Tree- post 1846</t>
  </si>
  <si>
    <t>Private, Tract-2001, 010190767</t>
  </si>
  <si>
    <t xml:space="preserve">Indigenous Community Affiliation: Stó:lō
Relevant Indigenous Plan or Policy: Stó:lō Heritage Policy, S’ólh Témèxw Use Plan Policy, Stó:lō ‘Super’ RMST Spread 5b Rev 4 (Nov 5, 2020), Sto:lo Field Plan for Material Cutlure Sites Rev 9
Mitigation Reference: RSMT Spread 5b (A7E6W2)
Fieldnotes: Site Name: SP5b-CR1-0624-2021-F1-1
Description: Culturally Modified Tree, Post 1846
Relation to Project Footprint ☒ In      ☐  Out     Distance (m):  
Land Status: ☐ Crown     ☒ Private      ☐ IR    ☐ Other: 
                              Tract 	2001	PID 010190767
Kilometre Post: KP 1040.312
Coordinates:  UTM Zone ☒ 10 ☐ 11       614979 E	5470674 N
Spread: ☐ 2   ☐ 3   ☐ 4a   ☐ 4b   ☐ 5a   ☐  WA   ☒ 5b   ☐ 6   ☐ 7 
☐ DBP (Reactivation) ☐ MRPP (Reactivation)  ☐ JNP (Reactivation)
Environmental Alignment Sheet: CER Filing ID A7E6W2 April 3, 2020
Relationship to Other Features:. No known TLU sites on the environmental alignment sheet.
Feature Description: 
•	Culturally modified tree, Post 1846
Location: 
•	Within TMEP Project Footprint
•	12 m northwest of TMEP centreline
•	7 m northwest of Trans Mountain Pipeline 1951-1953
•	25 m east of access point AP-6-26-H-3
•	116 m north of the Coquihalla River
•	Within Limits of Hope, BC
•	1.5 km west of Kawkawa Lake IR 16 
•	2.1 km east of Greenwood Island IR 3
Date of Discovery: June 24, 2021
Discovery Narrative:
Cultural modified tree was originally identified during pre-construction site assessment on June 24, 2021 </t>
  </si>
  <si>
    <t>SP5b-CR1-0624-2021-F1-2</t>
  </si>
  <si>
    <t xml:space="preserve">Indigenous Community Affiliation: Stó:lō
Relevant Indigenous Plan or Policy: Stó:lō Heritage Policy, S’ólh Témèxw Use Plan Policy, Stó:lō ‘Super’ RMST Spread 5b Rev 4 (Nov 5, 2020), Sto:lo Field Plan for Material Cutlure Sites Rev 9
Mitigation Reference: RSMT Spread 5b (A7E6W2)
Fieldnotes: Site Name: SP5b-CR1-0624-2021-F1-2
Description: Culturally Modified Tree, Post 1846
Relation to Project Footprint ☒ In      ☐  Out     Distance (m):  
Land Status: ☐ Crown     ☒ Private      ☐ IR    ☐ Other: 
                              Tract 	2001	PID 010190767
Kilometre Post: KP 1040.313
Coordinates:  UTM Zone ☒ 10 ☐ 11       614978 E	5470674 N
Spread: ☐ 2   ☐ 3   ☐ 4a   ☐ 4b   ☐ 5a   ☐  WA   ☒ 5b   ☐ 6   ☐ 7 
☐ DBP (Reactivation) ☐ MRPP (Reactivation)  ☐ JNP (Reactivation)
Environmental Alignment Sheet: CER Filing ID A7E6W2 April 3, 2020
Relationship to Other Features:. No known TLU sites on the environmental alignment sheet.
Feature Description: 
•	Culturally modified tree, Post 1846
Location: 
•	Within TMEP Project Footprint
•	12 m northwest of TMEP centreline
•	7 m northwest of Trans Mountain Pipeline 1951-1953
•	25 m east of access point AP-6-26-H-3
•	116 m north of the Coquihalla River
•	Within Limits of Hope, BC
•	1.5 km west of Kawkawa Lake IR 16 
•	2.1 km east of Greenwood Island IR 3
Date of Discovery: June 24, 2021
Discovery Narrative:
Cultural modified tree was originally identified during pre-construction site assessment on June 24, 2021 </t>
  </si>
  <si>
    <t>Sto:lo-1614q</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</si>
  <si>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614655E 5470492N to 10U 614701E 5470464</t>
  </si>
  <si>
    <t>Sto:lo-509</t>
  </si>
  <si>
    <t>Sxwōxwiyám - X̠éyt, St'am'ya (Hope Mountain) CHOA p. 10 
Stó:lō</t>
  </si>
  <si>
    <t xml:space="preserve"> Notes 1, 8, 9, 10 (Spread 5B RSMT - A7E6W2)
Note 1: General TLU Sites:
- Install signage "Environmentally Sensitive Area: Site ID; KP Start to KP End"
- General Indigenous Monitoring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
Note 9: Habitation Sites:
- Confirm notification 4 weeks prior to construction;
- Re-assess workspaces:
a. Attempt to avoid sites, and/or narrow project workspaces in these areas,
b. if avoidance/narrowing not possible – document rationale for why narrowing was not possible: 1. Why site was not avoided, and 2. Why footprint is not narrowed even more.
c. Monitor for use: if in use then: Reduce sensory disturbances to habitation sites: reinforce mitigation measures for noise, dust, light and; 
- Limit construction traffic in habitation sites (to minimize disturbance) as practicable.
- If archaeological component is present: follow measures identified in AIA.
Note 10: Place Names:
- Trans Mountain will recognize places names (e.g., on Project maps, signs and fencing) during the construction of the Project. 
</t>
  </si>
  <si>
    <t>Sto:lo-1614r</t>
  </si>
  <si>
    <t>Indigenous Community Affiliation: Stó:lō
Relevant Indigenous Plan or Policy: Stó:lō Heritage Policy, S’ólh Témèxw Use Plan Policy, Stó:lō ‘Super’ RMST Spread 5b Rev 4 (Nov 5, 2020)
Mitigation Reference: RSMT Spread 5b (A7E6W2)
Fieldnotes: Trail Intercept of Footprint at 10U 613978E 5470046N, trail parallels highway,</t>
  </si>
  <si>
    <t>Sto:lo-X2</t>
  </si>
  <si>
    <t>Resource Harvesting - Travel [not in CHOA] 
Stó:lō</t>
  </si>
  <si>
    <t>Indigenous Community Affiliation: Stó:lō
Relevant Indigenous Plan or Policy: Stó:lō Heritage Policy, S’ólh Témèxw Use Plan Policy, Stó:lō ‘Super’ RMST Spread 5b Rev 4 (Nov 5, 2020)
Mitigation Reference: RSMT Spread 5b (A7E6W2)
Fieldnotes: Trail Intercept of Footprint at 10U 613978E 5470046N, paralles highway. Walking trail to the top of Hope Mountain</t>
  </si>
  <si>
    <t>SP5b-CR1-0520-2021-F1-1</t>
  </si>
  <si>
    <t>Off Footprint, 10 m north</t>
  </si>
  <si>
    <t>Stó:lō-509</t>
  </si>
  <si>
    <t>Private, Tract-2023, PID 011015551</t>
  </si>
  <si>
    <t xml:space="preserve">Indigenous Community Affiliation: Stó:lō
Relevant Indigenous Plan or Policy: Stó:lō Heritage Policy, S’ólh Témèxw Use Plan Policy, Stó:lō ‘Super’ RMST Spread 5b Rev 4 (Nov 5, 2020)
Mitigation Reference: RSMT Spread 5b (A7E6W2)
Fieldnotes: Feature Description: Culturally Modified Tree (Post 1846 AD)
•	Western Red Cedar
•	Tapered Bark Strip 
•	Scar is 500 cm long (estimated), 15 cm wide, 34 cm thick, 
•	Height above ground: 40 cm,
•	On the east side of the tree; 
•	Downslope. 
•	No tool marks observed
•	Possible cat face branches
•	Diametre at Breast Height: 106 cm
•	Tree height 15 m, Drip Line: 4 m
•	Danger Tree Assessment TBD
•	Age is modern, based on scar, small healing lodes, diameter, tree height and tree stand age
Vegetation Resources Inventory (VRI) Data: 
•	MAP: 0092H033, Polygon ID 880
•	Projected Height: 30.8 m / 26.3 m
•	Projected Age: 74 to 104 years, 1917-1947 AD
Location: 1042.240
•	9 m north of the Project Footprint
•	13 m north of the TMEP Centreline
•	19 m north of the TMPL (1951-1953) Centreline
•	44 m north of watercourse NC-654c (unnamed channel)
•	69 m south of Highway 3
•	115 m east of the Hope Lookout Trail
•	315 m east of access road 6-A-29-A-1
•	430 m southeast of the Fraser River
•	Private Land, Tract-2023, PID 011015551
Coordinate: 10U 613419E 5470047N
Danger Tree Assessment:  TBD
</t>
  </si>
  <si>
    <t>Flag for Avoidance
Note 1: General TLU Sites:
- Install signage “SP5b-CR1-0520-2021-F1-1: KP 1042.240”
- General Indigenous Monitoring.
Note 8: Sacred Sites (CMT)
- Flag and sign CMT (10 m buffer);
- Consult with Indigenous Communities on site-specific measures;
- CMT Documented May 8, 2021: (species, diameter, height).
Preferred Management Measure: Avoidance
1A. Avoid tree if at all possible; avoidance is planned, this feature has been confirmed to not be danger tree.</t>
  </si>
  <si>
    <t>Sto:lo-1390a</t>
  </si>
  <si>
    <t>Resource Harvesting - Travel [not in CHOA under SHED#, DOC_ID:12 in CHOA p. 16]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</si>
  <si>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613252E 5470026N to 10U 613237E 5470007N</t>
  </si>
  <si>
    <t>SP5b-CR1-0520-2021-F3-1</t>
  </si>
  <si>
    <t>Off Footprint 5 m soth</t>
  </si>
  <si>
    <t>Cultural Depression (Possible)</t>
  </si>
  <si>
    <t>Cultural Depression (Possible)
Sto:lo</t>
  </si>
  <si>
    <t>Indigenous Community Affiliation: Stó:lō
Relevant Indigenous Plan or Policy: Stó:lō Heritage Policy, S’ólh Témèxw Use Plan Policy, Stó:lō ‘Super’ RMST Spread 5b Rev 4 (Nov 5, 2020)
Mitigation Reference: RSMT Spread 5b (A7E6W2)
Fieldnotes: 
Fieldnotes: N/A</t>
  </si>
  <si>
    <t>SP5b-CR1-0520-2021-F2-1</t>
  </si>
  <si>
    <t>Off Footprint, 5 m south</t>
  </si>
  <si>
    <t>Road Allowance (Highway 1)</t>
  </si>
  <si>
    <t>Indigenous Community Affiliation: Stó:lō
Relevant Indigenous Plan or Policy: Stó:lō Heritage Policy, S’ólh Témèxw Use Plan Policy, Stó:lō ‘Super’ RMST Spread 5b Rev 4 (Nov 5, 2020)
Mitigation Reference: RSMT Spread 5b (A7E6W2)
Fieldnotes: Feature 1: SP5b-CR1-0520-2021-F2-1
Feature Description: Culturally Modified Tree (Post 1846 AD)
•	Western Red Cedar
•	Tapered Bark Strip 
•	Scar is 500 cm long (estimated), 14 cm wide, 20 cm thick, 
•	Height above ground: 40 cm,
•	On the east side of the tree; 
•	Upslope. 
•	No tool marks observed
•	Diametre at Breast Height: 72 cm
•	Tree height 15 m, Drip Line: 3 m
•	Danger Tree Assessment TBD
•	Age is modern, based on scar, small healing lodes, diameter, tree height and tree stand age
Vegetation Resources Inventory (VRI) Data: 
•	MAP: 0092H033, Polygon ID 985
•	Projected Height: 36.5 m / 35,4 m
•	Projected Age: 104 years, 1947 AD
Location: 1042.680
•	5 m south of the Project Footprint
•	9 m south of the TMEP Centreline
•	10 m southeast of the TMPL (1951-1953) Centreline
•	9 m south of Highway 1
•	61 m south of Highway 3
•	70 m west of access road 6-A-29-A-1
•	111 m west of the Hope Lookout Trail
•	171 m southeast of the Fraser River
•	161 m northeast of watercourse BC-655 (unnamed channel)
•	343 m west of watercourse BC-654c (unnamed channel)
•	Road Allowance (Highway 1)
Coordinate: 10U 613007E 5469992N
Danger Tree Assessment:  TBD</t>
  </si>
  <si>
    <t>High Top.
Note 1: General TLU Sites:
- Install signage “SP5b-CR1-0520-2021-F2-1: KP 1042.680”
- General Indigenous Monitoring.
Note 8: Sacred Sites (CMT)
- Flag and sign CMT (6m buffer);
- Consult with Indigenous Communities on site-specific measures;
- CMT Documented May 20, 2021: (species, diameter, height).
 Avoidance cannot be achived as this feature has been assessed as a danger tree.
 Management Measure 1: High top. Tree is a confirmed danger tree. 
1. As avoidance is not possible, and tree is more recent than 1846, then:
2. Feature is adjacent to the project footprint, and needs to be high topped for the safe installation of TMEP. Rationale: Tree is unsafe to public and workers
3. Remove dangerous portions of tree – i.e., high top tree
4. Avoid base of tree</t>
  </si>
  <si>
    <t>Sto:lo-AQ1</t>
  </si>
  <si>
    <t>Aquifer 
Stó:lō</t>
  </si>
  <si>
    <t>Indigenous Community Affiliation: Stó:lō
Relevant Indigenous Plan or Policy: Stó:lō Heritage Policy, S’ólh Témèxw Use Plan Policy, Stó:lō ‘Super’ RMST Spread 5b Rev 4 (Nov 5, 2020)
Mitigation Reference: RSMT Spread 5b (A7E6W2)
Fieldnotes: Confirmed with STSA that BC Governmern Aquifer Data was used</t>
  </si>
  <si>
    <t xml:space="preserve"> Notes 1, 11, 12 (Spread 5B RSMT - A7E6W2)
Note 1: General TLU Sites:
- Install signage "Environmently Sensitive Area: "Site ID"; KP Start to KP End.'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is outside of riparian buffers;
- Manage access, consider impacts from and monitor new access to previously inaccessible areas;
- Monitor bridges: keep temporary bridges clean (i.e., don’t have sediment or garbage - i.e. stakes, wooden bridge debris, tires - fall into watercourse);
- Re-access area if a secondary crossing method is to be used, if primary crossing method is not practicable;
- Consider pump placement (to not increase siltatioN/Asedimentation in stream), and ensure pumps have secondary containment to prevent spills (and fire extinguishers and adequate spill kits);
- If the trench/right-of-way needs to be dewatered, ensure trench water doesn’t reach watercourses.
Note 12: Aquifers:
- Trans Mountain prepared a Groundwater Management Plan to meet part of Condition 72 (Filing ID C01961), which outlines mitigation measures for groundwater resources. </t>
  </si>
  <si>
    <t>Sto:lo-1390b</t>
  </si>
  <si>
    <t>Indigenous Community Affiliation: Stó:lō
Relevant Indigenous Plan or Policy: Stó:lō Heritage Policy, S’ólh Témèxw Use Plan Policy, Stó:lō ‘Super’ RMST Spread 5b Rev 4 (Nov 5, 2020)
Mitigation Reference: RSMT Spread 5b (A7E6W2)
Fieldnotes: Trail Intercept of Footprint from 10U 612528E 5469588N to 10U 612499E 5469573N</t>
  </si>
  <si>
    <t>Sto:lo-1615</t>
  </si>
  <si>
    <t>Resource Harvesting - Travel [not in CHOA]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</si>
  <si>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611394E 5469318N to 10U 611378E 5469271N , Silver Creek Trail - walking trail </t>
  </si>
  <si>
    <t>SP5b-CR1-0601-2021-F1-1</t>
  </si>
  <si>
    <t>Off Footprint, 16 m south</t>
  </si>
  <si>
    <t>Stó:lō-475, Stó:lō-1615, BC-657</t>
  </si>
  <si>
    <t>Sto:lo-473</t>
  </si>
  <si>
    <t>Spiritual Practice Area / Resource Harvesting - Ceremonial Area (Bathing at Silverhope Creek); Terrestrial Harvesting “kinnickinnick/bearberry leaves for medicine; past, present, and planned future year-round use” CHOA p. 18-19. 
Stó:lō</t>
  </si>
  <si>
    <t>Sto:lo-1050</t>
  </si>
  <si>
    <t>Resource Harvesting - Travel [not included in CHOA]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</si>
  <si>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610905E 5469223N to 10U 610901E 5469199N Silver Lake Trail, same site as Sto:lo 1128 </t>
  </si>
  <si>
    <t>Sto:lo-1128</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</si>
  <si>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610905E 5469223N to 10U 610901E 5469199N, Silver Lake Trail, same site as Sto:lo 1050 </t>
  </si>
  <si>
    <t>Sto:lo-1390c</t>
  </si>
  <si>
    <t>SP5b-CR1-0426-2021-F1-1</t>
  </si>
  <si>
    <t>Off Footprint (24 m south)</t>
  </si>
  <si>
    <t>Culturally Modied Tree, Post 1846 AD (n=1)
Stó:lō</t>
  </si>
  <si>
    <t>Crown Land, Tract-2079, PID 015027911</t>
  </si>
  <si>
    <t>SP5b-CR1-0426-2021-F1-3</t>
  </si>
  <si>
    <t>Off Footprint (18 m south)</t>
  </si>
  <si>
    <t>SP5b-CR1-0426-2021-F1-2</t>
  </si>
  <si>
    <t>Off Footprint (8 m south)</t>
  </si>
  <si>
    <t>SP5b-CR1-0427-2021-F1-2</t>
  </si>
  <si>
    <t>Off Footprint (16 m south)</t>
  </si>
  <si>
    <t>SP5b-CR1-0427-2021-F1-1</t>
  </si>
  <si>
    <t>Sto:lo-462</t>
  </si>
  <si>
    <t>Placename - Tómtomiyéqw: 2011i42s6 
Stó:lō</t>
  </si>
  <si>
    <t xml:space="preserve"> Notes 1, 10 (Spread 5B RSMT - A7E6W2)
Note 1: General TLU Sites:
- Install signage "Environmentally Sensitive Area: "Site ID"; KP Start to KP End';
- General Indigenous Monitoring
Note 10: Place Names:
- Trans Mountain will recognize places names (e.g., on Project maps, signs and fencing) during the construction of the Project. </t>
  </si>
  <si>
    <t>Sto:lo-AQ3</t>
  </si>
  <si>
    <t>Indigenous Community Affiliation: Stó:lō
Relevant Indigenous Plan or Policy: Stó:lō Heritage Policy, S’ólh Témèxw Use Plan Policy, Stó:lō ‘Super’ RMST Spread 5b Rev 4 (Nov 5, 2020)
Mitigation Reference: RSMT Spread 5b (A7E6W2)
Fieldnotes:Confirmed with STSA that BC Governmern Aquifer Data was used</t>
  </si>
  <si>
    <t>Sto:lo-1390d</t>
  </si>
  <si>
    <t>Sto:lo-1070</t>
  </si>
  <si>
    <t>Resource Harvesting - Travel [not include in the CHOA under SHED#], Documented Travelway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</si>
  <si>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603674E 5468032N to 10U 603700E 5468025N, Same site as Sto:lo-1160,</t>
  </si>
  <si>
    <t>Sto:lo-1160</t>
  </si>
  <si>
    <t>Documented Travelway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</si>
  <si>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603674E 5468032N to 10U 603700E 5468025N, Same site as Sto:lo-1070</t>
  </si>
  <si>
    <t>Sto:lo-1052</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</si>
  <si>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603650E 5468007N to 10U 603673E 5467978N, Same site as Sto:l0-1135</t>
  </si>
  <si>
    <t>Sto:lo-1135</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</si>
  <si>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603650E 5468007N to 10U 603673E 5467978N, Same site as Sto:l0-1052</t>
  </si>
  <si>
    <t>Sto:lo-1022</t>
  </si>
  <si>
    <t>Resource Harvesting - Travel [not include in the CHOA]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</si>
  <si>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603607E 5467962N to 10U 603614E 5467942N, Same site as Sto:lo-1134</t>
  </si>
  <si>
    <t>Sto:lo-1134</t>
  </si>
  <si>
    <t>Indigenous Community Affiliation: Stó:lō
Relevant Indigenous Plan or Policy: Stó:lō Heritage Policy, S’ólh Témèxw Use Plan Policy, Stó:lō ‘Super’ RMST Spread 5b Rev 4 (Nov 5, 2020)
Mitigation Reference: RSMT Spread 5b (A7E6W2)
Fieldnotes: Trail Intercept of Footprint from 10U 603607E 5467962N to 10U 603614E 5467942N, Same site as Sto:lo-1022</t>
  </si>
  <si>
    <t>CFN-1</t>
  </si>
  <si>
    <t>Cultural Site - Ceremonial Area; Hunter Creek 
Cheam First Nation</t>
  </si>
  <si>
    <t>Indigenous Community Affiliation: Cheam First Nation
Relevant Indigenous Plan or Policy: Stó:lō Heritage Policy, S’ólh Témèxw Use Plan Policy, Stó:lō ‘Super’ RMST Spread 5b Rev 4 (Nov 5, 2020)
Mitigation Reference: RSMT Spread 5b (A7E6W2)
Fieldnotes: N/A</t>
  </si>
  <si>
    <t xml:space="preserve"> Notes 1, 8, 9 (Spread 5B RSMT - A7E6W2)
Note 1: General TLU Sites:
- Install signage "Environmentally Sensitive Area: Site ID; KP Start to KP End"
- General Indigenous Monitoring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
Note 9: Habitation Sites:
- Confirm notification 4 weeks prior to construction;
- Re-assess workspaces:
a. Attempt to avoid sites, and/or narrow project workspaces in these areas,
b. if avoidance/narrowing not possible – document rationale for why narrowing was not possible: 1. Why site was not avoided, and 2. Why footprint is not narrowed even more.
c. Monitor for use: if in use then: Reduce sensory disturbances to habitation sites: reinforce mitigation measures for noise, dust, light and; 
- Limit construction traffic in habitation sites (to minimize disturbance) as practicable.
- If archaeological component is present: follow measures identified in AIA.</t>
  </si>
  <si>
    <t>Sto:lo-444</t>
  </si>
  <si>
    <t>Navigation - Geographic Location [not included in CHOA under SHED #] 
Stó:lō</t>
  </si>
  <si>
    <t>Indigenous Community Affiliation: Stó:lō
Relevant Indigenous Plan or Policy: Stó:lō Heritage Policy, S’ólh Témèxw Use Plan Policy, Stó:lō ‘Super’ RMST Spread 5b Rev 4 (Nov 5, 2020)
Mitigation Reference: RSMT Spread 5b (A7E6W2)
Fieldnotes: Owqw'éyles is the mouth of Hunter Creek</t>
  </si>
  <si>
    <t xml:space="preserve"> Notes 1, 7, 10 (Spread 5B RSMT - A7E6W2)
Note 1: General TLU Sites:
- Install signage "Environmentally Sensitive Area: "Site ID"; KP Start to KP End';
- General Indigenous Monitoring
Note 7: Travel Ways:
- Follow the Access Management Plan;
- Modify access control points as needed (to address expected and observed access issues);
- Confirm reported traditional travel ways: 
1. Are they being actively used (i.e. is there good evidence of use – like tracks or recent traditional knowledge of use via community engagement),
2. If active use is observed/reported:
- add signs on trails, warning of construction ahead,
- keep travel corridor open as practical (i.e. leave a break in soil piles, and strung pipe),
- if closures are needed, notify communities of alternate access routes (e.g. provide shoofly maps), 
3. If not-active: document low level of activities, and monitor for use.
Note 10: Place Names:
- Trans Mountain will recognize places names (e.g., on Project maps, signs and fencing) during the construction of the Project. </t>
  </si>
  <si>
    <t>TLU-41</t>
  </si>
  <si>
    <t xml:space="preserve">Crown; Private  </t>
  </si>
  <si>
    <t>SFN-1a</t>
  </si>
  <si>
    <t>Pithouse Village</t>
  </si>
  <si>
    <t>Cultural Site - Pithouse Village 
Shxw’ōwhámel First Nation; Ts'elxwéyeqw Tribe Management Limited</t>
  </si>
  <si>
    <t>Indigenous Community Affiliation: Shxw’ōwhámel First Nation; Ts'elxwéyeqw Tribe Management Limited
Relevant Indigenous Plan or Policy: N/A
Mitigation Reference: RSMT Spread 5b (A7E6W2)
Fieldnotes: 1st Intercept, also known as Sto:lo-1677 (Habitation Site KP 1055.331 to 1055.742)</t>
  </si>
  <si>
    <t>Sto:lo-1677</t>
  </si>
  <si>
    <t>Resource Harvesting - Habitation [not included in CHOA] 
Stó:lō</t>
  </si>
  <si>
    <t>Indigenous Community Affiliation: Stó:lō
Relevant Indigenous Plan or Policy: Stó:lō Heritage Policy, S’ólh Témèxw Use Plan Policy, Stó:lō ‘Super’ RMST Spread 5b Rev 4 (Nov 5, 2020)
Mitigation Reference: RSMT Spread 5b (A7E6W2)
Fieldnotes: Pithouses</t>
  </si>
  <si>
    <t>TLU-42</t>
  </si>
  <si>
    <t>Indigenous Community Affiliation: Peters First Nation
Relevant Indigenous Plan or Policy: N/A
Mitigation Reference: RSMT Spread 5b (A7E6W2)
Fieldnotes: N/A</t>
  </si>
  <si>
    <t>SFN-1b</t>
  </si>
  <si>
    <t xml:space="preserve">Indigenous Community Affiliation: Shxw’ōwhámel First Nation; Ts'elxwéyeqw Tribe Management Limited
Relevant Indigenous Plan or Policy: N/A
Mitigation Reference: RSMT Spread 5b (A7E6W2)
Fieldnotes: 2nd Intercept also known as Sto:lo-1677 (Habitation Site KP 1055.331 to 1055.742) </t>
  </si>
  <si>
    <t>Sto:lo-175</t>
  </si>
  <si>
    <t>Resource Harvesting - Terrestrial harvesting - cedar roots and bark
Stó:lō</t>
  </si>
  <si>
    <t>Indigenous Community Affiliation: Stó:lō
Relevant Indigenous Plan or Policy: Stó:lō Heritage Policy, S’ólh Témèxw Use Plan Policy, Stó:lō ‘Super’ RMST Spread 5b Rev 4 (Nov 5, 2020)
Mitigation Reference: RSMT Spread 5b (A7E6W2)
Fieldnotes: [Himalayan Blackberry 1056.8, 1058.6-1059.0, 1059.3-1059.5], cedar harvesting (bark and roots)</t>
  </si>
  <si>
    <t xml:space="preserve"> Notes 1, 2, 14 (Spread 5B RSMT - A7E6W2)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14: Himilayan blackberry:
- Control techniques for areas the Stó:lō would like cleared of Himalayan blackberry will be determined in consultation.</t>
  </si>
  <si>
    <t xml:space="preserve">Sto:lo-3104
</t>
  </si>
  <si>
    <t xml:space="preserve">Resource Harvesting - Terrestrial Harvesting [not included in CHOA] [Himalayan Blackberry 1058.6-1059.0, 1059.3-1059.5] 
Stó:lō
</t>
  </si>
  <si>
    <t xml:space="preserve">Indigenous Community Affiliation: Stó:lō
Relevant Indigenous Plan or Policy: Stó:lō Heritage Policy, S’ólh Témèxw Use Plan Policy, Stó:lō ‘Super’ RMST Spread 5b Rev 4 (Nov 5, 2020)
Mitigation Reference: RSMT Spread 5b (A7E6W2)
Fieldnotes: cedar bark and roots </t>
  </si>
  <si>
    <t xml:space="preserve"> Notes 1, 2, 13 (Spread 5B RSMT - A7E6W2)
Note 1: General TLU Sites:
- Install signage "Environmently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</si>
  <si>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Sto:lo-1046</t>
  </si>
  <si>
    <t>Resource Harvesting - Travel [not include in the CHOA under SHED#, DOC_ID:12 in CHOA P.16?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</si>
  <si>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599951E 5463429N to 10U 599962E 5463395N, Jones Lake Trail, Same as Sto:lo 1140, Sto:lo 1046, Sto:lo 1062 </t>
  </si>
  <si>
    <t>Sto:lo-1062</t>
  </si>
  <si>
    <t>Resource Harvesting - Travel [not include in the CHOA under SHED#, DOC_I:12 in CHOA P.16? 
Stó:lō</t>
  </si>
  <si>
    <t>Sto:lo-1140</t>
  </si>
  <si>
    <t>Sto:lo-2957</t>
  </si>
  <si>
    <t>Resource Harvesting - Hunting 
Stó:lō</t>
  </si>
  <si>
    <t>Indigenous Community Affiliation: Stó:lō
Relevant Indigenous Plan or Policy: Stó:lō Heritage Policy, S’ólh Témèxw Use Plan Policy, Stó:lō ‘Super’ RMST Spread 5b Rev 4 (Nov 5, 2020)
Mitigation Reference: RSMT Spread 5b (A7E6W2)
Fieldnotes: Jones Creek - deer hunting</t>
  </si>
  <si>
    <t>Sto:lo-1390e</t>
  </si>
  <si>
    <t>Resource Harvesting - Documented Travelway 
Stó:lō</t>
  </si>
  <si>
    <t xml:space="preserve">Indigenous Community Affiliation: Stó:lō
Relevant Indigenous Plan or Policy: Stó:lō Heritage Policy, S’ólh Témèxw Use Plan Policy, Stó:lō ‘Super’ RMST Spread 5b Rev 4 (Nov 5, 2020)
Mitigation Reference: RSMT Spread 5b (A7E6W2)
Fieldnotes: Trail Intercept of Footprint from 10U 598770E 5462207N to 10U 598742E 5462198N , QA/QC Eliminated multiple intercepts, and kept only 5. Feb 25 2020 </t>
  </si>
  <si>
    <t>Sto:lo-943</t>
  </si>
  <si>
    <t>Resource Harvesting - Travel [not included in CHOA under SHED#]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</si>
  <si>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598015E 5461561N to 10U 598016E 5461540N</t>
  </si>
  <si>
    <t>TLU-43</t>
  </si>
  <si>
    <t>Indigenous Community Affiliation: Popkum First Nation
Relevant Indigenous Plan or Policy: N/A
Mitigation Reference: RSMT Spread 5b (A7E6W2)
Fieldnotes: N/A</t>
  </si>
  <si>
    <t>Sto:lo-1373</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</si>
  <si>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597539E 5460924N to 10U 597533E 5460893N</t>
  </si>
  <si>
    <t>SP5b-CR1-0903-2021-F1-1</t>
  </si>
  <si>
    <t>Off Footprint (8-10 m)</t>
  </si>
  <si>
    <t>Culturally Modified Tree (Post-1846), Bark Stripped (tapered cedar)
Communities TBD</t>
  </si>
  <si>
    <t>Indigenous Community Affiliation: TBD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(taperd), identified Mar 9 2021 by EI, a. Possibly associated with Sto:lo-3104 (terrestrial harvesting - cedar bark and roots) on EAS/RSMT. Bark Stripped Western Red Cedar (tapered, Post 1846 AD)
•	bark strip, tapered
•	Approximate height of tree: 20m
•	 Age of tree is Post 1846AD
•	Diametre at Breast Height 129 cm
•	Height Above Ground (HAG): 0 cm.
•	Scar starts from the base of the tree.
•	Scar is on the west side of the tree
•	Approximate height of scar: 5-6m
•	Width of scar: 36 cm
•	Thickness of scar: 25cm
•	Slope: Upslope
Location:
•	located outside of project footprint
•	8-10 m south of project footprint
•	19 m southeast of TMEP centreline, and
•	325 m northeast of watercourse BC-677
•	400 m southwest of watercourse BC-676
•	5 m north of existing Trans Mountain Pipeline (1951)</t>
  </si>
  <si>
    <t>SP5b-CR1-0403-2021-F1-2</t>
  </si>
  <si>
    <t>Off Footprint (2 m from east boundary)</t>
  </si>
  <si>
    <t>Culturally Modified Tree (Post-1846), Bark Stripped (rectangular cedar)
Communities TBD</t>
  </si>
  <si>
    <t>Crown
Tract ADJ145.05
PID-ULC 97</t>
  </si>
  <si>
    <t xml:space="preserve">Indigenous Community Affiliation: TBD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(rectangular), identified Mar 4 2021 by EI, and is 42 m northeast of watercourse BC-686. Not in a known TLU site on EAS/RSMT. CMT Metrics (TBD - to follow), appears recent based on photograph. On-site Notes: 
CMT KP 1069.902
•	10U 596129 5454358
•	Cedar tree
•	Approximate tree height is 11m 
•	Age of tree N/A
•	DBH approximately 66cm 
•	Approximate scar height is 3m and width is 20cm
•	Bark stripped Cedar 
•	Bark harvested from point of germination up to approximately 3m 
•	Approximately 2m from East limit.
•	CMT confirmed to be a danger tree. </t>
  </si>
  <si>
    <t>SP5b-CR1-0403-2021-F1-3</t>
  </si>
  <si>
    <t>Off Footprint (18 m from east boundary)</t>
  </si>
  <si>
    <t>Culturally Modified Tree (Post 1846AD), Bark Stripped (rectangular cedar)
Communities TBD</t>
  </si>
  <si>
    <t>Indigenous Community Affiliation: TBD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(rectangular), identified Mar 4 2021 by EI, 18 m southeast of footprint, 17 m northeast of watercouse BC-686, CMT KP 1069.903
•	10U 596142 5454331
•	Cedar tree 
•	Approximate height of tree: 30m
•	Age of tree is N/A
•	DBH approximately 4m
•	Approximately 18m off East boundary 
•	Approximate width of scar: 1m 
•	Approximate height of scar: 6m
•	Bark stripped Cedar 
•	Scar starts from point of germination up to approximately 6m.
•	Approximately 18m from East boundary
•	CMT confirmed to be a danger tree.</t>
  </si>
  <si>
    <t>SP5b-CR1-0403-2021-F1-1</t>
  </si>
  <si>
    <t>Indigenous Community Affiliation: N/A
Relevant Indigenous Plan or Policy: Stó:lō Heritage Policy, S’ólh Témèxw Use Plan Policy, Stó:lō ‘Super’ RMST Spread 5b Rev 5 (TBD); Field Plan for Stó:lō Material Culture Sites (Rev 5); TMEP CMT List
Mitigation Reference: RSMT Spread 5b (A7E6W2)
Fieldnotes: Site Description: 1 bark stripped cedar (rectangular), identified Mar 4 2021 by EI, located in project footprint, 2 m south of centreline, and is 34 m northeast of watercourse BC-686. Not in a known TLU site on EAS/RSMT. CMT Metrics (TBD - to follow), appears recent based on photograph.</t>
  </si>
  <si>
    <t>SP5b-CR1-1206-F1-4</t>
  </si>
  <si>
    <t>Off Footprint (43 m east of the project footprint, 3 m north of Access Road 6-A-64-B-3)</t>
  </si>
  <si>
    <t>Culturally Modified Tree (n=1)</t>
  </si>
  <si>
    <t>SP5b-CR1-1206-F2-1</t>
  </si>
  <si>
    <t>Off Footprint (11 m east of the project footprint, 4 m south of Access Road 6-A-64-B-3)</t>
  </si>
  <si>
    <t>Ceremonial area, cloth offerings (white/green cloth) on cedar sapling,</t>
  </si>
  <si>
    <t>SP5b-CR1-1206-F1-3</t>
  </si>
  <si>
    <t>Off Footprint (25 m east of the project footprint, 6 m north of Access Road 6-A-64-B-3)</t>
  </si>
  <si>
    <t>Culturally Modified Tree (n-=1)</t>
  </si>
  <si>
    <t>SP5b-CR1-1206-F1-2</t>
  </si>
  <si>
    <t>Off Footprint (13 m east of the project footprint, 11 m north of Access Road 6-A-64-B-3)</t>
  </si>
  <si>
    <t>SP5b-CR1-1206-F1-1</t>
  </si>
  <si>
    <t>Sto:lo-941</t>
  </si>
  <si>
    <t>Resource Harvesting - Travel [not included in CHOA under SHED#, possible DOC_ID:238 CHOA p, 16, Documented Travelway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</si>
  <si>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595146E 5452304N to 10U 595151E 5452268N</t>
  </si>
  <si>
    <t>Sto:lo-938</t>
  </si>
  <si>
    <t>Spiritual Practice - related to cedar
Stó:lō</t>
  </si>
  <si>
    <t>Indigenous Community Affiliation: Stó:lō
Relevant Indigenous Plan or Policy: Stó:lō Heritage Policy, S’ólh Témèxw Use Plan Policy, Stó:lō ‘Super’ RMST Spread 5b Rev 4 (Nov 5, 2020)
Mitigation Reference: RSMT Spread 5b (A7E6W2)
Fieldnotes: Related to Cedar harvesting and cedar ceremonies, Sto:lo-938, Sto:Lo-X-3, Sto:lo-X-4, and Sto:lo X-5 are the same site</t>
  </si>
  <si>
    <t xml:space="preserve"> Notes 1, 2, 8 (Spread 5B RSMT - A7E6W2)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8: Cultural Sites / Sacred Sites:
- Follow any site-specific guidance from community (i.e., conduct appropriate ceremonies prior to construction, if required); 
- Re-assess workspaces: 
a. Attempt to avoid sacred site, and/or narrow project workspaces in these areas,
b. If avoidance/narrowing not possible – document rationale for why narrowing was not possible (explaining 1. Why site was not avoided, and 2. Why footprint is not narrowed-down even more); 
- Limit amount of clearing, topsoil removal/ground disturbance – as practicable</t>
  </si>
  <si>
    <t>Sto:lo-X3</t>
  </si>
  <si>
    <t>Indigenous Community Affiliation: Stó:lō
Relevant Indigenous Plan or Policy: Stó:lō Heritage Policy, S’ólh Témèxw Use Plan Policy, Stó:lō ‘Super’ RMST Spread 5b Rev 4 (Nov 5, 2020)
Mitigation Reference: RSMT Spread 5b (A7E6W2)
Fieldnotes: elated to Cedar harvesting and cedar ceremonies, Sto:lo-938, Sto:Lo-X-3, Sto:lo-X-4, and Sto:lo X-5 are the same site</t>
  </si>
  <si>
    <t>Sto:lo-X4</t>
  </si>
  <si>
    <t>Sto:lo-X5</t>
  </si>
  <si>
    <t>Resource Harvesting - Terrestrial Harvesting
Stó:lō</t>
  </si>
  <si>
    <t>SP5b-CR1-0219-2021-F1-1</t>
  </si>
  <si>
    <t>SP5b-CR1-0219-F1-1</t>
  </si>
  <si>
    <t>Tract-2153, PIN-36169671</t>
  </si>
  <si>
    <t>Cultrually Modified Tree - Post 1846
Tapered Bark Stripped Tree (Cedar?)
Stó:lō? Linked to Stó:lō-938, Stó:lō-X3, Stó:lō-X4, Stó:lō-X5.</t>
  </si>
  <si>
    <t>Indigenous Community Affiliation: Stó:lō 
Relevant Indigenous Plan or Policy: Stó:lō Heritage Policy, S’ólh Témèxw Use Plan Policy, Stó:lō ‘Super’ RMST Spread 5b Rev 5 (TBD), TMEP CMT List, Field Plan for Sto:lo Material Culture Sites (Rev 5)
Mitigation Reference: RSMT Spread 5b (A7E6W2), Section 3, Table 3.0-3.</t>
  </si>
  <si>
    <t>Sto:lo-961</t>
  </si>
  <si>
    <t>Resource Harvesting - Travel [not included in CHOA under SHED#, possible DOC_D:236 CHOA p, 16, Documented Travelway 
Stó:lō</t>
  </si>
  <si>
    <t>Indigenous Community Affiliation: Stó:lō
Relevant Indigenous Plan or Policy: Stó:lō Heritage Policy, S’ólh Témèxw Use Plan Policy, Stó:lō ‘Super’ RMST Spread 5b Rev 4 (Nov 5, 2020)
Mitigation Reference: RSMT Spread 5b (A7E6W2)
Fieldnotes: Does not cross the Footprint, nearest point is at 10U 593807E 5451061N</t>
  </si>
  <si>
    <t>Sto:lo-1025</t>
  </si>
  <si>
    <t>Resource Harvesting - Travel (not included in the CHOA) 
Stó:lō</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</si>
  <si>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593561E 5450910N to 10U 593579E 5450885N, Same site as Sto:lo-1112</t>
  </si>
  <si>
    <t>Sto:lo-1112</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</si>
  <si>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593561E 5450910N to 10U 593579E 5450885N, Same site as Sto:lo-1025</t>
  </si>
  <si>
    <t>Sto:lo-X6</t>
  </si>
  <si>
    <t>Indigenous Community Affiliation: Stó:lō
Relevant Indigenous Plan or Policy: Stó:lō Heritage Policy, S’ólh Témèxw Use Plan Policy, Stó:lō ‘Super’ RMST Spread 5b Rev 4 (Nov 5, 2020)
Mitigation Reference: RSMT Spread 5b (A7E6W2)
Fieldnotes: Trail Intercept of Footprint from 10U 593432E 5450771N to 10U 593284E 5450698N</t>
  </si>
  <si>
    <t>TLU-44</t>
  </si>
  <si>
    <t>Sto:lo-AQ6a</t>
  </si>
  <si>
    <t>Note 1: General TLU Sites:
- Install signage "Traditional Land Use: Stó:lō-AQ6"; “KP 1075.072 to KP 1075.916'
- General Indigenous Monitoring.
Note 11: Waterbody Avoidance Areas
- Follow crossing methods specific to each watercourse identified in the Watercourse Crossing Inventory
- Mark acquired ETWS prior to the initiation of instream work. Confirm ETWS does not encroach within vegetated riparian buffers;
- Confirm riparian vegetation buffers
- Confirm silt fencing: make sure silt fencing is kept in a good condition via ongoing monitoring
- Confirm falling of trees riparian buffers is limited to the construction footprint and carried out per the guidelines for clearing within riparian buffer zones ;
- Manage access, consider impacts from and monitor new access to previously inaccessible areas;
- Monitor bridges: keep temporary bridges clean (i.e., don’t have sediment or garbage - i.e. stakes, wooden bridge debris, tires - fall into watercourse);
- Re-assess area if a contingency crossing method is to be used, if primary crossing method is not practicable;
- Consider pump placement (to not increase siltation/sedimentation in stream), and ensure pumps have secondary containment to prevent spills (and fire extinguishers and adequate spill kits);
- If the trench/right-of-way needs to be dewatered, ensure trench water doesn’t reach watercourses before being filtered through adjacent vegetation.
Note 12: Aquifers
-Monitor water encountered in the trench during trench excavation, if springs and groundwater are encountered, review and determine the appropriate mitigation (e.g., installation of subdrains, trench breakers, etc.) Where warranted, Trans Mountain will seek the advice of the Hydrogeological or Geotechnical Resource Specialist.
-Install trench plugs, where warranted, at the edge of perched wetlands to prevent the pipeline trench from acting as a conduit.</t>
  </si>
  <si>
    <t>SP5b-CR1-0430-2021-F1-1</t>
  </si>
  <si>
    <t>Culturally Modified Tree (Age 1930) Historic Logging Stump
Stó:lō, TBD</t>
  </si>
  <si>
    <t xml:space="preserve">Indigenous Community Affiliation: Stó:lō; TBD
Relevant Indigenous Plan or Policy:  Stó:lō Heritage Policy, S’ólh Témèxw Use Plan Policy, Stó:lō ‘Super’ RMST Spread 5b Rev 5 (TBD)
Mitigation Reference: RSMT Spread 5b (A7E6W2)
Fieldnotes:Feature 1: SP5b-CR1-0430-2021-F1-1
Feature Description: Culturally Modified Tree (Age: 1930)- historic logged tree (stump)
• Western Red Cedar
• Rectangular Bark Strip on a stump
• Scar 117 m long, 70 cm wide and 3 cm deep.
• Tool marks: axe (chopping), stump
• Height above ground: 0 cm
• Diametre at Breast Height: 118 cm
• Tree height 3.5 m, Drip Line: 0 m
• Upslope
• A mature spruce tree has grown through the middle of the existing remains of the stump. 
• Danger Tree Assessment TBD
• Age 1930, based on diameter, tree height and tree stand age (for Spruce growing in 
centre. Scars consistent with historic logging including spring board and high 3 m cut with 
axe and saw. 
Vegetation Resources Inventory (VRI) Data:
• MAP: 92H012, Polygon ID 913
• Projected Height: 32.2 m / 29.3 m 
• Projected Age: 74 years, 1947 AD
Location: 1075.742
• In Project Footprint (temporary workspace)
• 14 m north of workspace for Contractor’s yard.
• 21 m south of the TMEP Centreline
• 28 m south of the TMPL (1951) Centreline
• 56m south of Bridal Falls Road
• 90 m south of Highway 1
• 54 m south of Access Point 6-A-67-E-1 (Bridal Falls Road)
• 111 m northeast of Wahleach Pump Station.
• 130 m northeast of existing access road to Wahleach Pump Station (6-A-67-E-3) 
• 160 m west of watercourse BC-704 (unnamed drainage)
• 238 m southwest of boundary of a 1931 forest fire.
• 715 m west of Popkum 1 IR
• 1.5 km northeast of Popkum 2 IR
• 1.5 km southeast of Cheam 1 IR
• 2.5 km southeast of Tseatah 2 IR
• Crown Land, Tract-2079, PID 015027911
Coordinate: 10U 592511E 5450024N 
Archaeological Assessment: Historic logged stump confirmed to be post 1846 AD.
Danger Tree Assessment:  TBD
</t>
  </si>
  <si>
    <t>Rare Plants and Rare Ecological Communities</t>
  </si>
  <si>
    <t>VG-173</t>
  </si>
  <si>
    <t>Critical Habitat PINUALB</t>
  </si>
  <si>
    <t>• Inform all users of the KP range within which to apply the associated site-specific mitigation and access restrictions. The locations are not included on the Environmental Alignment Sheets (Volume 8 of the Environmental Plans) due to a Restricted License Agreement related to data sharing.
• Immediately prior to construction rare plant populations and rare ecological communities, which have potential to interact with the Project, will be marked by the Environmental Inspector and/or Resource Specialist. Based on the mitigation in Appendix Eand Section 5 of the Rare Ecological Community and Rare Plant Population Management Plan (Section 5.3 in Volume 6 of the Environmental Plans) and this site-specific information, the Environmental Inspector and/or Resource Specialist will decide about the feasibility of the mitigation measures and determine where each measure may be applied. Where feasible, opportunities will be considered for avoidance-type mitigation measures at a site scale. 
• Note: Several of the general avoidance measures in Section 5.1.4 do not apply to this site since the pipeline construction footprint is outside of the regional elevation limits, no whitebark pine trees have been observed at this site and no plots, transects or recovery activities have been identified at this site.</t>
  </si>
  <si>
    <t>• Inform all users of the KP range within which to apply the associated site-specific mitigation and access restrictions. The locations are not included on the Environmental Alignment Sheets (Volume 8 of the Environmental Plans) due to a Restricted License Agreement related to data sharing.
• If whitebark pine is encountered during construction follow the mitigation measures listed for pre-construction, if feasible. 
• Note: Several of the general avoidance measures in Section 5.1.4 of the Rare Ecological Community and Rare Plant Population Management Plan (Section 5.3 in Volume 6 of the Environmental Plans) do not apply to this site since the pipeline construction footprint is outside of the regional elevation limits, no whitebark pine trees have been observed at this site and no plots, transects or recovery activities have been identified at this site.</t>
  </si>
  <si>
    <t xml:space="preserve">• Restore or enhance biophysical attributes of critical habitat along the pipeline construction footprint by revegetating the pipeline construction footprint using locally collected native tree and shrub seeds and propagation materials where feasible
• Avoid replanting competing vegetation that will deter whitebark pine habitat from regenerating or recovering, such as avoiding replanting competitive tree species, such as lodgepole pine (Pinus contorta var. latifolia) or shrubs of the genus Ribes that may host white pine blister
rust.
• Consult the Rare Ecological Community and Rare Plant Population Management Plan (see Section 5.3 in Volume 6 of the Environmental Plans) for Post-construction monitoring requirements and guidance. </t>
  </si>
  <si>
    <t>• Restrict the application of herbicide within 30 m of known rare plant populations or rare plant communities. Spot spraying, wicking, mowing or hand picking are acceptable weed control measures in proximity to rare plants and rare plant communities (Section 7.0 of Volume 2 of the Environmental Plans).</t>
  </si>
  <si>
    <t>VG-177</t>
  </si>
  <si>
    <t>Rare Ecological Community ABIEAMA</t>
  </si>
  <si>
    <t>• Flag or fence-off the occurrence prior to commencing construction to avoid the resource site (Section 6.0 of Volume 2 of the Environmental Plans).
• Narrow down or reconfigure the area of disturbance, where feasible and when safety is not compromised, and protect the site using fencing or clearly mark the site using flagging and inform workers of access restrictions in the vicinity of flagged or fenced sites.
• Employ appropriate salvage, propagation and transplant techniques for component species.</t>
  </si>
  <si>
    <t>• Reduce or avoid grubbing of roots in shrubby communities within TWS areas, where feasible.
• Mow or walk down rather than wholly remove shrubs, where feasible.
• Leave gaps in the topsoil or root zone material piles and subsoil piles within 10 m radius of teh occurrence to avoid the community.
• Use protective matting, ramping and/or snow where surface disturbance is not required, to protect communities from scraping and compaction (see Rare Plant Ramp Protection Dwg. 2 and Temporary Bridge/Rare Plants Dwg. 3 provided in Appendix C of Volume 2 of the Environmental Plans).
• Employ appropriate salvage, propagation and transplant techniques for component species. 
• If the area will be stripped, salvage the organic layer (up to 15 cm) from within a 10 m radius of the occurrence; isolate topsoil from other spoil piles and identify with labelled stakes or flags.
• Follow the Rare Ecological Community and Rare Plant Population Management Plan (see Section 5.3 in Volume 6 of the Environmental Plans). Refer to the Rare Ecological Communities or Rare Plant Discovery Contingency Plan, in the event that previously unidentified potential ecological communities or rare plants (vascular plant or bryophyte including moss or liverwort or lichens) are discovered on or within 30 m of the pipeline construction footprint prior to or during construction (Appendix B of the Pipeline EPP).</t>
  </si>
  <si>
    <t xml:space="preserve">• Employ appropriate salvage, propagation and transplant techniques for component species.
• Redistribute salvaged topsoil over the pipeline construction footprint at the location from which it was stripped.
• Ensure pre-construction contours are restored to maintain site hydrology.
• Conduct PCEM of rare ecological community occurrences to monitor the effectiveness of mitigation efforts. Consult the Rare Ecological Community and Rare Plant Population Management Plan (see Section 5.3 in Volume 6 of the Environmental Plans) for Post-construction monitoring requirements and guidance. </t>
  </si>
  <si>
    <t>VG-178</t>
  </si>
  <si>
    <t xml:space="preserve">KS </t>
  </si>
  <si>
    <t>VG-220a</t>
  </si>
  <si>
    <t>SP5B-CR1-0329-F1</t>
  </si>
  <si>
    <t xml:space="preserve">BROTROE </t>
  </si>
  <si>
    <t>Terry McIntosh, Joe Kornelsen</t>
  </si>
  <si>
    <t>BROTROE is dominant moss (~80-90%) covering a large cedar stump located in cedar and maple forest</t>
  </si>
  <si>
    <t xml:space="preserve">• Pre-disturbance screen for Roell’s brotherella is required.
• Reduce disturbance to areas that possess the ecological attributes required for Roell’s brotherella moss, where feasible and when safety is not compromised. 
• If Roell’s brotherella moss is located on the pipeline construction footprint and it cannot be avoided, relocate its substrate to a suitable habitat in the immediate vicinity of the Project. The location (e.g., aspect and vertical position) and habitat (e.g., substrate, light and humidity conditions) of the receiving sites will emulate conditions, including the substrate types that occurred in the critical function zone at the transplant source location, to the extent feasible.
</t>
  </si>
  <si>
    <t xml:space="preserve">• Inform all users of the KP range within which to apply the associated site-specific mitigation and access restrictions.
• If Roell’s brotherella is encountered during construction follow the mitigation measures listed for pre-construction, if feasible. </t>
  </si>
  <si>
    <t>• Ensure pre-construction contours are restored to maintain site hydrology.</t>
  </si>
  <si>
    <t>Water Wells</t>
  </si>
  <si>
    <t>FVS-480</t>
  </si>
  <si>
    <t>Well; Inactive</t>
  </si>
  <si>
    <t>JD</t>
  </si>
  <si>
    <t>Waterline</t>
  </si>
  <si>
    <t>O</t>
  </si>
  <si>
    <t>FVS-481</t>
  </si>
  <si>
    <t>Domestic Well;</t>
  </si>
  <si>
    <t>FVS-MW18-2</t>
  </si>
  <si>
    <t>Monitoring Well; Active</t>
  </si>
  <si>
    <t>FVS-MW18-3</t>
  </si>
  <si>
    <t>FVS-MW18-1</t>
  </si>
  <si>
    <t>FVS-596</t>
  </si>
  <si>
    <t>Well;</t>
  </si>
  <si>
    <t>FVS-515</t>
  </si>
  <si>
    <t>FVS-511</t>
  </si>
  <si>
    <t>Well; Abandoned</t>
  </si>
  <si>
    <t>Section 11</t>
  </si>
  <si>
    <t>BC-590.05i</t>
  </si>
  <si>
    <t>Wetlands</t>
  </si>
  <si>
    <t>WT-1132</t>
  </si>
  <si>
    <t>Shrubby Swamp</t>
  </si>
  <si>
    <t>High (76%)</t>
  </si>
  <si>
    <t>Retain CWD if available and compatible with surrounding land use.</t>
  </si>
  <si>
    <t xml:space="preserve">Ensure wetland is flagged. </t>
  </si>
  <si>
    <t xml:space="preserve">Review Conditions listed in: EPP Section 7 and Appendix G. </t>
  </si>
  <si>
    <t xml:space="preserve">Review Conditions listed in: EPP Section 14 and Appendix G. </t>
  </si>
  <si>
    <t xml:space="preserve">WT-390a </t>
  </si>
  <si>
    <t>SP5B-CR3-0918-F1</t>
  </si>
  <si>
    <t>M-G-III (Seasonal Graminoid Marsh)</t>
  </si>
  <si>
    <t>WILD-98a</t>
  </si>
  <si>
    <t>High-Moderate (56%)</t>
  </si>
  <si>
    <t>ME, LA</t>
  </si>
  <si>
    <t>WT-707a</t>
  </si>
  <si>
    <t>WILD-100c</t>
  </si>
  <si>
    <t>Low-Moderate (43%)</t>
  </si>
  <si>
    <t>ME/CE</t>
  </si>
  <si>
    <t>WT-707b</t>
  </si>
  <si>
    <t>M-G-IV (Semi-Permanent Graminoid Marsh) </t>
  </si>
  <si>
    <t>WILD-100d.1</t>
  </si>
  <si>
    <t>High-Moderate (52%)</t>
  </si>
  <si>
    <t>ME, MM, MV</t>
  </si>
  <si>
    <t>Salamander (AMMA) larvae.</t>
  </si>
  <si>
    <t>WT-709a</t>
  </si>
  <si>
    <t>2021: SP5B-CR1-0617-WT-709a ; 2020: SP5B-CR3-0728-F1</t>
  </si>
  <si>
    <t>S-S-III (Seasonal Shrubby Swamp)</t>
  </si>
  <si>
    <t>WILD-1002</t>
  </si>
  <si>
    <t>High-Moderate (63%)</t>
  </si>
  <si>
    <t>CKK/NCQ</t>
  </si>
  <si>
    <t>salmonberry, ferns, Devil's club, sedges</t>
  </si>
  <si>
    <t>WT-709b</t>
  </si>
  <si>
    <t>SP5B-CR3-0728-F2</t>
  </si>
  <si>
    <t>W-A-V (Aquatic Permanent Shallow Open Water)</t>
  </si>
  <si>
    <t>WILD-92b</t>
  </si>
  <si>
    <t>Low-Moderate (36.5%)</t>
  </si>
  <si>
    <t>tall grasses and sedges</t>
  </si>
  <si>
    <t>WT-709c</t>
  </si>
  <si>
    <t>SP5B-CR2-0805-F1</t>
  </si>
  <si>
    <t>S-Wd (Wooded Deciduous Swamp)</t>
  </si>
  <si>
    <t>Low-Moderate (39%)</t>
  </si>
  <si>
    <t>GS/MC</t>
  </si>
  <si>
    <t>Small scattered pockets of standing water</t>
  </si>
  <si>
    <t>WT-710a</t>
  </si>
  <si>
    <t>WILD-64a</t>
  </si>
  <si>
    <t>Low-Moderate (45%)</t>
  </si>
  <si>
    <t>common rush, saw-beaked sedge, reed canary grass, Equisetum spp., dagger-leaved rush</t>
  </si>
  <si>
    <t>WT-710b</t>
  </si>
  <si>
    <t>SP5b-ACR2-0711-F1</t>
  </si>
  <si>
    <t>WILD-79d</t>
  </si>
  <si>
    <t>DC/NF</t>
  </si>
  <si>
    <t>WT-710d</t>
  </si>
  <si>
    <t>DR/KA</t>
  </si>
  <si>
    <t>WT-1271a</t>
  </si>
  <si>
    <t>SP5B-CR1-0724-F2</t>
  </si>
  <si>
    <t>Low-Moderate (31%)</t>
  </si>
  <si>
    <t>WT-712</t>
  </si>
  <si>
    <t>SP5B-CR2-0715-WT-712</t>
  </si>
  <si>
    <t>Artificial Pond</t>
  </si>
  <si>
    <t>0.01 (1043.10-1043.14); 0.09 (1043.19-1043.28)</t>
  </si>
  <si>
    <t>0.04 (1043.10-1043.14), 0.10 (1043.19-1043.28)</t>
  </si>
  <si>
    <t>WT-812a</t>
  </si>
  <si>
    <t>SP5b-ACR3-0714-F1</t>
  </si>
  <si>
    <t>Low-Moderate (40%)</t>
  </si>
  <si>
    <t>WT-723</t>
  </si>
  <si>
    <t>Buffer only</t>
  </si>
  <si>
    <t>WILD-78a-1</t>
  </si>
  <si>
    <t>name</t>
  </si>
  <si>
    <t>symbol</t>
  </si>
  <si>
    <t>value</t>
  </si>
  <si>
    <t>text_shrt</t>
  </si>
  <si>
    <t>text_long</t>
  </si>
  <si>
    <t>c1</t>
  </si>
  <si>
    <t>c2</t>
  </si>
  <si>
    <t>[122,75,70]</t>
  </si>
  <si>
    <t>[122,189,156]</t>
  </si>
  <si>
    <t>[62,101,91]</t>
  </si>
  <si>
    <t>[144,191,140]</t>
  </si>
  <si>
    <t>[74,122,70]</t>
  </si>
  <si>
    <t>desc</t>
  </si>
  <si>
    <t>[184,167,111]</t>
  </si>
  <si>
    <t>[76,66,38]</t>
  </si>
  <si>
    <t>[179,178,91]</t>
  </si>
  <si>
    <t>[51,66,31]</t>
  </si>
  <si>
    <t>[163,54,145]</t>
  </si>
  <si>
    <t>[101,34,91]</t>
  </si>
  <si>
    <t>[194,62,143]</t>
  </si>
  <si>
    <t>[71,14,22]</t>
  </si>
  <si>
    <t>CMC</t>
  </si>
  <si>
    <t>[53,90,74]</t>
  </si>
  <si>
    <t>[57,119,58]</t>
  </si>
  <si>
    <t>[70,208,11]</t>
  </si>
  <si>
    <t>KP_beg_new</t>
  </si>
  <si>
    <t>KP_end_new</t>
  </si>
  <si>
    <t>X_beg</t>
  </si>
  <si>
    <t>Y_beg</t>
  </si>
  <si>
    <t>X_end</t>
  </si>
  <si>
    <t>Y_end</t>
  </si>
  <si>
    <t>Mitigation - Completed</t>
  </si>
  <si>
    <t>Unnamed: 0.1</t>
  </si>
  <si>
    <t>Unnamed: 0</t>
  </si>
  <si>
    <t>Indigenous Community Affiliation: N/A
Relevant Indigenous Plan or Policy: N/A
Mitigation Reference: Spread 5A RSMT
Fieldnotes: N/A</t>
  </si>
  <si>
    <t>c</t>
  </si>
  <si>
    <t>general TLU Site area - existing</t>
  </si>
  <si>
    <t>Sto:lo-2863-b</t>
  </si>
  <si>
    <t>Indigenous Community Affiliation: Stó:lö Nation
Relevant Indigenous Plan or Policy: N/A
Mitigation Reference: Spread 5A RSMT
Fieldnotes: N/A</t>
  </si>
  <si>
    <t xml:space="preserve"> Notes 1, 4, 5, 6 (Spread 5A RSMT - A7D0W9)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Note 5: Fishing Sites:
- Implement mitigation as outlined in the Project EPP.
Note 6: Visual Barries in Coquihalla Summit Recreation Area (CSRA):
- Confirm visual barrier planting as outlined in the Coquihalla Summit Recreation Area Reclamation Management Plan (Filing ID A5U9R3).</t>
  </si>
  <si>
    <t>Resource Harvesting - Terrestrial Harvesting “blueberries for canning; past summer and fall use” CHOA page 18 
Stó:lö</t>
  </si>
  <si>
    <t xml:space="preserve"> Notes 1, 2, 3, 6 (Spread 5A RSMT - A7D0W9)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t>
  </si>
  <si>
    <t>Sto:lo-73-5a</t>
  </si>
  <si>
    <t>Crown/Private/RA</t>
  </si>
  <si>
    <t xml:space="preserve">Notes 1, 2, 3, 6, 13 (Spread 5A RSMT - A7D0W9)
Note 1: General TLU Sites:
- Install signage "Environmentally Sensitive Area: Site ID; KP Start to KP End"
- General Indigenous Monitoring
Note 2: Plant Harvesting Areas:
- Confirm notification 4 weeks prior to construction to provide opportunity to harvest prior to construction occurred and/or confirm harvest is completed;
- Confirm reclamation strategies prior to topsoil stripping – in case topsoil needs to be kept separate; and double check seed-mixes in Reclamation Plan for site area; 
- Review Integrated Weed Management Plan, and limit chemical applications in plant harvesting areas.
Note 3: Plant Harvesting Areas in Coquihalla Summit Recreation Area (CSRA):
- Confirm reclamation strategies prior to topsoil stripping – in case topsoil needs to be kept separate; and double check seed-mixes in CSRA Reclamation Plan for site area
Note 6: Visual Barries in Coquihalla Summit Recreation Area (CSRA):
- Confirm visual barrier planting as outlined in the Coquihalla Summit Recreation Area Reclamation Management Plan (Filing ID A5U9R3).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</si>
  <si>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Sto:lo-2863 (part of Sto:lo Site 1)</t>
  </si>
  <si>
    <t>RA/Crown</t>
  </si>
  <si>
    <t xml:space="preserve"> Notes 1, 4, 5, 6, 13 (Spread 5A RSMT - A7D0W9)
Note 1: General TLU Sites:
- Install signage "Environmently Sensitive Area: "Site ID"; KP Start to KP End.'
- General Indigenous Monitoring
Note 4: Hunting Areas
- Confirm signage is installed on access points;
- Reinforce wildlife protection measures of the EPP in these areas, including monitoring for high-use game trails (esp. ungulates);
- EIs and IMs should keep an eye out for hunting activities, and unauthorized access through the construction site within these hunting sites; 
- Review the access management plans, and consider ROW access control measures and control points, i.e., are snow berms needed to limit access, do the temporary vehicle crossings need to be reviewed/monitored;
- Reinforce worker instructioN/Aguidance in these areas including: 
a. Do not harass or feed wildlife. Do not store food in beds of pick-up trucks or areas readily accessible to wildlife, 
b. Prohibit recreational hunting by Project personnel on or in the vicinity of the pipeline construction footprint. The use of the pipeline construction footprint to access hunting sites is prohibited. Crews staying in construction camps will not be allowed to hunt during scheduled work cycles. 
Note 5: Fishing Sites:
- Implement mitigation as outlined in the Project EPP.
Note 6: Visual Barries in Coquihalla Summit Recreation Area (CSRA):
- Confirm visual barrier planting as outlined in the Coquihalla Summit Recreation Area Reclamation Management Plan (Filing ID A5U9R3).
Note 13: OGMAs:
- OGMA boundaries will be surveyed in the field with unique flagging tape that is highlighted in the Old Growth Management Areas Mitigation and Replacement Plan (Filing ID A84120). 
- Ensure clearing activities do not exceed the flagged OGMA boundaries to minimize damage to old growth trees. 
- During the pre-construction timber cruise, identify and map areas with bark beetle activity or other forest health concerns. </t>
  </si>
  <si>
    <t>Sto:lo-419 (part of Sto:lo Site 1)</t>
  </si>
  <si>
    <t>Sto:lo-73 (part of Sto:lo Site 1)</t>
  </si>
  <si>
    <t>Sto:lo-220</t>
  </si>
  <si>
    <t>General TLU Area, Existing; incorportated into STSA Super RSMT</t>
  </si>
  <si>
    <t>Sto:lo-419</t>
  </si>
  <si>
    <t>General TLU Area, Existing; preconstruction harvesting 2019</t>
  </si>
  <si>
    <t>General TLU Area, Existing</t>
  </si>
  <si>
    <t>Felled, delivered to Shxw’ōwhámel</t>
  </si>
  <si>
    <t>Indigenous Community Affiliation: Shxw'ōwhámel First Nation, Lower Nicola Indian Band and NNTC
Relevant Indigenous Plan or Policy: Field Plan for Stó:lō Material Culture Sites (Rev 9); TMEP CMT List
Mitigation Reference: RSMT Spread 5b (A7E6W2)
Fieldnotes:Site Name: TMEP5B20-15
Description: Culturally Modified Tree, Post 1846
Relation to Project Footprint ☒ In      ☐  Out     Distance (m):  
Land Status: ☒ Crown     ☐ Private      ☐ IR    ☐ Other: 
                              Tract 	PC7106.2	PID COQUIHALLA SUMMIT RECREATION
Kilometre Post: KP 999.985
Coordinates:  UTM Zone ☒ 10 ☐ 11       635581 E 5495131 N
Spread: ☐ 2   ☐ 3   ☐ 4a   ☐ 4b   ☒ 5a   ☐  WA   ☐ 5b   ☐ 6   ☐ 7 
☐ DBP (Reactivation) ☐ MRPP (Reactivation)  ☐ JNP (Reactivation)
Environmental Alignment Sheet: A7E6W0 April 3, 2020, PDF p. 20
Relationship to Other Features:. Within boundary of TLU-38 (Plant harvesting area) on the environmental alignment sheet.
Feature Description: 
•	Culturally modified tree, Post 1846
•	Found felled in project footprint, associated with TMEP5B20-6, TMEP5B20-7, TMEP5B20-8 identified in November 2020
Location: 
•	Within TMEP Project Footprint
•	0 m from TMEP centreline
•	In Coquihalla Summit Recreation Area
•	74 m east of watercourse BC-591
•	49 m west of new temporary access road 5-D-97-D-2
•	200 m south of Highway 5
Date of Discovery: June 4, 2021
Discovery Narrative:
Cultural modified tree was originally identified during pre-construction site assessment on June 3, 2021 
Additional Comments:
Felled in November 2020 with TMEP5B20-6, TMEP5B20-7, TMEP5B20-8
Not a danger tree
Age is post-1846 due to height, DBH relative to tree stand, and small healing lobes.</t>
  </si>
  <si>
    <t>Curate CMT Portion
Site-Specific Mitigation: Notes 1 and 8 - Condition 100 (A6Y0U2, PDF pp. 23-28). 
Note 1: General TLU Sites:
- Install signage “SP5a-CR2-0622-2021-F1: AK 3.830-3.872”
- General Indigenous Monitoring.
Note 8: Sacred Sites (CMT)
- Flag and sign CMT (5 m buffer);
- Consult with Indigenous Communities on site-specific measures;
- CMT Documented June 22, 2021 (species, diameter, height).
Preferred Management Measure: Avoidance
1. Avoid tree if at all possible; Avoidance is not possible as previously the tree was felled and rests directly on ditchline.
Seconadry Measure: Curate CMT Portion,
1. Avoidance is not possible due to proximity to the trench, tree is felled
2. The tree is directly on centreline and needs to be removed for the safe installation of TMEP.
3. Curate the culturally modified portion of the tree.
4a.Harvest tree and place on side of right-of-way, following Indigenous Community guidance, keep tree separate from other falled trees, leave culturally modified areas intact. [and/or transport to assigned Indigenous Communities repository – per guidance if requested and practicable].
5. Once CMT is removed from site – remove flagging and sign</t>
  </si>
  <si>
    <t>felled</t>
  </si>
  <si>
    <t>Avoided, tree is standing</t>
  </si>
  <si>
    <t>Tree is standing</t>
  </si>
  <si>
    <t>Curate CMT Portion
Notes 1, 8 (Spread 5b RSMT - A7E6W2.
Management Measure 1: Curate CMT Portion
1. Avoidance is not possible due to proximity to the trench, and tree is more recent than 1846, then:
2. The tree is 3 m south of centreline and need to be removed for the safe installation of TMEP.
3. Curate the culturally modified portion of the tree.
4a.Harvest tree and place on side of right-of-way, following Indigenous Community guidance, keep tree separate from other falled trees, leave culturally modified areas intact. [and/or transport to assigned Indigenous Communities repository – per guidance if requested and practicable].
5. Once CMT is removed from site – remove flagging and sign</t>
  </si>
  <si>
    <t>SP5b-CR1-1110-2021-F1-2</t>
  </si>
  <si>
    <t>Off Footprint, 5 m southwest</t>
  </si>
  <si>
    <t xml:space="preserve">Crown, Tract PC7105.02 PID PIN 12447501 </t>
  </si>
  <si>
    <t>indigenous Community Affiliation: Stó:lō
Relevant Indigenous Plan or Policy: Stó:lō Heritage Policy, S’ólh Témèxw Use Plan Policy, Stó:lō ‘Super’ RMST Spread 5b Rev 4 (Nov 5, 2020)
Mitigation Reference: RSMT Spread 5b (A7E6W2)
Fieldnotes:  Site Name: SP5b-CR1-1110-2021-F1-1 
 Description: Culturally M 
odified Tree, Post 1846 
Relation to Project Footprint ☐ In      ☒  Out     Distance (m):  5 m 
Land Status: ☒ Crown     ☐ Private      ☐ IR    ☐ Other:  
 Tract PC7105.02 PID PIN 12447501 
Kilometre Post: KP 1024.241 
Coordinates:  UTM Zone ☒ 10 ☐ 11       625165 E 5478344 N 
Spread: ☐ 2   ☐ 3   ☐ 4a   ☐ 4b   ☐ 5a   ☐  WA   ☒ 5b   ☐ 6   ☐ 7  
☐ DBP (Reactivation) ☐ MRPP (Reactivation)  ☐ JNP (Reactivation) 
Environmental Alignment Sheet: CER Filing ID A7E6W0 PDF p. 37-
3838(April 3, 2020). 
Relationship to Other Features: Adjacent to Traditional Land Use sites 
SP5b-CR1-1110-2021-F1-1, Stó:lō-2863, Stó:lō-1614. 
Feature Description:  
• Culturally modified tree, Post 1846 
• Possible wildlife tree 
• Scar post-dates 1846 AD. 
• 5 m southwest of TMEP Project Footprint 
• 35 m southwest of TMEP centreline 
• 30 m south of TMEP Project Footprint 
• 125 m southeast of Trans Mountain (1951-1953) Pipeline centreline 
• 65 m southeast of Highway 5 
• 19 m north of the Coquihalla River (NC-636) 
• 142 m southwest of access road 6-A-11-A.1.1. (formerly 
deactivated/overgrown
Date of Discovery November 11, 2021 
Discovery Narrative: 
Cultural modified tree was originally identified during pre-construction 
site assessment on November 11, 2021 
Additional Comments: 
Trans Mountain is uncertain if the tree is still standing after the Coquihalla River flooding on November 14, 2021. 
Possible wildlife treE
update: Additional Comments:
•    Possible wildlife tree
•    Follow-up visit in March 2022 established that, although this tree is located in area affected by flooding in November 2021, it remains standing
•    Avoidance is not possible as proximity to ditchline, coupled with need to maximize workspace due to nearby bend in right-of-way, means that tree cannot safely be 
left standing during construction</t>
  </si>
  <si>
    <t>DO NOT CUT - MITIGATION NOT APPROVED
Site-Specific Mitigation: Notes 1 and 8 - Condition 100 (A6Y0U2, PDF
pp. 23-28).
Note 1: General TLU Sites:
- Install signage "Environmentally Sensitive Area: SP5a-CR1-1110-2021-
F1-1 &amp; F1-2, KP 1024.227 to KP 1024.241”
- General Indigenous Monitoring.
Note 8: Sacred Sites
- Flag and sign (5-m buffer);
- Consult with Indigenous Communities on site-specific measures;
- Tree documented November 10, 2021 (species, height, diameter).
Preferred Management Measure: Flag for Avoidance
1. Avoid tree if at all possible – avoidance is not possible due to tree’s loca-
tion within Project Footprint.
Alternate Measure 1: Curate CMT Portion
1. Document rationale for not avoiding the tree – rationale: due to tree’s 
location within Project Footprint, it must be removed for safety of workers 
and public.
2. Culturally significant or modified portions are to be kept – harvest tree, 
retain modified portion(s) in longest possible section(s), safely store on side 
of right-of-way or in staging area per logistics of required harvest method, 
keep tree separate from other felled trees, leave flagging/labeling in place, 
ensure culturally modified areas remain intact.
3. Once tree is removed from site – remove buffer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</si>
  <si>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 xml:space="preserve">SP5b-CR1-1110-2021-F1-1, Stó:lō-2863, Stó:lō-1614. </t>
  </si>
  <si>
    <t>SP5b-CR1-1110-2021-F1-1</t>
  </si>
  <si>
    <t>Off Footprint, 11 m southwest</t>
  </si>
  <si>
    <t>indigenous Community Affiliation: Stó:lō
Relevant Indigenous Plan or Policy: Stó:lō Heritage Policy, S’ólh Témèxw Use Plan Policy, Stó:lō ‘Super’ RMST Spread 5b Rev 4 (Nov 5, 2020)
Mitigation Reference: RSMT Spread 5b (A7E6W2)
Fieldnotes:  Site Name: SP5b-CR1-1110-2021-F1-1 
 Description: Culturally M 
odified Tree, Post 1846 
Relation to Project Footprint ☐ In      ☒  Out     Distance (m):  11 m 
Land Status: ☒ Crown     ☐ Private      ☐ IR    ☐ Other:  
 Tract PC7105.02 PID PIN 12447501 
Kilometre Post: KP 1024.253 
Coordinates:  UTM Zone ☒ 10 ☐ 11       625156 E 5478341 N 
Spread: ☐ 2   ☐ 3   ☐ 4a   ☐ 4b   ☐ 5a   ☐  WA   ☒ 5b   ☐ 6   ☐ 7  
☐ DBP (Reactivation) ☐ MRPP (Reactivation)  ☐ JNP (Reactivation) 
Environmental Alignment Sheet: CER Filing ID A7E6W0 PDF p. 37-
3838(April 3, 2020). 
Relationship to Other Features: Adjacent to Traditional Land Use sites 
SP5b-CR1-1110-2021-F1-1, Stó:lō-2863, Stó:lō-1614. 
Feature Description:  
• Culturally modified tree, Post 1846 
• Possible danger tree 
• Possible wildlife tree 
• Scar post-dates 1846 AD.
Location: 
 • 11 m southwest of TMEP Project Footprint 
• 44 m southwest of TMEP centreline 
• 60 m southeast of Highway 5 
• 16 m north of the Coquihalla River (NC-636) 
• 125 m southeast of Trans Mountain (19151-1953) Pipeline Centerline 
• 152 m southwest of access road 6-A-11-A.1.1. (formerly 
deactivated/overgrown)
Date of Discovery November 10, 2021 
Discovery Narrative: 
Cultural modified tree was originally identified during pre-construction 
site assessment on November 10, 2021
Additional Comments: 
Trans Mountain is uncertain if the tree is still standing after the Coquihalla River flooding on November 14, 2021. 
Possible danger tree. Possible wildlife tree. 
UPDATE: Additional Comments:
•    Possible wildlife tree
• Danger tree assessment on February 25, 2022 determined tree is not a danger tree, although it notes "stem damage; leaning towards extra workspace; fall if extra 
      workspace required"; this visit also established that, although this tree is located in area affected by flooding in November 2021, it remains standing
•    Avoidance is not possible as proximity to ditchline, coupled with need to maximize workspace due to nearby bend in right-of-way, means that tree cannot safely
 be left standing during construction</t>
  </si>
  <si>
    <t xml:space="preserve">SP5b-CR1-1110-2021-F1-2, Stó:lō-2863, Stó:lō-1614. </t>
  </si>
  <si>
    <t>Flag for Avoidance (Confirmed)
Note 1: General TLU Sites:
- Install signage “SP5b-CR1-0508-2021-F1-1: KP 1029.716”
- General Indigenous Monitoring.
Note 8: Sacred Sites (CMT)
- Flag and sign CMT (6 m buffer);
- Consult with Indigenous Communities on site-specific measures; 
- CMT Documented May 8, 2021: (species, diameter, height).
Preferred Management Measure: Avoidance
1A. Avoid tree if at all possible; avoidance is confirmed (t-post and rope)</t>
  </si>
  <si>
    <t>SP5b-CR1-0126-2022-F1-1</t>
  </si>
  <si>
    <t>Off Footinrt, 118 m southeast</t>
  </si>
  <si>
    <t>Indigenous Community Affiliation: N/A
Relevant Indigenous Plan or Policy: Stó:lō Heritage Policy, S’ólh Témèxw Use Plan Policy, Stó:lō ‘Super’ RMST Spread 5b Rev 5 (TBD); Field Plan for Stó:lō Material Culture Sites (Rev 5); TMEP CMT List
Mitigation Reference: RSMT Spread 5b (A7E6W2)
Fieldnotes: Site Name: SP5b-CR1-0126-2022-F1-1
Description: Culturally Modified Tree – Post AD 1846 – Cloth Offering
Relation to Project Footprint ☐ In ☒ Out Distance (m): 118 m
southeast
Land Status: ☒ Crown ☐ Private ☐ IR ☐ Other:
 Tract nd PID nd
Kilometre Post: 1032.718
Coordinates: UTM Zone ☒ 10 ☐ 11 621966 E 5471665 N
Spread: ☐ 2 ☐ 3 ☐ 4a ☐ 4b ☐ 5a ☐ WA ☒ 5b ☐ 6 ☐ 7
☐ DBP (Reactivation) ☐ MRPP (Reactivation) ☐ JNP (Reactivation)
Environmental Alignment Sheet: CER Filing ID A7E6W0 PDF p. 43
(March 12, 2020).
Relationship to Other Features: Culturally Modified Trees SP5b-CR1-
1121-F1-1 and SP5b-CR1-1121-F1-2 are located nearby. Traditional
Land Use Sites SPR5B-TUCKTRA-20201123-F3, a Cultural Trail, and
Stó:lō-2863c, a Resource Harvesting Area, also extend across this
Environmental Alignment Sheet.
Feature Description:
 Culturally Modified Tree – Post AD 1846 – Cloth Offering
 Single piece of red cloth tied around trunk
ocation:
 118 m southeast of TMEP Project Footprint
 168 m southeast of TMEP Proposed Centerline
 37 m east of Trans Mountain Pipeline (1951-1953) Centreline
 975 m south of BC-647 (unnamed watercourse)
 42 m northwest of Coquihalla River
 15 m north of existing secondary access road 6-A-19-B-1.3
 38 m west of Highway 5 (Coquihalla Highway)
Date of Discovery: January 26, 2022
Discovery Narrative: Tree was identified during pre-construction site
assessment on January 26, 2022
Additional Comments:
 Tree height estimated based on BC VRI stand data</t>
  </si>
  <si>
    <t>SP5b-CR1-
1121-F1-1 and SP5b-CR1-1121-F1-2 are located nearby. Traditional
Land Use Sites SPR5B-TUCKTRA-20201123-F3, a Cultural Trail, and
Stó:lō-2863c, a Resource Harvesting Area, also extend across this
Environmental Alignment Sheet.</t>
  </si>
  <si>
    <t>cleared, trail confirmed non-indingeous (retired provincial recreation trail)</t>
  </si>
  <si>
    <t>Tree felled, delivered to Union Bar</t>
  </si>
  <si>
    <t>Fell tree per standard timber salvage
Note 1: General TLU Sites:
- Install signage “SP5b-CR1-0417-2021-F1-1: KP 1037.619”
- General Indigenous Monitoring.
Note 8: Sacred Sites (CMT)
- Flag and sign CMT (12 m buffer);
- Consult with Indigenous Communities on site-specific measures;
- CMT Documented April  17, 2021: (species, diameter, height).
Management Measure 1: Fell tree per standard timber salvage
1B. As avoidance is not possible, and tree is more recent than 1846, then:
2. Document rationale for not avoiding it, explaining where the feature is within the Project Footprint 
(access road), and why the tree would need to be removed for safe installation of TMEP. 
Rationale: Danger tree - unsafe for public and workers.
3 CMT portion is not to kept, fell tree per standard timber salvage.
5. Once CMT is removed from site – remove flagging and sign</t>
  </si>
  <si>
    <t>SP5b-CR1-0318-2022-F1-1</t>
  </si>
  <si>
    <t>Crown Land, Tract 1965, PID 014667517</t>
  </si>
  <si>
    <t xml:space="preserve">ndigenous Community Affiliation: Stó:lō
Relevant Indigenous Plan or Policy: Stó:lō Heritage Policy, S’ólh Témèxw Use Plan Policy, Stó:lō ‘Super’ RMST Spread 5b Rev 4 (Nov 5, 2020)
Mitigation Reference: RSMT Spread 5b (A7E6W2)
Fieldnotes: Site Name: SP5b-CR1-0318-2022-F1-1 
Description: Possible Culturally Modified Tree, Post AD 1846 
Relation to Project Footprint ☒ In      ☐  Out     Distance (m):  N/A 
Land Status: ☐ Crown     ☒ Private      ☐ IR    ☐ Other:  
 Tract 1965 PID 014667517 
Kilometre Post: VKP 1037+723+219.35 
Coordinates: UTM Zone ☒ 10 ☐ 11 617196 E 5471273 N 
Spread: ☐ 2   ☐ 3   ☐ 4a   ☐ 4b   ☐ 5a   ☐  WA   ☒ 5b   ☐ 6   ☐ 7  
☐ DBP (Reactivation) ☐ MRPP (Reactivation)  ☐ JNP (Reactivation) 
Environmental Alignment Sheet: CER Filing ID A7E6W0, PDF p. 47 
(March 12, 2020) 
Relationship to Other Features: In proximity to Stólō-75e, Stólō-75f, 
Stólō-75g and Stólō-1614p, all of which are segments of GIS-modelled 
Cultural Trails. SP5a-CR1-0417-2021-F1-1, a Culturally Modified Tree, 
is also nearby. 
Feature Description:  
• Culturally Modified Tree – standing bark-stripped western 
redcedar 
Location: 
• In TMEP Project Footprint 
• 3 m north of TMEP Project Centreline 
• 32 m southeast of Trans Mountain Pipeline (1951-1953) Centreline 
• 107 m northeast of BC-652a (Menz Creek) 
• 1.7 km northwest of Highway 5 (Coquihalla Highway) 
• 80 m west of existing secondary access road 6-A-24-A-1.2.3 
• 115 m north of existing secondary access road 6-A-23-B-1.3 (Othello Road)
Date of Discovery: March 18, 2022 
Discovery Narrative: Culturally Modified Tree was identified during pre-
construction site assessment on March 18, 2022
Location:  
 In proposed updated TMEP Project Footprint 
 18 m south of proposed updated TMEP Proposed Centerline 
 26 m south of Trans Mountain Pipeline (1951-1953) Centreline 
 55 m west of BC-659 (unnamed watercourse) 
 74 m east of BC-660 (unnamed watercourse) 
 190 m south of Fraser River 
 305 m east of deactivated/overgrown access road 6-A-44-A-1 
 92 m south of Highway 1 (Trans Canada Highway)
Date of Discovery: January 28, 2022 
Discovery Narrative: Culturally Modified Tree was identified during pre-
construction site assessment on January 28, 2022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(south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 </t>
  </si>
  <si>
    <t>DO NOT CUT - MITIGATION NOT APPROVED
Curate CMT Portion 
Site-Specific Mitigation: Notes 1 and 8 - Condition 100 (A6Y0U2, PDF 
pp. 18-23). 
Note 1: General TLU Sites: 
- Install signage “SP5b-CR1-0318-2022-F1-1, VKP 1037+723+214.35 to 
VKP 1037+723+224.35”; 
- General Indigenous Monitoring. 
Note 8: Sacred Sites (CMT) 
- Flag and sign CMT (5-m buffer); 
- Consult with Indigenous Communities on site-specific measures; 
- CMT documented March 18, 2022 (species, diameter, height). 
Preferred Management Measure: Avoidance 
1. Avoid tree if at all possible; avoidance is not possible as it is only 3 m from 
centreline. 
Alternate Measure 1: Curate CMT Portion 
1. Document rationale for not avoiding the tree – rationale: due to tree’s 
close proximity to ditchline, it must be removed for safety of workers and 
public. 
2. Culturally modified portion(s) to be kept – harvest tree, retain modified 
portion(s) in longest possible section(s), safely store on side of right-of-way 
or staging area per logistics of harvest method, leave flagging/labeling in 
place, keep tree separate from other felled trees, ensure culturally modified 
areas remain intact. 
3. Once CMT is removed from site – remove buffer and signage. 
Trans Mountain has assessed the location of the CMT relative to facilitating 
pipeline construction in the area. Trans Mountain is unable to protect the 
CMT through the preferred option of avoidance. Trans Mountain will harvest 
the CMT and curate the culturally modified portio</t>
  </si>
  <si>
    <t xml:space="preserve">In proximity to Stólō-75e, Stólō-75f, 
Stólō-75g and Stólō-1614p, all of which are segments of GIS-modelled 
Cultural Trails. SP5a-CR1-0417-2021-F1-1, a Culturally Modified Tree, 
is also nearby. </t>
  </si>
  <si>
    <t>Flag for Avoidance
Site-Specific Mitigation: Notes 1 and 8 - Condition 100 (A6Y0U2, PDF pp. 23-28). 
Note 1: General TLU Sites:
- Install signage “SP5b-CR1-0624-2021-F1: KP 1040.31”
- General Indigenous Monitoring.
Note 8: Sacred Sites (CMT)
- Flag and sign CMT (5 m buffer);
- Consult with Indigenous Communities on site-specific measures;
- CMT Documented June 24, 2021 (species, diameter, height).
Preferred Management Measure: Avoidance
1. Avoid tree if at all possible; avoidance confirmed July 8, 2021</t>
  </si>
  <si>
    <t>Engage Archaeological SME for Site Visit and Assessment</t>
  </si>
  <si>
    <t>Not a cultural depression, archaeologists confirmed it was industrial, a foundation for a communication tower guide wire</t>
  </si>
  <si>
    <t xml:space="preserve">Indigenous Community Affiliation: Stó:lō
Relevant Indigenous Plan or Policy: Stó:lō Heritage Policy, S’ólh Témèxw Use Plan Policy, Stó:lō ‘Super’ RMST Spread 5b Rev 4 (Nov 5, 2020)
Mitigation Reference: RSMT Spread 5b (A7E6W2)
Fieldnotes: Site Name: SP5b-CR1-0601-2021-F1-1
Description: Culturally Modified Tree, Post 1846
Relation to Project Footprint ☐ In      ☒  Out     Distance (m):  30 m 
Land Status: ☐ Crown     ☒ Private      ☐ IR    ☐ Other: 
                              Tract Tract-2042   PID 010608010
Kilometre Post: KP 1044.803
Coordinates:  UTM Zone ☒ 10 ☐ 11       611319E 5469274N
Spread: ☐ 2   ☐ 3   ☐ 4a   ☐ 4b   ☐ 5a   ☐  WA   ☒ 5b   ☐ 6   ☐ 7 
☐ DBP (Reactivation) ☐ MRPP (Reactivation)  ☐ JNP (Reactivation)
Environmental Alignment Sheet: CER Filing ID A7E6W0 PDF p. 52 (April 3, 2020).
Relationship to Other Features: Within TLU Sites Stó:lō-473 (Ceremonial Area - Bathing at Silverhope Creek; and Plant Harvesting Area) and Stó:lō-1615 (Travelway), and known archaeological site DiRi-39, associated with Silverhope Creek 
Feature Description: 
•	Culturally modified tree, Post 1846
•	Western red cedar,
•	Tapered bark strip
•	Appears recent (within last 10 years)
•	Unlikely to be a danger tree
Location: 
•	16 m south of Project footprint
•	42 m east of Silverhope Creek (BC-657)
•	63 m north of Trans Canada Hwy. 
•	30 m south of TMEP centreline
•	38 m south of Trans Mountain Pipeline (1951-1953) centerline 
•	170 m south of Tom Berry Road
•	140 m south of CN Railway
•	510 m south of the Fraser River
Date of Discovery June 1, 2021.
Discovery Narrative:
Cultural modified tree was originally identified during pre-construction site assessment on June 1, 2021. </t>
  </si>
  <si>
    <t xml:space="preserve"> Continued Avoidance</t>
  </si>
  <si>
    <t>Indigenous Community Affiliation: Stó:lō; TBD
Relevant Indigenous Plan or Policy:  Stó:lō Heritage Policy, S’ólh Témèxw Use Plan Policy, Stó:lō ‘Super’ RMST Spread 5b Rev 5 (TBD)
Mitigation Reference: RSMT Spread 5b (A7E6W2)
Fieldnotes: Feature Details
Feature 1: SP5b-CR1-0426-2021-F1-1
Feature Description: Culturally Modified Tree (Age: Post1846 AD)
• Western Red Cedar 
• Tapered Bark Strip 
• Scar 60 cm long, 15 cm wide and 4 cm deep, tapered on the top.
• Height above ground: 0 cm
• Diametre at Breast Height: 86 cm
• Tree height 28 m (estimated), Drip Line: 5 m
• Up
slope
• Danger Tree Assessment TBD
• Age estimated based on diameter, tree height and tree stand age
Vegetation Resources Inventory (VRI) Data:
• MAP: 92H033, Polygon ID 819
• Projected Height: 25.2 m / 21 m
• Projected Age: 94 years, 1927 AD
Location: 1050.379
• 24 m south of the Project Footprint
• 37 m south of the TMEP Centreline
• 30 m south of the TMPL (1951) Centreline 
• 57 m south of Highway 1
• 100 m south of the CN Railroad
• 130 m south of the Fraser River
• 67 m west of Access Point -6A-Hwy1-E-1
• 182 m west of watercourse BC-658b
• 281 m east of watercourse BC-659
• 470 m south of Chawathil 4 IR
• Crown Land, Tract-2079, PID 015027911
Coordinate: 10U 605870E 5468859N 
Danger Tree Assessment:  Complete April 28 2021
• Confirmed danger tree - will be topped to bring danger down to 
safe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</si>
  <si>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SP5b-CR1-0426-2021-F1-1,
KP 1050.371 to KP 1050.387”;
- General Indigenous Monitoring.
Note 8: Sacred Sites
- Flag and sign (7.5-m buffer);
- Consult with Indigenous Communities on site-specific measures;
- Tree documented April 26, 2021 (species, height, diameter).
Preferred Management Measure: Flag for Avoidance
1. Avoid tree if at all possible – avoidance is not possible, as tree is 30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</si>
  <si>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Indigenous Community Affiliation: Stó:lō; TBD
Relevant Indigenous Plan or Policy:  Stó:lō Heritage Policy, S’ólh Témèxw Use Plan Policy, Stó:lō ‘Super’ RMST Spread 5b Rev 5 (TBD)
Mitigation Reference: RSMT Spread 5b (A7E6W2)
Fieldnotes:Feature 3: SP5b-CR1-0426-2021-F1-3
Feature Description: Culturally Modified Tree (Age: Post1846 AD)
• Western Red Cedar 
• Tapered Bark Strip 
• Scar 5 m long (estimated), 10 cm wide and 10 cm deep, on the east side of the tree
• Axe tool marks
• Height above ground: 0 cm
• Diametre at Breast Height: 69 cm
• Tree height 27 m (estimated), Drip Line: 5 m
• Upslope
• Danger Tree Assessment TBD
• Age estimated based on diameter, tree height and tree stand age
Vegetation Resources Inventory (VRI) Data:
• MAP: 92H033, Polygon ID 819
• Projected Height: 25.2 m / 21 m
• Projected Age: 94 years, 1927 AD
Location: 1050.399
• 18 m south of the Project Footprint
• 32 m south of the TMEP Centreline
• 28 m south of the TMPL (1951) Centreline 
• 56 m south of Highway 1
• 98 m south of the CN Railroad
• 130 m south of the Fraser River
• 100 m west of Access Point -6A-Hwy1-E-1 
• 205 m west of watercourse BC-658b
• 261 m east of watercourse BC-659
• 465 m south of Chawathil 4 IR
• Crown Land, Tract-2079, PID 015027911
Coordinate: 10U 605851E 5468864N 
Danger Tree Assessment:  Completed April 28 2021
• Confirmed danger tree, no back roots/split. Too dangerous to top. No plan of 
action to downgrade danger of the tree, Tree will be felled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</si>
  <si>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"Environmentally Sensitive Area: SP5b-CR1-0426-2021-F1-3,
KP 1050.403 to KP 1050.419”;
- General Indigenous Monitoring.
Note 8: Sacred Sites
- Flag and sign (7.5-m buffer);
- Consult with Indigenous Communities on site-specific measures;
- Tree documented April 26, 2021 (species, height, diameter).
Preferred Management Measure: Flag for Avoidance
1. Avoid tree if at all possible – avoidance is not possible, as tree is 23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</si>
  <si>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Indigenous Community Affiliation: Stó:lō; TBD
Relevant Indigenous Plan or Policy:  Stó:lō Heritage Policy, S’ólh Témèxw Use Plan Policy, Stó:lō ‘Super’ RMST Spread 5b Rev 5 (TBD)
Mitigation Reference: RSMT Spread 5b (A7E6W2)
Fieldnotes:Feature 2: SP5b-CR1-0426-2021-F1-2
Feature Description: Culturally Modified Tree (Age: Post1846 AD)
• Douglas Fir
• Rectangular Bark Strip (Blaze)
• Scar 69 cm long, 20 cm wide and 12 cm deep, on the west side of the tree 
• Axe tool mark, plus carving with knife “B77+239”
• Height above ground: 74 cm
• Diametre at Breast Height: 57.3 cm
• Tree height 22 m (estimated), Drip Line: 5 m
• Upslope
• Possible Survey Marker based on carving.
• Danger Tree Assessment TBD
• Age estimated based on diameter, tree height and tree stand age
Vegetation Resources Inventory (VRI) Data:
• MAP: 92H033, Polygon ID 819
• Projected Height: 25.2 m / 21 m
• Projected Age: 94 years, 1927 AD
Location: 1050.379
• 8 m south of the Project Footprint
• 19 m south of the TMEP Centreline
• 15 m south of the TMPL (1951) Centreline 
• 47 m south of Highway 1
• 90 m south of the CN Railroad
• 118 m south of the Fraser River
• 100 m west of Access Point -6A-Hwy1-E-1 
• 244 m west of watercourse BC-658b
• 213 m east of watercourse BC-659
• 455 m south of Chawathil 4 IR
• Crown Land, Tract-2079, PID 015027911
Coordinate: 10U 605835E 5468877N 
Danger Tree Assessment:  Completed April 28 2021
• Confirmed danger tree, will be topped to bring level down to safe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</si>
  <si>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SP5b-CR1-0426-2021-F1-2,
KP 1050.391 to KP 1050.407”;
- General Indigenous Monitoring.
Note 8: Sacred Sites
- Flag and sign (7.5-m buffer);
- Consult with Indigenous Communities on site-specific measures;
- Tree documented April 26, 2021 (species, height, diameter).
Preferred Management Measure: Flag for Avoidance
1. Avoid tree if at all possible – avoidance is not possible, as tree is 8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</si>
  <si>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SP5b-CR1-0128-2022-F1-1</t>
  </si>
  <si>
    <t>Indigenous Community Affiliation: Stó:lō
Relevant Indigenous Plan or Policy: Stó:lō Heritage Policy, S’ólh Témèxw Use Plan Policy, Stó:lō ‘Super’ RMST Spread 5b Rev 4 (Nov 5, 2020)
Mitigation Reference: RSMT Spread 5b (A7E6W2)
Fieldnotes: ite Name: SP5b-CR1-0128-2022-F1-1
 Description: Culturally Modified Tree, Post AD 1846
Relation to Project Footprint ☒ In      ☐  Out     Distance (m): N/A 
Land Status: ☒ Crown     ☐ Private      ☐ IR    ☐ Other: 
 Tract 2079 PID 015027911
Kilometre Post: 1050.718
Coordinates:  UTM Zone ☒ 10 ☐ 11       605534 E 5468855 N 
Spread: ☐ 2   ☐ 3   ☐ 4a   ☐ 4b   ☐ 5a   ☐  WA   ☒ 5b   ☐ 6   ☐ 7 
☐ DBP (Reactivation) ☐ MRPP (Reactivation)  ☐ JNP (Reactivation)
Environmental Alignment Sheet: CER Filing ID A7E6W0, PDF p. 56 
(March 12, 2020) 
Relationship to Other Features: Culturally Modified Trees SP5b-CR1-
0426-2021-F1-1, SP5b-CR1-0426-2021-F1-2, SP5b-CR1-0426-2021-
F1-3, SP5b-CR1-0427-2021-F1-1, and SP5b-CR1-0427-2021-F1-2  
are located nearby.  
Feature Description:
 Culturally Modified Tree, Post 1846 – blazed western redcedar
 30-m buffer installed 
 Confirmed to be danger treE</t>
  </si>
  <si>
    <t>Curate CMT Portion
Site-Specific Mitigation: Notes 1 and 8 - Condition 100 (A6Y0U2, PDF
pp. 23-28).
Note 1: General TLU Sites:
- Install signage " Environmentally Sensitive Area: SP5b-CR1-0128-2022-
F1-1, KP 1050.713 to KP 1050.723”;
- General Indigenous Monitoring.
Note 8: Sacred Sites
- Flag and sign (5-m buffer);
- Consult with Indigenous Communities on site-specific measures;
- Tree documented January 28, 2022 (species, height, diameter).
Preferred Management Measure: Flag for Avoidance
1. Avoid tree if at all possible – avoidance is not possible, as tree is 18 m from 
updated centreline and within proposed updated Project Footprint.
Alternate Measure 1: Curate CMT Portion
1. Document rationale for not avoiding tree – see additional comments below.
2. CMT portion is to be kept – harvest tree, retain modified portion in
longest possible section(s) compatible with harvest method required by
tree's location, safely store on side of right-of-way or in staging area per
logistics of required harvest method, keep tree separate from other felled
trees, leave flagging in place, ensure culturally modified areas remain intact.
 3. Once CMT is removed from site – remove buffer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</si>
  <si>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 xml:space="preserve">SP5b-CR1-
0426-2021-F1-1, SP5b-CR1-0426-2021-F1-2, SP5b-CR1-0426-2021-
F1-3, SP5b-CR1-0427-2021-F1-1, and SP5b-CR1-0427-2021-F1-2  
are located nearby.  </t>
  </si>
  <si>
    <t>Indigenous Community Affiliation: Stó:lō; TBD
Relevant Indigenous Plan or Policy:  Stó:lō Heritage Policy, S’ólh Témèxw Use Plan Policy, Stó:lō ‘Super’ RMST Spread 5b Rev 5 (TBD)
Mitigation Reference: RSMT Spread 5b (A7E6W2)
Fieldnotes: eature 2: SP5b-CR1-0427-2021-F1-2
Feature Description: Culturally Modified Tree (Age: Post1846 AD)
• Western Red Cedar 
• Tapered Bark Strip 
• Scar 8 m long (estimated), 110 cm wide and 26 cm deep, on the north side of the tree
• Axe tool marks (chopping), plus extensive fire scar with charring
• Height above ground: 0 cm
• Diametre at Breast Height: 136 cm
• Tree height 32 m (estimated), Drip Line: 5 m
• Upslope
• Danger Tree Assessment TBD
• Age estimated based on diameter, tree height and tree stand age
Vegetation Resources Inventory (VRI) Data:
• MAP: 92H033, Polygon ID 819
• Projected Height: 25.2 m / 21 m
• Projected Age: 94 years, 1927 AD
Location: 1050. 739
• 16 m south of the Project Footprint
• 22 m south of the TMEP Centreline
• 26 m south of the TMPL (1951) Centreline 
• 80 m south of Highway 1
• 136 m south of the CN Railroad
• 168 m south of the Fraser River
• 100 m west of Access Point -6A-Hwy1-E-1 
• 65 m west of watercourse BC-659b
• 61m east of watercourse BC-660
• 450 m south of Chawathil 4 IR
• Crown Land, Tract-2079, PID 015027911
Coordinate: 10U 605509E 5468876N 
Danger Tree Assessment:  Completed April 28 2021
• Confirmed danger tree, Hallow split to 30ft, will increment boar to see if danger rating can be reduced. Remove dangerous portion.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</si>
  <si>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SP5b-CR1-0427-2021-F1-2,
KP 1050.727 to KP 1050.751”;
- General Indigenous Monitoring.
Note 8: Sacred Sites
- Flag and sign (12-m buffer);
- Consult with Indigenous Communities on site-specific measures;
- Tree documented April 27, 2021 (species, height, diameter).
Preferred Management Measure: Flag for Avoidance
1. Avoid tree if at all possible – avoidance is not possible, as tree is 3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</si>
  <si>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Indigenous Community Affiliation: Stó:lō; TBD
Relevant Indigenous Plan or Policy:  Stó:lō Heritage Policy, S’ólh Témèxw Use Plan Policy, Stó:lō ‘Super’ RMST Spread 5b Rev 5 (TBD)
Mitigation Reference: RSMT Spread 5b (A7E6W2)
Fieldnotes:Feature Details
Feature 1: SP5b-CR1-0427-2021-F1-1
Feature Description: Culturally Modified Tree (Age: Post1846 AD)
• Western Red Cedar 
• Tapered Bark Strip 
• Scar 5 m long (estimated), 75 cm wide and 15 cm deep, tapered on the top.
• Tool marks: axe (chopping), including fire scar and extensive charring 
• Height above ground: 0 cm
• Diametre at Breast Height: 151 cm
• Tree height 30 m (estimated), Drip Line: 5 m
• Upslope
• Danger Tree Assessment TBD
• Age estimated based on diameter, tree height and tree stand age
Vegetation Resources Inventory (VRI) Data:
• MAP: 92H033, Polygon ID 1023
• Projected Height: 14.6 m / 16.7 m 
• Projected Age: 54 years, 1966 AD
Location: 1050.730
• In Project Footprint (southern edge)
• 9 m south of the TMEP Centreline
• 5 m south of the TMPL (1951) Centreline 
• 61 m south of Highway 1
• 115 m south of the CN Railroad
• 153 m south of the Fraser River
• 67 m west of Access Point -6A-Hwy1-E-1 
• 80 m west of watercourse BC-659
• 57 m east of watercourse BC-660
• 440 m south of Chawathil 4 IR
• Crown Land, Tract-2079, PID 015027911
Coordinate: 10U 605517E 5468858N 
Danger Tree Assessment:  Completed April 28 2021
• Confirmed danger tree, leaning to work area 25% burnt out/split, will be topped to bring level of danger down to safe.
Additional Comments:
After assessing several methods and construction techniques (including retaining walls, material importing, shallow DOC, etc.) for the segment between Mountain1 crossing (1050+300) and Mountain2 crossing (1051+750), Macro believes that the most
optimum approach to safely construct through this area, while minimizing impacts to both TMPL Line 1 and Highway 1, is to re-align the ditch and obtain additional TWS. The proposed ditchline and TWS are located on the cut side (west side of Line1), meaning
that the proposed centerline is on the other side of TMPL Line 1 compared to before.
The additional TWS is within the approved CER corridor V11 and is deemed to mitigate several risks including construction-induced geohazards. Following several site assessments by Macro and TMEP execution personnel, it was determined that, in order to
account for cut slopes and required work room as well as temporary geohazard mitigation measures while minimizing impacts to the existing TMPL Line 1 and Highway 1, the work side is to be located on the cut side (not on the highway side) and therefore
additional temporary workspace is required to ensure construction safety. The request for this additional TWS is also intended to allow for the storage of excess grading material notably “Metal Leach/Acid Rock Drainage (ML/ARD)” and will also avoid extra
material on TMPL Line 1. The request to acquire the additional workspace is primarily driven by the following:
•            Ensure safe cut slopes through existing cross-slopes and unstable areas along the proposed segment (from KP 1050+300 to KP 1051+750)
•            Provide adequate workspace for scaling of loose rock blocks and/or trim blasting of danger rock
•            Allow storage of excess grading material notably “Acid Rock Drainage (ARD)”
•            Reduce safety risks to construction personnel along the right-of-way from falling rocks, debris, etc.
•            Reduce safety risks to the general public using MoTI Highway 1
•            Reduce safety risks to TMPL Line 1 and the potential for additional overburden
•            Reduce environment impact from construction-induced geohazards during construction
•            Avoid significant schedule delays in completing construction within the planned timeframe due to the restricted footprint
•            Account for the anticipated soil and rock that must be drilled, blasted and excavated to prepare the RoW for pipeline installation</t>
  </si>
  <si>
    <t>Curate CMT Portion
Site-Specific Mitigation: Notes 1 and 8 - Condition 100 (A6Y0U2, PDF
pp. 23-28).
Note 1: General TLU Sites:
- Install signage " Environmentally Sensitive Area: SP5b-CR1-0427-2021-F1-1,
KP 1050.711 to KP 1050.749”;
- General Indigenous Monitoring.
Note 8: Sacred Sites
- Flag and sign (19-m buffer);
- Consult with Indigenous Communities on site-specific measures;
- Tree documented April 27, 2021 (species, height, diameter).
Preferred Management Measure: Flag for Avoidance
1. Avoid tree if at all possible – avoidance is not possible, as tree is 17 m from
updated centreline and within Project Footprint.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and its condition relative
to facilitating pipeline construction in the area. Trans Mountain is unable to
protect the CMT through the preferred option of avoidance. Trans Mountain will
harvest the CMT and curate the culturally modified portion.</t>
  </si>
  <si>
    <t>High Top (Remove Dangerous Portion)
Note 1: General TLU Sites:
- Install signage "SP5b-CR1-0903-2021-F1-1”; “KP 106_x005F_x0016_.6_x005F_x001B__x005F_x0017_”
- General Indigenous Monitoring.
Note 8: Sacred Sites (CMT)
- Flag and sign CMT (3 m buffer); [CMT flagging is present on tree, 2 bands]
- Consult with Indigenous Communities on site-specific measures;
- CMT Documented (March 9, 2021: (species, diameter, height).
Preferred Management Measure: 1. Avoid tree if at all possible; however, as this tree is
a confirmed danger tree, avoidance is not possible, and tree is more recent than 1846,
then:
2. As a danger tree, and that this tree is immediately adjacent to the project footprint,
the hazardous portion of tree (candelabra tops) needs to be removed for safe
installation of the TMEP.
3. Do not cut the culturally modified portion.
4. Once tree is made safe, avoid tree.</t>
  </si>
  <si>
    <t>Danger Tree - high top to remove dangerous portion</t>
  </si>
  <si>
    <t>SP5b-CR1-1216-2021-F1-1</t>
  </si>
  <si>
    <t>Culturally Modified Tree (Cloth Offering)
Stó:lō, TBD</t>
  </si>
  <si>
    <t>Crown, Tract PC7072.06, PID 004089120</t>
  </si>
  <si>
    <t>Indigenous Community Affiliation: Stó:lō
Relevant Indigenous Plan or Policy: Stó:lō Heritage Policy, S’ólh Témèxw Use Plan Policy, Stó:lō ‘Super’ RMST Spread 5b Rev 4 (Nov 5, 2020)
Mitigation Reference: RSMT Spread 5b (A7E6W2)
Fieldnotes:Site Name: SP5b-CR1-1216-2021-F1-1
Description: Culturally Modified Tree, Post AD 1846
Relation to Project Footprint ☒ In ☐ Out Distance (m): NA
Land Status: ☒ Crown ☐ Private ☐ IR ☐ Other:
 Tract PC7072.06 PID 004089120
Kilometre Post: VKP 1064.782+2166.24
Coordinates: UTM Zone ☒ 10 ☐ 11 596360E 5457004N
Spread: ☐ 2 ☐ 3 ☐ 4a ☐ 4b ☐ 5a ☐ WA ☒ 5b ☐ 6 ☐ 7
☐ DBP (Reactivation) ☐ MRPP (Reactivation) ☐ JNP (Reactivation)
Environmental Alignment Sheet: CER Filing ID A7E6W0 PDF p. 68
(March 12, 2020).
Relationship to Other Features: Traditional Land Use Site Stó:lō-943 is
also on this Environmental Alignment Sheet.
Feature Description:
 Culturally Modified Tree, Post 1846 – two felled young red
alders or two cut segments of one red alder with cloth offerings –
located within 1 m of each other
 30-m buffer installed
Location:
 In TMEP Project Footprint
 26 m west-northwest of TMEP Proposed Centerline
 43 m east-southeast of Trans Mountain Pipeline (1951-1953) Centreline
 30 m southwest of BC-681 (unnamed watercourse)
 645 m east of Fraser River
 203 m north-northeast of deactivated/overgrown access road 6-A-60-A-2
 91 m east-southeast of Highway 1 (Trans Canada Highway)
Date of Discovery: December 16, 2021
Discovery Narrative: Culturally Modified Tree was identified during pre_x005F_x0002_construction site assessment on December 16, 2021.
Additional Comments:
 Previously felled; cut ends are not fresh, plus trunks are covered by leaves and are partially entrenched in ground, suggesting that cutting happened at least a year ago.
 Located near edge of adjacent BC Hydro easement.
 May reflect vegetation clearance in general area, but not associated with TMEP; surrounding trees at current location have not been cleared</t>
  </si>
  <si>
    <t>Flag for Avoidance (confirmed)
Site-Specific Mitigation: Notes 1 and 8 - Condition 100 (A6Y0U2, PDF
pp. 23-28).
Note 1: General TLU Sites:
- Install signage " Environmentally Sensitive Area: SP5b-CR1-1216-
2021-F1-1, VKP 1064.782+2156.24 to VKP 1064.782+2176.24”'
- General Indigenous Monitoring.
Note 8: Sacred Sites
- Flag and sign (10-m buffer);
- Consult with Indigenous Communities on site-specific measures;
- Tree documented December 16, 2021 (species, condition, diameter).
Preferred Management Measure: Flag for Avoidance
1. Avoid tree if at all possible</t>
  </si>
  <si>
    <t>Stó:lō-943</t>
  </si>
  <si>
    <t>felled, avoided</t>
  </si>
  <si>
    <t>Curate CMT Portion
Notes 1, 8 (Spread 5B RSMT - A7E6W2).
Note 1: General TLU Sites:
- Install signage "SP5b-CR1-0403-2021-F1-2”; “KP 1069.902”'
- General Indigenous Monitoring.
Note 8: Sacred Sites (CMT)
- Flag and sign CMT (3 m buffer);
- Consult with Indigenous Communities on site-specific measures; 
CMT documented (MAr 4 2021) (species, diameter, height).
1. Avoid tree if at all possible; [tree confirmed to be a danger tree]
2. If avoidance is not possible, and tree is more recent than 1846, then:
a. Document rationale for not avoiding it, [ danger tree - needs to be removed for safe installation of pipe] Mar 5 2021
3. Indigenous Communities to visit tree and determine if they want to keep the culturally modified portion of the tree.
4a. If CMT portion is to be kept - Harvest tree and place on side of right-of-way, following Simpcw guidance, keep tree separate from other falled trees, leave culturally modified areas intact. [and/or transport to Assigned Indigenous Communities repository – per guidance if requested and practicable]. 
4b. If CMT portion is not to kept, fell tree per standard timber salvage.
5. Once CMT is removed from site – remove flagging and sign.
Note 15- Stó:lō Material Culture Sites
If approved, Remove CMTs as per the Field Plan for Stó:lō Material Culture Sites</t>
  </si>
  <si>
    <t>Curate CMT Portion
Note 1: General TLU Sites:
- Install signage "SP5b-CR1-0403-2021-F1-3”; “KP 1069.903”'
- General Indigenous Monitoring.
Note 8: Sacred Sites (CMT)
- Flag and sign CMT (3 m buffer);
- Consult with Indigenous Communities on site-specific measures; 
CMT documented (MAr 4 2021) (species, diameter, height).
1. Avoid tree if at all possible; [tree confirmed to be a danger tree]
2. If avoidance is not possible, and tree is more recent than 1846, then:
a. Document rationale for not avoiding it, [ danger tree - needs to be removed for safe installation of pipe] Mar 5 2021
3. Indigenous Communities to visit tree and determine if they want to keep the culturally modified portion of the tree.
4a. If CMT portion is to be kept - Harvest tree and place on side of right-of-way, following IM guidance, keep tree separate from other falled trees, leave culturally modified areas intact. [and/or transport to Assigned Indigenous Communities repository – per guidance if requested and practicable]. 
4b. If CMT portion is not to kept, fell tree per standard timber salvage.
5. Once CMT is removed from site – remove flagging and sign.
Note 15- Stó:lō Material Culture Sites
If approved, Remove CMTs as per the Field Plan for Stó:lō Material Culture Sites</t>
  </si>
  <si>
    <t>Flag for Avoidance (Confirmed)
Note 1: General TLU Sites:
- Install signage "SP5b-CR1-0403-2021-F2-1”; “KP 1069.915”'
- General Indigenous Monitoring. of U-Shaped Maple
Note 8: Sacred Sites (CMT)
- Flag and sign CMT (3 m buffer);
- Consult with Indigenous Communities on site-specific measures; 
- Document CMT (species, diameter, height).
1. Avoid tree if at all possible; avoidance is confirmed.</t>
  </si>
  <si>
    <t>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SP5b-CR1-1206-F1-4
Description: Culturally Modified Tree – Post AD 1846
Relation to Project Footprint ☐ In ☒ Out Distance (m): 5 m
northwest
Land Status: ☒ Crown ☐ Private ☐ IR ☐ Other:
 Tract 2150 PID 012905046
Kilometre Post: 1070+432+158.61
Coordinates: UTM Zone ☒ 10 ☐ 11 595989 E 5453725 N
Spread: ☐ 2 ☐ 3 ☐ 4a ☐ 4b ☐ 5a ☐ WA ☒ 5b ☐ 6 ☐ 7
☐ DBP (Reactivation) ☐ MRPP (Reactivation) ☐ JNP (Reactivation)
Environmental Alignment Sheet: CER Filing ID A7E6W0 PDF p. 70
(March 12, 2020).
Relationship to Other Features: Culturally Modified Trees SP5b-CR1-
1206-F1-1, SP5b-CR1-1206-F1-2, SP5b-CR1-1206-F1-3, SP5b-CR1-
1206-F2-1, and SP5b-CR1-1206-F2-2 are located nearby. Traditional
Land Use Site Stó:lō-943 is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5 m northwest of TMEP Project Footprint
 40 m east of TMEP Proposed Centerline
 48 m east of Trans Mountain Pipeline (1951-1953) Centreline
 40 m north of BC-690 (Patterson Creek)
 388 m east of Fraser River
 17 m south of deactivated/overgrown access road 6-A-64-B-3.1
 10 m northwest of deactivated/overgrown access road 6-A-64-B-3.2
 107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t>
  </si>
  <si>
    <t>Flag for Avoidance
Site-Specific Mitigation: Notes 1 and 8 - Condition 100 (A6Y0U2, PDF
pp. 23-28).
Note 1: General TLU Sites:
- Install signage "Environmentally Sensitive Area: SP5a-CR1-1206-F1,
KP 1070+432+150.61 to KP 1070+432+165.61”;
- General Indigenous Monitoring.
Note 8: Sacred Sites
- Flag and sign (5-m buffer);
- Consult with Indigenous Communities on site-specific measures;
- Document tree (height, diameter, modification measurements)
Preferred Management Measure: Flag for Avoidance
1. Avoid tree if at all possible.</t>
  </si>
  <si>
    <t>SP5b-CR1-
1206-F1-1, SP5b-CR1-1206-F1-2, SP5b-CR1-1206-F1-3, SP5b-CR1-
1206-F1-4, and SP5b-CR1-1206-F2-2 are located nearby. Traditional
Land Use Site Stó:lō-943 is also on this Environmental Alignment Sheet</t>
  </si>
  <si>
    <t xml:space="preserve">Indigenous Community Affiliation: N/A
Relevant Indigenous Plan or Policy: Stó:lō Heritage Policy, S’ólh Témèxw Use Plan Policy, Stó:lō ‘Super’ RMST Spread 5b Rev 4 (Nov 5, 2020)
Mitigation Reference: RSMT Spread 5b (A7E6W2)
Fieldnotes: Site Name: SP5b-CR1-1206-F2-1
Description: Culturally Modified Tree – Post AD 1846
Relation to Project Footprint ☒ In ☐ Out Distance (m): 6 m east
Land Status: ☒ Crown ☐ Private ☐ IR ☐ Other:
 Tract 2150 PID 012905046
Kilometre Post: 1070+432+159.61
Coordinates: UTM Zone ☒ 10 ☐ 11 595976 E 5453725 N
Spread: ☐ 2 ☐ 3 ☐ 4a ☐ 4b ☐ 5a ☐ WA ☒ 5b ☐ 6 ☐ 7
☐ DBP (Reactivation) ☐ MRPP (Reactivation) ☐ JNP (Reactivation)
Environmental Alignment Sheet: CER Filing ID A7E6W0 PDF p. 70
(March 12, 2020).
Relationship to Other Features: Culturally Modified Trees SP5b-CR1-
1206-F1-1, SP5b-CR1-1206-F1-2, SP5b-CR1-1206-F1-3, SP5b-CR1-
1206-F1-4, and SP5b-CR1-1206-F2-2 are located nearby. Traditional
Land Use Site Stó:lō-943 is also on this Environmental Alignment Sheet.
Feature Description:
 Culturally Modified Tree – Post AD 1846 – cloth offering on
young cedar
 SP5b-CR1-1206-F2-2, a similar cloth offering on a young cedar,
is immediately adjacent, and a firepit was observed in their
vicinity
 Above coordinates are updated data from land surveyor
 Adjacent terrain was checked for additional CMTs following site
discovery
Location:
 6 m east TMEP Project Footprint
 27 m east of TMEP Proposed Centerline
 36 m east of Trans Mountain Pipeline (1951-1953) Centreline
 37 m north of BC-690 (Patterson Creek)
 374 m east of Fraser River
 15 m south of deactivated/overgrown access road 6-A-64-B-3.1
 17 m northwest of deactivated/overgrown access road 6-A-64-B-3.2
 95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
</t>
  </si>
  <si>
    <t>Flag for Avoidance
Site-Specific Mitigation: Notes 1 and 8 - Condition 100 (A6Y0U2, PDF
pp. 23-28).
Note 1: General TLU Sites:
- Install signage "Environmentally Sensitive Area: SP5a-CR1-1206-F2,
KP 1070+432+149.61 to KP 1070+432+171.61”;
- General Indigenous Monitoring.
Note 8: Sacred Sites
- Flag and sign (5-m buffer);
- Consult with Indigenous Communities on site-specific measures;
- Tree documented December 6, 2020 (species, modification)
Preferred Management Measure: Flag for Avoidance
1. Avoid tree if at all possible.</t>
  </si>
  <si>
    <t>SP5b-CR1-1206-F2-2</t>
  </si>
  <si>
    <t xml:space="preserve">Indigenous Community Affiliation: N/A
Relevant Indigenous Plan or Policy: Stó:lō Heritage Policy, S’ólh Témèxw Use Plan Policy, Stó:lō ‘Super’ RMST Spread 5b Rev 4 (Nov 5, 2020)
Mitigation Reference: RSMT Spread 5b (A7E6W2)
Fieldnotes: Site Name: SP5b-CR1-1206-F2-2
Description: Culturally Modified Tree – Post AD 1846
Relation to Project Footprint ☒ In ☐ Out Distance (m): 6 m east
Land Status: ☒ Crown ☐ Private ☐ IR ☐ Other:
 Tract 2150 PID 012905046
Kilometre Post: 1070+432+161.61
Coordinates: UTM Zone ☒ 10 ☐ 11 595976 E 5453725 N
Spread: ☐ 2 ☐ 3 ☐ 4a ☐ 4b ☐ 5a ☐ WA ☒ 5b ☐ 6 ☐ 7
☐ DBP (Reactivation) ☐ MRPP (Reactivation) ☐ JNP (Reactivation)
Environmental Alignment Sheet: CER Filing ID A7E6W0 PDF p. 70
(March 12, 2020).
Relationship to Other Features: Culturally Modified Trees SP5b-CR1-
1206-F1-1, SP5b-CR1-1206-F1-2, SP5b-CR1-1206-F1-3, SP5b-CR1-
1206-F1-4, and SP5b-CR1-1206-F2-1 are located nearby. Traditional
Land Use Site Stó:lō-943 is also on this Environmental Alignment Sheet.
Feature Description:
 Culturally Modified Tree – Post AD 1846 – cloth offering on
young cedar
 SP5b-CR1-1206-F2-2, a similar cloth offering on a young cedar,
is immediately adjacent, and a firepit was observed in their
vicinity
 Above coordinates are updated data from land surveyor
 Adjacent terrain was checked for additional CMTs following site
discovery
Location:
 6 m east TMEP Project Footprint
 27 m east of TMEP Proposed Centerline
 36 m east of Trans Mountain Pipeline (1951-1953) Centreline
 37 m north of BC-690 (Patterson Creek)
 374 m east of Fraser River
 15 m south of deactivated/overgrown access road 6-A-64-B-3.1
 17 m northwest of deactivated/overgrown access road 6-A-64-B-3.2
 95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
</t>
  </si>
  <si>
    <t xml:space="preserve">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SP5b-CR1-1206-F1-3
Description: Culturally Modified Tree – Post AD 1846
Relation to Project Footprint ☐ In ☒ Out Distance (m): 7 m
northwest
Land Status: ☒ Crown ☐ Private ☐ IR ☐ Other:
 Tract 2150 PID 012905046
Kilometre Post: 1070+432+159.61
Coordinates: UTM Zone ☒ 10 ☐ 11 595984 E 5453724 N
Spread: ☐ 2 ☐ 3 ☐ 4a ☐ 4b ☐ 5a ☐ WA ☒ 5b ☐ 6 ☐ 7
☐ DBP (Reactivation) ☐ MRPP (Reactivation) ☐ JNP (Reactivation)
Environmental Alignment Sheet: CER Filing ID A7E6W0 PDF p. 70
(March 12, 2020).
Relationship to Other Features: Culturally Modified Trees SP5b-CR1-
1206-F1-1, SP5b-CR1-1206-F1-2, SP5b-CR1-1206-F1-4, SP5b-CR1-
1206-F2-1, and SP5b-CR1-1206-F2-2 are located nearby. Traditional
Land Use Site Stó:lō-943 is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7 m northwest of TMEP Project Footprint
 35 m east of TMEP Proposed Centerline
 42 m east of Trans Mountain Pipeline (1951-1953) Centreline
 37 m north of BC-690 (Patterson Creek)
 384 m east of Fraser River
 18 m south of deactivated/overgrown access road 6-A-64-B-3.1
 12 m northwest of deactivated/overgrown access road 6-A-64-B-3.2
 102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
</t>
  </si>
  <si>
    <t>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SP5b-CR1-1206-F1-2
Description: Culturally Modified Tree – Post AD 1846
Relation to Project Footprint ☐ In ☒ Out Distance (m): 7 m south
Land Status: ☒ Crown ☐ Private ☐ IR ☐ Other:
 Tract 2150 PID 012905046
Kilometre Post: 1070+432+155.61
Coordinates: UTM Zone ☒ 10 ☐ 11 595981 E 5453728 N
Spread: ☐ 2 ☐ 3 ☐ 4a ☐ 4b ☐ 5a ☐ WA ☒ 5b ☐ 6 ☐ 7
☐ DBP (Reactivation) ☐ MRPP (Reactivation) ☐ JNP (Reactivation)
Environmental Alignment Sheet: CER Filing ID A7E6W0 PDF p. 70
(March 12, 2020).
Relationship to Other Features: Culturally Modified Trees SP5b-CR1-
1206-F1-1, SP5b-CR1-1206-F1-3, SP5b-CR1-1206-F1-4, SP5b-CR1-
1206-F2-1, and SP5b-CR1-1206-F2-2 are located nearby. Traditional
Land Use Site Stó:lō-943 is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7 m south of TMEP Project Footprint
 31 m east of TMEP Proposed Centerline
 40 m east of Trans Mountain Pipeline (1951-1953) Centreline
 42 m north of BC-690 (Patterson Creek)
 382 m east of Fraser River
 13 m south of deactivated/overgrown access road 6-A-64-B-3.1
 17 m northwest of deactivated/overgrown access road 6-A-64-B-3.2
 99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t>
  </si>
  <si>
    <t>Indigenous Community Affiliation: Stó:lō
Relevant Indigenous Plan or Policy: Stó:lō Heritage Policy, S’ólh Témèxw Use Plan Policy, Stó:lō ‘Super’ RMST Spread 5b Rev 5 (TBD); Field Plan for Stó:lō Material Culture Sites (Rev 5); TMEP CMT List
Mitigation Reference: RSMT Spread 5b (A7E6W2)
Fieldnotes: Site Name: SP5b-CR1-1206-F1-1
Description: Culturally Modified Tree – Post AD 1846
Relation to Project Footprint ☒ In ☐ Out Distance (m): N/A
Land Status: ☒ Crown ☐ Private ☐ IR ☐ Other:
 Tract 2150 PID 012905046
Kilometre Post: 1070+432+160.61
Coordinates: UTM Zone ☒ 10 ☐ 11 595954 E 5453725 N
Spread: ☐ 2 ☐ 3 ☐ 4a ☐ 4b ☐ 5a ☐ WA ☒ 5b ☐ 6 ☐ 7
☐ DBP (Reactivation) ☐ MRPP (Reactivation) ☐ JNP (Reactivation)
Environmental Alignment Sheet: CER Filing ID A7E6W0 PDF p. 70
(March 12, 2020).
Relationship to Other Features: Culturally Modified Trees SP5b-CR1-
1206-F1-2, SP5b-CR1-1206-F1-3, SP5b-CR1-1206-F1-4, SP5b-CR1-
1206-F2-1, and SP5b-CR1-1206-F2-2 are located nearby. Traditional
Land Use Site Stó:lō-943 and Culturally Modified Trees SP5b-CR1-
0403-2021-F1-1, SP5b-CR1-0403-2021-F1-2, and SP5b-CR1-0403-
2021-F1-3 are also on this Environmental Alignment Sheet.
Feature Description:
 Culturally Modified Tree – Post AD 1846 – bark-stripped western
redcedar
 Above coordinates are updated data from land surveyor
 Adjacent terrain was checked for additional CMTs following site
discovery
 Tree height estimated based on BC VRI data for stand
location:
 In TMEP Project Footprint
 6 m east of TMEP Proposed Centerline
 14 m east of Trans Mountain Pipeline (1951-1953) Centreline
 36 m north of BC-690 (Patterson Creek)
 353 m east of Fraser River
 12 m south of deactivated/overgrown access road 6-A-64-B-3.1
 32 m northwest of deactivated/overgrown access road 6-A-64-B-3.2
 74 m east-southeast of Highway 1 (Trans Canada Highway)
Date of Discovery: December 6, 2020
Discovery Narrative: Tree was identified during pre-construction site
assessment on December 6, 2020, with updated coordinates provided
by subsequent land surveyor visit
Additional Comments:
After assessing the suitability of a trenchless crossing for nearby watercourse BC-690, it has been determined that an open ditch represents the most optimal approach to the installation of TMEP in this location,
along with concurrent geohazard mitigation work along the adjacent segment of TMPL. Managing both activities through open excavation of this area will reduce environmental risks and geohazards by allowing
them to be addressed through a single coordinated process. To accommodate the expanded scope of work and reduce the time required to complete this work, previously planned TMEP workspaces will need to
be used to their fullest extent while additional workspaces will need to be added in order to reduce safety risks to construction personnel as well as members of general public using nearby Highway 1. For this
reason, Culturally Modified Tree SP5b-CR1-1206-F1-1, which is situated in a previously planned TMEP temporary workspace, can no longer be avoided. However, newly planned workspace required for the
concurrent work on TMEP and TMPL has been explicitly planned to allow avoidance of Culturally Modified Trees SP5b-CR1-1206-F1-2, SP5b-CR1-1206-F1-3, SP5b-CR1-1206-F1-4 and SP5b-CR1-1206-F2-1
and SP5b-CR1-1206-F2-2.</t>
  </si>
  <si>
    <t>Curate CMT Portion
Site-Specific Mitigation: Notes 1 and 8 - Condition 100 (A6Y0U2, PDF
pp. 23-28).
Note 1: General TLU Sites:
- Install signage "Environmentally Sensitive Area: SP5a-CR1-1206-F1, KP
1070+432+150.61 to KP 1070+432+165.61”;
- General Indigenous Monitoring.
Note 8: Sacred Sites
- Flag and sign (5-m buffer);
- Consult with Indigenous Communities on site-specific measures;
- Document tree (height, diameter, modification measurements)
Preferred Management Measure: Flag for Avoidance
1. Avoid tree if at all possible – avoidance is not possible, as tree is only 6 m
from ditchline.
Alternate Measure 1: Curate CMT Portion
1. Document rationale for not avoiding tree – see additional comments below.
2. CMT portion is to be kept – harvest tree and place on side of right-of-way,
keep tree separate from other felled trees, leave culturally modified areas
intact.
3. Once CMT is removed from site – remove flagging and signage.
Trans Mountain has assessed the location of the CMT relative to facilitating
pipeline construction in the area. Trans Mountain is unable to protect the CMT
through the preferred option of avoidance. Trans Mountain will harvest the CMT
and curate the culturally modified portion</t>
  </si>
  <si>
    <t>Flag for Avoidnace (Confirmed)
Note 1: General TLU Sites:
- Install signage " SP5a-CR1-0219-2021-F1-1, KP 1072.890”'
- General Indigenous Monitoring.
Note 8: Sacred Sites
- Flag and sign (5-m buffer);
- Consult with Indigenous Communities on site-specific measures;
- CMT documented February 19, 2021 (location, photo).
Preferred Management Measure: Avoidance
1. Avoid tree if at all possible.</t>
  </si>
  <si>
    <t>Curate CMT Portion
Note 1: General TLU Sites:
- Install signage “SP5b-CR1-0430-2021-F1: KP 1075.742”
- General Indigenous Monitoring.
Note 8: Sacred Sites (CMT)
- Flag and sign CMT (19 m buffer);
- Consult with Indigenous Communities on site-specific measures; 
- CMT Documented April 30, 2021: (species, diameter, height).
 Management Measure 1: .
1. Avoidance is not possible, and tree is more recent than 1846, then:
2. Document rationale for not avoiding it, explaining where the feature is within the Project Footprint 
(laydown yard), and why the tree would need to be removed for safe installation of TMEP.
Rationale: the historic logging stump is within a laydown yard. 
3. Indigenous Communities to visit tree,  and determine if they want to curate the culturally modified 
portion of the tree.
4a. If CMT portion is to be kept - Harvest tree and place on side of right-of-way, following Indigenous 
Community guidance, keep tree separate from other falled trees, leave culturally modified areas intact. 
[and/or transport to assigned Indigenous Communities repository – per guidance if requested and 
practicable].
4b. If CMT portion is not to kept, fell tree per standard timber salvage.
5. Once CMT is removed from site – remove flagging and sign</t>
  </si>
  <si>
    <t>SP5-CR1-0430-2021-F1-1</t>
  </si>
  <si>
    <t>wildlife tree fall 2021, tree is standing</t>
  </si>
  <si>
    <t>TLU</t>
  </si>
  <si>
    <t>Aquifer</t>
  </si>
  <si>
    <t>Ceremonial Area</t>
  </si>
  <si>
    <t>Cultural Site</t>
  </si>
  <si>
    <t>Travelway</t>
  </si>
  <si>
    <t>Habitation</t>
  </si>
  <si>
    <t>Hunting</t>
  </si>
  <si>
    <t>Memorial</t>
  </si>
  <si>
    <t>Navigation</t>
  </si>
  <si>
    <t>Harvesting</t>
  </si>
  <si>
    <t>Old Growth</t>
  </si>
  <si>
    <t>Park</t>
  </si>
  <si>
    <t>Waterbody</t>
  </si>
  <si>
    <t>Spiritual Site</t>
  </si>
  <si>
    <t>Tree</t>
  </si>
  <si>
    <t>Water</t>
  </si>
  <si>
    <t>Land</t>
  </si>
  <si>
    <t>Possible mound</t>
  </si>
  <si>
    <t>DiRi-66b</t>
  </si>
  <si>
    <t>DiRi-66c</t>
  </si>
  <si>
    <t>DiRi-66d</t>
  </si>
  <si>
    <t>DiRi-39c</t>
  </si>
  <si>
    <t>DiRi-39b</t>
  </si>
  <si>
    <t>DiRi-39a</t>
  </si>
  <si>
    <t>Lithic</t>
  </si>
  <si>
    <t>3-lift soils handling; stripping depths: first lift 25cms; second lift 25cms</t>
  </si>
  <si>
    <t>3-Lift soil area</t>
  </si>
  <si>
    <t>3-lift soils; Fairfield soil type; poor quality subsoils</t>
  </si>
  <si>
    <t>FAF1-59</t>
  </si>
  <si>
    <t>Soils</t>
  </si>
  <si>
    <t>3-lift soils handling; stripping depths: first lift 25-30cms; second lift 20cms</t>
  </si>
  <si>
    <t>3-lift soils; Fairfield soil type; poor quality subsoils; unstable trench</t>
  </si>
  <si>
    <t>FAF1-60</t>
  </si>
  <si>
    <t>3-lift soils handling; stripping depths: first lift 15-20cms; second lift 30cms</t>
  </si>
  <si>
    <t>FAF1-57</t>
  </si>
  <si>
    <t>3-lift soils handling; stripping depths: first lift 15cms; second lift 35cms</t>
  </si>
  <si>
    <t>FAF1-56</t>
  </si>
  <si>
    <t>3-lift soils; Fairfield soil type</t>
  </si>
  <si>
    <t>FAF1-706</t>
  </si>
  <si>
    <t>FAF1-766</t>
  </si>
  <si>
    <t>FAF1-705</t>
  </si>
  <si>
    <t>FAF1-791</t>
  </si>
  <si>
    <t>FAF1-58</t>
  </si>
  <si>
    <t>3-lift soils handling; stripping depths: first lift 20-25cms; second lift 25cms</t>
  </si>
  <si>
    <t>FAF1-404</t>
  </si>
  <si>
    <t>3-lift soils handling; stripping depths: first lift 10-15cms; second lift 30cms</t>
  </si>
  <si>
    <t>FAF1-790</t>
  </si>
  <si>
    <t>3-lift soils handling; stripping depths: first lift 10-15 cms; second lift 30 cms</t>
  </si>
  <si>
    <t>FAF1-55</t>
  </si>
  <si>
    <t>Following completion of the PCEM program, invasive plant species management will be released to Trans Mountain operations and will follow the Integrated Vegetation Management Plan (IVMP).</t>
  </si>
  <si>
    <t>Post-construction monitoring of invasive species will be a component of the Project Post-Construction Environmental Monitoring (PCEM) Program. Refer to the Weed and Vegetation Management section of the Pipeline EPP (Appendix G) and the Weed and Vegetati</t>
  </si>
  <si>
    <t>• Clearing/Access Construction: Prior to matting or stripping, cut canes close to the ground with loppers or pruners (not chainsaws).  Vegetative knotweed materials
and root balls are to be bagged, tarped, and strapped securely or placed within a sealed trailer for transport. Lined metre bags would be a viable option, or the lined GLF containers that can be securely sealed in such a way that there is no chance of soil, seeds,and fragments from escaping. and remove for off-site disposal at an approved facility.
• Matting: Place geotextile over JK 'stumps' before installing access mats.
• Stripping &amp; Grading:  Topsoil within 20m of the infestation will be stripped and stored separate from adjacent soils. Subsoils/grade material to also be stored separate within the infested area.
• Snow fence and environmental signage installed to delineate the impacted soils.
•Soil handling equipment are required to perform a level 1 clean prior to leaving area. Level 1 cleaning must be able to achieve complete removal of all soil and vegetative material.
Cleaning will be approved by a TMEP EI prior to equipment exiting area. Level 2 cleaning may be required if soils are saturated and the appropriate level of cleaning cannot be
achieved. If Level 2 cleaning is required, it is to be completed within the infested area or at a controlled wash station where material cannot be spread (i.e. Laidlaw wash bay); however, measures will be required to ensure soils are not dislodged en route to wash station.
Ensure topsoil is stored on the land parcel from where it was salvaged. Refer to Sections 6.0 and 7.0 of the Pipeline EPP (Volume 2 of the Environmental Plans), the Weed and Vegetation Management section  of the Pipeline EPP (Appendix G), and Weed and V</t>
  </si>
  <si>
    <t>•	Hydrovac: Maintain 8m buffer from flagged plants.  If it is not possible to locate holes at least 8m from the JK plants, dispose of hydrovac slurry at an approved location 
•	Equipment Cleaning: All heavy equipment, trucks (ie. hydrovac rigs), hand tools and personal clothing that comes in contact with JK plants and/or soil requires Level 1 cleaning as per the updated EPP procedure (2021-09-15) 'removal of ALL visible soil/vegetation material' for Japanese knotweed locations. At a minimum, a designated location at the exit point of the infested area must include cleaning tools and a log so that cleaning can be completed and documented before leaving the JK site.</t>
  </si>
  <si>
    <t>Japanese Knotweed</t>
  </si>
  <si>
    <t>JK-18</t>
  </si>
  <si>
    <t>JK-17</t>
  </si>
  <si>
    <t>JK-16</t>
  </si>
  <si>
    <t>Post-construction monitoring of invasive species will be a component of the Project Post-Construction
Environmental Monitoring (PCEM) Program. Refer to the Weed and Vegetation Management section of the Pipeline EPP (Appendix G) and the Weed and Vegetati</t>
  </si>
  <si>
    <t>Ensure topsoil is stored on the land parcel from where it was salvaged. Refer to Sections 6.0 and 7.0 of the Pipeline EPP (Volume 2 of the Environmental Plans), the Weed and Vegetation Management section  of the Pipeline EPP (Appendix G), and Weed and V</t>
  </si>
  <si>
    <t>JK-15</t>
  </si>
  <si>
    <t>JK-14</t>
  </si>
  <si>
    <t>JK-13</t>
  </si>
  <si>
    <t>Himalayan blackberry, reed canarygrass</t>
  </si>
  <si>
    <t>HI:AC</t>
  </si>
  <si>
    <t>This area has been extended to merge with previous HWD area.</t>
  </si>
  <si>
    <t>JK-12</t>
  </si>
  <si>
    <t>JK-11</t>
  </si>
  <si>
    <t>JK-10</t>
  </si>
  <si>
    <t>JK-9</t>
  </si>
  <si>
    <t>JK-8</t>
  </si>
  <si>
    <t>Common tansy, Himalayan blackberry, reed canarygrass, queen-devil hawkweed, oxeye daisy, orchard-grass</t>
  </si>
  <si>
    <t>TC:HI:AC:QH:OD:OG</t>
  </si>
  <si>
    <t>MR/KM/SG/NG</t>
  </si>
  <si>
    <t>Himalayan Blackberry</t>
  </si>
  <si>
    <t>SP5B-CR02-0303-F1</t>
  </si>
  <si>
    <t>HI</t>
  </si>
  <si>
    <t>NG/GS</t>
  </si>
  <si>
    <t>SP5B-CR01-0224-F1</t>
  </si>
  <si>
    <t>JK-19</t>
  </si>
  <si>
    <t>Common Tansy, Himalayan Blackberry</t>
  </si>
  <si>
    <t>SP5B-CR01-0224-F3</t>
  </si>
  <si>
    <t>TC:HI</t>
  </si>
  <si>
    <t>JK-7</t>
  </si>
  <si>
    <t>30 x 210 m</t>
  </si>
  <si>
    <t>Common tansy</t>
  </si>
  <si>
    <t>JK-6</t>
  </si>
  <si>
    <t>JK-5</t>
  </si>
  <si>
    <t>JK-4</t>
  </si>
  <si>
    <t>JK-3</t>
  </si>
  <si>
    <t>KM</t>
  </si>
  <si>
    <t>Weed area edited to start at point where TMEP ROW intersects with existing TMPL ROW (extensive weed cover). HWD area extended May 2021.</t>
  </si>
  <si>
    <t>2020: SP5B-CR1-0725-F1; 2021: SP5B-CR1-0512-F1; 2022: SP5B-CR01-0328-F01</t>
  </si>
  <si>
    <t>JK-2</t>
  </si>
  <si>
    <t xml:space="preserve">Japanese knotweed: sporadically occurring plants with a few small patches (concentrated 1027.88-1027.90 and 1027.96-1028.10). All within TMEP ROW. </t>
  </si>
  <si>
    <t>2022: SP5B-CR01-0329-F01</t>
  </si>
  <si>
    <t>JK-20</t>
  </si>
  <si>
    <t>JK-1</t>
  </si>
  <si>
    <t xml:space="preserve"> </t>
  </si>
  <si>
    <t>R</t>
  </si>
  <si>
    <t>Hope-Abbo_NW1045</t>
  </si>
  <si>
    <t> 2022: SP5B-CR01-0210-WT-723</t>
  </si>
  <si>
    <t>Wetland Complex.</t>
  </si>
  <si>
    <t>WT-812a_M-G-III</t>
  </si>
  <si>
    <t>Wetland Complex. M-G-III (Seasonal Graminoid Marsh)</t>
  </si>
  <si>
    <t>Low-Moderate (28%)</t>
  </si>
  <si>
    <t>WT-812a_S-Wd</t>
  </si>
  <si>
    <t>﻿S-Wd (Wooded Deciduous Swamp)</t>
  </si>
  <si>
    <t>Wetland Complex. ﻿S-Wd (Wooded Deciduous Swamp)</t>
  </si>
  <si>
    <t>Hope-Abbo_NW1013point6</t>
  </si>
  <si>
    <t>Shrub staking/bare root stock </t>
  </si>
  <si>
    <t>salmonberry, small-flowered bulrush, lady fern, Equisetum spp., reed canarygrass</t>
  </si>
  <si>
    <t>WT-1271a_S-Wm</t>
  </si>
  <si>
    <t>S-Wm (Wooded Mixedwood Swamp)</t>
  </si>
  <si>
    <t>KM/SG</t>
  </si>
  <si>
    <t>WT-710d_M-G-IV</t>
  </si>
  <si>
    <t>Wetland Complex. M-G-IV (Semi-Permanent Graminoid Marsh) </t>
  </si>
  <si>
    <t>SP5b-ACR3-0712-F5</t>
  </si>
  <si>
    <t xml:space="preserve">Wetland Complex. Highway approximately 20m east. And additional existing ROW approximately 20m west. Wetland is parallel to highway and receives water from 4 new features noted on the Proposed ROW (SP5b-ACR3-0722-F1-4). </t>
  </si>
  <si>
    <t>High-Moderate (57%)</t>
  </si>
  <si>
    <t>WT-710d_S-Wd</t>
  </si>
  <si>
    <t>﻿Wetland Complex. S-Wd (Wooded Deciduous Swamp)</t>
  </si>
  <si>
    <t>WT-710b_M-G-II</t>
  </si>
  <si>
    <t>M-G-II (Temporary Graminoid Marsh)</t>
  </si>
  <si>
    <t>WT-710a_S-S-III</t>
  </si>
  <si>
    <t>WT-709c_S-Wd</t>
  </si>
  <si>
    <t xml:space="preserve">WT-709b_W-A-V </t>
  </si>
  <si>
    <t>WT-709a_S-S-III</t>
  </si>
  <si>
    <t>WT-707b_M-G-IV</t>
  </si>
  <si>
    <t>WT-707a_M-G-II</t>
  </si>
  <si>
    <t xml:space="preserve">WT-390a_M-G-III </t>
  </si>
  <si>
    <t>Conduct additional enhancement measures as per Wetland Offset Workplan pre- or during construction; Use reclamation measures as per High habitat function in Riparian Habitat Management Plan during reclamation (post-construction); Shrub staking/bare root stock </t>
  </si>
  <si>
    <t>Merr-Hope_W960 </t>
  </si>
  <si>
    <t>﻿S-S-III (Seasonal Shrubby Swamp)</t>
  </si>
  <si>
    <t>Wetland</t>
  </si>
  <si>
    <t>High Weed Density</t>
  </si>
  <si>
    <t>3-Lift Soil</t>
  </si>
  <si>
    <t>Water Well</t>
  </si>
  <si>
    <t>Rare Plants</t>
  </si>
  <si>
    <t>HWD</t>
  </si>
  <si>
    <t>3LS</t>
  </si>
  <si>
    <t>WW</t>
  </si>
  <si>
    <t>RARE</t>
  </si>
  <si>
    <t>WT</t>
  </si>
  <si>
    <t>[36,133,136]</t>
  </si>
  <si>
    <t>[19,170,142]</t>
  </si>
  <si>
    <t>Reclamation Unit 6.1 - Jessica [RC-Note 3]</t>
  </si>
  <si>
    <t>RU 6.1 - Jessica</t>
  </si>
  <si>
    <t>Refer to Section 9.0 of the Resource Specific Mitigation Tables for seed mixes listed by Reclamation Unit.</t>
  </si>
  <si>
    <t>Reclamation Unit 6.2 - Hope [RC-Note 3]</t>
  </si>
  <si>
    <t>RU 6.2 - Hope</t>
  </si>
  <si>
    <t>Reclamation Unit 6.3 - Vedder [RC-Note 3]</t>
  </si>
  <si>
    <t>RU 6.3 - Vedder</t>
  </si>
  <si>
    <t>The target volume provided is an average of baseline conditions across the Popkum Indian Reserve No. 1.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</si>
  <si>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To replace microhabitat features that provide cover and nesting substrates. CWD replacement should be targeted within areas where it would naturally occur (i.e., where forested areas existed prior to construction or are adjacent to the pipeline
construction footprint).</t>
  </si>
  <si>
    <t>1/12/2022</t>
  </si>
  <si>
    <t>CWD replacement should be targeted within areas where it would naturally occur (i.e., where forested areas existed prior to construction or are adjacent to the pipeline construction footprint); 67 m3/ha of CWD required</t>
  </si>
  <si>
    <t>Popkum IR No. 1</t>
  </si>
  <si>
    <t>Popkum Indian Reserve No. 1</t>
  </si>
  <si>
    <t>Oregon forestsnail habitat: To replace microhabitat features that provide cover and nesting substrates</t>
  </si>
  <si>
    <t>OFS-01-CWD2</t>
  </si>
  <si>
    <t>Coarse Woody Debris</t>
  </si>
  <si>
    <t>CWD</t>
  </si>
  <si>
    <t>67 m3/ha CWD</t>
  </si>
  <si>
    <t>Coarse Woody Debris - OFS-01-CWD2 (67 m3/ha)</t>
  </si>
  <si>
    <t>The target volume provided is an average of baseline conditions across the Peters Indian Reserves No. 1 and 1A critical habitat area.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</si>
  <si>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Peters IR No. 1 and 1A</t>
  </si>
  <si>
    <t>Peters Indian Reserve No. 1 and 1A</t>
  </si>
  <si>
    <t>OFS-01-CWD1</t>
  </si>
  <si>
    <t>Coarse Woody Debris - OFS-01-CWD1 (67 m3/ha)</t>
  </si>
  <si>
    <t>The target volume provided is an average of baseline conditions across the Hunter Creek critical habitat area.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</si>
  <si>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CWD replacement should be targeted within areas where it would naturally occur (i.e., where forested areas existed prior to construction or are adjacent to the pipeline construction footprint); 121 m3/ha of CWD required</t>
  </si>
  <si>
    <t>WF-OFS-01</t>
  </si>
  <si>
    <t>WF-OFS-01-CWD4</t>
  </si>
  <si>
    <t>121 m3/ha CWD</t>
  </si>
  <si>
    <t>Coarse Woody Debris - WF-OFS-01-CWD4 (121 m3/ha)</t>
  </si>
  <si>
    <t>The target volume provided is an average of baseline conditions across the Hunter Creek critical habitat area.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(&gt;20 cm diameter), however smaller pieces can also be used. Include a variety of decay classes if existing CWD can be salvaged prior to construction. Coverage should not be so excessive that it inhibits vegetation growth, seeding or planting.</t>
  </si>
  <si>
    <t>Oregon forestsnail Final critical habitat: To replace microhabitat features that provide cover and nesting substrates</t>
  </si>
  <si>
    <t>WF-OFS-01-CWD3</t>
  </si>
  <si>
    <t>Coarse Woody Debris - WF-OFS-01-CWD3 (121 m3/ha)</t>
  </si>
  <si>
    <t>WF-OFS-01-CWD2</t>
  </si>
  <si>
    <t>Coarse Woody Debris - WF-OFS-01-CWD2 (121 m3/ha)</t>
  </si>
  <si>
    <t>WF-OFS-01-CWD1</t>
  </si>
  <si>
    <t>Coarse Woody Debris - WF-OFS-01-CWD1 (121 m3/ha)</t>
  </si>
  <si>
    <t>The target volume provided is an average of baseline conditions across the WHA. Replacement of CWD should achieve the target average volume per hectare, but mimic natural patterns (i.e., patchiness) of CWD accumulation (some areas will have higher volumes of CWD than others). To achieve this, CWD should be randomly scattered across the Project Footprint (single pieces) with overlap between some pieces (small piles). Piles will be &lt; 5 m3 to coincide with BC Wildfire Hazard Abatement guidelines. Large pieces preferred (&gt;50 cm diameter and 5 m in length), however smaller pieces can also be used. Include a variety of decay classes if existing CWD can be salvaged prior to construction. Prefer species that decay slowly (e.g., cedar). Coverage should not be so excessive that it inhibits vegetation growth, seeding or planting</t>
  </si>
  <si>
    <t>To enhance restoration of natural habitat characteristics and provide microhabitat features for prey. CWD replacement should be targeted within areas where it would naturally occur (i.e., where forested areas existed prior to construction or are adjacent to the pipeline
construction footprint).</t>
  </si>
  <si>
    <t>CWD replacement should be targeted within areas where it would naturally occur (i.e., where forested areas existed prior to construction or are adjacent to the pipeline construction footprint); 138 m3/ha of CWD required</t>
  </si>
  <si>
    <t>WFA-41</t>
  </si>
  <si>
    <t>Sowaqua Spotted Owl WHA: To enhance restoration of natural habitat characteristics and provide microhabitat features for prey</t>
  </si>
  <si>
    <t>WFA-41-CWD7</t>
  </si>
  <si>
    <t>138 m3/ha CWD</t>
  </si>
  <si>
    <t>Coarse Woody Debris - WFA-41-CWD7 (138 m3/ha)</t>
  </si>
  <si>
    <t>WFA-40</t>
  </si>
  <si>
    <t>WFA-40-CWD6</t>
  </si>
  <si>
    <t>Coarse Woody Debris - WFA-40-CWD6 (138 m3/ha)</t>
  </si>
  <si>
    <t>WFA-39</t>
  </si>
  <si>
    <t>WFA-39-CWD5</t>
  </si>
  <si>
    <t>Coarse Woody Debris - WFA-39-CWD5 (138 m3/ha)</t>
  </si>
  <si>
    <t>WFA-38</t>
  </si>
  <si>
    <t>WFA-38-CWD4</t>
  </si>
  <si>
    <t>Coarse Woody Debris - WFA-38-CWD4 (138 m3/ha)</t>
  </si>
  <si>
    <t>WFA-37</t>
  </si>
  <si>
    <t>WFA-37-CWD3</t>
  </si>
  <si>
    <t>Coarse Woody Debris - WFA-37-CWD3 (138 m3/ha)</t>
  </si>
  <si>
    <t>WFA-36</t>
  </si>
  <si>
    <t>WFA-36-CWD2</t>
  </si>
  <si>
    <t>Coarse Woody Debris - WFA-36-CWD2 (138 m3/ha)</t>
  </si>
  <si>
    <t>WFA-35</t>
  </si>
  <si>
    <t>WFA-35-CWD1</t>
  </si>
  <si>
    <t>Coarse Woody Debris - WFA-35-CWD1 (138 m3/ha)</t>
  </si>
  <si>
    <t>Construct across the footprint where it narrows afterConstruct across the footprint where it narrows after extra TWS before creek crossing. Extend barrier into
forest on edges. Plant vegetation screen along the barrier and into the adjacent forest. Barrier should be minimum 2 m high. Rollback/boulder barrier with vegetation screen
may be used as an alternate method to control access and line-of-sight.</t>
  </si>
  <si>
    <t>Line-of-sight barrier; Candidate location for line of sight barrier (constructed timber berm).</t>
  </si>
  <si>
    <t>Candidate location for line-of-sight barrier (constructed timber berm); 30-40 m3/ha of CWD required</t>
  </si>
  <si>
    <t>Crown (notation: sand and gravel)</t>
  </si>
  <si>
    <t>30-40</t>
  </si>
  <si>
    <t>North Cascades GBPU</t>
  </si>
  <si>
    <t>North Cascades GBPU: Line-of-sight barrier</t>
  </si>
  <si>
    <t>North Cascades GBPU-CWD3</t>
  </si>
  <si>
    <t>30-40 m3/ha CWD</t>
  </si>
  <si>
    <t>Coarse Woody Debris - North Cascades GBPU-CWD3 (30-40 m3/ha)</t>
  </si>
  <si>
    <t>Candidate location for line-of-sight barrier (constructed timber berm); 40-50 m3/ha of CWD required</t>
  </si>
  <si>
    <t>40-50</t>
  </si>
  <si>
    <t>North Cascades GBPU-CWD2</t>
  </si>
  <si>
    <t>40-50 m3/ha CWD</t>
  </si>
  <si>
    <t>Coarse Woody Debris - North Cascades GBPU-CWD2 (40-50 m3/ha)</t>
  </si>
  <si>
    <t>North Cascades GBPU-CWD1</t>
  </si>
  <si>
    <t>Coarse Woody Debris - North Cascades GBPU-CWD1 (40-50 m3/ha)</t>
  </si>
  <si>
    <t>A or B</t>
  </si>
  <si>
    <t>Triton</t>
  </si>
  <si>
    <t>LM</t>
  </si>
  <si>
    <t>Section 11 (Post-Construction)</t>
  </si>
  <si>
    <t>Ramp and Culvert</t>
  </si>
  <si>
    <t>Isolation if water present / Open-cut if dry or frozen to bottom</t>
  </si>
  <si>
    <t>Anytime</t>
  </si>
  <si>
    <t>Open</t>
  </si>
  <si>
    <t>NCD</t>
  </si>
  <si>
    <t>Unnamed Drainage</t>
  </si>
  <si>
    <t>SP5B-CR01-0225-F1</t>
  </si>
  <si>
    <t>BC-681a</t>
  </si>
  <si>
    <t>Watercourses</t>
  </si>
  <si>
    <t>C or D</t>
  </si>
  <si>
    <t>Feature connects to BC-681 (S3); no barriers to fish migration; CCT captured in PPC in BC-681.</t>
  </si>
  <si>
    <t xml:space="preserve">Section 11 </t>
  </si>
  <si>
    <t>Clear-Span Bridge</t>
  </si>
  <si>
    <t>Isolation with fish salvage and water quality monitoring (1)</t>
  </si>
  <si>
    <t>August 1 - January 31</t>
  </si>
  <si>
    <t>August 1 - September 15</t>
  </si>
  <si>
    <t>S4*</t>
  </si>
  <si>
    <t>Unnamed Channel</t>
  </si>
  <si>
    <t>SP5B-CR01-0225-F2</t>
  </si>
  <si>
    <t>BC-680d</t>
  </si>
  <si>
    <t>B or C</t>
  </si>
  <si>
    <t>S6</t>
  </si>
  <si>
    <t>SP5B-CR01-0225-F3</t>
  </si>
  <si>
    <t>BC-680c</t>
  </si>
  <si>
    <t>SP5B-CR01-0225-F4</t>
  </si>
  <si>
    <t>BC-680b</t>
  </si>
  <si>
    <t>M</t>
  </si>
  <si>
    <t>W1739.4</t>
  </si>
  <si>
    <t>BC-704</t>
  </si>
  <si>
    <t>Prov. fish collection permit obtained; may not be required (NFB at crossing)</t>
  </si>
  <si>
    <t>W2149.0</t>
  </si>
  <si>
    <t>BC-701a</t>
  </si>
  <si>
    <t>W1736.4</t>
  </si>
  <si>
    <t>BC-701</t>
  </si>
  <si>
    <t>Trenchless (Down-The-Hole Hammer)</t>
  </si>
  <si>
    <t>Anytime - Trenchless</t>
  </si>
  <si>
    <t>W1735.2</t>
  </si>
  <si>
    <t>BC-700a</t>
  </si>
  <si>
    <t>Prov. and Fed. fish collection permit obtained; may not be required (trenchless crossing method)</t>
  </si>
  <si>
    <t>H</t>
  </si>
  <si>
    <t>Clear-Span Bridge or other regulatory approved crossing method</t>
  </si>
  <si>
    <t xml:space="preserve">Anytime - Trenchless
</t>
  </si>
  <si>
    <t>S4</t>
  </si>
  <si>
    <t>W1734.2</t>
  </si>
  <si>
    <t>BC-700</t>
  </si>
  <si>
    <t>W1732.4</t>
  </si>
  <si>
    <t>BC-698</t>
  </si>
  <si>
    <t>F or G</t>
  </si>
  <si>
    <t>Prov. fish collection permit obtained; may not be required (trenchless crossing method)</t>
  </si>
  <si>
    <t>August 1 - August 31</t>
  </si>
  <si>
    <t>S2</t>
  </si>
  <si>
    <t>W1731.4</t>
  </si>
  <si>
    <t>BC-697</t>
  </si>
  <si>
    <t>W1730.4</t>
  </si>
  <si>
    <t>BC-696</t>
  </si>
  <si>
    <t>August 1 -September 30</t>
  </si>
  <si>
    <t>S3</t>
  </si>
  <si>
    <t>W1729.4</t>
  </si>
  <si>
    <t>BC-695</t>
  </si>
  <si>
    <t>Isolation with water quality monitoring if flowing (1) / Open-cut if dry or frozen to bottom</t>
  </si>
  <si>
    <t>S6/S4</t>
  </si>
  <si>
    <t>W1728.4</t>
  </si>
  <si>
    <t>BC-694</t>
  </si>
  <si>
    <t>Prov. fish collection permit obtained; may not be required (NFB at crossing). Crossing changed from NCD to S6 during route walk January 25, 2022.</t>
  </si>
  <si>
    <t>SP5B-CR01-0125-F03</t>
  </si>
  <si>
    <t>BC-693c</t>
  </si>
  <si>
    <t>Post-flood drainage channel across RoW; discontinous bed and banks and subsurface flow at western limit of RoW.</t>
  </si>
  <si>
    <t>SP5B-CR01-0125-F02</t>
  </si>
  <si>
    <t>BC-693b</t>
  </si>
  <si>
    <t>SP5B-CR01-0125-F01</t>
  </si>
  <si>
    <t>BC-693a</t>
  </si>
  <si>
    <t>Isolation with water quality monitoring if flowing / Open-cut if dry or frozen to bottom</t>
  </si>
  <si>
    <t>S6/S3</t>
  </si>
  <si>
    <t>W1727.4</t>
  </si>
  <si>
    <t>BC-693</t>
  </si>
  <si>
    <t>W1726.4</t>
  </si>
  <si>
    <t>BC-692</t>
  </si>
  <si>
    <t>Prov. fish collection permit obtained; may not be required (NFB at crossing); feature changed from S6 to NCD based on field assessment completed on March. 28, 2022</t>
  </si>
  <si>
    <t>Ramp and Culvert or Clear-Span Bridge</t>
  </si>
  <si>
    <t>W1725.4</t>
  </si>
  <si>
    <t>BC-691</t>
  </si>
  <si>
    <t>Classification error; changed from S4* to S6.</t>
  </si>
  <si>
    <t xml:space="preserve">Completed </t>
  </si>
  <si>
    <t>W5953.0</t>
  </si>
  <si>
    <t>BC-690b</t>
  </si>
  <si>
    <t>Classification error; changed from S6 to S4*.</t>
  </si>
  <si>
    <t xml:space="preserve">Isolation with fish salvage if flowing / Open-cut if dry or frozen to bottom </t>
  </si>
  <si>
    <t>W5684.0</t>
  </si>
  <si>
    <t>BC-690a</t>
  </si>
  <si>
    <t>G</t>
  </si>
  <si>
    <t>S1B</t>
  </si>
  <si>
    <t>W1724.5</t>
  </si>
  <si>
    <t>BC-690</t>
  </si>
  <si>
    <t>W5952.0</t>
  </si>
  <si>
    <t>SP5B-CR3-0916-F3</t>
  </si>
  <si>
    <t>BC-689a</t>
  </si>
  <si>
    <t>GS/MV</t>
  </si>
  <si>
    <t>Isolation with water quality monitoring (1)</t>
  </si>
  <si>
    <t>S5/S2</t>
  </si>
  <si>
    <t>W1723.4</t>
  </si>
  <si>
    <t>BC-689</t>
  </si>
  <si>
    <t>W2111.1</t>
  </si>
  <si>
    <t xml:space="preserve">SP5B-CR3-0918-BC688a </t>
  </si>
  <si>
    <t>BC-688a</t>
  </si>
  <si>
    <t>W1722.5</t>
  </si>
  <si>
    <t>BC-688</t>
  </si>
  <si>
    <t>Classification error; changed from NCD to S5/NCD (FB).</t>
  </si>
  <si>
    <t>S5/NCD (FB)</t>
  </si>
  <si>
    <t>W1721.5</t>
  </si>
  <si>
    <t>BC-687</t>
  </si>
  <si>
    <t>NCD Separate from BC-686 according to TM EI; added PXID</t>
  </si>
  <si>
    <t>W2235.0</t>
  </si>
  <si>
    <t>SP5B-CR3-0918-BC686</t>
  </si>
  <si>
    <t>BC-686a</t>
  </si>
  <si>
    <t>Classification error; changed from S5/NCD (FB) to S6/NCD (FB).</t>
  </si>
  <si>
    <t>S6/NCD (FB)</t>
  </si>
  <si>
    <t>W1720.5</t>
  </si>
  <si>
    <t>BC-686</t>
  </si>
  <si>
    <t>Classification error; changed from S6 to NCD.</t>
  </si>
  <si>
    <t>W5951.0</t>
  </si>
  <si>
    <t>BC-685b</t>
  </si>
  <si>
    <t>Classification error; changed from NCD to S6.</t>
  </si>
  <si>
    <t>W5683.0</t>
  </si>
  <si>
    <t>BC-685a</t>
  </si>
  <si>
    <t>Classification error; changed from NCD to S1B.</t>
  </si>
  <si>
    <t>W1719.4</t>
  </si>
  <si>
    <t>BC-685</t>
  </si>
  <si>
    <t>S5/S3</t>
  </si>
  <si>
    <t>W1718.5</t>
  </si>
  <si>
    <t>BC-684</t>
  </si>
  <si>
    <t>Classification error; changed from S6 to S5/S3.</t>
  </si>
  <si>
    <t xml:space="preserve">Isolation with water quality monitoring if flowing / Open-cut if dry or frozen to bottom  </t>
  </si>
  <si>
    <t>W2110.1</t>
  </si>
  <si>
    <t>BC-683a</t>
  </si>
  <si>
    <t>Classification error; changed from S6 to S6/S3.</t>
  </si>
  <si>
    <t>W1717.4</t>
  </si>
  <si>
    <t>BC-683</t>
  </si>
  <si>
    <t>Classification error; changed from S5/S3 to NCD.</t>
  </si>
  <si>
    <t>W5681.0</t>
  </si>
  <si>
    <t>BC-682o</t>
  </si>
  <si>
    <t>W5680.0</t>
  </si>
  <si>
    <t>Sp5b-ACR2-0715-F15</t>
  </si>
  <si>
    <t>BC-682n</t>
  </si>
  <si>
    <t>Added PXID.</t>
  </si>
  <si>
    <t>W2234.0</t>
  </si>
  <si>
    <t>SP5B-CR1-0510-F2</t>
  </si>
  <si>
    <t>BC-682m.1</t>
  </si>
  <si>
    <t>W5679.0</t>
  </si>
  <si>
    <t>Sp5b-ACR2-0715-F14</t>
  </si>
  <si>
    <t>BC-682m</t>
  </si>
  <si>
    <t>W5678.0</t>
  </si>
  <si>
    <t>Sp5b-ACR2-0715-F13</t>
  </si>
  <si>
    <t>BC-682l</t>
  </si>
  <si>
    <t>Classification error; changed from S6/S3 from S6.</t>
  </si>
  <si>
    <t>W5677.0</t>
  </si>
  <si>
    <t>BC-682k</t>
  </si>
  <si>
    <t>W5676.0</t>
  </si>
  <si>
    <t>Sp5b-ACR2-0715-F11</t>
  </si>
  <si>
    <t>BC-682j</t>
  </si>
  <si>
    <t>W5675.0</t>
  </si>
  <si>
    <t>Sp5b-ACR2-0715-F7</t>
  </si>
  <si>
    <t>BC-682i</t>
  </si>
  <si>
    <t>W5674.0</t>
  </si>
  <si>
    <t>Sp5b-ACR2-0715-F8_</t>
  </si>
  <si>
    <t>BC-682h</t>
  </si>
  <si>
    <t>W5673.0</t>
  </si>
  <si>
    <t>Sp5b-ACR2-0715-F6</t>
  </si>
  <si>
    <t>BC-682g</t>
  </si>
  <si>
    <t>W5672.0</t>
  </si>
  <si>
    <t>Sp5b-ACR2-0715-F9</t>
  </si>
  <si>
    <t>BC-682f</t>
  </si>
  <si>
    <t>W5671.0</t>
  </si>
  <si>
    <t>Sp5b-ACR2-0715-F5</t>
  </si>
  <si>
    <t>BC-682e</t>
  </si>
  <si>
    <t>W5670.0</t>
  </si>
  <si>
    <t>Sp5b-ACR2-0715-F4</t>
  </si>
  <si>
    <t>BC-682d</t>
  </si>
  <si>
    <t>W5669.0</t>
  </si>
  <si>
    <t>Sp5b-ACR2-0715-F2</t>
  </si>
  <si>
    <t>BC-682c</t>
  </si>
  <si>
    <t>W5668.0</t>
  </si>
  <si>
    <t>Sp5b-ACR2-0715-F3</t>
  </si>
  <si>
    <t>BC-682b</t>
  </si>
  <si>
    <t>W5667.0</t>
  </si>
  <si>
    <t>Sp5b-ACR2-0715-F1</t>
  </si>
  <si>
    <t>BC-682a</t>
  </si>
  <si>
    <t>W5950.0</t>
  </si>
  <si>
    <t>SP5B-CR4-0924-F1</t>
  </si>
  <si>
    <t>BC-682.1</t>
  </si>
  <si>
    <t>NG/KM/SG</t>
  </si>
  <si>
    <t xml:space="preserve">Anytime
</t>
  </si>
  <si>
    <t>W1716.4</t>
  </si>
  <si>
    <t>BC-682</t>
  </si>
  <si>
    <t>W1715.5</t>
  </si>
  <si>
    <t>BC-681</t>
  </si>
  <si>
    <t>W5665.0</t>
  </si>
  <si>
    <t>SP5B-CR1-0326-BC678a</t>
  </si>
  <si>
    <t>BC-678a</t>
  </si>
  <si>
    <t>NG/NC/TS</t>
  </si>
  <si>
    <t>New post-flood feature identified by AEW; determined to be non fish-bearing due to steep gradient and possible culvert barrier.</t>
  </si>
  <si>
    <t>SP5B-CR01-0317-F1</t>
  </si>
  <si>
    <t>BC-678b</t>
  </si>
  <si>
    <t>Trenchless</t>
  </si>
  <si>
    <t>W5993.0</t>
  </si>
  <si>
    <t>BC-678.1</t>
  </si>
  <si>
    <t>Unnamed Channel (Phillips Creek)</t>
  </si>
  <si>
    <t>W2032.0</t>
  </si>
  <si>
    <t>SP5B-CR1-0327-F1</t>
  </si>
  <si>
    <t>BC-678</t>
  </si>
  <si>
    <t>2021/12/17: MOC 631 reroute (UTM/KP change)</t>
  </si>
  <si>
    <t>S5</t>
  </si>
  <si>
    <t>W1711.4</t>
  </si>
  <si>
    <t>BC-676</t>
  </si>
  <si>
    <t>W1710.5</t>
  </si>
  <si>
    <t>BC-675</t>
  </si>
  <si>
    <t>W1709.3</t>
  </si>
  <si>
    <t>BC-674</t>
  </si>
  <si>
    <t>W1705.4</t>
  </si>
  <si>
    <t>BC-672</t>
  </si>
  <si>
    <t>W5664.0</t>
  </si>
  <si>
    <t>TMX-162</t>
  </si>
  <si>
    <t>BC-669d2</t>
  </si>
  <si>
    <t>W2103.1</t>
  </si>
  <si>
    <t>SP5B-CR2-0811-BC-699d1</t>
  </si>
  <si>
    <t>BC-669d1</t>
  </si>
  <si>
    <t>W1706.4</t>
  </si>
  <si>
    <t>BC-669d</t>
  </si>
  <si>
    <t xml:space="preserve">Clear-Span Bridge or other regulatory approved crossing method </t>
  </si>
  <si>
    <t>W1704.5</t>
  </si>
  <si>
    <t>BC-669c</t>
  </si>
  <si>
    <t>W1703.5</t>
  </si>
  <si>
    <t>BC-669b</t>
  </si>
  <si>
    <t>W5663.0</t>
  </si>
  <si>
    <t>TMX-161</t>
  </si>
  <si>
    <t>BC-669a2</t>
  </si>
  <si>
    <t>W2102.1</t>
  </si>
  <si>
    <t>SP5B-CR2-0811-BC-669a1</t>
  </si>
  <si>
    <t>BC-669a1</t>
  </si>
  <si>
    <t>Classification error; changed from NCD to S6/NCD (FB).</t>
  </si>
  <si>
    <t>W1702.6</t>
  </si>
  <si>
    <t>BC-669a</t>
  </si>
  <si>
    <t>Classification error; changed from S6/NCD (FB) to NCD.</t>
  </si>
  <si>
    <t>W5662.0</t>
  </si>
  <si>
    <t>BC-669.3</t>
  </si>
  <si>
    <t>W5661.0</t>
  </si>
  <si>
    <t>SP5b-ACR3-0715-F2</t>
  </si>
  <si>
    <t>BC-669.2</t>
  </si>
  <si>
    <t>W5660.0</t>
  </si>
  <si>
    <t>SP5b-ACR3-0715-F1</t>
  </si>
  <si>
    <t>BC-669.1</t>
  </si>
  <si>
    <t>W1701.7</t>
  </si>
  <si>
    <t>BC-669</t>
  </si>
  <si>
    <t xml:space="preserve">Prov. and Fed. fish collection permit obtained; may not be required (trenchless crossing method). 2022-03-30: The RBZ for the current wetted channel (brand new since the floods) was flagged/staked in addition to the flagging that is currently in place for original channel. This will ensure riparian guidelines are followed within the RBZ for both the new channel and old channel (MOTI will be moving the channel back at some point). </t>
  </si>
  <si>
    <t>Wahleach Creek</t>
  </si>
  <si>
    <t>W1700.5</t>
  </si>
  <si>
    <t>BC-668</t>
  </si>
  <si>
    <t>W1699.4</t>
  </si>
  <si>
    <t>BC-667</t>
  </si>
  <si>
    <t>E or F</t>
  </si>
  <si>
    <t>Lorenzetta Creek</t>
  </si>
  <si>
    <t>W1698.6</t>
  </si>
  <si>
    <t>BC-666</t>
  </si>
  <si>
    <t>Feature was classified as NVC in 2012; based on site card and information from field the classification changed to NCD (low lying area inundated with water); culvert present upstream.</t>
  </si>
  <si>
    <t>Ramp and Culvert or other regulatory approved crossing method</t>
  </si>
  <si>
    <t>W5438.0</t>
  </si>
  <si>
    <t>SP5B-CR2-0612-F2</t>
  </si>
  <si>
    <t>BC-664</t>
  </si>
  <si>
    <t>W1695.5</t>
  </si>
  <si>
    <t>BC-663</t>
  </si>
  <si>
    <t>Hunter Creek</t>
  </si>
  <si>
    <t>W1694.6</t>
  </si>
  <si>
    <t>BC-662</t>
  </si>
  <si>
    <t>W5775.0</t>
  </si>
  <si>
    <t>SP5B-CR3-0806-F1</t>
  </si>
  <si>
    <t>BC-660b</t>
  </si>
  <si>
    <t>Crossing changed from NCD to S6 during route walk January 25, 2022.</t>
  </si>
  <si>
    <t>W2148.0</t>
  </si>
  <si>
    <t>BC-660a</t>
  </si>
  <si>
    <t>W1692.5</t>
  </si>
  <si>
    <t>BC-660</t>
  </si>
  <si>
    <t>W1691.5</t>
  </si>
  <si>
    <t>BC-659</t>
  </si>
  <si>
    <t>W2072.1</t>
  </si>
  <si>
    <t>BC-658b</t>
  </si>
  <si>
    <t>W2071.1</t>
  </si>
  <si>
    <t>BC-658a</t>
  </si>
  <si>
    <t>Prov. fish collection permit obtained; may not be required (no instream work proposed)</t>
  </si>
  <si>
    <t>No instream work proposed; crossing over channelized section</t>
  </si>
  <si>
    <t>Anytime - No instream work proposed; crossing over channelized section</t>
  </si>
  <si>
    <t>Chawuthen Creek</t>
  </si>
  <si>
    <t>W1690.4</t>
  </si>
  <si>
    <t>BC-658</t>
  </si>
  <si>
    <t xml:space="preserve">Ramp and Culvert </t>
  </si>
  <si>
    <t>W5659.0</t>
  </si>
  <si>
    <t>Sp5b-ACR2-0713-F2_TMX-160</t>
  </si>
  <si>
    <t>BC-657a</t>
  </si>
  <si>
    <t>Centerline shifted (MOC 1210); Prov. and Fed. fish collection permit obtained; may not be required (trenchless crossing method)</t>
  </si>
  <si>
    <t>Access both banks</t>
  </si>
  <si>
    <t>Silverhope Creek</t>
  </si>
  <si>
    <t>W1689.4</t>
  </si>
  <si>
    <t>BC-657</t>
  </si>
  <si>
    <t>B or C; Refer to Wetland Survey and Mitigation Plan</t>
  </si>
  <si>
    <t>4/0</t>
  </si>
  <si>
    <t>10/0</t>
  </si>
  <si>
    <t>W5658.0</t>
  </si>
  <si>
    <t>TMX-159</t>
  </si>
  <si>
    <t>BC-655a</t>
  </si>
  <si>
    <t>W1687.4</t>
  </si>
  <si>
    <t>BC-655</t>
  </si>
  <si>
    <t>W2147.1</t>
  </si>
  <si>
    <t>BC-654a</t>
  </si>
  <si>
    <t>W5657.0</t>
  </si>
  <si>
    <t>TMX-158</t>
  </si>
  <si>
    <t>BC-654.2</t>
  </si>
  <si>
    <t>W5656.0</t>
  </si>
  <si>
    <t>TMX-157</t>
  </si>
  <si>
    <t>BC-654.1</t>
  </si>
  <si>
    <t>Open-cut with water quality monitoring inside timing window (2)</t>
  </si>
  <si>
    <t xml:space="preserve">August 1 - August 31
</t>
  </si>
  <si>
    <t>Coquihalla River</t>
  </si>
  <si>
    <t>W1686.5</t>
  </si>
  <si>
    <t>BC-654</t>
  </si>
  <si>
    <t>W2146.0</t>
  </si>
  <si>
    <t>BC-653c</t>
  </si>
  <si>
    <t>W2101.2</t>
  </si>
  <si>
    <t>BC-653b</t>
  </si>
  <si>
    <t>W1685.6</t>
  </si>
  <si>
    <t>BC-653a</t>
  </si>
  <si>
    <t>Menz Creek</t>
  </si>
  <si>
    <t>W1684.4</t>
  </si>
  <si>
    <t>BC-652a</t>
  </si>
  <si>
    <t>W5655.0</t>
  </si>
  <si>
    <t>Sp5b-ACR2-0708-F2</t>
  </si>
  <si>
    <t>BC-651a</t>
  </si>
  <si>
    <t>W1683.4</t>
  </si>
  <si>
    <t>BC-651</t>
  </si>
  <si>
    <t>W1681.5</t>
  </si>
  <si>
    <t>BC-649</t>
  </si>
  <si>
    <t>W2109.0</t>
  </si>
  <si>
    <t>BC-648b</t>
  </si>
  <si>
    <t>W5654.0</t>
  </si>
  <si>
    <t>BC-648a.1</t>
  </si>
  <si>
    <t>W2108.1</t>
  </si>
  <si>
    <t>BC-648a</t>
  </si>
  <si>
    <t>W5653.0</t>
  </si>
  <si>
    <t>Sp5b-ACR2-0708-F4</t>
  </si>
  <si>
    <t>BC-648.1</t>
  </si>
  <si>
    <t>KS/KA</t>
  </si>
  <si>
    <t>W5652.0</t>
  </si>
  <si>
    <t>SP5B-ACR3-0721-F2</t>
  </si>
  <si>
    <t>BC-648.05</t>
  </si>
  <si>
    <t>W1679.4</t>
  </si>
  <si>
    <t>BC-647</t>
  </si>
  <si>
    <t>W5651.0</t>
  </si>
  <si>
    <t>SP5B-0721-ACR3-F3</t>
  </si>
  <si>
    <t>BC-646a</t>
  </si>
  <si>
    <t>Railway Creek</t>
  </si>
  <si>
    <t>W1678.3</t>
  </si>
  <si>
    <t>BC-646</t>
  </si>
  <si>
    <t>W5650.0</t>
  </si>
  <si>
    <t>SP5B-ACR3-0722-F1</t>
  </si>
  <si>
    <t>BC-645d</t>
  </si>
  <si>
    <t>W5649.0</t>
  </si>
  <si>
    <t>SP5B-ACR3-0722-F2</t>
  </si>
  <si>
    <t>BC-645c</t>
  </si>
  <si>
    <t>W5648.0</t>
  </si>
  <si>
    <t>SP5B-ACR3-0722-F3</t>
  </si>
  <si>
    <t>BC-645b</t>
  </si>
  <si>
    <t>W5647.0</t>
  </si>
  <si>
    <t>BC-645a</t>
  </si>
  <si>
    <t>Isolation with fish salvage and water quality monitoring during low flow (2)</t>
  </si>
  <si>
    <t xml:space="preserve">July 15 - September 30
</t>
  </si>
  <si>
    <t>W1677.4</t>
  </si>
  <si>
    <t>BC-645</t>
  </si>
  <si>
    <t>Watercourse does not cross ROW, but does intersect extra workspace. Unsure if clearing riparian vegetation is required, but unlikely. Section 11 required if crossing. Field crews observed fish in the watercourse on May 15, 2021.</t>
  </si>
  <si>
    <t>No instream work / Clear-Span Bridge or other regulatory approved crossing method</t>
  </si>
  <si>
    <t>No instream work anticipated</t>
  </si>
  <si>
    <t>Anytime - No Instream Work</t>
  </si>
  <si>
    <t>SP5B-CR2-0513-F1</t>
  </si>
  <si>
    <t>BC-644a</t>
  </si>
  <si>
    <t>D or E</t>
  </si>
  <si>
    <t>Existing or Ramp and Culvert or Clear-Span Bridge</t>
  </si>
  <si>
    <t>W1676.5</t>
  </si>
  <si>
    <t>BC-644</t>
  </si>
  <si>
    <t>W5646.0</t>
  </si>
  <si>
    <t>Sp5b-ACR2-0711-F2</t>
  </si>
  <si>
    <t>BC-643a</t>
  </si>
  <si>
    <t>W1675.4</t>
  </si>
  <si>
    <t>BC-643</t>
  </si>
  <si>
    <t>W1674.4</t>
  </si>
  <si>
    <t>BC-642</t>
  </si>
  <si>
    <t>W1673.5</t>
  </si>
  <si>
    <t>BC-641</t>
  </si>
  <si>
    <t>W5645.0</t>
  </si>
  <si>
    <t>SP5b-ACR2-0711-F3</t>
  </si>
  <si>
    <t>BC-640a</t>
  </si>
  <si>
    <t>W1672.4</t>
  </si>
  <si>
    <t>BC-640</t>
  </si>
  <si>
    <t>Trenchless (Microtunnel)</t>
  </si>
  <si>
    <t>W1671.4</t>
  </si>
  <si>
    <t>BC-639</t>
  </si>
  <si>
    <t>W1669.4</t>
  </si>
  <si>
    <t>BC-637</t>
  </si>
  <si>
    <t>W1668.4</t>
  </si>
  <si>
    <t>BC-636</t>
  </si>
  <si>
    <t>Existing or Clear-Span Bridge</t>
  </si>
  <si>
    <t>W5644.0</t>
  </si>
  <si>
    <t>Sp5b-ACR2-0713-F1</t>
  </si>
  <si>
    <t>BC-635a</t>
  </si>
  <si>
    <t>Isolation with fish salvage and water quality monitoring if flowing (1) / Open-cut if dry or frozen to bottom</t>
  </si>
  <si>
    <t>W5643.0</t>
  </si>
  <si>
    <t>BC-635a.1</t>
  </si>
  <si>
    <t>W5642.0</t>
  </si>
  <si>
    <t>Sp5b-ACR2-0728-F1</t>
  </si>
  <si>
    <t>BC-635.4</t>
  </si>
  <si>
    <t>W5641.0</t>
  </si>
  <si>
    <t>SP5B-ACR3-0724-F4</t>
  </si>
  <si>
    <t>BC-635.3</t>
  </si>
  <si>
    <t>W5640.0</t>
  </si>
  <si>
    <t>SP5B-ACR3-0724-F5</t>
  </si>
  <si>
    <t>BC-635.2</t>
  </si>
  <si>
    <t>W5639.0</t>
  </si>
  <si>
    <t>SP5B-ACR3-0724-F7</t>
  </si>
  <si>
    <t>BC-635.1</t>
  </si>
  <si>
    <t>KM/KA</t>
  </si>
  <si>
    <t xml:space="preserve">Trenchless: Anytime; Isolation: Summer (July - August)
</t>
  </si>
  <si>
    <t>W1667.4</t>
  </si>
  <si>
    <t>BC-635</t>
  </si>
  <si>
    <t>W5638.0</t>
  </si>
  <si>
    <t>TMX-155</t>
  </si>
  <si>
    <t>BC-634i</t>
  </si>
  <si>
    <t>W5637.0</t>
  </si>
  <si>
    <t>SP5B-ACR3-0724-F8</t>
  </si>
  <si>
    <t>BC-634h</t>
  </si>
  <si>
    <t>W5636.0</t>
  </si>
  <si>
    <t>SP5B-ACR3-0725-F1</t>
  </si>
  <si>
    <t>BC-634g</t>
  </si>
  <si>
    <t>W5635.0</t>
  </si>
  <si>
    <t>SP5B-ACR3-0725-F2</t>
  </si>
  <si>
    <t>BC-634f</t>
  </si>
  <si>
    <t>W5634.0</t>
  </si>
  <si>
    <t>SP5B-ACR3-0725-F3</t>
  </si>
  <si>
    <t>BC-634e</t>
  </si>
  <si>
    <t>W5633.0</t>
  </si>
  <si>
    <t>SP5B-ACR3-0725-Culvert2</t>
  </si>
  <si>
    <t>BC-634d</t>
  </si>
  <si>
    <t>W5632.0</t>
  </si>
  <si>
    <t>SP5B-ACR3-0725-F5</t>
  </si>
  <si>
    <t>BC-634c</t>
  </si>
  <si>
    <t>W5631.0</t>
  </si>
  <si>
    <t>SP5B-ACR3-0725-F6</t>
  </si>
  <si>
    <t>BC-634b</t>
  </si>
  <si>
    <t>W2100.1</t>
  </si>
  <si>
    <t>BC-634a</t>
  </si>
  <si>
    <t>Karen Creek</t>
  </si>
  <si>
    <t>W1666.4</t>
  </si>
  <si>
    <t>BC-634</t>
  </si>
  <si>
    <t>Isolation with fish salvage if flowing / Open-cut if dry or frozen to bottom</t>
  </si>
  <si>
    <t>S3*</t>
  </si>
  <si>
    <t>W5960.0</t>
  </si>
  <si>
    <t>SP5B-CR1-1118-F1</t>
  </si>
  <si>
    <t>BC-633c</t>
  </si>
  <si>
    <t>W2099.1</t>
  </si>
  <si>
    <t>BC-633b</t>
  </si>
  <si>
    <t>Isolation with fish salvage and water quality monitoring if flowing / Open-cut if dry or frozen to bottom</t>
  </si>
  <si>
    <t>W2098.1</t>
  </si>
  <si>
    <t>BC-633a</t>
  </si>
  <si>
    <t>Dewdney Creek</t>
  </si>
  <si>
    <t>W1664.4</t>
  </si>
  <si>
    <t>BC-632</t>
  </si>
  <si>
    <t>W5630.0</t>
  </si>
  <si>
    <t>SP5B-CR1-0721-F2</t>
  </si>
  <si>
    <t>BC-631a</t>
  </si>
  <si>
    <t>45/55</t>
  </si>
  <si>
    <t>55/65</t>
  </si>
  <si>
    <t>Clear-Span Bridge or access both banks</t>
  </si>
  <si>
    <t xml:space="preserve">July 15 - September 30
</t>
  </si>
  <si>
    <t>W1663.4</t>
  </si>
  <si>
    <t>BC-631</t>
  </si>
  <si>
    <t xml:space="preserve">Trenchless: Anytime; Isolation: Fall (September - October)
</t>
  </si>
  <si>
    <t>W1662.3</t>
  </si>
  <si>
    <t>BC-630</t>
  </si>
  <si>
    <t>W5629.0</t>
  </si>
  <si>
    <t>Sp5b-ACR2-0714-F1</t>
  </si>
  <si>
    <t>BC-629a</t>
  </si>
  <si>
    <t>Ladner Creek</t>
  </si>
  <si>
    <t>W1661.5</t>
  </si>
  <si>
    <t>BC-629</t>
  </si>
  <si>
    <t>Existing or Clear-Span Bridge or other regulatory approved crossing method</t>
  </si>
  <si>
    <t>Isolation</t>
  </si>
  <si>
    <t>W1660.3</t>
  </si>
  <si>
    <t>BC-628</t>
  </si>
  <si>
    <t>W1659.3</t>
  </si>
  <si>
    <t>BC-627</t>
  </si>
  <si>
    <t>W1658.3</t>
  </si>
  <si>
    <t>BC-626</t>
  </si>
  <si>
    <t>W1657.3</t>
  </si>
  <si>
    <t>BC-625</t>
  </si>
  <si>
    <t>W1656.5</t>
  </si>
  <si>
    <t>BC-624</t>
  </si>
  <si>
    <t>W1655.4</t>
  </si>
  <si>
    <t>BC-623</t>
  </si>
  <si>
    <t>W5628.0</t>
  </si>
  <si>
    <t>Sp5b-ACR2-0728-F2</t>
  </si>
  <si>
    <t>BC-622a</t>
  </si>
  <si>
    <t>W1654.3</t>
  </si>
  <si>
    <t>BC-622</t>
  </si>
  <si>
    <t>W5627.0</t>
  </si>
  <si>
    <t>SP5B-ACR3-0722-F6</t>
  </si>
  <si>
    <t>BC-621d</t>
  </si>
  <si>
    <t>W5626.0</t>
  </si>
  <si>
    <t>SP5B-ACR3-0723-F2</t>
  </si>
  <si>
    <t>BC-621c</t>
  </si>
  <si>
    <t>W5625.0</t>
  </si>
  <si>
    <t>SP5B-ACR3-0723-F1</t>
  </si>
  <si>
    <t>BC-621b</t>
  </si>
  <si>
    <t>W5624.0</t>
  </si>
  <si>
    <t>SP5B-ACR3-0723-Culvert1</t>
  </si>
  <si>
    <t>BC-621a</t>
  </si>
  <si>
    <t>W1653.3</t>
  </si>
  <si>
    <t>BC-621</t>
  </si>
  <si>
    <t>W5623.0</t>
  </si>
  <si>
    <t>SP5B-ACR3-0723-F3</t>
  </si>
  <si>
    <t>BC-620b</t>
  </si>
  <si>
    <t>W5622.0</t>
  </si>
  <si>
    <t>SP5B-ACR3-0723-F4</t>
  </si>
  <si>
    <t>BC-620a</t>
  </si>
  <si>
    <t>W1652.3</t>
  </si>
  <si>
    <t>BC-620</t>
  </si>
  <si>
    <t>W2163.0</t>
  </si>
  <si>
    <t>BC-619a</t>
  </si>
  <si>
    <t>W1650.3</t>
  </si>
  <si>
    <t>BC-619</t>
  </si>
  <si>
    <t>W5621.0</t>
  </si>
  <si>
    <t>SP5B-ACR3-0723-F5</t>
  </si>
  <si>
    <t>BC-618c</t>
  </si>
  <si>
    <t>W5620.0</t>
  </si>
  <si>
    <t>SP5B-ACR3-0723-F6</t>
  </si>
  <si>
    <t>BC-618b</t>
  </si>
  <si>
    <t>W5619.0</t>
  </si>
  <si>
    <t>SP5B-ACR3-0723-F7</t>
  </si>
  <si>
    <t>BC-618a</t>
  </si>
  <si>
    <t>W1649.4</t>
  </si>
  <si>
    <t>BC-618</t>
  </si>
  <si>
    <t>SP5B-CR1-1016-F1</t>
  </si>
  <si>
    <t>BC-617b</t>
  </si>
  <si>
    <t>W5618.0</t>
  </si>
  <si>
    <t>SP5B-CR2-0730-F1</t>
  </si>
  <si>
    <t>BC-617a</t>
  </si>
  <si>
    <t>W1648.3</t>
  </si>
  <si>
    <t>BC-617</t>
  </si>
  <si>
    <t>W5617.0</t>
  </si>
  <si>
    <t>SP5B-ACR3-0724-F2</t>
  </si>
  <si>
    <t>BC-616a</t>
  </si>
  <si>
    <t xml:space="preserve">Ramp and Culvert or Clear-Span Bridge </t>
  </si>
  <si>
    <t>W1647.3</t>
  </si>
  <si>
    <t>BC-616</t>
  </si>
  <si>
    <t>W2162.0</t>
  </si>
  <si>
    <t>SP5B-ACR3-0724-F3</t>
  </si>
  <si>
    <t>BC-615a</t>
  </si>
  <si>
    <t>W1646.3</t>
  </si>
  <si>
    <t>BC-615</t>
  </si>
  <si>
    <t>W2070.1</t>
  </si>
  <si>
    <t>BC-614a</t>
  </si>
  <si>
    <t>W1645.3</t>
  </si>
  <si>
    <t>BC-614</t>
  </si>
  <si>
    <t>W1644.3</t>
  </si>
  <si>
    <t>BC-613</t>
  </si>
  <si>
    <t>W1643.4</t>
  </si>
  <si>
    <t>BC-612</t>
  </si>
  <si>
    <t>W1642.3</t>
  </si>
  <si>
    <t>BC-611</t>
  </si>
  <si>
    <t>W1641.3</t>
  </si>
  <si>
    <t>BC-610</t>
  </si>
  <si>
    <t>W1640.3</t>
  </si>
  <si>
    <t>BC-609</t>
  </si>
  <si>
    <t>W1639.3</t>
  </si>
  <si>
    <t>BC-608</t>
  </si>
  <si>
    <t>W1638.3</t>
  </si>
  <si>
    <t>BC-607</t>
  </si>
  <si>
    <t>W1637.3</t>
  </si>
  <si>
    <t>BC-606</t>
  </si>
  <si>
    <t>W5774.0</t>
  </si>
  <si>
    <t>TMX-154</t>
  </si>
  <si>
    <t>BC-605g</t>
  </si>
  <si>
    <t>W5773.0</t>
  </si>
  <si>
    <t>Sp5b-ACr2-0812-F1</t>
  </si>
  <si>
    <t>BC-605f</t>
  </si>
  <si>
    <t>W5772.0</t>
  </si>
  <si>
    <t>Sp5b-ACr2-0812-F2</t>
  </si>
  <si>
    <t>BC-605e</t>
  </si>
  <si>
    <t>W5616.0</t>
  </si>
  <si>
    <t>Sp5b-ACR2-0716-F9_TMX-153</t>
  </si>
  <si>
    <t>BC-605d</t>
  </si>
  <si>
    <t>W5615.0</t>
  </si>
  <si>
    <t>Sp5b-ACR2-0716-F7</t>
  </si>
  <si>
    <t>BC-605c</t>
  </si>
  <si>
    <t>W5614.0</t>
  </si>
  <si>
    <t>Sp5b-ACR2-0716-F8</t>
  </si>
  <si>
    <t>BC-605b</t>
  </si>
  <si>
    <t>W5613.0</t>
  </si>
  <si>
    <t>Sp5b-ACR2-0716-F6</t>
  </si>
  <si>
    <t>BC-605a</t>
  </si>
  <si>
    <t>W1636.3</t>
  </si>
  <si>
    <t>BC-605</t>
  </si>
  <si>
    <t>W5612.0</t>
  </si>
  <si>
    <t>BC-604a</t>
  </si>
  <si>
    <t>W1635.3</t>
  </si>
  <si>
    <t>BC-604</t>
  </si>
  <si>
    <t>W5611.0</t>
  </si>
  <si>
    <t>Sp5b-ACR2-0716-F3_(TMX-152)</t>
  </si>
  <si>
    <t>BC-603a</t>
  </si>
  <si>
    <t>W1634.3</t>
  </si>
  <si>
    <t>BC-603</t>
  </si>
  <si>
    <t>W5610.0</t>
  </si>
  <si>
    <t>Sp5b-ACR2-0716-F2</t>
  </si>
  <si>
    <t>BC-602b</t>
  </si>
  <si>
    <t>W5609.0</t>
  </si>
  <si>
    <t>Sp5b-ACR2-0716-F1</t>
  </si>
  <si>
    <t>BC-602a</t>
  </si>
  <si>
    <t>W1633.3</t>
  </si>
  <si>
    <t>BC-602</t>
  </si>
  <si>
    <t>W2097.1</t>
  </si>
  <si>
    <t>BC-601c</t>
  </si>
  <si>
    <t>W2096.1</t>
  </si>
  <si>
    <t>BC-601b</t>
  </si>
  <si>
    <t>W5949.0</t>
  </si>
  <si>
    <t>SP5B-CR1-0817-F1</t>
  </si>
  <si>
    <t>BC-601a.1</t>
  </si>
  <si>
    <t>W2095.1</t>
  </si>
  <si>
    <t>BC-601a</t>
  </si>
  <si>
    <t>W1632.3</t>
  </si>
  <si>
    <t>BC-601</t>
  </si>
  <si>
    <t>KM/KS</t>
  </si>
  <si>
    <t>W2094.1</t>
  </si>
  <si>
    <t>SP5B-CR2-0801-F4</t>
  </si>
  <si>
    <t>BC-600e</t>
  </si>
  <si>
    <t>W2093.1</t>
  </si>
  <si>
    <t>BC-600d</t>
  </si>
  <si>
    <t>W2092.1</t>
  </si>
  <si>
    <t>BC-600c</t>
  </si>
  <si>
    <t>W2240.0</t>
  </si>
  <si>
    <t>SP5B-CR04-0729-F01 and SP5B-CR04-0729-F02</t>
  </si>
  <si>
    <t>BC-600b.05</t>
  </si>
  <si>
    <t xml:space="preserve">Unnamed Channel </t>
  </si>
  <si>
    <t>W5608.0</t>
  </si>
  <si>
    <t>Sp5b-ACR2-0708-F1</t>
  </si>
  <si>
    <t>BC-600b.1</t>
  </si>
  <si>
    <t>W2091.2</t>
  </si>
  <si>
    <t>BC-600b</t>
  </si>
  <si>
    <t>W2090.1</t>
  </si>
  <si>
    <t>BC-600a</t>
  </si>
  <si>
    <t>W5607.0</t>
  </si>
  <si>
    <t>Sp5b-ACR2-0709-F8</t>
  </si>
  <si>
    <t>BC-600.2</t>
  </si>
  <si>
    <t>W2089.1</t>
  </si>
  <si>
    <t>BC-600.1</t>
  </si>
  <si>
    <t>W1631.3</t>
  </si>
  <si>
    <t>BC-600</t>
  </si>
  <si>
    <t>W5606.0</t>
  </si>
  <si>
    <t>TMX-151</t>
  </si>
  <si>
    <t>BC-599d</t>
  </si>
  <si>
    <t>W5605.0</t>
  </si>
  <si>
    <t>TMX-150</t>
  </si>
  <si>
    <t>BC-599c</t>
  </si>
  <si>
    <t>W5604.0</t>
  </si>
  <si>
    <t>TMX-149</t>
  </si>
  <si>
    <t>BC-599b</t>
  </si>
  <si>
    <t>W5603.0</t>
  </si>
  <si>
    <t>TMX-148</t>
  </si>
  <si>
    <t>BC-599a</t>
  </si>
  <si>
    <t>W1630.3</t>
  </si>
  <si>
    <t>BC-599</t>
  </si>
  <si>
    <t>W5602.0</t>
  </si>
  <si>
    <t>Sp5b-ACR2-0710-F1</t>
  </si>
  <si>
    <t>BC-598c</t>
  </si>
  <si>
    <t>W5601.0</t>
  </si>
  <si>
    <t>Sp5b-ACR2-0710-F3</t>
  </si>
  <si>
    <t>BC-598b</t>
  </si>
  <si>
    <t>W5600.0</t>
  </si>
  <si>
    <t>TMX-144</t>
  </si>
  <si>
    <t>BC-598a</t>
  </si>
  <si>
    <t>W1629.3</t>
  </si>
  <si>
    <t>BC-598</t>
  </si>
  <si>
    <t>W1628.3</t>
  </si>
  <si>
    <t>BC-597</t>
  </si>
  <si>
    <t xml:space="preserve">Isolation during low flow </t>
  </si>
  <si>
    <t>Boston Bar Creek</t>
  </si>
  <si>
    <t>W1627.5</t>
  </si>
  <si>
    <t>BC-596</t>
  </si>
  <si>
    <t>W5769.0</t>
  </si>
  <si>
    <t>TMX-143</t>
  </si>
  <si>
    <t>BC-595a.13</t>
  </si>
  <si>
    <t>W5768.0</t>
  </si>
  <si>
    <t>Sp5b-ACR2-0811-F16</t>
  </si>
  <si>
    <t>BC-595a.12</t>
  </si>
  <si>
    <t>W5767.0</t>
  </si>
  <si>
    <t>Sp5b-ACr2-0811-F15</t>
  </si>
  <si>
    <t>BC-595a.11</t>
  </si>
  <si>
    <t>W5766.0</t>
  </si>
  <si>
    <t>Sp5b-ACr2-0811-F14</t>
  </si>
  <si>
    <t>BC-595a.10</t>
  </si>
  <si>
    <t>W5765.0</t>
  </si>
  <si>
    <t>BC-595a.9</t>
  </si>
  <si>
    <t>W5764.0</t>
  </si>
  <si>
    <t>Sp5b-ACr2-0811-F13</t>
  </si>
  <si>
    <t>BC-595a.8</t>
  </si>
  <si>
    <t>W5763.0</t>
  </si>
  <si>
    <t>Sp5b-ACr2-0811-F12</t>
  </si>
  <si>
    <t>BC-595a.7</t>
  </si>
  <si>
    <t>W5762.0</t>
  </si>
  <si>
    <t>BC-595a.6</t>
  </si>
  <si>
    <t>W5761.0</t>
  </si>
  <si>
    <t>BC-595a.5</t>
  </si>
  <si>
    <t>W5760.0</t>
  </si>
  <si>
    <t>Sp5b-ACr2-0811-F9</t>
  </si>
  <si>
    <t>BC-595a.4</t>
  </si>
  <si>
    <t>W5948.0</t>
  </si>
  <si>
    <t>SP5B-CR4-0831-F1</t>
  </si>
  <si>
    <t>BC-595a.3.1</t>
  </si>
  <si>
    <t>W5759.0</t>
  </si>
  <si>
    <t>TMX-141</t>
  </si>
  <si>
    <t>BC-595a.3</t>
  </si>
  <si>
    <t>W5758.0</t>
  </si>
  <si>
    <t>TMX-140</t>
  </si>
  <si>
    <t>BC-595a.2</t>
  </si>
  <si>
    <t>W5757.0</t>
  </si>
  <si>
    <t>Sp5b-ACr2-0811-F8</t>
  </si>
  <si>
    <t>BC-595a.1</t>
  </si>
  <si>
    <t>W2145.0</t>
  </si>
  <si>
    <t>BC-595a</t>
  </si>
  <si>
    <t>W1626.6</t>
  </si>
  <si>
    <t>BC-595</t>
  </si>
  <si>
    <t>W5599.0</t>
  </si>
  <si>
    <t>BC-594a</t>
  </si>
  <si>
    <t>W5756.0</t>
  </si>
  <si>
    <t>Sp5b-ACR2-0811-F7</t>
  </si>
  <si>
    <t>BC-594.7</t>
  </si>
  <si>
    <t>W5947.0</t>
  </si>
  <si>
    <t>SP5B-CR2-0829-F2</t>
  </si>
  <si>
    <t>BC-594.6a</t>
  </si>
  <si>
    <t>W5755.0</t>
  </si>
  <si>
    <t>Sp5b-ACR2-0811-F6</t>
  </si>
  <si>
    <t>BC-594.6</t>
  </si>
  <si>
    <t>W5754.0</t>
  </si>
  <si>
    <t>Sp5b-ACR2-0811-F5</t>
  </si>
  <si>
    <t>BC-594.5</t>
  </si>
  <si>
    <t>W5753.0</t>
  </si>
  <si>
    <t>Sp5b-ACR2-0811-F4</t>
  </si>
  <si>
    <t>BC-594.4</t>
  </si>
  <si>
    <t>W5752.0</t>
  </si>
  <si>
    <t>Sp5b-ACR2-0811-F3</t>
  </si>
  <si>
    <t>BC-594.3</t>
  </si>
  <si>
    <t>W5751.0</t>
  </si>
  <si>
    <t>Sp5b-ACR2-0811-F2</t>
  </si>
  <si>
    <t>BC-594.2</t>
  </si>
  <si>
    <t>W5750.0</t>
  </si>
  <si>
    <t>Sp5b-ACR2-0811-F1</t>
  </si>
  <si>
    <t>BC-594.1</t>
  </si>
  <si>
    <t>W1625.4</t>
  </si>
  <si>
    <t>SP5B-CR3-0730-F1</t>
  </si>
  <si>
    <t>BC-594</t>
  </si>
  <si>
    <t>W5598.0</t>
  </si>
  <si>
    <t>Sp5b-ACR2-0729-F1</t>
  </si>
  <si>
    <t>BC-593f</t>
  </si>
  <si>
    <t>W5597.0</t>
  </si>
  <si>
    <t>Sp5b-ACR2-0729-F2</t>
  </si>
  <si>
    <t>BC-593e</t>
  </si>
  <si>
    <t>W5596.0</t>
  </si>
  <si>
    <t>Sp5b-ACR2-0729-F3</t>
  </si>
  <si>
    <t>BC-593d</t>
  </si>
  <si>
    <t>W5595.0</t>
  </si>
  <si>
    <t>TMX-139</t>
  </si>
  <si>
    <t>BC-593c</t>
  </si>
  <si>
    <t>W5594.0</t>
  </si>
  <si>
    <t>TMX-138</t>
  </si>
  <si>
    <t>BC-593b</t>
  </si>
  <si>
    <t>W5593.0</t>
  </si>
  <si>
    <t>TMX-137</t>
  </si>
  <si>
    <t>BC-593a</t>
  </si>
  <si>
    <t>W5946.0</t>
  </si>
  <si>
    <t>SP5B-CR2-0829-F1</t>
  </si>
  <si>
    <t>BC-593.1</t>
  </si>
  <si>
    <t>W1624.4</t>
  </si>
  <si>
    <t>BC-593</t>
  </si>
  <si>
    <t>W5592.0</t>
  </si>
  <si>
    <t>Sp5b-ACR2-0729-F4</t>
  </si>
  <si>
    <t>BC-592m</t>
  </si>
  <si>
    <t>W5591.0</t>
  </si>
  <si>
    <t>Sp5b-ACR2-0729-F5</t>
  </si>
  <si>
    <t>BC-592l</t>
  </si>
  <si>
    <t>W5749.0</t>
  </si>
  <si>
    <t>SP5B-CR5-0808-F1</t>
  </si>
  <si>
    <t>BC-592k.1</t>
  </si>
  <si>
    <t>W5590.0</t>
  </si>
  <si>
    <t>Sp5b-ACR2-0729-F6</t>
  </si>
  <si>
    <t>BC-592k</t>
  </si>
  <si>
    <t>W2245.0</t>
  </si>
  <si>
    <t>BC-592j.1</t>
  </si>
  <si>
    <t>W5589.0</t>
  </si>
  <si>
    <t>TMX-135</t>
  </si>
  <si>
    <t>BC-592j</t>
  </si>
  <si>
    <t>W5588.0</t>
  </si>
  <si>
    <t>Sp5b-ACR2-0730-F8</t>
  </si>
  <si>
    <t>BC-592i.8</t>
  </si>
  <si>
    <t>W5748.0</t>
  </si>
  <si>
    <t>SP5B-CR2-0806-F1</t>
  </si>
  <si>
    <t>BC-592i.7a</t>
  </si>
  <si>
    <t>W5587.0</t>
  </si>
  <si>
    <t>Sp5b-ACR2-0730-F7</t>
  </si>
  <si>
    <t>BC-592i.7</t>
  </si>
  <si>
    <t>W5586.0</t>
  </si>
  <si>
    <t>Sp5b-ACR2-0730-F6</t>
  </si>
  <si>
    <t>BC-592i.6</t>
  </si>
  <si>
    <t>W5747.0</t>
  </si>
  <si>
    <t>SP5B-CR2-0806-F2</t>
  </si>
  <si>
    <t>BC-592i.5b</t>
  </si>
  <si>
    <t>W5746.0</t>
  </si>
  <si>
    <t>SP5B-CR2-0806-F3</t>
  </si>
  <si>
    <t>BC-592i.5a</t>
  </si>
  <si>
    <t>W5585.0</t>
  </si>
  <si>
    <t>Sp5b-ACR2-0730-F5</t>
  </si>
  <si>
    <t>BC-592i.5</t>
  </si>
  <si>
    <t>W5584.0</t>
  </si>
  <si>
    <t>Sp5b-ACR2-0730-F4</t>
  </si>
  <si>
    <t>BC-592i.4</t>
  </si>
  <si>
    <t>W5583.0</t>
  </si>
  <si>
    <t>Sp5b-ACR2-0730-F3</t>
  </si>
  <si>
    <t>BC-592i.3</t>
  </si>
  <si>
    <t>W5745.0</t>
  </si>
  <si>
    <t>Sp5b-ACR2-0805-F1</t>
  </si>
  <si>
    <t>BC-592i.2a</t>
  </si>
  <si>
    <t>W5582.0</t>
  </si>
  <si>
    <t>Sp5b-ACR2-0730-F2</t>
  </si>
  <si>
    <t>BC-592i.2</t>
  </si>
  <si>
    <t>W5581.0</t>
  </si>
  <si>
    <t>Sp5b-ACR2-0730-F1</t>
  </si>
  <si>
    <t>BC-592i.1</t>
  </si>
  <si>
    <t>W5580.0</t>
  </si>
  <si>
    <t>SP5b-ACR2-0707-F1</t>
  </si>
  <si>
    <t>BC-592i</t>
  </si>
  <si>
    <t>W5579.0</t>
  </si>
  <si>
    <t>Sp5b-ACR2-0714-F3</t>
  </si>
  <si>
    <t>BC-592h</t>
  </si>
  <si>
    <t>W5578.0</t>
  </si>
  <si>
    <t>Sp5b-ACR2-0714-F2</t>
  </si>
  <si>
    <t>BC-592g</t>
  </si>
  <si>
    <t>W5577.0</t>
  </si>
  <si>
    <t>Sp5b-ACR2-0709-F1</t>
  </si>
  <si>
    <t>BC-592f</t>
  </si>
  <si>
    <t>W5576.0</t>
  </si>
  <si>
    <t>Sp5b-ACR2-0709-F2</t>
  </si>
  <si>
    <t>BC-592e</t>
  </si>
  <si>
    <t>W5575.0</t>
  </si>
  <si>
    <t>TMX-134</t>
  </si>
  <si>
    <t>BC-592d</t>
  </si>
  <si>
    <t>W5574.0</t>
  </si>
  <si>
    <t>Sp5b-ACR2-0709-F3</t>
  </si>
  <si>
    <t>BC-592c</t>
  </si>
  <si>
    <t>W5573.0</t>
  </si>
  <si>
    <t>Sp5b-ACR2-0709-F4</t>
  </si>
  <si>
    <t>BC-592b</t>
  </si>
  <si>
    <t>W5572.0</t>
  </si>
  <si>
    <t>Sp5b-ACR2-0709-F6</t>
  </si>
  <si>
    <t>BC-592a</t>
  </si>
  <si>
    <t>W5744.0</t>
  </si>
  <si>
    <t>Sp5b-ACr2-0810-F11</t>
  </si>
  <si>
    <t>BC-592.3</t>
  </si>
  <si>
    <t>W5743.0</t>
  </si>
  <si>
    <t>Sp5b-ACr2-0810-F10</t>
  </si>
  <si>
    <t>BC-592.2</t>
  </si>
  <si>
    <t>W5742.0</t>
  </si>
  <si>
    <t>Sp5b-ACr2-0810-F9</t>
  </si>
  <si>
    <t>BC-592.1</t>
  </si>
  <si>
    <t>W1623.5</t>
  </si>
  <si>
    <t>BC-592</t>
  </si>
  <si>
    <t>W5741.0</t>
  </si>
  <si>
    <t>Sp5b-ACr2-0810-F8</t>
  </si>
  <si>
    <t>BC-591h</t>
  </si>
  <si>
    <t>W5740.0</t>
  </si>
  <si>
    <t>Sp5b-ACR2-0810-F7</t>
  </si>
  <si>
    <t>BC-591g</t>
  </si>
  <si>
    <t>W5739.0</t>
  </si>
  <si>
    <t>Sp5b-ACR2-0810-F6</t>
  </si>
  <si>
    <t>BC-591f</t>
  </si>
  <si>
    <t>W5738.0</t>
  </si>
  <si>
    <t>Sp5b-ACR2-0810-F5</t>
  </si>
  <si>
    <t>BC-591e</t>
  </si>
  <si>
    <t>W5737.0</t>
  </si>
  <si>
    <t>Sp5b-ACR2-0810-F4</t>
  </si>
  <si>
    <t>BC-591d</t>
  </si>
  <si>
    <t>W5736.0</t>
  </si>
  <si>
    <t>Sp5b-ACR2-0810-F3</t>
  </si>
  <si>
    <t>BC-591c</t>
  </si>
  <si>
    <t>W5735.0</t>
  </si>
  <si>
    <t>Sp5b-ACR2-0810-F2</t>
  </si>
  <si>
    <t>BC-591b</t>
  </si>
  <si>
    <t>W5734.0</t>
  </si>
  <si>
    <t>Sp5b-ACR2-0810-F1</t>
  </si>
  <si>
    <t>BC-591a</t>
  </si>
  <si>
    <t>W1622.4</t>
  </si>
  <si>
    <t>BC-591</t>
  </si>
  <si>
    <t>W5733.0</t>
  </si>
  <si>
    <t>Sp5b-ACR2-0808-F4</t>
  </si>
  <si>
    <t>BC-590a3.2</t>
  </si>
  <si>
    <t>W5732.0</t>
  </si>
  <si>
    <t>Sp5b-ACR2-0808-F3</t>
  </si>
  <si>
    <t>BC-590a3.1</t>
  </si>
  <si>
    <t>W1619.4</t>
  </si>
  <si>
    <t>BC-590a3</t>
  </si>
  <si>
    <t>W5731.0</t>
  </si>
  <si>
    <t>Sp5b-ACR2-0808-F2</t>
  </si>
  <si>
    <t>BC-590.1a</t>
  </si>
  <si>
    <t>W1621.4</t>
  </si>
  <si>
    <t>BC-590a2</t>
  </si>
  <si>
    <t>W2088.1</t>
  </si>
  <si>
    <t>BC-590.1</t>
  </si>
  <si>
    <t>W1620.5</t>
  </si>
  <si>
    <t>BC-590a1</t>
  </si>
  <si>
    <t>KM/MV</t>
  </si>
  <si>
    <t>W5730.0</t>
  </si>
  <si>
    <t>Sp5b-ACr2-0808-F1</t>
  </si>
  <si>
    <t>W5729.0</t>
  </si>
  <si>
    <t>Sp5b-ACR2-0807-F9</t>
  </si>
  <si>
    <t>BC-590.05h</t>
  </si>
  <si>
    <t>W5728.0</t>
  </si>
  <si>
    <t>Sp5b-ACR2-0807-F8</t>
  </si>
  <si>
    <t>BC-590.05g</t>
  </si>
  <si>
    <t>W5727.0</t>
  </si>
  <si>
    <t>Sp5b-ACR2-0807-F7</t>
  </si>
  <si>
    <t>BC-590.05f</t>
  </si>
  <si>
    <t>W5726.0</t>
  </si>
  <si>
    <t>Sp5b-ACR2-0807-F6</t>
  </si>
  <si>
    <t>BC-590.05e</t>
  </si>
  <si>
    <t>W5725.0</t>
  </si>
  <si>
    <t>Sp5b-ACR2-0807-F5</t>
  </si>
  <si>
    <t>BC-590.05d</t>
  </si>
  <si>
    <t>W5724.0</t>
  </si>
  <si>
    <t>Sp5b-ACR2-0807-F4</t>
  </si>
  <si>
    <t>BC-590.05c</t>
  </si>
  <si>
    <t>W5723.0</t>
  </si>
  <si>
    <t>Sp5b-ACR2-0807-F3</t>
  </si>
  <si>
    <t>BC-590.05b</t>
  </si>
  <si>
    <t>W5722.0</t>
  </si>
  <si>
    <t>Sp5b-ACR2-0807-F2</t>
  </si>
  <si>
    <t>BC-590.05a</t>
  </si>
  <si>
    <t>W1618.3</t>
  </si>
  <si>
    <t>BC-590</t>
  </si>
  <si>
    <t>W2087.2</t>
  </si>
  <si>
    <t>BC-589b</t>
  </si>
  <si>
    <t>W1617.3</t>
  </si>
  <si>
    <t>BC-589a</t>
  </si>
  <si>
    <t>BC-589.2a</t>
  </si>
  <si>
    <t>W2086.1</t>
  </si>
  <si>
    <t>cou</t>
  </si>
  <si>
    <t>BC-589.2</t>
  </si>
  <si>
    <t>W5721.0</t>
  </si>
  <si>
    <t>TMX-133</t>
  </si>
  <si>
    <t>BC-589.1a</t>
  </si>
  <si>
    <t>W5720.0</t>
  </si>
  <si>
    <t>Sp5b-ACR2-0807-F1</t>
  </si>
  <si>
    <t>BC-589.05a</t>
  </si>
  <si>
    <t>W5719.0</t>
  </si>
  <si>
    <t>SP5B-CR2-0930-BC-589.05</t>
  </si>
  <si>
    <t>BC-589.05</t>
  </si>
  <si>
    <t>W1616.3</t>
  </si>
  <si>
    <t>BC-589</t>
  </si>
  <si>
    <t>August 1 - March 15</t>
  </si>
  <si>
    <t>August 1 - October 31</t>
  </si>
  <si>
    <t>Fallslake Creek</t>
  </si>
  <si>
    <t>W1615.3</t>
  </si>
  <si>
    <t>BC-588</t>
  </si>
  <si>
    <t>August 1 - October 31 (Anytime if dry or frozen to bottom)</t>
  </si>
  <si>
    <t>W5718.0</t>
  </si>
  <si>
    <t>BC-587c</t>
  </si>
  <si>
    <t>W5717.0</t>
  </si>
  <si>
    <t>Sp5b-ACR2-0806-F2</t>
  </si>
  <si>
    <t>BC-587b</t>
  </si>
  <si>
    <t>W5716.0</t>
  </si>
  <si>
    <t>Sp5b-ACR2-0806-F3</t>
  </si>
  <si>
    <t>BC-587a</t>
  </si>
  <si>
    <t>Regulatory approved crossing method</t>
  </si>
  <si>
    <t>Trenchless (HDD)</t>
  </si>
  <si>
    <t>Dry Gulch</t>
  </si>
  <si>
    <t>W1614.3</t>
  </si>
  <si>
    <t>BC-587</t>
  </si>
  <si>
    <t>W5715.0</t>
  </si>
  <si>
    <t>Sp5b-ACR2-0805-F4</t>
  </si>
  <si>
    <t>BC-586a</t>
  </si>
  <si>
    <t>W1613.3</t>
  </si>
  <si>
    <t>BC-586</t>
  </si>
  <si>
    <t>W1612.3</t>
  </si>
  <si>
    <t>BC-585b</t>
  </si>
  <si>
    <t>W1611.4</t>
  </si>
  <si>
    <t>BC-585a</t>
  </si>
  <si>
    <t>W1610.4</t>
  </si>
  <si>
    <t>BC-585</t>
  </si>
  <si>
    <t>W5571.0</t>
  </si>
  <si>
    <t>SP5B-ACR3-0727-F6</t>
  </si>
  <si>
    <t>BC-584b</t>
  </si>
  <si>
    <t>W5570.0</t>
  </si>
  <si>
    <t>SP5B-ACR3-0727-F5</t>
  </si>
  <si>
    <t>BC-584a</t>
  </si>
  <si>
    <t>W5569.0</t>
  </si>
  <si>
    <t>SP5B-ACR3-0727-F4</t>
  </si>
  <si>
    <t>BC-584.2</t>
  </si>
  <si>
    <t>W5568.0</t>
  </si>
  <si>
    <t>SP5B-ACR3-0727-F7</t>
  </si>
  <si>
    <t>BC-584.1</t>
  </si>
  <si>
    <t>W1609.4</t>
  </si>
  <si>
    <t>BC-584</t>
  </si>
  <si>
    <t>W5567.0</t>
  </si>
  <si>
    <t>SP5B-ACR3-0727-F3</t>
  </si>
  <si>
    <t>BC-583d</t>
  </si>
  <si>
    <t>W5566.0</t>
  </si>
  <si>
    <t>SP5B-ACR3-0727-F2</t>
  </si>
  <si>
    <t>BC-583c</t>
  </si>
  <si>
    <t>W5565.0</t>
  </si>
  <si>
    <t>SP5B-ACR3-0727-F1</t>
  </si>
  <si>
    <t>BC-583b.1</t>
  </si>
  <si>
    <t>W2068.1</t>
  </si>
  <si>
    <t>BC-583b</t>
  </si>
  <si>
    <t>W2084.2</t>
  </si>
  <si>
    <t>BC-583a.1</t>
  </si>
  <si>
    <t>W2067.1</t>
  </si>
  <si>
    <t>SP5B-CR1-0724-BC-583a</t>
  </si>
  <si>
    <t>BC-583a</t>
  </si>
  <si>
    <t>Spread change from 5A to 5B.</t>
  </si>
  <si>
    <t>W5945.0</t>
  </si>
  <si>
    <t>Sp5b-ACR2-0805-F3</t>
  </si>
  <si>
    <t>BC-583.1</t>
  </si>
  <si>
    <t>W1608.3</t>
  </si>
  <si>
    <t>BC-583</t>
  </si>
  <si>
    <t>W5944.0</t>
  </si>
  <si>
    <t>Sp5b-ACR2-0805-F2</t>
  </si>
  <si>
    <t>BC-582a</t>
  </si>
  <si>
    <t>Riparian Habitat Assessment</t>
  </si>
  <si>
    <t>Fed Fish Col Permit</t>
  </si>
  <si>
    <t>Prov Fish Col Permit</t>
  </si>
  <si>
    <t xml:space="preserve"> WC Primary Vehicle Crossing Method</t>
  </si>
  <si>
    <t xml:space="preserve"> WC Primary Pipeline Crossing Method</t>
  </si>
  <si>
    <t>WC Fish Bearing Status (Yes/No)</t>
  </si>
  <si>
    <t>Planned Instream Construction Timing</t>
  </si>
  <si>
    <t>Least Risk Biological Window</t>
  </si>
  <si>
    <t>Watercourse Class</t>
  </si>
  <si>
    <t>KP_beg_orig</t>
  </si>
  <si>
    <t>14001 - REV. 0</t>
  </si>
  <si>
    <t>01-13283-M002-XT0367001 RA</t>
  </si>
  <si>
    <t>{4C669726-7941-47A6-AF3B-2AACBD4CFDAC}</t>
  </si>
  <si>
    <t>Progress Land</t>
  </si>
  <si>
    <t>5</t>
  </si>
  <si>
    <t>19731-505-TYP-06200</t>
  </si>
  <si>
    <t>01-13283-M002-PT620001</t>
  </si>
  <si>
    <t>Typical</t>
  </si>
  <si>
    <t>Foreign Pipeline Crossing</t>
  </si>
  <si>
    <t>Centreline</t>
  </si>
  <si>
    <t>013105965</t>
  </si>
  <si>
    <t>Tract-2160.01</t>
  </si>
  <si>
    <t>a</t>
  </si>
  <si>
    <t>039</t>
  </si>
  <si>
    <t>J</t>
  </si>
  <si>
    <t>04</t>
  </si>
  <si>
    <t>092H</t>
  </si>
  <si>
    <t>Fraser Valley Regional District</t>
  </si>
  <si>
    <t>Y</t>
  </si>
  <si>
    <t>DEPTH UNKNOWN</t>
  </si>
  <si>
    <t>OL</t>
  </si>
  <si>
    <t>Proposed</t>
  </si>
  <si>
    <t>ForeignLineCrossing</t>
  </si>
  <si>
    <t>OPEN CUT</t>
  </si>
  <si>
    <t>NPS 24 OIL PIPE</t>
  </si>
  <si>
    <t>P</t>
  </si>
  <si>
    <t>P4144</t>
  </si>
  <si>
    <t>TRANS MOUNTAIN PIPELINE CO. LTD.</t>
  </si>
  <si>
    <t>TMPL NPS 24 OIL PIPE</t>
  </si>
  <si>
    <t>BURIED PIPE</t>
  </si>
  <si>
    <t>KP 1075 Reroute (AR00665)</t>
  </si>
  <si>
    <t>5B</t>
  </si>
  <si>
    <t>6A</t>
  </si>
  <si>
    <t>1-AKraus (UPI) 180220; Global-Engineering (UPI) 200227; Global-NGosse (UPI) 200623; Global-SSantos (UPI) 200624; 2-DMcLennan (UPI) 220411</t>
  </si>
  <si>
    <t>1-LocatedOn; Global-TMEPDrawingNo; Global-Construction Method; Global-RouteName; 2-Moved</t>
  </si>
  <si>
    <t>Current</t>
  </si>
  <si>
    <t>1075+843 + 89</t>
  </si>
  <si>
    <t>P4144.0</t>
  </si>
  <si>
    <t>01-13283-M002-XT0366901 RA</t>
  </si>
  <si>
    <t>{1C0C8B4D-F001-4FD1-B1E7-EECCC0A05A94}</t>
  </si>
  <si>
    <t>P4143</t>
  </si>
  <si>
    <t>1-AKraus (UPI) 180220; 2 - KWooff (UPI) 191212; Global-Engineering (UPI) 200227; 3-DMcLennan (UPI) 220411</t>
  </si>
  <si>
    <t>1-LocatedOn; 2 - ConstructionMethodPrimary, Drawing Info; Global-TMEPDrawingNo; 3-Moved</t>
  </si>
  <si>
    <t>1075+843 + 41</t>
  </si>
  <si>
    <t>P4143.0</t>
  </si>
  <si>
    <t>01-13283-M002-XT0548801 RA</t>
  </si>
  <si>
    <t>{68183641-ED52-4295-8962-98051F176E79}</t>
  </si>
  <si>
    <t>3</t>
  </si>
  <si>
    <t>19731-505-TYP-06400</t>
  </si>
  <si>
    <t>01-13283-M002-PT640001</t>
  </si>
  <si>
    <t>Private/Access/Lease Road Crossing</t>
  </si>
  <si>
    <t>Road</t>
  </si>
  <si>
    <t>ROAD</t>
  </si>
  <si>
    <t>T</t>
  </si>
  <si>
    <t>T4916</t>
  </si>
  <si>
    <t>1-Global-Engineering (UPI) 200227; 2- AKraus (UPI) 200319; 3-AKraus (UPI) 200511; Global-AKraus (UPI) 210128; 4-DMcLennan (UPI) 220411</t>
  </si>
  <si>
    <t>1-Global-TMEPDrawingNo; 2- OwnerCL; 3-KMCDrawName, ConstructionMethod; Global-Attributes; 4-Moved</t>
  </si>
  <si>
    <t>1075+843 + 36</t>
  </si>
  <si>
    <t>T4916.0</t>
  </si>
  <si>
    <t>01-13283-M002-XT0366801 RB</t>
  </si>
  <si>
    <t>PROPOSED PIPELINE CROSSING TRANS MOUNTAIN PIPELINE CO. LTD. BURIED CABLE WITHIN A-039-J/92H4 FRASER VALLEY - BRITISH COLUMBIA</t>
  </si>
  <si>
    <t>{241D1DB6-EEF9-47E3-A72C-B9B56D2CC40D}</t>
  </si>
  <si>
    <t>4</t>
  </si>
  <si>
    <t>19731-505-TYP-06300</t>
  </si>
  <si>
    <t>01-13283-M002-PT630001</t>
  </si>
  <si>
    <t>Buried Cable Crossing</t>
  </si>
  <si>
    <t>UE</t>
  </si>
  <si>
    <t>BURIED CATHODIC CABLE (TO BE REMOVED)</t>
  </si>
  <si>
    <t>U</t>
  </si>
  <si>
    <t>U5219</t>
  </si>
  <si>
    <t>TMPL BURIED CATHODIC CABLE (TO BE REMOVED)</t>
  </si>
  <si>
    <t>BURIED POWER CABLE</t>
  </si>
  <si>
    <t>1-AKraus (UPI) 180220; Global-AKraus (UPI) 210128</t>
  </si>
  <si>
    <t>1-LocatedOn; Global-Attributes</t>
  </si>
  <si>
    <t>1075+843 + 31</t>
  </si>
  <si>
    <t>U5219.0</t>
  </si>
  <si>
    <t>{536EFAA4-DE10-4727-B9D4-7564EDE9338C}</t>
  </si>
  <si>
    <t>Progress Land (Land)</t>
  </si>
  <si>
    <t>UN</t>
  </si>
  <si>
    <t>P7069</t>
  </si>
  <si>
    <t>Corner's Pride Farms Ltd. (Attn: Sheila Chalmers)</t>
  </si>
  <si>
    <t>PVC HOSE</t>
  </si>
  <si>
    <t>PIPELINE</t>
  </si>
  <si>
    <t>1075+843 + 19</t>
  </si>
  <si>
    <t>P7069.0</t>
  </si>
  <si>
    <t>13016 - REV. 0</t>
  </si>
  <si>
    <t>01-13283-M002-XT0310901 RC</t>
  </si>
  <si>
    <t xml:space="preserve">PROPOSED PIPELINE CROSSING BC HYDRO O/H DISTRIBUTION POWER LINE &amp; TELUS COMMUNICATIONS INC. O/H CABLE WITHIN D-39-J/92H4 FRASER VALLEY R.D. - BRITISH COLUMBIA
</t>
  </si>
  <si>
    <t>{A286E275-5D4C-4BD9-A14C-25EECCB80ED8}</t>
  </si>
  <si>
    <t>2</t>
  </si>
  <si>
    <t>19731-505-SSW-03455</t>
  </si>
  <si>
    <t>01-13283-M002-XH0345501</t>
  </si>
  <si>
    <t xml:space="preserve">Bridal Falls Road </t>
  </si>
  <si>
    <t>d</t>
  </si>
  <si>
    <t>RK</t>
  </si>
  <si>
    <t>Specific</t>
  </si>
  <si>
    <t>92H4-OH-92</t>
  </si>
  <si>
    <t>OE</t>
  </si>
  <si>
    <t>Unknown</t>
  </si>
  <si>
    <t>BORED</t>
  </si>
  <si>
    <t>DISTRIBUTION</t>
  </si>
  <si>
    <t>U4252</t>
  </si>
  <si>
    <t>BC HYDRO</t>
  </si>
  <si>
    <t>BC HYDRO O/H DISTRIBUTION</t>
  </si>
  <si>
    <t>O/H POWER CABLE</t>
  </si>
  <si>
    <t>005.24.7_S5B</t>
  </si>
  <si>
    <t>1-RMcCreary (UPI) 170905; 2-RMcCreary (UPI) 170927; Global-Engineering (UPI) 200227; Global-AKraus (UPI) 201109; Global-AKraus (UPI) 210128</t>
  </si>
  <si>
    <t>1-Updated dwgtype, dwgtitle,dwgnumbers; 2-Update Typical Code; Global-TMEPDrawingNo; Global-KMCDrawName, Construction Method; Global-Attributes</t>
  </si>
  <si>
    <t>U4252.2</t>
  </si>
  <si>
    <t xml:space="preserve">PROPOSED PIPELINE CROSSING
BC HYDRO O/H DISTRIBUTION POWER LINE
&amp; TELUS COMMUNICATIONS INC. O/H CABLE
WITHIN
D-39-J/92H4
FRASER VALLEY R.D. - BRITISH COLUMBIA
</t>
  </si>
  <si>
    <t>{DE0ABD7D-592A-4BF7-84D6-557728794C14}</t>
  </si>
  <si>
    <t>OC</t>
  </si>
  <si>
    <t>O/H COMMUNICATIONS CABLE</t>
  </si>
  <si>
    <t>U4584</t>
  </si>
  <si>
    <t>TELUS</t>
  </si>
  <si>
    <t>TELUS O/H COMMUNICATIONS CABLE</t>
  </si>
  <si>
    <t>O/H COMMUNICATION CABLE</t>
  </si>
  <si>
    <t>1-RMcCreary (UPI) 170905; 2-RMcCreary (UPI) 170927; 3- RReyes (UPI) 191216; Global-Engineering (UPI) 200227; Global-AKraus (UPI) 201109; Global-AKraus (UPI) 210128</t>
  </si>
  <si>
    <t>1-Updated dwgtype, dwgtitle,dwgnumbers; 2-Update Typical Code; 3 - Moved to match site specific drawing; Global-TMEPDrawingNo; Global-KMCDrawName, Construction Method; Global-Attributes</t>
  </si>
  <si>
    <t>U4584.0</t>
  </si>
  <si>
    <t>{DA211817-D092-41C3-B642-40DD6807D25C}</t>
  </si>
  <si>
    <t>92H4-OH-193</t>
  </si>
  <si>
    <t>U7118</t>
  </si>
  <si>
    <t>SHAW</t>
  </si>
  <si>
    <t>SHAW O/H COMMUNICATION CABLE</t>
  </si>
  <si>
    <t>Global-AKraus (UPI) 201109; Global-AKraus (UPI) 210128</t>
  </si>
  <si>
    <t>Global-KMCDrawName, Construction Method; Global-Attributes</t>
  </si>
  <si>
    <t>U7118.0</t>
  </si>
  <si>
    <t>{77C4C114-F98D-4B6E-8A6A-65CC76813BE2}</t>
  </si>
  <si>
    <t>TMC Permitting</t>
  </si>
  <si>
    <t>92H4-RD-48</t>
  </si>
  <si>
    <t>Minor</t>
  </si>
  <si>
    <t>LKI Segment: 540</t>
  </si>
  <si>
    <t>T4175</t>
  </si>
  <si>
    <t>MINISTRY OF TRANSPORTATION &amp; INFRASTRUCTURE</t>
  </si>
  <si>
    <t>BRIDAL FALLS RD</t>
  </si>
  <si>
    <t>1-Global-Engineering (UPI) 200227; Global-AKraus (UPI) 210128</t>
  </si>
  <si>
    <t>1-Global-TMEPDrawingNo; Global-Attributes</t>
  </si>
  <si>
    <t>T4175.2</t>
  </si>
  <si>
    <t>19731-505-SSW-03453</t>
  </si>
  <si>
    <t>01-13283-M002-XH0345301</t>
  </si>
  <si>
    <t>Bridal Falls Road</t>
  </si>
  <si>
    <t>UNNAMED CHANNEL</t>
  </si>
  <si>
    <t>{507687B8-8C04-42EF-8647-4C796AA47F0D}</t>
  </si>
  <si>
    <t>92H4-RD-46</t>
  </si>
  <si>
    <t>Major</t>
  </si>
  <si>
    <t>T4174</t>
  </si>
  <si>
    <t>1-Global-Engineering (UPI) 200227; Global-AKraus (UPI) 210128; Global-KWooff (UPI) 210528</t>
  </si>
  <si>
    <t>1-Global-TMEPDrawingNo; Global-Attributes; Global-DrawingRevision</t>
  </si>
  <si>
    <t>T4174.2</t>
  </si>
  <si>
    <t>{F5695256-276F-426C-A0F3-C94334C2B03F}</t>
  </si>
  <si>
    <t>19731-505-SSW-03450</t>
  </si>
  <si>
    <t>01-13283-M002-XH0345001</t>
  </si>
  <si>
    <t>92H4-RD-45</t>
  </si>
  <si>
    <t>T4173</t>
  </si>
  <si>
    <t>T4173.2</t>
  </si>
  <si>
    <t>01-13283-M002-XT0310801 RD</t>
  </si>
  <si>
    <t>{87DE8CA8-AAED-4DE2-85CF-59240FE0F940}</t>
  </si>
  <si>
    <t>92H4-OH-192</t>
  </si>
  <si>
    <t>U7117</t>
  </si>
  <si>
    <t>U7117.0</t>
  </si>
  <si>
    <t xml:space="preserve">PROPOSED PIPELINE CROSSING
BC HYDRO O/H DISTRIBUTION POWER LINE
&amp; TELUS COMMUNICATIONS INC. O/H CABLE
WITHIN
D-39-J/92H4
FRASER VALLEY - BRITISH COLUMBIA
</t>
  </si>
  <si>
    <t>{FB3841D3-B7FE-460F-9C4B-5C9400FD7D39}</t>
  </si>
  <si>
    <t>U4583</t>
  </si>
  <si>
    <t>1-RMcCreary (UPI) 170905; 2-RMcCreary (UPI) 170927; 3 RReyes (UPI) 191216; Global-Engineering (UPI) 200227; Global-AKraus (UPI) 200616; Global-AKraus (UPI) 201109; Global-AKraus (UPI) 210128</t>
  </si>
  <si>
    <t>1-Updated dwgtype, dwgtitle,dwgnumbers; 2-Update Typical Code; 3 - Moved based on site specific drawing; Global-TMEPDrawingNo; Global-KMCDrawName; Global-KMCDrawName, Construction Method; Global-Attributes</t>
  </si>
  <si>
    <t>U4583.0</t>
  </si>
  <si>
    <t>PROPOSED PIPELINE CROSSING BC HYDRO O/H DISTRIBUTION POWER LINE &amp; TELUS COMMUNICATIONS INC. O/H CABLE WITHIN D-39-J/92H4 FRASER VALLEY - BRITISH COLUMBIA</t>
  </si>
  <si>
    <t>{559FDBCB-60A1-490C-8F03-9BA763C413B9}</t>
  </si>
  <si>
    <t>92H4-OH-91</t>
  </si>
  <si>
    <t>U4251</t>
  </si>
  <si>
    <t>1-RMcCreary (UPI) 170905; 2-RMcCreary (UPI) 170927; Global-Engineering (UPI) 200227; Global-AKraus (UPI) 200616; Global-AKraus (UPI) 201109; Global-AKraus (UPI) 210128</t>
  </si>
  <si>
    <t>1-Updated dwgtype, dwgtitle,dwgnumbers; 2-Update Typical Code; Global-TMEPDrawingNo; Global-KMCDrawName; Global-KMCDrawName, Construction Method; Global-Attributes</t>
  </si>
  <si>
    <t>U4251.2</t>
  </si>
  <si>
    <t>{FFB2FFAB-09B0-4B65-8796-43EEE6861ADF}</t>
  </si>
  <si>
    <t>001589237</t>
  </si>
  <si>
    <t>Tract-2158</t>
  </si>
  <si>
    <t>038</t>
  </si>
  <si>
    <t>T5036</t>
  </si>
  <si>
    <t>PRIVATE LANDOWNER</t>
  </si>
  <si>
    <t>PRIVATE ROAD</t>
  </si>
  <si>
    <t>Global-SSantos (UPI) 200619; Global-SSantos (UPI) 200924; Global-AKraus (UPI) 210128</t>
  </si>
  <si>
    <t>Global-Missing drawing details; Global-Missing drawing details; Global-Attributes</t>
  </si>
  <si>
    <t>T5036.0</t>
  </si>
  <si>
    <t>{F1C18C00-C619-4D57-AA26-38A14A42AEE6}</t>
  </si>
  <si>
    <t>DEPTH 0.747</t>
  </si>
  <si>
    <t>WD</t>
  </si>
  <si>
    <t>P7121</t>
  </si>
  <si>
    <t>PRIVATE LAND OWNER</t>
  </si>
  <si>
    <t>PRIVATE BURIED WATER PIPE</t>
  </si>
  <si>
    <t>P7121.0</t>
  </si>
  <si>
    <t>{23E7029B-7E3B-4003-957C-BE0D27EA1EC1}</t>
  </si>
  <si>
    <t>DEPTH 0.5</t>
  </si>
  <si>
    <t>U7334</t>
  </si>
  <si>
    <t>PRIVATE BURIED CABLE</t>
  </si>
  <si>
    <t>BURIED CABLE</t>
  </si>
  <si>
    <t>U7334.0</t>
  </si>
  <si>
    <t>{C9525DA8-4379-447A-A9BD-600F5FB56936}</t>
  </si>
  <si>
    <t>DEPTH 1.32</t>
  </si>
  <si>
    <t>P7129</t>
  </si>
  <si>
    <t>PRIVATE BURIED 1.5" WATER PIPE</t>
  </si>
  <si>
    <t>P7129.0</t>
  </si>
  <si>
    <t>01-13283-M002-XT0602201 RA</t>
  </si>
  <si>
    <t>{0797916C-76CE-487A-9F5F-9E8562AF79F9}</t>
  </si>
  <si>
    <t>19731-505-TYP-01301</t>
  </si>
  <si>
    <t>01-13283-M002-PT130101</t>
  </si>
  <si>
    <t>Overhead Powerline Crossing (British Columbia)</t>
  </si>
  <si>
    <t>OVERHEAD CABLE</t>
  </si>
  <si>
    <t>U5946</t>
  </si>
  <si>
    <t>1-WIRE O/H POWER</t>
  </si>
  <si>
    <t>O/H CABLE</t>
  </si>
  <si>
    <t>Global-SSantos (UPI) 200619; Global-SSantos (UPI) 200929; Global-AKraus (UPI) 210128</t>
  </si>
  <si>
    <t>Global-Missing drawing details; Global-Added DrawingRevision_Primary; Global-Attributes</t>
  </si>
  <si>
    <t>U5946.0</t>
  </si>
  <si>
    <t>01-13283-M002-XT0602101 RA</t>
  </si>
  <si>
    <t>{FF1A4F1B-412A-4318-AE8D-5C2244B92731}</t>
  </si>
  <si>
    <t>U5945</t>
  </si>
  <si>
    <t>3-WIRE O/H POWER</t>
  </si>
  <si>
    <t>U5945.0</t>
  </si>
  <si>
    <t>{5EB20FB0-F4DE-41FA-9933-E45769F58C1E}</t>
  </si>
  <si>
    <t>01589237</t>
  </si>
  <si>
    <t>P7089</t>
  </si>
  <si>
    <t>P7089.0</t>
  </si>
  <si>
    <t>{632B178F-0C38-44CC-94A6-6FD71FE14D87}</t>
  </si>
  <si>
    <t>U7332</t>
  </si>
  <si>
    <t>U7332.0</t>
  </si>
  <si>
    <t>01-13283-M002-XT0602001 RA</t>
  </si>
  <si>
    <t>{D7575994-2C9B-48F7-B65F-8E60E12A5224}</t>
  </si>
  <si>
    <t>U5944</t>
  </si>
  <si>
    <t>Global-SSantos (UPI) 200619; Global-AKraus (UPI) 210128</t>
  </si>
  <si>
    <t>Global-Missing drawing details; Global-Attributes</t>
  </si>
  <si>
    <t>U5944.0</t>
  </si>
  <si>
    <t>{9F3F4306-8749-4222-8658-1B56EFBDA81B}</t>
  </si>
  <si>
    <t>PIN 1157629</t>
  </si>
  <si>
    <t>Tract-2157</t>
  </si>
  <si>
    <t>b</t>
  </si>
  <si>
    <t>048</t>
  </si>
  <si>
    <t>92H4-CA-191</t>
  </si>
  <si>
    <t>U7091</t>
  </si>
  <si>
    <t>PRIVATE BURIED WATER PIPE 2"</t>
  </si>
  <si>
    <t xml:space="preserve">1-AKraus (UPI) 211215; </t>
  </si>
  <si>
    <t xml:space="preserve">1- TypicalCode, Description, UPIDrawingNo_Primary, TMEPDrawingNo_Primary, Drawing_Title; </t>
  </si>
  <si>
    <t>U7091.0</t>
  </si>
  <si>
    <t>13015 - REV. 0</t>
  </si>
  <si>
    <t>01-13283-M002-XT0310701 RB</t>
  </si>
  <si>
    <t>PROPOSED PIPELINE CROSSING
0754001 B.C. LTD. PRIVATE ROAD
WITHIN 
B-48-J/92H4
FRASER VALLEY - BRITISH COLUMBIA</t>
  </si>
  <si>
    <t>{25A3F2A1-9CCE-49F7-9154-F222F3121F14}</t>
  </si>
  <si>
    <t>92H4-RD-44</t>
  </si>
  <si>
    <t>T4172</t>
  </si>
  <si>
    <t>Pvt Road-Popkum IR No. 1, Chief J. Murphy</t>
  </si>
  <si>
    <t>1-AKraus (UPI) 170810; Global-Engineering (UPI) 200227; Global-AKraus (UPI) 210128</t>
  </si>
  <si>
    <t>1-updated Respon4Agree,OwnerCL; Global-TMEPDrawingNo; Global-Attributes</t>
  </si>
  <si>
    <t>T4172.3</t>
  </si>
  <si>
    <t>{AC211CE3-4729-4B7C-94F1-399E44038BF8}</t>
  </si>
  <si>
    <t>T4917</t>
  </si>
  <si>
    <t>T4917.0</t>
  </si>
  <si>
    <t>01-13283-M002-XT0310601 RB</t>
  </si>
  <si>
    <t>PROPOSED PIPELINE CROSSING
POPKUM INDIAN RESERVE NO. 1 PRIVATE ROAD
WITHIN 
B-48-J/92H4
FRASER VALLEY - BRITISH COLUMBIA</t>
  </si>
  <si>
    <t>{0EAD5AAA-8398-4846-9056-611BBEADE5C7}</t>
  </si>
  <si>
    <t>92H4-RD-118</t>
  </si>
  <si>
    <t>Road Crossing</t>
  </si>
  <si>
    <t>T4390</t>
  </si>
  <si>
    <t>1-AKraus (UPI) 170725; Global-Engineering (UPI) 200227; Global-AKraus (UPI) 210128</t>
  </si>
  <si>
    <t>1-updated Respon4Agree; Global-TMEPDrawingNo; Global-Attributes</t>
  </si>
  <si>
    <t>T4390.0</t>
  </si>
  <si>
    <t>1</t>
  </si>
  <si>
    <t>01-13283-M002-XT0310501 RA</t>
  </si>
  <si>
    <t>PROPOSED PIPELINE CROSSING
POPKUM INDIAN RESERVE NO. 1 PRIVATE ROAD\PWITHIN 
A-48-J/92H4
FRASER VALLEY - BRITISH COLUMBIA</t>
  </si>
  <si>
    <t>{E1C1C462-25FE-48BE-96E7-A524F1150F5F}</t>
  </si>
  <si>
    <t>92H4-RD-117</t>
  </si>
  <si>
    <t>T4379</t>
  </si>
  <si>
    <t>T4379.0</t>
  </si>
  <si>
    <t>0</t>
  </si>
  <si>
    <t>B</t>
  </si>
  <si>
    <t>047</t>
  </si>
  <si>
    <t>01-13283-M002-XT0310401 RA</t>
  </si>
  <si>
    <t>PROPOSED PIPELINE CROSSING
POPKUM INDIAN RESERVE NO. 1 PRIVATE ROAD
WITHIN 
C-47-J/92H4
FRASER VALLEY - BRITISH COLUMBIA</t>
  </si>
  <si>
    <t>{848F2D26-4053-4E2B-836A-9D85BA7CDFCD}</t>
  </si>
  <si>
    <t>92H4-RD-116</t>
  </si>
  <si>
    <t>T4378</t>
  </si>
  <si>
    <t>T4378.0</t>
  </si>
  <si>
    <t>Trenchless with Casing</t>
  </si>
  <si>
    <t>01-13283-M002-XT0310201 RB</t>
  </si>
  <si>
    <t xml:space="preserve">PROPOSED PIPELINE CROSSING BC HYDRO O/H TRANSMISSION POWER LINE WITHIN B-57-J/92H4  FRASER VALLEY - BRITISH COLUMBIA
</t>
  </si>
  <si>
    <t>{EED9F10E-69F8-4D9B-82B4-F4F90CD859EE}</t>
  </si>
  <si>
    <t>004781767</t>
  </si>
  <si>
    <t>Tract-2156</t>
  </si>
  <si>
    <t>057</t>
  </si>
  <si>
    <t>92H4-OH-37</t>
  </si>
  <si>
    <t>TRANSMISSION</t>
  </si>
  <si>
    <t>U4250</t>
  </si>
  <si>
    <t>BC HYDRO O/H TRANSMISSION (69kV) 60L093WAH</t>
  </si>
  <si>
    <t>1-AKraus (UPI) 170912; 2-AKraus (UPI) 171123; 3-AKraus (UPI) 181101; 4- Abdul (TMC) 191127; Global-Engineering (UPI) 200227; Global-AKraus (UPI) 200616; Global-AKraus (UPI) 210128</t>
  </si>
  <si>
    <t>1-updated Respon4Agree; 2-updated Respon4Agree; 3-Respon4Agree; 4-Respon4Agree; Global-TMEPDrawingNo; Global-KMCDrawName; Global-Attributes</t>
  </si>
  <si>
    <t>U4250.1</t>
  </si>
  <si>
    <t>01-13283-M002-XT0310301 RB</t>
  </si>
  <si>
    <t>PROPOSED PIPELINE CROSSING
BC TRANSPORTATION FINANCING AUTHORITY\PPRIVATE ROAD\PWITHIN 
B-57-J/92H4
FRASER VALLEY - BRITISH COLUMBIA</t>
  </si>
  <si>
    <t>{FA89E481-2C1E-4CAF-86E0-92E8EE8E1DE7}</t>
  </si>
  <si>
    <t>19731-505-TYP-06403</t>
  </si>
  <si>
    <t>01-13283-M002-PT640301</t>
  </si>
  <si>
    <t>92H4-RD-36</t>
  </si>
  <si>
    <t>T4171</t>
  </si>
  <si>
    <t>1-MMillard (UPI) 170719; Global-Engineering (UPI) 200227; Global-Engineering (UPI) 200313</t>
  </si>
  <si>
    <t>1-updated Respon4Agree; Global-TMEPDrawingNo; Global-KMCDrawName</t>
  </si>
  <si>
    <t>T4171.1</t>
  </si>
  <si>
    <t>01-13283-M002-XT0310101 RB</t>
  </si>
  <si>
    <t xml:space="preserve">PROPOSED PIPELINE CROSSING BC HYDRO O/H TRANSMISSION POWER LINE WITHIN A-57-J/92H4  FRASER VALLEY  BRITISH COLUMBIA
</t>
  </si>
  <si>
    <t>{806143E9-9B1B-4A42-B4B1-5280A956941E}</t>
  </si>
  <si>
    <t>004782283</t>
  </si>
  <si>
    <t>Tract-2155</t>
  </si>
  <si>
    <t>92H4-OH-35</t>
  </si>
  <si>
    <t>U4249</t>
  </si>
  <si>
    <t>BC HYDRO O/H TRANSMISSION (360kV) 3L003</t>
  </si>
  <si>
    <t>U4249.1</t>
  </si>
  <si>
    <t>015314928</t>
  </si>
  <si>
    <t>056</t>
  </si>
  <si>
    <t>01-13283-M002-XT0309401 RA</t>
  </si>
  <si>
    <t>{EBCC7883-6D5A-4495-969A-3747CA5AF6FB}</t>
  </si>
  <si>
    <t>Municipal Road Crossing (British Columbia)</t>
  </si>
  <si>
    <t>Tract-2152</t>
  </si>
  <si>
    <t>092H4-RD-146</t>
  </si>
  <si>
    <t>T4216</t>
  </si>
  <si>
    <t>BC CROWN</t>
  </si>
  <si>
    <t>TRAIL</t>
  </si>
  <si>
    <t>1-AKraus (UPI) 170428; 2-EFrisch (KMC) email 170613; 3-MMillard (UPI) 170719; 4-WLoper (KMC) 170809; Global-Engineering (UPI) 200227; Global-Engineering (UPI) 200313</t>
  </si>
  <si>
    <t>1- Updated OwnerCL; 2-Changed OwnerCL; 3-updated Respon4Agree; 4-updated OwnerCL; Global-TMEPDrawingNo; Global-KMCDrawName</t>
  </si>
  <si>
    <t>T4216.1</t>
  </si>
  <si>
    <t>01-13283-M002-XT0310001 RA</t>
  </si>
  <si>
    <t xml:space="preserve">PROPOSED PIPELINE CROSSING BC HYDRO DISTRIBUTION O/H POWER LINE WITHIN D-56-J/92H4 FRASER VALLEY R.D. - BRITISH COLUMBIA
</t>
  </si>
  <si>
    <t>{5AF8FC00-349D-486F-B553-E236E7EACD64}</t>
  </si>
  <si>
    <t>UPI</t>
  </si>
  <si>
    <t>92H4-OH-96</t>
  </si>
  <si>
    <t>U4414</t>
  </si>
  <si>
    <t>1-AKraus (UPI) 170912; Global-Engineering (UPI) 200227; Global-AKraus (UPI) 210128</t>
  </si>
  <si>
    <t>U4414.0</t>
  </si>
  <si>
    <t>01-13283-M002-XT0309801 RB</t>
  </si>
  <si>
    <t>PROPOSED PIPELINE CROSSING BC HYDRO O/H DISTRIBUTION POWER LINE WITHIN D-56-J/92H4 FRASER VALLEY R.D. - BRITISH COLUMBIA</t>
  </si>
  <si>
    <t>{47109778-8FC5-426F-941D-6A2A4D589128}</t>
  </si>
  <si>
    <t>92H4-OH-95</t>
  </si>
  <si>
    <t>U4413</t>
  </si>
  <si>
    <t>1-AKraus (UPI) 170912; Global-Engineering (UPI) 200227; Global-Engineering (UPI) 200313; Global-AKraus (UPI) 210128</t>
  </si>
  <si>
    <t>1-updated Respon4Agree; Global-TMEPDrawingNo; Global-KMCDrawName; Global-Attributes</t>
  </si>
  <si>
    <t>U4413.0</t>
  </si>
  <si>
    <t>{B2442ABF-8E72-4AAE-A09A-FB6D73E43B93}</t>
  </si>
  <si>
    <t>092H4-RD-144</t>
  </si>
  <si>
    <t>T4214</t>
  </si>
  <si>
    <t>T4214.1</t>
  </si>
  <si>
    <t>{2A1ACA7B-8F28-41D0-B3B9-E2AB9EC1CA88}</t>
  </si>
  <si>
    <t>092H4-RD-143</t>
  </si>
  <si>
    <t>T4213</t>
  </si>
  <si>
    <t>T4213.1</t>
  </si>
  <si>
    <t>PROPOSED PIPELINE CROSSING_x000D_
FRASER VALLEY REGIONAL DISTRICT(S)
WITHIN 
D-56-J/92H4
FRASER VALLEY - BRITISH COLUMBIA</t>
  </si>
  <si>
    <t>{C95AC6E0-FA7E-4744-A24A-96F1BCB29783}</t>
  </si>
  <si>
    <t>092H4-RD-142</t>
  </si>
  <si>
    <t>T4212</t>
  </si>
  <si>
    <t>1-AKraus (UPI) 170428; 2-EFrisch (KMC) email 170613; 3-MMillard (UPI) 170719; 4-WLoper (KMC) 170809; Global-Engineering (UPI) 200227</t>
  </si>
  <si>
    <t>1- Updated OwnerCL; 2-Changed OwnerCL; 3-updated Respon4Agree; 4-updated OwnerCL; Global-TMEPDrawingNo</t>
  </si>
  <si>
    <t>T4212.1</t>
  </si>
  <si>
    <t>{20760972-552C-4316-A952-F20064E6FD4D}</t>
  </si>
  <si>
    <t>92H4-RD-29</t>
  </si>
  <si>
    <t>T4170</t>
  </si>
  <si>
    <t>T4170.1</t>
  </si>
  <si>
    <t>01-13283-M002-XT0309201 RA</t>
  </si>
  <si>
    <t>PROPOSED PIPELINE CROSSING_x000D_
FRASER VALLEY REGIONAL DISTRICT(S)
WITHIN 
A-66-J/92H4
FRASER VALLEY - BRITISH COLUMBIA</t>
  </si>
  <si>
    <t>{2E87C839-767F-4925-A9A0-2A2B39FEB8C2}</t>
  </si>
  <si>
    <t>19731-505-SSW-03430</t>
  </si>
  <si>
    <t>01-13283-M002-XW0343001</t>
  </si>
  <si>
    <t>066</t>
  </si>
  <si>
    <t>92H4-RD-28</t>
  </si>
  <si>
    <t>T4169</t>
  </si>
  <si>
    <t>1-AKraus (UPI) 170428; 2-EFrisch (KMC) email 170613; 3-MMillard (UPI) 170719; 4-WLoper (KMC) 170809; 5 - KWooff (UPI) 191212; Global-Engineering (UPI) 200227</t>
  </si>
  <si>
    <t>1- Updated OwnerCL; 2-Changed OwnerCL; 3-updated Respon4Agree; 4-updated OwnerCL; 5 - Drawing Info; Global-TMEPDrawingNo</t>
  </si>
  <si>
    <t>T4169.1</t>
  </si>
  <si>
    <t>{4AB5C190-522E-40B2-A606-EB04EE6DFBBF}</t>
  </si>
  <si>
    <t>92H4-RD-26</t>
  </si>
  <si>
    <t>T4919</t>
  </si>
  <si>
    <t>T4919.0</t>
  </si>
  <si>
    <t>{5A22F765-2280-4D01-8930-1B62BA100904}</t>
  </si>
  <si>
    <t>T4168</t>
  </si>
  <si>
    <t>T4168.1</t>
  </si>
  <si>
    <t>075</t>
  </si>
  <si>
    <t>13014 - REV. 0</t>
  </si>
  <si>
    <t>KP 1070 Reroute (AR00563)</t>
  </si>
  <si>
    <t>012905046</t>
  </si>
  <si>
    <t>Tract-2150</t>
  </si>
  <si>
    <t>01-13283-M002-XT0309001 RB</t>
  </si>
  <si>
    <t>PROPOSED PIPELINE CROSSING_x000D_
FRASER VALLEY REGIONAL DISTRICT(S)
WITHIN 
D-75-J/92H4
FRASER VALLEY - BRITISH COLUMBIA</t>
  </si>
  <si>
    <t>{6CCCA475-01F3-4D3D-AE67-DE942F22DFA3}</t>
  </si>
  <si>
    <t>T4920</t>
  </si>
  <si>
    <t>1-Global-Engineering (UPI) 200227; Global-DMcLennan</t>
  </si>
  <si>
    <t>1-Global-TMEPDrawingNo; Global-Moved to reroute MOC1217 (TMC 407)</t>
  </si>
  <si>
    <t>1070+432 + 148</t>
  </si>
  <si>
    <t>T4920.0</t>
  </si>
  <si>
    <t>024042561</t>
  </si>
  <si>
    <t>Tract-2149</t>
  </si>
  <si>
    <t>; Global-AKraus (UPI) 210128</t>
  </si>
  <si>
    <t>; Global-Attributes</t>
  </si>
  <si>
    <t>{06D8A3DB-3877-44BD-B5B9-3405B081FE63}</t>
  </si>
  <si>
    <t>92H4-RD-19</t>
  </si>
  <si>
    <t>T4167</t>
  </si>
  <si>
    <t>T4167.2</t>
  </si>
  <si>
    <t>{FCF0BC0F-23FA-420F-B990-5A7ABD69AF6A}</t>
  </si>
  <si>
    <t>19731-505-SSW-03400</t>
  </si>
  <si>
    <t>01-13283-M002-XW0340001</t>
  </si>
  <si>
    <t>UNNAMED CHANNEL (CONCRETE FLUME CREEK)</t>
  </si>
  <si>
    <t>92H4-RD-17</t>
  </si>
  <si>
    <t>T4166</t>
  </si>
  <si>
    <t>1-AKraus (UPI) 170428; 2-EFrisch (KMC) email 170613; 3-MMillard (UPI) 170719; 4-WLoper (KMC) 170809; 5-RMcCreary (UPI) 170905; 6-RMcCreary (UPI) 170927; 7- MZakeri (UPI) 191128; Global-Engineering (UPI) 200227</t>
  </si>
  <si>
    <t>1- OwnerCL; 2-OwnerCL; 3-Respon4Agree; 4-OwnerCL; 5-constructionmethod, dwgtype, dwgtitle,dwgnumbers based on crossing dwg; 6-Typical Code; 7- Drawing Info; Global-TMEPDrawingNo</t>
  </si>
  <si>
    <t>T4166.2</t>
  </si>
  <si>
    <t>01-13283-M002-XT0579401 RA</t>
  </si>
  <si>
    <t>{3977CEB9-7259-4585-AF86-4BDC1D3BE62E}</t>
  </si>
  <si>
    <t>92H4-RD-181</t>
  </si>
  <si>
    <t>ST</t>
  </si>
  <si>
    <t>P5602</t>
  </si>
  <si>
    <t>BURIED MOTI CULVERT</t>
  </si>
  <si>
    <t>1-HMir (UPI) 200511; 2-AKraus (UPI) 200511; Global-AKraus (UPI) 210128</t>
  </si>
  <si>
    <t>1-Description, Dwg info; Global-Attributes</t>
  </si>
  <si>
    <t>P5602.0</t>
  </si>
  <si>
    <t>085</t>
  </si>
  <si>
    <t>015196119</t>
  </si>
  <si>
    <t>Tract-2146</t>
  </si>
  <si>
    <t>01-13283-M002-XT0308701 RB</t>
  </si>
  <si>
    <t>PROPOSED PIPELINE CROSSING
BRITISH COLUMBIA ELECTRIC COMPANY LIMITED\PPRIVATE ROAD
WITHIN 
A-85-J/92H4
FRASER VALLEY - BRITISH COLUMBIA</t>
  </si>
  <si>
    <t>{DFF66A54-022E-4F9B-8C49-EA898743F7DB}</t>
  </si>
  <si>
    <t>19731-505-TYP-06411</t>
  </si>
  <si>
    <t>01-13283-M002-PT641101</t>
  </si>
  <si>
    <t>BC Hydro Access Road Crossing</t>
  </si>
  <si>
    <t>K</t>
  </si>
  <si>
    <t>92H4-RD-14</t>
  </si>
  <si>
    <t>T4165</t>
  </si>
  <si>
    <t>Pvt Land- BC Hydro Attn: Allison Elliott</t>
  </si>
  <si>
    <t>1-Akraus (UPI) 170525; 2-AKraus (UPI) 180215; Global-Engineering (UPI) 200227</t>
  </si>
  <si>
    <t>1-changed OwnerCL; 2-OwnerCL, Respon4Agree; Global-TMEPDrawingNo</t>
  </si>
  <si>
    <t>T4165.1</t>
  </si>
  <si>
    <t>{DD2BEF39-FD27-41E2-ACCD-B5F9430FE147}</t>
  </si>
  <si>
    <t>19731-505-SSW-03396</t>
  </si>
  <si>
    <t>01-13283-M002-XU0339601</t>
  </si>
  <si>
    <t>BC HYDRO GENERATION  NPS 72 PENSTOCK LINE</t>
  </si>
  <si>
    <t>92H4-RD-10</t>
  </si>
  <si>
    <t>T4164</t>
  </si>
  <si>
    <t>1-Akraus (UPI) 170525; 2-AKraus (UPI) 180215; 3- Abdul (TMC) 191127; Global-Engineering (UPI) 200227; Global-Engineering (UPI) 200313; 4-AKraus (UPI) 200709; Global-AKraus (UPI) 201124; 5-AKraus (UPI) 210628; 6-AKraus (UPI) 210826</t>
  </si>
  <si>
    <t>1-changed OwnerCL; 2-OwnerCL, Respon4Agree; 3- DrawingTitle; Global-TMEPDrawingNo; Global-KMCDrawName; 4-Constr Method, Primary Dwg Rev; Global-TMEPDrawingNo_Primary; 5-Primary Dwg Rev; 6-DrawingRevision_Primary</t>
  </si>
  <si>
    <t>T4164.1</t>
  </si>
  <si>
    <t>01-13283-M002-XT0341401 RC</t>
  </si>
  <si>
    <t>{3B060D3B-7E33-4410-964A-8CDF5D4930CB}</t>
  </si>
  <si>
    <t>Micro Tunnel with Casing</t>
  </si>
  <si>
    <t>U4672</t>
  </si>
  <si>
    <t>BC HYDRO TRANSMISSION O/H COMMUNICATIONS CABLE</t>
  </si>
  <si>
    <t>1-MMillard (UPI) 170614; 2-RMcCreary (UPI) 170905; 3-RMcCreary (UPI) 180413; 4- AKraus (UPI) 190909; 5- Abdul (TMC) 191127; Global-Engineering (UPI) 200227; Global-Engineering (UPI) 200313; 6-AKraus (UPI) 200709; Global-AKraus (UPI) 201124; 7-AKraus (UPI) 210628; 8-AKraus (UPI) 210826</t>
  </si>
  <si>
    <t>1-updated EffectiveFromDate, DrawTypeSurvey; 2-Updated constructionmethod, dwgtype, dwgtitle,dwgnumbers; 3-Description, CrossingIdentifierDescription; 4- CrossingName, Description, CrossingIdentifierDescription, TypeCL; 5- DrawingTitle; Global-TMEPDrawingNo; Global-KMCDrawName; 6-Constr Method, Primary Dwg Rev; Global-TMEPDrawingNo_Primary, Construction Method; 7-Primary Dwg Rev; 8-DrawingRevision_Primary</t>
  </si>
  <si>
    <t>U4672.0</t>
  </si>
  <si>
    <t>{39C0DB9D-3001-44A9-AD58-1BBC95E611E0}</t>
  </si>
  <si>
    <t>092H4-PL-140</t>
  </si>
  <si>
    <t>P3644</t>
  </si>
  <si>
    <t>BC HYDRO GENERATION NPS 72 PENSTOCK LINE (AGL)</t>
  </si>
  <si>
    <t>1- Abdul (TMC) 191127; 2- Abdul (TMC) 191127; Global-Engineering (UPI) 200227; Global-Engineering (UPI) 20200317; 3-AKraus (UPI) 200708; Global-AKraus (UPI) 201124; 4-AKraus (UPI) 210628; 5-AKraus (UPI) 210826</t>
  </si>
  <si>
    <t>1- Description, CrossingName, DrawingTitle; Global-TMEPDrawingNo; Global-KMCDrawName; 2-Construction Method, PrimaryDrawing_Revision, KMCDrawName; Global-TMEPDrawingNo_Primary, Construction Method; 4-Primary Dwg Rev; 5-DrawingRevision_Primary</t>
  </si>
  <si>
    <t>P3644.0</t>
  </si>
  <si>
    <t>01-13283-M002-XT1035501 RA</t>
  </si>
  <si>
    <t>{ACFB366B-8DEE-4292-87E6-A49309CBCF70}</t>
  </si>
  <si>
    <t>DEPTH 0.1</t>
  </si>
  <si>
    <t>U7500</t>
  </si>
  <si>
    <t>BC HYDRO BURIED CABLE (EXPOSED)</t>
  </si>
  <si>
    <t>BC HYDRO BURIED CABLE</t>
  </si>
  <si>
    <t>U7500.0</t>
  </si>
  <si>
    <t>{476E8A06-2EA6-432A-8399-A429C7DD4D0A}</t>
  </si>
  <si>
    <t>092H4-RD-139</t>
  </si>
  <si>
    <t>T4246</t>
  </si>
  <si>
    <t>Pvt Land- BC Hydro Attn:Allison Elliott</t>
  </si>
  <si>
    <t>1-MMillard (UPI) 170719; 2- Abdul (TMC) 191127; Global-Engineering (UPI) 200227; 3-AKraus (UPI) 200709; Global-AKraus (UPI) 201124; 4-AKraus (UPI) 210628; 5-AKraus (UPI) 210826</t>
  </si>
  <si>
    <t>1-updated Respon4Agree; 2- DrawingTitle; Global-TMEPDrawingNo; 3-Constr Method, Primary Dwg Rev; Global-TMEPDrawingNo_Primary, Construction Method; 4-Primary Dwg Rev; 5-DrawingRevision_Primary</t>
  </si>
  <si>
    <t>T4246.0</t>
  </si>
  <si>
    <t>01-13283-M002-XT0662101 RA</t>
  </si>
  <si>
    <t>{5E2DFEEF-8C16-4F4E-94C7-3060EB5DFD1C}</t>
  </si>
  <si>
    <t>PVC</t>
  </si>
  <si>
    <t>P5792</t>
  </si>
  <si>
    <t>BC HYDRO 250mm PVC FIRE PROTECTION WATER MAIN</t>
  </si>
  <si>
    <t>250mm PVC FIRE PROTECTION WATER SUPPLY MAIN</t>
  </si>
  <si>
    <t>1-AKraus (UPI) 200709; Global-AKraus (UPI) 201124; 2-AKraus (UPI) 210628; 3-AKraus (UPI) 210826</t>
  </si>
  <si>
    <t>1-KMCDrawName, Primary Dwg Rev; Global-TMEPDrawingNo_Primary, Construction Method; 2-Primary Dwg Rev; 3-DrawingRevision_Primary</t>
  </si>
  <si>
    <t>P5792.0</t>
  </si>
  <si>
    <t>01-13283-M002-XT0662001 RA</t>
  </si>
  <si>
    <t>{FA7DE7D9-7509-4EBC-9C20-02C293515EDA}</t>
  </si>
  <si>
    <t>HDPE</t>
  </si>
  <si>
    <t>P5793</t>
  </si>
  <si>
    <t>BC HYDRO 75mm HDPE DOMESTIC WATER SUPPLY MAIN</t>
  </si>
  <si>
    <t>75mm HDPE DOMESTIC WATER SUPPLY MAIN</t>
  </si>
  <si>
    <t>P5793.0</t>
  </si>
  <si>
    <t>01-13283-M002-XT0661701 RA</t>
  </si>
  <si>
    <t>{8A214366-B28B-4EBC-AC4B-826464C0DB53}</t>
  </si>
  <si>
    <t>RPVC</t>
  </si>
  <si>
    <t>P5796</t>
  </si>
  <si>
    <t>BC HYDRO 75mm RPVC CONDUIT ENCASED IN CONCRETE</t>
  </si>
  <si>
    <t>75mm RPVC CONDUIT ENCASED IN CONCRETE</t>
  </si>
  <si>
    <t>1-KMCDrawName, Primary Dwg Rev; Global-TMEPDrawingNo_Primary, Construction Method; 2-DrawingRevision_Primary</t>
  </si>
  <si>
    <t>P5796.0</t>
  </si>
  <si>
    <t>{08D950C6-B2FC-419C-A373-12A7230A11AC}</t>
  </si>
  <si>
    <t>P5794</t>
  </si>
  <si>
    <t>P5794.0</t>
  </si>
  <si>
    <t>{6F82A936-A16C-4278-B829-88307EF80CB4}</t>
  </si>
  <si>
    <t>P5795</t>
  </si>
  <si>
    <t>P5795.0</t>
  </si>
  <si>
    <t>01-13283-M002-XT0308601 RA</t>
  </si>
  <si>
    <t xml:space="preserve">PROPOSED PIPELINE CROSSING BC HYDRO O/H TRANSMISSION POWER LINE WITHIN A-85-J/92H4 FRASER VALLEY - BRITISH COLUMBIA
</t>
  </si>
  <si>
    <t>{0AF3C267-7F51-4CFB-ABE8-F0DE8C33941C}</t>
  </si>
  <si>
    <t>92H4-OH-12</t>
  </si>
  <si>
    <t>U4248</t>
  </si>
  <si>
    <t>1- Abdul (TMC) 191127; Global-Engineering (UPI) 200227; 2-AKraus (UPI) 200709; Global-AKraus (UPI) 201124; 3-AKraus (UPI) 210628; 4-AKraus (UPI) 210826</t>
  </si>
  <si>
    <t>1- DrawingTitle; Global-TMEPDrawingNo; 2-Constr Method, Primary Dwg Rev; Global-TMEPDrawingNo_Primary, Construction Method; 3-Primary Dwg Rev; 4-DrawingRevision_Primary</t>
  </si>
  <si>
    <t>U4248.1</t>
  </si>
  <si>
    <t>01-13283-M002-XT0341301 RD</t>
  </si>
  <si>
    <t>{0CB53FD7-C1C0-4374-BA4D-BA409CA00314}</t>
  </si>
  <si>
    <t>U4671</t>
  </si>
  <si>
    <t>1-updated EffectiveFromDate, DrawTypeSurvey; 2-Updated constructionmethod, dwgtype, dwgtitle,dwgnumbers; 3-Description, CrossingIdentifierDescription; 4- CrossingName, Description, CrossingIdentifierDescription, TypeCL; 5- DrawingTitle; Global-TMEPDrawingNo; Global-KMCDrawName; 6-Constr Method, Primary Dwg Rev; Global-TMEPDrawingNo_Primary, Construction Method; 7-Updated Primary Dwg Rev; 8--DrawingRevision_Primary</t>
  </si>
  <si>
    <t>U4671.0</t>
  </si>
  <si>
    <t>01-13283-M002-XT0308501 RB</t>
  </si>
  <si>
    <t xml:space="preserve">PROPOSED PIPELINE CROSSING
BC HYDRO O/H TRANSMISSION POWER LINE
WITHIN
A-85-J/92H4
FRASER VALLEY R.D. - BRITISH COLUMBIA
</t>
  </si>
  <si>
    <t>{1F892A8C-F9F4-4235-B79D-6C2A4B62B01E}</t>
  </si>
  <si>
    <t>92H4-OH-11</t>
  </si>
  <si>
    <t>U4247</t>
  </si>
  <si>
    <t>1- Abdul (TMC) 191127; 2 - KWooff (UPI) 191212; Global-Engineering (UPI) 200227; Global-AKraus (UPI) 200616; Global-AKraus (UPI) 210128</t>
  </si>
  <si>
    <t>1- DrawingTitle; 2 - Drawing Info; Global-TMEPDrawingNo; Global-KMCDrawName; Global-Attributes</t>
  </si>
  <si>
    <t>U4247.1</t>
  </si>
  <si>
    <t>01-13283-M002-XT0308401 RC</t>
  </si>
  <si>
    <t>{C9B146CE-DDC6-4DBA-9130-D9E62624F722}</t>
  </si>
  <si>
    <t>018718892</t>
  </si>
  <si>
    <t>Tract-2145</t>
  </si>
  <si>
    <t>U5278</t>
  </si>
  <si>
    <t>1-AKraus (UPI) 191203; Global-Engineering (UPI) 200227; Global-Engineering (UPI) 200313; Global-AKraus (UPI) 210128</t>
  </si>
  <si>
    <t>1- Respon4Agree; Global-TMEPDrawingNo; Global-KMCDrawName; Global-Attributes</t>
  </si>
  <si>
    <t>U5278.0</t>
  </si>
  <si>
    <t>PROPOSED PIPELINE CROSSING BC HYDRO O/H TRANSMISISON POWER LINE WITHIN A-85-J/92H4 FRASER VALLEY - BRITISH COLUMBIA</t>
  </si>
  <si>
    <t>{EA2F6659-C0D2-4691-9A47-636ED2290A10}</t>
  </si>
  <si>
    <t>92H4-OH-9</t>
  </si>
  <si>
    <t>U4246</t>
  </si>
  <si>
    <t>BC HYDRO O/H TRANSMISSION (69kV) 60L095</t>
  </si>
  <si>
    <t>1-AKraus (UPI) 170912; 2-AKraus (UPI) 191203; Global-Engineering (UPI) 200227; Global-Engineering (UPI) 200313; Global-AKraus (UPI) 210128</t>
  </si>
  <si>
    <t>1-updated Respon4Agree; 2- Respon4Agree; Global-TMEPDrawingNo; Global-KMCDrawName; Global-Attributes</t>
  </si>
  <si>
    <t>U4246.1</t>
  </si>
  <si>
    <t>01-13283-M002-XT0308301 RB</t>
  </si>
  <si>
    <t>{35128239-E9D8-438C-8C4E-C2BFE7F30D72}</t>
  </si>
  <si>
    <t>U5277</t>
  </si>
  <si>
    <t>1-Global-Engineering (UPI) 200227; Global-Engineering (UPI) 200313; Global-AKraus (UPI) 210128</t>
  </si>
  <si>
    <t>1-Global-TMEPDrawingNo; Global-KMCDrawName; Global-Attributes</t>
  </si>
  <si>
    <t>U5277.0</t>
  </si>
  <si>
    <t xml:space="preserve">PROPOSED PIPELINE CROSSING
BC HYDRO O/H TRANSMISSION &amp; DISTRIBUTION POWER LINE
WITHIN
A-85-J/92H4
FRASER VALLEY R.D. - BRITISH COLUMBIA
</t>
  </si>
  <si>
    <t>{D6514FB2-2497-4EAF-9D73-49375EFB4384}</t>
  </si>
  <si>
    <t>92H4-OH-7</t>
  </si>
  <si>
    <t>U4245</t>
  </si>
  <si>
    <t>BC HYDRO O/H TRANSMISSION (69kV) 60L010</t>
  </si>
  <si>
    <t>U4245.1</t>
  </si>
  <si>
    <t>01-13283-M002-XT0308101 RB</t>
  </si>
  <si>
    <t>PROPOSED PIPELINE CROSSING
BRITISH COLUMBIA HYDRO AND POWER AUTHORITY\PPRIVATE ROAD
WITHIN 
D-85-J/92H4
FRASER VALLEY - BRITISH COLUMBIA</t>
  </si>
  <si>
    <t>{730232D8-FE10-420C-B066-72126D2C3F73}</t>
  </si>
  <si>
    <t>92H4-RD-8</t>
  </si>
  <si>
    <t>T4163</t>
  </si>
  <si>
    <t>1-MMillard (UPI) 170719; Global-Engineering (UPI) 200227; Global-SSantos (UPI) 200611</t>
  </si>
  <si>
    <t>1-updated Respon4Agree; Global-TMEPDrawingNo; Global-TypeCL</t>
  </si>
  <si>
    <t>T4163.1</t>
  </si>
  <si>
    <t>{2E6911A1-4588-4122-887D-157CF41ACE6A}</t>
  </si>
  <si>
    <t>092H4-RD-138</t>
  </si>
  <si>
    <t>T4211</t>
  </si>
  <si>
    <t>1-MMillard (UPI) 170719; Global-Engineering (UPI) 200227</t>
  </si>
  <si>
    <t>1-updated Respon4Agree; Global-TMEPDrawingNo</t>
  </si>
  <si>
    <t>T4211.1</t>
  </si>
  <si>
    <t>01-13283-M002-XT0308001 RB</t>
  </si>
  <si>
    <t xml:space="preserve">PROPOSED PIPELINE CROSSING
BC HYDRO O/H TRANSMISSION POWER LINE
WITHIN
A-95-J/92H4
FRASER VALLEY R.D.
BRITISH COLUMBIA
</t>
  </si>
  <si>
    <t>{0BAE7303-9980-48E9-8A04-2747BCB2A5AF}</t>
  </si>
  <si>
    <t>004825951</t>
  </si>
  <si>
    <t>Tract-PC7072.04</t>
  </si>
  <si>
    <t>095</t>
  </si>
  <si>
    <t>92H4-OH-4</t>
  </si>
  <si>
    <t>U4244</t>
  </si>
  <si>
    <t>1- AMartin (UPI) 190923; Global-Engineering (UPI) 200227; Global-AKraus (UPI) 200616; Global-AKraus (UPI) 210128</t>
  </si>
  <si>
    <t>1- Moved to match 005.24; Global-TMEPDrawingNo; Global-KMCDrawName; Global-Attributes</t>
  </si>
  <si>
    <t>U4244.2</t>
  </si>
  <si>
    <t>01-13283-M002-XT0307901 RC</t>
  </si>
  <si>
    <t xml:space="preserve">PROPOSED PIPELINE CROSSING
BC HYDRO O/H TRANSMISSION &amp; DISTRIBUTION POWER LINE
WITHIN
B-94-J/92H4
FRASER VALLEY R.D.
BRITISH COLUMBIA
</t>
  </si>
  <si>
    <t>{5592C257-7DE3-447B-B349-FAD819BD8676}</t>
  </si>
  <si>
    <t>094</t>
  </si>
  <si>
    <t>92H4-OH-3</t>
  </si>
  <si>
    <t>U4243</t>
  </si>
  <si>
    <t>U4243.1</t>
  </si>
  <si>
    <t>{4BAE8531-6928-4A58-8490-94748E2AA543}</t>
  </si>
  <si>
    <t>U5276</t>
  </si>
  <si>
    <t>1- AMartin (UPI) 190923; Global-Engineering (UPI) 200227; Global-Engineering (UPI) 200313; Global-AKraus (UPI) 200616; Global-AKraus (UPI) 210128</t>
  </si>
  <si>
    <t>1- Moved to match 005.24; Global-TMEPDrawingNo; Global-KMCDrawName; Global-KMCDrawName; Global-Attributes</t>
  </si>
  <si>
    <t>U5276.0</t>
  </si>
  <si>
    <t>KP 1064 Reroute (AR00637)</t>
  </si>
  <si>
    <t>05</t>
  </si>
  <si>
    <t>13013 - REV. 0</t>
  </si>
  <si>
    <t>005</t>
  </si>
  <si>
    <t>01-13283-M002-XD0027101</t>
  </si>
  <si>
    <t>HDD</t>
  </si>
  <si>
    <t>W5994.0</t>
  </si>
  <si>
    <t>01-13283-M002-XT0307201 RF</t>
  </si>
  <si>
    <t>{BF289296-DBFE-43CB-B40D-2F08684199F2}</t>
  </si>
  <si>
    <t>M002-PT1301</t>
  </si>
  <si>
    <t>024</t>
  </si>
  <si>
    <t>AK</t>
  </si>
  <si>
    <t>Bored</t>
  </si>
  <si>
    <t>U5273</t>
  </si>
  <si>
    <t>1-AMartin (UPI) 190311; 2-AKraus (UPI) 210607; 3-AKraus (UPI) 211021; 4-AKraus (UPI) 220302;; Global-AKraus (UPI) 220321; Global-AKraus (UPI) 220406</t>
  </si>
  <si>
    <t>1-Historical due to new route; 2-Reinstated and moved to MOC1235, KMCDrawName; 3-KMCDrawName; 4-Moved attributes, KMCDrawName; ; Global-Moved, KMCDrawName; Global-Drawing details</t>
  </si>
  <si>
    <t>1064+428 + 677</t>
  </si>
  <si>
    <t>U5273.0</t>
  </si>
  <si>
    <t xml:space="preserve">PROPOSED PIPELINE CROSSING_x000D_ BC HYDRO O/H TRANSMISSION &amp; DISTRIBUTION POWER LINE_x000D_ WITHIN_x000D_ C-24-B/92H5_x000D_ FRASER VALLEY - BRITISH COLUMBIA_x000D_
</t>
  </si>
  <si>
    <t>{9A13A3CB-C8A9-49FA-A350-91A568E7EC49}</t>
  </si>
  <si>
    <t>92H5-OH-110</t>
  </si>
  <si>
    <t>U4238</t>
  </si>
  <si>
    <t>1-Historical due to new route; 2-Reinstated and moved to MOC1235, KMCDrawName, TMEPDrawingNo; 3-KMCDrawName; 4- Moved attributes, KMCDrawName; ; Global-Moved, KMCDrawName; Global-Drawing details</t>
  </si>
  <si>
    <t>U4238.0</t>
  </si>
  <si>
    <t>01-13283-M002-XT0307101 RF</t>
  </si>
  <si>
    <t>PROPOSED PIPELINE CROSSING BC HYDRO O/H TRANSMISSION POWER LINE WITHIN B-34-B/92H5 FRASER VALLEY - BRITISH COLUMBIA</t>
  </si>
  <si>
    <t>{32386EAD-E568-4469-A2C0-F0D4F37AD457}</t>
  </si>
  <si>
    <t>92H5-OH-109</t>
  </si>
  <si>
    <t>U4237</t>
  </si>
  <si>
    <t>1-AMartin (UPI) 190311; 2-AKraus (UPI) 210607; 3-AKraus (UPI) 210702; 4-AKraus (UPI) 210831; 5-AKraus (UPI) 220302;; Global-AKraus (UPI) 220321; Global-AKraus (UPI) 220406</t>
  </si>
  <si>
    <t>1-Historical due to new route; 2-Reinstated and moved to MOC1235, Respon4Agree, KMCDrawName, TMEPDrawingNo; 3-KMCDrawName; 4-KMCDrawName, Respon4Agree; 5-Moved attributes, KMCDrawName; ; Global-Moved, KMCDrawName; Global-Drawing details</t>
  </si>
  <si>
    <t>1064+428 + 522</t>
  </si>
  <si>
    <t>U4237.0</t>
  </si>
  <si>
    <t>01-13283-M002-XT0423001 RB</t>
  </si>
  <si>
    <t>PROPOSED PIPELINE CROSSING
KINDERMORGAN CANADA INC. BURIED PIPE
WITHIN R/W PLAN NWP 13125\PD-5-B/92H5
FRASER VALLEY - BRITISH COLUMBIA</t>
  </si>
  <si>
    <t>{502D7B6B-47CD-485E-A1BB-BBB224F87983}</t>
  </si>
  <si>
    <t>001588214</t>
  </si>
  <si>
    <t>Tract-2125</t>
  </si>
  <si>
    <t>034</t>
  </si>
  <si>
    <t>92H5-PL-116</t>
  </si>
  <si>
    <t>CRUDE OIL PIPELINE</t>
  </si>
  <si>
    <t>P4344</t>
  </si>
  <si>
    <t>TRANS MOUNTAIN PIPELINE CO. LTD. BURIED PIPE</t>
  </si>
  <si>
    <t>1-Global-Engineering (UPI) 200227; 2-AKraus (UPI) 200504; 3-AKraus (UPI) 210607; Global-Post MOC789 Mtn3 HDD reroute; Global-AKraus (UPI) 220406</t>
  </si>
  <si>
    <t>1-Global-TMEPDrawingNo; 2-OwnerCL, Description, KMCDrawName; 3-Moved to MOC1235, KMCDrawName; Global-Moved; Global-CM, Drawing details</t>
  </si>
  <si>
    <t>1064+428 + 320</t>
  </si>
  <si>
    <t>P4344.0</t>
  </si>
  <si>
    <t>1-AKraus (UPI) 210423</t>
  </si>
  <si>
    <t>1-Drawing details</t>
  </si>
  <si>
    <t>13012 - REV. 0</t>
  </si>
  <si>
    <t>HIGHWAY 5</t>
  </si>
  <si>
    <t>044</t>
  </si>
  <si>
    <t>1-Global-Engineering (UPI) 200227</t>
  </si>
  <si>
    <t>1-Global-TMEPDrawingNo</t>
  </si>
  <si>
    <t>W1712.2</t>
  </si>
  <si>
    <t>01-13283-M002-XT0548701 RC</t>
  </si>
  <si>
    <t>{A3E6D5B9-7352-4293-801F-9664BCAB23C7}</t>
  </si>
  <si>
    <t>T4162</t>
  </si>
  <si>
    <t>SHXW'OWHAMEL VENTURES GP LTD.</t>
  </si>
  <si>
    <t>1- AKraus (UPI) 190702; Global-Engineering (UPI) 200227; 2- AKraus (UPI) 200319; 1-AKraus (UPI) 200511; Global-AKraus (UPI) 210128; 4-AKraus (UPI) 220302; 5-AKraus (UPI) 220321</t>
  </si>
  <si>
    <t>1-Spread; Global-TMEPDrawingNo; 2- OwnerCL; 3-KMCDrawName; Global-Attributes; 4-KMCDrawName; 5-KMCDrawName</t>
  </si>
  <si>
    <t>T4162.0</t>
  </si>
  <si>
    <t>KP 1061 Reroute</t>
  </si>
  <si>
    <t>053</t>
  </si>
  <si>
    <t>01-13283-M002-XT0306401 RC</t>
  </si>
  <si>
    <t>{BF26B744-C69A-4F29-BBA5-39BD86F0C01D}</t>
  </si>
  <si>
    <t>IR PETERS 1</t>
  </si>
  <si>
    <t>Tract-2119</t>
  </si>
  <si>
    <t>U5272</t>
  </si>
  <si>
    <t>1- AMartin (UPI) 190923; Global-Engineering (UPI) 200227; Global-Engineering (UPI) 200313; Global-AKraus (UPI) 200616; Global-AKraus (UPI) 210128; Global-DMcLennan (UPI) 211101</t>
  </si>
  <si>
    <t>1- Moved to match 005.24; Global-TMEPDrawingNo; Global-KMCDrawName; Global-KMCDrawName; Global-Attributes; Global-Moved</t>
  </si>
  <si>
    <t>1061+251 + 1249</t>
  </si>
  <si>
    <t>U5272.0</t>
  </si>
  <si>
    <t>{CB6DFD49-1975-48A1-81CA-746F43CC03D4}</t>
  </si>
  <si>
    <t>U4229</t>
  </si>
  <si>
    <t>1- AMartin (UPI) 190923; Global-Engineering (UPI) 200227; Global-AKraus (UPI) 200616; Global-AKraus (UPI) 210128; Global-DMcLennan (UPI) 211101</t>
  </si>
  <si>
    <t>1- Moved to match 005.24; Global-TMEPDrawingNo; Global-KMCDrawName; Global-Attributes; Global-Moved</t>
  </si>
  <si>
    <t>U4229.2</t>
  </si>
  <si>
    <t>13011 - REV. 0</t>
  </si>
  <si>
    <t>{868D93EF-47B9-4A46-8031-AA2ACEB9D755}</t>
  </si>
  <si>
    <t>IR PETERS 1A</t>
  </si>
  <si>
    <t>Tract-2120</t>
  </si>
  <si>
    <t>T4922</t>
  </si>
  <si>
    <t>1- AMartin (UPI) 190923, 2 - AKraus (UPI) 200120; Global-Engineering (UPI) 200227; Global-DMcLennan (UPI) 211101</t>
  </si>
  <si>
    <t>1- Moved to match 005.24; 2 - OwnerCL, Respon4Agree; Global-TMEPDrawingNo; Global-Moved</t>
  </si>
  <si>
    <t>1061+251 + 801</t>
  </si>
  <si>
    <t>T4922.0</t>
  </si>
  <si>
    <t>062</t>
  </si>
  <si>
    <t>01-13283-M002-XT0306301 RA</t>
  </si>
  <si>
    <t>{D977C712-73B1-4526-961B-6750441AA02E}</t>
  </si>
  <si>
    <t>Open Cut</t>
  </si>
  <si>
    <t>P3612</t>
  </si>
  <si>
    <t>KINDER MORGAN CANADA INC.</t>
  </si>
  <si>
    <t>KINDERMORGAN CANADA INC. BURIED PIPE</t>
  </si>
  <si>
    <t>1-AKraus (UPI) 211108</t>
  </si>
  <si>
    <t>1-reinstated and moved</t>
  </si>
  <si>
    <t>1061+251 + 11</t>
  </si>
  <si>
    <t>P3612.2</t>
  </si>
  <si>
    <t>061</t>
  </si>
  <si>
    <t>{92D60E88-7121-4785-9E87-C3CD99DC88D2}</t>
  </si>
  <si>
    <t>19731-505-SSW-03350</t>
  </si>
  <si>
    <t>01-13283-M002-XH0335001</t>
  </si>
  <si>
    <t xml:space="preserve">Laidlaw Road </t>
  </si>
  <si>
    <t>071</t>
  </si>
  <si>
    <t>U7362</t>
  </si>
  <si>
    <t>U7362.0</t>
  </si>
  <si>
    <t>01-13283-M002-XT0330701 RA</t>
  </si>
  <si>
    <t>{629F8FF3-EB46-49EB-9FBB-9575A3FF42B6}</t>
  </si>
  <si>
    <t>U4564</t>
  </si>
  <si>
    <t>1-AKraus (UPI) 170426; 2-RMcCreary (UPI) 170905; 3-AKraus (UPI) 171123; Global-Engineering (UPI) 200227; Global-AKraus (UPI) 210128; 4-AKraus (UPI) 210423; Global-KWooff (UPI) 210604; 5-AKraus (UPI) 210629</t>
  </si>
  <si>
    <t>1-updated PXID; 2-Updated constructionmethod, dwgtype, dwgtitle,dwgnumbers; 3-updated Respon4Agree; Global-TMEPDrawingNo; Global-Attributes; 4-Respon4Agree; Global-DrawingRevision; 5-Moved</t>
  </si>
  <si>
    <t>U4564.0</t>
  </si>
  <si>
    <t>01-13283-M002-XT0341201 RB</t>
  </si>
  <si>
    <t xml:space="preserve">PROPOSED PIPELINE CROSSING
BC HYDRO O/H DISTRIBUTION POWER LINE
&amp; TELUS COMMUNICATION INC.
WITHIN
B-90-A/92H5
FRASER VALLEY R.D. - BRITISH COLUMBIA
</t>
  </si>
  <si>
    <t>{DF6D47A9-C08B-477D-B735-5931EEEDB785}</t>
  </si>
  <si>
    <t>U5477</t>
  </si>
  <si>
    <t>1-AKraus (UPI) 20190604; 2- JHoglund (UPI) 190911; Global-Engineering (UPI) 200227; Global-Engineering (UPI) 200313; AKraus (UPI) 201021; Global-AKraus (UPI) 210128; Global-AKraus (UPI) 210409; Global-KWooff (UPI) 210604; 3-AKraus (UPI) 210628</t>
  </si>
  <si>
    <t>1-Respon4Agree; 2- BCGRID; Global-TMEPDrawingNo; Global-KMCDrawName; L&amp;P Dwg Updates; Global-Attributes; Global-KMCDrawName; Global-DrawingRevision; 3-Moved</t>
  </si>
  <si>
    <t>U5477.0</t>
  </si>
  <si>
    <t>{EB7A6E5E-20B7-4804-A4E3-8371797424AD}</t>
  </si>
  <si>
    <t>U7361</t>
  </si>
  <si>
    <t>SHAW O/H COMMUNICATIONS CABLE</t>
  </si>
  <si>
    <t>U7361.0</t>
  </si>
  <si>
    <t>{91D81EAF-1BE8-4769-8397-F01A0D853A04}</t>
  </si>
  <si>
    <t>92H5-RD-51</t>
  </si>
  <si>
    <t>T4141</t>
  </si>
  <si>
    <t>LAIDLAW RD</t>
  </si>
  <si>
    <t>1-Global-Engineering (UPI) 200227; Global-AKraus (UPI) 210128; Global-KWooff (UPI) 210604</t>
  </si>
  <si>
    <t>T4141.0</t>
  </si>
  <si>
    <t>{3CE20DFE-6BE3-42B2-ADDA-26B4C696980D}</t>
  </si>
  <si>
    <t>01-13283-M002-XW0334001</t>
  </si>
  <si>
    <t>01549103</t>
  </si>
  <si>
    <t>Tract-2114</t>
  </si>
  <si>
    <t>92H5-CA-274</t>
  </si>
  <si>
    <t>U7033</t>
  </si>
  <si>
    <t>PRIVATE POWER CABLE</t>
  </si>
  <si>
    <t>POWER CABLE</t>
  </si>
  <si>
    <t>; Global-AKraus (UPI) 210128; Global-AKraus (UPI) 210607</t>
  </si>
  <si>
    <t>; Global-Attributes; Global-DrawingRevision</t>
  </si>
  <si>
    <t>U7033.0</t>
  </si>
  <si>
    <t>{5B079CBF-EB8B-4437-A522-879A0A565DB0}</t>
  </si>
  <si>
    <t>19731-505-SSW-03340</t>
  </si>
  <si>
    <t>JONES / WAHLEACH CREEK</t>
  </si>
  <si>
    <t>Tract-2112</t>
  </si>
  <si>
    <t>T4932</t>
  </si>
  <si>
    <t>1 - KWooff (UPI) 191212; Global-Engineering (UPI) 200227; Global-AKraus (UPI) 210128; Global-AKraus (UPI) 210607</t>
  </si>
  <si>
    <t>1 - ConstructionMethodPrimary, Description; Moved to match SSW; Global-TMEPDrawingNo; Global-Attributes; Global-DrawingRevision</t>
  </si>
  <si>
    <t>T4932.0</t>
  </si>
  <si>
    <t>{3C071CFD-B334-4B75-BB9C-2EFDFF230003}</t>
  </si>
  <si>
    <t>Tract-2113</t>
  </si>
  <si>
    <t>T4928</t>
  </si>
  <si>
    <t>1 - KWooff (UPI) 191212; Global-Engineering (UPI) 200227; Global-AKraus (UPI) 210128</t>
  </si>
  <si>
    <t>1 - ConstructionMethodPrimary, Description; Global-TMEPDrawingNo; Global-Attributes</t>
  </si>
  <si>
    <t>T4928.0</t>
  </si>
  <si>
    <t>{477F4385-E9E7-41EB-B369-053D1B0A8018}</t>
  </si>
  <si>
    <t>T4927</t>
  </si>
  <si>
    <t>T4927.0</t>
  </si>
  <si>
    <t>004976843</t>
  </si>
  <si>
    <t>Tract-2111</t>
  </si>
  <si>
    <t>080</t>
  </si>
  <si>
    <t>A</t>
  </si>
  <si>
    <t>{9E53D9C3-B015-4347-84F7-8EFD994336F3}</t>
  </si>
  <si>
    <t>T4963</t>
  </si>
  <si>
    <t>Pvt Access-Coquihalla Developments Corporation</t>
  </si>
  <si>
    <t>1- ALS (UPI) 191127; Global-Engineering (UPI) 200227; Global-AKraus (UPI) 210128</t>
  </si>
  <si>
    <t>1- Description; Global-TMEPDrawNo_Primary; Global-Attributes</t>
  </si>
  <si>
    <t>T4963.0</t>
  </si>
  <si>
    <t>{6B9415CC-F600-4716-9587-E3B34AC65DAF}</t>
  </si>
  <si>
    <t>19731-505-SSW-03335</t>
  </si>
  <si>
    <t>01-13283-M002-XH0333501</t>
  </si>
  <si>
    <t>Francher Road</t>
  </si>
  <si>
    <t>090</t>
  </si>
  <si>
    <t>092H5-RD-166</t>
  </si>
  <si>
    <t>T4245</t>
  </si>
  <si>
    <t>FRANCHER ROAD</t>
  </si>
  <si>
    <t>1-RMcCreary (UPI) 170927; 2- AMartin (UPI) 190923; Global-Engineering (UPI) 200227; Global-AKraus (UPI) 210128</t>
  </si>
  <si>
    <t>1-Update Typical Code; 2- Moved to match 005.24; Global-TMEPDrawingNo; Global-Attributes</t>
  </si>
  <si>
    <t>T4245.2</t>
  </si>
  <si>
    <t>W1715.4</t>
  </si>
  <si>
    <t>01-13283-M002-XT0305701 RB</t>
  </si>
  <si>
    <t>{B6A22779-F892-4ED7-9B82-82874992E260}</t>
  </si>
  <si>
    <t>U4582</t>
  </si>
  <si>
    <t>1-RMcCreary (UPI) 170905; 2-RMcCreary (UPI) 170927; 3- AMartin (UPI) 190923; Global-Engineering (UPI) 200227; Global-AKraus (UPI) 210128</t>
  </si>
  <si>
    <t>1-Updated dwgtype, dwgtitle,dwgnumbers; 2-Update Typical Code; 3- Moved to match 005.24; Global-TMEPDrawingNo; Global-Attributes</t>
  </si>
  <si>
    <t>U4582.0</t>
  </si>
  <si>
    <t>PROPOSED PIPELINE CROSSING BC HYDRO O/H DISTRIBUTION POWER LINE &amp; TELUS COMMUNICATION INC. WITHIN B-90-A/92H5  FRASER VALLEY R.D. - BRITISH COLUMBIA</t>
  </si>
  <si>
    <t>{A691213B-6084-4E8B-83D8-81C39805502C}</t>
  </si>
  <si>
    <t>92H5-OH-126</t>
  </si>
  <si>
    <t>U4212</t>
  </si>
  <si>
    <t>U4212.2</t>
  </si>
  <si>
    <t>{A3BAA21C-718A-4277-9144-C922069A2492}</t>
  </si>
  <si>
    <t>023908963</t>
  </si>
  <si>
    <t>Tract-2103</t>
  </si>
  <si>
    <t>P5447</t>
  </si>
  <si>
    <t>PRIVATE UG IRRIGATION PIPE</t>
  </si>
  <si>
    <t>1- AMartin (UPI) 190923; Global-Engineering (UPI) 200227; 2-AKraus (UPI) 210929</t>
  </si>
  <si>
    <t>1- Moved to match 005.24; Global-TMEPDrawingNo; 2-Moved</t>
  </si>
  <si>
    <t>P5447.0</t>
  </si>
  <si>
    <t>01-13283-M002-XT0305501 RC</t>
  </si>
  <si>
    <t xml:space="preserve">PROPOSED PIPELINE CROSSING
BC HYDRO DISTRIBUTION O/H POWER LINE
WITHIN
D-90-A/92H5
FRASER VALLEY R.D. - BRITISH COLUMBIA
</t>
  </si>
  <si>
    <t>{04BB0103-5F95-4AE4-BC5E-D29037C3D9A7}</t>
  </si>
  <si>
    <t>92H5-OH-136</t>
  </si>
  <si>
    <t>U4412</t>
  </si>
  <si>
    <t>PRIVATE</t>
  </si>
  <si>
    <t>PRIVATE O/H POWERLINE</t>
  </si>
  <si>
    <t>1- AKraus (UPI) 190909; Global-Engineering (UPI) 200227; Global-Engineering (UPI) 200313; Global-AKraus (UPI) 210128; 2-AKraus (UPI) 211117</t>
  </si>
  <si>
    <t>1- Description, OwnerCL, Respon4Agree; Global-TMEPDrawingNo; Global-KMCDrawName; Global-Attributes; 2-CM</t>
  </si>
  <si>
    <t>U4412.0</t>
  </si>
  <si>
    <t>{7A737CD2-B192-4CEE-B286-C46609D0ABB4}</t>
  </si>
  <si>
    <t>U7389</t>
  </si>
  <si>
    <t>1-AKraus (UPI) 211117</t>
  </si>
  <si>
    <t>1-CM</t>
  </si>
  <si>
    <t>U7389.0</t>
  </si>
  <si>
    <t>01-13283-M002-XT0305401 RA</t>
  </si>
  <si>
    <t>{EC2673A1-54BC-4E27-A813-84BCC355542C}</t>
  </si>
  <si>
    <t>T4140</t>
  </si>
  <si>
    <t>Pvt Driveway-Lorenzetti Acres Ltd. Attn:G. Klop</t>
  </si>
  <si>
    <t>1-MMillard (UPI) 170719; Global-Engineering (UPI) 200227; Global-AKraus (UPI) 210128; 2-AKraus (UPI) 210929; 3-AKraus (UPI) 211117</t>
  </si>
  <si>
    <t>1-updated Respon4Agree; Global-TMEPDrawingNo; Global-Attributes; 2-Moved; 3-CM</t>
  </si>
  <si>
    <t>T4140.1</t>
  </si>
  <si>
    <t>01-13283-M002-XT0341101 RB</t>
  </si>
  <si>
    <t>{3BED1BD5-C36C-4AB9-A706-F1FAC57F6BDE}</t>
  </si>
  <si>
    <t>19731-505-SSW-03326</t>
  </si>
  <si>
    <t>01-13283-M002-XH0332601</t>
  </si>
  <si>
    <t>Mckay Road</t>
  </si>
  <si>
    <t>U4670</t>
  </si>
  <si>
    <t>1-MMillard (UPI) 170614; 2-RMcCreary (UPI) 170905; Global-Engineering (UPI) 200227; Global-AKraus (UPI) 210128</t>
  </si>
  <si>
    <t>1-updated EffectiveFromDate, DrawTypeSurvey; 2-Updated constructionmethod, dwgtype, dwgtitle,dwgnumbers; Global-TMEPDrawingNo; Global-Attributes</t>
  </si>
  <si>
    <t>U4670.0</t>
  </si>
  <si>
    <t>01-13283-M002-XT0305301 RB</t>
  </si>
  <si>
    <t>PROPOSED PIPELINE CROSSING_x000D_
BC HYDRO DISTRIBUTION POWER LINE &amp; TELUS COMMUNICATIONS O/H CABLE_x000D_
WITHIN _x000D_
D-90-A/92H5_x000D_
FRASER VALLEY - BRITISH COLUMBIA</t>
  </si>
  <si>
    <t>{12EAB4E1-63F6-4B7B-9F87-C059A3972E35}</t>
  </si>
  <si>
    <t>92H5-CA-45</t>
  </si>
  <si>
    <t>U4211</t>
  </si>
  <si>
    <t>1-RMcCreary (UPI) 170905; 2-RMcCreary (UPI) 170927; Global-Engineering (UPI) 200227; Global-Engineering (UPI) 200313; Global-AKraus (UPI) 210128</t>
  </si>
  <si>
    <t>1-Updated constructionmethod, dwgtype, dwgtitle,dwgnumbers based on crossing dwg; 2-Update Typical Code; Global-TMEPDrawingNo; Global-KMCDrawName; Global-Attributes</t>
  </si>
  <si>
    <t>U4211.1</t>
  </si>
  <si>
    <t>01-13283-M002-XT0305101 RB</t>
  </si>
  <si>
    <t>PROPOSED PIPELINE CROSSING_x000D_
TELUS BURIED CABLE_x000D_
WITHIN _x000D_
D-90-A/92H5_x000D_
FRASER VALLEY - BRITISH COLUMBIA</t>
  </si>
  <si>
    <t>{F985ABBE-FA6E-479D-B8C6-7A233869DBE9}</t>
  </si>
  <si>
    <t>92H5-CA-44</t>
  </si>
  <si>
    <t>UC</t>
  </si>
  <si>
    <t>U4210</t>
  </si>
  <si>
    <t>TELUS U/G COMMUNICATIONS CABLE</t>
  </si>
  <si>
    <t>BURIED COMMUNICATION CABLE</t>
  </si>
  <si>
    <t>1-RMcCreary (UPI) 170905; 2-RMcCreary (UPI) 170927; 3- MBuzon (UPI) 190904; Global-Engineering (UPI) 200227; Global-AKraus (UPI) 210128</t>
  </si>
  <si>
    <t>1-Updated constructionmethod, dwgtype, dwgtitle,dwgnumbers based on crossing dwg; 2-Update Typical Code; 3- Description; Global-TMEPDrawingNo; Global-Attributes</t>
  </si>
  <si>
    <t>U4210.1</t>
  </si>
  <si>
    <t>01-13283-M002-XT0305201 RA</t>
  </si>
  <si>
    <t>PROPOSED PIPELINE CROSSING
MINISTRY OF TRANSPORTATION &amp; INFRASTRUCTURE \PMCKAY ROAD
WITHIN D-90-A/92H5
FRASER VALLEY - BRITISH COLUMBIA</t>
  </si>
  <si>
    <t>{C644B2A1-46F0-4582-BE84-D966FCE36C53}</t>
  </si>
  <si>
    <t>92H5-RD-46</t>
  </si>
  <si>
    <t>T4139</t>
  </si>
  <si>
    <t>MCKAY RD</t>
  </si>
  <si>
    <t>1-RMcCreary (UPI) 170927; Global-Engineering (UPI) 200227; Global-AKraus (UPI) 210128</t>
  </si>
  <si>
    <t>1-Update Typical Code; Global-TMEPDrawingNo; Global-Attributes</t>
  </si>
  <si>
    <t>T4139.1</t>
  </si>
  <si>
    <t>P5474.0</t>
  </si>
  <si>
    <t>01-13283-M002-XT0305001 RC</t>
  </si>
  <si>
    <t>PROPOSED PIPELINE CROSSING TELUS COMMUNICATION O/H CABLE WITHIN B-99-A/92H5  FRASER VALLEY R.D. - BRITISH COLUMBIA</t>
  </si>
  <si>
    <t>{1DDABE48-4EFB-4995-99B2-A4ABA8D24AA8}</t>
  </si>
  <si>
    <t>19731-505-SSW-03325</t>
  </si>
  <si>
    <t>01-13283-M002-XH0332501</t>
  </si>
  <si>
    <t>Laidlaw Road</t>
  </si>
  <si>
    <t>099</t>
  </si>
  <si>
    <t>92H5-OH-135</t>
  </si>
  <si>
    <t>U4411</t>
  </si>
  <si>
    <t>1-Akraus (UPI) 170525; 2-RMcCreary (UPI) 170905; 3-RMcCreary (UPI) 170927; 4-AKraus (UPI) 171114; Global-Engineering (UPI) 200227; 5-AKraus (UPI) 200511</t>
  </si>
  <si>
    <t>1-Changed OwnerCL; 2-Updated constructionmethod, dwgtype, dwgtitle,dwgnumbers based on crossing dwg; 3-Update Typical Code; 4-updated OwnerCL, TypeCL, Description, CrossingName, CrossingIdentifierDescription; Global-TMEPDrawingNo; 5-KMCDrawName</t>
  </si>
  <si>
    <t>U4411.0</t>
  </si>
  <si>
    <t>01-13283-M002-XT0304901 RA</t>
  </si>
  <si>
    <t>PROPOSED PIPELINE CROSSING \PMINISTRY OF TRANSPORTATION &amp; INFRASTRUCTURE\PLAIDLAW ROAD\PWITHIN B-99-A/92H5
FRASER VALLEY - BRITISH COLUMBIA</t>
  </si>
  <si>
    <t>{B8E3214E-2C82-4EF9-B165-3DC3E61FFDC8}</t>
  </si>
  <si>
    <t>92H5-RD-43</t>
  </si>
  <si>
    <t>T4138</t>
  </si>
  <si>
    <t>1-RMcCreary (UPI) 170927; Global-Engineering (UPI) 200227</t>
  </si>
  <si>
    <t>1-Update Typical Code; Global-TMEPDrawingNo</t>
  </si>
  <si>
    <t>T4138.1</t>
  </si>
  <si>
    <t>01-13283-M002-XT0304801 RC</t>
  </si>
  <si>
    <t>{5441DAA9-96CE-49EC-AFB7-0669015228BC}</t>
  </si>
  <si>
    <t>UTILITY</t>
  </si>
  <si>
    <t>U5524</t>
  </si>
  <si>
    <t>1- AKraus (UPI) 191113; Global-Engineering (UPI) 200227; Global-Engineering (UPI) 200313; 2-AKraus (UPI) 200511</t>
  </si>
  <si>
    <t>1- OwnerCL, Description; Global-TMEPDrawingNo; Global-KMCDrawName; 2-KMCDrawName</t>
  </si>
  <si>
    <t>U5524.0</t>
  </si>
  <si>
    <t xml:space="preserve">PROPOSED PIPELINE CROSSING
BC HYDRO DISTRIBUTION O/H POWER LINE
WITHIN
B-99-A/92H5
FRASER VALLEY R.D. - BRITISH COLUMBIA
</t>
  </si>
  <si>
    <t>{B59DF310-80CE-4BCA-AFD4-F60FE0259AD6}</t>
  </si>
  <si>
    <t>92H5-OH-134</t>
  </si>
  <si>
    <t>U4410</t>
  </si>
  <si>
    <t>1-RMcCreary (UPI) 170905; 2-RMcCreary (UPI) 170927; Global-Engineering (UPI) 200227; 3-AKraus (UPI) 200511</t>
  </si>
  <si>
    <t>1-Updated constructionmethod, dwgtype, dwgtitle,dwgnumbers based on crossing dwg; 2-Update Typical Code; Global-TMEPDrawingNo; 3-KMCDrawName</t>
  </si>
  <si>
    <t>U4410.0</t>
  </si>
  <si>
    <t>U7312.0</t>
  </si>
  <si>
    <t>{E101B846-A21F-491B-A81A-2DB06417ACCD}</t>
  </si>
  <si>
    <t>P5667</t>
  </si>
  <si>
    <t>IRRIGATION HOSE</t>
  </si>
  <si>
    <t>1-SSantos (UPI) 200605; Global-SSantos (UPI) 200619</t>
  </si>
  <si>
    <t>1-Added TypeCL; Global-Missing drawing details</t>
  </si>
  <si>
    <t>P5667.0</t>
  </si>
  <si>
    <t>{8F1F6C2E-EDD4-4F75-8D97-6879F509DB48}</t>
  </si>
  <si>
    <t>P5666</t>
  </si>
  <si>
    <t>P5666.0</t>
  </si>
  <si>
    <t>13010 - REV. 0</t>
  </si>
  <si>
    <t>01-13283-M002-XT0304701 RC</t>
  </si>
  <si>
    <t>{CEB6CA61-E70E-45B2-89AD-600EEA72B1EC}</t>
  </si>
  <si>
    <t>005029970</t>
  </si>
  <si>
    <t>Tract-2099</t>
  </si>
  <si>
    <t>92H5-OH-133</t>
  </si>
  <si>
    <t>U4409</t>
  </si>
  <si>
    <t>1-RMcCreary (UPI) 170905; 2-AKraus (UPI) 170912; 3-RMcCreary (UPI) 170927; 4 - KWooff (UPI) 191212; Global-Engineering (UPI) 200227; 5-AKraus (UPI) 200511; 6-AKraus (UPI) 200917; Global-AKraus (UPI) 210128</t>
  </si>
  <si>
    <t>1-Updated constructionmethod, dwgtype, dwgtitle,dwgnumbers based on crossing dwg; 2-updated Respon4Agree; 3-Update Typical Code; 4 - ConstructionMethodPrimary, Drawing Info; Global-TMEPDrawingNo; 5-KMCDrawName; 6-Respon4Agree; Global-Attributes</t>
  </si>
  <si>
    <t>U4409.0</t>
  </si>
  <si>
    <t>{4AFFE96A-DAAC-42DE-A118-53FC6443C348}</t>
  </si>
  <si>
    <t>U7092</t>
  </si>
  <si>
    <t>AKraus (UPI) 201021; Global-AKraus (UPI) 210128</t>
  </si>
  <si>
    <t>L&amp;P Dwg Updates; Global-Attributes</t>
  </si>
  <si>
    <t>U7092.0</t>
  </si>
  <si>
    <t>01-13283-M002-XT0304601 RA</t>
  </si>
  <si>
    <t>PROPOSED PIPELINE CROSSING
MUKHTIAR SARDUL SINGH BRAR, SARDUL MUKHTIAR KAUR BRAR, HARJINDER SINGH BRAR - \PPRIVATE DRIVEWAY\PWITHIN B-99-A/92H5
FRASER VALLEY - BRITISH COLUMBIA</t>
  </si>
  <si>
    <t>{40D9AD1C-CFED-4CDA-B209-0875E098DE9C}</t>
  </si>
  <si>
    <t>92H5-RD-42</t>
  </si>
  <si>
    <t>T4137</t>
  </si>
  <si>
    <t>UI34/100 M Brar UI34/100 S Brar UI33/100 H Brar</t>
  </si>
  <si>
    <t>T4137.1</t>
  </si>
  <si>
    <t>01-13283-M002-XT0304501 RB</t>
  </si>
  <si>
    <t xml:space="preserve">PROPOSED PIPELINE CROSSING
BC HYDRO DISTRIBUTION O/H POWER LINE
WITHIN
C-99-A/92H5
FRASER VALLEY R.D. - BRITISH COLUMBIA
</t>
  </si>
  <si>
    <t>{BA28E6A8-5C5D-4C14-9186-378F468A3162}</t>
  </si>
  <si>
    <t>Tract-2098</t>
  </si>
  <si>
    <t>92H5-OH-132</t>
  </si>
  <si>
    <t>U4408</t>
  </si>
  <si>
    <t>PRIVATE O/H POWER</t>
  </si>
  <si>
    <t>1-Global-Engineering (UPI) 200227; Global-Engineering (UPI) 200313; Global-AKraus (UPI) 210128; 2-AKraus (UPI) 211117</t>
  </si>
  <si>
    <t>1-Global-TMEPDrawingNo; Global-KMCDrawName; Global-Attributes; 2-OwnerCL, Description, Respon4Agree</t>
  </si>
  <si>
    <t>U4408.0</t>
  </si>
  <si>
    <t>01-13283-M002-XT0304301 RA</t>
  </si>
  <si>
    <t>{E11BAFD6-7CD2-46A7-9026-805985F757F8}</t>
  </si>
  <si>
    <t>005029929</t>
  </si>
  <si>
    <t>092H5-RD-165</t>
  </si>
  <si>
    <t>T4242</t>
  </si>
  <si>
    <t>Pvt Driveway-13HE13 Holdings Corp. Attn:M. Sekhon</t>
  </si>
  <si>
    <t>1-MMillard (UPI) 170719; Global-Engineering (UPI) 200227; Global-Engineering (UPI) 200313; Global-AKraus (UPI) 210128</t>
  </si>
  <si>
    <t>T4242.0</t>
  </si>
  <si>
    <t>{E141B096-04B2-4DA7-A78F-E0F0CF20254F}</t>
  </si>
  <si>
    <t>T4977</t>
  </si>
  <si>
    <t>PRIVATE SIDEWALK</t>
  </si>
  <si>
    <t>SIDEWALK</t>
  </si>
  <si>
    <t>1-SSantos (UPI) 200605; Global-SSantos (UPI) 200619; Global-AKraus (UPI) 210128</t>
  </si>
  <si>
    <t>1-Added TypeCL; Global-Missing drawing details; Global-Attributes</t>
  </si>
  <si>
    <t>T4977.0</t>
  </si>
  <si>
    <t>{3DCD85F5-F598-43E9-8C6F-73F898C2EE0D}</t>
  </si>
  <si>
    <t>092H5-RD-164</t>
  </si>
  <si>
    <t>T4237</t>
  </si>
  <si>
    <t>T4237.0</t>
  </si>
  <si>
    <t>01-13283-M002-XT0586901 RA</t>
  </si>
  <si>
    <t>{4AAC5B20-EF7F-4121-8741-0BEAB7FD0C4C}</t>
  </si>
  <si>
    <t>U5812</t>
  </si>
  <si>
    <t>OH CABLE</t>
  </si>
  <si>
    <t>1-HMir (UPI) 200527; 2-SSantos (UPI) 200605; Global-SSantos (UPI) 200619; Global-SSantos (UPI) 200929; Global-AKraus (UPI) 210128</t>
  </si>
  <si>
    <t>1- KMCDrawName; 2-Added TypeCL; Global-Missing drawing details; Global-Added DrawingRevision_Primary; Global-Attributes</t>
  </si>
  <si>
    <t>U5812.0</t>
  </si>
  <si>
    <t>{CA8D7F5F-F0EA-4EF1-B7C4-A9EE35BFACD8}</t>
  </si>
  <si>
    <t>015886204</t>
  </si>
  <si>
    <t>Tract-2097</t>
  </si>
  <si>
    <t>T4923</t>
  </si>
  <si>
    <t>PRIVATE BC Transportation Financing Authority</t>
  </si>
  <si>
    <t>1-MMillard (UPI) 170719; Global-Engineering (UPI) 200227; Global-AKraus (UPI) 210128</t>
  </si>
  <si>
    <t>T4923.0</t>
  </si>
  <si>
    <t>01-13283-M002-XT0422701 RA</t>
  </si>
  <si>
    <t>{F5309B96-3277-48BC-9A3A-75BB4B5DA8EE}</t>
  </si>
  <si>
    <t>013110055</t>
  </si>
  <si>
    <t>Tract-2095</t>
  </si>
  <si>
    <t>DEPTH 1.0</t>
  </si>
  <si>
    <t>P5477</t>
  </si>
  <si>
    <t>1 - KWooff (UPI) 191212; Global-Engineering (UPI) 200227; 2-AKraus (UPI) 200504</t>
  </si>
  <si>
    <t>1 - ConstructionMethodPrimary; Global-TMEPDrawingNo; 2-OwnerCL, Description, KMCDrawName</t>
  </si>
  <si>
    <t>P5477.0</t>
  </si>
  <si>
    <t>{72284248-E2A3-49AA-AC75-5F1A7233215B}</t>
  </si>
  <si>
    <t>19731-505-SSW-03323-001</t>
  </si>
  <si>
    <t>01-13283-M002-XH0332301</t>
  </si>
  <si>
    <t>U5811</t>
  </si>
  <si>
    <t>O/H ZIPLINE CABLE</t>
  </si>
  <si>
    <t>KP 1056 Reroute (AR00529)</t>
  </si>
  <si>
    <t>1-SSantos (UPI) 200605; Global-SSantos (UPI) 200929; Global-KWooff (UPI) 210528</t>
  </si>
  <si>
    <t>1-Added TypeCL; Global-Added missing drawing details; Global-DrawingRevision</t>
  </si>
  <si>
    <t>1056+645 + 60</t>
  </si>
  <si>
    <t>U5811.0</t>
  </si>
  <si>
    <t>01-13283-M002-XT0422401 RA</t>
  </si>
  <si>
    <t>{8F163374-F011-4233-A73F-7FDAE90FFA66}</t>
  </si>
  <si>
    <t>N/A</t>
  </si>
  <si>
    <t>FOTS _ SHAW</t>
  </si>
  <si>
    <t>U5578</t>
  </si>
  <si>
    <t>SHAW O/H FIBRE OPTIC COMMUNICATIONS CABLE</t>
  </si>
  <si>
    <t>1 - ConstructionMethodPrimary; Global-TMEPDrawingNo; Global-TypeCL; Global-SSantos (UPI) 200610; Global-KWooff (UPI) 210528</t>
  </si>
  <si>
    <t>1 - ConstructionMethodPrimary; Global-TMEPDrawingNo; Global-TypeCL; Global-DrawingRevision</t>
  </si>
  <si>
    <t>1056+645 + 18</t>
  </si>
  <si>
    <t>U5578.0</t>
  </si>
  <si>
    <t>{126D36FA-5C4E-44AF-8530-F5568E7A8F04}</t>
  </si>
  <si>
    <t>U5577</t>
  </si>
  <si>
    <t>1 - KWooff (UPI) 191212; Global-Engineering (UPI) 200227; Global-KWooff (UPI) 210528</t>
  </si>
  <si>
    <t>1 - ConstructionMethodPrimary; Global-TMEPDrawingNo; Global-DrawingRevision</t>
  </si>
  <si>
    <t>U5577.0</t>
  </si>
  <si>
    <t>{298C361C-DECD-4362-B402-78AE52297AC4}</t>
  </si>
  <si>
    <t>U5563</t>
  </si>
  <si>
    <t>1- RReyes (UPI) 191017; 2 - KWooff (UPI) 191212; Global-Engineering (UPI) 200227; Global-SSantos (UPI) 200611; Global-KWooff (UPI) 210528</t>
  </si>
  <si>
    <t>1- Drawing Info; 2 - ConstructionMethodPrimary; Global-TMEPDrawingNo; Global-TypeCL; Global-DrawingRevision</t>
  </si>
  <si>
    <t>U5563.0</t>
  </si>
  <si>
    <t>01-13283-M002-XT0586401 RA</t>
  </si>
  <si>
    <t>{96BDBD69-BCEE-4DFA-AF66-012AEE2A147A}</t>
  </si>
  <si>
    <t>U5810</t>
  </si>
  <si>
    <t>TELUS BURIED FIBRE OPTIC CABLE</t>
  </si>
  <si>
    <t>U/G FIBRE OPTICS</t>
  </si>
  <si>
    <t>1-SSantos (UPI) 200605; Global-KWooff (UPI) 210528; 2-AKraus (UPI) 211007</t>
  </si>
  <si>
    <t>1-Added TypeCL; Global-DrawingRevision; 2-ConstructionMethod, Moved</t>
  </si>
  <si>
    <t>1056+645 + 15</t>
  </si>
  <si>
    <t>U5810.0</t>
  </si>
  <si>
    <t>{68A1DFFF-ED12-4A66-A0C5-CFD69480237E}</t>
  </si>
  <si>
    <t>T4957</t>
  </si>
  <si>
    <t>1- RReyes (UPI) 191017; 2- MZakeri (UPI) 191128; 3 - AKraus (UPI) 200117; Global-Engineering (UPI) 200227; Global-KWooff (UPI) 210528</t>
  </si>
  <si>
    <t>1- Drawing Info; 2- Drawing Info; 3 - Respon4Agree; Global-TMEPDrawingNo; Global-DrawingRevision</t>
  </si>
  <si>
    <t>1056+645 + 9</t>
  </si>
  <si>
    <t>T4957.0</t>
  </si>
  <si>
    <t>01-13283-M002-XT0976601 RB</t>
  </si>
  <si>
    <t>{A94BDBD8-AEE7-4ADB-A790-1B3CC0A48605}</t>
  </si>
  <si>
    <t>009</t>
  </si>
  <si>
    <t>OH</t>
  </si>
  <si>
    <t>U7384</t>
  </si>
  <si>
    <t>OH DISTRIBUTION</t>
  </si>
  <si>
    <t>1-AKraus (UPI) 211021</t>
  </si>
  <si>
    <t>1-KMCDrawName</t>
  </si>
  <si>
    <t>U7384.0</t>
  </si>
  <si>
    <t>01-13283-M002-XT0422201 RA</t>
  </si>
  <si>
    <t>{55BD76A2-5E51-4A5D-B177-4982523E8D27}</t>
  </si>
  <si>
    <t>U5583</t>
  </si>
  <si>
    <t>1 - KWooff (UPI) 191212; Global-Engineering (UPI) 200227; Global-AKraus (UPI) 210128; 2-AKraus (UPI) 210318</t>
  </si>
  <si>
    <t>1 - ConstructionMethodPrimary; Global-TMEPDrawingNo; Global-Attributes; 2-Respon4Agree</t>
  </si>
  <si>
    <t>U5583.0</t>
  </si>
  <si>
    <t>{A0F17D5A-A3E8-419E-94F0-4AB5C3C98168}</t>
  </si>
  <si>
    <t>U5582</t>
  </si>
  <si>
    <t>1 - KWooff (UPI) 191212; Global-Engineering (UPI) 200227; Global-SSantos (UPI) 200611; Global-AKraus (UPI) 210128; 2-AKraus (UPI) 210318</t>
  </si>
  <si>
    <t>1 - ConstructionMethodPrimary; Global-TMEPDrawingNo; Global-TypeCL; Global-Attributes; 2-Respon4Agree</t>
  </si>
  <si>
    <t>U5582.0</t>
  </si>
  <si>
    <t>01-13283-M002-XT0601901 RA</t>
  </si>
  <si>
    <t>{FBACCEDA-F766-4895-A983-56919CA8EDA4}</t>
  </si>
  <si>
    <t>U5943</t>
  </si>
  <si>
    <t>U5943.0</t>
  </si>
  <si>
    <t>{22BFD092-19F9-45FA-84FA-09675F2B631B}</t>
  </si>
  <si>
    <t>008</t>
  </si>
  <si>
    <t>P7088</t>
  </si>
  <si>
    <t>600mm CSP BURIED MOTI CULVERT</t>
  </si>
  <si>
    <t>P7088.0</t>
  </si>
  <si>
    <t>{B4298C56-5D4E-4717-85B7-19AD82137097}</t>
  </si>
  <si>
    <t>T4976</t>
  </si>
  <si>
    <t>CONNECTOR TO LAIDLAW ROAD</t>
  </si>
  <si>
    <t>1-SSantos (UPI) 200605; Global-SSantos (UPI) 200924; Global-AKraus (UPI) 210128</t>
  </si>
  <si>
    <t>T4976.0</t>
  </si>
  <si>
    <t>W1700.4</t>
  </si>
  <si>
    <t>{06AB2F78-F4B3-49C1-877F-E6ABE3FD9337}</t>
  </si>
  <si>
    <t>DEPTH 0.69</t>
  </si>
  <si>
    <t>U7372</t>
  </si>
  <si>
    <t>MOTI 1" BURIED COMMUNICATIONS CABLE</t>
  </si>
  <si>
    <t>1-AKraus (UPI) 210817</t>
  </si>
  <si>
    <t>1-Description</t>
  </si>
  <si>
    <t>U7372.0</t>
  </si>
  <si>
    <t>{6487E8E0-79BF-4638-9E13-F3ED7B9204B7}</t>
  </si>
  <si>
    <t>P7111</t>
  </si>
  <si>
    <t>200mm CSP BURIED MOTI CULVERT</t>
  </si>
  <si>
    <t>1-AKraus (UPI) 211208</t>
  </si>
  <si>
    <t>1-updated Description</t>
  </si>
  <si>
    <t>P7111.0</t>
  </si>
  <si>
    <t>{C520011F-1ED3-47CC-B209-582742B41CDF}</t>
  </si>
  <si>
    <t>U7374</t>
  </si>
  <si>
    <t>MOTI 1" BURIED POWER CABLE</t>
  </si>
  <si>
    <t>U7374.0</t>
  </si>
  <si>
    <t>{C3641509-0DA7-4B28-AB02-40B2B763C121}</t>
  </si>
  <si>
    <t>U7371</t>
  </si>
  <si>
    <t>Global-AKraus (UPI) 210817</t>
  </si>
  <si>
    <t>Global-Moved</t>
  </si>
  <si>
    <t>U7371.0</t>
  </si>
  <si>
    <t xml:space="preserve">T4963.0 </t>
  </si>
  <si>
    <t>{18D321D6-D561-4DC0-BA96-4362F554D892}</t>
  </si>
  <si>
    <t>U7353</t>
  </si>
  <si>
    <t>MOTI BURIED POWER CABLE</t>
  </si>
  <si>
    <t>1-AKraus (UPI) 210804; Global-AKraus (UPI) 210817</t>
  </si>
  <si>
    <t>1-Moved; Global-Moved</t>
  </si>
  <si>
    <t>U7353.0</t>
  </si>
  <si>
    <t>T4245.1</t>
  </si>
  <si>
    <t>{43284133-515B-4DAA-B1FE-5FBF3A796E2C}</t>
  </si>
  <si>
    <t>DEPTH 0.51</t>
  </si>
  <si>
    <t>U7370</t>
  </si>
  <si>
    <t>U7370.0</t>
  </si>
  <si>
    <t>{94BE009E-C502-412A-A35E-217D5D0F02B5}</t>
  </si>
  <si>
    <t>DEPTH 0.63</t>
  </si>
  <si>
    <t>U7369</t>
  </si>
  <si>
    <t>U7369.0</t>
  </si>
  <si>
    <t>{27BE6F8C-ABC1-4AA6-8ED4-50D80DBABAE6}</t>
  </si>
  <si>
    <t>P7106</t>
  </si>
  <si>
    <t>100mm CSP BURIED MOTI CULVERT</t>
  </si>
  <si>
    <t>P7106.0</t>
  </si>
  <si>
    <t>W1698.5</t>
  </si>
  <si>
    <t>01-13283-M002-XT0422001 RA</t>
  </si>
  <si>
    <t>{FF912E18-48A7-42A1-AFF1-1FF6F8210DAC}</t>
  </si>
  <si>
    <t>U5581</t>
  </si>
  <si>
    <t>1 - ConstructionMethodPrimary; Global-TMEPDrawingNo; Global-Attributes</t>
  </si>
  <si>
    <t>U5581.0</t>
  </si>
  <si>
    <t>{7BC34CC4-7FCB-4E16-B52A-B99B667002F1}</t>
  </si>
  <si>
    <t>U5580</t>
  </si>
  <si>
    <t>1 - KWooff (UPI) 191212; Global-Engineering (UPI) 200227; Global-SSantos (UPI) 200611; Global-AKraus (UPI) 210128</t>
  </si>
  <si>
    <t>1 - ConstructionMethodPrimary; Global-TMEPDrawingNo; Global-TypeCL; Global-Attributes</t>
  </si>
  <si>
    <t>U5580.0</t>
  </si>
  <si>
    <t>{109F632E-E339-4C23-9B1E-64850AFC69F2}</t>
  </si>
  <si>
    <t>U7352</t>
  </si>
  <si>
    <t>U7352.0</t>
  </si>
  <si>
    <t>W5439.0</t>
  </si>
  <si>
    <t>{E614E6B6-C0E8-4604-9A2B-F1EEF72C9B0D}</t>
  </si>
  <si>
    <t>P7105</t>
  </si>
  <si>
    <t>300mm CSP BURIED MOTI CULVERT</t>
  </si>
  <si>
    <t>P7105.0</t>
  </si>
  <si>
    <t>01-13283-M002-XT0421901 RA</t>
  </si>
  <si>
    <t>{5E95FB9C-C2AD-4C1C-A93E-025F27BC6AA8}</t>
  </si>
  <si>
    <t>018</t>
  </si>
  <si>
    <t>U5579</t>
  </si>
  <si>
    <t>U5579.0</t>
  </si>
  <si>
    <t>{628E4781-FB3C-40E0-80FE-8B6E15ADB5B0}</t>
  </si>
  <si>
    <t>U7351</t>
  </si>
  <si>
    <t>U7351.0</t>
  </si>
  <si>
    <t>{DCF4FA61-5398-45F2-AEE8-AEA83AA7640B}</t>
  </si>
  <si>
    <t>01-13283-M002-XH0332201</t>
  </si>
  <si>
    <t>DEPTH 1</t>
  </si>
  <si>
    <t>U7350</t>
  </si>
  <si>
    <t>U7350.0</t>
  </si>
  <si>
    <t>{0E572325-A39B-4809-9843-710E4DAF4252}</t>
  </si>
  <si>
    <t>P7104</t>
  </si>
  <si>
    <t>BURIED MOTI CULVERT 500mm CSP</t>
  </si>
  <si>
    <t>P7104.0</t>
  </si>
  <si>
    <t>{7C9739F1-540C-40E9-8BB7-A6D399CC1714}</t>
  </si>
  <si>
    <t>19731-505-SSW-03322-001</t>
  </si>
  <si>
    <t>T4958</t>
  </si>
  <si>
    <t>1 RReyes (UPI) 191017; 2- MZakeri (UPI) 191128; 3 - AKraus (UPI) 200117; Global-Engineering (UPI) 200227; Global-KWooff (UPI) 201207</t>
  </si>
  <si>
    <t>1- Drawing Info; 2- Drawing Info; 3 - Respon4Agree; Global-TMEPDrawingNo; Global-DrawingRevision_Primary</t>
  </si>
  <si>
    <t>T4958.0</t>
  </si>
  <si>
    <t>01-13283-M002-XT0586001 RA</t>
  </si>
  <si>
    <t>{6A49E833-38F1-4869-9502-77A31BF25C7D}</t>
  </si>
  <si>
    <t>U5807</t>
  </si>
  <si>
    <t>1-SSantos (UPI) 200605; Global-KWooff (UPI) 201207; 2-AKraus (UPI) 211007</t>
  </si>
  <si>
    <t>1-Added TypeCL; Global-DrawingRevision_Primary; 2-ConstructionMethod, Moved</t>
  </si>
  <si>
    <t>U5807.0</t>
  </si>
  <si>
    <t>01-13283-M002-XT0421601 RA</t>
  </si>
  <si>
    <t>{33C3069B-AFB9-4D80-A857-E58F7F8C70A3}</t>
  </si>
  <si>
    <t>U5576</t>
  </si>
  <si>
    <t>1 - ConstructionMethodPrimary; Global-TMEPDrawingNo; Global-TypeCL; Global-SSantos (UPI) 200610; Global-KWooff (UPI) 201207</t>
  </si>
  <si>
    <t>1 - ConstructionMethodPrimary; Global-TMEPDrawingNo; Global-TypeCL; Global-DrawingRevision_Primary</t>
  </si>
  <si>
    <t>U5576.0</t>
  </si>
  <si>
    <t>{F06130B3-06F7-4499-9406-8C8DCA6C20B1}</t>
  </si>
  <si>
    <t>U5575</t>
  </si>
  <si>
    <t>1- KWooff (UPI) 191212; Global-Engineering (UPI) 200227; Global-KWooff (UPI) 201207</t>
  </si>
  <si>
    <t>1 - ConstructionMethodPrimary; Global-TMEPDrawingNo; Global-DrawingRevision_Primary</t>
  </si>
  <si>
    <t>U5575.0</t>
  </si>
  <si>
    <t>{CF213EC8-2E6E-455C-AD96-4D93FD7A0259}</t>
  </si>
  <si>
    <t>U5564</t>
  </si>
  <si>
    <t>1 RReyes (UPI) 191017; 2- KWooff (UPI) 191212; Global-Engineering (UPI) 200227; Global-SSantos (UPI) 200611; Global-KWooff (UPI) 201207</t>
  </si>
  <si>
    <t>1- Drawing Info; 2 - ConstructionMethodPrimary; Global-TMEPDrawingNo; Global-TypeCL; Global-DrawingRevision_Primary</t>
  </si>
  <si>
    <t>U5564.0</t>
  </si>
  <si>
    <t>005036861</t>
  </si>
  <si>
    <t>Tract-2093</t>
  </si>
  <si>
    <t>01-13283-M002-XT0421501 RA</t>
  </si>
  <si>
    <t>{C6FB1708-D366-41FD-ABCC-AC98C3717279}</t>
  </si>
  <si>
    <t>DEPTH 1.1</t>
  </si>
  <si>
    <t>P5476</t>
  </si>
  <si>
    <t>1 - KWooff (UPI) 191212; Global-Engineering (UPI) 200227; 2-AKraus (UPI) 200504; Global-KWooff (UPI) 201207</t>
  </si>
  <si>
    <t>1 - ConstructionMethodPrimary, Drawing Info; Global-TMEPDrawingNo; 2-OwnerCL, Description, KMCDrawName; Global-DrawingRevision_Primary</t>
  </si>
  <si>
    <t>P5476.0</t>
  </si>
  <si>
    <t>01-13283-M002-XT0421301 RA</t>
  </si>
  <si>
    <t>{F813F020-7333-4EBE-BA12-A8844006C794}</t>
  </si>
  <si>
    <t>U5574</t>
  </si>
  <si>
    <t>U5574.0</t>
  </si>
  <si>
    <t>{72E469E3-1A0C-422E-B8DB-925BE7C892A1}</t>
  </si>
  <si>
    <t>U5476</t>
  </si>
  <si>
    <t>1- JHoglund (UPI) 190911; 2-  AKraus (UPI) 191112; 3- KWooff (UPI) 191212; Global-Engineering (UPI) 200227; Global-AKraus (UPI) 210128</t>
  </si>
  <si>
    <t>1- BCGRID; 2- Descritpion, OwnerCL, TypeCL; 3 - ConstructionMethodPrimary; Global-TMEPDrawingNo; Global-Attributes</t>
  </si>
  <si>
    <t>U5476.0</t>
  </si>
  <si>
    <t>01-13283-M002-XT0304201 RA</t>
  </si>
  <si>
    <t>{749764C4-9D97-4615-97C3-93D698BED108}</t>
  </si>
  <si>
    <t>092H5-RD-162</t>
  </si>
  <si>
    <t>T4238</t>
  </si>
  <si>
    <t>Pvt Driveway-Richard Paul Davies</t>
  </si>
  <si>
    <t>T4238.1</t>
  </si>
  <si>
    <t>01-13283-M002-XT0304101 RA</t>
  </si>
  <si>
    <t>PROPOSED PIPELINE CROSSING
RICHARD PAUL DAVIES PRIVATE ACCESS
WITHIN 
EASMENT PLAN LMP16852\PA-18-H/92H5
FRASER VALLEY - BRITISH COLUMBIA</t>
  </si>
  <si>
    <t>{C4068B0B-0803-4D36-B04B-D3DA134C5510}</t>
  </si>
  <si>
    <t>92H5-RD-36</t>
  </si>
  <si>
    <t>T4130</t>
  </si>
  <si>
    <t>Pvt Access-Richard Paul Davies</t>
  </si>
  <si>
    <t>T4130.1</t>
  </si>
  <si>
    <t>01-13283-M002-XT0303701 RA</t>
  </si>
  <si>
    <t>PROPOSED PIPELINE CROSSING_x000D_
AJAY VENTURES INC. ROAD(S)_x000D_
WITHIN _x000D_
A-18-H/92H5_x000D_
FRASER VALLEY - BRITISH COLUMBIA</t>
  </si>
  <si>
    <t>{11CD5F2B-322C-49C0-9104-5CEC442A005E}</t>
  </si>
  <si>
    <t>005036569</t>
  </si>
  <si>
    <t>Tract-2092</t>
  </si>
  <si>
    <t>092H5-RD-161</t>
  </si>
  <si>
    <t>T4239</t>
  </si>
  <si>
    <t>Pvt Road-Ajay Ventures Inc.  Attn:Lloyd Parish</t>
  </si>
  <si>
    <t>T4239.0</t>
  </si>
  <si>
    <t>{51DEC523-4668-467C-A64E-302FDD62F177}</t>
  </si>
  <si>
    <t>092H5-RD-160</t>
  </si>
  <si>
    <t>T4236</t>
  </si>
  <si>
    <t>T4236.0</t>
  </si>
  <si>
    <t>01-13283-M002-XT0303801 RB</t>
  </si>
  <si>
    <t>{73DC1053-0B57-4A1B-82F1-4CFEC3A40AF9}</t>
  </si>
  <si>
    <t>U5339</t>
  </si>
  <si>
    <t>1- MBuzon (UPI) 190904; Global-Engineering (UPI) 200227; Global-Engineering (UPI) 200313; Global-AKraus (UPI) 210128</t>
  </si>
  <si>
    <t>1- Description; Global-TMEPDrawingNo; Global-KMCDrawName; Global-Attributes</t>
  </si>
  <si>
    <t>U5339.0</t>
  </si>
  <si>
    <t xml:space="preserve">PROPOSED PIPELINE CROSSING
BC HYDRO O/H DISTRIBUTION POWER LINE
WITHIN
A-18-H/92H5
FRASER VALLEY REGIONAL DISTRICT
BRITISH COLUMBIA
</t>
  </si>
  <si>
    <t>{8D2A2F63-7088-43F2-B092-F3B86D10F1E7}</t>
  </si>
  <si>
    <t>92H5-OH-131</t>
  </si>
  <si>
    <t>U4407</t>
  </si>
  <si>
    <t>1-AKraus (UPI) 170912; 2-AKraus (UPI) 171123; Global-Engineering (UPI) 200227; Global-Engineering (UPI) 200313; Global-AKraus (UPI) 210128</t>
  </si>
  <si>
    <t>1-updated Respon4Agree; 2-updated Respon4Agree; Global-TMEPDrawingNo; Global-KMCDrawName; Global-Attributes</t>
  </si>
  <si>
    <t>U4407.0</t>
  </si>
  <si>
    <t>{9AE97CB7-26EB-4309-810E-4628A88BFE48}</t>
  </si>
  <si>
    <t>92H5-RD-35</t>
  </si>
  <si>
    <t>T4129</t>
  </si>
  <si>
    <t>T4129.1</t>
  </si>
  <si>
    <t>01-13283-M002-XT0303601 RB</t>
  </si>
  <si>
    <t>{A88B63EC-EC6F-4653-AECB-F4D10B592158}</t>
  </si>
  <si>
    <t>U5735</t>
  </si>
  <si>
    <t>Telus</t>
  </si>
  <si>
    <t>TELUS O/H POWERLINE</t>
  </si>
  <si>
    <t>1-AKraus (UPI) 200511; Global-AKraus (UPI) 210128; Global-AKraus (UPI) 211007</t>
  </si>
  <si>
    <t>1-KMCDrawName; Global-Attributes; Global-Moved</t>
  </si>
  <si>
    <t>U5735.0</t>
  </si>
  <si>
    <t>{0359E166-E6AD-405F-BE36-2C2671DABD2A}</t>
  </si>
  <si>
    <t>U4406</t>
  </si>
  <si>
    <t>BC HYDRO O/H POWERLINE</t>
  </si>
  <si>
    <t>1-AKraus (UPI) 170912; 2- AKraus (UPI) 191125; Global-Engineering (UPI) 200227; 3-AKraus (UPI) 200408;4-AKraus (UPI) 200511; Global-AKraus (UPI) 210128; Global-AKraus (UPI) 211007</t>
  </si>
  <si>
    <t>1-updated Respon4Agree; 2- OwnerCL, Description; Global-TMEPDrawingNo; 3-OwnerCL, Description; 4-KMCDrawName; Global-Attributes; Global-Moved</t>
  </si>
  <si>
    <t>U4406.0</t>
  </si>
  <si>
    <t>001044087</t>
  </si>
  <si>
    <t>Tract-2089</t>
  </si>
  <si>
    <t>017</t>
  </si>
  <si>
    <t>01-13283-M002-XT0303501 RB</t>
  </si>
  <si>
    <t>PROPOSED PIPELINE CROSSING
MINISTRY OF TRANSPORTATION &amp; INFRASTRUCTURE\PROAD
WITHIN 
C-17-H/92H5
FRASER VALLEY - BRITISH COLUMBIA</t>
  </si>
  <si>
    <t>{310C67B4-9610-469B-AA72-B3FD6B557776}</t>
  </si>
  <si>
    <t>92H5-RD-33</t>
  </si>
  <si>
    <t>T4128</t>
  </si>
  <si>
    <t>1-AKraus (UPI) 170525; 2-MMillard (UPI) 170719; 3-WLoper (KMC) 170809; Global-Engineering (UPI) 200227; Global-SSantos (UPI) 200611</t>
  </si>
  <si>
    <t>1-updated OwnerCL; 2-updated Respon4Agree; 3-updated OwnerCL; Global-TMEPDrawingNo; Global-TypeCL</t>
  </si>
  <si>
    <t>T4128.1</t>
  </si>
  <si>
    <t>T7384.0</t>
  </si>
  <si>
    <t>01-13283-M002-XT0949701 RA</t>
  </si>
  <si>
    <t>{42BC0BBA-64AC-48C3-9548-07F48E0CE08A}</t>
  </si>
  <si>
    <t>U7273</t>
  </si>
  <si>
    <t>HUNTER CREEK HYDRO</t>
  </si>
  <si>
    <t>HUNTER CREEK HYDRO O/H DISTRIBUTION</t>
  </si>
  <si>
    <t>1-AKraus (UPI) 210221</t>
  </si>
  <si>
    <t>U7273.0</t>
  </si>
  <si>
    <t>01-13283-M002-XT0421101 RA</t>
  </si>
  <si>
    <t>{86E540B0-A911-48C1-91CD-280941CD7A70}</t>
  </si>
  <si>
    <t>U5571</t>
  </si>
  <si>
    <t>U5571.0</t>
  </si>
  <si>
    <t>{C5342042-6CF0-416F-8B6C-4E8BEA25F2B7}</t>
  </si>
  <si>
    <t>U5475</t>
  </si>
  <si>
    <t>1- JHoglund (UPI) 190911; 2- AKraus (UPI) 191112; Global-Engineering (UPI) 200227; Global-AKraus (UPI) 210128</t>
  </si>
  <si>
    <t>1- BCGRID; 2- OwnerCL, TypeCL, Description; Global-TMEPDrawingNo; Global-Attributes</t>
  </si>
  <si>
    <t>U5475.0</t>
  </si>
  <si>
    <t>01-13283-M002-XT0303401 RB</t>
  </si>
  <si>
    <t>PROPOSED PIPELINE CROSSING
FSR 6086 01 DISTRICT MANAGER CHILLIWACK (DCK)\PROAD\PWITHIN 
C-17-H/92H5
FRASER VALLEY - BRITISH COLUMBIA</t>
  </si>
  <si>
    <t>{F6522676-BC0C-4C2F-87A5-E51B07187395}</t>
  </si>
  <si>
    <t>19731-505-TYP-06408</t>
  </si>
  <si>
    <t>01-13283-M002-PT640801</t>
  </si>
  <si>
    <t>Gravel Forestry Road (Medium Haul) Crossing</t>
  </si>
  <si>
    <t>92H5-RD-32</t>
  </si>
  <si>
    <t>None</t>
  </si>
  <si>
    <t>Forest Service Road</t>
  </si>
  <si>
    <t>T4127</t>
  </si>
  <si>
    <t>FSR 6086 01-DISTRICT MGR CHILLIWACK (DCK)-Active</t>
  </si>
  <si>
    <t>LORENZETTA-HUNTER FSR - FSR 6086 01</t>
  </si>
  <si>
    <t>1-MMillard (UPI) 170719; Global-Engineering (UPI) 200227; Global-SSantos (UPI) 200610</t>
  </si>
  <si>
    <t>T4127.2</t>
  </si>
  <si>
    <t>U5809.0</t>
  </si>
  <si>
    <t>01-13283-M002-XT0303301 RC</t>
  </si>
  <si>
    <t>PROPOSED PIPELINE CROSSING MINISTRY OF TRANSPORTATION &amp; INFRASTRUCTURE ROAD WITHIN A-27-H/92H5 FRASER VALLEY R.D. - BRITISH COLUMBIA</t>
  </si>
  <si>
    <t>{16DB5C9E-EABC-4A0B-84C9-B6AA285DDCBD}</t>
  </si>
  <si>
    <t>027</t>
  </si>
  <si>
    <t>92H5-RD-31</t>
  </si>
  <si>
    <t>T4126</t>
  </si>
  <si>
    <t>1-AKraus (UPI) 170525; 2-MMillard (UPI) 170719; 3-WLoper (KMC) 170809; 4- AKraus (UPI) 191009; Global-Engineering (UPI) 200227; Global-SSantos (UPI) 200611</t>
  </si>
  <si>
    <t>1-updated OwnerCL; 2-updated Respon4Agree; 3-updated OwnerCL; 4- Loc Info (moved); Global-TMEPDrawingNo; Global-TypeCL</t>
  </si>
  <si>
    <t>T4126.1</t>
  </si>
  <si>
    <t>{E92708EE-55E1-4D79-A2CC-C61D5452A3B3}</t>
  </si>
  <si>
    <t>014073854</t>
  </si>
  <si>
    <t>Tract-2087</t>
  </si>
  <si>
    <t>026</t>
  </si>
  <si>
    <t>92H5-RD-273</t>
  </si>
  <si>
    <t>T5098</t>
  </si>
  <si>
    <t>T5098.0</t>
  </si>
  <si>
    <t>13009 - REV. 0</t>
  </si>
  <si>
    <t>014294851</t>
  </si>
  <si>
    <t>Tract-2083</t>
  </si>
  <si>
    <t>036</t>
  </si>
  <si>
    <t>DISTRICT OF HOPE</t>
  </si>
  <si>
    <t>01-13283-M002-XT0303001 RB</t>
  </si>
  <si>
    <t>PROPOSED PIPELINE CROSSING
EMIL ANDERSON CONSTRUCTION CO. LTD.\PPRIVATE ROAD
WITHIN 
A-36-H/92H5
HOPE - BRITISH COLUMBIA</t>
  </si>
  <si>
    <t>{64937130-BA35-4B4B-8563-F25E8B51083E}</t>
  </si>
  <si>
    <t>92H5-RD-26</t>
  </si>
  <si>
    <t>T4125</t>
  </si>
  <si>
    <t>Pvt Land-Emil Anderson Const, Michael Jacobs</t>
  </si>
  <si>
    <t>T4125.1</t>
  </si>
  <si>
    <t>01-13283-M002-XT0988501 RA</t>
  </si>
  <si>
    <t>{305CA553-5419-4C3B-B590-D743A48E237D}</t>
  </si>
  <si>
    <t>015028291</t>
  </si>
  <si>
    <t>Tract-2082</t>
  </si>
  <si>
    <t>U7420</t>
  </si>
  <si>
    <t>KP 1052 Reroute (AR00614)</t>
  </si>
  <si>
    <t>1052+070 + 28</t>
  </si>
  <si>
    <t>U7420.0</t>
  </si>
  <si>
    <t>{6B92F4DC-7003-4C6A-A2C8-3C779A925FCC}</t>
  </si>
  <si>
    <t>U7419</t>
  </si>
  <si>
    <t>O/H DISTRIBUTION</t>
  </si>
  <si>
    <t>U7419.0</t>
  </si>
  <si>
    <t>01-13283-M002-XT0374601 RE</t>
  </si>
  <si>
    <t>{C9A96651-0DA5-41CF-8E22-22A48F15BAB4}</t>
  </si>
  <si>
    <t>015028283</t>
  </si>
  <si>
    <t>Tract-2081</t>
  </si>
  <si>
    <t>U5488</t>
  </si>
  <si>
    <t>OH COMMUNICATIONS</t>
  </si>
  <si>
    <t>KP 1050 Reroute (AR00663)</t>
  </si>
  <si>
    <t>1- MBuzon (UPI) 190904; Global-Engineering (UPI) 200227; Global-Engineering (UPI) 200313; 2-AKraus (UPI) 200511; Global-AKraus (UPI) 210128; Global-AKraus (UPI) 211117</t>
  </si>
  <si>
    <t>1- Description; Global-TMEPDrawingNo; Global-KMCDrawName; 2-KMCDrawName; Global-Attributes; Global-KMCDrawName</t>
  </si>
  <si>
    <t>1050+333 + 1700</t>
  </si>
  <si>
    <t>U5488.0</t>
  </si>
  <si>
    <t>{A7EC8120-35F1-4EC1-BDB3-2C2F7C075072}</t>
  </si>
  <si>
    <t>U5472</t>
  </si>
  <si>
    <t>1- JHoglund (UPI) 190909; Global-Engineering (UPI) 200227; Global-Engineering (UPI) 200313; 2-AKraus (UPI) 200511; Global-AKraus (UPI) 210128; Global-AKraus (UPI) 211117</t>
  </si>
  <si>
    <t>U5472.0</t>
  </si>
  <si>
    <t>035</t>
  </si>
  <si>
    <t>13004 - REV. 0</t>
  </si>
  <si>
    <t>01-13283-M002-XT0421001 RA</t>
  </si>
  <si>
    <t>PROPOSED PIPELINE CROSSING
KINDERMORGAN CANADA INC. BURIED PIPE(S)
WITHIN R/W PLAN KAP1280A
D-46-E/92H6
HOPE - BRITISH COLUMBIA</t>
  </si>
  <si>
    <t>{B61F8420-C500-4582-877C-BF5B10B3CF8B}</t>
  </si>
  <si>
    <t>015027813</t>
  </si>
  <si>
    <t>Tract-2078</t>
  </si>
  <si>
    <t>92H6-PL-244</t>
  </si>
  <si>
    <t>P4343</t>
  </si>
  <si>
    <t>1-Global-Engineering (UPI) 200227; 2-AKraus (UPI) 200504; Global-MOC 710 211103</t>
  </si>
  <si>
    <t>1-Global-TMEPDrawingNo; 2-OwnerCL, Description, KMCDrawName; Global-Moved</t>
  </si>
  <si>
    <t>1050+333 + 8</t>
  </si>
  <si>
    <t>P4343.0</t>
  </si>
  <si>
    <t>01-13283-M002-XT0953401 RB</t>
  </si>
  <si>
    <t>{719424A6-F222-43FE-82FA-F498F04C782D}</t>
  </si>
  <si>
    <t>HWY Relocation</t>
  </si>
  <si>
    <t>19731-505-TYP-01300</t>
  </si>
  <si>
    <t>Overhead Powerline Crossing (Alberta)</t>
  </si>
  <si>
    <t>033</t>
  </si>
  <si>
    <t>U7331</t>
  </si>
  <si>
    <t>U7331.0</t>
  </si>
  <si>
    <t>{1B6A25D2-1F38-4A36-8C5C-240003FA4BEE}</t>
  </si>
  <si>
    <t>92H5-OH-298</t>
  </si>
  <si>
    <t>U7308</t>
  </si>
  <si>
    <t>U7308.0</t>
  </si>
  <si>
    <t>{E029AFED-161C-4BA6-9AE9-7D0E1F9F1B57}</t>
  </si>
  <si>
    <t>U5485</t>
  </si>
  <si>
    <t>1- AKraus (UPI) 191108; 2- AKraus (UPI) 191127; Global-Engineering (UPI) 200227; Global-AKraus (UPI) 210128; 3-AKraus (UPI) 210423</t>
  </si>
  <si>
    <t>1- CrossingName, Description, OwnerCL, TypeCL, Respon4Agree; 2- Respon4Agree; Global-TMEPDrawingNo; Global-Attributes; 3-KMCDrawName</t>
  </si>
  <si>
    <t>U5485.0</t>
  </si>
  <si>
    <t>{F0F89726-28E9-4498-9624-0D140690CD9F}</t>
  </si>
  <si>
    <t>P7064</t>
  </si>
  <si>
    <t>P7064.0</t>
  </si>
  <si>
    <t>{C89BE036-D430-43AC-AECB-109D75957166}</t>
  </si>
  <si>
    <t>P7063</t>
  </si>
  <si>
    <t>P7063.0</t>
  </si>
  <si>
    <t>{EE40123B-2808-481F-8EB1-0025713E4586}</t>
  </si>
  <si>
    <t>P7062</t>
  </si>
  <si>
    <t>P7062.0</t>
  </si>
  <si>
    <t>{B2B1AEFF-783D-4E6B-A87A-B29D62658477}</t>
  </si>
  <si>
    <t>P7061</t>
  </si>
  <si>
    <t>P7061.0</t>
  </si>
  <si>
    <t>{7A18F96E-B3D3-43A8-8BD5-DED22822D18F}</t>
  </si>
  <si>
    <t>P7579</t>
  </si>
  <si>
    <t>P7579.0</t>
  </si>
  <si>
    <t>{DB515096-55FE-4429-B3BC-D71B42B51BAE}</t>
  </si>
  <si>
    <t>P7060</t>
  </si>
  <si>
    <t>P7060.0</t>
  </si>
  <si>
    <t>{F8912B77-49B0-410C-A14A-82821E252196}</t>
  </si>
  <si>
    <t>P7059</t>
  </si>
  <si>
    <t>P7059.0</t>
  </si>
  <si>
    <t>PROPOSED PIPELINE CROSSING_x000D_
SHAW BURIED CABLE_x000D_
WITHIN _x000D_
C-32-H/92H5_x000D_
HOPE - BRITISH COLUMBIA</t>
  </si>
  <si>
    <t>{372EBF48-23A8-40F4-9428-C4D92BB58B95}</t>
  </si>
  <si>
    <t>032</t>
  </si>
  <si>
    <t>92H5-CA-15</t>
  </si>
  <si>
    <t>U5471</t>
  </si>
  <si>
    <t>KP 1048 Reroute (AR00597)</t>
  </si>
  <si>
    <t>1- MBuzon (UPI) 190904; 2- AKraus (UPI) 191127; 3- KWooff (UPI) 191212; Global-Engineering (UPI) 200227;3-Engineering (UPI) 201217; Global-RFox (UPI) 210922</t>
  </si>
  <si>
    <t>1- Description; 2- Respon4Agree; 3 - ConstructionMethodPrimary; Global-TMEPDrawingNo;4-Moved to MOC1163; Global-Moved</t>
  </si>
  <si>
    <t>1048+942 + 257</t>
  </si>
  <si>
    <t>U5471.0</t>
  </si>
  <si>
    <t>{54780A84-A1C6-4087-982F-28AA7B573EE0}</t>
  </si>
  <si>
    <t>92H5-CA-296</t>
  </si>
  <si>
    <t>U7275</t>
  </si>
  <si>
    <t>; Global-RFox (UPI) 210922</t>
  </si>
  <si>
    <t>; Global-Moved</t>
  </si>
  <si>
    <t>1048+942 + 233</t>
  </si>
  <si>
    <t>U7275.0</t>
  </si>
  <si>
    <t>01-13283-M002-XT0960201 RC</t>
  </si>
  <si>
    <t>{22FBC607-94D5-4719-AA5B-0F2A82E1B5AF}</t>
  </si>
  <si>
    <t>U7330</t>
  </si>
  <si>
    <t>; Global-RFox (UPI) 210922; Global-AKraus (UPI) 211117; 2-AKraus (UPI) 220127</t>
  </si>
  <si>
    <t>; Global-Moved; Global-KMCDrawName; 2-KMCDrawName</t>
  </si>
  <si>
    <t>1048+942 + 230</t>
  </si>
  <si>
    <t>U7330.0</t>
  </si>
  <si>
    <t>{37089F1B-08CA-4E00-BD2B-8163B255F937}</t>
  </si>
  <si>
    <t>U5486</t>
  </si>
  <si>
    <t>1- AKraus (UPI) 191108; 2- AKraus (UPI) 191127; Global-Engineering (UPI) 200227; Global-Engineering (UPI) 20031;3-Engineering (UPI) 2012173; Global-AKraus (UPI) 210128; Global-RFox (UPI) 210922; Global-AKraus (UPI) 211117; 4-AKraus (UPI) 220127</t>
  </si>
  <si>
    <t>1- CrossingName, Description, OwnerCL, TypeCL, Respon4Agree; 2- Respon4Agree; Global-TMEPDrawingNo; Global-KMCDrawName;3-Moved to MOC1163; Global-Attributes; Global-Moved; Global-KMCDrawName; 4-KMCDrawName;</t>
  </si>
  <si>
    <t>1048+942 + 229</t>
  </si>
  <si>
    <t>U5486.0</t>
  </si>
  <si>
    <t>{F10FDA31-8B75-46D1-9266-5CA9A884733E}</t>
  </si>
  <si>
    <t>U7274</t>
  </si>
  <si>
    <t>; Global-Moved; Global-KMCDrawName; 2-KMCDrawName;</t>
  </si>
  <si>
    <t>1048+942 + 228</t>
  </si>
  <si>
    <t>U7274.0</t>
  </si>
  <si>
    <t>01-13283-M002-XT0442101 RB</t>
  </si>
  <si>
    <t>{0EE733CC-4108-439D-8C12-44FC379D0474}</t>
  </si>
  <si>
    <t>012149641</t>
  </si>
  <si>
    <t>TRACT-2074</t>
  </si>
  <si>
    <t>P4342</t>
  </si>
  <si>
    <t>1- AKraus (UPI) 191127; Global-Engineering (UPI) 200227; 2-AKraus (UPI) 200504;3-MOC;4-Engineering (UPI) 201217; 4-AKraus (UPI) 210107; Global-RFox (UPI) 210922</t>
  </si>
  <si>
    <t>1- Respon4Agree; Global-TMEPDrawingNo; 2-OwnerCL, Description, KMCDrawName;3-Historical (Moved for MOC1163); 4-KMCDrawName; Global-Moved</t>
  </si>
  <si>
    <t>1048+942 + 221</t>
  </si>
  <si>
    <t>P4342.0</t>
  </si>
  <si>
    <t>13007 - REV. 1</t>
  </si>
  <si>
    <t>Tract-2074</t>
  </si>
  <si>
    <t>01-13283-M002-XT0302301 RB</t>
  </si>
  <si>
    <t>{363D4E16-E299-4959-AF65-114DD344AC60}</t>
  </si>
  <si>
    <t>U5480</t>
  </si>
  <si>
    <t>SHAW BURIED CABLE</t>
  </si>
  <si>
    <t>1- AKraus (UPI) 191127; 2- KWooff (UPI) 191212; Global-Engineering (UPI) 200227;3-Engineering (UPI) 201217; Global-RFox (UPI) 210922; Global-AKraus (UPI) 211117</t>
  </si>
  <si>
    <t>1- Respon4Agree; 2 - ConstructionMethodPrimary, Drawing Info; Global-TMEPDrawingNo;3-Moved to MOC1163; Global-Moved; Global-KMCDrawName</t>
  </si>
  <si>
    <t>1048+942 + 57</t>
  </si>
  <si>
    <t>U5480.0</t>
  </si>
  <si>
    <t>{AC7B0E6E-8040-4182-B902-F2E7B0358461}</t>
  </si>
  <si>
    <t>U4197</t>
  </si>
  <si>
    <t>1-RMcCreary (UPI) 170927; 2- AKraus (UPI) 191127; 3- KWooff (UPI) 191212; Global-Engineering (UPI) 200227; Global-AKraus (UPI) 211117</t>
  </si>
  <si>
    <t>1-Updated GTechReq, GTPermitCompleted, GTFldCompleteDate; 2- Respon4Agree; 3 - ConstructionMethodPrimary, Drawing Info; Global-TMEPDrawingNo; Global-KMCDrawName</t>
  </si>
  <si>
    <t>U4197.2</t>
  </si>
  <si>
    <t>{EA59CA25-9F77-4008-BEDF-F068451528CE}</t>
  </si>
  <si>
    <t>U5478</t>
  </si>
  <si>
    <t>1- AKraus (UPI) 191127; 2- KWooff (UPI) 191212; Global-Engineering (UPI) 200227; Global-AKraus (UPI) 211117</t>
  </si>
  <si>
    <t>1- Respon4Agree; 2 - ConstructionMethodPrimary, Drawing Info; Global-TMEPDrawingNo; Global-KMCDrawName</t>
  </si>
  <si>
    <t>U5478.0</t>
  </si>
  <si>
    <t>{EDD66325-F6A0-411F-AB33-B4A0B2B92096}</t>
  </si>
  <si>
    <t>19731-505-SSW-03305</t>
  </si>
  <si>
    <t>01-13283-M002-XH0330501</t>
  </si>
  <si>
    <t xml:space="preserve">Trans-Canada Highway </t>
  </si>
  <si>
    <t>T4929</t>
  </si>
  <si>
    <t>2 - KWooff (UPI) 191212; Global-Engineering (UPI) 200227; Global-KWooff (UPI) 210528</t>
  </si>
  <si>
    <t>1 - ConstructionMethodPrimary; 2 - ConstructionMethodPrimary; Global-TMEPDrawingNo; Global-DrawingRevision</t>
  </si>
  <si>
    <t>T4929.0</t>
  </si>
  <si>
    <t>01-13283-M002-XT0958801 RA</t>
  </si>
  <si>
    <t>{D2E14B5A-5660-4ED7-A9D5-037016864980}</t>
  </si>
  <si>
    <t>U7329</t>
  </si>
  <si>
    <t>TELUS U/G FIBRE OPTIC COMMUNICATIONS CABLE</t>
  </si>
  <si>
    <t>U/G COMMUNICATIONS CABLE</t>
  </si>
  <si>
    <t>; Global-KWooff (UPI) 210528</t>
  </si>
  <si>
    <t>; Global-DrawingRevision</t>
  </si>
  <si>
    <t>U7329.0</t>
  </si>
  <si>
    <t>01-13283-M002-XT0302101 RD</t>
  </si>
  <si>
    <t>PROPOSED PIPELINE CROSSING_x000D_
TELUS BURIED CABLE_x000D_
WITHIN _x000D_
C-32-H/92H5_x000D_
HOPE - BRITISH COLUMBIA</t>
  </si>
  <si>
    <t>{925B97EA-0F46-4EE8-ACA0-B79BC2B345DF}</t>
  </si>
  <si>
    <t>92H5-CA-12</t>
  </si>
  <si>
    <t>U4196</t>
  </si>
  <si>
    <t>1-Updated GTechReq, GTPermitCompleted, GTFldCompleteDate; 2- Description; Global-TMEPDrawingNo; Global-KMCDrawName; Global-TypeCL; Global-SSantos (UPI) 200610; Global-KWooff (UPI) 210528</t>
  </si>
  <si>
    <t>1-Updated GTechReq, GTPermitCompleted, GTFldCompleteDate; 2- Description; Global-TMEPDrawingNo; Global-KMCDrawName; Global-TypeCL; Global-DrawingRevision</t>
  </si>
  <si>
    <t>U4196.2</t>
  </si>
  <si>
    <t>01-13283-M002-XT0302201 RB</t>
  </si>
  <si>
    <t>PROPOSED PIPELINE CROSSING
MINISTRY OF TRANSPORTATION &amp; INFRASTRUCTURE\PROAD
WITHIN\PROAD PLAN NWP73383 
C-32-H/92H5
HOPE - BRITISH COLUMBIA</t>
  </si>
  <si>
    <t>{3FD3A9C1-B5D6-4317-9E1F-E8E00A9EC447}</t>
  </si>
  <si>
    <t>92H5-RD-14</t>
  </si>
  <si>
    <t>T4124</t>
  </si>
  <si>
    <t>FLOOD RD OFFRAMP</t>
  </si>
  <si>
    <t>1-RMcCreary (UPI) 170927; Global-Engineering (UPI) 200227; Global-Engineering (UPI) 200313; Global-KWooff (UPI) 210528</t>
  </si>
  <si>
    <t>1-Updated GTechReq, GTPermitCompleted, GTFldCompleteDate; Global-TMEPDrawingNo; Global-KMCDrawName; Global-DrawingRevision</t>
  </si>
  <si>
    <t>T4124.3</t>
  </si>
  <si>
    <t>01-13283-M002-XT0420101 RA</t>
  </si>
  <si>
    <t>{ECBAF629-5B0A-4BE9-9622-78C659CFC84F}</t>
  </si>
  <si>
    <t>U5479</t>
  </si>
  <si>
    <t>1-Updated GTechReq, GTPermitCompleted, GTFldCompleteDate, 2-HistoricalState, DataAccuracyIssues; 3 Reinstated; Global-TMEPDrawingNo; 4-KMCDrawName ; Global-KMCDrawName; Global-TypeCL; Global-SSantos (UPI) 200610; Global-SSantos (UPI) 200929; Global-KWooff (UPI) 210528</t>
  </si>
  <si>
    <t>1-Updated GTechReq, GTPermitCompleted, GTFldCompleteDate, 2-HistoricalState, DataAccuracyIssues; 3 Reinstated; Global-TMEPDrawingNo; 4-KMCDrawName ; Global-KMCDrawName; Global-TypeCL; Global-Added DrawingRevision_Primary; Global-DrawingRevision</t>
  </si>
  <si>
    <t>U5479.0</t>
  </si>
  <si>
    <t>{047BCDE8-6531-4A98-8A67-4CBF73BC68B3}</t>
  </si>
  <si>
    <t>92H5-RD-13</t>
  </si>
  <si>
    <t>HW</t>
  </si>
  <si>
    <t>T4123</t>
  </si>
  <si>
    <t>TRANS-CANADA HWY</t>
  </si>
  <si>
    <t>HIGHWAY</t>
  </si>
  <si>
    <t>1-RMcCreary (UPI) 170905; 2-RMcCreary (UPI) 170927; Global-Engineering (UPI) 200227; Global-KWooff (UPI) 210528</t>
  </si>
  <si>
    <t>1-Updated dwgtype, dwgtitle,dwgnumbers; 2-Updated GTechReq, GTPermitCompleted, GTFldCompleteDate; Global-TMEPDrawingNo; Global-DrawingRevision</t>
  </si>
  <si>
    <t>T4123.3</t>
  </si>
  <si>
    <t>{9C12F864-5748-4160-8ABD-3098C562B119}</t>
  </si>
  <si>
    <t>92H5-RD-11</t>
  </si>
  <si>
    <t>LKI Segment: 541</t>
  </si>
  <si>
    <t>T4122</t>
  </si>
  <si>
    <t>T4122.3</t>
  </si>
  <si>
    <t>01-13283-M002-XT0302001 RB</t>
  </si>
  <si>
    <t>PROPOSED PIPELINE CROSSING
MINISTRY OF TRANSPORTATION &amp; INFRASTRUCTURE\PROAD
WITHIN\PR/W PLAN NWP73383 
C-32-H/92H5
HOPE - BRITISH COLUMBIA</t>
  </si>
  <si>
    <t>{1892756B-23DC-4597-8E2D-A8709069FB2B}</t>
  </si>
  <si>
    <t>92H5-RD-10</t>
  </si>
  <si>
    <t>T4121</t>
  </si>
  <si>
    <t>1-RMcCreary (UPI) 170905; 2-RMcCreary (UPI) 170927; 3 - KWooff (UPI) 191212; Global-Engineering (UPI) 200227; Global-Engineering (UPI) 200313; Global-KWooff (UPI) 210528</t>
  </si>
  <si>
    <t>1-Updated dwgtype, dwgtitle,dwgnumbers; 2-Updated GTechReq, GTPermitCompleted, GTFldCompleteDate; 3 - DrawType; Global-TMEPDrawingNo; Global-KMCDrawName; Global-DrawingRevision</t>
  </si>
  <si>
    <t>T4121.3</t>
  </si>
  <si>
    <t>{0AE90242-00FB-4481-A727-7D696E8A3866}</t>
  </si>
  <si>
    <t>19731-505-SSW-03303</t>
  </si>
  <si>
    <t>01-13283-M002-XH0330301</t>
  </si>
  <si>
    <t>Flood Road Overpass Highway</t>
  </si>
  <si>
    <t>92H5-RD-9</t>
  </si>
  <si>
    <t>T4120</t>
  </si>
  <si>
    <t>FLOOD RD OVERPASS</t>
  </si>
  <si>
    <t>1-Global-Engineering (UPI) 200227; 2-TMiles (UPI) 200925; 3-KWooff (UPI) 210708</t>
  </si>
  <si>
    <t>1-Global-TMEPDrawingNo; 2-DrawingRevision_Primary; 3-PrimaryDwgRev</t>
  </si>
  <si>
    <t>T4120.2</t>
  </si>
  <si>
    <t>{1B7775E7-569D-47F9-891A-CEBF6617ADCC}</t>
  </si>
  <si>
    <t>U7405</t>
  </si>
  <si>
    <t>U7405.0</t>
  </si>
  <si>
    <t>01-13283-M002-XT0301801 RA</t>
  </si>
  <si>
    <t>PROPOSED PIPELINE CROSSING_x000D_
CITY OF HOPE ROAD_x000D_
WITHIN _x000D_
D-32-H/92H5_x000D_
HOPE - BRITISH COLUMBIA</t>
  </si>
  <si>
    <t>{C3B11E24-1236-4A7B-9B3E-D0FF3D489567}</t>
  </si>
  <si>
    <t>92H5-RD-7</t>
  </si>
  <si>
    <t>T4119</t>
  </si>
  <si>
    <t>CITY OF HOPE</t>
  </si>
  <si>
    <t>ESTELL RD</t>
  </si>
  <si>
    <t>1- OSunba (UPI) 191127; Global-Engineering (UPI) 200227</t>
  </si>
  <si>
    <t>1- TypicalCode; Global-TMEPDrawingNo</t>
  </si>
  <si>
    <t>T4119.1</t>
  </si>
  <si>
    <t>01-13283-M002-XT0301901 RA</t>
  </si>
  <si>
    <t>PROPOSED PIPELINE CROSSING
FORTISBC ENERGY INC. BURIED PIPE
WITHIN
D-32-H/92H5
HOPE - BRITISH COLUMBIA</t>
  </si>
  <si>
    <t>{B7079528-C42A-482F-8D79-9652FFE0A0B6}</t>
  </si>
  <si>
    <t>92H5-PL-8</t>
  </si>
  <si>
    <t>PE</t>
  </si>
  <si>
    <t>GD</t>
  </si>
  <si>
    <t>GAS DISTRIBUTION</t>
  </si>
  <si>
    <t>P3603</t>
  </si>
  <si>
    <t>FORTIS BC</t>
  </si>
  <si>
    <t>FORTISBC</t>
  </si>
  <si>
    <t>FORTISBC U/G PIPE 42 GAS DIST</t>
  </si>
  <si>
    <t>1-WLoper (KMC) email 170809; 2-MCecchini (UPI) 170815; 3 - KWooff (UPI) 191212; Global-Engineering (UPI) 200227</t>
  </si>
  <si>
    <t>1-updated TypeCL; 2-updated OwnerCL spelling; 3 - ConstructionMethodSecondary; Global-TMEPDrawingNo</t>
  </si>
  <si>
    <t>P3603.2</t>
  </si>
  <si>
    <t>W1694.5</t>
  </si>
  <si>
    <t>01-13283-M002-XT0301701 RC</t>
  </si>
  <si>
    <t>{1B265589-C09D-4E4A-85E2-DCA039FCFB8D}</t>
  </si>
  <si>
    <t>U5332</t>
  </si>
  <si>
    <t>1- MBuzon (UPI) 190904; 2 - KWooff (UPI) 191212; Global-Engineering (UPI) 200227; Global-Engineering (UPI) 200313; Global-AKraus (UPI) 210128</t>
  </si>
  <si>
    <t>1- Description; 2 - ConstructionMethodSecondary; Global-TMEPDrawingNo; Global-KMCDrawName; Global-Attributes</t>
  </si>
  <si>
    <t>U5332.0</t>
  </si>
  <si>
    <t>PROPOSED PIPELINE CROSSING BC HYDRO O/H DISTRIBUTION POWER LINE WITHIN D-32-H/92H5  HOPE R.D. - BRITISH COLUMBIA</t>
  </si>
  <si>
    <t>{37E2D96E-EBF5-4F9C-AA2B-467FF9D8BAFB}</t>
  </si>
  <si>
    <t>92H5-OH-125</t>
  </si>
  <si>
    <t>U4195</t>
  </si>
  <si>
    <t>1 - KWooff (UPI) 191212; Global-Engineering (UPI) 200227; Global-Engineering (UPI) 200313; Global-AKraus (UPI) 210128</t>
  </si>
  <si>
    <t>1 - ConstructionMethodSecondary; Global-TMEPDrawingNo; Global-KMCDrawName; Global-Attributes</t>
  </si>
  <si>
    <t>U4195.1</t>
  </si>
  <si>
    <t>{2F0A4698-08A5-4458-855B-C0BE993961CB}</t>
  </si>
  <si>
    <t>006458769</t>
  </si>
  <si>
    <t>Tract-2070</t>
  </si>
  <si>
    <t>T5032</t>
  </si>
  <si>
    <t>T5032.0</t>
  </si>
  <si>
    <t>{56901A1C-9C8A-4A64-881C-CC51F37F6F2A}</t>
  </si>
  <si>
    <t>006548831</t>
  </si>
  <si>
    <t>Tract-2069</t>
  </si>
  <si>
    <t>BURIED UTILITY</t>
  </si>
  <si>
    <t>U5932</t>
  </si>
  <si>
    <t>PRIVATE BURIED UTILITY</t>
  </si>
  <si>
    <t>Global-SSantos (UPI) 200611; Global-SSantos (UPI) 200619; Global-SSantos (UPI) 200929; Global-AKraus (UPI) 210128</t>
  </si>
  <si>
    <t>Global-TypeCL; Global-Missing drawing details; Global-Added DrawingRevision_Primary; Global-Attributes</t>
  </si>
  <si>
    <t>U5932.0</t>
  </si>
  <si>
    <t>{2837DF0C-CCD0-4EE8-AF46-9C111FED089D}</t>
  </si>
  <si>
    <t>SA</t>
  </si>
  <si>
    <t>P7578</t>
  </si>
  <si>
    <t>PRIVATE SANITARY LINE</t>
  </si>
  <si>
    <t>P7578.0</t>
  </si>
  <si>
    <t>{4C742415-9C32-41A9-AAD4-90F25139868F}</t>
  </si>
  <si>
    <t>DEPTH 0.76</t>
  </si>
  <si>
    <t>P7165</t>
  </si>
  <si>
    <t>PRIVATE BURIED 1" WATER PIPE</t>
  </si>
  <si>
    <t>P7165.0</t>
  </si>
  <si>
    <t>{505C7C83-5E81-4BB8-A3DE-66A0D811EF84}</t>
  </si>
  <si>
    <t>DEPTH 0.41</t>
  </si>
  <si>
    <t>U7418</t>
  </si>
  <si>
    <t>PRIVATE ABOVE GROUND COMMUNICATION CABLE</t>
  </si>
  <si>
    <t>ABOVE GROUND COMMUNICATION CABLE</t>
  </si>
  <si>
    <t>U7418.0</t>
  </si>
  <si>
    <t>W1692.4</t>
  </si>
  <si>
    <t>{644E7B34-5C18-4A83-B91B-E2C330E6C305}</t>
  </si>
  <si>
    <t>P5751</t>
  </si>
  <si>
    <t>Global-SSantos (UPI) 206010; Global-SSantos (UPI) 200619; Global-SSantos (UPI) 200929; Global-AKraus (UPI) 210128; Global-AKraus (UPI) 211117</t>
  </si>
  <si>
    <t>Global-TypeCL; Global-Missing drawing details; Global-Added DrawingRevision_Primary; Global-Attributes; Global-Moved</t>
  </si>
  <si>
    <t>P5751.0</t>
  </si>
  <si>
    <t>W1691.4</t>
  </si>
  <si>
    <t>{0C3A7521-2609-4200-854A-9E1C72C6D64D}</t>
  </si>
  <si>
    <t>DEPTH 0.281</t>
  </si>
  <si>
    <t>P7153</t>
  </si>
  <si>
    <t>PRIVATE BURIED 3" SEPTIC PIPE</t>
  </si>
  <si>
    <t>P7153.0</t>
  </si>
  <si>
    <t>01-13283-M002-XT0301601 RA</t>
  </si>
  <si>
    <t>{7152C0AB-F0F9-45F0-BA65-A508F970049A}</t>
  </si>
  <si>
    <t>010311521</t>
  </si>
  <si>
    <t>031</t>
  </si>
  <si>
    <t>92H5-PL-6</t>
  </si>
  <si>
    <t>P3602</t>
  </si>
  <si>
    <t>1-MCecchini (UPI) 170815; 2-JFietz (UPI) per ICIS 180309; 3- JHoglund (UPI) 190911; Global-Engineering (UPI) 200227</t>
  </si>
  <si>
    <t>1-updated OwnerCL spelling; 2-moved to match ICIS data; 3- BCGRID; Global-TMEPDrawingNo</t>
  </si>
  <si>
    <t>P3602.1</t>
  </si>
  <si>
    <t>01-13283-M002-XT0301501 RA</t>
  </si>
  <si>
    <t>{42D164BA-439A-4F30-9FF4-08431DEAC779}</t>
  </si>
  <si>
    <t>092H5-RD-157</t>
  </si>
  <si>
    <t>T4250</t>
  </si>
  <si>
    <t>Pvt Road G &amp; M Liske Developments, G. Liske</t>
  </si>
  <si>
    <t>1-AKraus (UPI) 170810; Global-Engineering (UPI) 200227; Global-Engineering (UPI) 200313; Global-AKraus (UPI) 210128</t>
  </si>
  <si>
    <t>T4250.0</t>
  </si>
  <si>
    <t>01-13283-M002-XT0301301 RB</t>
  </si>
  <si>
    <t>{A54DA7DB-6238-44D3-B343-BE48AE0FEFBF}</t>
  </si>
  <si>
    <t>U7518</t>
  </si>
  <si>
    <t>U7518.0</t>
  </si>
  <si>
    <t>{E9D8C192-421B-4746-BE8B-A50578839C00}</t>
  </si>
  <si>
    <t>U5338</t>
  </si>
  <si>
    <t>U5338.0</t>
  </si>
  <si>
    <t xml:space="preserve">PROPOSED PIPELINE CROSSING
BC HYDRO O/H DISTRIBUTION POWER LINE
WITHIN
C-31-H/92H5
HOPE R.D. - BRITISH COLUMBIA
</t>
  </si>
  <si>
    <t>{0EB9570C-BADC-4E2D-8023-DB45E4180E12}</t>
  </si>
  <si>
    <t>92H5-OH-129</t>
  </si>
  <si>
    <t>U4405</t>
  </si>
  <si>
    <t>U4405.0</t>
  </si>
  <si>
    <t>01-13283-M002-XT0301001 RA</t>
  </si>
  <si>
    <t>PROPOSED PIPELINE CROSSING
0818988 B.C. LTD. PRIVATE ROAD(S)
WITHIN 
C-31-H/92H5
HOPE - BRITISH COLUMBIA</t>
  </si>
  <si>
    <t>{EA9742D1-DB50-45ED-AC44-4FEED766778A}</t>
  </si>
  <si>
    <t>009510788</t>
  </si>
  <si>
    <t>Tract-2068</t>
  </si>
  <si>
    <t>92H5-RD-128</t>
  </si>
  <si>
    <t>T4400</t>
  </si>
  <si>
    <t>Pvt Road (Campground)-0818988 B.C. Ltd, N. Moser</t>
  </si>
  <si>
    <t>T4400.0</t>
  </si>
  <si>
    <t>{8E563445-F059-4A79-BE50-2EDD9326F6DF}</t>
  </si>
  <si>
    <t>U7165</t>
  </si>
  <si>
    <t>PRIVATE U/G COMMUNICATION CABLE</t>
  </si>
  <si>
    <t>U7165.0</t>
  </si>
  <si>
    <t>{F761C7C9-FE15-4745-A03E-23F093566EFF}</t>
  </si>
  <si>
    <t>U7164</t>
  </si>
  <si>
    <t>PRIVATE U/G POWER CABLE</t>
  </si>
  <si>
    <t>U7164.0</t>
  </si>
  <si>
    <t>{073D2D21-976A-47D1-87DE-8CE570DFDC85}</t>
  </si>
  <si>
    <t>P5880</t>
  </si>
  <si>
    <t>PRIVATE BURIED SEWER PIPE</t>
  </si>
  <si>
    <t>P5880.0</t>
  </si>
  <si>
    <t>{9F083992-EC27-4A9E-A293-8E935800E7D0}</t>
  </si>
  <si>
    <t>P5879</t>
  </si>
  <si>
    <t>P5879.0</t>
  </si>
  <si>
    <t>{28642517-4680-4E02-834F-544E1532BF9F}</t>
  </si>
  <si>
    <t>P7464</t>
  </si>
  <si>
    <t>PRIVATE BURIED PVC PIPE</t>
  </si>
  <si>
    <t>P7464.0</t>
  </si>
  <si>
    <t>{91E644A0-4E59-4B77-A35E-5BAD00ECB455}</t>
  </si>
  <si>
    <t>DEPTH 2.02</t>
  </si>
  <si>
    <t>P7164</t>
  </si>
  <si>
    <t>P7164.0</t>
  </si>
  <si>
    <t>{3C11BBAE-FB02-4BC6-9CD1-86A6BD310C7E}</t>
  </si>
  <si>
    <t>H(AN)</t>
  </si>
  <si>
    <t>T4574</t>
  </si>
  <si>
    <t>1-AKraus (UPI) 170525; 2-AKraus (UPI) 170810; Global-Engineering (UPI) 200227</t>
  </si>
  <si>
    <t>1-updated OwnerCL; 2-updated Respon4Agree; Global-TMEPDrawingNo</t>
  </si>
  <si>
    <t>T4574.0</t>
  </si>
  <si>
    <t>{B8C6B377-0C99-4084-BE71-94E9F12C98AD}</t>
  </si>
  <si>
    <t>DEPTH 1.24</t>
  </si>
  <si>
    <t>P7463</t>
  </si>
  <si>
    <t>P7463.0</t>
  </si>
  <si>
    <t>{4BD93131-6808-4509-8527-07630917E849}</t>
  </si>
  <si>
    <t>92H5-RD-3</t>
  </si>
  <si>
    <t>T4118</t>
  </si>
  <si>
    <t>T4118.1</t>
  </si>
  <si>
    <t>01-13283-M002-XT0300901 RB</t>
  </si>
  <si>
    <t>{36A33113-8CD4-4ED8-B1D9-DFCCD78B9568}</t>
  </si>
  <si>
    <t>U7133</t>
  </si>
  <si>
    <t>; Global-AKraus (UPI) 210128; Global-AKraus (UPI) 211117</t>
  </si>
  <si>
    <t>; Global-Attributes; Global-Moved</t>
  </si>
  <si>
    <t>U7133.0</t>
  </si>
  <si>
    <t>{8F402EAA-CEA1-472E-B618-FA4FC4F4CEC8}</t>
  </si>
  <si>
    <t>U4404</t>
  </si>
  <si>
    <t>1-AKraus (UPI) 181213; Global-Engineering (UPI) 200227; Global-AKraus (UPI) 210128; Global-AKraus (UPI) 211117</t>
  </si>
  <si>
    <t>1-Respon4Agree; Global-TMEPDrawingNo; Global-Attributes; Global-Moved</t>
  </si>
  <si>
    <t>U4404.0</t>
  </si>
  <si>
    <t>{02C73A8D-2941-479B-B818-897B2DB7073C}</t>
  </si>
  <si>
    <t>DEPTH 0.57</t>
  </si>
  <si>
    <t>U7163</t>
  </si>
  <si>
    <t>U7163.0</t>
  </si>
  <si>
    <t>{173FD5E5-5F0E-43C9-B3DA-A4653B9E4F05}</t>
  </si>
  <si>
    <t>U7162</t>
  </si>
  <si>
    <t>U7162.0</t>
  </si>
  <si>
    <t>{18D230BC-A73C-4C77-B3EF-2EE50CAC4B54}</t>
  </si>
  <si>
    <t>U7161</t>
  </si>
  <si>
    <t>U7161.0</t>
  </si>
  <si>
    <t>{CB67F5D0-8298-4F03-8BCC-3B6C0F166E34}</t>
  </si>
  <si>
    <t>U7160</t>
  </si>
  <si>
    <t>U7160.0</t>
  </si>
  <si>
    <t>{CC80AF06-5F0A-4F01-91DF-9B8E68018565}</t>
  </si>
  <si>
    <t>P5878</t>
  </si>
  <si>
    <t>P5878.0</t>
  </si>
  <si>
    <t>{64E9CDA3-E18B-4AC8-A6C5-E50E6A8B9191}</t>
  </si>
  <si>
    <t>P5877</t>
  </si>
  <si>
    <t>P5877.0</t>
  </si>
  <si>
    <t>01-13283-M002-XT0301401 RA</t>
  </si>
  <si>
    <t>{027876B3-E13B-4892-89EC-EE49759DA31D}</t>
  </si>
  <si>
    <t>Tract-2067</t>
  </si>
  <si>
    <t>P3600</t>
  </si>
  <si>
    <t>FORTISBC U/G PIPE 26 GAS DIST</t>
  </si>
  <si>
    <t>1-MCecchini (UPI) 170815; 2-JFietz (UPI) per ICIS 180309; Global-Engineering (UPI) 200227; Global-AKraus (UPI) 211117</t>
  </si>
  <si>
    <t>1-updated OwnerCL spelling; 2-moved to match ICIS data; Global-TMEPDrawingNo; Global-Moved</t>
  </si>
  <si>
    <t>P3600.1</t>
  </si>
  <si>
    <t>T4124.2</t>
  </si>
  <si>
    <t>{09BC1C55-4CB4-4DE0-A65F-C0FFB3CC53DB}</t>
  </si>
  <si>
    <t>DEPTH 0.06</t>
  </si>
  <si>
    <t>P7462</t>
  </si>
  <si>
    <t>P7462.0</t>
  </si>
  <si>
    <t>01-13283-M002-XT0936701 RA</t>
  </si>
  <si>
    <t>{534D57A3-B1B0-4F5A-8385-C6640EB716F3}</t>
  </si>
  <si>
    <t>U7159</t>
  </si>
  <si>
    <t>PRIVATE ABOVE GROUND COMMUNICATIONS CABLE</t>
  </si>
  <si>
    <t>ABOVE GROUND COMMUNICATIONS CABLE</t>
  </si>
  <si>
    <t>1-OwnerCL, Description, Respon4Agree</t>
  </si>
  <si>
    <t>U7159.0</t>
  </si>
  <si>
    <t>T4123.2</t>
  </si>
  <si>
    <t>{47C6FE90-83B7-41C6-B7CB-086C2341D0E6}</t>
  </si>
  <si>
    <t>009385746</t>
  </si>
  <si>
    <t>Tract-2065</t>
  </si>
  <si>
    <t>P7303</t>
  </si>
  <si>
    <t>P7303.0</t>
  </si>
  <si>
    <t>T4122.2</t>
  </si>
  <si>
    <t>{955A1E4F-C7A8-4B6E-932E-FCE445360A46}</t>
  </si>
  <si>
    <t>P7302</t>
  </si>
  <si>
    <t>P7302.0</t>
  </si>
  <si>
    <t>T4121.2</t>
  </si>
  <si>
    <t>01-13283-M002-XT0300701 RA</t>
  </si>
  <si>
    <t>PROPOSED PIPELINE CROSSING_x000D_
CITY OF HOPE ROAD_x000D_
WITHIN _x000D_
C-31-H/92H5_x000D_
HOPE - BRITISH COLUMBIA</t>
  </si>
  <si>
    <t>{D6E3E204-3893-4333-AC5C-2BABBB1ED304}</t>
  </si>
  <si>
    <t>01-13283-M002-XH0330601</t>
  </si>
  <si>
    <t>92H5-RD-1</t>
  </si>
  <si>
    <t>T4117</t>
  </si>
  <si>
    <t>FLOODS RD</t>
  </si>
  <si>
    <t>1- OSunba (UPI) 191127; Global-Engineering (UPI) 200227; Global-KWooff (UPI) 220310</t>
  </si>
  <si>
    <t>1- TypicalCode; Global-TMEPDrawingNo; Global-Drawing details</t>
  </si>
  <si>
    <t>T4117.1</t>
  </si>
  <si>
    <t>01-13283-M002-XT1051401 RA</t>
  </si>
  <si>
    <t>{5A8C3053-6FD2-4D19-9D25-004E7FFD7219}</t>
  </si>
  <si>
    <t>U7545</t>
  </si>
  <si>
    <t>U7545.0</t>
  </si>
  <si>
    <t>01-13283-M002-XT0933501 RA</t>
  </si>
  <si>
    <t>{FC1F5715-F388-447B-A684-429E0E8DB33E}</t>
  </si>
  <si>
    <t>DEPTH 1.04</t>
  </si>
  <si>
    <t>P5866</t>
  </si>
  <si>
    <t>Global-KWooff (UPI) 220310</t>
  </si>
  <si>
    <t>Global-Drawing details</t>
  </si>
  <si>
    <t>P5866.0</t>
  </si>
  <si>
    <t>01-13283-M002-XT0300601 RB</t>
  </si>
  <si>
    <t>{A5F394A0-F871-4145-A209-5AC4A523548D}</t>
  </si>
  <si>
    <t>U5337</t>
  </si>
  <si>
    <t>1- MBuzon (UPI) 190904; Global-Engineering (UPI) 200227; Global-Engineering (UPI) 200313; Global-AKraus (UPI) 210128; Global-KWooff (UPI) 220310</t>
  </si>
  <si>
    <t>1- Description; Global-TMEPDrawingNo; Global-KMCDrawName; Global-Attributes; Global-Drawing details</t>
  </si>
  <si>
    <t>U5337.0</t>
  </si>
  <si>
    <t>{5396BEF1-A73E-481B-923E-5EBF9DA4FF92}</t>
  </si>
  <si>
    <t>92H6-OH-316</t>
  </si>
  <si>
    <t>U4403</t>
  </si>
  <si>
    <t>1-Global-Engineering (UPI) 200227; Global-Engineering (UPI) 200313; Global-AKraus (UPI) 210128; Global-KWooff (UPI) 220310</t>
  </si>
  <si>
    <t>1-Global-TMEPDrawingNo; Global-KMCDrawName; Global-Attributes; Global-Drawing details</t>
  </si>
  <si>
    <t>U4403.0</t>
  </si>
  <si>
    <t>{392F9116-1DC3-4D3C-9530-F0015D21F534}</t>
  </si>
  <si>
    <t>U5931</t>
  </si>
  <si>
    <t>PRIVATE BURIED POWER CABLE</t>
  </si>
  <si>
    <t>Global-SSantos (UPI) 200611; Global-SSantos (UPI) 200619; Global-SSantos (UPI) 200929; Global-AKraus (UPI) 210128; Global-KWooff (UPI) 220310</t>
  </si>
  <si>
    <t>Global-TypeCL; Global-Missing drawing details; Global-Added DrawingRevision_Primary; Global-Attributes; Global-Drawing details</t>
  </si>
  <si>
    <t>U5931.0</t>
  </si>
  <si>
    <t>{BFDE7BA3-C8D9-4E26-9EF9-DE09718BD8F3}</t>
  </si>
  <si>
    <t>P5750</t>
  </si>
  <si>
    <t>Global-SSantos (UPI) 206010; Global-SSantos (UPI) 200619; Global-SSantos (UPI) 200929; Global-AKraus (UPI) 210128; Global-KWooff (UPI) 220310</t>
  </si>
  <si>
    <t>P5750.0</t>
  </si>
  <si>
    <t>{11ADD267-8B53-4B75-8256-65DF95F70572}</t>
  </si>
  <si>
    <t>004895037</t>
  </si>
  <si>
    <t>Tract-2063</t>
  </si>
  <si>
    <t>T5221</t>
  </si>
  <si>
    <t>T5221.0</t>
  </si>
  <si>
    <t>{EE1A72E8-CEC6-46F8-89BB-A590986392D1}</t>
  </si>
  <si>
    <t>005817391</t>
  </si>
  <si>
    <t>Tract-2062</t>
  </si>
  <si>
    <t>P7301</t>
  </si>
  <si>
    <t>P7301.0</t>
  </si>
  <si>
    <t>{DBFD67C9-C65F-4318-A385-2CB603DC0512}</t>
  </si>
  <si>
    <t>U7497</t>
  </si>
  <si>
    <t>PRIVATE U/G CABLE</t>
  </si>
  <si>
    <t>U7497.0</t>
  </si>
  <si>
    <t>{D88188D6-CDF8-4801-869C-A4F7A204E0DF}</t>
  </si>
  <si>
    <t>T5031</t>
  </si>
  <si>
    <t>T5031.0</t>
  </si>
  <si>
    <t>{91C4DD6E-9174-4DBB-8069-322EBDC62D5F}</t>
  </si>
  <si>
    <t>DEPTH 0.22</t>
  </si>
  <si>
    <t>P7461</t>
  </si>
  <si>
    <t>P7461.0</t>
  </si>
  <si>
    <t>{5E8B4518-26DD-485C-8B8C-BD4A17127BC2}</t>
  </si>
  <si>
    <t>P7460</t>
  </si>
  <si>
    <t>PRIVATE BURIED SANITARY PIPE</t>
  </si>
  <si>
    <t>P7460.0</t>
  </si>
  <si>
    <t>{8976928A-AB97-4C70-88C5-98AB8DE6016A}</t>
  </si>
  <si>
    <t>T5030</t>
  </si>
  <si>
    <t>T5030.0</t>
  </si>
  <si>
    <t>{30E3F526-3718-4AA3-98CE-0287D987F46D}</t>
  </si>
  <si>
    <t>T5029</t>
  </si>
  <si>
    <t>T5029.0</t>
  </si>
  <si>
    <t>{259E0D0E-1EE9-40BC-B93D-4B8FD52CBFA0}</t>
  </si>
  <si>
    <t>P7300</t>
  </si>
  <si>
    <t>1-AKraus (UPI) 220328</t>
  </si>
  <si>
    <t>1-Moved, snapped to CL</t>
  </si>
  <si>
    <t>P7300.0</t>
  </si>
  <si>
    <t>{45A8AFC0-D98B-4B9F-83A8-2C5ED3C24E1F}</t>
  </si>
  <si>
    <t>P7299</t>
  </si>
  <si>
    <t>P7299.0</t>
  </si>
  <si>
    <t>{6B92B9E5-0DC2-4432-94D2-8219CC14862E}</t>
  </si>
  <si>
    <t>U7496</t>
  </si>
  <si>
    <t>U7496.0</t>
  </si>
  <si>
    <t>01-13283-M002-XT0420001 RA</t>
  </si>
  <si>
    <t>{601D3E4F-5F4E-4EB9-A66B-05391EA0AAFC}</t>
  </si>
  <si>
    <t>U5468</t>
  </si>
  <si>
    <t>1 - AKraus (UPI) 200123; Global-Engineering (UPI) 200227; Global-AKraus (UPI) 210128</t>
  </si>
  <si>
    <t>1 - CrossingName, Description, OwnerCL, CrossingIdentifierDescription, TypeCL; Global-TMEPDrawingNo; Global-Attributes</t>
  </si>
  <si>
    <t>U5468.0</t>
  </si>
  <si>
    <t>{663240D1-936B-4A39-9279-60196E078203}</t>
  </si>
  <si>
    <t>DEPTH 0.25</t>
  </si>
  <si>
    <t>P7459</t>
  </si>
  <si>
    <t>P7459.0</t>
  </si>
  <si>
    <t>{96A6B2DB-4ACE-4210-A9A8-A9B4CA3BB6AA}</t>
  </si>
  <si>
    <t>T5028</t>
  </si>
  <si>
    <t>T5028.0</t>
  </si>
  <si>
    <t>{5CDD2AFD-699B-402E-ACAE-D4FD09EA82E0}</t>
  </si>
  <si>
    <t>T5035</t>
  </si>
  <si>
    <t>T5035.0</t>
  </si>
  <si>
    <t>{46469910-453F-467C-8253-3B8BF80BD81A}</t>
  </si>
  <si>
    <t>T5027</t>
  </si>
  <si>
    <t>T5027.0</t>
  </si>
  <si>
    <t>{7EF6DFEE-44D6-403D-8A2D-C44658D9A7EA}</t>
  </si>
  <si>
    <t>DEPTH 0.61</t>
  </si>
  <si>
    <t>P7458</t>
  </si>
  <si>
    <t>PRIVATE BURIED 2" SEPTIC PIPE</t>
  </si>
  <si>
    <t>P7458.0</t>
  </si>
  <si>
    <t>{B2FCD693-7478-458B-B92E-050AA1AA8682}</t>
  </si>
  <si>
    <t>DEPTH 0.847</t>
  </si>
  <si>
    <t>P7307</t>
  </si>
  <si>
    <t>ABOVE GROUND IRRIGATION PIPE</t>
  </si>
  <si>
    <t>ABOVE GROUND PIPE</t>
  </si>
  <si>
    <t>P7307.0</t>
  </si>
  <si>
    <t>{71C59B60-08A6-4969-97CB-92EDC599CC7E}</t>
  </si>
  <si>
    <t>001272276</t>
  </si>
  <si>
    <t>Tract-2061</t>
  </si>
  <si>
    <t>T5026</t>
  </si>
  <si>
    <t>T5026.0</t>
  </si>
  <si>
    <t>{283748F5-75F7-44EF-AD54-1DBADBEF28D0}</t>
  </si>
  <si>
    <t>T5025</t>
  </si>
  <si>
    <t>T5025.0</t>
  </si>
  <si>
    <t>{FC413363-CD74-4739-A949-5F0C00643F11}</t>
  </si>
  <si>
    <t>002928361</t>
  </si>
  <si>
    <t>Tract-2059</t>
  </si>
  <si>
    <t>040</t>
  </si>
  <si>
    <t>E</t>
  </si>
  <si>
    <t>06</t>
  </si>
  <si>
    <t>DEPTH 2.23</t>
  </si>
  <si>
    <t>P7577</t>
  </si>
  <si>
    <t>P7577.0</t>
  </si>
  <si>
    <t>13006 - REV. 0</t>
  </si>
  <si>
    <t>01-13283-M002-XT0419501 RA</t>
  </si>
  <si>
    <t>{0E592E0B-CF73-4501-8659-787CD90FAF33}</t>
  </si>
  <si>
    <t>92H6-PL-271</t>
  </si>
  <si>
    <t>P4196</t>
  </si>
  <si>
    <t>1-MCecchini (UPI) 170815; 2-JFietz (UPI) per ICIS 180309; Global-Engineering (UPI) 200227; 3-AKraus (UPI) 200511; 4-SSantos (UPI) 200831</t>
  </si>
  <si>
    <t>1-updated OwnerCL spelling; 2-moved to match ICIS data; Global-TMEPDrawingNo; 3-KMCDrawName; 4-VersionTag to match PXID</t>
  </si>
  <si>
    <t>P4196.0</t>
  </si>
  <si>
    <t>01-13283-M002-XT0300401 RA</t>
  </si>
  <si>
    <t>{D3AA465C-374F-4677-8E0B-BDCC7606ABA3}</t>
  </si>
  <si>
    <t>092H6-RD-345</t>
  </si>
  <si>
    <t>Asphalt</t>
  </si>
  <si>
    <t>T4241</t>
  </si>
  <si>
    <t>Pvt Road (Trailer Park)-419710 B.C. Ltd, B. Sidhu</t>
  </si>
  <si>
    <t>1-AKraus (UPI) 170810; Global-Engineering (UPI) 200227; Global-Engineering (UPI) 200313</t>
  </si>
  <si>
    <t>T4241.0</t>
  </si>
  <si>
    <t>{2E847A56-3F98-4AEA-9975-B71C043F4B8A}</t>
  </si>
  <si>
    <t>DEPTH 1.775</t>
  </si>
  <si>
    <t>P7576</t>
  </si>
  <si>
    <t>PRIVATE BURIED 6" WATER PIPE</t>
  </si>
  <si>
    <t>P7576.0</t>
  </si>
  <si>
    <t>P3599.1</t>
  </si>
  <si>
    <t>01-13283-M002-XM1021701 R0</t>
  </si>
  <si>
    <t>PROPOSED PIPELINE CROSSING_x000D_
BC HYDRO BURIED POWER CABLE_x000D_
WITHIN _x000D_
D-40-E/92H6_x000D_
HOPE - BRITISH COLUMBIA</t>
  </si>
  <si>
    <t>{9A476115-F5B0-4806-A410-0CFB5319B0F0}</t>
  </si>
  <si>
    <t>92H6-CA-274</t>
  </si>
  <si>
    <t>U4194</t>
  </si>
  <si>
    <t>BC HYDRO U/G DISTRIBUTION</t>
  </si>
  <si>
    <t>1-AKraus (UPI) 180307; 2-MCecchini (UPI) 180312; 3-MKhare (UPI) 190503; Global-Engineering (UPI) 200227; 4-AKraus (UPI) 200407</t>
  </si>
  <si>
    <t>1-DrawType, DrawTypeSurvey, TMEP &amp; UPI Dwg No, DrawingTitle; 2-moved based on updated BC Hydro data; 3-DrawType, DrawTypeSurvey, TMEP &amp; UPI Dwg No, DrawingTitle; Global-TMEPDrawingNo; 4-KMCDrawName</t>
  </si>
  <si>
    <t>U4194.1</t>
  </si>
  <si>
    <t>01-13283-M002-XT0300101 RA</t>
  </si>
  <si>
    <t>PROPOSED PIPELINE CROSSING_x000D_
TELUS BURIED CABLE(S)_x000D_
WITHIN _x000D_
D-40-E/92H6_x000D_
HOPE - BRITISH COLUMBIA</t>
  </si>
  <si>
    <t>{12A5A22D-E58D-4CEA-A7BC-D865F2BAF5D3}</t>
  </si>
  <si>
    <t>92H6-CA-273</t>
  </si>
  <si>
    <t>U4193</t>
  </si>
  <si>
    <t>1- MBuzon (UPI) 190904; Global-Engineering (UPI) 200227</t>
  </si>
  <si>
    <t>1- Description; Global-TMEPDrawingNo</t>
  </si>
  <si>
    <t>U4193.1</t>
  </si>
  <si>
    <t>01-13283-M002-XT0299901 RA</t>
  </si>
  <si>
    <t>PROPOSED PIPELINE CROSSING_x000D_
SHAW BURIED CABLE_x000D_
WITHIN _x000D_
D-40-E/92H6_x000D_
HOPE - BRITISH COLUMBIA</t>
  </si>
  <si>
    <t>{7455F4BF-325A-4E73-BA93-FE12BCA7A9C3}</t>
  </si>
  <si>
    <t>92H6-CA-270</t>
  </si>
  <si>
    <t>U4191</t>
  </si>
  <si>
    <t>SHAW BURIED PHONE CABLE</t>
  </si>
  <si>
    <t>U4191.1</t>
  </si>
  <si>
    <t>01-13283-M002-XT0299801 RA</t>
  </si>
  <si>
    <t>{20C22C60-8B0F-4AE8-9FED-B237FD2DE5E8}</t>
  </si>
  <si>
    <t>092H6-RD-344</t>
  </si>
  <si>
    <t>T4240</t>
  </si>
  <si>
    <t>T4240.0</t>
  </si>
  <si>
    <t>01-13283-M002-XT0300001 RA</t>
  </si>
  <si>
    <t>PROPOSED PIPELINE CROSSING
FORTISBC ENERGY INC. BURIED PIPE
WITHIN
D-40-E/92H6
HOPE - BRITISH COLUMBIA</t>
  </si>
  <si>
    <t>{BEF4FFC4-5E52-4489-8BF1-A9212F992B1F}</t>
  </si>
  <si>
    <t>P3597</t>
  </si>
  <si>
    <t>1-MCecchini (UPI) 170815; 2-JFietz (UPI) per ICIS 180309; Global-Engineering (UPI) 200227</t>
  </si>
  <si>
    <t>1-updated OwnerCL spelling; 2-moved to match ICIS data; Global-TMEPDrawingNo</t>
  </si>
  <si>
    <t>P3597.1</t>
  </si>
  <si>
    <t>{CF8B786E-9C28-4913-92EC-888C207C9A20}</t>
  </si>
  <si>
    <t>DEPTH 2.58</t>
  </si>
  <si>
    <t>P7575</t>
  </si>
  <si>
    <t>PRIVATE BURIED 10" SANITARY PIPE</t>
  </si>
  <si>
    <t>P7575.0</t>
  </si>
  <si>
    <t>{46B59F6E-6BFE-4BDC-A3C6-5CD9FDFE13C6}</t>
  </si>
  <si>
    <t>DEPTH 2.6</t>
  </si>
  <si>
    <t>P7574</t>
  </si>
  <si>
    <t>P7574.0</t>
  </si>
  <si>
    <t>{236462D9-8C53-4EC4-9DF0-6B9C400DCE91}</t>
  </si>
  <si>
    <t>018249663</t>
  </si>
  <si>
    <t>Tract-2058</t>
  </si>
  <si>
    <t>T5024</t>
  </si>
  <si>
    <t>T5024.0</t>
  </si>
  <si>
    <t>{52E71A96-1A2B-4BF6-8801-3702A65D992A}</t>
  </si>
  <si>
    <t>031171281</t>
  </si>
  <si>
    <t>Tract-2057</t>
  </si>
  <si>
    <t>P7128</t>
  </si>
  <si>
    <t>P7128.0</t>
  </si>
  <si>
    <t>{F2CB1642-7792-4CA1-A881-61FA86ED5739}</t>
  </si>
  <si>
    <t>U7394</t>
  </si>
  <si>
    <t>U7394.0</t>
  </si>
  <si>
    <t>{1DB0D437-97B4-4766-A6E2-8382993F5525}</t>
  </si>
  <si>
    <t>T5236</t>
  </si>
  <si>
    <t>PRIVATE DIRT ROAD</t>
  </si>
  <si>
    <t>T5236.0</t>
  </si>
  <si>
    <t>{D7D1FE88-4FD2-4F19-8140-9B53730A144B}</t>
  </si>
  <si>
    <t>DEPTH 1.2</t>
  </si>
  <si>
    <t>P7127</t>
  </si>
  <si>
    <t>PRIVATE BURIED 4" WATER PIPE</t>
  </si>
  <si>
    <t>P7127.0</t>
  </si>
  <si>
    <t>{DD5E9FE3-5958-4C24-9D3C-FFED99A5991F}</t>
  </si>
  <si>
    <t>P7126</t>
  </si>
  <si>
    <t>PRIVATE BURIED 8" WATER PIPE</t>
  </si>
  <si>
    <t>P7126.0</t>
  </si>
  <si>
    <t>{61143D19-098D-4CD8-A14F-747BBEF014F6}</t>
  </si>
  <si>
    <t>P7125</t>
  </si>
  <si>
    <t>P7125.0</t>
  </si>
  <si>
    <t>{4D020F53-9CCC-4441-853E-4EEF99355266}</t>
  </si>
  <si>
    <t>P7124</t>
  </si>
  <si>
    <t>PRIVATE BURIED SEWER FORCE MAIN PIPE</t>
  </si>
  <si>
    <t>P7124.0</t>
  </si>
  <si>
    <t>{A23EB9C1-6DE8-4AF3-9375-ACE89A508C87}</t>
  </si>
  <si>
    <t>026771284</t>
  </si>
  <si>
    <t>T5023</t>
  </si>
  <si>
    <t>T5023.0</t>
  </si>
  <si>
    <t>01-13283-M002-XT0419901 RB</t>
  </si>
  <si>
    <t>{D4A92AA8-4BBD-430E-B3E4-390278768A7E}</t>
  </si>
  <si>
    <t>01-13283-M002-XH0330401</t>
  </si>
  <si>
    <t>P4341</t>
  </si>
  <si>
    <t>1- OSunba (UPI) 191120; Global-Engineering (UPI) 200227; 2-AKraus (UPI) 200504; 3- AKraus (UPI) 201218; 4-AKraus (UPI) 201222; 5-KWooff (UPI) 210310; Global-KWooff (UPI) 210415; Global-AKraus (UPI) 210110</t>
  </si>
  <si>
    <t>1- Drawing Info; Global-TMEPDrawingNo; 2-OwnerCL, Description, KMCDrawName; 3-Updated Constr Method and drawing details; 4-Update KMCDrawName; 5-Updated drawing details; Global-DrawingRevision; Global-DrawingRevision</t>
  </si>
  <si>
    <t>P4341.0</t>
  </si>
  <si>
    <t>01-13283-M002-XT0705601 RC</t>
  </si>
  <si>
    <t>{7E8835A8-26F9-4B57-8A30-513E168E3ECC}</t>
  </si>
  <si>
    <t>028880005</t>
  </si>
  <si>
    <t>Tract-2056.01</t>
  </si>
  <si>
    <t>92H6-PL-511</t>
  </si>
  <si>
    <t>P5805</t>
  </si>
  <si>
    <t>TOWN OF HOPE</t>
  </si>
  <si>
    <t>TOWN OF HOPE BURIED STORM SEWER LINE</t>
  </si>
  <si>
    <t>1-AKraus (UPI) 200806; Global-SSantos (UPI) 200929; 2- AKraus (UPI) 201218; 3-AKraus (UPI) 201222; 4-KWooff (UPI) 210310; Global-KWooff (UPI) 210415; Global-AKraus (UPI) 210110</t>
  </si>
  <si>
    <t>1-KMCDrawName, Construction Method, Drawing Details; Global-Added missing drawing details; 2-Updated drawing details; 3-Update KMCDrawName; 4-Updated drawing details; Global-DrawingRevision; Global-DrawingRevision; TMCDrawName</t>
  </si>
  <si>
    <t>P5805.0</t>
  </si>
  <si>
    <t>{89856297-25FE-4D5D-96A2-80F538032BCA}</t>
  </si>
  <si>
    <t>92H6-CA-510</t>
  </si>
  <si>
    <t>DEPTH 1.15</t>
  </si>
  <si>
    <t>U7042</t>
  </si>
  <si>
    <t>1-AKraus (UPI) 200806; Global-SSantos (UPI) 200929; 2- AKraus (UPI) 201218; 3-KWooff (UPI) 210310; Global-KWooff (UPI) 210415; Global-AKraus (UPI) 210110</t>
  </si>
  <si>
    <t>1-Construction Method, Drawing Details; Global-Added missing drawing details; 2-Updated drawing details; 3-Updated drawing details; Global-DrawingRevision; Global-DrawingRevision</t>
  </si>
  <si>
    <t>U7042.0</t>
  </si>
  <si>
    <t>{B1975A7F-EB9E-4B36-A9F2-1B226068C979}</t>
  </si>
  <si>
    <t>92H6-CA-509</t>
  </si>
  <si>
    <t>U7041</t>
  </si>
  <si>
    <t>1-Construction Method, Drawing Details; Global-Added missing drawing details; 2-Updated Constr Method and drawing details; 3-Updated drawing details; Global-DrawingRevision; Global-DrawingRevision</t>
  </si>
  <si>
    <t>U7041.0</t>
  </si>
  <si>
    <t>01-13283-M002-XT0299601 RC</t>
  </si>
  <si>
    <t>PROPOSED PIPELINE CROSSING
FORTISBC ENERGY INC. BURIED PIPE
WITHIN\PC-39-E/92H6
HOPE - BRITISH COLUMBIA</t>
  </si>
  <si>
    <t>{04D49E02-80B1-4FC3-B256-2C3A5E91218D}</t>
  </si>
  <si>
    <t>92H6-PL-269</t>
  </si>
  <si>
    <t>P3596</t>
  </si>
  <si>
    <t>FORTISBC U/G PIPE 60 GAS DIST</t>
  </si>
  <si>
    <t>1-WLoper (KMC) email 170809; 2-MCecchini (UPI) 170815; 3-RMcCreary (UPI) 170905; 4-RMcCreary (UPI) 170927; Global-Engineering (UPI) 200227; Global-AKraus (UPI) 200607; 5-AKraus (UPI) 201218o;6-KWooff (UPI) 210310; Global-KWooff (UPI) 210415; Global-AKraus (UPI) 210110</t>
  </si>
  <si>
    <t>1-updated TypeCL; 2-updated OwnerCL spelling; 3-Updated dwgtype, dwgtitle,dwgnumbers based on crossing dwg; 4-Update Typical Code; Global-TMEPDrawingNo; Global-KMCDrawName; 5-Update drawing info;6-Updated drawing details; Global-DrawingRevision; Global-DrawingRevision</t>
  </si>
  <si>
    <t>P3596.1</t>
  </si>
  <si>
    <t>{0448B099-B7CB-4188-95D5-F9061785E500}</t>
  </si>
  <si>
    <t>92H6-CA-508</t>
  </si>
  <si>
    <t>U7040</t>
  </si>
  <si>
    <t>1-AKraus (UPI) 200806; Global-SSantos (UPI) 200929; 2-AKrausUPI) 201218; 3-KWooff (UPI) 210310; Global-KWooff (UPI) 210415; Global-AKraus (UPI) 210110</t>
  </si>
  <si>
    <t>1-Construction Method, Drawing Details; Global-Added missing drawing details; 2-Update drawing info; 3-Updated drawing details; Global-DrawingRevision; Global-DrawingRevision</t>
  </si>
  <si>
    <t>U7040.0</t>
  </si>
  <si>
    <t>01-13283-M002-XT0705501 RA</t>
  </si>
  <si>
    <t>{F09C1769-C41F-4834-8F36-70CC8E898865}</t>
  </si>
  <si>
    <t>92H6-PL-507</t>
  </si>
  <si>
    <t>P5804</t>
  </si>
  <si>
    <t>1-AKraus (UPI) 200806; Global-SSantos (UPI) 200929; 2-AKraus (UPI) 201218; 3-KWooff (UPI) 210310; Global-KWooff (UPI) 210415; Global-AKraus (UPI) 210110</t>
  </si>
  <si>
    <t>1-KMCDrawName, Construction Method, Drawing Details; Global-Added missing drawing details; 2-Update drawing info; 3-Updated drawing details; Global-DrawingRevision; Global-DrawingRevision</t>
  </si>
  <si>
    <t>P5804.0</t>
  </si>
  <si>
    <t>01-13283-M002-XT0299401 RB</t>
  </si>
  <si>
    <t>PROPOSED PIPELINE CROSSING
DISTRICT OF HOPE BURIED PIPE
WITHIN
C-39-E/92H6
HOPE - BRITISH COLUMBIA</t>
  </si>
  <si>
    <t>{451599CC-0AAF-4A56-B8FF-1D1F0A5A6E08}</t>
  </si>
  <si>
    <t>092H6-PL-343</t>
  </si>
  <si>
    <t>P3888</t>
  </si>
  <si>
    <t>450mm DISTRICT OF HOPE SANITARY SEWER</t>
  </si>
  <si>
    <t>1-Global-Engineering (UPI) 200227; Global-AKraus (UPI) 200607; 2-AKraus (UPI) 201218; 3-KWooff (UPI) 210310; Global-KWooff (UPI) 210415; Global-AKraus (UPI) 210110</t>
  </si>
  <si>
    <t>1-Global-TMEPDrawingNo; Global-KMCDrawName; 2-Update drawing info; 3-Updated drawing details; Global-DrawingRevision; Global-DrawingRevision</t>
  </si>
  <si>
    <t>P3888.0</t>
  </si>
  <si>
    <t>01-13283-M002-XT0299501 RC</t>
  </si>
  <si>
    <t xml:space="preserve">PROPOSED PIPELINE CROSSING
BC HYDRO O/H DISTRIBUTION POWER LINE
WITHIN
C-39-E/92H6
FRASER VALLEY R.D. - BRITISH COLUMBIA
</t>
  </si>
  <si>
    <t>{B99DE02B-4ADE-4264-AD89-9F7F523E0960}</t>
  </si>
  <si>
    <t>92H6-OH-289</t>
  </si>
  <si>
    <t>U4190</t>
  </si>
  <si>
    <t>1-AKraus (UPI) 181018; Global-Engineering (UPI) 200227; Global-Engineering (UPI) 200313; 2-AKraus (UPI) 200511; 3-AKraus (UPI) 201218; 4-KWooff (UPI) 210310; Global-KWooff (UPI) 210415; Global-AKraus (UPI) 210110</t>
  </si>
  <si>
    <t>1-Change Response4Agree; Global-TMEPDrawingNo; Global-KMCDrawName; 2-KMCDrawName; 3-Update drawing info; 4-Updated drawing details; Global-DrawingRevision; Global-DrawingRevision</t>
  </si>
  <si>
    <t>U4190.1</t>
  </si>
  <si>
    <t>01-13283-M002-XT0299301 RC</t>
  </si>
  <si>
    <t>PROPOSED PIPELINE CROSSING
MINISTRY OF TRANSPORTATION &amp; INFRASTRUCTURE ROAD
WITHIN 
C-39-E/92H6
HOPE - BRITISH COLUMBIA</t>
  </si>
  <si>
    <t>{DE4DD1AE-013E-417C-BF3B-B59D19DEBE47}</t>
  </si>
  <si>
    <t>FLOOD HOPE ROAD (TCA)</t>
  </si>
  <si>
    <t>92H6-RD-267</t>
  </si>
  <si>
    <t>T4116</t>
  </si>
  <si>
    <t>FLOOD HOPE RD</t>
  </si>
  <si>
    <t>1-RMcCreary (UPI) 170927; Global-Engineering (UPI) 200227; Global-Engineering (UPI) 200313; 2-TMiles (UPI) 200923; 3-AKraus (UPI) 201218; 4-AKraus (UPI) 201222; 5-KWooff (UPI) 210310; Global-KWooff (UPI) 210415; Global-AKraus (UPI) 210110</t>
  </si>
  <si>
    <t>1-Update Typical Code; Global-TMEPDrawingNo; Global-KMCDrawName; 2-OwnerCL; Respon4Agree; 3-Update drawing info; 4-Update KMCDrawName; 5-Updated drawing details; Global-DrawingRevision; Global-DrawingRevision</t>
  </si>
  <si>
    <t>T4116.2</t>
  </si>
  <si>
    <t>{BB57C75C-4CCA-4F3B-A985-58FACB39DD1D}</t>
  </si>
  <si>
    <t>92H6-PL-268</t>
  </si>
  <si>
    <t>P3595</t>
  </si>
  <si>
    <t>1-WLoper (KMC) email 170809; 2-MCecchini (UPI) 170815; 3-Global-Engineering (UPI) 200227; 4-Global-AKraus (UPI) 200607; 5-AKraus (UPI) 201218; 6-KWooff (UPI) 210310; Global-KWooff (UPI) 210415; Global-AKraus (UPI) 210110</t>
  </si>
  <si>
    <t>1-updated TypeCL; 2-updated OwnerCL spelling; Global-TMEPDrawingNo; Global-KMCDrawName; 5-Update drawing info; 6-Updated drawing details; Global-DrawingRevision; Global-DrawingRevision</t>
  </si>
  <si>
    <t>P3595.1</t>
  </si>
  <si>
    <t>01-13283-M002-XT0299001 RB</t>
  </si>
  <si>
    <t>PROPOSED PIPELINE CROSSING_x000D_
TELUS BURIED CABLE(S)_x000D_
WITHIN _x000D_
C-39-E/92H6_x000D_
HOPE - BRITISH COLUMBIA</t>
  </si>
  <si>
    <t>{C54963F0-2F28-49D1-AC53-BE260169D5A8}</t>
  </si>
  <si>
    <t>92H6-CA-266</t>
  </si>
  <si>
    <t>U4188</t>
  </si>
  <si>
    <t>1- MBuzon (UPI) 190904; Global-Engineering (UPI) 200227; 4-Global-AKraus (UPI) 200607; 5-AKraus (UPI) 201218;; 6-KWooff (UPI) 210310; Global-KWooff (UPI) 210415; Global-AKraus (UPI) 210110</t>
  </si>
  <si>
    <t>1- Description; Global-TMEPDrawingNo; Global-KMCDrawName; 5-Update drawing info; 6-Updated drawing details; Global-DrawingRevision; Global-DrawingRevision</t>
  </si>
  <si>
    <t>U4188.1</t>
  </si>
  <si>
    <t>01-13283-M002-XT0299101 RC</t>
  </si>
  <si>
    <t>PROPPOSED PIPELINE CROSSING BC HYDRO O/H DISTRIBUTION POWER LINE WITHIN C-39-E/92H6 FRASER VALLEY R.D. - BRITISH COLUMBIA</t>
  </si>
  <si>
    <t>{F3BD00D7-DB4C-4ED3-BBAC-FADC419A6078}</t>
  </si>
  <si>
    <t>92H6-OH-288</t>
  </si>
  <si>
    <t>U4189</t>
  </si>
  <si>
    <t>1-AKraus (UPI) 180301; Global-Engineering (UPI) 200227; Global-Engineering (UPI) 200313; 4-Global-AKraus (UPI) 200616; 5- AKraus (UPI) 201218; 6-KWooff (UPI) 210310; Global-KWooff (UPI) 210415; Global-AKraus (UPI) 210110</t>
  </si>
  <si>
    <t>1-CrossingName, Description, OwnerCL, TypeCL; Global-TMEPDrawingNo; Global-KMCDrawName; Global-KMCDrawName; 5-Update drawing info; 6-Updated drawing details; Global-DrawingRevision; Global-DrawingRevision</t>
  </si>
  <si>
    <t>U4189.1</t>
  </si>
  <si>
    <t>{32832174-DD58-4882-9EAB-3E32F33FEA7B}</t>
  </si>
  <si>
    <t>026771292</t>
  </si>
  <si>
    <t>Tract-2056</t>
  </si>
  <si>
    <t>92H6-CA-265</t>
  </si>
  <si>
    <t>U4187</t>
  </si>
  <si>
    <t>1-RMcCreary (UPI) 170905; 2-RMcCreary (UPI) 170927; 3- MBuzon (UPI) 190904; Global-Engineering (UPI) 200227; 4-Global-AKraus (UPI) 200607; 5-AKraus (UPI) 201218; 6-KWooff (UPI) 210310; Global-KWooff (UPI) 210415; Global-AKraus (UPI) 210110</t>
  </si>
  <si>
    <t>1-Updated dwgtype, dwgtitle,dwgnumbers; 2-Update Typical Code; 3- Description; Global-TMEPDrawingNo; 4-Global-KMCDrawName; 5- 5-Update drg col,constr method; 6-Updated drawing details; Global-DrawingRevision; Global-DrawingRevision</t>
  </si>
  <si>
    <t>U4187.1</t>
  </si>
  <si>
    <t>01-13283-M002-XT0298901 RB</t>
  </si>
  <si>
    <t>PROPOSED PIPELINE CROSSING_x000D_
TELUS BURIED CABLE_x000D_
WITHIN _x000D_
D-39-E/92H6_x000D_
HOPE - BRITISH COLUMBIA</t>
  </si>
  <si>
    <t>{AE8D7BC2-B344-4D6A-BB8B-CA0AB0208FCF}</t>
  </si>
  <si>
    <t>92H6-CA-264</t>
  </si>
  <si>
    <t>U4186</t>
  </si>
  <si>
    <t>1-Updated dwgtype, dwgtitle,dwgnumbers; 2-Update Typical Code; 3- Description; Global-TMEPDrawingNo; 4-Global-KMCDrawName; 5-Update drg col; 6-Updated drawing details; Global-DrawingRevision; Global-DrawingRevision</t>
  </si>
  <si>
    <t>U4186.1</t>
  </si>
  <si>
    <t>01-13283-M002-XT0419801 RA</t>
  </si>
  <si>
    <t>{13945078-CCAA-45B3-BA08-61B6B01E108F}</t>
  </si>
  <si>
    <t>P4340</t>
  </si>
  <si>
    <t>1-Global-Engineering (UPI) 200227; 2-AKraus (UPI) 200504</t>
  </si>
  <si>
    <t>1-Global-TMEPDrawingNo; 2-OwnerCL, Description, KMCDrawName</t>
  </si>
  <si>
    <t>P4340.0</t>
  </si>
  <si>
    <t>01-13283-M002-XT0298801 RC</t>
  </si>
  <si>
    <t>{F2A064FC-136E-4F98-BF85-48C69744E95E}</t>
  </si>
  <si>
    <t>U5271</t>
  </si>
  <si>
    <t>1-AKraus (UPI) 181101; 2-AKraus (UPI) 190604; Global-Engineering (UPI) 200227; Global-Engineering (UPI) 200313; 3-AKraus (UPI) 200511; Global-AKraus (UPI) 210128</t>
  </si>
  <si>
    <t>1-Respon4Agree; 2-Respon4Agree; Global-TMEPDrawingNo; Global-KMCDrawName; 3-KMCDrawName; Global-Attributes</t>
  </si>
  <si>
    <t>U5271.0</t>
  </si>
  <si>
    <t xml:space="preserve">PROPOSED PIPELINE CROSSING
BC HYDRO O/H TRANSMISSION &amp; DISTRIBUTION POWER LINE
WITHIN
D-39-E/92H6
HOPE - BRITISH COLUMBIA
</t>
  </si>
  <si>
    <t>{86A18DBD-AB12-4A81-8DE0-06DD1F3AAC3B}</t>
  </si>
  <si>
    <t>92H6-OH-263</t>
  </si>
  <si>
    <t>U4185</t>
  </si>
  <si>
    <t>1-AKraus (UPI) 181101; 2-AKraus (UPI) 190606; Global-Engineering (UPI) 200227; 3-AKraus (UPI) 200511; Global-AKraus (UPI) 210128</t>
  </si>
  <si>
    <t>1-Respon4Agree; 2-Respon4Agree; Global-TMEPDrawingNo; 3-KMCDrawName; Global-Attributes</t>
  </si>
  <si>
    <t>U4185.1</t>
  </si>
  <si>
    <t>T4116.1</t>
  </si>
  <si>
    <t>01-13283-M002-XT0298701 RA</t>
  </si>
  <si>
    <t>{D5E283AF-E379-48DD-8086-1F7EDE3AED62}</t>
  </si>
  <si>
    <t>092H6-PL-342</t>
  </si>
  <si>
    <t>P3887</t>
  </si>
  <si>
    <t>1-Global-Engineering (UPI) 200227; Global-Engineering (UPI) 200313</t>
  </si>
  <si>
    <t>1-Global-TMEPDrawingNo; Global-KMCDrawName</t>
  </si>
  <si>
    <t>P3887.0</t>
  </si>
  <si>
    <t>01-13283-M002-XT0298601 RA</t>
  </si>
  <si>
    <t>PROPOSED PIPELINE CROSSING_x000D_
CITY OF HOPE ROAD_x000D_
WITHIN _x000D_
D-39-E/92H6_x000D_
HOPE - BRITISH COLUMBIA</t>
  </si>
  <si>
    <t>{485AB9C7-FC5E-4062-B422-08061FC2355E}</t>
  </si>
  <si>
    <t>92H6-RD-262</t>
  </si>
  <si>
    <t>T4115</t>
  </si>
  <si>
    <t>KLASSEN RD</t>
  </si>
  <si>
    <t>T4115.1</t>
  </si>
  <si>
    <t>01-13283-M002-XT0940101 RA</t>
  </si>
  <si>
    <t>{539D33F4-4808-4A8F-8930-87C1FC1AA0C7}</t>
  </si>
  <si>
    <t>P4008</t>
  </si>
  <si>
    <t>1-RMcCreary (UPI) 170905; 2-RMcCreary (UPI) 170927; 3-AKraus (UPI) 171017; Global-Engineering (UPI) 200227;4-AKraus(UPI) 210121</t>
  </si>
  <si>
    <t>1-Updated constructionmethod, dwgtype, dwgtitle,dwgnumbers based on crossing dwg; 2-Update Typical Code; 3-updated Respon4Agree; Global-TMEPDrawingNo;4-Update KMCDwgNum</t>
  </si>
  <si>
    <t>P4008.0</t>
  </si>
  <si>
    <t>01-13283-M002-XT0298501 RB</t>
  </si>
  <si>
    <t>PROPOSED PIPELINE CROSSING BC HYDRO O/H DISTRIBUTION POWER LINE WITHIN D-39-E/92H6 HOPE - BRITISH COLUMBIA</t>
  </si>
  <si>
    <t>{3DD61D40-FA72-4AC2-9ED5-191730C394CE}</t>
  </si>
  <si>
    <t>92H6-OH-287</t>
  </si>
  <si>
    <t>U4184</t>
  </si>
  <si>
    <t>1-AKraus (UPI) 180301; 2-AKraus (UPI) 181101; 3-AKraus (UPI) 181126; Global-Engineering (UPI) 200227; Global-Engineering (UPI) 200313; Global-AKraus (UPI) 210128</t>
  </si>
  <si>
    <t>1-CrossingName, Description, OwnerCL, TypeCL; 2-Respon4Agree; 3-Respon4Agree; Global-TMEPDrawingNo; Global-KMCDrawName; Global-Attributes</t>
  </si>
  <si>
    <t>U4184.1</t>
  </si>
  <si>
    <t>13005 - REV. 1</t>
  </si>
  <si>
    <t>{B1DBD6F9-73BE-4911-A11B-D79AEC1D7A6F}</t>
  </si>
  <si>
    <t>19731-505-SSW-03301</t>
  </si>
  <si>
    <t>01-13283-M002-XH0330101</t>
  </si>
  <si>
    <t>Tobina Road</t>
  </si>
  <si>
    <t>92H6-RD-261</t>
  </si>
  <si>
    <t>T4114</t>
  </si>
  <si>
    <t>TOBINA RD</t>
  </si>
  <si>
    <t>T4114.2</t>
  </si>
  <si>
    <t>{9BAE8B76-A395-4337-8340-73EF0D17692D}</t>
  </si>
  <si>
    <t>U7383</t>
  </si>
  <si>
    <t>U7383.0</t>
  </si>
  <si>
    <t>01-13283-M002-XT0343601 RB</t>
  </si>
  <si>
    <t>{7FC3EB60-7F62-4752-A00B-52E84441FCCE}</t>
  </si>
  <si>
    <t>U4839</t>
  </si>
  <si>
    <t>1-RMcCreary (UPI) 170905; 2-RMcCreary (UPI) 170927; 3-AKraus (UPI) 171123; 4- OSunba (UPI) 191120; 5- KWooff (UPI) 191212; 6 RReyes (UPI) 191216; Global-Engineering (UPI) 200227; Global-Engineering (UPI) 200313; 7-AKraus (UPI) 200925; Global-AKraus (UPI) 210128</t>
  </si>
  <si>
    <t>1-Updated constructionmethod, dwgtype, dwgtitle,dwgnumbers; 2-Update Typical Code; 3-updated Respon4Agree; 4-Drawing Info; 5-Drawing Info; 6 - Moved based on site specific drawing; Global-TMEPDrawingNo; Global-KMCDrawName; 7-KMCDrawName; Global-Attributes</t>
  </si>
  <si>
    <t>U4839.0</t>
  </si>
  <si>
    <t>01-13283-M002-XT0298201 RA</t>
  </si>
  <si>
    <t>{9DF0AF26-555B-487F-950A-21184343FD9D}</t>
  </si>
  <si>
    <t>U4182</t>
  </si>
  <si>
    <t>1- MBuzon (UPI) 190904; 2- OSunba (UPI) 191120; 3- KWooff (UPI) 191212; Global-Engineering (UPI) 200227; Global-AKraus (UPI) 211007</t>
  </si>
  <si>
    <t>1- Description; 2-Drawing Info; 3-Drawing Info; Global-TMEPDrawingNo; Global-Moved</t>
  </si>
  <si>
    <t>U4182.1</t>
  </si>
  <si>
    <t>01-13283-M002-XT0969501 RA</t>
  </si>
  <si>
    <t>{605DD022-C6F8-4A10-AB20-8DE37791D749}</t>
  </si>
  <si>
    <t>01-13283-M002-XH0329901</t>
  </si>
  <si>
    <t>92H6-RD-486</t>
  </si>
  <si>
    <t>T5097</t>
  </si>
  <si>
    <t>DECOMMISSIONED YALE ROAD</t>
  </si>
  <si>
    <t>1-TMiles (UPI) 201008; 2-AKraus (UPI) 210707</t>
  </si>
  <si>
    <t>1-Construction Method, drawing details; 2-Updated KMCDrawingNo, OwnerCL, Respon4Agree</t>
  </si>
  <si>
    <t>T5097.0</t>
  </si>
  <si>
    <t>NO LEGAL DESCRIPTION TEXT NEEDED</t>
  </si>
  <si>
    <t>{19514BD0-CB68-45BB-9EDB-DF496399F1E0}</t>
  </si>
  <si>
    <t>19731-505-SSW-03299</t>
  </si>
  <si>
    <t>Undeveloped Road</t>
  </si>
  <si>
    <t>T4707</t>
  </si>
  <si>
    <t xml:space="preserve">UNDEVELOPED ROAD - MOTI PLAN KAP81162 </t>
  </si>
  <si>
    <t>1-MCecchini (UPI) 170815; Global-Engineering (UPI) 200227; Global-Engineering (UPI) 20200317; Global-SSantos (UPI) 200929; 2-TMiles (UPI) 201008; 3-SSantos (UPI) 210110</t>
  </si>
  <si>
    <t>1-updated CrossingName; Global-TMEPDrawingNo; Global-KMCDrawName; Global-Added DrawingRevision_Primary; 2-KMCDrawName, DrawingRevision_Primary; 3-fixed routename</t>
  </si>
  <si>
    <t>T4707.0</t>
  </si>
  <si>
    <t>{0F231943-C25A-405A-A45B-48EA05D36181}</t>
  </si>
  <si>
    <t>011012242</t>
  </si>
  <si>
    <t xml:space="preserve">	Tract-2048</t>
  </si>
  <si>
    <t>92H6-RD-485</t>
  </si>
  <si>
    <t>T5096</t>
  </si>
  <si>
    <t>T5096.0</t>
  </si>
  <si>
    <t>{56FD5543-E669-409C-B4A4-410FE6E2F36F}</t>
  </si>
  <si>
    <t>92H6-RD-484</t>
  </si>
  <si>
    <t>T5095</t>
  </si>
  <si>
    <t>KP 1044 Reroute (AR00561)</t>
  </si>
  <si>
    <t>; Global-AKraus (UPI) 210128; 1-AKraus (UPI) 210426</t>
  </si>
  <si>
    <t>; Global-Attributes; 1-Moved to MOC1210</t>
  </si>
  <si>
    <t>1044+527 + 516</t>
  </si>
  <si>
    <t>T5095.0</t>
  </si>
  <si>
    <t>{F50BF2E4-3D5B-4EFD-9A59-372CD01C5501}</t>
  </si>
  <si>
    <t>01-13283-M002-XH0329501</t>
  </si>
  <si>
    <t>ELDER ROAD</t>
  </si>
  <si>
    <t>T4965</t>
  </si>
  <si>
    <t>ELDER RD</t>
  </si>
  <si>
    <t>1-TMiles (UPI) 200604; Global-AKraus (UPI) 210426</t>
  </si>
  <si>
    <t>1-Drawing Details; Global-Moved to MOC 1210</t>
  </si>
  <si>
    <t>1044+527 + 486</t>
  </si>
  <si>
    <t>T4965.0</t>
  </si>
  <si>
    <t>{771BFCA7-92A5-4376-B7A6-727156E528E2}</t>
  </si>
  <si>
    <t>015013847</t>
  </si>
  <si>
    <t>Tract-2044</t>
  </si>
  <si>
    <t>T5233</t>
  </si>
  <si>
    <t>1044+527 + 431</t>
  </si>
  <si>
    <t>T5233.0</t>
  </si>
  <si>
    <t>01-13283-M002-XT0564201 RB</t>
  </si>
  <si>
    <t>{D8C94078-4BDF-47F8-8934-D2EC606B6D0E}</t>
  </si>
  <si>
    <t>01-13283-M002-XW0330001</t>
  </si>
  <si>
    <t>92H6-RD-480</t>
  </si>
  <si>
    <t>T5091</t>
  </si>
  <si>
    <t>ACCESS ROAD</t>
  </si>
  <si>
    <t>; Global-AKraus (UPI) 210128; Global-Akraus (UPI) 210409; 1-AKraus (UPI) 210423; Global-AKraus (UPI) 210426</t>
  </si>
  <si>
    <t>; Global-Attributes; Global-KMCDrawName; 1-Construction Method, Drawing details; Global-Moved to MOC 1210</t>
  </si>
  <si>
    <t>1044+527 + 367</t>
  </si>
  <si>
    <t>T5091.0</t>
  </si>
  <si>
    <t>01-13283-M002-XT0958701 RA</t>
  </si>
  <si>
    <t>{D0D11936-4EC6-440F-A0C8-120983B8F8E4}</t>
  </si>
  <si>
    <t>010608010</t>
  </si>
  <si>
    <t>Tract-2042</t>
  </si>
  <si>
    <t>037</t>
  </si>
  <si>
    <t>T5232</t>
  </si>
  <si>
    <t>WESTCOAST ENERGY INC. C/O SPECTRA ENERGY TRANS.</t>
  </si>
  <si>
    <t>1044+527 + 281</t>
  </si>
  <si>
    <t>T5232.0</t>
  </si>
  <si>
    <t>01-13283-M002-XT0664701 RB</t>
  </si>
  <si>
    <t>{6442A5E5-0966-4A54-AB9A-36614703CB09}</t>
  </si>
  <si>
    <t>92H6-RD-497</t>
  </si>
  <si>
    <t>T5090</t>
  </si>
  <si>
    <t>1044+527 + 262</t>
  </si>
  <si>
    <t>T5090.0</t>
  </si>
  <si>
    <t>{14401646-D29C-432A-B154-6354B75DF532}</t>
  </si>
  <si>
    <t>027066720</t>
  </si>
  <si>
    <t>Tract-2040</t>
  </si>
  <si>
    <t>92H6-RD-494</t>
  </si>
  <si>
    <t>T5087</t>
  </si>
  <si>
    <t>; Global-AKraus (UPI) 210128; Global-AKraus (UPI) 210426</t>
  </si>
  <si>
    <t>; Global-Attributes; Global-Moved to MOC 1210</t>
  </si>
  <si>
    <t>1044+527 + 18</t>
  </si>
  <si>
    <t>T5087.0</t>
  </si>
  <si>
    <t>01-13283-M002-XT0958601 RA</t>
  </si>
  <si>
    <t>{E9E30244-7234-470D-A453-BDA865173C22}</t>
  </si>
  <si>
    <t>P7058</t>
  </si>
  <si>
    <t>DISTRICT OF HOPE SANITARY SEWER</t>
  </si>
  <si>
    <t>SANITARY PIPE</t>
  </si>
  <si>
    <t>1-Moved</t>
  </si>
  <si>
    <t>P7058.0</t>
  </si>
  <si>
    <t>01-13283-M002-XT0664301 RB</t>
  </si>
  <si>
    <t>{D3BF57EF-DFFF-4347-BB0D-393949764BA9}</t>
  </si>
  <si>
    <t>19731-505-TYP-06401</t>
  </si>
  <si>
    <t>92H6-RD-493</t>
  </si>
  <si>
    <t>T5086</t>
  </si>
  <si>
    <t>; Global-AKraus (UPI) 210128; Global-Akraus (UPI) 210409</t>
  </si>
  <si>
    <t>; Global-Attributes; Global-KMCDrawName</t>
  </si>
  <si>
    <t>T5086.0</t>
  </si>
  <si>
    <t>01-13283-M002-XT0664401 RA</t>
  </si>
  <si>
    <t>{61E7759B-272C-473A-BDC7-29EC21268DC0}</t>
  </si>
  <si>
    <t>92H6-RD-492</t>
  </si>
  <si>
    <t>T5085</t>
  </si>
  <si>
    <t>PVT LAND – BC TRANSPORTATION FINANCING AUTHORITY</t>
  </si>
  <si>
    <t>BC TRANSPORT FINANCING AUTHORITY ACCESS ROAD</t>
  </si>
  <si>
    <t>T5085.0</t>
  </si>
  <si>
    <t>{D4CDCF35-50E2-42F0-9930-69619E0DFF5A}</t>
  </si>
  <si>
    <t>92H6-RD-491</t>
  </si>
  <si>
    <t>T5084</t>
  </si>
  <si>
    <t>T5084.0</t>
  </si>
  <si>
    <t>01-13283-M002-XT0664201 RA</t>
  </si>
  <si>
    <t>{F1E9D360-C677-4D28-9697-5961570514CA}</t>
  </si>
  <si>
    <t>92H6-RD-490</t>
  </si>
  <si>
    <t>T5083</t>
  </si>
  <si>
    <t>T5083.0</t>
  </si>
  <si>
    <t>{AD9F57FE-07DB-4B74-B2E7-D1E54BB8904E}</t>
  </si>
  <si>
    <t>19731-505-SSW-03290</t>
  </si>
  <si>
    <t>01-13283-M002-XH0329001</t>
  </si>
  <si>
    <t>Trans-Canada Highway</t>
  </si>
  <si>
    <t>92H6-RD-254</t>
  </si>
  <si>
    <t>T4113</t>
  </si>
  <si>
    <t>1-RMcCreary (UPI) 170927; 2- AMartin (UPI) 190923; Global-Engineering (UPI) 200227; Global-AKraus (UPI) 210128; 3-KWooff (UPI) 210716</t>
  </si>
  <si>
    <t>1-Updated GTPermitCompleted,GTechComments, GTFldCompleteDate; 2- Moved to match 005.24; Global-TMEPDrawingNo; Global-Attributes; 3-DrawingRevision_Primary</t>
  </si>
  <si>
    <t>T4113.1</t>
  </si>
  <si>
    <t>{05016B4E-6BD2-4BA8-8769-2654E076AD74}</t>
  </si>
  <si>
    <t>92H6-RD-253</t>
  </si>
  <si>
    <t>T4112</t>
  </si>
  <si>
    <t>T4112.2</t>
  </si>
  <si>
    <t>01-13283-M002-XT0297801 RB</t>
  </si>
  <si>
    <t>PROPOSED PIPELINE CROSSING_x000D_
TELUS BURIED CABLE(S)_x000D_
WITHIN _x000D_
D-37-E/92H6_x000D_
HOPE - BRITISH COLUMBIA</t>
  </si>
  <si>
    <t>{E5B84E9B-A0E9-4AC8-B250-BEBB05882C35}</t>
  </si>
  <si>
    <t>92H6-CA-251</t>
  </si>
  <si>
    <t>U4180</t>
  </si>
  <si>
    <t>1-RMcCreary (UPI) 170905; 2-RMcCreary (UPI) 170927; 3- MBuzon (UPI) 190904; 4- AMartin (UPI) 190923; Global-Engineering (UPI) 200227; Global-AKraus (UPI) 200607; Global-AKraus (UPI) 210128; 5-KWooff (UPI) 210716</t>
  </si>
  <si>
    <t>1-Updated dwgtype, dwgtitle,dwgnumbers; 2-Update Typical Code, GTechComments, GTFldCompleteDate, GTPermitCompleted; 3- Description; 4- Moved to match 005.24; Global-TMEPDrawingNo; Global-KMCDrawName; Global-Attributes; 5-DrawingRevision_Primary</t>
  </si>
  <si>
    <t>U4180.1</t>
  </si>
  <si>
    <t>{5643A8F1-69C4-4C76-8069-BCAFE396FC3B}</t>
  </si>
  <si>
    <t>92H6-CA-252</t>
  </si>
  <si>
    <t>U4181</t>
  </si>
  <si>
    <t>1-Updated dwgtype, dwgtitle,dwgnumbers; 2-Update Typical Code, GTechComments, GTFldCompleteDate, GTPermitCompleted; 3- Description; 4- Moved to match 005.24; Global-TMEPDrawingNo; Global-KMCDrawName; Global-TypeCL; Global-SSantos (UPI) 200610; Global-AKraus (UPI) 210128; 5-KWooff (UPI) 210716</t>
  </si>
  <si>
    <t>1-Updated dwgtype, dwgtitle,dwgnumbers; 2-Update Typical Code, GTechComments, GTFldCompleteDate, GTPermitCompleted; 3- Description; 4- Moved to match 005.24; Global-TMEPDrawingNo; Global-KMCDrawName; Global-TypeCL; Global-Attributes; 5-DrawingRevision_Primary</t>
  </si>
  <si>
    <t>U4181.1</t>
  </si>
  <si>
    <t>01-13283-M002-XT0297701 RC</t>
  </si>
  <si>
    <t xml:space="preserve">PROPOSED PIPELINE CROSSING
BC HYDRO O/H TRANSMISSION POWER LINE
WITHIN
D-37-E/92H6
HOPE R.D. - BRITISH COLUMBIA
</t>
  </si>
  <si>
    <t>{E00C48BE-D384-4AED-8D8A-2F31BCBA44B0}</t>
  </si>
  <si>
    <t>014646986</t>
  </si>
  <si>
    <t>Tract-PC7079</t>
  </si>
  <si>
    <t>92H6-OH-249</t>
  </si>
  <si>
    <t>U4178</t>
  </si>
  <si>
    <t xml:space="preserve">1-AKraus (UPI) 171123; 2-AKraus (UPI) 190528; Global-Engineering (UPI) 200227; Global-AKraus (UPI) 200616; Global-AKraus (UPI) 210128; 6-AKraus (UPI) 211123; </t>
  </si>
  <si>
    <t>1-updated Respon4Agree; 2-Respon4Agree; Global-TMEPDrawingNo; Global-KMCDrawName; Global-Attributes; 6- KMCDrawName, Change_Note, Change_reason;</t>
  </si>
  <si>
    <t>U4178.2</t>
  </si>
  <si>
    <t>01-13283-M002-XT0297601 RC</t>
  </si>
  <si>
    <t xml:space="preserve">PROPOSED PIPELINE CROSSING
CITY OF HOPE ROAD 
WITHIN 
B-46-E/92H6
FRASER VALLEY - BRITISH COLUMBIA
</t>
  </si>
  <si>
    <t>{DF8B5557-99DB-44D5-85D7-287F4D01BAA9}</t>
  </si>
  <si>
    <t>014666375</t>
  </si>
  <si>
    <t>Tract-PC7079.03</t>
  </si>
  <si>
    <t>046</t>
  </si>
  <si>
    <t>T4632</t>
  </si>
  <si>
    <t>1-AKraus (UPI) 170428; 2- OSunba (UPI) 191120; 3- KWooff (UPI) 191127; Global-Engineering (UPI) 200227; Global-AKraus (UPI) 200607</t>
  </si>
  <si>
    <t>1- Updated OwnerCL; 2- ConstructionMethodPrimary; 3- TypicalCode; Global-TMEPDrawingNo; Global-KMCDrawName, Drawing Details</t>
  </si>
  <si>
    <t>T4632.0</t>
  </si>
  <si>
    <t>01-13283-M002-XT0604801 RA</t>
  </si>
  <si>
    <t>{A7C32180-CF58-4951-BFA4-4F53F05BB624}</t>
  </si>
  <si>
    <t>Tract-2031</t>
  </si>
  <si>
    <t>94H6-OH-441</t>
  </si>
  <si>
    <t>U7005</t>
  </si>
  <si>
    <t>U7005.0</t>
  </si>
  <si>
    <t>{E3976E8F-054D-4180-A0DD-4741899F9423}</t>
  </si>
  <si>
    <t>92H6-OH-440</t>
  </si>
  <si>
    <t>U7004</t>
  </si>
  <si>
    <t>U7004.0</t>
  </si>
  <si>
    <t>01-13283-M002-XT0358301 RC</t>
  </si>
  <si>
    <t>{F99D598D-A861-4613-B56E-A1F4A14420CD}</t>
  </si>
  <si>
    <t>Tract-2032</t>
  </si>
  <si>
    <t>U5265</t>
  </si>
  <si>
    <t>1-Global-Engineering (UPI) 200227; Global-Engineering (UPI) 200313; Global-AKraus (UPI) 200616; Global-AKraus (UPI) 210128</t>
  </si>
  <si>
    <t>1-Global-TMEPDrawingNo; Global-KMCDrawName; Global-KMCDrawName; Global-Attributes</t>
  </si>
  <si>
    <t>U5265.0</t>
  </si>
  <si>
    <t>{A85495F0-A241-4561-BA54-C00316238A08}</t>
  </si>
  <si>
    <t>U5215</t>
  </si>
  <si>
    <t>1- MBuzon (UPI) 190904; Global-Engineering (UPI) 200227; Global-Engineering (UPI) 200313; Global-AKraus (UPI) 200616; Global-AKraus (UPI) 210128</t>
  </si>
  <si>
    <t>1- Description; Global-TMEPDrawingNo; Global-KMCDrawName; Global-KMCDrawName; Global-Attributes</t>
  </si>
  <si>
    <t>U5215.0</t>
  </si>
  <si>
    <t>T4112.1</t>
  </si>
  <si>
    <t>{1D119216-5A7C-41F1-B7CE-A8206CCB5ED6}</t>
  </si>
  <si>
    <t>01-13283-M002-XH0328501</t>
  </si>
  <si>
    <t>TOMBERRY ROAD</t>
  </si>
  <si>
    <t>015211851</t>
  </si>
  <si>
    <t>T5045</t>
  </si>
  <si>
    <t>1-TMiles (UPI) 200930</t>
  </si>
  <si>
    <t>1- ConstructionMethod, Drawing details</t>
  </si>
  <si>
    <t>T5045.0</t>
  </si>
  <si>
    <t>01-13283-M002-XT0587101 RA</t>
  </si>
  <si>
    <t>{9B5338DE-D6AE-4C8E-952C-13AB4D214CDA}</t>
  </si>
  <si>
    <t>P5777</t>
  </si>
  <si>
    <t>CULVERT</t>
  </si>
  <si>
    <t>1-AKraus (UPI) 200611</t>
  </si>
  <si>
    <t>P5777.0</t>
  </si>
  <si>
    <t>01-13283-M002-XT0419701 RA</t>
  </si>
  <si>
    <t>{82BACC57-0E76-41FC-8657-F5EEF2C73C26}</t>
  </si>
  <si>
    <t>P4339</t>
  </si>
  <si>
    <t>P4339.0</t>
  </si>
  <si>
    <t>{1D1E90D6-9AE6-429C-8281-8D5AECB9CEE3}</t>
  </si>
  <si>
    <t>010921907</t>
  </si>
  <si>
    <t>Tract-2029</t>
  </si>
  <si>
    <t>T5044</t>
  </si>
  <si>
    <t>T5044.0</t>
  </si>
  <si>
    <t>01-13283-M002-XT0330601 RB</t>
  </si>
  <si>
    <t>{F38ED683-55E5-4CF9-BDDC-3C1FF2CB152D}</t>
  </si>
  <si>
    <t>19731-505-SSW-03275</t>
  </si>
  <si>
    <t>01-13283-M002-XH0327501</t>
  </si>
  <si>
    <t xml:space="preserve">Flood Hope Road </t>
  </si>
  <si>
    <t>1.6</t>
  </si>
  <si>
    <t>SANITATION SEWER</t>
  </si>
  <si>
    <t>P3898</t>
  </si>
  <si>
    <t>TOWN OF HOPE BURIED DOMESTIC SEWER LINE</t>
  </si>
  <si>
    <t>1-MThorne (Transmountain) 171006; 2- ALS Edits (UPI) 191106; 3- OSunba (UPI) 191120; Global-Engineering (UPI) 200227; Global-Engineering (UPI) 200313; Global-AKraus (UPI) 200607; 4-AKraus 200811; Global-AKraus (UPI) 210128</t>
  </si>
  <si>
    <t>1-moved and rev'd up, 2- Description; 3 - Drawing Info; Global-TMEPDrawingNo; Global-KMCDrawName; Global-KMCDrawName; 4-Moved; Global-Attributes</t>
  </si>
  <si>
    <t>P3898.0</t>
  </si>
  <si>
    <t xml:space="preserve">PROPOSED PIPELINE CROSSING
MINISTRY OF TRANSPORTATION &amp; INFRASTRUCTURE ROAD(S)
WITHIN 
C-46-E/92H6
HOPE - BRITISH COLUMBIA
</t>
  </si>
  <si>
    <t>{52016567-B03C-442D-8F30-3C8047B27458}</t>
  </si>
  <si>
    <t>T4931</t>
  </si>
  <si>
    <t>1-MKhare (UPI) 190513; Global-Engineering (UPI) 200227; Global-Engineering (UPI) 20200317; Global-AKraus (UPI) 210128</t>
  </si>
  <si>
    <t>1-added from site specific drawing; Global-TMEPDrawingNo; Global-KMCDrawName; Global-Attributes</t>
  </si>
  <si>
    <t>T4931.0</t>
  </si>
  <si>
    <t>01-13283-M002-XT0419601 RA</t>
  </si>
  <si>
    <t>{611230E1-FC1D-441C-9A5C-4564E9A13DF3}</t>
  </si>
  <si>
    <t>P5454</t>
  </si>
  <si>
    <t>1-MKhare (UPI) 190513; 2- ALS Edits (UPI) 191106; Global-Engineering (UPI) 200227; 3-AKraus (UPI) 200511; Global-AKraus (UPI) 210128</t>
  </si>
  <si>
    <t>1-added from site specific drawing, 2- Description; Global-TMEPDrawingNo; 3-KMCDrawName; Global-Attributes</t>
  </si>
  <si>
    <t>P5454.0</t>
  </si>
  <si>
    <t>{825D133B-F476-4C59-A37D-933A7F862924}</t>
  </si>
  <si>
    <t>T4930</t>
  </si>
  <si>
    <t>T4930.0</t>
  </si>
  <si>
    <t>01-13283-M002-XT0330501 RC</t>
  </si>
  <si>
    <t xml:space="preserve">PROPOSED PIPELINE CROSSING
TOWN OF HOPE BURIED POWER CABLES
WITHIN 
C-46-E/92H6
HOPE - BRITISH COLUMBIA
</t>
  </si>
  <si>
    <t>{692344DC-17CC-422C-A13C-8147BAEDE665}</t>
  </si>
  <si>
    <t>010384499</t>
  </si>
  <si>
    <t>Tract-2027</t>
  </si>
  <si>
    <t>U4549</t>
  </si>
  <si>
    <t>TOWN OF HOPE U/G POWER CABLE</t>
  </si>
  <si>
    <t>1-MCecchini (UPI) 170815; 2-RMcCreary (UPI) 170927; 3-AKraus (UPI) 180307; Global-Engineering (UPI) 200227; Global-AKraus (UPI) 200607; Global-AKraus (UPI) 210128</t>
  </si>
  <si>
    <t>1-updated CrossingName; 2-Updated GTPermitCompleted,GTechComments, GTFldCompleteDate; 3-OwnerCL, Description; Global-TMEPDrawingNo; Global-KMCDrawName; Global-Attributes</t>
  </si>
  <si>
    <t>U4549.0</t>
  </si>
  <si>
    <t>{614CA8CC-2A08-44C7-AA7E-145A4BFD9E4F}</t>
  </si>
  <si>
    <t>92H6-RD-246</t>
  </si>
  <si>
    <t>LKI Segment: 796</t>
  </si>
  <si>
    <t>T4111</t>
  </si>
  <si>
    <t>FLOOD HOPE RD OFFRAMP</t>
  </si>
  <si>
    <t>1-RMcCreary (UPI) 170927; Global-Engineering (UPI) 200227; Global-Engineering (UPI) 20200317; Global-AKraus (UPI) 210128</t>
  </si>
  <si>
    <t>1-Updated GTPermitCompleted,GTechComments, GTFldCompleteDate; Global-TMEPDrawingNo; Global-KMCDrawName; Global-Attributes</t>
  </si>
  <si>
    <t>T4111.2</t>
  </si>
  <si>
    <t>01-13283-M002-XT0297101 RC</t>
  </si>
  <si>
    <t>{1CA843EB-0015-44AC-BE40-EDFD87441130}</t>
  </si>
  <si>
    <t>92H6-PL-245</t>
  </si>
  <si>
    <t>P3591</t>
  </si>
  <si>
    <t>1-RMcCreary (UPI) 170927; Global-Engineering (UPI) 200227; Global-AKraus (UPI) 200607; Global-AKraus (UPI) 210128</t>
  </si>
  <si>
    <t>1-Updated GTPermitCompleted,GTechComments, GTFldCompleteDate; Global-TMEPDrawingNo; Global-KMCDrawName, OwnerCL, Description; Global-Attributes</t>
  </si>
  <si>
    <t>P3591.1</t>
  </si>
  <si>
    <t>01-13283-M002-XT0297301 RA</t>
  </si>
  <si>
    <t>{5A268AC4-4101-4F8F-9AB9-94A4532B78F4}</t>
  </si>
  <si>
    <t>T4573</t>
  </si>
  <si>
    <t>1-Updated GTPermitCompleted,GTechComments, GTFldCompleteDate; Global-TMEPDrawingNo; Global-Attributes</t>
  </si>
  <si>
    <t>T4573.1</t>
  </si>
  <si>
    <t>{40399EEC-7E77-4042-9EE2-E7CDAF18B04A}</t>
  </si>
  <si>
    <t>U4548</t>
  </si>
  <si>
    <t>1-MCecchini (UPI) 170815; 2-RMcCreary (UPI) 170927; 3-AKraus (UPI) 180307; 4- AKraus (UPI) 191107; 5- OSunba (UPI) 191120; Global-Engineering (UPI) 200227; Global-AKraus (UPI) 200607; Global-AKraus (UPI) 210128</t>
  </si>
  <si>
    <t>1-updated CrossingName; 2-Updated GTPermitCompleted,GTechComments, GTFldCompleteDate; 3-OwnerCL, Description; 4- Historical State, Loc Info (reinstated); 5- ConstructionMethodPrimary; Global-TMEPDrawingNo; Global-KMCDrawName; Global-Attributes</t>
  </si>
  <si>
    <t>U4548.0</t>
  </si>
  <si>
    <t>{D60BF27C-2891-4B09-9939-CE27035DB59E}</t>
  </si>
  <si>
    <t>P5453</t>
  </si>
  <si>
    <t>TOWN OF HOPE BURIED SEWER VENT LINE</t>
  </si>
  <si>
    <t>1-MKhare (UPI) 190513; 2- ALS Edits (UPI) 191106; 3- OSunba (UPI) 191120; Global-Engineering (UPI) 200227; 4-AKraus (UPI) 200511; Global-AKraus (UPI) 210128</t>
  </si>
  <si>
    <t>1-added from site specific drawing, 2- Description; 3- ConstructionMethodPrimary; Global-TMEPDrawingNo; 4-KMCDrawName; Global-Attributes</t>
  </si>
  <si>
    <t>P5453.0</t>
  </si>
  <si>
    <t>{FAECF15A-C333-4F67-8CFA-A050525E7FA0}</t>
  </si>
  <si>
    <t>P3590</t>
  </si>
  <si>
    <t>1- OSunba (UPI) 191120; 2- SKamnev (UPI) 191206; Global-Engineering (UPI) 200227; Global-AKraus (UPI) 200607; Global-AKraus (UPI) 210128</t>
  </si>
  <si>
    <t>1- Drawing Info, ConstructionMethodPrimary; 2- Drawing Info; Global-TMEPDrawingNo; Global-KMCDrawName, OwnerCL, Description; Global-Attributes</t>
  </si>
  <si>
    <t>P3590.0</t>
  </si>
  <si>
    <t>{482AA1C8-5FCE-49F2-AB14-7B610B420163}</t>
  </si>
  <si>
    <t>P5882</t>
  </si>
  <si>
    <t>ABANDONED MOTI BURIED PIPE</t>
  </si>
  <si>
    <t>KP 1042 Reroute (AR00530)</t>
  </si>
  <si>
    <t>1-AKraus (UPI) 201218</t>
  </si>
  <si>
    <t>1-Udated dwg col, constr method,Response4Agree</t>
  </si>
  <si>
    <t>1042+597 + 26</t>
  </si>
  <si>
    <t>P5882.0</t>
  </si>
  <si>
    <t>{0BC57B3F-5D26-4E80-BC4C-D59F9A3B971C}</t>
  </si>
  <si>
    <t>19731-505-SSW-03270</t>
  </si>
  <si>
    <t>01-13283-M002-XH0327001</t>
  </si>
  <si>
    <t>DEPTH 0.0025</t>
  </si>
  <si>
    <t>U7067</t>
  </si>
  <si>
    <t>ABANDONED MOTI 0.5" BURIED CABLE</t>
  </si>
  <si>
    <t>1-KWooff (UPI) 200921; Global-SSantos (UPI) 200929; Global-AKraus (UPI) 201217; Global-AKraus (UPI) 210128; Global-KWooff (UPI) 210211</t>
  </si>
  <si>
    <t>1-DrawingRevision_Primary; Global-Added missing drawing details; Global-Moved; Global-Attributes; Global-Change_Notes</t>
  </si>
  <si>
    <t>1042+597 + 8</t>
  </si>
  <si>
    <t>U7067.0</t>
  </si>
  <si>
    <t>{20C31F6E-C218-4841-AED6-A71B471BFA92}</t>
  </si>
  <si>
    <t>DEPTH 0.002</t>
  </si>
  <si>
    <t>P5997</t>
  </si>
  <si>
    <t>ABANDONED MOTI 2" BURIED PIPE</t>
  </si>
  <si>
    <t>P5997.0</t>
  </si>
  <si>
    <t>T4111.1</t>
  </si>
  <si>
    <t>{A323E64E-51FF-467E-839E-08772D4A700B}</t>
  </si>
  <si>
    <t>U7066</t>
  </si>
  <si>
    <t>ABANDONED MOTI 1" BURIED CABLE</t>
  </si>
  <si>
    <t>U7066.0</t>
  </si>
  <si>
    <t>{CA3D974D-420A-4208-BBE9-0206BCC1200A}</t>
  </si>
  <si>
    <t>P5996</t>
  </si>
  <si>
    <t>ABANDONED MOTI 1" BURIED PVC PIPE</t>
  </si>
  <si>
    <t>P5996.0</t>
  </si>
  <si>
    <t>T4573.0</t>
  </si>
  <si>
    <t>01-13283-M002-XT0419401 RA</t>
  </si>
  <si>
    <t>{F67D3423-5973-4716-A2BB-4D8BB9E62D0F}</t>
  </si>
  <si>
    <t>P5478</t>
  </si>
  <si>
    <t>355.6 mm TOWN OF HOPE BURIED SANITARY SEWER LINE</t>
  </si>
  <si>
    <t>1- ALS (UPI) 191205; Global-Engineering (UPI) 200227; 2-AKraus (UPI) 200511; 3-AKraus (UPI) 200804; 4-KWooff (UPI) 200921; Global-AKraus (UPI) 210128; Global-KWooff (UPI) 210211</t>
  </si>
  <si>
    <t>1- Description; Global-TMEPDrawingNo; 2-KMCDrawName; 3-Moved; 4-DrawingRevision_Primary; Global-Attributes; Global-Change_Reason</t>
  </si>
  <si>
    <t>P5478.0</t>
  </si>
  <si>
    <t>{63702C05-5763-432E-82BB-65E021F2092C}</t>
  </si>
  <si>
    <t>92H6-CA-506</t>
  </si>
  <si>
    <t>DEPTH 0.7</t>
  </si>
  <si>
    <t>U7039</t>
  </si>
  <si>
    <t>1-AKraus (UPI) 200806; 2-KWooff (UPI) 200921; Global-SSantos (UPI) 200929; Global-AKraus (UPI) 210128; Global-KWooff (UPI) 210211</t>
  </si>
  <si>
    <t>1-Construction Method, Drawing Details; 2-DrawingRevision_Primary; Global-Added missing drawing details; Global-Attributes; Global-Change_Reason</t>
  </si>
  <si>
    <t>U7039.0</t>
  </si>
  <si>
    <t>01-13283-M002-XT0341001 RB</t>
  </si>
  <si>
    <t>{BEDDDCFB-1932-4D4F-8314-6D0BE3B5E932}</t>
  </si>
  <si>
    <t>Buried Power Cable</t>
  </si>
  <si>
    <t>U4669</t>
  </si>
  <si>
    <t>TOWN OF HOPE BURIED POWER CABLE</t>
  </si>
  <si>
    <t>1-MMillard (UPI) 170614; 2-RMcCreary (UPI) 170905; 3-RMcCreary (UIPI) 171013; 4- AKraus (UPI) 191104; Global-Engineering (UPI) 200227; Global-Engineering (UPI) 200313; Global-AKraus (UPI) 200607; 5-AKraus (UPI) 200804; 6-KWooff (UPI) 200921; Global-AKraus (UPI) 210128; Global-KWooff (UPI) 210211</t>
  </si>
  <si>
    <t>1-corrected EffectiveFromDate; 2-Updated constructionmethod, dwgtype, dwgtitle,dwgnumbers based on crossing dwg; 3-updated OwnerCL,Description; 4- Moved to match hotline data; Global-TMEPDrawingNo; Global-KMCDrawName; Global-KMCDrawName; 5-Moved; 6-DrawingRevision_Primary; Global-Attributes; Global-Change_Reason</t>
  </si>
  <si>
    <t>U4669.0</t>
  </si>
  <si>
    <t>01-13283-M002-XT0297001 RA</t>
  </si>
  <si>
    <t>PROPOSED PIPELINE CROSSING
{\T0.9;MINISTRY OF TRANSPORTATION &amp; INFRASTRUCTURE ROAD
}WITHIN 
D-46-E/92H6
HOPE - BRITISH COLUMBIA</t>
  </si>
  <si>
    <t>{29AE2F20-D559-4F2A-B365-7180776222E5}</t>
  </si>
  <si>
    <t>92H6-RD-242</t>
  </si>
  <si>
    <t>T4109</t>
  </si>
  <si>
    <t>1-Global-Engineering (UPI) 200227; 2-KWooff (UPI) 200921; Global-AKraus (UPI) 210128; Global-KWooff (UPI) 210211</t>
  </si>
  <si>
    <t>1-Global-TMEPDrawingNo; 2-DrawingRevision_Primary; Global-Attributes; Global-Change_Reason</t>
  </si>
  <si>
    <t>T4109.2</t>
  </si>
  <si>
    <t>01-13283-M002-XT0419301 RA</t>
  </si>
  <si>
    <t>{2E26499B-731A-4AD7-9503-B4D41E8E321B}</t>
  </si>
  <si>
    <t>92H6-PL-241</t>
  </si>
  <si>
    <t>GAS DISTRIBUTION (Abandoned per ICIS)</t>
  </si>
  <si>
    <t>P4186</t>
  </si>
  <si>
    <t>FORTISBC U/G PIPE 114 GAS DIST (Abandoned)</t>
  </si>
  <si>
    <t>BURIED PIPE (Abandoned per ICIS)</t>
  </si>
  <si>
    <t>1-Global-Engineering (UPI) 200227; 2-AKraus (UPI) 200511; 3-KWooff (UPI) 200921; Global-AKraus (UPI) 210128; Global-KWooff (UPI) 210211</t>
  </si>
  <si>
    <t>1-Global-TMEPDrawingNo; 2-KMCDrawName; 3-DrawingRevision_Primary; Global-Attributes; Global-Change_Reason</t>
  </si>
  <si>
    <t>P4186.0</t>
  </si>
  <si>
    <t>01-13283-M002-XT0330201 RC</t>
  </si>
  <si>
    <t>PROPOSED PIPELINE CROSSING TOWN OF HOPE BURIED POWER CABLE WITHIN D-46-E/92H6 HOPE - BRITISH COLUMBIA</t>
  </si>
  <si>
    <t>{A03A373A-01C9-4A9A-89C4-BD22B6C61C88}</t>
  </si>
  <si>
    <t>92H6-OH-292</t>
  </si>
  <si>
    <t>U4547</t>
  </si>
  <si>
    <t>1-RMcCreary (UPI) 170905; 2-RMcCreary (UPI) 170927; 3-AKraus (UPI) 180307; Global-Engineering (UPI) 200227; Global-AKraus (UPI) 200506; 4-KWooff (UPI) 200921; Global-AKraus (UPI) 210128; Global-KWooff (UPI) 210211</t>
  </si>
  <si>
    <t>1-Updated dwgtype, dwgtitle,dwgnumbers; 2-Update Typical Code; 3-OwnerCL, Description; Global-TMEPDrawingNo; Global-KMCDrawName; 4-DrawingRevision_Primary; Global-Attributes; Global-Change_Reason</t>
  </si>
  <si>
    <t>U4547.0</t>
  </si>
  <si>
    <t>01-13283-M002-XT0419201 RA</t>
  </si>
  <si>
    <t>{8490C561-FB62-4780-8C38-4794586191B7}</t>
  </si>
  <si>
    <t>U5500</t>
  </si>
  <si>
    <t>BURIED COMMUNICATIONS CABLE</t>
  </si>
  <si>
    <t>1- MBuzon (UPI) 190904; 2- ALS (UPI) 191205; Global-Engineering (UPI) 200227; Global-AKraus (UPI) 200607; 3-KWooff (UPI) 200921; Global-AKraus (UPI) 210128; Global-KWooff (UPI) 210211</t>
  </si>
  <si>
    <t>1- Description; 2 - Depth; Global-TMEPDrawingNo; Global-KMCDrawName; 3-DrawingRevision_Primary; Global-Attributes; Global-Change_Reason</t>
  </si>
  <si>
    <t>U5500.0</t>
  </si>
  <si>
    <t>01-13283-M002-XT0296801 RC</t>
  </si>
  <si>
    <t>PROPOSED PIPELINE CROSSING
FORTISBC ENERGY INC. BURIED PIPE
WITHIN\PD-46-E/92H6
HOPE - BRITISH COLUMBIA</t>
  </si>
  <si>
    <t>{88EE9108-AA76-4C9E-896F-8CC6692B9F1E}</t>
  </si>
  <si>
    <t>P3589</t>
  </si>
  <si>
    <t>FORTISBC U/G PIPE 114 GAS DIST</t>
  </si>
  <si>
    <t>1-WLoper (KMC) email 170809; 2-MCecchini (UPI) 170815; 3-RMcCreary (UPI) 170905; 4-RMcCreary (UPI) 170927; Global-Engineering (UPI) 200227; Global-AKraus (UPI) 200506; 5-KWooff (UPI) 200921; Global-AKraus (UPI) 210128; Global-KWooff (UPI) 210211</t>
  </si>
  <si>
    <t>1-updated TypeCL; 2-updated OwnerCL spelling; 3-Updated dwgtype, dwgtitle,dwgnumbers based on crossing dwg; 4-Update Typical Code; Global-TMEPDrawingNo; Global-KMCDrawName; 5-DrawingRevision_Primary; Global-Attributes; Global-Change_Reason</t>
  </si>
  <si>
    <t>P3589.1</t>
  </si>
  <si>
    <t>01-13283-M002-XT0296901 RC</t>
  </si>
  <si>
    <t xml:space="preserve">PROPOSED PIPELINE CROSSING
BC HYDRO O/H DISTRIBUTION POWER LINE
&amp; TELUS COMMUNICATIONS O/H CABLE
WITHIN
D-46-E/92H6 
HOPE R.D. - BRITISH COLUMBIA
</t>
  </si>
  <si>
    <t>{A2288CF9-4787-4AC2-91AA-D1C87C783189}</t>
  </si>
  <si>
    <t>U5188</t>
  </si>
  <si>
    <t>1-Global-Engineering (UPI) 200227; Global-AKraus (UPI) 200616; 2-KWooff (UPI) 200921; Global-AKraus (UPI) 210128; Global-KWooff (UPI) 210211</t>
  </si>
  <si>
    <t>1-Global-TMEPDrawingNo; Global-KMCDrawName; 2-DrawingRevision_Primary; Global-Attributes; Global-Change_Reason</t>
  </si>
  <si>
    <t>U5188.0</t>
  </si>
  <si>
    <t>{B3AD6332-0827-4D0C-8B33-94AF67E36614}</t>
  </si>
  <si>
    <t>U4177</t>
  </si>
  <si>
    <t>1-RMcCreary (UPI) 170905; 2-RMcCreary (UPI) 170927; 3-AKraus (UPI) 171123; Global-Engineering (UPI) 200227; Global-AKraus (UPI) 200616; 4-KWooff (UPI) 200921; Global-AKraus (UPI) 210128; Global-KWooff (UPI) 210211</t>
  </si>
  <si>
    <t>1-Updated dwgtype, dwgtitle,dwgnumbers; 2-Update Typical Code; 3-updated Respon4Agree; Global-TMEPDrawingNo; Global-KMCDrawName; 4-DrawingRevision_Primary; Global-Attributes; Global-Change_Reason</t>
  </si>
  <si>
    <t>U4177.1</t>
  </si>
  <si>
    <t>{B0FA9F82-2891-4FE0-AB38-C13F3CBE4EEA}</t>
  </si>
  <si>
    <t>92H6-CA-488</t>
  </si>
  <si>
    <t>U7032</t>
  </si>
  <si>
    <t>1-KWooff (UPI) 200921; Global-SSantos (UPI) 200929; Global-AKraus (UPI) 210128; Global-KWooff (UPI) 210211</t>
  </si>
  <si>
    <t>1-DrawingRevision_Primary; Global-Added missing drawing details; Global-Attributes; Global-Change_Reason</t>
  </si>
  <si>
    <t>U7032.0</t>
  </si>
  <si>
    <t>01-13283-M002-XT0664101 RA</t>
  </si>
  <si>
    <t>{4E436A1A-F48E-4241-8F7A-AD768EED4728}</t>
  </si>
  <si>
    <t>92H6-PL-487</t>
  </si>
  <si>
    <t>DEPTH 1.45</t>
  </si>
  <si>
    <t>P5727</t>
  </si>
  <si>
    <t>TOWN OF HOPE BURIED WATER PIPE</t>
  </si>
  <si>
    <t>P5727.0</t>
  </si>
  <si>
    <t>01-13283-M002-XT0419101 RA</t>
  </si>
  <si>
    <t>{52521559-B280-4410-9809-2CE248BEDC7D}</t>
  </si>
  <si>
    <t>014666405</t>
  </si>
  <si>
    <t>Tract-2026</t>
  </si>
  <si>
    <t>P5452</t>
  </si>
  <si>
    <t>1- SKamnev (UPI) 191206; 2- KWooff (UPI) 191209; Global-Engineering (UPI) 200227; 3-AKraus (UPI) 200504</t>
  </si>
  <si>
    <t>1- Drawing Info; 2- Drawing Info; Global-TMEPDrawingNo; 3-OwnerCL, Description, KMCDrawName</t>
  </si>
  <si>
    <t>P5452.0</t>
  </si>
  <si>
    <t>13003 - REV. 0</t>
  </si>
  <si>
    <t>{B5E2CA30-DDA6-4C8F-84EE-31A51F8FDAF3}</t>
  </si>
  <si>
    <t>19731-505-SSW-03269</t>
  </si>
  <si>
    <t>01-13283-M002-XH0326901</t>
  </si>
  <si>
    <t>MoTI - Road Crossing (British Columbia)</t>
  </si>
  <si>
    <t>010940081</t>
  </si>
  <si>
    <t>Tract-2024</t>
  </si>
  <si>
    <t>T4681</t>
  </si>
  <si>
    <t xml:space="preserve">UNDEVELOPED ROAD - UNNAMED MOTI PLAN </t>
  </si>
  <si>
    <t>1-MMillard (UPI) 170717; 2-MCecchini (UPI) 170815; Global-Engineering (UPI) 200227; Global-Engineering (UPI) 20200317; Global-AKraus (UPI) 210128</t>
  </si>
  <si>
    <t>1-updated DrawType, DrawTypeSurvey; 2-updated CrossingName; Global-TMEPDrawingNo; Global-KMCDrawName; Global-Attributes</t>
  </si>
  <si>
    <t>T4681.1</t>
  </si>
  <si>
    <t>01-13283-M002-XT0296701 RB</t>
  </si>
  <si>
    <t>PROPOSED PIPELINE CROSSING_x000D_
MUNICIPALITY OF HOPE ROAD_x000D_
WITHIN _x000D_
D-46-E/92H6_x000D_
HOPE - BRITISH COLUMBIA</t>
  </si>
  <si>
    <t>{AC756397-4B3B-4EBE-860A-1B5A2801556C}</t>
  </si>
  <si>
    <t>92H6-RD-240</t>
  </si>
  <si>
    <t>T4108</t>
  </si>
  <si>
    <t>BC TRANSPORTATION FINANCE AUTHORITY</t>
  </si>
  <si>
    <t>1-MMillard (UPI) 170725; 2- OSunba (UPI) 191120; Global-Engineering (UPI) 200227; Global-AKraus (UPI) 210128</t>
  </si>
  <si>
    <t>1-updated Respon4Agree, OwnerCL; 2- Drawing Info (On Specific); Global-TMEPDrawingNo; Global-Attributes</t>
  </si>
  <si>
    <t>T4108.1</t>
  </si>
  <si>
    <t>01-13283-M002-XT0699901 RB</t>
  </si>
  <si>
    <t>{010A5A02-24DD-4067-A91E-9979BF5A9D8C}</t>
  </si>
  <si>
    <t>92H6-RD-500</t>
  </si>
  <si>
    <t>T5102</t>
  </si>
  <si>
    <t>HOPE LOOKOUT TRAIL</t>
  </si>
  <si>
    <t>; Global-AKraus (UPI) 210128; Global-AKraus (UPI) 210929</t>
  </si>
  <si>
    <t>T5102.0</t>
  </si>
  <si>
    <t>{79EF22E2-8CE9-4C7F-BF53-DC5F7BA07A80}</t>
  </si>
  <si>
    <t>92H6-RD-499</t>
  </si>
  <si>
    <t>T5101</t>
  </si>
  <si>
    <t>T5101.0</t>
  </si>
  <si>
    <t>{68A70C96-B917-4D31-902D-9BE3EE2C3625}</t>
  </si>
  <si>
    <t>011015551</t>
  </si>
  <si>
    <t>Tract-2023</t>
  </si>
  <si>
    <t>92H6-RD-498</t>
  </si>
  <si>
    <t>T5100</t>
  </si>
  <si>
    <t>T5100.0</t>
  </si>
  <si>
    <t>19731-505-SSW-03267</t>
  </si>
  <si>
    <t>01-13283-M002-XW0326701</t>
  </si>
  <si>
    <t>045</t>
  </si>
  <si>
    <t>{FD4E4982-8373-48DD-A477-8FCD0E0BFAB7}</t>
  </si>
  <si>
    <t>T4682</t>
  </si>
  <si>
    <t xml:space="preserve">DEBRIS FLOW CONTROL CHANNEL - MOTI PLAN KAP39120 </t>
  </si>
  <si>
    <t>1-MMillard (UPI) 170717; 2-MCecchini (UPI) 170815; Global-Engineering (UPI) 200227; 3-SSantos (UPI) 200317; 4-AKraus (UPI) 200318; Global-AKraus (UPI) 210128; 5-AKraus (UPI) 211021</t>
  </si>
  <si>
    <t>1-updated DrawType, DrawTypeSurvey; 2-updated CrossingName; Global-TMEPDrawingNo; 3-DrawingRevision_Primary; 4-KMCDrawName; Global-Attributes; 5-ConstructionMethod, DrawingRevision</t>
  </si>
  <si>
    <t>T4682.1</t>
  </si>
  <si>
    <t>U5503.0</t>
  </si>
  <si>
    <t>01-13283-M002-XT0296301 RC</t>
  </si>
  <si>
    <t xml:space="preserve">PROPOSED PIPELINE CROSSING
BC HYDRO O/H DISTRIBUTION POWER LINE
WITHIN
C-45-E/92H6 
HOPE R.D. - BRITISH COLUMBIA
</t>
  </si>
  <si>
    <t>{F0645EC2-1CD3-48E4-94A2-5907F0543DB3}</t>
  </si>
  <si>
    <t>19731-505-SSW-03265</t>
  </si>
  <si>
    <t>01-13283-M002-XH0326501</t>
  </si>
  <si>
    <t xml:space="preserve">Highway No.3 </t>
  </si>
  <si>
    <t>92H6-OH-286</t>
  </si>
  <si>
    <t>U4294</t>
  </si>
  <si>
    <t>1-AKraus (UPI) 170912; 2-AKraus (UPI) 190123; 3- MBuzon (UPI) 190904; 4- AMartin (UPI) 190923; Global-Engineering (UPI) 200227; Global-Engineering (UPI) 200313; 5-AKraus (UPI) 200511; 6-KWooff (UPI) 210716</t>
  </si>
  <si>
    <t>1-updated Respon4Agree; 2-Owner; 3- Description; 4- Moved to match 005.24; Global-TMEPDrawingNo; Global-KMCDrawName; 5-KMCDrawName; 6-DrawingRevision_Primary</t>
  </si>
  <si>
    <t>U4294.0</t>
  </si>
  <si>
    <t>T4681.0</t>
  </si>
  <si>
    <t>01-13283-M002-XT0296201 RB</t>
  </si>
  <si>
    <t>PROPOSED PIPELINE CROSSING_x000D_
TELUS BURIED CABLE(S)_x000D_
WITHIN _x000D_
C-45-E/92H6_x000D_
HOPE - BRITISH COLUMBIA</t>
  </si>
  <si>
    <t>{C721FAC9-A0B3-4E31-9956-FCD411E64CD0}</t>
  </si>
  <si>
    <t>92H6-CA-238</t>
  </si>
  <si>
    <t>U4173</t>
  </si>
  <si>
    <t>1- Description; 2- Moved to match 005.24; Global-TMEPDrawingNo; Global-KMCDrawName; Global-TypeCL; Global-SSantos (UPI) 200610; 3-KWooff (UPI) 210716</t>
  </si>
  <si>
    <t>1- Description; 2- Moved to match 005.24; Global-TMEPDrawingNo; Global-KMCDrawName; Global-TypeCL; 3-DrawingRevision_Primary</t>
  </si>
  <si>
    <t>U4173.2</t>
  </si>
  <si>
    <t>{1780D577-3F5B-4254-B431-8FE6090C47ED}</t>
  </si>
  <si>
    <t>92H6-RD-235</t>
  </si>
  <si>
    <t>LKI Segment: 1301</t>
  </si>
  <si>
    <t>T4107</t>
  </si>
  <si>
    <t>HWY 3</t>
  </si>
  <si>
    <t>1- AMartin (UPI) 190923; Global-Engineering (UPI) 200227; 2-KWooff (UPI) 210716</t>
  </si>
  <si>
    <t>1- Moved to match 005.24; Global-TMEPDrawingNo; 2-DrawingRevision_Primary</t>
  </si>
  <si>
    <t>T4107.2</t>
  </si>
  <si>
    <t>01-13283-M002-XT0296101 RB</t>
  </si>
  <si>
    <t xml:space="preserve">PROPOSED PIPELINE CROSSING_x000D_
BC HYDRO O/H TRANSMISSION POWER LINE_x000D_
WITHIN_x000D_
D-45-E/92H6_x000D_
FRASER VALLEY R.D. - BRITISH COLUMBIA_x000D_
</t>
  </si>
  <si>
    <t>{183E911B-11E3-45D3-9B55-441D1EC7DA56}</t>
  </si>
  <si>
    <t>92H6-OH-233</t>
  </si>
  <si>
    <t>U4133</t>
  </si>
  <si>
    <t>1-RMcCreary (UPI) 170905; 2-RMcCreary (UPI) 170927; 3-OSunba (UPI) 191120; Global-Engineering (UPI) 200227; 4-AKraus (UPI) 200511; Global-SSantos (UPI) 200929; Global-AKraus (UPI) 210128</t>
  </si>
  <si>
    <t>1-Updated dwgtype, dwgtitle,dwgnumbers; 2-Update Typical Code; 3-Drawing Info, ConstructionMethodPrimary; Global-TMEPDrawingNo; 4-KMCDrawName, DrawType, TypicalCode, Dwg Num, Dwg Rev; Global-Added missing drawing details; Global-Attributes</t>
  </si>
  <si>
    <t>U4133.2</t>
  </si>
  <si>
    <t>{1F862831-445D-4D24-9C21-265D72D04DE8}</t>
  </si>
  <si>
    <t>19731-505-SSW-03260</t>
  </si>
  <si>
    <t>01-13283-M002-XH0326001</t>
  </si>
  <si>
    <t>92H6-RD-234</t>
  </si>
  <si>
    <t>LKI Segment: 1302</t>
  </si>
  <si>
    <t>T4106</t>
  </si>
  <si>
    <t>1-Global-Engineering (UPI) 200227; 2-KWooff (UPI) 210716</t>
  </si>
  <si>
    <t>1-Global-TMEPDrawingNo; 2-DrawingRevision_Primary</t>
  </si>
  <si>
    <t>T4106.4</t>
  </si>
  <si>
    <t>01-13283-M002-XT0296001 RB</t>
  </si>
  <si>
    <t>PROPOSED PIPELINE CROSSING BC HYDRO O/H DISTRIBUTION POWER LINE WITHIN D-45-E/92H6 HOPE - BRITISH COLUMBIA</t>
  </si>
  <si>
    <t>{ADBF868C-6081-4B4D-9E86-2E3C2613B667}</t>
  </si>
  <si>
    <t>010152300</t>
  </si>
  <si>
    <t>Tract-2018</t>
  </si>
  <si>
    <t>92H6-OH-285</t>
  </si>
  <si>
    <t>U4171</t>
  </si>
  <si>
    <t>BC HYDRO O/H TRANSMISSION (60 Kv) 60L095</t>
  </si>
  <si>
    <t>1-AKraus (UPI) 171123; 2- AMartin (UPI) 190923; 3- AKraus (UPI) 191125; Global-Engineering (UPI) 200227; 4-AKraus (UPI) 200511; Global-AKraus (UPI) 210128</t>
  </si>
  <si>
    <t>1-updated Respon4Agree; 2- Moved to match 005.24; 3- Description, CrossingIdentifierDescription; Global-TMEPDrawingNo; 4-KMCDrawName; Global-Attributes</t>
  </si>
  <si>
    <t>U4171.2</t>
  </si>
  <si>
    <t>W2147.0</t>
  </si>
  <si>
    <t>01-13283-M002-XT0295801 RB</t>
  </si>
  <si>
    <t>PROPOSED PIPELINE CROSSING
TRANS MOUNTAIN PIPELINE ULC ROAD
WITHIN 
D-45-E/92H6
HOPE - BRITISH COLUMBIA</t>
  </si>
  <si>
    <t>{ECEA82C3-3466-4328-A5A4-75E0FFB2D868}</t>
  </si>
  <si>
    <t>092H6-RD-341</t>
  </si>
  <si>
    <t>T4448</t>
  </si>
  <si>
    <t>Pvt Land- TMPL ULC  Attn:Bob Love</t>
  </si>
  <si>
    <t>1- AMartin (UPI) 190923; Global-Engineering (UPI) 200227; Global-AKraus (UPI) 200506; Global-AKraus (UPI) 210128</t>
  </si>
  <si>
    <t>1- Moved due to change in 005.24 from 005.21; Global-TMEPDrawingNo; Global-KMCDrawName; Global-Attributes</t>
  </si>
  <si>
    <t>T4448.0</t>
  </si>
  <si>
    <t>T4682.0</t>
  </si>
  <si>
    <t>01-13283-M002-XT0295601 RC</t>
  </si>
  <si>
    <t>PROPOSED PIPELINE CROSSING
KINDERMORGAN CANADA INC. BURIED PIPE
WITHIN R/W PLAN KAP1280A
C-44-E/92H6
HOPE - BRITISH COLUMBIA</t>
  </si>
  <si>
    <t>{62BE6B80-67F5-4F8B-B851-F2F9FBC73936}</t>
  </si>
  <si>
    <t>19731-505-SSW-03259</t>
  </si>
  <si>
    <t>01-13283-M002-XU0325901</t>
  </si>
  <si>
    <t>SPECTRA ENERGY MULTIPLE PIPELINES</t>
  </si>
  <si>
    <t>92H6-PL-228</t>
  </si>
  <si>
    <t>P3587</t>
  </si>
  <si>
    <t>1-RMcCreary (UPI) 170905; 2-RMcCreary (UPI) 170927; Global-Engineering (UPI) 200227; 3-MZakeri (UPI) 200429; 4-MZakeri (UPI) 200429; Global-AKraus (UPI) 200607</t>
  </si>
  <si>
    <t>1-Updated constructionmethod, dwgtype, dwgtitle,dwgnumbers based on crossing dwg; 2-Update Typical Code; Global-TMEPDrawingNo; 3-KMCDrawName; Global-KMCDrawName, OwnerCL, Description</t>
  </si>
  <si>
    <t>P3587.1</t>
  </si>
  <si>
    <t>01-13283-M002-XT0567301 RB</t>
  </si>
  <si>
    <t>{C8031430-659C-4870-A17E-C5B38F8AA541}</t>
  </si>
  <si>
    <t>92H6-PL-227</t>
  </si>
  <si>
    <t>GT</t>
  </si>
  <si>
    <t>P3586</t>
  </si>
  <si>
    <t>SPECTRA ENERGY TRANSMISSION</t>
  </si>
  <si>
    <t>NPS 30 SPECTRA ENERGY TRANSMISSION BURIED PIPE</t>
  </si>
  <si>
    <t>1-RMcCreary (UPI) 170905; 2-RMcCreary (UPI) 170927; Global-Engineering (UPI) 200227; 3-MZakeri (UPI) 200429; 4-AKraus (UPI) 210107</t>
  </si>
  <si>
    <t>1-Updated constructionmethod, dwgtype, dwgtitle,dwgnumbers based on crossing dwg; 2-Update Typical Code; Global-TMEPDrawingNo; 3-Description, KMCDrawName, Location; 4-KMCDrawName</t>
  </si>
  <si>
    <t>P3586.1</t>
  </si>
  <si>
    <t>{AD8D5610-ED1D-4F06-AD35-108AC2572533}</t>
  </si>
  <si>
    <t>92H6-PL-226</t>
  </si>
  <si>
    <t>P3585</t>
  </si>
  <si>
    <t>NPS 36 SPECTRA ENERGY TRANSMISSION BURIED PIPE</t>
  </si>
  <si>
    <t>1 - RReyes (UPI) 170510; 2-RMcCreary (UPI) 170905; 3-RMcCreary (UPI) 170927; Global-Engineering (UPI) 200227; 4-MZakeri (UPI) 200429;5-AKraus (UPI) 210107</t>
  </si>
  <si>
    <t>1-updated UPIDrawingNo_Primary, TMEPDrawingNo, DrawType, DrawTypeSurvey; 2-Updated constructionmethod, dwgtitle; Update Typical Code; Global-TMEPDrawingNo; 3-Description, KMCDrawName, Location; 5-KMCDrawName</t>
  </si>
  <si>
    <t>P3585.1</t>
  </si>
  <si>
    <t>01-13283-M002-XT0295501 RC</t>
  </si>
  <si>
    <t xml:space="preserve">PROPOSED PIPELINE CROSSING
BC HYDRO DISTRIBUTION O/H POWER LINE
WITHIN
C-44-E/92H6
HOPE R.D. - BRITISH COLUMBIA
</t>
  </si>
  <si>
    <t>{8FFAE66C-00DC-41F1-A610-ABC8FD0EF166}</t>
  </si>
  <si>
    <t>92H6-OH-284</t>
  </si>
  <si>
    <t>U4168</t>
  </si>
  <si>
    <t xml:space="preserve">TRANS MOUNTAIN O/H 25kV DISTRIBUTION </t>
  </si>
  <si>
    <t>1-AKraus (UPI) 180214; 2- SKamnev (UPI) 191206; 3- KWooff (UPI) 191209; Global-Engineering (UPI) 200227; Global-Engineering (UPI) 200313; 4-MZakeri (UPI) 200429; AKraus (UPI) 201021</t>
  </si>
  <si>
    <t>1-OwnerCL, Respon4Agree, Description; 2- Drawing Info; 3- Drawing Info; Global-TMEPDrawingNo; Global-KMCDrawName; 4-OwnerCL, Description, KMCDrawName, DrawType, TypicalCode, Drawing Details; L&amp;P Dwg Updates</t>
  </si>
  <si>
    <t>U4168.1</t>
  </si>
  <si>
    <t>01-13283-M002-XT0295401 RC</t>
  </si>
  <si>
    <t xml:space="preserve">PROPOSED PIPELINE CROSSING
HOPE ROAD
WITHIN 
C-44-E/92H6
HOPE - BRITISH COLUMBIA
</t>
  </si>
  <si>
    <t>{1CD5E63D-EF02-4117-B39C-444D9B3EF956}</t>
  </si>
  <si>
    <t>T4572</t>
  </si>
  <si>
    <t>1-Akraus (UPI) 170525; 2- OSunba (UPI) 191120; Global-Engineering (UPI) 200227; Global-AKraus (UPI) 200506</t>
  </si>
  <si>
    <t>1-changed OwnerCL; 2- Drawing Info; Global-TMEPDrawingNo; Global-KMCDrawName</t>
  </si>
  <si>
    <t>T4572.0</t>
  </si>
  <si>
    <t>13002 - REV. 0</t>
  </si>
  <si>
    <t>01-13283-M002-XT0418901 RA</t>
  </si>
  <si>
    <t>{54FDDE94-036D-4C21-BB79-7A40B9CA373C}</t>
  </si>
  <si>
    <t>U5495</t>
  </si>
  <si>
    <t>1-AKraus (UPI) 190430; Global-Engineering (UPI) 200227; 2-AKraus (UPI) 200610; Global-AKraus (UPI) 210128</t>
  </si>
  <si>
    <t>1-create from Hotline data; Global-TMEPDrawingNo; 2-OwnerCL, Description, Respon4Agree; Global-Attributes</t>
  </si>
  <si>
    <t>U5495.0</t>
  </si>
  <si>
    <t>01-13283-M002-XT0295301 RC</t>
  </si>
  <si>
    <t>PROPOSED PIPELINE CROSSING
FORTISBC ENERGY INC. BURIED PIPE
WITHIN R/W PLAN KAP2071A
C-44-E/92H6
HOPE - BRITISH COLUMBIA</t>
  </si>
  <si>
    <t>{D1FC8AF2-7BE1-4558-BBAF-67C93E9CBC53}</t>
  </si>
  <si>
    <t>92H6-PL-225</t>
  </si>
  <si>
    <t>P3584</t>
  </si>
  <si>
    <t>FORTISBC U/G PIPE 168 GAS DIST</t>
  </si>
  <si>
    <t>1-MCecchini (UPI) 170815; Global-Engineering (UPI) 200227; Global-AKraus (UPI) 200506</t>
  </si>
  <si>
    <t>1-updated OwnerCL spelling; Global-TMEPDrawingNo; Global-KMCDrawName</t>
  </si>
  <si>
    <t>P3584.1</t>
  </si>
  <si>
    <t>T4106.3</t>
  </si>
  <si>
    <t>01-13283-M002-XT0418801 RA</t>
  </si>
  <si>
    <t>{916B0316-F790-4C47-B991-615416E51ED6}</t>
  </si>
  <si>
    <t>U5494</t>
  </si>
  <si>
    <t>O/H DISTRIBUTION CABLE</t>
  </si>
  <si>
    <t>1-AKraus (UPI) 190430; Global-Engineering (UPI) 200227; 2-AKraus (UPI) 200610; 3-AKraus (UPI) 200729; 4-AKraus (UPI) 200917; Global-AKraus (UPI) 210128</t>
  </si>
  <si>
    <t>1-create from Hotline data; Global-TMEPDrawingNo; 2-OwnerCL, Description; 3-Respon4Agree; 4-Respon4Agree; Global-Attributes</t>
  </si>
  <si>
    <t>U5494.0</t>
  </si>
  <si>
    <t>01-13283-M002-XT0418701 RA</t>
  </si>
  <si>
    <t>{48A5340A-68E4-4192-A6D1-F73D709CFCE2}</t>
  </si>
  <si>
    <t>19731-505-SSW-03258</t>
  </si>
  <si>
    <t>01-13283-M002-XH0325801</t>
  </si>
  <si>
    <t>Old Hope Princeton Way</t>
  </si>
  <si>
    <t>054</t>
  </si>
  <si>
    <t>DEPTH 1.8</t>
  </si>
  <si>
    <t>BURIED WATER PIPE</t>
  </si>
  <si>
    <t>P5480</t>
  </si>
  <si>
    <t>KP 1040 Reroute (AR00667)</t>
  </si>
  <si>
    <t>1-Global-Engineering (UPI) 200227; Global-AKraus (UPI) 200607; Global-TMiles (UPI) 200902; Global-DMcLennan (UPI) 220412</t>
  </si>
  <si>
    <t>1-Global-TMEPDrawingNo; Global-KMCDrawName; Global-DrawingRevision_Primary; Global-Moved</t>
  </si>
  <si>
    <t>1040+804 + 53</t>
  </si>
  <si>
    <t>P5480.0</t>
  </si>
  <si>
    <t>01-13283-M002-XT0705401 RA</t>
  </si>
  <si>
    <t>{A5D69A14-CE82-4264-A4F8-2E470B22EE95}</t>
  </si>
  <si>
    <t>92H6-PL-505</t>
  </si>
  <si>
    <t>DEPTH 2</t>
  </si>
  <si>
    <t>P5803</t>
  </si>
  <si>
    <t>1-AKraus (UPI) 200806; Global-TMiles (UPI) 200902; Global-SSantos (UPI) 200929; Global-DMcLennan (UPI) 220412</t>
  </si>
  <si>
    <t>1-KMCDrawName, Construction Method, Drawing Details; Global-DrawingRevision_Primary; Global-Added missing drawing details; Global-Moved</t>
  </si>
  <si>
    <t>1040+804 + 50</t>
  </si>
  <si>
    <t>P5803.0</t>
  </si>
  <si>
    <t>01-13283-M002-XT0295201 RB</t>
  </si>
  <si>
    <t>PROPOSED PIPELINE CROSSING B.C. HYDRO O/H DISTRIBUTION POWER LINE WITHIN B-54-E/92H6 FRASER VALLEY - BRITISH COLUMBIA</t>
  </si>
  <si>
    <t>{2B1E3CC2-49E6-416F-86D8-1C20F2AFF27E}</t>
  </si>
  <si>
    <t xml:space="preserve">Old Hope Princeton Way </t>
  </si>
  <si>
    <t>92H6-OH-283</t>
  </si>
  <si>
    <t>U4167</t>
  </si>
  <si>
    <t>1-AKraus (UPI) 170912; 2-AKraus (UPI) 181205; 3-OSunba (UPI) 191120; Global-Engineering (UPI) 200227; Global-Engineering (UPI) 200313; Global-TMiles (UPI) 200902; Global-DMcLennan (UPI) 220412</t>
  </si>
  <si>
    <t>1-updated Respon4Agree; 2-CrossingName, Description, OwnerCL, CrossingIdentifierDescription, TypeCL; 3-ConstructionMethodPrimary; Global-TMEPDrawingNo; Global-KMCDrawName; Global-DrawingRevision_Primary; Global-Moved</t>
  </si>
  <si>
    <t>1040+804 + 47</t>
  </si>
  <si>
    <t>U4167.1</t>
  </si>
  <si>
    <t>01-13283-M002-XT1052101 RA</t>
  </si>
  <si>
    <t>{14CE7281-BDD0-430B-87FE-09AF59944DB6}</t>
  </si>
  <si>
    <t>P7608</t>
  </si>
  <si>
    <t>TOWN OF HOPE BURIED SANITARY SEWER LINE</t>
  </si>
  <si>
    <t>; Global-DMcLennan (UPI) 220412</t>
  </si>
  <si>
    <t>1040+804 + 46</t>
  </si>
  <si>
    <t>P7608.0</t>
  </si>
  <si>
    <t>01-13283-M002-XT0940201 RA</t>
  </si>
  <si>
    <t>{AC7FE937-BD07-4487-812F-93AA5CDC09B3}</t>
  </si>
  <si>
    <t>P4009</t>
  </si>
  <si>
    <t>1-RMcCreary (UPI) 170905; 2-AMartin (UPI) 170909; 3-AKraus (UPI) 171017; 4-OSunba (UPI) 191120; Global-Engineering (UPI) 200227; Global-TMiles (UPI) 200902;5-AKraus(UPI) 210121; Global-DMcLennan (UPI) 220412</t>
  </si>
  <si>
    <t>1-Updated constructionmethod, dwgtype, dwgtitle,dwgnumbers based on crossing dwg.; 2-updated Constr_Spread; 3-updated Respon4Agree; 4- ConstructionMethodPrimary; Global-TMEPDrawingNo; Global-DrawingRevision_Primary;5-Update KMCDwgNum; Global-Moved</t>
  </si>
  <si>
    <t>1040+804 + 43</t>
  </si>
  <si>
    <t>P4009.0</t>
  </si>
  <si>
    <t>01-13283-M002-XT1052201 RA</t>
  </si>
  <si>
    <t>{892E0259-950F-4BE4-8D79-820FD321FFF4}</t>
  </si>
  <si>
    <t>P7607</t>
  </si>
  <si>
    <t>1040+804 + 37</t>
  </si>
  <si>
    <t>P7607.0</t>
  </si>
  <si>
    <t>{03ED028A-FFD0-4D0E-BFE4-805426D519CC}</t>
  </si>
  <si>
    <t>92H6-RD-224</t>
  </si>
  <si>
    <t>LKI Segment: 1300</t>
  </si>
  <si>
    <t>T4103</t>
  </si>
  <si>
    <t>OLD HOPE PRINCETON WAY</t>
  </si>
  <si>
    <t>1-OSunba (UPI) 190708; Global-Engineering (UPI) 200227; 3-TMiles (UPI) 200428; Global-TMiles (UPI) 200902; Global-DMcLennan (UPI) 220412</t>
  </si>
  <si>
    <t>1-Updated ConstructionMethodPrimary; Global-TMEPDrawingNo; 2-DrawingRevision_Primary; Global-DrawingRevision_Primary; Global-Moved</t>
  </si>
  <si>
    <t>1040+804 + 31</t>
  </si>
  <si>
    <t>T4103.1</t>
  </si>
  <si>
    <t>01-13283-M002-XT0705301 RA</t>
  </si>
  <si>
    <t>{0E71C2E5-FB68-48B8-8737-A4081BDF71D4}</t>
  </si>
  <si>
    <t>92H6-PL-504</t>
  </si>
  <si>
    <t>P5802</t>
  </si>
  <si>
    <t>1040+804 + 28</t>
  </si>
  <si>
    <t>P5802.0</t>
  </si>
  <si>
    <t>01-13283-M002-XT0295101 RA</t>
  </si>
  <si>
    <t xml:space="preserve">PROPOSED PIPELINE CROSSING
BC HYDRO O/H DISTRIBUTION POWER LINE
WITHIN
B-54-E/92H6
HOPE R.D. - BRITISH COLUMBIA
</t>
  </si>
  <si>
    <t>{D86C314A-AD73-4CA5-8E39-E9A6697AF056}</t>
  </si>
  <si>
    <t>92H6-OH-282</t>
  </si>
  <si>
    <t>U4166</t>
  </si>
  <si>
    <t>1-AKraus (UPI) 170912; 2-AKraus (UPI) 171123; 3-OSunba (UPI) 191120; Global-Engineering (UPI) 200227; Global-TMiles (UPI) 200902; Global-DMcLennan (UPI) 220412</t>
  </si>
  <si>
    <t>1-updated Respon4Agree; 2-updated Respon4Agree; 3-ConstructionMethodPrimary; Global-TMEPDrawingNo; Global-DrawingRevision_Primary; Global-Moved</t>
  </si>
  <si>
    <t>1040+804 + 25</t>
  </si>
  <si>
    <t>U4166.1</t>
  </si>
  <si>
    <t>19731-505-SSW-03255</t>
  </si>
  <si>
    <t>01-13283-M002-XW0325501</t>
  </si>
  <si>
    <t>COQUIHALLA RIVER</t>
  </si>
  <si>
    <t>01-13283-M002-XT0294901 RB</t>
  </si>
  <si>
    <t>PROPOSED PIPELINE CROSSING_x000D_
753 DEVELOPMENTS LTD. ROAD_x000D_
WITHIN _x000D_
A-54-E/92H6_x000D_
HOPE - BRITISH COLUMBIA</t>
  </si>
  <si>
    <t>{6DC7AA3B-5B92-43BF-9246-5C37735537F1}</t>
  </si>
  <si>
    <t>001502883</t>
  </si>
  <si>
    <t>Tract-2008</t>
  </si>
  <si>
    <t>92H6-RD-222</t>
  </si>
  <si>
    <t>T4102</t>
  </si>
  <si>
    <t>Pvt Road-753 Developments Ltd.  Attn:Gordon Mucha</t>
  </si>
  <si>
    <t>1-AKraus (UPI) 170810; 2 - KWooff (UPI) 191212; Global-Engineering (UPI) 200227; Global-AKraus (UPI) 210128</t>
  </si>
  <si>
    <t>1-updated Respon4Agree; 2 - Drawing Info; Global-TMEPDrawingNo; Global-Attributes</t>
  </si>
  <si>
    <t>T4102.2</t>
  </si>
  <si>
    <t>01-13283-M002-XT0294801 RD</t>
  </si>
  <si>
    <t>PROPOSED PIPELINE CROSSING
KINDERMORGAN CANADA INC. BURIED PIPE
WITHIN R/W PLAN KAP1280A &amp; KAP223CG
A-54-E/92H6
HOPE - BRITISH COLUMBIA</t>
  </si>
  <si>
    <t>{AD2C3036-87A7-4F14-8451-C8038E8E4166}</t>
  </si>
  <si>
    <t>92H6-PL-219</t>
  </si>
  <si>
    <t>P3583</t>
  </si>
  <si>
    <t>1-Global-Engineering (UPI) 200227; Global-AKraus (UPI) 200607</t>
  </si>
  <si>
    <t>1-Global-TMEPDrawingNo; Global-KMCDrawName, OwnerCL, Description, Location</t>
  </si>
  <si>
    <t>P3583.2</t>
  </si>
  <si>
    <t>01-13283-M002-XT0294401 RC</t>
  </si>
  <si>
    <t>PROPOSED PIPELINE CROSSING
FORTISBC ENERGY INC. BURIED PIPE(S)
WITHIN
A-54-E/92H6
HOPE - BRITISH COLUMBIA</t>
  </si>
  <si>
    <t>{34E71F7A-1C13-4070-A8DE-C0D26D09E69A}</t>
  </si>
  <si>
    <t>92H6-PL-216</t>
  </si>
  <si>
    <t>P3582</t>
  </si>
  <si>
    <t>1-MCecchini (UPI) 170815; 2-JFietz (UPI) per ICIS 180309; 3-KWooff (UPI) 190506; 4- AKraus (UPI) 191030; Global-Engineering (UPI) 200227; Global-AKraus (UPI) 200506</t>
  </si>
  <si>
    <t>1-updated OwnerCL spelling; 2-OwnerCL based on ICIS data; 3-Location; 4-OwnerCL, Description, CrossingIdentifierDescription, TypeCL, and ForeignDiameter; Global-TMEPDrawingNo; Global-KMCDrawName</t>
  </si>
  <si>
    <t>P3582.1</t>
  </si>
  <si>
    <t>01-13283-M002-XT0294301 RB</t>
  </si>
  <si>
    <t>{7A65CB6A-0620-4AAF-B76B-210D3CFBFB1D}</t>
  </si>
  <si>
    <t>92H6-RD-214</t>
  </si>
  <si>
    <t>T4099</t>
  </si>
  <si>
    <t>RIVERVIEW DRIVE</t>
  </si>
  <si>
    <t>1-AKraus (UPI) 170810; 2 - KWooff (UPI) 191212; Global-Engineering (UPI) 200227</t>
  </si>
  <si>
    <t>1-updated Respon4Agree; 2 - Description, Drawing Info; Global-TMEPDrawingNo</t>
  </si>
  <si>
    <t>T4099.2</t>
  </si>
  <si>
    <t>{49909ACB-3D31-4A03-828F-509E43E8F4E9}</t>
  </si>
  <si>
    <t>92H6-PL-215</t>
  </si>
  <si>
    <t>P3581</t>
  </si>
  <si>
    <t>P3581.1</t>
  </si>
  <si>
    <t>01-13283-M002-XT0294101 RC</t>
  </si>
  <si>
    <t>PROPOSED PIPELINE CROSSING_x000D_
TELUS BURIED CABLE(S)_x000D_
WITHIN _x000D_
A-54-E/92H6_x000D_
HOPE - BRITISH COLUMBIA</t>
  </si>
  <si>
    <t>{1D681B45-AF08-4A29-A2EB-F628CA9674F6}</t>
  </si>
  <si>
    <t>024953652</t>
  </si>
  <si>
    <t>Tract-2005</t>
  </si>
  <si>
    <t>92H6-CA-211</t>
  </si>
  <si>
    <t>U4161</t>
  </si>
  <si>
    <t>1-KWooff (UPI) 190506; 2- MBuzon (UPI) 190904; 3- AKraus (UPI) 191030; Global-Engineering (UPI) 200227; Global-AKraus (UPI) 200506</t>
  </si>
  <si>
    <t>1-Location; 2- Description; 3 - Moved to match hotline data; Global-TMEPDrawingNo; Global-KMCDrawName</t>
  </si>
  <si>
    <t>U4161.1</t>
  </si>
  <si>
    <t>01-13283-M002-XM1021801 R0</t>
  </si>
  <si>
    <t>PROPOSED PIPELINE CROSSING_x000D_
BC HYDRO BURIED POWER CABLE_x000D_
WITHIN _x000D_
A-54-E/92H6_x000D_
HOPE - BRITISH COLUMBIA</t>
  </si>
  <si>
    <t>{09073157-81F9-413B-A3DF-0ED4F4C207B4}</t>
  </si>
  <si>
    <t>92H6-CA-208</t>
  </si>
  <si>
    <t>U4159</t>
  </si>
  <si>
    <t>1-AKraus (UPI) 180307; 2-MCecchini (UPI) 180312; 3-KWooff (UPI) 190506; Global-Engineering (UPI) 200227; 4-AKraus (UPI) 200407; 5-AKraus (UPI) 200511</t>
  </si>
  <si>
    <t>1-DrawType, DrawTypeSurvey, TMEP &amp; UPI Dwg No, DrawingTitle; 2-moved based on updated BC Hydro data; 3-Location; Global-TMEPDrawingNo; 4-KMCDrawName</t>
  </si>
  <si>
    <t>U4159.1</t>
  </si>
  <si>
    <t>W1686.4</t>
  </si>
  <si>
    <t xml:space="preserve">01-13283-M002-XT0293901 RC_x000D_
</t>
  </si>
  <si>
    <t>{E331BDB9-FF15-4032-8D3E-15C346B29FC8}</t>
  </si>
  <si>
    <t>024953709</t>
  </si>
  <si>
    <t>Tract-2003</t>
  </si>
  <si>
    <t>092H6-PL-340</t>
  </si>
  <si>
    <t>P3628</t>
  </si>
  <si>
    <t>1-WLoper (KMC) email 170809; 2-MCecchini (UPI) 170815; 3-JFietz (UPI) per ICIS 180309; 4-KWooff (UPI) 190506; Global-Engineering (UPI) 200227; Global-Engineering (UPI) 200313; Global-AKraus (UPI) 200506</t>
  </si>
  <si>
    <t>1-updated TypeCL; 2-updated OwnerCL spelling; 3-moved to match with ICIS data; 4-Location; Global-TMEPDrawingNo; Global-KMCDrawName; Global-KMCDrawName</t>
  </si>
  <si>
    <t>P3628.1</t>
  </si>
  <si>
    <t>01-13283-M002-XT0293701 RC</t>
  </si>
  <si>
    <t>PROPOSED PIPELINE CROSSING_x000D_
CITY OF HOPE ROAD_x000D_
WITHIN _x000D_
A-54-E/92H6_x000D_
HOPE - BRITISH COLUMBIA</t>
  </si>
  <si>
    <t>{4B882002-E5B3-47C3-ACB2-4DE87D706D35}</t>
  </si>
  <si>
    <t>92H6-RD-209</t>
  </si>
  <si>
    <t>T4097</t>
  </si>
  <si>
    <t>ACACIA DR</t>
  </si>
  <si>
    <t>1- OSunba (UPI) 191127; Global-Engineering (UPI) 200227; Global-AKraus (UPI) 200607</t>
  </si>
  <si>
    <t>1- TypicalCode; Global-TMEPDrawingNo; Global-KMCDrawName</t>
  </si>
  <si>
    <t>T4097.1</t>
  </si>
  <si>
    <t>01-13283-M002-XT0293601 RC</t>
  </si>
  <si>
    <t>PROPOSED PIPELINE CROSSING_x000D_
SHAW BURIED CABLE_x000D_
WITHIN _x000D_
A-54-E/92H6_x000D_
HOPE - BRITISH COLUMBIA</t>
  </si>
  <si>
    <t>{85DEE3B8-566F-4A90-9C38-04ECD853E5DB}</t>
  </si>
  <si>
    <t>010190767</t>
  </si>
  <si>
    <t>Tract-2001</t>
  </si>
  <si>
    <t>92H6-CA-207</t>
  </si>
  <si>
    <t>U4160</t>
  </si>
  <si>
    <t>1-KWooff (UPI) 190506; Global-Engineering (UPI) 200227; Global-AKraus (UPI) 200607</t>
  </si>
  <si>
    <t>1-Location; Global-TMEPDrawingNo; Global-KMCDrawName</t>
  </si>
  <si>
    <t>U4160.1</t>
  </si>
  <si>
    <t>01-13283-M002-XT0293301 RC</t>
  </si>
  <si>
    <t>PROPOSED PIPELINE CROSSING
FORTISBC ENERGY INC. BURIED PIPE(S)
WITHIN R/W PLAN KAP33951
A-54-E/92H6
HOPE - BRITISH COLUMBIA</t>
  </si>
  <si>
    <t>{9985941C-8DC0-4ADE-ABBC-63CE2828DB83}</t>
  </si>
  <si>
    <t>003053938</t>
  </si>
  <si>
    <t>Tract-1998</t>
  </si>
  <si>
    <t>92H6-PL-206</t>
  </si>
  <si>
    <t>GU</t>
  </si>
  <si>
    <t>P3579</t>
  </si>
  <si>
    <t>FORTISBC U/G PIPE GAS DIST</t>
  </si>
  <si>
    <t>1-MCecchini (UPI) 170815; 2-JFietz (UPI) per ICIS 180309; 3-KWooff (UPI) 190506; Global-Engineering (UPI) 200227; Global-AKraus (UPI) 200607</t>
  </si>
  <si>
    <t>1-updated OwnerCL spelling; 2-OwnerCL based on ICIS data; 3-Location, OwnerCL; Global-TMEPDrawingNo; Global-KMCDrawName, OwnerCL, Description</t>
  </si>
  <si>
    <t>P3579.1</t>
  </si>
  <si>
    <t>01-13283-M002-XT0293401 RB</t>
  </si>
  <si>
    <t xml:space="preserve">PROPOSED PIPELINE CROSSING
BC HYDRO O/H DISTRIBUTION POWER LINE
WITHIN
A-54-E/92H6
HOPE R.D. - BRITISH COLUMBIA
</t>
  </si>
  <si>
    <t>{E132FD80-270D-4F13-90A0-D507E5542933}</t>
  </si>
  <si>
    <t>92H6-OH-311</t>
  </si>
  <si>
    <t>U4402</t>
  </si>
  <si>
    <t>1-AKraus (UPI) 170912; Global-Engineering (UPI) 200227; 2-AKraus (UPI) 200511; Global-AKraus (UPI) 210128; 3-AKraus (UPI) 210318</t>
  </si>
  <si>
    <t>1-updated Respon4Agree; Global-TMEPDrawingNo; 2-KMCDrawName; Global-Attributes; 3-Moved</t>
  </si>
  <si>
    <t>U4402.0</t>
  </si>
  <si>
    <t>01-13283-M002-XT0293201 RC</t>
  </si>
  <si>
    <t>{4888C07D-9A11-4FD7-B645-DD4DD19FDB4D}</t>
  </si>
  <si>
    <t>92H6-RD-205</t>
  </si>
  <si>
    <t>T4096</t>
  </si>
  <si>
    <t>MOUNT HOPE RD</t>
  </si>
  <si>
    <t>T4096.1</t>
  </si>
  <si>
    <t>{1FA1F395-371C-4ADC-803F-68ED9258D52C}</t>
  </si>
  <si>
    <t>92H6-PL-204</t>
  </si>
  <si>
    <t>P3578</t>
  </si>
  <si>
    <t>FORTISBC U/G PIPE NPS 42 GAS DIST</t>
  </si>
  <si>
    <t>1-WLoper (KMC) email 170809; 2-MCecchini (UPI) 170815; Global-Engineering (UPI) 200227; Global-AKraus (UPI) 200607</t>
  </si>
  <si>
    <t>1-updated TypeCL; 2-updated OwnerCL spelling; Global-TMEPDrawingNo; Global-KMCDrawName</t>
  </si>
  <si>
    <t>P3578.1</t>
  </si>
  <si>
    <t>01-13283-M002-XT0293101 RC</t>
  </si>
  <si>
    <t>PROPOSED PIPELINE CROSSING TELUS COMMUNICATIONS INC. O/H CABLE WITHIN A-54-E/92H6 HOPE - BRITISH COLUMBIA</t>
  </si>
  <si>
    <t>{B10AEA94-8954-4E0F-8B28-3EC4634F32CA}</t>
  </si>
  <si>
    <t>92H6-OH-310</t>
  </si>
  <si>
    <t>U4401</t>
  </si>
  <si>
    <t>1-AKraus (UPI) 180327; 2- MBuzon (UPI) 190904; Global-Engineering (UPI) 200227; 3-AKraus (UPI) 200511; Global-AKraus (UPI) 210128</t>
  </si>
  <si>
    <t>1-OwnerCL, TypeCL, Description, CrossingName; 2- Description; Global-TMEPDrawingNo; 3-KMCDrawName; Global-Attributes</t>
  </si>
  <si>
    <t>U4401.0</t>
  </si>
  <si>
    <t>01-13283-M002-XT0293001 RB</t>
  </si>
  <si>
    <t>PROPOSED PIPELINE CROSSING
FORTISBC ENERGY INC. BURIED PIPE
WITHIN PLAN KAP33951\PB-53-E/92H6
HOPE - BRITISH COLUMBIA</t>
  </si>
  <si>
    <t>{96A7AEC9-F73F-417E-BB9A-C9FD8280E02D}</t>
  </si>
  <si>
    <t>003056759</t>
  </si>
  <si>
    <t>Tract-1981</t>
  </si>
  <si>
    <t>92H6-PL-203</t>
  </si>
  <si>
    <t>P3577</t>
  </si>
  <si>
    <t>TERASEN (FORTIS)</t>
  </si>
  <si>
    <t>TERASEN (FORTIS) GAS DISTRIBUTION</t>
  </si>
  <si>
    <t>1-MCecchini (UPI) 170815; 2-JFietz (UPI) per ICIS 180309; 3-KWooff (UPI) 190506; 4- AKraus (UPI) 191029; 5- OSunba (UPI) 191120; Global-Engineering (UPI) 200227</t>
  </si>
  <si>
    <t>1-updated OwnerCL spelling; 2-OwnerCL based on ICIS data; 3-Location, OwnerCL; 4 - Moved to match hotline data; 5- ConstructionMethodPrimary; Global-TMEPDrawingNo</t>
  </si>
  <si>
    <t>P3577.1</t>
  </si>
  <si>
    <t>01-13283-M002-XT0292801 RB</t>
  </si>
  <si>
    <t>PROPOSED PIPELINE CROSSING_x000D_
TELUS BURIED CABLE(S)_x000D_
WITHIN _x000D_
B-53-E/92H6_x000D_
HOPE - BRITISH COLUMBIA</t>
  </si>
  <si>
    <t>{2136C6B1-D916-4167-8A23-1F1FEF38745F}</t>
  </si>
  <si>
    <t>92H6-CA-200</t>
  </si>
  <si>
    <t>U4157</t>
  </si>
  <si>
    <t>TELUS BURIED PHONE CABLE</t>
  </si>
  <si>
    <t>1-KWooff (UPI) 190506; 2- AKraus (UPI) 191030; Global-Engineering (UPI) 200227</t>
  </si>
  <si>
    <t>1-Historical State, inaccurate data per Kim Wooff; 2- HistoricalState, Loc Info (moved based on hotline data); Global-TMEPDrawingNo</t>
  </si>
  <si>
    <t>U4157.1</t>
  </si>
  <si>
    <t>01-13283-M002-XT0292701 RB</t>
  </si>
  <si>
    <t>PROPOSED PIPELINE CROSSING_x000D_
CITY OF HOPE ROAD_x000D_
WITHIN _x000D_
C-53-E/92H6_x000D_
HOPE - BRITISH COLUMBIA</t>
  </si>
  <si>
    <t>{E556053E-76EB-4739-B42E-30DAA7F82853}</t>
  </si>
  <si>
    <t>014085232</t>
  </si>
  <si>
    <t>Tract-1980</t>
  </si>
  <si>
    <t>92H6-RD-202</t>
  </si>
  <si>
    <t>T4095</t>
  </si>
  <si>
    <t>BIRCHTREES DR</t>
  </si>
  <si>
    <t>T4095.1</t>
  </si>
  <si>
    <t>01-13283-M002-XT0292601 RB</t>
  </si>
  <si>
    <t>{B3CACC76-E994-4ED4-9239-14B26538B978}</t>
  </si>
  <si>
    <t>U5336</t>
  </si>
  <si>
    <t>U5336.0</t>
  </si>
  <si>
    <t xml:space="preserve">PROPOSED PIPELINE CROSSING
BC HYDRO O/H DISTRIBUTION POWER LINE
WITHIN
C-53-E/92H6
HOPE R.D. - BRITISH COLUMBIA
</t>
  </si>
  <si>
    <t>{E30F063C-84B0-4C73-AA5B-42304AC54A86}</t>
  </si>
  <si>
    <t>92H6-OH-309</t>
  </si>
  <si>
    <t>U4400</t>
  </si>
  <si>
    <t>U4400.0</t>
  </si>
  <si>
    <t>01-13283-M002-XT0292401 RB</t>
  </si>
  <si>
    <t>{4EC8A6FC-D65E-4612-8D8E-402D9658EAA4}</t>
  </si>
  <si>
    <t>92H6-RD-198</t>
  </si>
  <si>
    <t>T4094</t>
  </si>
  <si>
    <t>KETTLE VALLEY RD</t>
  </si>
  <si>
    <t>T4094.1</t>
  </si>
  <si>
    <t>01-13283-M002-XT0340901 RB</t>
  </si>
  <si>
    <t>{062B1B42-12B3-40A1-B99A-9D5D6153CFF8}</t>
  </si>
  <si>
    <t>U4668</t>
  </si>
  <si>
    <t>1-MMillard (UPI) 170614; 2- RMcCreary (UPI) 170905; 3-RMcCreary (UPI) 170927; 4-KWooff (UPI) 190506; 5- AKraus (UPI) 191114; Global-Engineering (UPI) 200227; Global-AKraus (UPI) 210128</t>
  </si>
  <si>
    <t>1-updated EffectiveFromDate, DrawTypeSurvey; 2-Updated constructionmethod, dwgtype, dwgtitle,dwgnumbers based on crossing dwg; 3-Update Typical Code; 4-Historical State, inaccurate data per Kim Wooff; 5- Reinstated; Global-TMEPDrawingNo; Global-Attributes</t>
  </si>
  <si>
    <t>U4668.0</t>
  </si>
  <si>
    <t>01-13283-M002-XT0292301 RB</t>
  </si>
  <si>
    <t>PROPOSED PIPELINE CROSSING_x000D_
TELUS BURIED CABLE_x000D_
WITHIN _x000D_
C-53-E/92H6_x000D_
HOPE - BRITISH COLUMBIA</t>
  </si>
  <si>
    <t>{D9B2B622-A701-409F-8A35-809D15115374}</t>
  </si>
  <si>
    <t>92H6-CA-197</t>
  </si>
  <si>
    <t>U4156</t>
  </si>
  <si>
    <t>U4156.1</t>
  </si>
  <si>
    <t>01-13283-M002-XT0292201 RB</t>
  </si>
  <si>
    <t>{BCC0FFC7-04AE-46B3-A79E-8E5B74C782F0}</t>
  </si>
  <si>
    <t>U5343</t>
  </si>
  <si>
    <t>U5343.0</t>
  </si>
  <si>
    <t>{7953DD9C-546B-4826-AD80-ACB2507CDA78}</t>
  </si>
  <si>
    <t>92H6-OH-308</t>
  </si>
  <si>
    <t>U4462</t>
  </si>
  <si>
    <t>U4462.0</t>
  </si>
  <si>
    <t>13001 - REV. 0</t>
  </si>
  <si>
    <t>01-13283-M002-XT0330101 RB</t>
  </si>
  <si>
    <t xml:space="preserve">PROPOSED PIPELINE CROSSING
THE CORPORATION OF THE VILLAGE OF HOPE
PRIVATE ROAD
WITHIN C-53-E/92H6
HOPE - BRITISH COLUMBIA
</t>
  </si>
  <si>
    <t>{D61880DC-F4D2-4C46-922D-51B14C9CBF69}</t>
  </si>
  <si>
    <t>010363769</t>
  </si>
  <si>
    <t>Tract-1979</t>
  </si>
  <si>
    <t>T4717</t>
  </si>
  <si>
    <t>1-AKraus (UPI) 170707; 2-MCecchini (UPI) 170815; 3- OSunba (UPI) 191127; Global-Engineering (UPI) 200227</t>
  </si>
  <si>
    <t>1-updated OwnerCL; 2-updated CrossingName; 3- TypicalCode; Global-TMEPDrawingNo</t>
  </si>
  <si>
    <t>T4717.0</t>
  </si>
  <si>
    <t>01-13283-M002-XT0414801 RA</t>
  </si>
  <si>
    <t>{14500ECB-E253-4C77-85D2-6D714FF4DA6B}</t>
  </si>
  <si>
    <t>T4926</t>
  </si>
  <si>
    <t>1-Global-Engineering (UPI) 200227; 2-AKraus (UPI) 200511</t>
  </si>
  <si>
    <t>1-Global-TMEPDrawingNo; 2-KMCDrawName, TypicalCode</t>
  </si>
  <si>
    <t>T4926.0</t>
  </si>
  <si>
    <t>{3053B428-6782-4DC7-81C2-FBAE7EF5C883}</t>
  </si>
  <si>
    <t>010363548</t>
  </si>
  <si>
    <t>Tract-1978</t>
  </si>
  <si>
    <t>T4925</t>
  </si>
  <si>
    <t>T4925.0</t>
  </si>
  <si>
    <t>01-13283-M002-XT0292101 RB</t>
  </si>
  <si>
    <t>PROPOSED PIPELINE CROSSING
HOPE ROAD \PWITHIN 
D-53-E/92H6
FRASER VALLEY - BRITISH COLUMBIA</t>
  </si>
  <si>
    <t>{E286E482-4AE1-4577-9CF7-53D30770DAED}</t>
  </si>
  <si>
    <t>010363068</t>
  </si>
  <si>
    <t>Tract-1977</t>
  </si>
  <si>
    <t>T4631</t>
  </si>
  <si>
    <t>1-AKraus (UPI) 170428; 2- OSunba (UPI) 191127; Global-Engineering (UPI) 200227</t>
  </si>
  <si>
    <t>1- Updated OwnerCL; 2- TypicalCode; Global-TMEPDrawingNo</t>
  </si>
  <si>
    <t>T4631.0</t>
  </si>
  <si>
    <t>01-13283-M002-XT0587001 RA</t>
  </si>
  <si>
    <t>{1A5A8148-506F-4D17-A2AE-02BC917CBDCA}</t>
  </si>
  <si>
    <t>U5980</t>
  </si>
  <si>
    <t>U5980.0</t>
  </si>
  <si>
    <t>01-13283-M002-XU1679501 R0</t>
  </si>
  <si>
    <t>{2776A7B9-5C10-4D78-A972-3A4D8DF3B014}</t>
  </si>
  <si>
    <t>U5942</t>
  </si>
  <si>
    <t>Global-SSantos (UPI) 200619</t>
  </si>
  <si>
    <t>Global-Missing drawing details</t>
  </si>
  <si>
    <t>U5942.0</t>
  </si>
  <si>
    <t>01-13283-M002-XT0601801 RA</t>
  </si>
  <si>
    <t>{8AD196B9-73CA-4560-9431-9A5ECDBA8E44}</t>
  </si>
  <si>
    <t>P5759</t>
  </si>
  <si>
    <t>P5759.0</t>
  </si>
  <si>
    <t>01-13283-M002-XT0601701 RA</t>
  </si>
  <si>
    <t>{DEF18B3A-7836-43E9-8CDC-9BA54F18E738}</t>
  </si>
  <si>
    <t>P5758</t>
  </si>
  <si>
    <t>P5758.0</t>
  </si>
  <si>
    <t>01-13283-M002-XT0601601 RA</t>
  </si>
  <si>
    <t>{FCF2782F-7FF5-4174-AFFA-795D3DF1880A}</t>
  </si>
  <si>
    <t>P5757</t>
  </si>
  <si>
    <t>P5757.0</t>
  </si>
  <si>
    <t>01-13283-M002-XT0601501 RA</t>
  </si>
  <si>
    <t>{CE1DB1A6-7D35-41FD-ACFB-AA530290C489}</t>
  </si>
  <si>
    <t>P5756</t>
  </si>
  <si>
    <t>1-SSantos (UPI) 200611; Global-SSantos (UPI) 200619</t>
  </si>
  <si>
    <t>1-TypeCL; Global-Missing drawing details</t>
  </si>
  <si>
    <t>P5756.0</t>
  </si>
  <si>
    <t>{B49EE0BB-0874-4664-A9F2-13DEDE5D6909}</t>
  </si>
  <si>
    <t>004019326</t>
  </si>
  <si>
    <t>Tract-1973</t>
  </si>
  <si>
    <t>052</t>
  </si>
  <si>
    <t>P5797</t>
  </si>
  <si>
    <t>DOMESTIC WATER PIPELINE ROW</t>
  </si>
  <si>
    <t>1-AlignmentSheetEdits (UPI) 211013</t>
  </si>
  <si>
    <t>P5797.0</t>
  </si>
  <si>
    <t>01-13283-M002-XT0292001 RB</t>
  </si>
  <si>
    <t>PROPOSED PIPELINE CROSSING
RAYMON JOHN REGNIER, HEAVEN MELISSA SEBRINA REGNIER PRIVATE ROAD
WITHIN C-52-E/92H6
HOPE - BRITISH COLUMBIA</t>
  </si>
  <si>
    <t>{92AD9449-1B09-454A-8794-500BDC6072D5}</t>
  </si>
  <si>
    <t>92H6-RD-196</t>
  </si>
  <si>
    <t>T4093</t>
  </si>
  <si>
    <t xml:space="preserve">Pvt Driveway-R. Regnier, H. Regnier  </t>
  </si>
  <si>
    <t>T4093.1</t>
  </si>
  <si>
    <t>{D72636FE-D703-4674-87A3-E0DAF0F59F7A}</t>
  </si>
  <si>
    <t>029283124</t>
  </si>
  <si>
    <t>Tract-1970</t>
  </si>
  <si>
    <t>T4918</t>
  </si>
  <si>
    <t>Pvt Driveway-R. Dixon, Gregory James</t>
  </si>
  <si>
    <t>T4918.0</t>
  </si>
  <si>
    <t>{2E91E4F5-23AA-4CA2-BE1F-193A7085E03B}</t>
  </si>
  <si>
    <t>U5941</t>
  </si>
  <si>
    <t>U5941.0</t>
  </si>
  <si>
    <t>{8A8E036A-D972-4896-9567-02113DF96781}</t>
  </si>
  <si>
    <t>P5755</t>
  </si>
  <si>
    <t>P5755.0</t>
  </si>
  <si>
    <t>12001 - REV. 0</t>
  </si>
  <si>
    <t>01-13283-M002-XT0340801 RD</t>
  </si>
  <si>
    <t>{C18BEDCC-34A5-4D71-BCBD-BFFC0B98158C}</t>
  </si>
  <si>
    <t>U4667</t>
  </si>
  <si>
    <t>1-MMillard (UPI) 170614; 2- RMcCreary (UPI) 170905; 3-RMcCreary (UPI) 170927; Global-Engineering (UPI) 200227; Global-Engineering (UPI) 200313; 4-AKraus (UPI) 200511; Global-AKraus (UPI) 210128; 5-AKraus (UPI) 220330;</t>
  </si>
  <si>
    <t>1-corrected EffectiveFromDate; 2-Updated constructionmethod, dwgtype, dwgtitle,dwgnumbers; 3-Update Typical Code; Global-TMEPDrawingNo; Global-KMCDrawName; 4-KMCDrawName; Global-Attributes; 5-KMCDrawName;</t>
  </si>
  <si>
    <t>U4667.0</t>
  </si>
  <si>
    <t>01-13283-M002-XT0291901 RC</t>
  </si>
  <si>
    <t xml:space="preserve">PROPOSED PIPELINE CROSSING
BC HYDRO O/H DISTRIBUTION POWER LINE
WITHIN
D-52-E/92H6
HOPE R.D. - BRITISH COLUMBIA
</t>
  </si>
  <si>
    <t>{91ABE49A-21BE-41B5-AAD0-314001BCD0A8}</t>
  </si>
  <si>
    <t>92H6-OH-307</t>
  </si>
  <si>
    <t>U4399</t>
  </si>
  <si>
    <t>1-AKraus (UPI) 181113; 2- SKamnev (UPI) 191206; 3- KWooff (UPI) 191209; Global-Engineering (UPI) 200227; Global-Engineering (UPI) 200313; 4-AKraus (UPI) 200511; Global-AKraus (UPI) 210128</t>
  </si>
  <si>
    <t>1-Respon4Agree; 2- ConstructionMethodPrimary; 3- ConstructionMethodPrimary; Global-TMEPDrawingNo; Global-KMCDrawName; 4-KMCDrawName, Respon4Agree; Global-Attributes</t>
  </si>
  <si>
    <t>U4399.1</t>
  </si>
  <si>
    <t>{94A450AF-4A9B-44D8-A361-24B32B99B3EE}</t>
  </si>
  <si>
    <t>U5335</t>
  </si>
  <si>
    <t>1-AKraus (UPI) 181113; 2- MBuzon (UPI) 190904; 3- SKamnev (UPI) 191206; 4- KWooff (UPI) 191209; Global-Engineering (UPI) 200227; Global-Engineering (UPI) 200313; 5-AKraus (UPI) 200511; Global-AKraus (UPI) 210128</t>
  </si>
  <si>
    <t>1-Respon4Agree; 2- Description; 3- ConstructionMethodPrimary; 4- ConstructionMethodPrimary; Global-TMEPDrawingNo; Global-KMCDrawName; 5-KMCDrawName, Respon4Agree; Global-Attributes</t>
  </si>
  <si>
    <t>U5335.0</t>
  </si>
  <si>
    <t>{575583C7-7AA5-48BF-8F15-4BBE71A17054}</t>
  </si>
  <si>
    <t>T4961</t>
  </si>
  <si>
    <t>PVT LAND - NEW HOPE DEVELOPMENTS INC.</t>
  </si>
  <si>
    <t>T4961.0</t>
  </si>
  <si>
    <t>01-13283-M002-XT0291801 RB</t>
  </si>
  <si>
    <t>PROPOSED PIPELINE CROSSING_x000D_
TELUS BURIED CABLE_x000D_
WITHIN _x000D_
D-52-E/92H6_x000D_
HOPE - BRITISH COLUMBIA</t>
  </si>
  <si>
    <t>{351944BA-707A-4937-86C6-47835B04D433}</t>
  </si>
  <si>
    <t>92H6-CA-193</t>
  </si>
  <si>
    <t>U4155</t>
  </si>
  <si>
    <t>1-KWooff (UPI) 190506; 2- MBuzon (UPI) 190904; Global-Engineering (UPI) 200227</t>
  </si>
  <si>
    <t>1-Location; 2- Description; Global-TMEPDrawingNo</t>
  </si>
  <si>
    <t>U4155.3</t>
  </si>
  <si>
    <t>01-13283-M002-XT0291701 RB</t>
  </si>
  <si>
    <t>PROPOSED PIPELINE CROSSING
CITY OF HOPE ROAD
WITHIN ROAD PLAN KAP5261 
D-52-E/92H6
HOPE - BRITISH COLUMBIA</t>
  </si>
  <si>
    <t>{1F6F666B-4A25-4EE5-82A9-F72D5D61E873}</t>
  </si>
  <si>
    <t>92H6-RD-194</t>
  </si>
  <si>
    <t>T4091</t>
  </si>
  <si>
    <t>OTHELLO RD</t>
  </si>
  <si>
    <t>1 - ALS Review (UPI) 191108; Global-Engineering (UPI) 200227</t>
  </si>
  <si>
    <t>1 - Typical Code; Global-TMEPDrawingNo</t>
  </si>
  <si>
    <t>T4091.4</t>
  </si>
  <si>
    <t>{1724E34C-DC30-4DA9-B94D-F91DCE403F39}</t>
  </si>
  <si>
    <t>014667517</t>
  </si>
  <si>
    <t>Tract-1965</t>
  </si>
  <si>
    <t>051</t>
  </si>
  <si>
    <t>T5229</t>
  </si>
  <si>
    <t>KP 1037 Reroute (AR00615)</t>
  </si>
  <si>
    <t>1037+723 + 362</t>
  </si>
  <si>
    <t>T5229.0</t>
  </si>
  <si>
    <t>11078 - REV. 0</t>
  </si>
  <si>
    <t>{F8296DF8-E4EF-4CB2-A237-501EB0050B67}</t>
  </si>
  <si>
    <t>T5247</t>
  </si>
  <si>
    <t>1037+723 + 330</t>
  </si>
  <si>
    <t>T5247.0</t>
  </si>
  <si>
    <t>{CA4347F7-A151-4E30-AFE9-C1FFAFEB80BE}</t>
  </si>
  <si>
    <t>T5228</t>
  </si>
  <si>
    <t>KP 1037 Reroute (AR00551)</t>
  </si>
  <si>
    <t>1-AKraus (UPI) 220329</t>
  </si>
  <si>
    <t>1037+723 + 265</t>
  </si>
  <si>
    <t>T5228.0</t>
  </si>
  <si>
    <t>{3089001B-6FFE-4B9B-A8EB-2BF53DF1FBD4}</t>
  </si>
  <si>
    <t>T5227</t>
  </si>
  <si>
    <t>1037+723 + 230</t>
  </si>
  <si>
    <t>T5227.0</t>
  </si>
  <si>
    <t>01-13283-M002-XT0291601 RE</t>
  </si>
  <si>
    <t xml:space="preserve">PROPOSED PIPELINE CROSSING
BC HYDRO O/H DISTRIBUTION POWER LINE
WITHIN
C-51-E/92H6
HOPE R.D. - BRITISH COLUMBIA
</t>
  </si>
  <si>
    <t>{04C6A9A2-F566-45A0-A441-565C1E3B151C}</t>
  </si>
  <si>
    <t>014667452</t>
  </si>
  <si>
    <t>Tract-1964</t>
  </si>
  <si>
    <t>U7259</t>
  </si>
  <si>
    <t>1-AKraus (UPI) 210221; Global-Akraus (UPI) 210224;  2-AKraus (UPI) 211123;; Global-MOC718 211117</t>
  </si>
  <si>
    <t>1-KMCDrawName; Global-KMCDrawName, Construction Method; 2-KMCdraw name, change_name, change_note; ; Global-Moved</t>
  </si>
  <si>
    <t>1037+723 + 160</t>
  </si>
  <si>
    <t>U7259.0</t>
  </si>
  <si>
    <t>{190D3E32-674B-4C56-9F8C-E6F48E629AB9}</t>
  </si>
  <si>
    <t>92H6-OH-306</t>
  </si>
  <si>
    <t>U4398</t>
  </si>
  <si>
    <t>1-AKraus (UPI) 170912; Global-Engineering (UPI) 200227; 2-AKraus (UPI) 200511; 3-AKraus (UPI) 200625;4-Engineering (UPI) 201216; 5-AKraus (UPI) 210107; Global-Akraus (UPI) 210224; 6-AKraus (UPI) 211123;; Global-MOC718 211117</t>
  </si>
  <si>
    <t>1-updated Respon4Agree; Global-TMEPDrawingNo; 2-KMCDrawName; 3-Respon4Agree;4-Moved to MOC1165; 5-KMCDrawName,PrimayDwgRev; Global-KMCDrawName; 6-KMCdraw name, change_name, change_note; ; Global-Moved</t>
  </si>
  <si>
    <t>U4398.0</t>
  </si>
  <si>
    <t>01-13283-M002-XT0291501 RB</t>
  </si>
  <si>
    <t>PROPOSED PIPELINE CROSSING
NESTLE CANADA INC. PRIVATE ROAD
WITHIN 
C-51-E/92H6
HOPE - BRITISH COLUMBIA</t>
  </si>
  <si>
    <t>{F3F2A3EF-394E-4B0E-AE32-2E5F2ED67D24}</t>
  </si>
  <si>
    <t>92H6-RD-190</t>
  </si>
  <si>
    <t>T4090</t>
  </si>
  <si>
    <t xml:space="preserve">Private Land -  Nestle Canada Inc.  </t>
  </si>
  <si>
    <t>1-AKraus (UPI) 170428; 2-AKraus (UPI) 170810; Global-Engineering (UPI) 200227;3-Engineering (UPI) 201216</t>
  </si>
  <si>
    <t>1- Updated OwnerCL; 2-updated Respon4Agree; Global-TMEPDrawingNo;3-Moved to MOC1165</t>
  </si>
  <si>
    <t>1037+723 + 130</t>
  </si>
  <si>
    <t>T4090.1</t>
  </si>
  <si>
    <t>{8C7ADB28-86E6-48F4-9F36-E3F7B424F059}</t>
  </si>
  <si>
    <t>T5043</t>
  </si>
  <si>
    <t xml:space="preserve">Private Land -  Nestle Canada Inc.  </t>
  </si>
  <si>
    <t>T5043.0</t>
  </si>
  <si>
    <t>01-13283-M002-XT0291401 RA</t>
  </si>
  <si>
    <t>PROPOSED PIPELINE CROSSING
NESTLE CANADA INC. PRIVATE ROAD
WITHIN 
A-61-E/92H6
HOPE - BRITISH COLUMBIA</t>
  </si>
  <si>
    <t>{684FB0DC-E8B1-4181-9301-643291E3B42D}</t>
  </si>
  <si>
    <t>92H6-RD-305</t>
  </si>
  <si>
    <t>T4374</t>
  </si>
  <si>
    <t>1-AKraus (UPI) 170428; 2-AKraus (UPI) 170810; 3- JHoglund (UPI) 190911; Global-Engineering (UPI) 200227; Global-AKraus (UPI) 210128</t>
  </si>
  <si>
    <t>1- Updated OwnerCL; 2-updated Respon4Agree; 3- BCGRID; Global-TMEPDrawingNo; Global-Attributes</t>
  </si>
  <si>
    <t>T4374.0</t>
  </si>
  <si>
    <t>01-13283-M002-XT0291301 RB</t>
  </si>
  <si>
    <t>PROPOSED PIPELINE CROSSING
KINDERMORGAN CANADA INC. BURIED PIPE
WITHIN R/W PLAN KAP223CG
A-61-E/92H6
HOPE - BRITISH COLUMBIA</t>
  </si>
  <si>
    <t>{524DDE09-58CF-4435-9DCA-73842CF21ED2}</t>
  </si>
  <si>
    <t>014667568</t>
  </si>
  <si>
    <t>Tract-1963</t>
  </si>
  <si>
    <t>92H6-PL-189</t>
  </si>
  <si>
    <t>P3575</t>
  </si>
  <si>
    <t>1- AMartin (UPI) 190923; Global-Engineering (UPI) 200227; Global-AKraus (UPI) 200607</t>
  </si>
  <si>
    <t>1- Reinstated because it now crossed 005.24; Global-TMEPDrawingNo; Global-KMCDrawName, OwnerCL, Description</t>
  </si>
  <si>
    <t>P3575.1</t>
  </si>
  <si>
    <t>01-13283-M002-XT0716001 RA</t>
  </si>
  <si>
    <t>{9588C2BB-15FA-4EF1-8D1D-9D0750764A87}</t>
  </si>
  <si>
    <t>014572567</t>
  </si>
  <si>
    <t>Tract-1962</t>
  </si>
  <si>
    <t>070</t>
  </si>
  <si>
    <t>F</t>
  </si>
  <si>
    <t>ROW</t>
  </si>
  <si>
    <t>U7058</t>
  </si>
  <si>
    <t>TELUS ROW</t>
  </si>
  <si>
    <t>U7058.0</t>
  </si>
  <si>
    <t>01-13283-M002-XT0291201 RA</t>
  </si>
  <si>
    <t>PROPOSED PIPELINE CROSSING
WESTCOAST ENERGY PRIVATE ROAD
WITHIN 
B-70-F/92H6
HOPE - BRITISH COLUMBIA</t>
  </si>
  <si>
    <t>{C5EFFB71-C62C-42DB-9874-730CEE673B8F}</t>
  </si>
  <si>
    <t>92H6-RD-188</t>
  </si>
  <si>
    <t>T4089</t>
  </si>
  <si>
    <t>Pvt Land- Spectra Energy Trans, Attn:Larry Olson</t>
  </si>
  <si>
    <t>1- AMartin (UPI) 190923; 2- AKraus (UPI) 200117; Global-Engineering (UPI) 200227; Global-AKraus (UPI) 210128</t>
  </si>
  <si>
    <t>1- Moved to match 005.24; 2 - Respon4Agree; Global-TMEPDrawingNo; Global-Attributes</t>
  </si>
  <si>
    <t>T4089.1</t>
  </si>
  <si>
    <t>{7A65B997-CDCB-4161-BE23-180C0508DF99}</t>
  </si>
  <si>
    <t>92H6-RD-446</t>
  </si>
  <si>
    <t>T5056</t>
  </si>
  <si>
    <t>PRIVATE TRAIL</t>
  </si>
  <si>
    <t>T5056.0</t>
  </si>
  <si>
    <t>11077 - REV. 0</t>
  </si>
  <si>
    <t>01-13283-M002-XT0291001 RA</t>
  </si>
  <si>
    <t>PROPOSED PIPELINE CROSSING
WESTCOAST ENERGY PRIVATE ROAD(S)
WITHIN 
A-70-F/92H6
HOPE - BRITISH COLUMBIA</t>
  </si>
  <si>
    <t>{5AB946FA-DF85-4517-952F-83DD2663480E}</t>
  </si>
  <si>
    <t>014572486</t>
  </si>
  <si>
    <t>Tract-1961</t>
  </si>
  <si>
    <t>92H6-RD-187</t>
  </si>
  <si>
    <t>T4088</t>
  </si>
  <si>
    <t>1- AMartin (UPI) 190923; 2- AKraus (UPI) 200117; Global-Engineering (UPI) 200227; Global-SSantos (UPI) 200611; Global-AKraus (UPI) 210128</t>
  </si>
  <si>
    <t>1- Moved to match 005.24; 2 - Respon4Agree; Global-TMEPDrawingNo; Global-TypeCL; Global-Attributes</t>
  </si>
  <si>
    <t>T4088.1</t>
  </si>
  <si>
    <t>{AD14ED84-23B3-4E75-BBCC-EDC16A334BA7}</t>
  </si>
  <si>
    <t>92H6-RD-304</t>
  </si>
  <si>
    <t>T4373</t>
  </si>
  <si>
    <t>1- JHoglund (UPI) 190911; 2- AMartin (UPI) 190923; 3- AKraus (UPI) 190927; Global-Engineering (UPI) 200227; Global-AKraus (UPI) 210128</t>
  </si>
  <si>
    <t>1- BCGRID; 2- Moved to match 005.24; 3- DrawType; 4 - Respon4Agree; Global-TMEPDrawingNo; Global-Attributes</t>
  </si>
  <si>
    <t>T4373.1</t>
  </si>
  <si>
    <t>01-13283-M002-XT0290801 RB</t>
  </si>
  <si>
    <t>PROPOSED PIPELINE CROSSING
WESTCOAST ENERGY INC. ROAD
WITHIN 
B-69-F/92H6
HOPE - BRITISH COLUMBIA</t>
  </si>
  <si>
    <t>{77561A41-0FD2-4AD6-A8C5-501717106748}</t>
  </si>
  <si>
    <t>014059720</t>
  </si>
  <si>
    <t>Tract-1958</t>
  </si>
  <si>
    <t>069</t>
  </si>
  <si>
    <t>92H6-RD-185</t>
  </si>
  <si>
    <t>T4087</t>
  </si>
  <si>
    <t>KP 1035 Reroute (AR00538)</t>
  </si>
  <si>
    <t>1- AMartin (UPI) 190923; 2- AKraus (UPI) 200117; Global-Engineering (UPI) 200227; Global-SSantos (UPI) 200611;3-Engineering (UPI) 201016; Global-AKraus (UPI) 210128; 4-AKraus (UPI) 220329; 5-AKraus (UPI) 220406</t>
  </si>
  <si>
    <t>1- Moved to match 005.24; 2 - Respon4Agree; Global-TMEPDrawingNo; Global-TypeCL;3-Moved to MOC1101; Global-Attributes; 4-Moved; 5-Moved</t>
  </si>
  <si>
    <t>1035+766 + 407</t>
  </si>
  <si>
    <t>T4087.1</t>
  </si>
  <si>
    <t>{BDF16FC0-723E-496B-A0F6-79CDDEA3F829}</t>
  </si>
  <si>
    <t>T5248</t>
  </si>
  <si>
    <t xml:space="preserve">Pvt land-Jason Robert Phillips  </t>
  </si>
  <si>
    <t>1035+766 + 347</t>
  </si>
  <si>
    <t>T5248.0</t>
  </si>
  <si>
    <t>01-13283-M002-XT0290501 RA</t>
  </si>
  <si>
    <t>PROPOSED PIPELINE CROSSING
JASON ROBERT PHILLIPS PRIVATE ROAD(S)
WITHIN 
B-69-F/92H6
HOPE - BRITISH COLUMBIA</t>
  </si>
  <si>
    <t>{0D06AEE4-A938-42CF-99C4-93A89385F9F4}</t>
  </si>
  <si>
    <t>92H6-RD-302</t>
  </si>
  <si>
    <t>T4372</t>
  </si>
  <si>
    <t xml:space="preserve">Pvt land-Jason Robert Phillips  </t>
  </si>
  <si>
    <t>1-MMillard (UPI) 170719; 2- AMartin (UPI) 190923; Global-Engineering (UPI) 200227; Global-Engineering (UPI) 200313;3-Engineering (UPI) 201016; Global-AKraus (UPI) 210128</t>
  </si>
  <si>
    <t>1-updated Respon4Agree; 2- Moved to match 005.24; Global-TMEPDrawingNo; Global-KMCDrawName;3-Moved to MOC1101; Global-Attributes</t>
  </si>
  <si>
    <t>1035+766 + 236</t>
  </si>
  <si>
    <t>T4372.2</t>
  </si>
  <si>
    <t>01-13283-M002-XT0290901 RB</t>
  </si>
  <si>
    <t xml:space="preserve">PROPOSED PIPELINE CROSSING
BC HYDRO DISTRIBUTION O/H POWER LINE
WITHIN
B-69-F/92H6
HOPE R.D. - BRITISH COLUMBIA
</t>
  </si>
  <si>
    <t>{BE808907-7FC9-4AAF-8BE4-AA3637AD5AE7}</t>
  </si>
  <si>
    <t>U7257</t>
  </si>
  <si>
    <t>Global-Akraus (UPI) 210224</t>
  </si>
  <si>
    <t>Global-KMCDrawName, Construction Method, DrawingRevision_Primary</t>
  </si>
  <si>
    <t>1035+766 + 191</t>
  </si>
  <si>
    <t>U7257.0</t>
  </si>
  <si>
    <t>{E2CD4DF5-3A57-4AA3-B570-B489C47F8C18}</t>
  </si>
  <si>
    <t>92H6-OH-303</t>
  </si>
  <si>
    <t>U4397</t>
  </si>
  <si>
    <t>1-AKraus (UPI) 170912; 2- AMartin (UPI) 190923; Global-Engineering (UPI) 200227;3-Engineering (UPI) 201016; 4-AKraus (UPI) 210107</t>
  </si>
  <si>
    <t>1-updated Respon4Agree; 2- Moved to match 005.24; Global-TMEPDrawingNo;3-Moved to MOC1101; 4-KMCDrawName,PrimayDwgRev</t>
  </si>
  <si>
    <t>U4397.1</t>
  </si>
  <si>
    <t>{B0169919-3BE9-45DF-9978-51A337828A70}</t>
  </si>
  <si>
    <t>92H6-RD-184</t>
  </si>
  <si>
    <t>T4086</t>
  </si>
  <si>
    <t>1-MMillard (UPI) 170719; 2- AMartin (UPI) 190923; Global-Engineering (UPI) 200227;3-Engineering (UPI) 201016; Global-AKraus (UPI) 210128</t>
  </si>
  <si>
    <t>1-updated Respon4Agree; 2- Moved to match 005.24; Global-TMEPDrawingNo;3-Moved to MOC1101; Global-Attributes</t>
  </si>
  <si>
    <t>1035+766 + 188</t>
  </si>
  <si>
    <t>T4086.1</t>
  </si>
  <si>
    <t>{5BC399B0-D590-43E2-A961-CADD0B03DF81}</t>
  </si>
  <si>
    <t>028362675</t>
  </si>
  <si>
    <t>Tract-1959.01</t>
  </si>
  <si>
    <t>92H6-RD-418</t>
  </si>
  <si>
    <t>T4974</t>
  </si>
  <si>
    <t>PRIVATE DRIVEWAY</t>
  </si>
  <si>
    <t>DRIVEWAY</t>
  </si>
  <si>
    <t>1-HMir (UPI) 200511;2-Engineering (UPI) 201016; Global-AKraus (UPI) 210128; 3-AKraus (UPI) 220215</t>
  </si>
  <si>
    <t>1-Dwg info;2-Moved to MOC1101; Global-Attributes; 3-Moved</t>
  </si>
  <si>
    <t>1035+766 + 102</t>
  </si>
  <si>
    <t>T4974.0</t>
  </si>
  <si>
    <t>01-13283-M002-XT0290201 RA</t>
  </si>
  <si>
    <t>PROPOSED PIPELINE CROSSING_x000D_
TELUS BURIED CABLE(S)_x000D_
WITHIN _x000D_
A-69-F/92H6_x000D_
FRASER VALLEY - BRITISH COLUMBIA</t>
  </si>
  <si>
    <t>{EAF8DE27-79F4-4E02-A280-F8949DFA27B0}</t>
  </si>
  <si>
    <t>017531128</t>
  </si>
  <si>
    <t>Tract-1957.03</t>
  </si>
  <si>
    <t>92H6-CA-186</t>
  </si>
  <si>
    <t>U4154</t>
  </si>
  <si>
    <t>1- Description; 2- Moved to match 005.24; Global-TMEPDrawingNo; Global-TypeCL; Global-SSantos (UPI) 200610</t>
  </si>
  <si>
    <t>1- Description; 2- Moved to match 005.24; Global-TMEPDrawingNo; Global-TypeCL</t>
  </si>
  <si>
    <t>U4154.1</t>
  </si>
  <si>
    <t>T4372.1</t>
  </si>
  <si>
    <t>01-13283-M002-XT0567801 RA</t>
  </si>
  <si>
    <t>{DC2A08C1-475E-4846-AFB2-C1F1E707240E}</t>
  </si>
  <si>
    <t>19731-505-SSW-03253</t>
  </si>
  <si>
    <t>01-13283-M002-XU0325301</t>
  </si>
  <si>
    <t>014576121</t>
  </si>
  <si>
    <t>Tract-1957.02</t>
  </si>
  <si>
    <t>92H6-PL-181</t>
  </si>
  <si>
    <t>P3574</t>
  </si>
  <si>
    <t>1 - RReyes (UPI) 170510; 2-RMcCreary (UPI) 170905; 3-RMcCreary (UPI) 170927; 3- AMartin (UPI) 190923; Global-Engineering (UPI) 200227; 4-MZakeri (UPI) 200422; 5-AKraus (UPI) 200428; Global-KWooff (UPI) 210408; 5-KWooff (UPI) 210716</t>
  </si>
  <si>
    <t>1-updated UPIDrawingNo_Primary, TMEPDrawingNo, DrawType, DrawTypeSurvey; 2-Updated constructionmethod, dwgtitle; Update Typical Code; 3- Moved to match 005.24; Global-TMEPDrawingNo; 4-Description, Location; 5-KMCDrawName; Global-DrawingRevision_Primary; 5-DrawingRevision_Primary</t>
  </si>
  <si>
    <t>P3574.2</t>
  </si>
  <si>
    <t>01-13283-M002-XT0418501 RB</t>
  </si>
  <si>
    <t>{CA382C28-1FCB-48FD-A2A6-AFC4EF0B8AC6}</t>
  </si>
  <si>
    <t>T4962</t>
  </si>
  <si>
    <t>SPECTRA ENERGY TRANSMISSION TRAIL</t>
  </si>
  <si>
    <t>1- ALS (UPI) 191127; Global-Engineering (UPI) 200227; Global-AKraus (UPI) 200611; Global-SSantos (UPI) 200611; Global-KWooff (UPI) 210408; 2-KWooff (UPI) 210716</t>
  </si>
  <si>
    <t>1- Description; Global-TMEPDrawingNo; Global-KMCDrawName; Global-TypeCL; Global-DrawingRevision_Primary; 2-DrawingRevision_Primary</t>
  </si>
  <si>
    <t>T4962.0</t>
  </si>
  <si>
    <t>01-13283-M002-XT0958901 RB</t>
  </si>
  <si>
    <t>{379EDF5E-D7F8-480B-9411-E28B81C1EEE1}</t>
  </si>
  <si>
    <t>U7328</t>
  </si>
  <si>
    <t>UNKNOWN</t>
  </si>
  <si>
    <t>UNKNOWN BURIED CABLE</t>
  </si>
  <si>
    <t>1-AKraus (UPI) 210707; 2-AKraus (UPI) 210715; 3-KWooff (UPI) 210716; 4-AKraus (UPI) 220216</t>
  </si>
  <si>
    <t>1-Updated OwnerCL, Description, DrawType, TMEPDrawingNo, DrawingRevision; 2-KMCDrawName; 3-DrawingRevision_Primary; 4-OwnerCL, Description</t>
  </si>
  <si>
    <t>U7328.0</t>
  </si>
  <si>
    <t>01-13283-M002-XT0290101 RA</t>
  </si>
  <si>
    <t>PROPOSED PIPELINE CROSSING
FRASER VALLEY REGIONAL DISTRICT ROAD\PWITHIN 
D-59-F/92H6
FRASER VALLEY - BRITISH COLUMBIA</t>
  </si>
  <si>
    <t>{AB91BD42-312E-40DF-8FCE-3BC9C5FD12FE}</t>
  </si>
  <si>
    <t>014572320</t>
  </si>
  <si>
    <t>Tract-PC7100</t>
  </si>
  <si>
    <t>059</t>
  </si>
  <si>
    <t>92H6-RD-180</t>
  </si>
  <si>
    <t>T4085</t>
  </si>
  <si>
    <t>1-AKraus (UPI) 170428; 2-EFrisch (KMC) email 170613; 3-MMillard (UPI) 170719; 4-WLoper (KMC) 170809; 5- AMartin (UPI) 190923; Global-Engineering (UPI) 200227; Global-SSantos (UPI) 200611</t>
  </si>
  <si>
    <t>1- Updated OwnerCL; 2-Changed OwnerCL; 3-updated Respon4Agree; 4-updated OwnerCL; 5- Moved to match 005.24; Global-TMEPDrawingNo; Global-TypeCL</t>
  </si>
  <si>
    <t>T4085.1</t>
  </si>
  <si>
    <t>{652959F2-D56E-47D8-A1B1-59EDBDEA0339}</t>
  </si>
  <si>
    <t>P5976</t>
  </si>
  <si>
    <t>P5976.0</t>
  </si>
  <si>
    <t>01-13283-M002-XT0620301 RA</t>
  </si>
  <si>
    <t>{EBA3FD86-5435-4068-ACB9-0B8159C65686}</t>
  </si>
  <si>
    <t>19731-505-TYP-06202</t>
  </si>
  <si>
    <t>01-13283-M002-PT620201</t>
  </si>
  <si>
    <t>AF</t>
  </si>
  <si>
    <t>RIGHT OF WAY</t>
  </si>
  <si>
    <t>P5978</t>
  </si>
  <si>
    <t>SPECTRA ENERGY TRANSMISSION ROW</t>
  </si>
  <si>
    <t>1-AKraus (UPI) 200708; Global-SSantos (UPI) 200804; Global-AKraus (UPI) 210128</t>
  </si>
  <si>
    <t>1-OwnerCL, Drawing details, Construction Method, KMCDrawName; Global-fix/add drawing details; Global-Attributes</t>
  </si>
  <si>
    <t>P5978.0</t>
  </si>
  <si>
    <t>014576368</t>
  </si>
  <si>
    <t>Tract-1957</t>
  </si>
  <si>
    <t>01-13283-M002-XT0290001 RB</t>
  </si>
  <si>
    <t>PROPOSED PIPELINE CROSSING
FRASER VALLEY REGIONAL DISTRICT BURIED PIPE
WITHIN 
D-30-J/92H4
FRASER VALLEY - BRITISH COLUMBIA</t>
  </si>
  <si>
    <t>{09287F93-571E-4996-9D97-31E1701E0401}</t>
  </si>
  <si>
    <t>92H6-PL-299</t>
  </si>
  <si>
    <t>FOREIGN PIPELINE</t>
  </si>
  <si>
    <t>P3831</t>
  </si>
  <si>
    <t>Pvt Owner - Michael Robert Poole</t>
  </si>
  <si>
    <t>PRIVATE U/G PIPE</t>
  </si>
  <si>
    <t>1-Akraus (UPI) 170525; 2-JFietz (UPI) 180306; 3-AKraus (UPI) 190403; 4- AMartin (UPI) 190923; Global-Engineering (UPI) 200227; 5-AKraus (UPI) 210318</t>
  </si>
  <si>
    <t>1-changed OwnerCL; 2-OwnerCL; 3-OwnerCL; 4- Moved to match 005.24; Global-TMEPDrawingNo; 5-OwnerCL, Description, KMCDrawName</t>
  </si>
  <si>
    <t>P3831.0</t>
  </si>
  <si>
    <t>01-13283-M002-XT0953201 RA</t>
  </si>
  <si>
    <t>{9687043B-5857-41DA-B8F7-F1BC0F0A6D9A}</t>
  </si>
  <si>
    <t>014574578</t>
  </si>
  <si>
    <t>Tract-1955</t>
  </si>
  <si>
    <t>058</t>
  </si>
  <si>
    <t>92H6-CA-526</t>
  </si>
  <si>
    <t>DEPTH 0.9</t>
  </si>
  <si>
    <t>U7307</t>
  </si>
  <si>
    <t>U7307.0</t>
  </si>
  <si>
    <t>{F03C29E3-DC82-483B-B835-3B1FEE8264DD}</t>
  </si>
  <si>
    <t>92H6-PL-525</t>
  </si>
  <si>
    <t>P7041</t>
  </si>
  <si>
    <t>P7041.0</t>
  </si>
  <si>
    <t>{40DB0CBC-F943-436A-AC48-D2C3861A1DF6}</t>
  </si>
  <si>
    <t>T4915</t>
  </si>
  <si>
    <t>PVT DRIVEWAY - EVAN JAMES BELL</t>
  </si>
  <si>
    <t>1-AKraus (UPI) 170428; 2-EFrisch (KMC) email 170613; 3-MMillard (UPI) 170719; 4-WLoper (KMC) 170809; 5- AMartin (UPI) 190923; 6 - AKraus (UPI) 191028; Global-Engineering (UPI) 200227; Global-AKraus (UPI) 210128</t>
  </si>
  <si>
    <t>1- Updated OwnerCL; 2-Changed OwnerCL; 3-updated Respon4Agree; 4-updated OwnerCL; 5- Moved to match 005.24; 6 - OwnerCL, Description, Reson4Agree; Global-TMEPDrawingNo; Global-Attributes</t>
  </si>
  <si>
    <t>T4915.0</t>
  </si>
  <si>
    <t>01-13283-M002-XT0418301 RA</t>
  </si>
  <si>
    <t>{34C6EB55-11B0-4592-842B-76517FFFBFB4}</t>
  </si>
  <si>
    <t>U5573</t>
  </si>
  <si>
    <t>1-Global-Engineering (UPI) 200227; Global-AKraus (UPI) 210128; 2-AKraus (UPI) 210914; 3-AKraus (UPI) 211021; 4-AKraus (UPI) 211103</t>
  </si>
  <si>
    <t>1-Global-TMEPDrawingNo; Global-Attributes; 2-Moved; 3-KMCDrawName, Respon4Agree; 4-TMCDrawName</t>
  </si>
  <si>
    <t>U5573.0</t>
  </si>
  <si>
    <t>{B16BFC1C-6F87-45DE-A928-F6E69CFB49A4}</t>
  </si>
  <si>
    <t>U5572</t>
  </si>
  <si>
    <t>1-Global-Engineering (UPI) 200227; Global-AKraus (UPI) 210128; 2-AKraus (UPI) 210914; 3-AKraus (UPI) 211021; 4-AKraus (UPI) 211103; 5-AKraus (UPI) 220127</t>
  </si>
  <si>
    <t>1-Global-TMEPDrawingNo; Global-Attributes; 2-Moved; 3-KMCDrawName, Respon4Agree; 4-TMCDrawName; 5-Owner, Description, Respon4agree;</t>
  </si>
  <si>
    <t>U5572.0</t>
  </si>
  <si>
    <t>{8E7AAD51-FA45-464B-A2E6-889BA8D99357}</t>
  </si>
  <si>
    <t>T6108</t>
  </si>
  <si>
    <t>T6108.0</t>
  </si>
  <si>
    <t>{D1582591-812B-456D-BCB3-415CA37B235C}</t>
  </si>
  <si>
    <t>011202874</t>
  </si>
  <si>
    <t>Tract-1950</t>
  </si>
  <si>
    <t>92H6-PL-533</t>
  </si>
  <si>
    <t>P7049</t>
  </si>
  <si>
    <t>P7049.0</t>
  </si>
  <si>
    <t>{47C48624-313C-400D-83A8-59E53B842179}</t>
  </si>
  <si>
    <t>T5231</t>
  </si>
  <si>
    <t>T5231.0</t>
  </si>
  <si>
    <t>{BA571B9B-5128-4F8B-B41C-12E4882DEA53}</t>
  </si>
  <si>
    <t>T5234</t>
  </si>
  <si>
    <t>T5234.0</t>
  </si>
  <si>
    <t>{09475C9F-24E8-443F-9DA8-B8F377AB8CF6}</t>
  </si>
  <si>
    <t>92H6-PL-532</t>
  </si>
  <si>
    <t>P7048</t>
  </si>
  <si>
    <t>P7048.0</t>
  </si>
  <si>
    <t>{C1DE6BA3-8C13-4126-8EA5-E3BC3406859F}</t>
  </si>
  <si>
    <t>P7216</t>
  </si>
  <si>
    <t>PRIVATE ABOVE GROUND PVC WATER PIPE</t>
  </si>
  <si>
    <t>P7216.0</t>
  </si>
  <si>
    <t>PIN 4066871 4066611</t>
  </si>
  <si>
    <t>Tract-PC7102.01</t>
  </si>
  <si>
    <t>11075 - REV. 0</t>
  </si>
  <si>
    <t>01-13283-M002-XT0289901 RB</t>
  </si>
  <si>
    <t>PROPOSED PIPELINE CROSSING
FRASER VALLEY REGIONAL DISTRICT
WITHIN 
A-67-F/92H6
FRASER VALLEY - BRITISH COLUMBIA</t>
  </si>
  <si>
    <t>{5E984EE4-B7C5-4345-82FE-B3BEE27FF933}</t>
  </si>
  <si>
    <t>UCL 90</t>
  </si>
  <si>
    <t>Tract-PC7097.01</t>
  </si>
  <si>
    <t>067</t>
  </si>
  <si>
    <t>92H6-RD-176</t>
  </si>
  <si>
    <t>T4084</t>
  </si>
  <si>
    <t>1-AKraus (UPI) 170428; 2-EFrisch (KMC) email 170613; 3-MMillard (UPI) 170719; 4-WLoper (KMC) 170809; 5- JHoglund (UPI) 190911; 6- AMartin (UPI) 190923; Global-Engineering (UPI) 200227; Global-SSantos (UPI) 200611</t>
  </si>
  <si>
    <t>1- Updated OwnerCL; 2-Changed OwnerCL; 3-updated Respon4Agree; 4-updated OwnerCL; 5- BCGRID; 6- Moved to match 005.24; Global-TMEPDrawingNo; Global-TypeCL</t>
  </si>
  <si>
    <t>T4084.1</t>
  </si>
  <si>
    <t>01-13283-M002-XT0289801 RA</t>
  </si>
  <si>
    <t>PROPOSED PIPELINE CROSSING_x000D_
TELUS BURIED CABLE_x000D_
WITHIN _x000D_
A-67-F/92H6_x000D_
FRASER VALLEY - BRITISH COLUMBIA</t>
  </si>
  <si>
    <t>{272B57EB-31F0-41E2-AB79-2A6B74AFFC6B}</t>
  </si>
  <si>
    <t>92H6-CA-175</t>
  </si>
  <si>
    <t>U4151</t>
  </si>
  <si>
    <t>1- Description; 2- BCGRID; 3- Moved to match 005.24; Global-TMEPDrawingNo; Global-TypeCL; Global-SSantos (UPI) 200610</t>
  </si>
  <si>
    <t>1- Description; 2- BCGRID; 3- Moved to match 005.24; Global-TMEPDrawingNo; Global-TypeCL</t>
  </si>
  <si>
    <t>U4151.1</t>
  </si>
  <si>
    <t>01-13283-M002-XT0289301 RB</t>
  </si>
  <si>
    <t>PROPOSED PIPELINE CROSSING
TELUS BURIED CABLE(S)\PWITHIN 
B-66-F/92H6
FRASER VALLEY - BRITISH COLUMBIA</t>
  </si>
  <si>
    <t>{F2C4BE8D-3497-496D-A87C-815BC662E952}</t>
  </si>
  <si>
    <t>017531161</t>
  </si>
  <si>
    <t>Tract-PC7097.02</t>
  </si>
  <si>
    <t>92H6-CA-172</t>
  </si>
  <si>
    <t>U4148</t>
  </si>
  <si>
    <t>1- Description; 2- Drawing Info; 3- Drawing Info; Global-TMEPDrawingNo; Global-TypeCL; Global-SSantos (UPI) 200610</t>
  </si>
  <si>
    <t>1- Description; 2- Drawing Info; 3- Drawing Info; Global-TMEPDrawingNo; Global-TypeCL</t>
  </si>
  <si>
    <t>U4148.0</t>
  </si>
  <si>
    <t>PIN 4066451</t>
  </si>
  <si>
    <t>{A63F8947-FFBB-44B0-85C7-096D7A3FAB4A}</t>
  </si>
  <si>
    <t>19731-505-SSW-03250</t>
  </si>
  <si>
    <t>01-13283-M002-XH0325001</t>
  </si>
  <si>
    <t xml:space="preserve">Othello Road </t>
  </si>
  <si>
    <t>92H6-RD-169</t>
  </si>
  <si>
    <t>LKI Segment: 2005</t>
  </si>
  <si>
    <t>T4083</t>
  </si>
  <si>
    <t>1-Global-Engineering (UPI) 200227; Global-AKraus (UPI) 210128; Global-KWooff (UPI) 210722</t>
  </si>
  <si>
    <t>T4083.2</t>
  </si>
  <si>
    <t>01-13283-M002-XT0289201 RB</t>
  </si>
  <si>
    <t>PROPOSED PIPELINE CROSSING
KINDERMORGAN CANADA INC. BURIED PIPE
WITHIN R/W PLAN KAP237G\PA-66-F/92H6
FRASER VALLEY - BRITISH COLUMBIA</t>
  </si>
  <si>
    <t>{74DEEE9C-003B-46EB-8ECC-FDFCDC1E2C12}</t>
  </si>
  <si>
    <t>015153673</t>
  </si>
  <si>
    <t>Tract-1943</t>
  </si>
  <si>
    <t>92H6-PL-168</t>
  </si>
  <si>
    <t>DEPTH 1.47</t>
  </si>
  <si>
    <t>P3573</t>
  </si>
  <si>
    <t>1-RMcCreary (UPI) 170905; 2-RMcCreary (UPI) 170927; 3 - MZakeri (UPI) 191209; Global-Engineering (UPI) 200227; Global-AKraus (UPI) 200607; Global-AKraus (UPI) 210128; Global-KWooff (UPI) 210722</t>
  </si>
  <si>
    <t>1-Updated dwgtype, dwgtitle,dwgnumbers; 2-Update Typical Code; 3 - Drawing Info; Global-TMEPDrawingNo; Global-KMCDrawName, OwnerCL, Description; Global-Attributes; Global-DrawingRevision</t>
  </si>
  <si>
    <t>P3573.2</t>
  </si>
  <si>
    <t>01-13283-M002-XT0566401 RA</t>
  </si>
  <si>
    <t>{D8E2714A-2D42-47E7-A61D-84631E099619}</t>
  </si>
  <si>
    <t>19731-505-SSW-03245</t>
  </si>
  <si>
    <t>01-13283-M002-XU0324501</t>
  </si>
  <si>
    <t>Tract-ADJ190.02</t>
  </si>
  <si>
    <t>92H6-PL-166</t>
  </si>
  <si>
    <t>P3572</t>
  </si>
  <si>
    <t>1 - RReyes (UPI) 170510; 2-RMcCreary (UPI) 170905; 3-RMcCreary (UPI) 170927; Global-Engineering (UPI) 20022; 4-MZakeri (UPI) 200422; 5-AKraus (UPI) 200428</t>
  </si>
  <si>
    <t>1-updated UPIDrawingNo_Primary, TMEPDrawingNo, DrawType, DrawTypeSurvey; 2-Updated constructionmethod, dwgtitle; Update Typical Code; Global-TMEPDrawingNo; 4-Description, Location; 5-KMCDrawName</t>
  </si>
  <si>
    <t>P3572.2</t>
  </si>
  <si>
    <t>{4CD4E8C0-2A1E-4A99-8AB0-7C8F60408BA4}</t>
  </si>
  <si>
    <t>01-13283-M002-XH0324001</t>
  </si>
  <si>
    <t>U7311</t>
  </si>
  <si>
    <t>Global-KWooff (UPI) 210722</t>
  </si>
  <si>
    <t>Global-DrawingRevision</t>
  </si>
  <si>
    <t>U7311.0</t>
  </si>
  <si>
    <t>01-13283-M002-XT0289101 RA</t>
  </si>
  <si>
    <t>PROPOSED PIPELINE CROSSING
MINISTRY OF TRANSPORTATION &amp; INFRASTRUCTURE\PROAD(S)
WITHIN 
D-66-F/92H6
FRASER VALLEY - BRITISH COLUMBIA</t>
  </si>
  <si>
    <t>{1842C55B-F7AA-47ED-B967-8E224288D169}</t>
  </si>
  <si>
    <t>19731-505-SSW-03240</t>
  </si>
  <si>
    <t>92H6-RD-165</t>
  </si>
  <si>
    <t>T4081</t>
  </si>
  <si>
    <t>OTHELLO RD ONRAMP</t>
  </si>
  <si>
    <t>1-RMcCreary (UPI) 170927; Global-Engineering (UPI) 200227; Global-AKraus (UPI) 210128; Global-KWooff (UPI) 210722</t>
  </si>
  <si>
    <t>1-Update GTechComments, GTFldCompleteDate; Global-TMEPDrawingNo; Global-Attributes; Global-DrawingRevision</t>
  </si>
  <si>
    <t>T4081.2</t>
  </si>
  <si>
    <t>{E6E4B9D7-37FF-4DD1-8FF9-C03D59F33C46}</t>
  </si>
  <si>
    <t>92H6-RD-164</t>
  </si>
  <si>
    <t>T4082</t>
  </si>
  <si>
    <t>OTHELLO RD OFFRAMP</t>
  </si>
  <si>
    <t>1-RMcCreary (UPI) 170927; Global-Engineering (UPI) 200227; Global-Engineering (UPI) 200313; Global-AKraus (UPI) 210128; Global-KWooff (UPI) 210722</t>
  </si>
  <si>
    <t>1-Update GTechComments, GTFldCompleteDate; Global-TMEPDrawingNo; Global-KMCDrawName; Global-Attributes; Global-DrawingRevision</t>
  </si>
  <si>
    <t>T4082.2</t>
  </si>
  <si>
    <t>{5031D5F9-71DE-4E89-A447-3AE43BBFA9B4}</t>
  </si>
  <si>
    <t>92H6-RD-163</t>
  </si>
  <si>
    <t>T4080</t>
  </si>
  <si>
    <t>T4080.2</t>
  </si>
  <si>
    <t>01-13283-M002-XT0288901 RA</t>
  </si>
  <si>
    <t>PROPOSED PIPELINE CROSSING_x000D_
TELUS BURIED CABLE_x000D_
WITHIN _x000D_
D-66-F/92H6_x000D_
FRASER VALLEY - BRITISH COLUMBIA</t>
  </si>
  <si>
    <t>{99671206-BBF6-4760-BB22-83E232A208E2}</t>
  </si>
  <si>
    <t>92H6-CA-162</t>
  </si>
  <si>
    <t>U4145</t>
  </si>
  <si>
    <t>1-Updated dwgtype, dwgtitle,dwgnumbers; 2-Update Typical Code, GTechComments, GTFldCompleteDate; 3- Description; Global-TMEPDrawingNo; Global-TypeCL; Global-SSantos (UPI) 200610; Global-AKraus (UPI) 210128</t>
  </si>
  <si>
    <t>1-Updated dwgtype, dwgtitle,dwgnumbers; 2-Update Typical Code, GTechComments, GTFldCompleteDate; 3- Description; Global-TMEPDrawingNo; Global-TypeCL; Global-Attributes</t>
  </si>
  <si>
    <t>U4145.1</t>
  </si>
  <si>
    <t>01-13283-M002-XT0288801 RA</t>
  </si>
  <si>
    <t>PROPOSED PIPELINE CROSSING
JASON JOHN DOUGLAS OUIMETTE PRIVATE DRIVEWAY
WITHIN 
D-66-F/92H6
FRASER VALLEY - BRITISH COLUMBIA</t>
  </si>
  <si>
    <t>{C70DB2DB-162B-4C62-9212-0E0CD83B60F7}</t>
  </si>
  <si>
    <t>028832531</t>
  </si>
  <si>
    <t>Tract-1941.01</t>
  </si>
  <si>
    <t>92H6-RD-320</t>
  </si>
  <si>
    <t>T4369</t>
  </si>
  <si>
    <t>Pvt driveway-Jason John Douglas Ouimette</t>
  </si>
  <si>
    <t>T4369.0</t>
  </si>
  <si>
    <t>01-13283-M002-XT0288501 RC</t>
  </si>
  <si>
    <t xml:space="preserve">PROPOSED PIPELINE CROSSING
BC HYDRO O/H DISTRIBUTION POWER LINE
WITHIN
D-66-F/92H6
FRASER VALLEY R.D. - BRITISH COLUMBIA
</t>
  </si>
  <si>
    <t>{1688AD73-1AF8-4F52-B5EA-C8FBF5F18AB1}</t>
  </si>
  <si>
    <t>92H6-OH-319</t>
  </si>
  <si>
    <t>U4396</t>
  </si>
  <si>
    <t>1-CMaier (UPI) 180403; 2-AKraus (UPI) 181018; Global-Engineering (UPI) 200227; Global-Engineering (UPI) 200313; Global-AKraus (UPI) 210128; 3-AKraus (UPI) 220127</t>
  </si>
  <si>
    <t>1-Respon4Agree; 2-Change Response4Agree; Global-TMEPDrawingNo; Global-KMCDrawName; Global-Attributes; 3-KMCDrawName;</t>
  </si>
  <si>
    <t>U4396.0</t>
  </si>
  <si>
    <t>01-13283-M002-XT0288401 RC</t>
  </si>
  <si>
    <t>PROPOSED PIPELINE CROSSING
CITY OF HOPE ROAD
WITHIN 
D-66-F/92H6
FRASER VALLEY - BRITISH COLUMBIA</t>
  </si>
  <si>
    <t>{F408F002-5CCE-4357-8157-8B776B6C6290}</t>
  </si>
  <si>
    <t>92H6-RD-157</t>
  </si>
  <si>
    <t>T4077</t>
  </si>
  <si>
    <t>Pvt Land-Jason John Douglas Ouimette</t>
  </si>
  <si>
    <t>T4077.1</t>
  </si>
  <si>
    <t>01-13283-M002-XT0288201 RA</t>
  </si>
  <si>
    <t>{B631C821-DBBC-4C7E-B29E-891072C7E7F1}</t>
  </si>
  <si>
    <t>92H6-OH-318</t>
  </si>
  <si>
    <t>U4395</t>
  </si>
  <si>
    <t>1-AKraus (UPI) 171123; Global-Engineering (UPI) 200227; Global-AKraus (UPI) 210128</t>
  </si>
  <si>
    <t>U4395.0</t>
  </si>
  <si>
    <t>01-13283-M002-XT0288101 RA</t>
  </si>
  <si>
    <t>{E2ABA051-B37C-419A-9D6D-289AD73192EB}</t>
  </si>
  <si>
    <t>92H6-RD-156</t>
  </si>
  <si>
    <t>T4076</t>
  </si>
  <si>
    <t>T4076.1</t>
  </si>
  <si>
    <t>01-13283-M002-XT0288001 RB</t>
  </si>
  <si>
    <t>{272008F0-D78E-47B1-9902-B5B084BC4F10}</t>
  </si>
  <si>
    <t>U5333</t>
  </si>
  <si>
    <t>U5333.0</t>
  </si>
  <si>
    <t>{D186BBD5-BC5D-4DE3-96AA-1E3B6344FA9D}</t>
  </si>
  <si>
    <t>92H6-OH-317</t>
  </si>
  <si>
    <t>U4394</t>
  </si>
  <si>
    <t>U4394.0</t>
  </si>
  <si>
    <t>11074 - REV. 0</t>
  </si>
  <si>
    <t>U4537.0</t>
  </si>
  <si>
    <t>01-13283-M002-XT0287901 RB</t>
  </si>
  <si>
    <t>PROPOSED PIPELINE CROSSING
KINDERMORGAN CANADA INC. BURIED PIPE
WITHIN R/W PLAN KAP1317A
A-86-F/92H6
FRASER VALLEY - BRITISH COLUMBIA</t>
  </si>
  <si>
    <t>{F925BDE3-5EA9-4C36-8B86-E2412F5A6E9D}</t>
  </si>
  <si>
    <t>014576210</t>
  </si>
  <si>
    <t>Tract-1937.01</t>
  </si>
  <si>
    <t>086</t>
  </si>
  <si>
    <t>92H6-PL-154</t>
  </si>
  <si>
    <t>P3571</t>
  </si>
  <si>
    <t>1-Global-TMEPDrawingNo; Global-KMCDrawName, OwnerCL, Description</t>
  </si>
  <si>
    <t>P3571.1</t>
  </si>
  <si>
    <t>014576376</t>
  </si>
  <si>
    <t>11073 - REV. 0</t>
  </si>
  <si>
    <t>01-13283-M002-XT0287501 RB</t>
  </si>
  <si>
    <t>PROPOSED PIPELINE CROSSING
KINDERMORGAN CANADA INC. BURIED PIPE
WITHIN R/W PLAN KAP1317A\PD-86-F/92H6
FRASER VALLEY - BRITISH COLUMBIA</t>
  </si>
  <si>
    <t>{ADAFA849-C8BE-4CD5-8401-F0E31102D518}</t>
  </si>
  <si>
    <t>19731-505-SSW-03220</t>
  </si>
  <si>
    <t>01-13283-M002-XH0322001</t>
  </si>
  <si>
    <t xml:space="preserve">Highway 5 </t>
  </si>
  <si>
    <t>UCL 89</t>
  </si>
  <si>
    <t>Tract-ADJ194.01</t>
  </si>
  <si>
    <t>92H6-PL-146</t>
  </si>
  <si>
    <t>P3570</t>
  </si>
  <si>
    <t>1-RMcCreary (UPI) 170905; 2-RMcCreary (UPI) 170927; Global-Engineering (UPI) 200227; Global-AKraus (UPI) 200607; Global-AKraus (UPI) 210128; Global-KWooff (UPI) 210722</t>
  </si>
  <si>
    <t>1-Updated dwgtype, dwgtitle,dwgnumbers; 2-Update Typical Code; Global-TMEPDrawingNo; Global-KMCDrawName, OwnerCL, Description; Global-Attributes; Global-DrawingRevision</t>
  </si>
  <si>
    <t>P3570.1</t>
  </si>
  <si>
    <t>01-13283-M002-XT0287401 RD</t>
  </si>
  <si>
    <t xml:space="preserve">PROPOSED PIPELINE CROSSING
BC HYDRO O/H DISTRIBUTION POWER LINE
&amp; TELUS COMMUNICATIONS INC. O/H CABLE
WITHIN
D-86-F/92H6
FRASER VALLEY R.D.-BRITISH COLUMBIA
</t>
  </si>
  <si>
    <t>{4516230F-D4AB-4106-83B6-E4285B9944D2}</t>
  </si>
  <si>
    <t>U4581</t>
  </si>
  <si>
    <t>1-RMcCreary (UPI) 170905; 2-RMcCreary (UPI) 170927; Global-Engineering (UPI) 200227; 3-AKraus (UPI) 200511; 4-AKraus (UPI) 200806; Global-AKraus (UPI) 210128; Global-KWooff (UPI) 210722</t>
  </si>
  <si>
    <t>1-Updated dwgtype, dwgtitle,dwgnumbers; 2-Update Typical Code; Global-TMEPDrawingNo; 3-KMCDrawName; 4-KMCDrawName; Global-Attributes; Global-DrawingRevision</t>
  </si>
  <si>
    <t>U4581.0</t>
  </si>
  <si>
    <t>PROPOSED PIPELINE CROSSING BC HYDRO O/H DISTRIBUTION POWER LINE &amp; TELUS COMMUNICATION INC. O/H CABLE WITHIN D-86-F/92H6  FRASER VALLEY R.D. - BRITISH COLUMBIA</t>
  </si>
  <si>
    <t>{D7A73712-A9FA-45D7-8C95-3A01D95D5F10}</t>
  </si>
  <si>
    <t>92H6-OH-280</t>
  </si>
  <si>
    <t>U4139</t>
  </si>
  <si>
    <t>U4139.1</t>
  </si>
  <si>
    <t>01-13283-M002-XT0287601 RB</t>
  </si>
  <si>
    <t>PROPOSED PIPELINE CROSSING_x000D_
TELUS BURIED CABLE(S)_x000D_
WITHIN _x000D_
D-86-F/92H6_x000D_
FRASER VALLEY - BRITISH COLUMBIA</t>
  </si>
  <si>
    <t>{53548647-AEAA-4678-962A-F3F01E755115}</t>
  </si>
  <si>
    <t>92H6-CA-152</t>
  </si>
  <si>
    <t>U4142</t>
  </si>
  <si>
    <t>1-Updated dwgtype, dwgtitle,dwgnumbers; 2-Update Typical Code; 3- Description; Global-TMEPDrawingNo; Global-KMCDrawName; Global-TypeCL; Global-SSantos (UPI) 200610; Global-AKraus (UPI) 210128; Global-KWooff (UPI) 210722</t>
  </si>
  <si>
    <t>1-Updated dwgtype, dwgtitle,dwgnumbers; 2-Update Typical Code; 3- Description; Global-TMEPDrawingNo; Global-KMCDrawName; Global-TypeCL; Global-Attributes; Global-DrawingRevision</t>
  </si>
  <si>
    <t>U4142.2</t>
  </si>
  <si>
    <t>{BC4C05D3-F769-4CD6-9FB9-6EE3DBCAD6F8}</t>
  </si>
  <si>
    <t>92H6-RD-149</t>
  </si>
  <si>
    <t>T4075</t>
  </si>
  <si>
    <t>COQUIHALLA HIGHWAY NO 5</t>
  </si>
  <si>
    <t>T4075.1</t>
  </si>
  <si>
    <t>{7B71485B-13E8-454B-A7E3-910A32A2ED62}</t>
  </si>
  <si>
    <t>014571048</t>
  </si>
  <si>
    <t>Tract-1914.16</t>
  </si>
  <si>
    <t>92H6-RD-148</t>
  </si>
  <si>
    <t>LKI Segment: 2000</t>
  </si>
  <si>
    <t>T4074</t>
  </si>
  <si>
    <t>T4074.1</t>
  </si>
  <si>
    <t>01-13283-M002-XT0287301 RA</t>
  </si>
  <si>
    <t>PROPOSED PIPELINE CROSSING
MINISTRY OF TRANSPORTATION &amp; INFRASTRUCTURE\PROAD
WITHIN 
D-86-F/92H6
FRASER VALLEY - BRITISH COLUMBIA</t>
  </si>
  <si>
    <t>{7C033FC9-A737-4BF5-8243-95AE3840784A}</t>
  </si>
  <si>
    <t>92H6-RD-147</t>
  </si>
  <si>
    <t>T4073</t>
  </si>
  <si>
    <t>UNSIGNED ROAD</t>
  </si>
  <si>
    <t>1-Global-Engineering (UPI) 200227; Global-Engineering (UPI) 200313; Global-AKraus (UPI) 210128; Global-KWooff (UPI) 210722</t>
  </si>
  <si>
    <t>1-Global-TMEPDrawingNo; Global-KMCDrawName; Global-Attributes; Global-DrawingRevision</t>
  </si>
  <si>
    <t>T4073.3</t>
  </si>
  <si>
    <t>01-13283-M002-XT0956701 RA</t>
  </si>
  <si>
    <t>{C8F44BA4-2D77-4A5D-9A14-6E2E182A2864}</t>
  </si>
  <si>
    <t>003931960</t>
  </si>
  <si>
    <t>Tract-1936</t>
  </si>
  <si>
    <t>DEPTH 0.085</t>
  </si>
  <si>
    <t>U7323.0</t>
  </si>
  <si>
    <t>TMPL BURIED CATHODIC CABLE</t>
  </si>
  <si>
    <t>01-13283-M002-XT0340701 RC</t>
  </si>
  <si>
    <t xml:space="preserve">PROPOSED PIPELINE CROSSING
KINDER MORGAN CANADA INC. BURIED POWER CABLE
WITHIN
D-86-F/92H6
FRASER VALLEY  - BRITISH COLUMBIA
</t>
  </si>
  <si>
    <t>{DF0CD89E-EE77-4311-866E-022D95F0CD2C}</t>
  </si>
  <si>
    <t>004669029</t>
  </si>
  <si>
    <t>U/G POWER CABLE</t>
  </si>
  <si>
    <t>U4666</t>
  </si>
  <si>
    <t>1-MMillard (UPI) 170614; 2-RMcCreary (UPI) 170905; 3-AKraus (UPI) 180307; Global-Engineering (UPI) 200227; Global-AKraus (UPI) 200607; Global-AKraus (UPI) 210128; Global-KWooff (UPI) 210722</t>
  </si>
  <si>
    <t>1-updated EffectiveFromDate, DrawTypeSurvey; 2-Updated constructionmethod, dwgtype, dwgtitle,dwgnumbers; 3-OwnerCL, Description; Global-TMEPDrawingNo; Global-KMCDrawName, OwnerCL, Description; Global-Attributes; Global-DrawingRevision</t>
  </si>
  <si>
    <t>U4666.0</t>
  </si>
  <si>
    <t>01-13283-M002-XT0287101 RC</t>
  </si>
  <si>
    <t xml:space="preserve">PROPOSED PIPELINE CROSSING
BC HYDRO O/H DISTRIBUTION POWER LINE
WITHIN
D-86-F/92H6
FRASER VALLEY R.D. - BRITISH COLUMBIA
</t>
  </si>
  <si>
    <t>{1C663901-26ED-410B-9D1C-09258413661C}</t>
  </si>
  <si>
    <t>19731-505-SSW-03210</t>
  </si>
  <si>
    <t>01-13283-M002-XW0321001</t>
  </si>
  <si>
    <t>005498058</t>
  </si>
  <si>
    <t>Tract-1934</t>
  </si>
  <si>
    <t>92H6-OH-291</t>
  </si>
  <si>
    <t>U4137</t>
  </si>
  <si>
    <t>1-RMcCreary (UPI) 170905; 2-RMcCreary (UPI) 170927; Global-Engineering (UPI) 200227; Global-Engineering (UPI) 200313; 3-AKraus (UPI) 200511; Global-AKraus (UPI) 210128</t>
  </si>
  <si>
    <t>1-Updated dwgtype, dwgtitle,dwgnumbers; 2-Update Typical Code; Global-TMEPDrawingNo; Global-KMCDrawName; 3-KMCDrawName; Global-Attributes</t>
  </si>
  <si>
    <t>U4137.1</t>
  </si>
  <si>
    <t>{33158B19-3C79-4B19-B551-422F98F00E16}</t>
  </si>
  <si>
    <t>005498074</t>
  </si>
  <si>
    <t>Tract-1933.01</t>
  </si>
  <si>
    <t>T5046</t>
  </si>
  <si>
    <t>Canadian National Railway</t>
  </si>
  <si>
    <t>CN RAIL</t>
  </si>
  <si>
    <t>CN RAIL RAILWAY PLAN KAP1156CG</t>
  </si>
  <si>
    <t>RAILWAY PLAN KAP1156CG IN 092H06096F</t>
  </si>
  <si>
    <t>1-TMiles (UPI) 201007; Global-AKraus (UPI) 210128</t>
  </si>
  <si>
    <t>1-Moved, location info; Global-Attributes</t>
  </si>
  <si>
    <t>T5046.0</t>
  </si>
  <si>
    <t>096</t>
  </si>
  <si>
    <t>{35C808D3-0A26-46FB-9D1A-4B9E6EA05258}</t>
  </si>
  <si>
    <t>004669037</t>
  </si>
  <si>
    <t>Tract-1933</t>
  </si>
  <si>
    <t>T5042</t>
  </si>
  <si>
    <t>T5042.0</t>
  </si>
  <si>
    <t>T4073.2</t>
  </si>
  <si>
    <t>01-13283-M002-XT0286601 RC</t>
  </si>
  <si>
    <t>PROPOSED PIPELINE CROSSING_x000D_
TELUS BURIED CABLE(S)_x000D_
WITHIN _x000D_
A-6-K/92H6_x000D_
FRASER VALLEY - BRITISH COLUMBIA</t>
  </si>
  <si>
    <t>{4092C84E-F8A0-4834-B0C3-6174EF54A27C}</t>
  </si>
  <si>
    <t>19731-505-SSW-03209</t>
  </si>
  <si>
    <t>01-13283-M002-XU0320901</t>
  </si>
  <si>
    <t>004069501</t>
  </si>
  <si>
    <t>Tract-ADJ197.08</t>
  </si>
  <si>
    <t>006</t>
  </si>
  <si>
    <t>92H6-CA-141</t>
  </si>
  <si>
    <t>U4134</t>
  </si>
  <si>
    <t>KP 1029 Reroute (AR00650)</t>
  </si>
  <si>
    <t>1- PXID, Permit_PXID, VersionTag (rev issue from .3 - .2); 2- Description; 3- Drawing Info; Global-TMEPDrawingNo; 4-PrimaryDrawing_Revision; Global-KMCDrawName; Global-TypeCL; Global-SSantos (UPI) 200610; 5-UPI MOC1396 TCA (UPI) 220323; Global-AKraus (UPI) 220406</t>
  </si>
  <si>
    <t>1- PXID, Permit_PXID, VersionTag (rev issue from .3 - .2); 2- Description; 3- Drawing Info; Global-TMEPDrawingNo; 4-PrimaryDrawing_Revision; Global-KMCDrawName; Global-TypeCL; 5-Moved; Global-KMCDrawName</t>
  </si>
  <si>
    <t>1029+100 + 9</t>
  </si>
  <si>
    <t>U4134.2</t>
  </si>
  <si>
    <t>01-13283-M002-XT0566001 RB</t>
  </si>
  <si>
    <t>{AA4481D9-BBB4-48F1-9E45-DDCDC7F27D4C}</t>
  </si>
  <si>
    <t>014577925</t>
  </si>
  <si>
    <t>Tract-1931</t>
  </si>
  <si>
    <t>P4347</t>
  </si>
  <si>
    <t>1-Global-Engineering (UPI) 200227; 2-MZakeri (UPI) 200416; Global-AKraus (UPI) 200421; Global-AKraus (UPI) 220406</t>
  </si>
  <si>
    <t>1-Global-TMEPDrawingNo; 2-Description, PrimaryDrawing_Revision, moved to correct X,Y location; Global-KMCDrawName; Global-KMCDrawName</t>
  </si>
  <si>
    <t>P4347.0</t>
  </si>
  <si>
    <t>{8FC85051-485C-470A-8DE0-980400223E35}</t>
  </si>
  <si>
    <t>92H6-PL-140</t>
  </si>
  <si>
    <t>P3894</t>
  </si>
  <si>
    <t>NPS 36 SPECTRA ENERGY BURIED PIPE (ABANDONED)</t>
  </si>
  <si>
    <t>1-RMcCreary (UPI) 170905; 2-RMcCreary (UPI) 170927; Global-Engineering (UPI) 200227; 3-MZakeri (UPI) 200416; Global-AKraus (UPI) 200421; Global-AKraus (UPI) 220406</t>
  </si>
  <si>
    <t>1-Updated constructionmethod, dwgtype, dwgtitle,dwgnumbers based on crossing dwg; 2-Update Typical Code; Global-TMEPDrawingNo; 3-Description, PrimaryDrawing_Revision; Global-KMCDrawName; Global-KMCDrawName</t>
  </si>
  <si>
    <t>P3894.0</t>
  </si>
  <si>
    <t>01-13283-M002-XT0286201 RC</t>
  </si>
  <si>
    <t>{9C0EE165-129E-4593-9F64-0D4395F15188}</t>
  </si>
  <si>
    <t>92H6-CA-136</t>
  </si>
  <si>
    <t>U4175</t>
  </si>
  <si>
    <t>1-Updated constructionmethod, dwgtype, dwgtitle,dwgnumbers based on crossing dwg; 2-Update Typical Code; 3- Description; 4- Drawing Info; Global-TMEPDrawingNo; 5-PrimaryDrawing_Revision, moved to correct X, Y location; Global-KMCDrawName; Global-TypeCL; Global-SSantos (UPI) 200610; Global-AKraus (UPI) 220406</t>
  </si>
  <si>
    <t>1-Updated constructionmethod, dwgtype, dwgtitle,dwgnumbers based on crossing dwg; 2-Update Typical Code; 3- Description; 4- Drawing Info; Global-TMEPDrawingNo; 5-PrimaryDrawing_Revision, moved to correct X, Y location; Global-KMCDrawName; Global-TypeCL; Global-KMCDrawName</t>
  </si>
  <si>
    <t>U4175.3</t>
  </si>
  <si>
    <t>{E31CA060-3CBD-4A47-8166-EDA7D9329D08}</t>
  </si>
  <si>
    <t>92H6-PL-139</t>
  </si>
  <si>
    <t>P3893</t>
  </si>
  <si>
    <t>1 - RReyes (UPI) 170510; 2-RMcCreary (UPI) 170905; 3-RMcCreary (UPI) 170927; Global-Engineering (UPI) 200227; Global-Engineering (UPI) 20200317; 4-MZakeri (UPI) 200416; Global-AKraus (UPI) 200421; Global-AKraus (UPI) 220406</t>
  </si>
  <si>
    <t>1-updated UPIDrawingNo_Primary, TMEPDrawingNo, DrawType, DrawTypeSurvey; 2-Updated constructionmethod, dwgtitle; Update Typical Code; Global-TMEPDrawingNo; Global-KMCDrawName; 4-Description, PrimaryDrawing_Revision; Global-KMCDrawName; Global-KMCDrawName</t>
  </si>
  <si>
    <t>P3893.0</t>
  </si>
  <si>
    <t>W2241.0</t>
  </si>
  <si>
    <t>01-13283-M002-XT0562901 RE</t>
  </si>
  <si>
    <t>{1FC012A3-1E45-4497-941C-9F57B8156860}</t>
  </si>
  <si>
    <t>19731-505-SSW-03208</t>
  </si>
  <si>
    <t>01-13283-M002-XU0320801</t>
  </si>
  <si>
    <t>014577941</t>
  </si>
  <si>
    <t>Tract-1930</t>
  </si>
  <si>
    <t>92H6-PL-129</t>
  </si>
  <si>
    <t>P3565</t>
  </si>
  <si>
    <t>1-RMcCreary (UPI) 170905; 2-RMcCreary (UPI) 170927; Global-Engineering (UPI) 200227; 3-MKhare (UPI) 200410; 4-AKraus (UPI) 130420; 5-AKraus (UPI) 200709; Global-AKraus (UPI) 210929; Global-AKraus (UPI) 220406</t>
  </si>
  <si>
    <t>1-Updated constructionmethod, dwgtype, dwgtitle,dwgnumbers based on crossing dwg; 2-Update Typical Code; Global-TMEPDrawingNo; 3-Description, DrawingRevision_Primary, Moved (field supplement); 4-KMCDrawName; 5-KMCDrawName; Global-KMCDrawName, DrawingRevision; Global-KMCDrawName</t>
  </si>
  <si>
    <t>P3565.1</t>
  </si>
  <si>
    <t>{416E0C74-EBDD-49E4-A552-440CB25019F6}</t>
  </si>
  <si>
    <t>T5034</t>
  </si>
  <si>
    <t>Global-SSantos (UPI) 200929; Global-AKraus (UPI) 210128</t>
  </si>
  <si>
    <t>Global-Added missing drawing details; Global-Attributes</t>
  </si>
  <si>
    <t>T5034.0</t>
  </si>
  <si>
    <t>{D40CC4A5-86BF-4BD0-892A-EE52BA422AA4}</t>
  </si>
  <si>
    <t>92H6-PL-128</t>
  </si>
  <si>
    <t>P3564</t>
  </si>
  <si>
    <t>1 - RReyes (UPI) 170510; 2-RMcCreary (UPI) 170905; 3-RMcCreary (UPI) 170927; Global-Engineering (UPI) 200227; 4-MKhare (UPI) 200410; 5-AKraus (UPI) 130420; 5-AKraus (UPI) 200709; Global-AKraus (UPI) 210929; Global-AKraus (UPI) 220406</t>
  </si>
  <si>
    <t>1-updated UPIDrawingNo_Primary, TMEPDrawingNo, DrawType, DrawTypeSurvey; 2-Updated constructionmethod, dwgtitle; Update Typical Code; Global-TMEPDrawingNo; 4-Description, DrawingRevision_Primary, Moved (field supplement),; 5-KMCDrawName; 6-KMCDrawName; Global-KMCDrawName, DrawingRevision; Global-KMCDrawName</t>
  </si>
  <si>
    <t>P3564.1</t>
  </si>
  <si>
    <t>01-13283-M002-XT0414701 RA</t>
  </si>
  <si>
    <t>PROPOSED PIPELINE CROSSING
KINDERMORGAN CANADA INC. BURIED PIPE(S)
WITHIN R/W PLAN KAP49688\PA-25-K/92H6
FRASER VALLEY - BRITISH COLUMBIA</t>
  </si>
  <si>
    <t>{21812D82-203D-4D1D-9DED-EBC7AD4C79B3}</t>
  </si>
  <si>
    <t>014577933</t>
  </si>
  <si>
    <t>Tract-1929</t>
  </si>
  <si>
    <t>P4337</t>
  </si>
  <si>
    <t>P4337.0</t>
  </si>
  <si>
    <t>014577950</t>
  </si>
  <si>
    <t>Tract-1928</t>
  </si>
  <si>
    <t>{B9C87885-B05A-4D32-8C0A-C1F9995F4EEC}</t>
  </si>
  <si>
    <t>015</t>
  </si>
  <si>
    <t>P5753</t>
  </si>
  <si>
    <t>POSSIBLE CULVERT</t>
  </si>
  <si>
    <t>P5753.0</t>
  </si>
  <si>
    <t>11071 - REV. 0</t>
  </si>
  <si>
    <t>01-13283-M002-XT0340601 RD</t>
  </si>
  <si>
    <t>{CFD345FF-3A3A-44EB-9FB0-B0E81BC933FA}</t>
  </si>
  <si>
    <t>018917631</t>
  </si>
  <si>
    <t>Tract-1924</t>
  </si>
  <si>
    <t>025</t>
  </si>
  <si>
    <t>U5132</t>
  </si>
  <si>
    <t>1-AKraus (UPI) 171123; 2- MBuzon (UPI) 190904; Global-Engineering (UPI) 200227; Global-Engineering (UPI) 200313; 3-AKraus (UPI) 200511; Global-AKraus (UPI) 210128; Global-AKraus (UPI) 220406</t>
  </si>
  <si>
    <t>1-updated Respon4Agree; 5- Description; Global-TMEPDrawingNo; Global-KMCDrawName; 6-KMCDrawName; Global-Attributes; Global-KMCDrawName</t>
  </si>
  <si>
    <t>U5132.0</t>
  </si>
  <si>
    <t>{CF94CA62-9A93-40B6-93D7-20E667523759}</t>
  </si>
  <si>
    <t>U4665</t>
  </si>
  <si>
    <t>1-AKraus (UPI) 170619; 2-RMcCreary (UPI) 170905; 3-RMcCreary (UPI) 170927; 4-AKraus (UPI) 171123; Global-Engineering (UPI) 200227; 5-AKraus (UPI) 200511; Global-AKraus (UPI) 210128; Global-AKraus (UPI) 220406</t>
  </si>
  <si>
    <t>1-updated RouteName; 2-Updated dwgtype, dwgtitle,dwgnumbers based on crossing dwg; 3-Update Typical Code; 4-updated Respon4Agree; Global-TMEPDrawingNo; 5-KMCDrawName; Global-Attributes; Global-KMCDrawName</t>
  </si>
  <si>
    <t>U4665.0</t>
  </si>
  <si>
    <t>01-13283-M002-XT0418201 RB</t>
  </si>
  <si>
    <t>{6407E3EB-3202-46F7-B8CA-08F59E9DCFA1}</t>
  </si>
  <si>
    <t>014578085</t>
  </si>
  <si>
    <t>U5515</t>
  </si>
  <si>
    <t>1- Description; Global-TMEPDrawingNo; 2-KMCDrawName; Global-TypeCL; Global-SSantos (UPI) 200610; Global-AKraus (UPI) 220406</t>
  </si>
  <si>
    <t>1- Description; Global-TMEPDrawingNo; 2-KMCDrawName; Global-TypeCL; Global-KMCDrawName</t>
  </si>
  <si>
    <t>U5515.0</t>
  </si>
  <si>
    <t>01-13283-M002-XT0601401 RB</t>
  </si>
  <si>
    <t>{AD07B2E8-66BB-4890-8DA2-698ACBCE2A54}</t>
  </si>
  <si>
    <t>Tract-1923.02</t>
  </si>
  <si>
    <t>U5940</t>
  </si>
  <si>
    <t>Global-SSantos (UPI) 200619; Global-AKraus (UPI) 220406</t>
  </si>
  <si>
    <t>Global-Missing drawing details; Global-KMCDrawName</t>
  </si>
  <si>
    <t>U5940.0</t>
  </si>
  <si>
    <t>{37C0FAD2-9FD9-4F36-869C-4E7215E97220}</t>
  </si>
  <si>
    <t>T4914</t>
  </si>
  <si>
    <t>T4914.0</t>
  </si>
  <si>
    <t>01-13283-M002-XT0285101 RD</t>
  </si>
  <si>
    <t>PROPOSED PIPELINE CROSSING
TELUS BURIED CABLE
WITHIN 
A-25-K/92H6
FRASER VALLEY - BRITISH COLUMBIA</t>
  </si>
  <si>
    <t>{D52A7D11-1B47-4E7A-92E3-FF26ECAA8DF5}</t>
  </si>
  <si>
    <t>92H6-CA-295</t>
  </si>
  <si>
    <t>U4392</t>
  </si>
  <si>
    <t>1-Akraus (UPI) 170525; 2-RMcCreary (UPI) 171212; 3- MBuzon (UPI) 190904; Global-Engineering (UPI) 200227; Global-AKraus (UPI) 200506; Global-AKraus (UPI) 220406</t>
  </si>
  <si>
    <t>1-changed OwnerCL; 2-updated CrossingName; 3- Description; Global-TMEPDrawingNo; Global-KMCDrawName, Construction Method; Global-KMCDrawName</t>
  </si>
  <si>
    <t>U4392.0</t>
  </si>
  <si>
    <t>01-13283-M002-XT0285001 RC</t>
  </si>
  <si>
    <t xml:space="preserve">PROPOSED PIPELINE CROSSING
BC HYDRO O/H DISTRIBUTION POWER LINE
WITHIN
A-25-K/92H6
FRASER VALLEY R.D. - BRITISH COLUMBIA
</t>
  </si>
  <si>
    <t>{162E4898-AA10-4533-B92F-7B2729C343DA}</t>
  </si>
  <si>
    <t>92H6-OH-296</t>
  </si>
  <si>
    <t>U4393</t>
  </si>
  <si>
    <t>1-AKraus (UPI) 170912; Global-Engineering (UPI) 200227; 2-AKraus (UPI) 200511; Global-AKraus (UPI) 210128; Global-AKraus (UPI) 220406</t>
  </si>
  <si>
    <t>1-updated Respon4Agree; Global-TMEPDrawingNo; 2-KMCDrawName, Respon4Agree; Global-Attributes; Global-KMCDrawName</t>
  </si>
  <si>
    <t>U4393.0</t>
  </si>
  <si>
    <t>{3E9865A5-6FEE-47EF-862D-677EA3194182}</t>
  </si>
  <si>
    <t>U5400</t>
  </si>
  <si>
    <t>1-AKraus (UPI) 181128; 2- MBuzon (UPI) 190904; Global-Engineering (UPI) 200227; 3-AKraus (UPI) 200511; Global-AKraus (UPI) 210128; Global-AKraus (UPI) 220406</t>
  </si>
  <si>
    <t>1-Spread; 2- Description; Global-TMEPDrawingNo; 3-KMCDrawName, Respon4Agree; Global-Attributes; Global-KMCDrawName</t>
  </si>
  <si>
    <t>U5400.0</t>
  </si>
  <si>
    <t>01-13283-M002-XT0284701 RA</t>
  </si>
  <si>
    <t>{8CA4BFEC-82CC-4BC2-8B4E-EE414AE27D4E}</t>
  </si>
  <si>
    <t>T4368</t>
  </si>
  <si>
    <t>1-AKraus (UPI) 170428; 2-EFrisch (KMC) email 170613; 3-MMillard (UPI) 170719; 4-WLoper (KMC) 170809; Global-Engineering (UPI) 200227; Global-AKraus (UPI) 211007</t>
  </si>
  <si>
    <t>1- Updated OwnerCL; 2-Changed OwnerCL; 3-updated Respon4Agree; 4-updated OwnerCL; Global-TMEPDrawingNo; Global-Moved</t>
  </si>
  <si>
    <t>T4368.0</t>
  </si>
  <si>
    <t>01-13283-M002-XT0284401 RB</t>
  </si>
  <si>
    <t>{49273A5E-C182-471B-B63F-4E32FB96C918}</t>
  </si>
  <si>
    <t>U7253</t>
  </si>
  <si>
    <t>Global-Akraus (UPI) 210224; Global-AKraus (UPI) 210817</t>
  </si>
  <si>
    <t>Global-KMCDrawName, Construction Method, DrawingRevision_Primary; Global-Moved</t>
  </si>
  <si>
    <t>U7253.0</t>
  </si>
  <si>
    <t>{36182CFB-86D8-4D5E-BBB5-75D10E8ED757}</t>
  </si>
  <si>
    <t>U4461</t>
  </si>
  <si>
    <t>1-AKraus (UPI) 170912; Global-Engineering (UPI) 200227; 2-AKraus (UPI) 200511; Global-AKraus (UPI) 210128; Global-AKraus (UPI) 210817</t>
  </si>
  <si>
    <t>1-updated Respon4Agree; Global-TMEPDrawingNo; 2-KMCDrawName; Global-Attributes; Global-Moved</t>
  </si>
  <si>
    <t>U4461.0</t>
  </si>
  <si>
    <t>01-13283-M002-XT0418101 RB</t>
  </si>
  <si>
    <t>{22D25E6C-29B4-4CE0-AE4A-E990594AA055}</t>
  </si>
  <si>
    <t>92H6-OH-518</t>
  </si>
  <si>
    <t>U7102</t>
  </si>
  <si>
    <t>U7102.0</t>
  </si>
  <si>
    <t>{F8C0A497-E824-428D-8D34-401E1D064D4C}</t>
  </si>
  <si>
    <t>U5570</t>
  </si>
  <si>
    <t>1-Global-Engineering (UPI) 200227; 2-AKraus (UPI) 200902; 3-AKraus (UPI) 201027; Global-AKraus (UPI) 210128</t>
  </si>
  <si>
    <t>1-Global-TMEPDrawingNo; 2-Respon4Agree; 3-MCDrawName; Global-Attributes</t>
  </si>
  <si>
    <t>U5570.0</t>
  </si>
  <si>
    <t>01-13283-M002-XT0284101 RB</t>
  </si>
  <si>
    <t>PROPOSED PIPELINE CROSSING_x000D_
TELUS BURIED CABLE_x000D_
WITHIN _x000D_
B-24-K/92H6_x000D_
FRASER VALLEY - BRITISH COLUMBIA</t>
  </si>
  <si>
    <t>{EBD408CC-BEAD-478F-9739-1FE960B323EE}</t>
  </si>
  <si>
    <t>92H6-CA-105</t>
  </si>
  <si>
    <t>U4109</t>
  </si>
  <si>
    <t>1- Description; 2- BCGRID; 3- Loc Info (moved); Global-TMEPDrawingNo; Global-KMCDrawName; Global-TypeCL; Global-SSantos (UPI) 200610</t>
  </si>
  <si>
    <t>1- Description; 2- BCGRID; 3- Loc Info (moved); Global-TMEPDrawingNo; Global-KMCDrawName; Global-TypeCL</t>
  </si>
  <si>
    <t>U4109.1</t>
  </si>
  <si>
    <t>{3C6D2395-9A51-4D4F-9C49-D84B09089FF9}</t>
  </si>
  <si>
    <t>014578107</t>
  </si>
  <si>
    <t>Tract-1923</t>
  </si>
  <si>
    <t>T4913</t>
  </si>
  <si>
    <t>BC CROWN ROAD</t>
  </si>
  <si>
    <t>1-AKraus (UPI) 191023; Global-Engineering (UPI) 200227</t>
  </si>
  <si>
    <t>1- OwnerCL, Description, Respon4Agree, Drawing Info; Global-TMEPDrawingNo</t>
  </si>
  <si>
    <t>T4913.0</t>
  </si>
  <si>
    <t>01-13283-M002-XT0418001 RA</t>
  </si>
  <si>
    <t>{7A89A183-2541-40ED-A4DA-D81AF8D6875E}</t>
  </si>
  <si>
    <t>P5450</t>
  </si>
  <si>
    <t>P5450.0</t>
  </si>
  <si>
    <t>01-13283-M002-XT0284001 RB</t>
  </si>
  <si>
    <t>PROPOSED PIPELINE CROSSING
FRASER VALLEY REGIONAL DISTRICT\PWITHIN 
B-24-K/92H6
FRASER VALLEY - BRITISH COLUMBIA</t>
  </si>
  <si>
    <t>{AC3713FE-1EE3-4A32-8F01-488AE1DACBC1}</t>
  </si>
  <si>
    <t>92H6-RD-104</t>
  </si>
  <si>
    <t>T4072</t>
  </si>
  <si>
    <t>T4072.2</t>
  </si>
  <si>
    <t>014578115</t>
  </si>
  <si>
    <t>Tract-1922</t>
  </si>
  <si>
    <t>01-13283-M002-XT0562701 RB</t>
  </si>
  <si>
    <t>{0CCB9F9E-94F6-4811-AE3F-07515CF4D837}</t>
  </si>
  <si>
    <t>19731-505-SSW-03205</t>
  </si>
  <si>
    <t>01-13283-M002-XU0320501</t>
  </si>
  <si>
    <t>92H6-PL-102</t>
  </si>
  <si>
    <t>P3561</t>
  </si>
  <si>
    <t>1-RMcCreary (UPI) 170905; 2-RMcCreary (UPI) 170927; Global-Engineering (UPI) 200227; 3-MKhare (UPI) 200410; 4-AKraus (UPI) 130420</t>
  </si>
  <si>
    <t>1-Updated constructionmethod, dwgtype, dwgtitle,dwgnumbers based on crossing dwg; 2-Update Typical Code; Global-TMEPDrawingNo; 3-Description, DrawingRevision_Primary; 4-KMCDrawName</t>
  </si>
  <si>
    <t>P3561.1</t>
  </si>
  <si>
    <t>{DE60B002-6BC3-4271-8CCD-FA422BE2BF77}</t>
  </si>
  <si>
    <t>92H6-PL-101</t>
  </si>
  <si>
    <t>P3560</t>
  </si>
  <si>
    <t>1 - RReyes (UPI) 170510; 2-RMcCreary (UPI) 170905; 3-RMcCreary (UPI) 170927; Global-Engineering (UPI) 200227; 4-MKhare (UPI) 200410; 5-AKraus (UPI) 130420</t>
  </si>
  <si>
    <t>1-updated UPIDrawingNo_Primary, TMEPDrawingNo, DrawType, DrawTypeSurvey; 2-Updated constructionmethod, dwgtitle; Update Typical Code; Global-TMEPDrawingNo; 4-Description, DrawingRevision_Primary; 5-KMCDrawName</t>
  </si>
  <si>
    <t>P3560.1</t>
  </si>
  <si>
    <t>{E8B80EF1-29D1-45FF-B26F-1A2D2E1B8763}</t>
  </si>
  <si>
    <t>T5033</t>
  </si>
  <si>
    <t>PUBLIC ACCESS ROAD</t>
  </si>
  <si>
    <t>T5033.0</t>
  </si>
  <si>
    <t>PIN 4447970</t>
  </si>
  <si>
    <t>{8CE0DD92-D651-4D01-9337-8B64435ABA0E}</t>
  </si>
  <si>
    <t>Tract-Adj197.03</t>
  </si>
  <si>
    <t>92H6-RD-445</t>
  </si>
  <si>
    <t>T5055</t>
  </si>
  <si>
    <t>BC Crown</t>
  </si>
  <si>
    <t>T5055.0</t>
  </si>
  <si>
    <t>{F8A17EFD-90B3-44AB-B12D-5AA029BA5069}</t>
  </si>
  <si>
    <t>92H6-RD-444</t>
  </si>
  <si>
    <t>T5054</t>
  </si>
  <si>
    <t>T5054.0</t>
  </si>
  <si>
    <t>{6634FE21-7002-48FA-95BE-C8D50F7CC79A}</t>
  </si>
  <si>
    <t>92H6-RD-443</t>
  </si>
  <si>
    <t>T5053</t>
  </si>
  <si>
    <t>T5053.0</t>
  </si>
  <si>
    <t>01-13283-M002-XT0417901 RB</t>
  </si>
  <si>
    <t>{592AE7C5-592D-49A4-A918-7C3946B5C2ED}</t>
  </si>
  <si>
    <t>92H15-RD-2</t>
  </si>
  <si>
    <t>T4071</t>
  </si>
  <si>
    <t>BC CROWN DIRT ROAD</t>
  </si>
  <si>
    <t>1-AKraus (UPI) 190403; 2- SKamnev (UPI) 191206; Global-Engineering (UPI) 200227; 3-AKraus (UPI) 200511; Global-AKraus (UPI) 200611</t>
  </si>
  <si>
    <t>1-HistoricalState(reactivated); 2- ConstructionMethodPrimary; Global-TMEPDrawingNo; 3-KMCDrawName, Description; Global-KMCDrawName</t>
  </si>
  <si>
    <t>T4071.0</t>
  </si>
  <si>
    <t>01-13283-M002-XT0417801 RB</t>
  </si>
  <si>
    <t>{DF2F999D-1D6D-4451-993A-7DDF3DE22D1E}</t>
  </si>
  <si>
    <t>19731-505-SSW-03190</t>
  </si>
  <si>
    <t>01-13283-M002-XH0319001</t>
  </si>
  <si>
    <t xml:space="preserve">Highway No.5 </t>
  </si>
  <si>
    <t>92H15-RD-1</t>
  </si>
  <si>
    <t>T4070</t>
  </si>
  <si>
    <t>MOTI DIRT ROAD</t>
  </si>
  <si>
    <t>1-AKraus (UPI) 190403; 2- SKamnev (UPI) 191206; Global-Engineering (UPI) 200227; 3-AKraus (UPI) 200511; 4-SSantos (UPI) 200611; Global-AKraus (UPI) 200611; 5-KWooff (UPI) 200921; 6-KWooff (UPI) 210716; 7-AKraus (UPI) 211202</t>
  </si>
  <si>
    <t>1-HistoricalState(reactivated); 2- ConstructionMethodPrimary; Global-TMEPDrawingNo; 3-KMCDrawName, Description; 4-TypeCL; Global-KMCDrawName; 5-DrawingRevision_Primary; 6-DrawingRevision_Primary; 7-DrawingRevision_Primary, Respon4Agree</t>
  </si>
  <si>
    <t>T4070.0</t>
  </si>
  <si>
    <t>{6EA8098A-C343-4B38-B3C1-1606B7A28818}</t>
  </si>
  <si>
    <t>92H6-RD-93</t>
  </si>
  <si>
    <t>T4069</t>
  </si>
  <si>
    <t>1-Global-Engineering (UPI) 200227; 2-KWooff (UPI) 200921; 3-KWooff (UPI) 210716; 4-AKraus (UPI) 211202</t>
  </si>
  <si>
    <t>1-Global-TMEPDrawingNo; 2-DrawingRevision_Primary; 3-DrawingRevision_Primary; 4-DrawingRevision_Primary</t>
  </si>
  <si>
    <t>T4069.3</t>
  </si>
  <si>
    <t>{7D68E18C-0180-4C6C-A9B3-B6D612EB3796}</t>
  </si>
  <si>
    <t>92H6-RD-91</t>
  </si>
  <si>
    <t>T4068</t>
  </si>
  <si>
    <t>T4068.3</t>
  </si>
  <si>
    <t>{4D7FBA64-1368-4584-B014-09AFB724C851}</t>
  </si>
  <si>
    <t>014578123</t>
  </si>
  <si>
    <t>Tract-1921</t>
  </si>
  <si>
    <t>92H6-RD-467</t>
  </si>
  <si>
    <t>T5074</t>
  </si>
  <si>
    <t>T5074.0</t>
  </si>
  <si>
    <t>{D986D24A-BB7E-4B41-B3CD-819BC56155A3}</t>
  </si>
  <si>
    <t>92H6-RD-466</t>
  </si>
  <si>
    <t>T5073</t>
  </si>
  <si>
    <t>T5073.0</t>
  </si>
  <si>
    <t>{82FC8D85-7CE7-4CE2-B585-DF94EA8AA5F7}</t>
  </si>
  <si>
    <t>014578158</t>
  </si>
  <si>
    <t>Tract-1919</t>
  </si>
  <si>
    <t>023</t>
  </si>
  <si>
    <t>92H6-RD-465</t>
  </si>
  <si>
    <t>T5072</t>
  </si>
  <si>
    <t>T5072.0</t>
  </si>
  <si>
    <t>{0BBDD794-BB14-4038-9137-3409D7D696DA}</t>
  </si>
  <si>
    <t>92H6-RD-464</t>
  </si>
  <si>
    <t>T5071</t>
  </si>
  <si>
    <t>T5071.0</t>
  </si>
  <si>
    <t>{9B06E0C9-70E8-4084-A151-C2C7AD7D9610}</t>
  </si>
  <si>
    <t>92H6-RD-463</t>
  </si>
  <si>
    <t>T5070</t>
  </si>
  <si>
    <t>T5070.0</t>
  </si>
  <si>
    <t>01-13283-M002-XT0564101 RA</t>
  </si>
  <si>
    <t>{02EBBD33-E030-43F4-86B3-2537A6FCC22D}</t>
  </si>
  <si>
    <t>92H6-RD-462</t>
  </si>
  <si>
    <t>T5069</t>
  </si>
  <si>
    <t>TRANS MOUNTAIN VALVE SITE ACCESS ROAD</t>
  </si>
  <si>
    <t>1- AKraus (UPI) 200624; Global-AKraus (UPI) 210128</t>
  </si>
  <si>
    <t>1- Respon4Agree, Dwg Details; Global-Attributes</t>
  </si>
  <si>
    <t>T5069.0</t>
  </si>
  <si>
    <t>T4069.2</t>
  </si>
  <si>
    <t>01-13283-M002-XT0417701 RA</t>
  </si>
  <si>
    <t>{125810A1-9B6C-49F1-9AE4-355D7F96EB2D}</t>
  </si>
  <si>
    <t>U5466</t>
  </si>
  <si>
    <t>1- JHoglund (UPI) 190911; 2- AKraus (UPI) 191023; 3- SKamnev (UPI) 191206; Global-Engineering (UPI) 200227; Global-AKraus (UPI) 210128; 4-AKraus (UPI) 220127</t>
  </si>
  <si>
    <t xml:space="preserve">1- BCGRID; 2- OwnerCL, Description, Respon4Agree; 3- ConstructionMethodPrimary; Global-TMEPDrawingNo; Global-Attributes; 4-Owner, Description, Respon4agree; </t>
  </si>
  <si>
    <t>U5466.0</t>
  </si>
  <si>
    <t>T4068.2</t>
  </si>
  <si>
    <t>01-13283-M002-XT0564001 RA</t>
  </si>
  <si>
    <t>{1127D67D-C589-4178-B787-75CC09B6B776}</t>
  </si>
  <si>
    <t>014578140</t>
  </si>
  <si>
    <t>Tract-1918</t>
  </si>
  <si>
    <t>92H6-RD-461</t>
  </si>
  <si>
    <t>T5068</t>
  </si>
  <si>
    <t>T5068.0</t>
  </si>
  <si>
    <t>11070 - REV. 0</t>
  </si>
  <si>
    <t>{35831083-5F25-4C9C-B140-C4CE8C1AD757}</t>
  </si>
  <si>
    <t>92H6-RD-489</t>
  </si>
  <si>
    <t>T5099</t>
  </si>
  <si>
    <t>T5099.0</t>
  </si>
  <si>
    <t>01-13283-M002-XT0283401 RE</t>
  </si>
  <si>
    <t>PROPOSED PIPELINE CROSSING_x000D_
TELUS BURIED CABLE(S)_x000D_
WITHIN _x000D_
B-32-K/92H6_x000D_
FRASER VALLEY - BRITISH COLUMBIA</t>
  </si>
  <si>
    <t>{10478D0B-A4AA-4B0D-B1FC-B82BCB1BFF14}</t>
  </si>
  <si>
    <t>19731-505-SSW-03180</t>
  </si>
  <si>
    <t>01-13283-M002-XH0318001</t>
  </si>
  <si>
    <t>014578174</t>
  </si>
  <si>
    <t>Tract-1916</t>
  </si>
  <si>
    <t>92H6-CA-77</t>
  </si>
  <si>
    <t>DEPTH 2.0</t>
  </si>
  <si>
    <t>U4101</t>
  </si>
  <si>
    <t>KP 1024 Reroute (AR00579)</t>
  </si>
  <si>
    <t>1-Updated dwgtype, dwgtitle,dwgnumbers; 2-Updated Typical Code, GTechReq, GTPermitCompleted, GTFldCompleteDate; 3- Description; Global-TMEPDrawingNo; Global-KMCDrawName, Construction Method, Drawing Details; Global-TypeCL; Global-SSantos (UPI) 200610; 4-AKraus 200811; 5-KWooff (UPI) 200921; Global-SSantos (UPI) 200929; Global-AKraus (UPI) 201214; 6-AKraus (UPI) 210107; 6-AKraus (UPI) 210107; KWooff (UPI) 210121</t>
  </si>
  <si>
    <t>1-Updated dwgtype, dwgtitle,dwgnumbers; 2-Updated Typical Code, GTechReq, GTPermitCompleted, GTFldCompleteDate; 3- Description; Global-TMEPDrawingNo; Global-KMCDrawName, Construction Method, Drawing Details; Global-TypeCL; 4-Moved upstream; 5-DrawingRevision_Primary; Global-Added missing drawing details; Global-Moved; 6-Moved; Update PrimaryDwgRev</t>
  </si>
  <si>
    <t>1024+009 + 377</t>
  </si>
  <si>
    <t>U4101.2</t>
  </si>
  <si>
    <t>01-13283-M002-XT0283601 RD</t>
  </si>
  <si>
    <t>{73232BC9-92EE-41A2-9578-185FD0C92664}</t>
  </si>
  <si>
    <t>U5331</t>
  </si>
  <si>
    <t>1- MBuzon (UPI) 190904; 2 - AKraus (UPI) 191211; Global-Engineering (UPI) 200227; Global-Engineering (UPI) 200313; Global-AKraus (UPI) 200616; 3-KWooff (UPI) 200921; Global-AKraus (UPI) 201214; KWooff (UPI) 210121; 4-AKraus (UPI) 210721</t>
  </si>
  <si>
    <t>1- Description; 2 - Respon4Agree; Global-TMEPDrawingNo; Global-KMCDrawName; Global-KMCDrawName; 3-DrawingRevision_Primary; Global-Moved; Update PrimaryDwgRev; 4-Respon4Agree, KMCDrawName</t>
  </si>
  <si>
    <t>1024+009 + 370</t>
  </si>
  <si>
    <t>U5331.0</t>
  </si>
  <si>
    <t xml:space="preserve">PROPOSED PIPELINE CROSSING
BC HYDRO O/H DISTRIBUTION POWER LINE
WITHIN
B-32-K/92H6
FRASER VALLEY R.D. - BRITISH COLUMBIA
</t>
  </si>
  <si>
    <t>{C3A45467-C02A-4B39-9820-F82E475EA41D}</t>
  </si>
  <si>
    <t>92H6-OH-290</t>
  </si>
  <si>
    <t>U4100</t>
  </si>
  <si>
    <t>1-RMcCreary (UPI) 170905; 2-RMcCreary (UPI) 170927; 3 - AKraus (UPI) 191211; Global-Engineering (UPI) 200227; Global-Engineering (UPI) 200313; Global-AKraus (UPI) 200616; 4-KWooff (UPI) 200921; Global-AKraus (UPI) 201214; KWooff (UPI) 210121; 5-AKraus (UPI) 210721</t>
  </si>
  <si>
    <t>1-Updated dwgtype, dwgtitle,dwgnumbers; 2-Updated Typical Code, GTechReq, GTPermitCompleted, GTFldCompleteDate; 3 - Respon4Agree; Global-TMEPDrawingNo; Global-KMCDrawName; Global-KMCDrawName; 4-DrawingRevision_Primary; Global-Moved; Update PrimaryDwgRev; 5-Respon4Agree, KMCDrawName</t>
  </si>
  <si>
    <t>U4100.1</t>
  </si>
  <si>
    <t>{6C376DCB-A745-4686-B197-7715DAF64F84}</t>
  </si>
  <si>
    <t>92H6-RD-76</t>
  </si>
  <si>
    <t>T4059</t>
  </si>
  <si>
    <t>1-RMcCreary (UPI) 170927; Global-Engineering (UPI) 200227; 2-KWooff (UPI) 200921; Global-AKraus (UPI) 201214; KWooff (UPI) 210121</t>
  </si>
  <si>
    <t>1-Updated GTechReq, GTPermitCompleted, GTFldCompleteDate; Global-TMEPDrawingNo; 2-DrawingRevision_Primary; Global-Moved; Update PrimaryDwgRev</t>
  </si>
  <si>
    <t>1024+009 + 346</t>
  </si>
  <si>
    <t>T4059.3</t>
  </si>
  <si>
    <t>{0F264F2C-A6CA-4262-B419-6272A9865FDD}</t>
  </si>
  <si>
    <t>92H6-RD-75</t>
  </si>
  <si>
    <t>T4058</t>
  </si>
  <si>
    <t>1024+009 + 315</t>
  </si>
  <si>
    <t>T4058.3</t>
  </si>
  <si>
    <t>01-13283-M002-XT0538001 RD</t>
  </si>
  <si>
    <t>{8E1612C4-F593-41BB-8FE4-49DD7AFF8AF1}</t>
  </si>
  <si>
    <t>19731-505-SSW-03175</t>
  </si>
  <si>
    <t>01-13283-M002-XU0317501</t>
  </si>
  <si>
    <t>PIN 12447501</t>
  </si>
  <si>
    <t>Tract-PC7105.02</t>
  </si>
  <si>
    <t>92H6-PL-74</t>
  </si>
  <si>
    <t>P3557</t>
  </si>
  <si>
    <t>1-RMcCreary (UPI) 170905; 2-RMcCreary (UPI) 170927; 3- MZakeri (UPI) 191128; Global-Engineering (UPI) 200227; 4- AKraus (UPI) 200401; 5-MZakeri (UPI) 200402; 6-AKraus (UPI) 200504; Global-AKraus (UPI) 2012141-RMcCreary (UPI) 170905; 2-RMcCreary (UPI) 170927; 3- MZakeri (UPI) 191128; Global-Engineering (UPI) 200227; 4- AKraus (UPI) 200401; 5-MZakeri (UPI) 200402; 6-AKraus (UPI) 200504; Global-AKraus (UPI) 201214; 7-AKraus (UPI) 210702; 8-KWooff (UPI) 210708; 9-AKraus (UPI) 210715</t>
  </si>
  <si>
    <t>1-Updated constructionmethod, dwgtype, dwgtitle,dwgnumbers based on crossing dwg; 2-Update Typical Code; 3- ConstructionMethodPrimary; Global-TMEPDrawingNo; 4- KMCDrawName, Description; 5-DrawingRevision_Primary; 6-Description, KMCDrawName; Global-Moved; 7-reinstated, KMCDrawName, DrawingRevision, Moved; 8-PrimaryDwgRev; 9-KMCDrawName</t>
  </si>
  <si>
    <t>1024+009 + 175</t>
  </si>
  <si>
    <t>P3557.1</t>
  </si>
  <si>
    <t>{B684A590-A882-45BF-80A0-8882E1E59DCF}</t>
  </si>
  <si>
    <t>92H6-PL-73</t>
  </si>
  <si>
    <t>DEPTH 2.5</t>
  </si>
  <si>
    <t>P3556</t>
  </si>
  <si>
    <t>1 - RReyes (UPI) 170510; 2-RMcCreary (UPI) 170905; 3-RMcCreary (UPI) 170927; 4- MZakeri (UPI) 191128; Global-Engineering (UPI) 200227; 5- AKraus (UPI) 200401; 6-MZakeri (UPI) 200402; 7-AKraus (UPI) 200504; Global-AKraus (UPI) 201214; 8-AKraus (UPI) 210702; 9-KWooff (UPI) 210708; 10-AKraus (UPI) 210715</t>
  </si>
  <si>
    <t>1-updated UPIDrawingNo_Primary, TMEPDrawingNo, DrawType, DrawTypeSurvey; 2-Updated constructionmethod, dwgtype, dwgtitle,dwgnumbers based on crossing dwg; 3-Update Typical Code; 4- ConstructionMethodPrimary; Global-TMEPDrawingNo; 5- KMCDrawName, Description; 6-DrawingRevision_Primary; 7-Description, KMCDrawName; Global-Moved; 8-reinstated, KMCDrawName, DrawingRevision, Moved; 9-PrimaryDwgRev ;10-KMCDrawName</t>
  </si>
  <si>
    <t>1024+009 + 154</t>
  </si>
  <si>
    <t>P3556.1</t>
  </si>
  <si>
    <t>01-13283-M002-XT0537901 RE</t>
  </si>
  <si>
    <t>{15DD5AA6-5603-430A-801D-000D1876E40C}</t>
  </si>
  <si>
    <t>DEPTH 3.4</t>
  </si>
  <si>
    <t>P4005</t>
  </si>
  <si>
    <t>SPECTRA</t>
  </si>
  <si>
    <t>1-RMcCreary (UPI) 170905; 2-RMcCreary (UPI) 170927; 3- MZakeri (UPI) 191128; Global-Engineering (UPI) 200227; 4- AKraus (UPI) 200401; 5-MZakeri (UPI) 200402; 6-AKraus (UPI) 200504; Global-AKraus (UPI) 201214; 7-AKraus (UPI) 210107; KWooff (UPI) 210121; 8-KWooff (UPI) 210708; 9-AKraus (UPI) 210715</t>
  </si>
  <si>
    <t>1-Updated constructionmethod, dwgtype, dwgtitle,dwgnumbers based on crossing dwg; 2-Update DrawTypeSurvey; 3- ConstructionMethodPrimary; Global-TMEPDrawingNo; 4- KMCDrawName, Description; 5-Description, DrawingRevision_Primary; 6-KMCDrawName; Global-Moved; 7-KMCDrawName; Update PrimaryDwgRev. 8-PrimaryDwgRev; 9-KMCDrawName</t>
  </si>
  <si>
    <t>1024+009 + 102</t>
  </si>
  <si>
    <t>P4005.0</t>
  </si>
  <si>
    <t>U4101.1</t>
  </si>
  <si>
    <t>{D71654E2-CBFE-4ECB-9B3C-788DDC7488E0}</t>
  </si>
  <si>
    <t>DEPTH 3.5</t>
  </si>
  <si>
    <t>P4042</t>
  </si>
  <si>
    <t>1-RMcCreary (UPI) 170927; 2- JHoglund (UPI) 190911; 3- MZakeri (UPI) 191128; Global-Engineering (UPI) 200227; 4- AKraus (UPI) 200401; 5-MZakeri (UPI) 200402; 6-AKraus (UPI) 200504; Global-200611; Global-AKraus (UPI) 201214; 7-AKraus (UPI) 210107; KWooff (UPI) 210121; 8-KWooff (UPI) 210708; 9-AKraus (UPI) 210715</t>
  </si>
  <si>
    <t>1-Update ConstructionMethodPrimary, DrawType, DrawingTitle, DrawTypeSUrvey, TMEPDrawingNo_Primary, UPIDrawingNo_Primary; 2- BCGRID; 3- ConstructionMethodPrimary; Global-TMEPDrawingNo; 4- KMCDrawName, Description; 5-Description, DrawingRevision_Primary; 6-KMCDrawName; Global-TypeCL; Global-Moved; 7-KMCDrawName; Update PrimaryDwgRev; 8-PrimaryDwgRev; 9-KMCDrawName</t>
  </si>
  <si>
    <t>1024+009 + 97</t>
  </si>
  <si>
    <t>P4042.0</t>
  </si>
  <si>
    <t>01-13283-M002-XT0283301 RA</t>
  </si>
  <si>
    <t>PROPOSED PIPELINE CROSSING
FRASER VALLEY REGIONAL DISTRICT ROAD
WITHIN 
B-32-K/92H6
FRASER VALLEY - BRITISH COLUMBIA</t>
  </si>
  <si>
    <t>{34A92E11-5D55-4A91-B795-1ED485DD960F}</t>
  </si>
  <si>
    <t>92H6-RD-278</t>
  </si>
  <si>
    <t>UNDEVELOPED</t>
  </si>
  <si>
    <t>T4057</t>
  </si>
  <si>
    <t>DIRT ROAD</t>
  </si>
  <si>
    <t>1-AKraus (UPI) 170428; 2-EFrisch (KMC) email 170613; 3-MMillard (UPI) 170719; 4-WLoper (KMC) 170809; 5-RMcCreary (UPI) 170905; 6-RMcCreary (UPI) 170927; Global-Engineering (UPI) 200227; Global-Engineering (UPI) 200313; 7-AKraus (UPI) 200324; 8-MZakeri (UPI) 200402; Global-AKraus (UPI) 201214; Global-AKraus (UPI) 210128; 8-KWooff (UPI) 210708</t>
  </si>
  <si>
    <t>1- Updated OwnerCL; 2-Changed OwnerCL; 3-updated Respon4Agree; 4-updated OwnerCL; 5-Updated constructionmethod, dwgtype, dwgtitle,dwgnumbers based on crossing dwg; 6-Update Typical Code; Global-TMEPDrawingNo; Global-KMCDrawName; 7-Moved based on HotLine data; 8-DrawingRevision_Primary; Global-Moved; Global-Attributes; 8-PrimaryDwgRev</t>
  </si>
  <si>
    <t>1024+009 + 65</t>
  </si>
  <si>
    <t>T4057.2</t>
  </si>
  <si>
    <t>T4059.2</t>
  </si>
  <si>
    <t>01-13283-M002-XT0283001 RB</t>
  </si>
  <si>
    <t>PROPOSED PIPELINE CROSSING_x000D_
FSR 7004 01 ROAD_x000D_
WITHIN _x000D_
D-32-K/92H6_x000D_
FRASER VALLEY - BRITISH COLUMBIA</t>
  </si>
  <si>
    <t>{EC7DDF1A-6045-428B-A92F-3E6677BD2E59}</t>
  </si>
  <si>
    <t>92H6-RD-63</t>
  </si>
  <si>
    <t>T4056</t>
  </si>
  <si>
    <t>FSR 7004 01-DISTRICT MGR CHILLIWACK (DCK)-Active</t>
  </si>
  <si>
    <t>FSR 7004 01</t>
  </si>
  <si>
    <t>1-MMillard (UPI) 170719; Global-Engineering (UPI) 200227; Global-SSantos (UPI) 200610; 2-AKraus (UPI) 210107</t>
  </si>
  <si>
    <t>1-updated Respon4Agree; Global-TMEPDrawingNo; Global-TypeCL; 2-KMCDrawName</t>
  </si>
  <si>
    <t>T4056.2</t>
  </si>
  <si>
    <t>PIN 90039955</t>
  </si>
  <si>
    <t>Tract-PC7105.04</t>
  </si>
  <si>
    <t>041</t>
  </si>
  <si>
    <t>KP 1022 Reroute (AR00563)</t>
  </si>
  <si>
    <t>11069 - REV. 0</t>
  </si>
  <si>
    <t>01-13283-M002-XT0282901 RB</t>
  </si>
  <si>
    <t>PROPOSED PIPELINE CROSSING
{\Fromand|c0;FRASER VALLEY REGIONAL DISTRICT\P}WITHIN 
B-41-K/92H6
FRASER VALLEY - BRITISH COLUMBIA</t>
  </si>
  <si>
    <t>{18F824BF-4DF7-427E-8C23-ABC3DAECC693}</t>
  </si>
  <si>
    <t>92H6-RD-61</t>
  </si>
  <si>
    <t>T4055</t>
  </si>
  <si>
    <t>1-AKraus (UPI) 170428; 2-EFrisch (KMC) email 170613; 3-MMillard (UPI) 170719; 4-WLoper (KMC) 170809; Global-Engineering (UPI) 200227; Global-DMcLennan</t>
  </si>
  <si>
    <t>1- Updated OwnerCL; 2-Changed OwnerCL; 3-updated Respon4Agree; 4-updated OwnerCL; Global-TMEPDrawingNo; Global-Moved to reroute MOC1217 (TMC 407)</t>
  </si>
  <si>
    <t>1022+787 + 63</t>
  </si>
  <si>
    <t>T4055.1</t>
  </si>
  <si>
    <t>01-13283-M002-XT0330001 RA</t>
  </si>
  <si>
    <t xml:space="preserve">PROPOSED PIPELINE CROSSING
FRASER VALLEY REGIONAL DISTRICT ROAD
WITHIN 
D-41-K/92H6
FRASER VALLEY - BRITISH COLUMBIA
</t>
  </si>
  <si>
    <t>{B47BF62D-6DB7-4196-8C62-470655A57740}</t>
  </si>
  <si>
    <t>PIN 4475070</t>
  </si>
  <si>
    <t>Tract-PC7105.06</t>
  </si>
  <si>
    <t>T4912</t>
  </si>
  <si>
    <t>T4912.0</t>
  </si>
  <si>
    <t>Tract-PC7105.05</t>
  </si>
  <si>
    <t>W1667.3</t>
  </si>
  <si>
    <t>{6228FE81-E411-4B25-94B6-42B0EAB089D4}</t>
  </si>
  <si>
    <t>T4699</t>
  </si>
  <si>
    <t>1-AKraus (UPI) 170810; 2-MCecchini (UPI) 170815; Global-Engineering (UPI) 200227</t>
  </si>
  <si>
    <t>1-updated Respon4Agree,OwnerCL; 2-updated CrossingName; Global-TMEPDrawingNo</t>
  </si>
  <si>
    <t>T4699.0</t>
  </si>
  <si>
    <t>{D0DBDDBE-5D0D-4809-ADC0-1C8C3A2FCA1E}</t>
  </si>
  <si>
    <t>T4911</t>
  </si>
  <si>
    <t>1-Global-Engineering (UPI) 200227; 2-TCA18 (UPI) 220323; Global-MOC 1410 (UPI) 220405</t>
  </si>
  <si>
    <t>1-Global-TMEPDrawingNo; 2-Moved; Global-Moved</t>
  </si>
  <si>
    <t>T4911.0</t>
  </si>
  <si>
    <t>{AF318BC1-3962-46E3-B391-95CE11B6F615}</t>
  </si>
  <si>
    <t>T4936</t>
  </si>
  <si>
    <t>1-AMartin (UPI) 190617; Global-Engineering (UPI) 200227</t>
  </si>
  <si>
    <t>1-PXID changed from T4910.0; Global-TMEPDrawingNo</t>
  </si>
  <si>
    <t>T4936.0</t>
  </si>
  <si>
    <t>11066 - REV. 0</t>
  </si>
  <si>
    <t>01-13283-M002-XT0417501 RA</t>
  </si>
  <si>
    <t>PROPOSED PIPELINE CROSSING_x000D_
TELUS BURIED CABLE(S)_x000D_
WITHIN _x000D_
C-80-J/92H6_x000D_
FRASER VALLEY - BRITISH COLUMBIA</t>
  </si>
  <si>
    <t>{761E8EF3-B16F-4843-AF4A-BA72A42C8FFB}</t>
  </si>
  <si>
    <t>92H6-CA-37</t>
  </si>
  <si>
    <t>U5465</t>
  </si>
  <si>
    <t>1- Description; Global-TMEPDrawingNo; 2-KMCDrawName; Global-TypeCL; Global-SSantos (UPI) 200610</t>
  </si>
  <si>
    <t>1- Description; Global-TMEPDrawingNo; 2-KMCDrawName; Global-TypeCL</t>
  </si>
  <si>
    <t>U5465.0</t>
  </si>
  <si>
    <t>11068 - REV. 0</t>
  </si>
  <si>
    <t>01-13283-M002-XT0282101 RB</t>
  </si>
  <si>
    <t>PROPOSED PIPELINE CROSSING
FRASER VALLEY REGIONAL DISTRICT ROAD{\Fromand|c0; \P}WITHIN 
D-51-K/92H6
FRASER VALLEY R.D. - BRITISH COLUMBIA</t>
  </si>
  <si>
    <t>{BFFC270B-E87C-4520-A773-025E22B9740D}</t>
  </si>
  <si>
    <t>92H6-RD-53</t>
  </si>
  <si>
    <t>T4054</t>
  </si>
  <si>
    <t>1-AKraus (UPI) 170428; 2-EFrisch (KMC) email 170613; 3-MMillard (UPI) 170719; 4-WLoper (KMC) 170809; Global-Engineering (UPI) 200227; Global-SSantos (UPI) 200611</t>
  </si>
  <si>
    <t>1- Updated OwnerCL; 2-Changed OwnerCL; 3-updated Respon4Agree; 4-updated OwnerCL; Global-TMEPDrawingNo; Global-TypeCL</t>
  </si>
  <si>
    <t>T4054.1</t>
  </si>
  <si>
    <t>01-13283-M002-XT0417501 RB</t>
  </si>
  <si>
    <t>{4607E9AB-15DE-47CC-A27F-7478887F005B}</t>
  </si>
  <si>
    <t>U5487</t>
  </si>
  <si>
    <t>SPECTRA ENERGY</t>
  </si>
  <si>
    <t>SPECTRA ENERGY CATHODIC PROTECTION GROUNDBED</t>
  </si>
  <si>
    <t>CATHODIC PROTECTION GROUNDBED</t>
  </si>
  <si>
    <t>1-MKhare (UPI) 190502; Global-Engineering (UPI) 200227; 2-AKraus (UPI) 200511; Global-AKraus (UPI) 200611</t>
  </si>
  <si>
    <t>1-Changed to Typical; Global-TMEPDrawingNo; 2-KMCDrawName; Global-KMCDrawName</t>
  </si>
  <si>
    <t>U5487.0</t>
  </si>
  <si>
    <t>01-13283-M002-XT0281801 RA</t>
  </si>
  <si>
    <t>PROPOSED PIPELINE CROSSING_x000D_
FSR 8240 01 ROAD(S)_x000D_
WITHIN _x000D_
A-61-K/92H6_x000D_
FRASER VALLEY - BRITISH COLUMBIA</t>
  </si>
  <si>
    <t>{8E465A93-B375-4D39-BE44-33F192EE21FB}</t>
  </si>
  <si>
    <t>92H6-RD-51</t>
  </si>
  <si>
    <t>T4052</t>
  </si>
  <si>
    <t>FSR 8240 01-DISTRICT MGR CHILLIWACK (DCK)-Active</t>
  </si>
  <si>
    <t>KAREN CREEK FSR - FSR 8240 01</t>
  </si>
  <si>
    <t>T4052.1</t>
  </si>
  <si>
    <t>W1665.2</t>
  </si>
  <si>
    <t>W1666.3</t>
  </si>
  <si>
    <t xml:space="preserve">01-13283-M002-XT0417401 RA_x000D_
</t>
  </si>
  <si>
    <t>{FC57EE06-D6B1-4500-B18C-6D16EB08A493}</t>
  </si>
  <si>
    <t>U5464</t>
  </si>
  <si>
    <t>U5464.0</t>
  </si>
  <si>
    <t>{3816054F-F9AC-48C4-94BF-5C22B4711358}</t>
  </si>
  <si>
    <t>92H6-RD-503</t>
  </si>
  <si>
    <t>T5105</t>
  </si>
  <si>
    <t>T5105.0</t>
  </si>
  <si>
    <t>01-13283-M002-XT0281701 RB</t>
  </si>
  <si>
    <t>{527A9165-955E-44C1-AA29-54FDA9E7CB33}</t>
  </si>
  <si>
    <t>PIN 36167301</t>
  </si>
  <si>
    <t>Tract-PC7105.07</t>
  </si>
  <si>
    <t>T4049</t>
  </si>
  <si>
    <t>1-MMillard (UPI) 170719; Global-Engineering (UPI) 200227; Global-SSantos (UPI) 200610; Global-AKraus (UPI) 211007</t>
  </si>
  <si>
    <t>1-updated Respon4Agree; Global-TMEPDrawingNo; Global-TypeCL; Global-Moved</t>
  </si>
  <si>
    <t>T4049.1</t>
  </si>
  <si>
    <t>{01911C3D-61C4-4636-BA82-9116A6876319}</t>
  </si>
  <si>
    <t>92H6-RD-502</t>
  </si>
  <si>
    <t>T5104</t>
  </si>
  <si>
    <t>T5104.0</t>
  </si>
  <si>
    <t>{9CC15A34-BDD9-4B21-BF44-3A6EF4224C9E}</t>
  </si>
  <si>
    <t>92H6-RD-501</t>
  </si>
  <si>
    <t>T5103</t>
  </si>
  <si>
    <t>T5103.0</t>
  </si>
  <si>
    <t>{907C3AB9-A14B-466A-ACBF-87C73DE79145}</t>
  </si>
  <si>
    <t>T4719</t>
  </si>
  <si>
    <t>T4719.0</t>
  </si>
  <si>
    <t>01-13283-M002-XT0281501 RB</t>
  </si>
  <si>
    <t>PROPOSED PIPELINE CROSSING
FSR 7995 01 DISTRICT MANAGER CHILLIWACK (DCK)
WITHIN 
B-80-J/92H6
FRASER VALLEY - BRITISH COLUMBIA</t>
  </si>
  <si>
    <t>{F8FFB8CC-6CA0-4676-B16B-4364ADA160E5}</t>
  </si>
  <si>
    <t>92H6-RD-45</t>
  </si>
  <si>
    <t>T4048</t>
  </si>
  <si>
    <t>FSR 7995 06-DISTRICT MGR CHILLIWACK (DCK)-Active</t>
  </si>
  <si>
    <t>DEWDNEY SIX FSR - FSR 7995 06</t>
  </si>
  <si>
    <t>1-MMillard (UPI) 170719; Global-Engineering (UPI) 200227; Global-Engineering (UPI) 200313; Global-SSantos (UPI) 200610</t>
  </si>
  <si>
    <t>1-updated Respon4Agree; Global-TMEPDrawingNo; Global-KMCDrawName; Global-TypeCL</t>
  </si>
  <si>
    <t>T4048.4</t>
  </si>
  <si>
    <t>{EA60260E-977B-4582-8071-971AFC46EFA8}</t>
  </si>
  <si>
    <t>92H6-RD-44</t>
  </si>
  <si>
    <t>T4047</t>
  </si>
  <si>
    <t>FSR 7995 01-DISTRICT MGR CHILLIWACK (DCK)-Active</t>
  </si>
  <si>
    <t>DEWDNEY CREEK FSR - FSR 7995 01</t>
  </si>
  <si>
    <t>T4047.1</t>
  </si>
  <si>
    <t>11067 - REV. 0</t>
  </si>
  <si>
    <t>01-13283-M002-XT0281401 RB</t>
  </si>
  <si>
    <t>{1CF6B349-C85C-4D56-9EFC-2B289CD7F09E}</t>
  </si>
  <si>
    <t>T4046</t>
  </si>
  <si>
    <t>T4046.3</t>
  </si>
  <si>
    <t>01-13283-M002-XT0537801 RB</t>
  </si>
  <si>
    <t>{41B14A29-54EE-4406-8053-B0240234E7B2}</t>
  </si>
  <si>
    <t>19731-505-SSW-03135</t>
  </si>
  <si>
    <t>01-13283-M002-XU0313501</t>
  </si>
  <si>
    <t>014571315</t>
  </si>
  <si>
    <t>Tract-PC7105.071</t>
  </si>
  <si>
    <t>92H6-PL-42</t>
  </si>
  <si>
    <t>P3555</t>
  </si>
  <si>
    <t>1-RMcCreary (UPI) 170905; 2-RMcCreary (UPI) 170927; Global-Engineering (UPI) 200227; 3- AKraus (UPI) 200401; 4-MZakeri (UPI) 200402; 5-AKraus (UPI) 200504</t>
  </si>
  <si>
    <t>1-Updated constructionmethod, dwgtype, dwgtitle,dwgnumbers based on crossing dwg; 2-Update Typical Code; Global-TMEPDrawingNo; 3- KMCDrawName, Description; 4-DrawingRevision_Primary; 5-Description, KMCDrawName</t>
  </si>
  <si>
    <t>P3555.0</t>
  </si>
  <si>
    <t>{56B4CAEC-5FC0-41F1-92A4-3AB8B2541867}</t>
  </si>
  <si>
    <t>92H6-PL-40</t>
  </si>
  <si>
    <t>P3554</t>
  </si>
  <si>
    <t>1 - RReyes (UPI) 170510; 2-RMcCreary (UPI) 170905; 3-RMcCreary (UPI) 170927; Global-Engineering (UPI) 200227; Global-Engineering (UPI) 20200317; 4- AKraus (UPI) 200401; 5-MZakeri (UPI) 200402; 6-AKraus (UPI) 200504</t>
  </si>
  <si>
    <t>1-updated UPIDrawingNo_Primary, TMEPDrawingNo, DrawType, DrawTypeSurvey; 2-Updated constructionmethod, dwgtitle; Update Typical Code; Global-TMEPDrawingNo; Global-KMCDrawName; 3- KMCDrawName, Description; 4-DrawingRevision_Primary; 5-Description, KMCDrawName</t>
  </si>
  <si>
    <t>P3554.0</t>
  </si>
  <si>
    <t>01-13283-M002-XT0281301 RB</t>
  </si>
  <si>
    <t>PROPOSED PIPELINE CROSSING
FRASER VALLEY REGIONAL DISTRICT
WITHIN 
C-80-J/92H6
FRASER VALLEY - BRITISH COLUMBIA</t>
  </si>
  <si>
    <t>{1445101F-EAF2-408E-BAD1-577F0A37D9DD}</t>
  </si>
  <si>
    <t>92H6-RD-41</t>
  </si>
  <si>
    <t>T4045</t>
  </si>
  <si>
    <t>1-AKraus (UPI) 170428; 2-EFrisch (KMC) email 170613; 3-MMillard (UPI) 170719; 4-WLoper (KMC) 170809; 5-RMcCreary (UPI) 170905; 6-RMcCreary (UPI) 170927; 7- RReyes (UPI) 191216; Global-Engineering (UPI) 200227; Global-Engineering (UPI) 200313; 8-MZakeri (UPI) 200402</t>
  </si>
  <si>
    <t>1- Updated OwnerCL; 2-Changed OwnerCL; 3-updated Respon4Agree; 4-updated OwnerCL; 5-Updated constructionmethod, dwgtype, dwgtitle,dwgnumbers based on crossing dwg; 6-Update Typical Code; 7 - Moved to match site specific drawing and survey data; Global-TMEPDrawingNo; Global-KMCDrawName; 8-ProjectProposedCrossingMethodPrimary, DrawingRevision_Primary</t>
  </si>
  <si>
    <t>T4045.2</t>
  </si>
  <si>
    <t>W1664.3</t>
  </si>
  <si>
    <t>01-13283-M002-XT0281001 RC</t>
  </si>
  <si>
    <t>{516ADEE6-3D49-4FF3-9EC4-E7BA7C45A54D}</t>
  </si>
  <si>
    <t>U4083</t>
  </si>
  <si>
    <t>1- Description; 2- Drawing Info; Global-TMEPDrawingNo; 3-DrawingRevision_Primary; Global-KMCDrawName; Global-TypeCL; Global-SSantos (UPI) 200610; Global-AKraus (UPI) 220406</t>
  </si>
  <si>
    <t>1- Description; 2- Drawing Info; Global-TMEPDrawingNo; 3-DrawingRevision_Primary; Global-KMCDrawName; Global-TypeCL; Global-KMCDrawName</t>
  </si>
  <si>
    <t>U4083.0</t>
  </si>
  <si>
    <t>{E4594A47-4262-4FE5-AEFC-4A75E8F12F75}</t>
  </si>
  <si>
    <t>92H6-RD-442</t>
  </si>
  <si>
    <t>T5052</t>
  </si>
  <si>
    <t>T5052.0</t>
  </si>
  <si>
    <t>01-13283-M002-XT0620201 RB</t>
  </si>
  <si>
    <t>{7914D594-6DF5-4165-9372-378BE024F6CA}</t>
  </si>
  <si>
    <t>P5977</t>
  </si>
  <si>
    <t>1-AKraus (UPI) 200708; Global-AKraus (UPI) 220406</t>
  </si>
  <si>
    <t>1-OwnerCL, Drawing details, Construction Method, KMCDrawName; Global-KMCDrawName</t>
  </si>
  <si>
    <t>P5977.0</t>
  </si>
  <si>
    <t>{0DBE724B-EF98-4FCD-AC0B-418939E7B0D6}</t>
  </si>
  <si>
    <t>014578395</t>
  </si>
  <si>
    <t>Tract-1901</t>
  </si>
  <si>
    <t>92H6-RD-460</t>
  </si>
  <si>
    <t>T5067</t>
  </si>
  <si>
    <t>T5067.0</t>
  </si>
  <si>
    <t>{F5CCE69C-F0BE-4156-8421-72FB4818E07F}</t>
  </si>
  <si>
    <t>014578433</t>
  </si>
  <si>
    <t>Tract-1900</t>
  </si>
  <si>
    <t>92H6-RD-459</t>
  </si>
  <si>
    <t>T5066</t>
  </si>
  <si>
    <t>T5066.0</t>
  </si>
  <si>
    <t>{EE2F4F76-E681-4555-825F-1E2B5AB340BC}</t>
  </si>
  <si>
    <t>92H6-RD-458</t>
  </si>
  <si>
    <t>T5065</t>
  </si>
  <si>
    <t>T5065.0</t>
  </si>
  <si>
    <t>T4045.1</t>
  </si>
  <si>
    <t>{FB080AA6-A482-40ED-897F-8EABC78B3B16}</t>
  </si>
  <si>
    <t>92H6-RD-457</t>
  </si>
  <si>
    <t>T5064</t>
  </si>
  <si>
    <t>T5064.0</t>
  </si>
  <si>
    <t>11065 - REV. 0</t>
  </si>
  <si>
    <t>014562146</t>
  </si>
  <si>
    <t>Tract-1899</t>
  </si>
  <si>
    <t>{2AA1350B-B80A-4BE9-B406-FB8BE2487CF9}</t>
  </si>
  <si>
    <t>92H6-RD-454</t>
  </si>
  <si>
    <t>T5061</t>
  </si>
  <si>
    <t>T5061.0</t>
  </si>
  <si>
    <t>19731-505-SSW-03120</t>
  </si>
  <si>
    <t>01-13283-M002-XW0312001</t>
  </si>
  <si>
    <t>100</t>
  </si>
  <si>
    <t>KP 1017 Reroute (AR00563)</t>
  </si>
  <si>
    <t>01-13283-M002-XT0280201 RB</t>
  </si>
  <si>
    <t>PROPOSED PIPELINE CROSSING
FRASER VALLEY REGIONAL DISTRICT
WITHIN 
A-100-J/92H6
FRASER VALLEY - BRITISH COLUMBIA</t>
  </si>
  <si>
    <t>{F6DE1A97-5127-468B-A3A5-2577884E1983}</t>
  </si>
  <si>
    <t>Tract-1896</t>
  </si>
  <si>
    <t>92H6-RD-26</t>
  </si>
  <si>
    <t>T4038</t>
  </si>
  <si>
    <t>1-GSakundiak (UPI) 170623; 2-MMillard (UPI) 170717; 3-MMillard (UPI) 170719; Global-Engineering (UPI) 200227; 4- AKraus (UPI) 200305; ; Global-Engineering (UPI) 200313; Global-AKraus (UPI) 210128; Global-AKraus (UPI) 210427; Global-AKraus (UPI) 210607</t>
  </si>
  <si>
    <t>1-updated OwnerCL; 2-Changed DrawType and DrawTypeSurvey; 3-updated Respon4Agree; Global-TMEPDrawingNo; 4- OwnerCL, Description; Global-KMCDrawName; Global-Attributes; Global-DrawingRevision; Global-DrawingRevision</t>
  </si>
  <si>
    <t>1017+384 + 146</t>
  </si>
  <si>
    <t>T4038.3</t>
  </si>
  <si>
    <t>{C9281F5D-FCA8-4E07-8ABE-E6FC6EC6ADEF}</t>
  </si>
  <si>
    <t>014578468</t>
  </si>
  <si>
    <t>92H6-RD-453</t>
  </si>
  <si>
    <t>T5060</t>
  </si>
  <si>
    <t>T5060.0</t>
  </si>
  <si>
    <t>{23FD5AA3-1B39-4EA5-A296-BA7D2E01952A}</t>
  </si>
  <si>
    <t>014578573</t>
  </si>
  <si>
    <t>Tract-1895</t>
  </si>
  <si>
    <t>92H6-RD-452</t>
  </si>
  <si>
    <t>T5059</t>
  </si>
  <si>
    <t>T5059.0</t>
  </si>
  <si>
    <t>{98A39777-299D-4934-AB6F-2300810CCFD3}</t>
  </si>
  <si>
    <t>T6107</t>
  </si>
  <si>
    <t>T6107.0</t>
  </si>
  <si>
    <t>{60FDA4B1-41AA-4378-8799-7B5F267B767D}</t>
  </si>
  <si>
    <t>P5975</t>
  </si>
  <si>
    <t>P5975.0</t>
  </si>
  <si>
    <t>{558ADFAA-EF2A-479D-822B-7F896D31064B}</t>
  </si>
  <si>
    <t>P5974</t>
  </si>
  <si>
    <t>P5974.0</t>
  </si>
  <si>
    <t>T4038.2</t>
  </si>
  <si>
    <t>{A925ADA2-96DA-4AE3-BDFF-58A7601EF0D9}</t>
  </si>
  <si>
    <t>P5973</t>
  </si>
  <si>
    <t>P5973.0</t>
  </si>
  <si>
    <t>{CFEC7D00-199C-49AF-84D5-6BE9677EBB4F}</t>
  </si>
  <si>
    <t>014578565</t>
  </si>
  <si>
    <t>Tract-1894</t>
  </si>
  <si>
    <t>098</t>
  </si>
  <si>
    <t>T6106</t>
  </si>
  <si>
    <t>T6106.0</t>
  </si>
  <si>
    <t>{03558FB2-6BB9-4DFD-B1EA-4C535CC23089}</t>
  </si>
  <si>
    <t>92H6-RD-479</t>
  </si>
  <si>
    <t>T5082</t>
  </si>
  <si>
    <t>T5082.0</t>
  </si>
  <si>
    <t>01-13283-M002-XT0417301 RA</t>
  </si>
  <si>
    <t>{7D0469BB-C3F0-4A70-AF32-D605B5C94529}</t>
  </si>
  <si>
    <t>P5444</t>
  </si>
  <si>
    <t>1-RMcCreary (UPI) 170905; 2-RMcCreary (UPI) 170927; 3- JHoglund (UPI) 190911; Global-Engineering (UPI) 200227; 4-AKraus (UPI) 200504</t>
  </si>
  <si>
    <t>1-Updated dwgtype, dwgtitle,dwgnumbers; 2-Update Typical Code; 3- BCGRID; Global-TMEPDrawingNo; 4-OwnerCL, Description, KMCDrawName</t>
  </si>
  <si>
    <t>P5444.0</t>
  </si>
  <si>
    <t>01-13283-M002-XT0279401 RB</t>
  </si>
  <si>
    <t>{CF86BE48-3D9E-48E9-AED1-199139B2969C}</t>
  </si>
  <si>
    <t>19731-505-SSW-03100</t>
  </si>
  <si>
    <t>01-13283-M002-XW0310001</t>
  </si>
  <si>
    <t>PIN 3647061</t>
  </si>
  <si>
    <t>Tract-ADJ201.023</t>
  </si>
  <si>
    <t>U4080</t>
  </si>
  <si>
    <t>1-Updated dwgtype, dwgtitle,dwgnumbers; 2-Update Typical Code; 3- Description; Global-TMEPDrawingNo; Global-KMCDrawName; Global-TypeCL; Global-SSantos (UPI) 200610; Global-AKraus (UPI) 210128; Global-AKraus (UPI) 210607; Global-AKraus (UPI) 211007</t>
  </si>
  <si>
    <t>1-Updated dwgtype, dwgtitle,dwgnumbers; 2-Update Typical Code; 3- Description; Global-TMEPDrawingNo; Global-KMCDrawName; Global-TypeCL; Global-Attributes; Global-DrawingRevision; Global-Moved</t>
  </si>
  <si>
    <t>U4080.1</t>
  </si>
  <si>
    <t>{05C35766-FEF2-434D-917E-457282DDA937}</t>
  </si>
  <si>
    <t>P5972</t>
  </si>
  <si>
    <t>P5972.0</t>
  </si>
  <si>
    <t>01-13283-M002-XT0417201 RA</t>
  </si>
  <si>
    <t>{E586F6BC-F44D-4809-805A-E8DAE173C921}</t>
  </si>
  <si>
    <t>P5446</t>
  </si>
  <si>
    <t>TRANS MOUNTAIN RW PLAN KAP1004CG</t>
  </si>
  <si>
    <t>1-AKraus (UPI) 200504</t>
  </si>
  <si>
    <t>1-OwnerCL, KMCDrawName, Construction Method</t>
  </si>
  <si>
    <t>P5446.0</t>
  </si>
  <si>
    <t>01-13283-M002-XT0417101 RA</t>
  </si>
  <si>
    <t>{7C0768A7-A06A-4E20-903B-7AD2F4C81A6D}</t>
  </si>
  <si>
    <t>P5445</t>
  </si>
  <si>
    <t>P5445.0</t>
  </si>
  <si>
    <t>{420EE789-5ECC-4EA5-AF85-501366F31CF7}</t>
  </si>
  <si>
    <t>19731-505-SSW-03090</t>
  </si>
  <si>
    <t>01-13283-M002-XH0309001</t>
  </si>
  <si>
    <t>92H6-RD-11</t>
  </si>
  <si>
    <t>T4034</t>
  </si>
  <si>
    <t>5D</t>
  </si>
  <si>
    <t>1-RMcCreary (UPI) 170927; Global-Engineering (UPI) 200227; Global-AKraus (UPI) 210128; Global-AKraus (UPI) 220406</t>
  </si>
  <si>
    <t>T4034.2</t>
  </si>
  <si>
    <t>{3AF96093-941F-4A5A-854A-3E0490BB5E49}</t>
  </si>
  <si>
    <t>92H6-RD-10</t>
  </si>
  <si>
    <t>T4033</t>
  </si>
  <si>
    <t>T4033.2</t>
  </si>
  <si>
    <t>W1657.2</t>
  </si>
  <si>
    <t>01-13283-M002-XT0279301 RB</t>
  </si>
  <si>
    <t>PROPOSED PIPELINE CROSSING
MINISTRY OF TRANSPORTATION &amp; INFRASTRUCTURE \PROAD WITHIN 
A-98-J/92H6
FRASER VALLEY - BRITISH COLUMBIA</t>
  </si>
  <si>
    <t>{67A63AAD-2CBC-4A0A-893C-1D68B2CACA1B}</t>
  </si>
  <si>
    <t>92H6-RD-9</t>
  </si>
  <si>
    <t>T4032</t>
  </si>
  <si>
    <t>SHYLOCK RUNAWAY LANE</t>
  </si>
  <si>
    <t>1-RMcCreary (UPI) 170927; Global-Engineering (UPI) 200227; Global-Engineering (UPI) 200313; Global-AKraus (UPI) 210128; Global-AKraus (UPI) 220406</t>
  </si>
  <si>
    <t>T4032.2</t>
  </si>
  <si>
    <t>01-13283-M002-XT0279201 RE</t>
  </si>
  <si>
    <t>PROPOSED PIPELINE CROSSING BC HYDRO O/H DISTRIBUTION POWER LINE WITHIN A-98-J/92H6  FRASER VALLEY R.D. - BRITISH COLUMBIA</t>
  </si>
  <si>
    <t>{BD572EDD-6AC2-4BB4-9084-08B5A06CB594}</t>
  </si>
  <si>
    <t>92H6-OH-277</t>
  </si>
  <si>
    <t>U4079</t>
  </si>
  <si>
    <t>1- MZakeri (UPI) 191128; Global-Engineering (UPI) 200227; 2-AKraus (UPI) 200511; Global-AKraus (UPI) 210128; 3-AKraus (UPI) 210326; Global-AKraus (UPI) 220406</t>
  </si>
  <si>
    <t>1- Drawing Info; Global-TMEPDrawingNo; 2-KMCDrawName; Global-Attributes; 3-KMCDrawName; Global-KMCDrawName, DrawingRevision</t>
  </si>
  <si>
    <t>U4079.0</t>
  </si>
  <si>
    <t>01-13283-M002-XT0278801 RD</t>
  </si>
  <si>
    <t>PROPOSED PIPELINE CROSSING_x000D_
TELUS BURIED CABLE(S)_x000D_
WITHIN _x000D_
A-98-J/92H6_x000D_
FRASER VALLEY - BRITISH COLUMBIA</t>
  </si>
  <si>
    <t>{165CFF8E-63C1-4C44-8363-322367E68A56}</t>
  </si>
  <si>
    <t>92H6-CA-7</t>
  </si>
  <si>
    <t>U4078</t>
  </si>
  <si>
    <t>1- Description; Global-TMEPDrawingNo; Global-KMCDrawName; Global-TypeCL; Global-SSantos (UPI) 200610; 2-AKraus (UPI) 210326; Global-AKraus (UPI) 220406</t>
  </si>
  <si>
    <t>1- Description; Global-TMEPDrawingNo; Global-KMCDrawName; Global-TypeCL; 2-KMCDrawName; Global-KMCDrawName</t>
  </si>
  <si>
    <t>U4078.0</t>
  </si>
  <si>
    <t>01-13283-M002-XT0278701 RB</t>
  </si>
  <si>
    <t>PROPOSED PIPELINE CROSSING
R15515 LEM/L - \PTEAL CEDAR PRODUCTS LTD. ROAD
WITHIN 
C-97-J/92H6 FRASER VALLEY - BRITISH COLUMBIA</t>
  </si>
  <si>
    <t>{D499CF94-7DDE-47F2-BF85-BF0B3D02A2E6}</t>
  </si>
  <si>
    <t>PIN 35644601</t>
  </si>
  <si>
    <t>Tract-PC7106.012</t>
  </si>
  <si>
    <t>097</t>
  </si>
  <si>
    <t>92H6-RD-4</t>
  </si>
  <si>
    <t>T4030</t>
  </si>
  <si>
    <t>Road Perm-R15515 LEM/L-TEAL CEDAR PROD LTD-Active</t>
  </si>
  <si>
    <t>1-Global-Engineering (UPI) 200227; 2-AKraus (UPI) 210326</t>
  </si>
  <si>
    <t>1-Global-TMEPDrawingNo; 2-KMCDrawName</t>
  </si>
  <si>
    <t>T4030.0</t>
  </si>
  <si>
    <t>11064 - REV. 0</t>
  </si>
  <si>
    <t>T4034.1</t>
  </si>
  <si>
    <t>{D6CD6965-5459-43B6-AAD0-6A39E23CA429}</t>
  </si>
  <si>
    <t>P5971</t>
  </si>
  <si>
    <t>P5971.0</t>
  </si>
  <si>
    <t>11</t>
  </si>
  <si>
    <t>{65E3B093-3710-4019-A462-02AB77349B09}</t>
  </si>
  <si>
    <t>UCL 85-1</t>
  </si>
  <si>
    <t>Tract-PC7106.01</t>
  </si>
  <si>
    <t>92H11-PL-209</t>
  </si>
  <si>
    <t>P5801</t>
  </si>
  <si>
    <t>KP 1012 Reroute (AR00647)</t>
  </si>
  <si>
    <t>1012+600 + 911</t>
  </si>
  <si>
    <t>P5801.0</t>
  </si>
  <si>
    <t>{0DC5B9EB-13F7-4A22-85B0-B1DAE45C9CC1}</t>
  </si>
  <si>
    <t>92H11-PL-208</t>
  </si>
  <si>
    <t>P5800</t>
  </si>
  <si>
    <t>1012+600 + 866</t>
  </si>
  <si>
    <t>P5800.0</t>
  </si>
  <si>
    <t>{0AF6EB74-171D-48E4-B8F7-C340FE6A9169}</t>
  </si>
  <si>
    <t>T5108</t>
  </si>
  <si>
    <t>; Global-AKraus (UPI) 210128; Global-TCA24B 220323</t>
  </si>
  <si>
    <t>1012+600 + 310</t>
  </si>
  <si>
    <t>T5108.0</t>
  </si>
  <si>
    <t>01-13283-M002-XT0278001 RB</t>
  </si>
  <si>
    <t>PROPOSED PIPELINE CROSSING
FRASER VALLEY REGIONAL DISTRICT ROAD(S)
WITHIN 
A-27-B/92H11
FRASER VALLEY - BRITISH COLUMBIA</t>
  </si>
  <si>
    <t>{F94DA060-D20E-4909-806A-A5B44BC3A70C}</t>
  </si>
  <si>
    <t>92H11-RD-142</t>
  </si>
  <si>
    <t>T4029</t>
  </si>
  <si>
    <t>T4029.1</t>
  </si>
  <si>
    <t>{73BBC542-5C22-4D87-A7AB-695904F2A2DD}</t>
  </si>
  <si>
    <t>92H11-RD-141</t>
  </si>
  <si>
    <t>T4028</t>
  </si>
  <si>
    <t>T4028.1</t>
  </si>
  <si>
    <t>{A2412387-F85B-4E45-BC75-1032D33DB8AC}</t>
  </si>
  <si>
    <t>92H11-RD-140</t>
  </si>
  <si>
    <t>T4027</t>
  </si>
  <si>
    <t>1-AKraus (UPI) 170428; 2-EFrisch (KMC) email 170613; 3-MMillard (UPI) 170719; 4-WLoper (KMC) 170809; 5- AKraus (UPI) 191009; Global-Engineering (UPI) 200227; Global-SSantos (UPI) 200611</t>
  </si>
  <si>
    <t>1- Updated OwnerCL; 2-Changed OwnerCL; 3-updated Respon4Agree; 4-updated OwnerCL; 5- Loc Info (moved); Global-TMEPDrawingNo; Global-TypeCL</t>
  </si>
  <si>
    <t>T4027.2</t>
  </si>
  <si>
    <t>11063 - REV. 0</t>
  </si>
  <si>
    <t>01-13283-M002-XT0277801 RB</t>
  </si>
  <si>
    <t>PROPOSED PIPELINE CROSSING
FRASER VALLEY REGIONAL DISTRICT ROAD(S)\PWITHIN 
B-37-B/92H11
FRASER VALLEY - BRITISH COLUMBIA</t>
  </si>
  <si>
    <t>{6949F314-5044-41C7-A729-4F6D6B064A3F}</t>
  </si>
  <si>
    <t>92H11-RD-134</t>
  </si>
  <si>
    <t>T4026</t>
  </si>
  <si>
    <t>T4026.1</t>
  </si>
  <si>
    <t>{3E836345-A271-4688-9023-734149C641CD}</t>
  </si>
  <si>
    <t>92H11-RD-132</t>
  </si>
  <si>
    <t>T4025</t>
  </si>
  <si>
    <t>T4025.1</t>
  </si>
  <si>
    <t>11062 - REV. 0</t>
  </si>
  <si>
    <t>KP 1007 Reroute (AR00545)</t>
  </si>
  <si>
    <t>01-13283-M002-XT0277501 RC</t>
  </si>
  <si>
    <t>PROPOSED PIPELINE CROSSING_x000D_
TELUS BURIED CABLE(S)_x000D_
WITHIN _x000D_
A-66-B/92H11_x000D_
FRASER VALLEY - BRITISH COLUMBIA</t>
  </si>
  <si>
    <t>{FEF757E8-3E61-4E35-BFEF-C4F2810C5A17}</t>
  </si>
  <si>
    <t>19731-505-SSW-03070</t>
  </si>
  <si>
    <t>01-13283-M002-XH0307001</t>
  </si>
  <si>
    <t>92H11-CA-116</t>
  </si>
  <si>
    <t>U4069</t>
  </si>
  <si>
    <t>1-Updated dwgtype, dwgtitle,dwgnumbers; 2-Update Typical Code, GTechComments, GTFldCompleteDate; 3- Description; Global-TMEPDrawingNo; Global-KMCDrawName, Construction Method; Global-TypeCL; Global-SSantos (UPI) 200610; Global-SSantos (UPI) 201217; 4-AKraus (UPI) 210107; Global-AKraus (UPI) 210128; 5-KWooff (UPI) 210217; 6-KWooff (UPI) 210716; 7-KWooff (UPI) 210812</t>
  </si>
  <si>
    <t>1-Updated dwgtype, dwgtitle,dwgnumbers; 2-Update Typical Code, GTechComments, GTFldCompleteDate; 3- Description; Global-TMEPDrawingNo; Global-KMCDrawName, Construction Method; Global-TypeCL; Global-Moved to new CL; 4-KMCDrawName; Global-Attributes; 5-DrawingRevision_Primary; 6-DrawingRevision_Primary; 7-DrawingRevision_Primary</t>
  </si>
  <si>
    <t>1007+810 + 299</t>
  </si>
  <si>
    <t>U4069.1</t>
  </si>
  <si>
    <t>{ACE61A41-24CA-48D7-8881-F027645B7372}</t>
  </si>
  <si>
    <t>92H11-RD-113</t>
  </si>
  <si>
    <t>T4024</t>
  </si>
  <si>
    <t>1-RMcCreary (UPI) 170927; Global-Engineering (UPI) 200227; Global-SSantos (UPI) 201217; Global-AKraus (UPI) 210128; 2-KWooff (UPI) 210217; 3-KWooff (UPI) 210716; 4-KWooff (UPI) 210812</t>
  </si>
  <si>
    <t>1-Update GTechComments, GTFldCompleteDate; Global-TMEPDrawingNo; Global-Moved to new CL; Global-Attributes; 2-DrawingRevision_Primary; 3-DrawingRevision_Primary; 4-DrawingRevision_Primary</t>
  </si>
  <si>
    <t>1007+810 + 273</t>
  </si>
  <si>
    <t>T4024.2</t>
  </si>
  <si>
    <t>{69F2BCF0-3DB0-4715-BDE0-3ED59802CE19}</t>
  </si>
  <si>
    <t>92H11-RD-112</t>
  </si>
  <si>
    <t>T4023</t>
  </si>
  <si>
    <t>1007+810 + 260</t>
  </si>
  <si>
    <t>T4023.2</t>
  </si>
  <si>
    <t>01-13283-M002-XT0537701 RC</t>
  </si>
  <si>
    <t>{AB4B6917-F3E8-4637-9BBE-2AEACA3AC6EF}</t>
  </si>
  <si>
    <t>19731-505-SSW-03068</t>
  </si>
  <si>
    <t>01-13283-M002-XU0306801</t>
  </si>
  <si>
    <t>92H11-PL-111</t>
  </si>
  <si>
    <t>P3550</t>
  </si>
  <si>
    <t>1-RMcCreary (UPI) 170905; Global-Engineering (UPI) 200227; 2- AKraus (UPI) 200401; 3-MZakeri (UPI) 200402; 4-AKraus (UPI) 200504; Global-SSantos (UPI) 201217; 5AKraus (UPI) 210107; 6-KWooff (UPI) 210217; 7-KWooff (UPI) 210729</t>
  </si>
  <si>
    <t>1-Updated constructionmethod, dwgtype, dwgtitle,dwgnumbers based on crossing dwg.; Global-TMEPDrawingNo; 2- KMCDrawName; 3-Description, DrawingRevision_Primary; 4-KMCDrawName; Global-Moved to new CL; 5-KMCDrawName; 6-PrimaryDwgRev; 7-PrimaryDwgRev</t>
  </si>
  <si>
    <t>1007+810 + 199</t>
  </si>
  <si>
    <t>P3550.1</t>
  </si>
  <si>
    <t>{42B34519-B669-4389-9D7B-AB8523B30DE2}</t>
  </si>
  <si>
    <t>92H11-PL-110</t>
  </si>
  <si>
    <t>P3549</t>
  </si>
  <si>
    <t>1 - RReyes (UPI) 170510; 2-RMcCreary (UPI) 170905; Global-Engineering (UPI) 200227; 3- AKraus (UPI) 200401; 4-MZakeri (UPI) 200402; 5-AKraus (UPI) 200504; Global-SSantos (UPI) 201217; 6AKraus (UPI) 210107; 7-KWooff (UPI) 210217; 8-KWooff (UPI) 210729</t>
  </si>
  <si>
    <t>1-updated UPIDrawingNo_Primary, TMEPDrawingNo, DrawType, DrawTypeSurvey; 2-Updated constructionmethod, dwgtitle; Global-TMEPDrawingNo; 3- KMCDrawName; 4-Description, DrawingRevision_Primary; 5-KMCDrawName; Global-Moved to new CL; 6-KMCDrawName; 7-PrimaryDwgRev; 8-PrimaryDwgRev</t>
  </si>
  <si>
    <t>1007+810 + 173</t>
  </si>
  <si>
    <t>P3549.1</t>
  </si>
  <si>
    <t>11061 - REV. 0</t>
  </si>
  <si>
    <t>01-13283-M002-XT0329901 RA</t>
  </si>
  <si>
    <t xml:space="preserve">PROPOSED PIPELINE CROSSING
FRASER VALLEY REGIONAL DISTRICT ROAD
WITHIN 
B-94-B/92H11
FRASER VALLEY - BRITISH COLUMBIA
</t>
  </si>
  <si>
    <t>{4E9D8846-F6DE-4B14-93E1-DDE95DC36573}</t>
  </si>
  <si>
    <t>T4698</t>
  </si>
  <si>
    <t>1-AKraus (UPI) 170707; 2-MMillard (UPI) 170719; 3-WLoper (KMC) 170809; 4-MCecchini (UPI) 170815; Global-Engineering (UPI) 200227</t>
  </si>
  <si>
    <t>1-updated OwnerCL; 2-updated Respon4Agree; 3-updated OwnerCL; 4-updated CrossingName; Global-TMEPDrawingNo</t>
  </si>
  <si>
    <t>T4698.0</t>
  </si>
  <si>
    <t>COQUIHALLA SUMMIT RECREATION</t>
  </si>
  <si>
    <t>Tract-PC7106.02</t>
  </si>
  <si>
    <t>11060 - REV. 0</t>
  </si>
  <si>
    <t>020</t>
  </si>
  <si>
    <t>01-13283-M002-XT0277101 RA</t>
  </si>
  <si>
    <t>{AFB7952A-CB3E-476B-BCA8-89D2A4A74278}</t>
  </si>
  <si>
    <t>T4544</t>
  </si>
  <si>
    <t>NEEDLE PEAK TRAIL</t>
  </si>
  <si>
    <t>1-AKraus (UPI) 170428; 2-EFrisch (KMC) email 170613; 3-MMillard (UPI) 170719; 4-WLoper (KMC) 170809; Global-Engineering (UPI) 200227; Global-SSantos (UPI) 200611; Global-AKraus (UPI) 211007</t>
  </si>
  <si>
    <t>1-updated OwnerCL; 2-Changed OwnerCL; 3-updated Respon4Agree; 4-updated OwnerCL; Global-TMEPDrawingNo; Global-TypeCL; Global-Moved</t>
  </si>
  <si>
    <t>T4544.0</t>
  </si>
  <si>
    <t>PROPOSED PIPELINE CROSSING
FRASER VALLEY REGIONAL DISTRICT ROAD(S)\PWITHIN 
B-20-H/92H11
FRASER VALLEY R.D. - BRITISH COLUMBIA</t>
  </si>
  <si>
    <t>{B2E76358-C22F-46C1-A6F6-F0A620EB639A}</t>
  </si>
  <si>
    <t>092H11-RD-177</t>
  </si>
  <si>
    <t>T4545</t>
  </si>
  <si>
    <t>1-updated OwnerCL; 2-Changed OwnerCL; 3-updated Respon4Agree; 4-updated OwnerCL; Global-TMEPDrawingNo; Global-TypeCL</t>
  </si>
  <si>
    <t>T4545.0</t>
  </si>
  <si>
    <t>11059 - REV. 0</t>
  </si>
  <si>
    <t>01-13283-M002-XT0276401 RC</t>
  </si>
  <si>
    <t>PROPOSED PIPELINE CROSSING
TELUS BURIED CABLE
WITHIN 
D-8-H/92H11
FRASER VALLEY - BRITISH COLUMBIA</t>
  </si>
  <si>
    <t>{D07AA598-C195-407A-829D-A4A4B23180C4}</t>
  </si>
  <si>
    <t>19731-505-SSW-03050</t>
  </si>
  <si>
    <t>01-13283-M002-XH0305001</t>
  </si>
  <si>
    <t>HIGHWAY NO.5</t>
  </si>
  <si>
    <t>92H11-CA-79</t>
  </si>
  <si>
    <t>U4042</t>
  </si>
  <si>
    <t>1-Updated dwgtype, dwgtitle,dwgnumbers; 2-Update Typical Code, GTechComments, GTFldCompleteDate; 3- Description; 4- BCGRID; Global-TMEPDrawingNo; Global-KMCDrawName; Global-TypeCL; Global-SSantos (UPI) 200610; Global-AKraus (UPI) 210128; Global-AKraus (UPI) 220215</t>
  </si>
  <si>
    <t>1-Updated dwgtype, dwgtitle,dwgnumbers; 2-Update Typical Code, GTechComments, GTFldCompleteDate; 3- Description; 4- BCGRID; Global-TMEPDrawingNo; Global-KMCDrawName; Global-TypeCL; Global-Attributes; Global-KMCDrawName</t>
  </si>
  <si>
    <t>U4042.1</t>
  </si>
  <si>
    <t>01-13283-M002-XT0340401 RA</t>
  </si>
  <si>
    <t>{B841F4E8-131F-4FF3-B853-3C192F016D3D}</t>
  </si>
  <si>
    <t>U4664</t>
  </si>
  <si>
    <t>MOTI U/G POWER CABLE</t>
  </si>
  <si>
    <t>1-MMillard (UPI) 170614; 2- RMcCreary (UPI) 170905; 3-RMcCreary (UPI) 170927; 4-AKraus (UPI) 180307; Global-Engineering (UPI) 200227; Global-Engineering (UPI) 200313; Global-AKraus (UPI) 210128</t>
  </si>
  <si>
    <t>1-updated EffectiveFromDate, DrawTypeSurvey; 2-Updated constructionmethod, dwgtype, dwgtitle,dwgnumbers based on crossing dwg; 3-Update GTechComments, GTFldCompleteDate; 4-OwnerCL, Description, Respon4Agree; Global-TMEPDrawingNo; Global-KMCDrawName; Global-Attributes</t>
  </si>
  <si>
    <t>U4664.0</t>
  </si>
  <si>
    <t>01-13283-M002-XT0276201 RA</t>
  </si>
  <si>
    <t>PROPOSED PIPELINE CROSSING
MINISTRY OF TRANSPORTATION &amp; INFRASTRUCTURE \PROAD(S) WITHIN \PA-18-H/92H11
FRASER VALLEY - BRITISH COLUMBIA</t>
  </si>
  <si>
    <t>{240CB7CE-553F-45C8-883E-2FB85F1C79DC}</t>
  </si>
  <si>
    <t>92H11-RD-78</t>
  </si>
  <si>
    <t>T4022</t>
  </si>
  <si>
    <t>HIGHWAY RAMP</t>
  </si>
  <si>
    <t>1-RMcCreary (UPI) 170927; Global-Engineering (UPI) 200227; Global-Engineering (UPI) 200313; Global-AKraus (UPI) 210128</t>
  </si>
  <si>
    <t>1-Update GTechComments, GTFldCompleteDate; Global-TMEPDrawingNo; Global-KMCDrawName; Global-Attributes</t>
  </si>
  <si>
    <t>T4022.3</t>
  </si>
  <si>
    <t>{C337916C-8B4A-426A-823F-F3CC2F99675B}</t>
  </si>
  <si>
    <t>92H11-RD-77</t>
  </si>
  <si>
    <t>T4021</t>
  </si>
  <si>
    <t>1-Update GTechComments, GTFldCompleteDate; Global-TMEPDrawingNo; Global-Attributes</t>
  </si>
  <si>
    <t>T4021.3</t>
  </si>
  <si>
    <t>{E671EE0D-90B4-48FF-8C3D-62FE6B61580C}</t>
  </si>
  <si>
    <t>92H11-RD-76</t>
  </si>
  <si>
    <t>T4020</t>
  </si>
  <si>
    <t>1-RMcCreary (UPI) 170927; 2-SSantos (UPI) 200729; Global-AKraus (UPI) 210128</t>
  </si>
  <si>
    <t>1-Update GTechComments, GTFldCompleteDate; 2-RouteName; Global-Attributes</t>
  </si>
  <si>
    <t>T4020.3</t>
  </si>
  <si>
    <t>{33B3C675-5B9C-4579-A254-CB5F26D01F71}</t>
  </si>
  <si>
    <t>92H11-RD-75</t>
  </si>
  <si>
    <t>T4019</t>
  </si>
  <si>
    <t>T4019.3</t>
  </si>
  <si>
    <t>W1620.4</t>
  </si>
  <si>
    <t>{7D48EA92-C5E5-4A19-983A-5F9A789F6D35}</t>
  </si>
  <si>
    <t>U4663</t>
  </si>
  <si>
    <t>U4663.0</t>
  </si>
  <si>
    <t>01-13283-M002-XT0276101 RB</t>
  </si>
  <si>
    <t xml:space="preserve">PROPOSED PIPELINE CROSSING
BC HYDRO O/H DISTRIBUTION POWER LINE
&amp; TELUS COMMUNICATION CABLE
WITHIN
A-18-H/92H11
FRASER VALLEY - BRITISH COLUMBIA
</t>
  </si>
  <si>
    <t>{7A7F5D74-6DDD-4E6E-A1A9-5F6B20DDF2D7}</t>
  </si>
  <si>
    <t>92H11-OH-156</t>
  </si>
  <si>
    <t>U4041</t>
  </si>
  <si>
    <t>1-RMcCreary (UPI) 170905; 2-AKraus (UPI) 170912; 3-RMcCreary (UPI) 170927; Global-Engineering (UPI) 200227; 4-AKraus (UPI) 200511; Global-AKraus (UPI) 210128</t>
  </si>
  <si>
    <t>1-Updated dwgtype, dwgtitle,dwgnumbers; 2-updated Respon4Agree; 3-Update Typical Code, GTechComments, GTFldCompleteDate; Global-TMEPDrawingNo; 4-KMCDrawName; Global-Attributes</t>
  </si>
  <si>
    <t>U4041.2</t>
  </si>
  <si>
    <t>T4022.2</t>
  </si>
  <si>
    <t>{A44E0A3B-5FAC-4E09-BFD1-11C89F99BEA9}</t>
  </si>
  <si>
    <t>U5187</t>
  </si>
  <si>
    <t>1-Global-Engineering (UPI) 200227; 2-AKraus (UPI) 200511; Global-AKraus (UPI) 210128</t>
  </si>
  <si>
    <t>1-Global-TMEPDrawingNo; 2-KMCDrawName; Global-Attributes</t>
  </si>
  <si>
    <t>U5187.0</t>
  </si>
  <si>
    <t>11058 - REV. 0</t>
  </si>
  <si>
    <t>W2069.1</t>
  </si>
  <si>
    <t>01-13283-M002-XT0276001 RD</t>
  </si>
  <si>
    <t>PROPOSED PIPELINE CROSSING
FRASER VALLEY REGIONAL DISTRICT ACCESS ROAD\PWITHIN 
B-35-H/92H11
FRASER VALLEY - BRITISH COLUMBIA</t>
  </si>
  <si>
    <t>{7479C678-56B2-4E3C-94A1-2EDE33D3BEF2}</t>
  </si>
  <si>
    <t>92H11-RD-71</t>
  </si>
  <si>
    <t>T4018</t>
  </si>
  <si>
    <t>BC PARKS</t>
  </si>
  <si>
    <t>FALLSLAKE RD</t>
  </si>
  <si>
    <t>1-Akraus (UPI) 170525; 2-WLoper (KMC) 180123; Global-Engineering (UPI) 200227; Global-Engineering (UPI) 200313; 3-AKraus (UPI) 210618; Global-AKraus (UPI) 220215</t>
  </si>
  <si>
    <t>1-changed OwnerCL; 2-updated Respon4Agree; Global-TMEPDrawingNo; Global-KMCDrawName; 3-KMCDrawName; Global-KMCDrawName</t>
  </si>
  <si>
    <t>T4018.2</t>
  </si>
  <si>
    <t>01-13283-M002-XT0343901 RD</t>
  </si>
  <si>
    <t>{EBFB7537-6D2B-4317-8C99-8B8602F71AD0}</t>
  </si>
  <si>
    <t>U4849</t>
  </si>
  <si>
    <t>1-JLingham (UPI) 170918; 2- SKamnev (UPI) 191205; Global-Engineering (UPI) 200227; Global-Engineering (UPI) 200313; Global-AKraus (UPI) 210128; 3-AKraus (UPI) 210618; Global-AKraus (UPI) 220215</t>
  </si>
  <si>
    <t>1-Updated Description field; 2- ConstructionMethodPrimary; Global-TMEPDrawingNo; Global-KMCDrawName; Global-Attributes; 3-KMCDrawName; Global-KMCDrawName</t>
  </si>
  <si>
    <t>U4849.0</t>
  </si>
  <si>
    <t>11057 - REV. 0</t>
  </si>
  <si>
    <t>01-13283-M002-XT0275901 RB</t>
  </si>
  <si>
    <t>PROPOSED PIPELINE CROSSING_x000D_
TELUS BURIED CABLE_x000D_
WITHIN _x000D_
D-44-H/92H11_x000D_
FRASER VALLEY - BRITISH COLUMBIA</t>
  </si>
  <si>
    <t>{F67F88E6-FBA9-448F-8370-821E43E89626}</t>
  </si>
  <si>
    <t>92H11-CA-68</t>
  </si>
  <si>
    <t>U4040</t>
  </si>
  <si>
    <t>1-versioned up based on Hotline Survey 17m move; 2- Description; Global-TMEPDrawingNo; Global-KMCDrawName; Global-KMCDrawName; Global-TypeCL; Global-SSantos (UPI) 200610</t>
  </si>
  <si>
    <t>1-versioned up based on Hotline Survey 17m move; 2- Description; Global-TMEPDrawingNo; Global-KMCDrawName; Global-KMCDrawName; Global-TypeCL</t>
  </si>
  <si>
    <t>U4040.1</t>
  </si>
  <si>
    <t>PIN 4627150</t>
  </si>
  <si>
    <t>Tract-PC7107.01</t>
  </si>
  <si>
    <t>01-13283-M002-XT0275801 RA</t>
  </si>
  <si>
    <t>PROPOSED PIPELINE CROSSING
FRASER VALLEY REGIONAL DISTRICT ROAD\PWITHIN 
B-52-H/92H11
FRASER VALLEY - BRITISH COLUMBIA</t>
  </si>
  <si>
    <t>{C03B6763-1004-4D25-B7FB-4F64FEB6554E}</t>
  </si>
  <si>
    <t>92H11-RD-63</t>
  </si>
  <si>
    <t>T4017</t>
  </si>
  <si>
    <t>1-updated OwnerCL; 2-Changed OwnerCL; 3-updated Respon4Agree; 4-updated OwnerCL; Global-TMEPDrawingNo</t>
  </si>
  <si>
    <t>T4017.2</t>
  </si>
  <si>
    <t>PIN 35872011</t>
  </si>
  <si>
    <t>Tract-PC7107.02</t>
  </si>
  <si>
    <t>01-13283-M002-XT0613101 RA</t>
  </si>
  <si>
    <t>{DC7F9E3D-459F-45A0-B7DA-1CEE9D5E9BED}</t>
  </si>
  <si>
    <t>U7002</t>
  </si>
  <si>
    <t>TELUS BURIED POWER CABLE</t>
  </si>
  <si>
    <t>5A</t>
  </si>
  <si>
    <t>; Global-DMcLennan (UPI) 220128</t>
  </si>
  <si>
    <t>; Global-Const_Spread</t>
  </si>
  <si>
    <t>U7002.0</t>
  </si>
  <si>
    <t>11056 - REV. 0</t>
  </si>
  <si>
    <t>01-13283-M002-XT0275701 RA</t>
  </si>
  <si>
    <t>PROPOSED PIPELINE CROSSING_x000D_
TELUS BURIED CABLE_x000D_
WITHIN _x000D_
D-61-H/92H11_x000D_
FRASER VALLEY - BRITISH COLUMBIA</t>
  </si>
  <si>
    <t>{75E6E745-7B31-4457-9CF9-94C4751FFB52}</t>
  </si>
  <si>
    <t>PIN 4627570</t>
  </si>
  <si>
    <t>Tract-PC7107.03</t>
  </si>
  <si>
    <t>92H11-CA-60</t>
  </si>
  <si>
    <t>U4039</t>
  </si>
  <si>
    <t>1- MBuzon (UPI) 190904; Global-Engineering (UPI) 200227; Global-SSantos (UPI) 200609; 2-AKraus (UPI) 211007; Global-DMcLennan (UPI) 220128</t>
  </si>
  <si>
    <t>1- Description; Global-TMEPDrawingNo; Global-TypeCL; 2-Moved; Global-Const_Spread</t>
  </si>
  <si>
    <t>U4039.0</t>
  </si>
  <si>
    <t>Permit_PXID</t>
  </si>
  <si>
    <t>PPBORRoute</t>
  </si>
  <si>
    <t>TMCDrawName</t>
  </si>
  <si>
    <t>TypicalLegalDescription</t>
  </si>
  <si>
    <t>Respons4Draw</t>
  </si>
  <si>
    <t>ThirdPartyDrawingNo</t>
  </si>
  <si>
    <t>OverallDRWComplete</t>
  </si>
  <si>
    <t>OutstandSurvDRWComments</t>
  </si>
  <si>
    <t>OutstandingSurvDRW</t>
  </si>
  <si>
    <t>KLTP_ID</t>
  </si>
  <si>
    <t>Globalid *</t>
  </si>
  <si>
    <t>Respon4Agree</t>
  </si>
  <si>
    <t>MoTI_AddComments</t>
  </si>
  <si>
    <t>OwnSurroundParcels</t>
  </si>
  <si>
    <t>Width_Text</t>
  </si>
  <si>
    <t>GazetteNum</t>
  </si>
  <si>
    <t>RoWPlan</t>
  </si>
  <si>
    <t>UPIDrawingNo_Tertiary</t>
  </si>
  <si>
    <t>TMEPDrawingNo_Tertiary</t>
  </si>
  <si>
    <t>DrawingRevision_Secondary</t>
  </si>
  <si>
    <t>UPIDrawingNo_Secondary</t>
  </si>
  <si>
    <t>TMEPDrawingNo_Secondary</t>
  </si>
  <si>
    <t>DrawingRevision_Primary</t>
  </si>
  <si>
    <t>UPIDrawingNo_Primary</t>
  </si>
  <si>
    <t>TMEPDrawingNo_Primary</t>
  </si>
  <si>
    <t>ConstructionMethodSecondaryEnv</t>
  </si>
  <si>
    <t>ConstructionMethodPrimaryEnv</t>
  </si>
  <si>
    <t>DrawTypeSurvey</t>
  </si>
  <si>
    <t>DrawingTitle</t>
  </si>
  <si>
    <t>TypicalCode</t>
  </si>
  <si>
    <t>LocatedOn</t>
  </si>
  <si>
    <t>Depth</t>
  </si>
  <si>
    <t>BC_PID</t>
  </si>
  <si>
    <t>TRACT_REF</t>
  </si>
  <si>
    <t>BCGRID_QTR</t>
  </si>
  <si>
    <t>BCGRID_UNIT</t>
  </si>
  <si>
    <t>BCGRID_BLOCK</t>
  </si>
  <si>
    <t>BCGRID_GROUP</t>
  </si>
  <si>
    <t>BCGRID_SHEET</t>
  </si>
  <si>
    <t>ABDLS_LSD</t>
  </si>
  <si>
    <t>ABDLS_QTR</t>
  </si>
  <si>
    <t>ABDLS_SEC</t>
  </si>
  <si>
    <t>ABDLS_RGE</t>
  </si>
  <si>
    <t>ABDLS_TWP</t>
  </si>
  <si>
    <t>ABDLS_MER</t>
  </si>
  <si>
    <t>SurveyDate</t>
  </si>
  <si>
    <t>Water_Class</t>
  </si>
  <si>
    <t>Ref_MEAS</t>
  </si>
  <si>
    <t>RK_AK</t>
  </si>
  <si>
    <t>UTM_Zone</t>
  </si>
  <si>
    <t>Northing</t>
  </si>
  <si>
    <t>Easting</t>
  </si>
  <si>
    <t>Municipality</t>
  </si>
  <si>
    <t>DrawType</t>
  </si>
  <si>
    <t>OSW_ID</t>
  </si>
  <si>
    <t>CH2M_ID</t>
  </si>
  <si>
    <t>SurfaceCL</t>
  </si>
  <si>
    <t>CrossingBelowLineLF</t>
  </si>
  <si>
    <t>CrossingBelowGroundLF</t>
  </si>
  <si>
    <t>LineBelowGroundLF</t>
  </si>
  <si>
    <t>ForeignDiameter</t>
  </si>
  <si>
    <t>MaterialCL</t>
  </si>
  <si>
    <t>IntersectionAngle</t>
  </si>
  <si>
    <t>Width</t>
  </si>
  <si>
    <t>SourceNumber</t>
  </si>
  <si>
    <t>TypeCL</t>
  </si>
  <si>
    <t>Status</t>
  </si>
  <si>
    <t>ClassName</t>
  </si>
  <si>
    <t>ConstructionMethodSecondary</t>
  </si>
  <si>
    <t>ConstructionMethodPrimary</t>
  </si>
  <si>
    <t>DesignTier</t>
  </si>
  <si>
    <t>CrossingIdentifierDescription</t>
  </si>
  <si>
    <t>VersionTag</t>
  </si>
  <si>
    <t>IdentifierTag</t>
  </si>
  <si>
    <t>FeatureTag</t>
  </si>
  <si>
    <t>ProcessFlag</t>
  </si>
  <si>
    <t>LastModified</t>
  </si>
  <si>
    <t>EffectiveToDate</t>
  </si>
  <si>
    <t>EffectiveFromDate</t>
  </si>
  <si>
    <t>CreatedDate</t>
  </si>
  <si>
    <t>OperatorCL</t>
  </si>
  <si>
    <t>OwnerCL</t>
  </si>
  <si>
    <t>CrossingName</t>
  </si>
  <si>
    <t>RouteName</t>
  </si>
  <si>
    <t>Const_Spread</t>
  </si>
  <si>
    <t>Spread</t>
  </si>
  <si>
    <t>ChangePer</t>
  </si>
  <si>
    <t>Change</t>
  </si>
  <si>
    <t>HistoricalState</t>
  </si>
  <si>
    <t>Measure</t>
  </si>
  <si>
    <t xml:space="preserve">Permitted </t>
  </si>
  <si>
    <t>Permit Approval Received</t>
  </si>
  <si>
    <t>Variance submitted</t>
  </si>
  <si>
    <t>IFR closed out, drawings expected by Oct-30</t>
  </si>
  <si>
    <t>MOTI Parallel</t>
  </si>
  <si>
    <t>PE_1032240, TWS_1032295</t>
  </si>
  <si>
    <t>2018-01654</t>
  </si>
  <si>
    <t>TPS-4077</t>
  </si>
  <si>
    <t>PE_1074790</t>
  </si>
  <si>
    <t>2017-06178</t>
  </si>
  <si>
    <t>TPS-3038</t>
  </si>
  <si>
    <t>PE_1074660</t>
  </si>
  <si>
    <t>2017-06177</t>
  </si>
  <si>
    <t>TPS-3037</t>
  </si>
  <si>
    <t xml:space="preserve"> GCC-Execution plan delivered to UPI and BGC</t>
  </si>
  <si>
    <t>PE_1068485, TWS_1069009, TWS_1069131, TWS_1069427, TWS_1069428, TWS_1069495</t>
  </si>
  <si>
    <t>2017-06176</t>
  </si>
  <si>
    <t>TPS-3036</t>
  </si>
  <si>
    <t>PE_1067896, TWS_1068446, TWS_1068505, TWS_1068525, TWS_1068532, TWS_1068615</t>
  </si>
  <si>
    <t>2017-06175</t>
  </si>
  <si>
    <t>TPS-3035</t>
  </si>
  <si>
    <t>4/9/2021</t>
  </si>
  <si>
    <t>UPI will deliver the design after receiving highway intersections from Wood. Execution plan resolved/ completed.</t>
  </si>
  <si>
    <t>PE_1059950, TWS_1060050, TWS_1061014</t>
  </si>
  <si>
    <t>TPS-122123</t>
  </si>
  <si>
    <t>Cancelled</t>
  </si>
  <si>
    <t>Cancelled based on UPI's schedule update. UPI to provide reason</t>
  </si>
  <si>
    <t>PE_1048724</t>
  </si>
  <si>
    <t>TPS-126357</t>
  </si>
  <si>
    <t>The crossing length can cover the parallel, Matt S  to confirm. Parallel can be cancelled.</t>
  </si>
  <si>
    <t>TMEP-MOC-000304 approved. Engineering to provide design, GCC execution plan is done as long as the depth of cover and length is same.</t>
  </si>
  <si>
    <t xml:space="preserve">PE_1042650, U7066.0, U7067.0 P5996.0, P5997.0, </t>
  </si>
  <si>
    <t>2017-06155</t>
  </si>
  <si>
    <t>TPS-3020</t>
  </si>
  <si>
    <t xml:space="preserve">Parallel cancelled. However, we will need a new parallel on the other side of Hwy due to re-route. </t>
  </si>
  <si>
    <t>TMEP-MOC-000328 under review. Scheduled to be reviewed the week of Nov-13</t>
  </si>
  <si>
    <t>PE_1024403</t>
  </si>
  <si>
    <t>TPS-126354</t>
  </si>
  <si>
    <t>2/26/2021</t>
  </si>
  <si>
    <t>PE_1044092</t>
  </si>
  <si>
    <t>2017-06161</t>
  </si>
  <si>
    <t>TPS-3023</t>
  </si>
  <si>
    <t>PE_1043037, TWS_1043006, TWS_1043060, TWS_1043083, TWS_1043227, TWS_1043236</t>
  </si>
  <si>
    <t>2017-06156</t>
  </si>
  <si>
    <t>TPS-3021</t>
  </si>
  <si>
    <t>BGC concern expressed to GCC, issue around re-location of power poles and mountain crossing portion missing.</t>
  </si>
  <si>
    <t>PE_1059271, TWS_1059915</t>
  </si>
  <si>
    <t>2017-06167</t>
  </si>
  <si>
    <t>TPS-3029</t>
  </si>
  <si>
    <t>PE_1041795</t>
  </si>
  <si>
    <t>TPS-126356</t>
  </si>
  <si>
    <t>UPI Designs delivered on Nov-20-2020. Variance also delivered. Execution plan delivered on 11/30/2020</t>
  </si>
  <si>
    <t>TMEP-MOC-000179 approved.Design Drawing to be delivered by UPI to GCC for developing execution plan.</t>
  </si>
  <si>
    <t>PE_1048896</t>
  </si>
  <si>
    <t>TPS-126358</t>
  </si>
  <si>
    <t>PE_1025915</t>
  </si>
  <si>
    <t>TPS-126355</t>
  </si>
  <si>
    <t>No BGC concern, execution plan good to go.</t>
  </si>
  <si>
    <t>PE_1025723</t>
  </si>
  <si>
    <t>2017-06152</t>
  </si>
  <si>
    <t>TPS-3017</t>
  </si>
  <si>
    <t>TMEP Slope Instability Report provided to MOTI</t>
  </si>
  <si>
    <t>Variance submitted with slope instability report.</t>
  </si>
  <si>
    <t xml:space="preserve">BGC concerns resolved in the execution plan. KP typing error. So execution plan good to go with BGC considerations. </t>
  </si>
  <si>
    <t>PE_1016053, TWS_1015999</t>
  </si>
  <si>
    <t>2017-06149</t>
  </si>
  <si>
    <t>TPS-3014</t>
  </si>
  <si>
    <t>PE_1049672, TWS_1049681</t>
  </si>
  <si>
    <t>2017-06165</t>
  </si>
  <si>
    <t>TPS-3027</t>
  </si>
  <si>
    <t>5/7/2021</t>
  </si>
  <si>
    <t xml:space="preserve">MoC Approved. Sohail/Daniel to provide MoC/UPI Drawings to Macro for review against Execution Plan. </t>
  </si>
  <si>
    <t>2/15/2020</t>
  </si>
  <si>
    <t>UPI to update design drawings by Feb 15 as per approved MoC.</t>
  </si>
  <si>
    <t>Waiting for engineering</t>
  </si>
  <si>
    <t>GCC execution plan based on the centrline not approved by TMEP, (300 meters bluff), will be a hard stop. MOC not drafted yet, execution team to update on status.</t>
  </si>
  <si>
    <t>PE_1063228, TWS_1062455, TWS_1062474, TWS_1062764, TWS_1063398, TWS_1063520, TWS_1063747, TWS_1063812, TWS_1063931, TWS_1064054</t>
  </si>
  <si>
    <t>2017-06172</t>
  </si>
  <si>
    <t>TPS-3032</t>
  </si>
  <si>
    <t>6/25/2021</t>
  </si>
  <si>
    <t xml:space="preserve">Silverhope Creek: MOC- 000409, Waiting on MoC. Microtunneling is suggested due to Arky Issues.  After approval, parallel need to be reassessed.  </t>
  </si>
  <si>
    <t xml:space="preserve">TMEP Team: Waiting on MOC- 000409 approval. </t>
  </si>
  <si>
    <t>MOC approval</t>
  </si>
  <si>
    <t>Going to receive pre-approval from Land and Permit and Environment, then get drawings done in parallel with MOC process. MOC in Pre-approval with Jenna Tracey (Environment) (TWS-MOC)</t>
  </si>
  <si>
    <t>PE_1044404, TWS_1044852</t>
  </si>
  <si>
    <t>2017-06163</t>
  </si>
  <si>
    <t>TPS-3025</t>
  </si>
  <si>
    <t xml:space="preserve">Silverhope Creek: Microtunneling is suggested due to Arky Issues.  After MoC approval, parallel need to be reassessed if still needed.   </t>
  </si>
  <si>
    <t>PE_1044304, TWS_1044718</t>
  </si>
  <si>
    <t>2017-06162</t>
  </si>
  <si>
    <t>TPS-3024</t>
  </si>
  <si>
    <t>Phase II Delivery; Mountain 3 MOC</t>
  </si>
  <si>
    <t xml:space="preserve">Waiting on Mountain 3 Re-routing Decision - TMEP Spread 5B Team </t>
  </si>
  <si>
    <t xml:space="preserve"> Mountain crossing 3 re-route. No MoC Yet Drafted , Reroute may not be within MOTI easement.</t>
  </si>
  <si>
    <t>PE_1066393, TWS_1067009, TWS_1067254</t>
  </si>
  <si>
    <t>2017-06174</t>
  </si>
  <si>
    <t>TPS-3034</t>
  </si>
  <si>
    <t>PE_1064911, TWS_1064872, TWS_1064904, TWS_1065042</t>
  </si>
  <si>
    <t>TPS-122122</t>
  </si>
  <si>
    <t>PE_1065651</t>
  </si>
  <si>
    <t>TPS-126359</t>
  </si>
  <si>
    <t>PE_1065796, TWS_1065737</t>
  </si>
  <si>
    <t>TPS-122121</t>
  </si>
  <si>
    <t>5/21/2021</t>
  </si>
  <si>
    <t xml:space="preserve">BGC - Re-inforced Concrete Slab design may need 2-3 months to finalize. GCC to be included in new design development.  GCC to update Execution Plan for new design.  </t>
  </si>
  <si>
    <t xml:space="preserve"> BGC to finalize re-inforced concrete slab design. </t>
  </si>
  <si>
    <t>HOLD for BGC Dominant Design</t>
  </si>
  <si>
    <t>PE_1051705, TWS_1052122, TWS_1052322</t>
  </si>
  <si>
    <t>2017-06166</t>
  </si>
  <si>
    <t>TPS-3028</t>
  </si>
  <si>
    <t xml:space="preserve">BGC-Rockfall Barrier Design:  submitted final design for TMEP review . GCC to finalize Execution Plan after approval of new design.  </t>
  </si>
  <si>
    <t xml:space="preserve">TMEP to review and approve BGC-Rockfall Barrier Design submitted. </t>
  </si>
  <si>
    <t xml:space="preserve">UPI Drawings received. Execution plan to be revised to account for the barrier design. </t>
  </si>
  <si>
    <t>PE_1014342, TWS_1014337, TWS_1015160</t>
  </si>
  <si>
    <t>2017-06147</t>
  </si>
  <si>
    <t>TPS-3013</t>
  </si>
  <si>
    <t xml:space="preserve"> MoC (TMEP) and updated Drawings (by UPI) to be completed after RFI approval. </t>
  </si>
  <si>
    <t xml:space="preserve">RFI issued Feb 17, 2021 for centerline change within RoW due to additional U/G facilities identified in survey completed on Jan 15, 2021 </t>
  </si>
  <si>
    <t>Waiting for GCC</t>
  </si>
  <si>
    <t xml:space="preserve">GCC need to know the environmental impacts/considerations for the sewer system. Parallel within 2 feet of water well. (Sohail: Jan 19, 2021)Detail Survey provided to MSJV/UPI to proceed the design/execution plan aligned with environmental info provided by TMEP. </t>
  </si>
  <si>
    <t>PE_1055983, TWS_1055328, TWS_1055332, TWS_1055985, TWS_1056005</t>
  </si>
  <si>
    <t>TPS-122124</t>
  </si>
  <si>
    <t>Anticipated  Completion Date</t>
  </si>
  <si>
    <t>Comment</t>
  </si>
  <si>
    <t>ETA- Next Actions</t>
  </si>
  <si>
    <t>Next Actions</t>
  </si>
  <si>
    <t>TMEP-Notes (Including Root Causes of Delays)</t>
  </si>
  <si>
    <t>Type of Application</t>
  </si>
  <si>
    <t>Priority Ranking</t>
  </si>
  <si>
    <t>Demands</t>
  </si>
  <si>
    <t>Const. Date</t>
  </si>
  <si>
    <t>eDas Number</t>
  </si>
  <si>
    <t>KP Out</t>
  </si>
  <si>
    <t xml:space="preserve">Kp In </t>
  </si>
  <si>
    <t>TPS #</t>
  </si>
  <si>
    <t>Moved to keep the valve in one tract</t>
  </si>
  <si>
    <t>2661</t>
  </si>
  <si>
    <t>Upstream of West Creek</t>
  </si>
  <si>
    <t>NPS 36 - PN 100 (Class 600)</t>
  </si>
  <si>
    <t>Five Minutes</t>
  </si>
  <si>
    <t>72°22'18"</t>
  </si>
  <si>
    <t>Mainline</t>
  </si>
  <si>
    <t>Automated RMLBV</t>
  </si>
  <si>
    <t>005.7</t>
  </si>
  <si>
    <t>Sumas to Burnaby</t>
  </si>
  <si>
    <t>New</t>
  </si>
  <si>
    <t>2K1140</t>
  </si>
  <si>
    <t>VALVE</t>
  </si>
  <si>
    <t>Lnad owner issues. Consider for relocation.</t>
  </si>
  <si>
    <t>2634</t>
  </si>
  <si>
    <t>Upstream of Nathan Creek</t>
  </si>
  <si>
    <t>63°51'14"</t>
  </si>
  <si>
    <t>2K1135</t>
  </si>
  <si>
    <t>2571</t>
  </si>
  <si>
    <t>Downstream of McLennan Creek</t>
  </si>
  <si>
    <t>Activated by Backflow</t>
  </si>
  <si>
    <t>Instantaneous</t>
  </si>
  <si>
    <t>71°29'11"</t>
  </si>
  <si>
    <t>Check Valve</t>
  </si>
  <si>
    <t>2K1127</t>
  </si>
  <si>
    <t>2538</t>
  </si>
  <si>
    <t>Clayburn</t>
  </si>
  <si>
    <t>60°50'11"</t>
  </si>
  <si>
    <t>2K1120</t>
  </si>
  <si>
    <t>ADJ 38.01</t>
  </si>
  <si>
    <t>Sumas Tank Farm</t>
  </si>
  <si>
    <t>Facility</t>
  </si>
  <si>
    <t>Manual MLBV</t>
  </si>
  <si>
    <t>SU-2MLV-0001</t>
  </si>
  <si>
    <t>2481</t>
  </si>
  <si>
    <t>Downstream of Sumas River</t>
  </si>
  <si>
    <t>83°36'0"</t>
  </si>
  <si>
    <t>2K1112</t>
  </si>
  <si>
    <t>2472</t>
  </si>
  <si>
    <t>Sumas Pump Station</t>
  </si>
  <si>
    <t>91°41'47"</t>
  </si>
  <si>
    <t>2K1111A</t>
  </si>
  <si>
    <t>2457</t>
  </si>
  <si>
    <t>Sumas Lake Canal</t>
  </si>
  <si>
    <t>100°58'2"</t>
  </si>
  <si>
    <t>Hope to Sumas</t>
  </si>
  <si>
    <t>2K1108</t>
  </si>
  <si>
    <t>Downstream of Vedder River (co-located with existing valve site)</t>
  </si>
  <si>
    <t>157°47'22"</t>
  </si>
  <si>
    <t>2K1100</t>
  </si>
  <si>
    <t>2405</t>
  </si>
  <si>
    <t>Upstream of Vedder River</t>
  </si>
  <si>
    <t>93°1'29"</t>
  </si>
  <si>
    <t>2K1099</t>
  </si>
  <si>
    <t>2280</t>
  </si>
  <si>
    <t>Kincora Golf Course</t>
  </si>
  <si>
    <t>124°31'31"</t>
  </si>
  <si>
    <t>2K1094</t>
  </si>
  <si>
    <t>2228</t>
  </si>
  <si>
    <t>Upper Prairie Road (co-located with existing valve site)</t>
  </si>
  <si>
    <t>114°24'32"</t>
  </si>
  <si>
    <t>2K1085</t>
  </si>
  <si>
    <t>2149</t>
  </si>
  <si>
    <t>Popkum (co-located with existing valve site)</t>
  </si>
  <si>
    <t>168°29'12"</t>
  </si>
  <si>
    <t>01-13283-M002-CE02735</t>
  </si>
  <si>
    <t xml:space="preserve">2K1069 </t>
  </si>
  <si>
    <t>2114</t>
  </si>
  <si>
    <t>Downstream of Wahleach Creek (Jones Creek)</t>
  </si>
  <si>
    <t>129°35'31"</t>
  </si>
  <si>
    <t>2K1059</t>
  </si>
  <si>
    <t>2103</t>
  </si>
  <si>
    <t>Upstream of Lorenzetta Creek and Wahleach Creek</t>
  </si>
  <si>
    <t>152°41'51"</t>
  </si>
  <si>
    <t>2K1057</t>
  </si>
  <si>
    <t>2091</t>
  </si>
  <si>
    <t>Downstream of Hunter Creek</t>
  </si>
  <si>
    <t>141°58'48"</t>
  </si>
  <si>
    <t>2K1052B</t>
  </si>
  <si>
    <t>2083</t>
  </si>
  <si>
    <t>Upstream of Hunter Creek</t>
  </si>
  <si>
    <t>96°13'38"</t>
  </si>
  <si>
    <t>2K1052A</t>
  </si>
  <si>
    <t>2048</t>
  </si>
  <si>
    <t>Downstream of Silverhope Creek</t>
  </si>
  <si>
    <t>2K1044B</t>
  </si>
  <si>
    <t>2042</t>
  </si>
  <si>
    <t>Upstream of Silverhope Creek</t>
  </si>
  <si>
    <t>90°50'45"</t>
  </si>
  <si>
    <t>2K1044A</t>
  </si>
  <si>
    <t>Upstream of Hope, Coquihalla River</t>
  </si>
  <si>
    <t>NPS 36 - PN 150 (Class 900)</t>
  </si>
  <si>
    <t>110°56'12"</t>
  </si>
  <si>
    <t>Kingsvale to Hope</t>
  </si>
  <si>
    <t>2K1040A</t>
  </si>
  <si>
    <t>Downstream of Coquihalla River</t>
  </si>
  <si>
    <t>187°58'24"</t>
  </si>
  <si>
    <t>01-13283-M002-CE02720</t>
  </si>
  <si>
    <t>2K1031</t>
  </si>
  <si>
    <t>1933</t>
  </si>
  <si>
    <t>Upstream of Coquihalla River</t>
  </si>
  <si>
    <t>258°58'53"</t>
  </si>
  <si>
    <t>01-13283-M002-CE02718</t>
  </si>
  <si>
    <t>2K1029</t>
  </si>
  <si>
    <t>PC 7105.02</t>
  </si>
  <si>
    <t xml:space="preserve">Coquihalla River </t>
  </si>
  <si>
    <t>133°01'22"</t>
  </si>
  <si>
    <t>2K1023</t>
  </si>
  <si>
    <t>PC 7106.0111</t>
  </si>
  <si>
    <t>Shylock Road</t>
  </si>
  <si>
    <t>80°48'20"</t>
  </si>
  <si>
    <t>2K1015</t>
  </si>
  <si>
    <t>PC 7106.01</t>
  </si>
  <si>
    <t>Downstream of Boston Bar Creek</t>
  </si>
  <si>
    <t>167°10'28"</t>
  </si>
  <si>
    <t>01-13283-M002-CE02710</t>
  </si>
  <si>
    <t>2K1006</t>
  </si>
  <si>
    <t>PC 7106.02</t>
  </si>
  <si>
    <t>Addition to reduce peak release volume</t>
  </si>
  <si>
    <t>85°12'22"</t>
  </si>
  <si>
    <t>01-13283-M002-CE02705</t>
  </si>
  <si>
    <t>2K1000</t>
  </si>
  <si>
    <t>ADJ 202.04</t>
  </si>
  <si>
    <t>Downstream of Coldwater River</t>
  </si>
  <si>
    <t>193°36'02"</t>
  </si>
  <si>
    <t>2K987</t>
  </si>
  <si>
    <t>PC 7112</t>
  </si>
  <si>
    <t>Private - Aboriginal</t>
  </si>
  <si>
    <t>Downstream of Juliet Creek</t>
  </si>
  <si>
    <t>175°16'47"</t>
  </si>
  <si>
    <t>2K977</t>
  </si>
  <si>
    <t>1771</t>
  </si>
  <si>
    <t>133°39'43"</t>
  </si>
  <si>
    <t>2K968</t>
  </si>
  <si>
    <t>1767</t>
  </si>
  <si>
    <t>Upstream of Coldwater River</t>
  </si>
  <si>
    <t>173°24'12"</t>
  </si>
  <si>
    <t>2K965</t>
  </si>
  <si>
    <t>1764.02</t>
  </si>
  <si>
    <t>182°35'45"</t>
  </si>
  <si>
    <t>2K954</t>
  </si>
  <si>
    <t>Typical Site Layout Type</t>
  </si>
  <si>
    <t>Tract Number</t>
  </si>
  <si>
    <t>Parcel Type</t>
  </si>
  <si>
    <t>Function/Location/Name</t>
  </si>
  <si>
    <t>Valve Size and Pressure Rating</t>
  </si>
  <si>
    <t>Remotely Controlled by Control Centre</t>
  </si>
  <si>
    <t>Valve Closure Time</t>
  </si>
  <si>
    <t>Site orientation (Angle A See Note 1)</t>
  </si>
  <si>
    <t>Civil Grading Drawing Number</t>
  </si>
  <si>
    <t xml:space="preserve">Facility or Mainline </t>
  </si>
  <si>
    <t>Valve Type</t>
  </si>
  <si>
    <t>UTM Zone</t>
  </si>
  <si>
    <t>Northing (m)</t>
  </si>
  <si>
    <t>Easting (m)</t>
  </si>
  <si>
    <t>KP</t>
  </si>
  <si>
    <t>Centerline SSEID</t>
  </si>
  <si>
    <t>Geographic Identifier</t>
  </si>
  <si>
    <t>Construction Spread</t>
  </si>
  <si>
    <t>New or Existing</t>
  </si>
  <si>
    <t>Previous Valve Identifier</t>
  </si>
  <si>
    <t>01−13283−S5B−M002−PL−DAS−0025</t>
  </si>
  <si>
    <t>NPS 36 x 19.0 mm W.T. CSA Z245.1 Gr. 483 Cat. II M5C</t>
  </si>
  <si>
    <t>RT</t>
  </si>
  <si>
    <t>7D</t>
  </si>
  <si>
    <t>M5C</t>
  </si>
  <si>
    <t>1024+008+225</t>
  </si>
  <si>
    <t>5B−IB−2472</t>
  </si>
  <si>
    <t>Induction Bends</t>
  </si>
  <si>
    <t>IB</t>
  </si>
  <si>
    <t>1024+008+045</t>
  </si>
  <si>
    <t>5B−IB−2471</t>
  </si>
  <si>
    <t>LT</t>
  </si>
  <si>
    <t>1018+316+122</t>
  </si>
  <si>
    <t>5B−IB−2470</t>
  </si>
  <si>
    <t>1018+317+000</t>
  </si>
  <si>
    <t>5B−IB−2469</t>
  </si>
  <si>
    <t>1017+384+284</t>
  </si>
  <si>
    <t>5B−IB−2468</t>
  </si>
  <si>
    <t>01−13283−S5B−M002−PL−DAS−0022</t>
  </si>
  <si>
    <t>NPS 36 x 14.7 mm W.T. CSA Z245.1 Gr. 483 Cat. II M5C</t>
  </si>
  <si>
    <t>NPS 36 ASME B16.49 (5B−IB−2366)</t>
  </si>
  <si>
    <t>1070+432+340</t>
  </si>
  <si>
    <t>5B−IB−2467</t>
  </si>
  <si>
    <t>NPS 36 ASME B16.49 (5B−IB−2367)</t>
  </si>
  <si>
    <t>1070+432+338</t>
  </si>
  <si>
    <t>5B−IB−2466</t>
  </si>
  <si>
    <t>On Hold</t>
  </si>
  <si>
    <t>1070+432+168</t>
  </si>
  <si>
    <t>5B−IB−2465</t>
  </si>
  <si>
    <t>1072+45+244</t>
  </si>
  <si>
    <t>5B−IB−2464</t>
  </si>
  <si>
    <t>1072+45+223</t>
  </si>
  <si>
    <t>5B−IB−2463</t>
  </si>
  <si>
    <t>1072+45+022</t>
  </si>
  <si>
    <t>5B−IB−2462</t>
  </si>
  <si>
    <t>1072+45+001</t>
  </si>
  <si>
    <t>5B−IB−2461</t>
  </si>
  <si>
    <t>1044+527+525</t>
  </si>
  <si>
    <t>5B−IB−2460</t>
  </si>
  <si>
    <t>1044+527+393</t>
  </si>
  <si>
    <t>5B−IB−2459</t>
  </si>
  <si>
    <t>6, 17</t>
  </si>
  <si>
    <t>5B−IB−2458</t>
  </si>
  <si>
    <t>5B−IB−2457</t>
  </si>
  <si>
    <t>DELETED</t>
  </si>
  <si>
    <t>5B−IB−2449</t>
  </si>
  <si>
    <t>01−13283−S5B−M002−PL−DAS−0023</t>
  </si>
  <si>
    <t>OB</t>
  </si>
  <si>
    <t>1007+810+343</t>
  </si>
  <si>
    <t>5B−IB−2456</t>
  </si>
  <si>
    <t>SB</t>
  </si>
  <si>
    <t>1007+810+364</t>
  </si>
  <si>
    <t>5B−IB−2455</t>
  </si>
  <si>
    <t>Rolled (LT, OB)</t>
  </si>
  <si>
    <t>1008+264</t>
  </si>
  <si>
    <t>5B−IB−2454</t>
  </si>
  <si>
    <t>1007+810+399</t>
  </si>
  <si>
    <t>5B−IB−2453</t>
  </si>
  <si>
    <t>1007+810+240</t>
  </si>
  <si>
    <t>5B−IB−2451</t>
  </si>
  <si>
    <t>1007+810+125</t>
  </si>
  <si>
    <t>5B−IB−2450</t>
  </si>
  <si>
    <t>11, 21</t>
  </si>
  <si>
    <t>1048+942+234</t>
  </si>
  <si>
    <t>5B−IB−2448</t>
  </si>
  <si>
    <t>4A</t>
  </si>
  <si>
    <t>1048+942+210</t>
  </si>
  <si>
    <t>5B−IB−2447</t>
  </si>
  <si>
    <t>1048+942+148</t>
  </si>
  <si>
    <t>5B−IB−2446</t>
  </si>
  <si>
    <t>1048+942+136</t>
  </si>
  <si>
    <t>5B−IB−2452</t>
  </si>
  <si>
    <t>1048+942+274</t>
  </si>
  <si>
    <t>5B−IB−2437</t>
  </si>
  <si>
    <t>1048+942+216</t>
  </si>
  <si>
    <t>5B−IB−2436</t>
  </si>
  <si>
    <t>1048+942+025</t>
  </si>
  <si>
    <t>5B−IB−2435</t>
  </si>
  <si>
    <t>1048+942</t>
  </si>
  <si>
    <t>5B−IB−2434</t>
  </si>
  <si>
    <t>7, 10</t>
  </si>
  <si>
    <t>1042+597+009</t>
  </si>
  <si>
    <t>5B−IB−2433</t>
  </si>
  <si>
    <t>6, 9</t>
  </si>
  <si>
    <t>1037+724+182</t>
  </si>
  <si>
    <t>5B−IB−2441</t>
  </si>
  <si>
    <t>1037+724+118</t>
  </si>
  <si>
    <t>5B−IB−2440</t>
  </si>
  <si>
    <t>1037+724+054</t>
  </si>
  <si>
    <t>5B−IB−2439</t>
  </si>
  <si>
    <t>1037+723</t>
  </si>
  <si>
    <t>5B−IB−2438</t>
  </si>
  <si>
    <t>5, 8</t>
  </si>
  <si>
    <t>1024+467</t>
  </si>
  <si>
    <t>5B−IB−2445</t>
  </si>
  <si>
    <t>8, 20</t>
  </si>
  <si>
    <t>5B−IB−2444</t>
  </si>
  <si>
    <t>5B−IB−2443</t>
  </si>
  <si>
    <t>5B−IB−2442</t>
  </si>
  <si>
    <t>1073+923</t>
  </si>
  <si>
    <t>5B−IB−2373</t>
  </si>
  <si>
    <t>1073+324</t>
  </si>
  <si>
    <t>5B−IB−2372</t>
  </si>
  <si>
    <t>1072+172</t>
  </si>
  <si>
    <t>5B−IB−2371</t>
  </si>
  <si>
    <t>1071+798</t>
  </si>
  <si>
    <t>5B−IB−2370</t>
  </si>
  <si>
    <t>1, 2</t>
  </si>
  <si>
    <t>NPS 36 ASME B16.49 (5B−IB−2395)</t>
  </si>
  <si>
    <t>1070+432+162</t>
  </si>
  <si>
    <t>5B−IB−2396</t>
  </si>
  <si>
    <t>NPS 36 ASME B16.49 (5B−IB−2396)</t>
  </si>
  <si>
    <t>Rolled (OB, RT)</t>
  </si>
  <si>
    <t>1070+432+155</t>
  </si>
  <si>
    <t>5B−IB−2395</t>
  </si>
  <si>
    <t>1069+641</t>
  </si>
  <si>
    <t>5B−IB−2369</t>
  </si>
  <si>
    <t>1069+203</t>
  </si>
  <si>
    <t>5B−IB−2394</t>
  </si>
  <si>
    <t>1069+193</t>
  </si>
  <si>
    <t>5B−IB−2393</t>
  </si>
  <si>
    <t>1069+138</t>
  </si>
  <si>
    <t>5B−IB−2392</t>
  </si>
  <si>
    <t>1069+127</t>
  </si>
  <si>
    <t>5B−IB−2391</t>
  </si>
  <si>
    <t>1069+020</t>
  </si>
  <si>
    <t>5B−IB−2368</t>
  </si>
  <si>
    <t>1068+918</t>
  </si>
  <si>
    <t>5B−IB−2367</t>
  </si>
  <si>
    <t>1064+782+2826</t>
  </si>
  <si>
    <t>5B−IB−2366</t>
  </si>
  <si>
    <t>5         914.4</t>
  </si>
  <si>
    <t>1064+782+2814</t>
  </si>
  <si>
    <t>5B−IB−2365</t>
  </si>
  <si>
    <t>5B−IB−2364</t>
  </si>
  <si>
    <t>5B−IB−2363</t>
  </si>
  <si>
    <t>5B−IB−2362</t>
  </si>
  <si>
    <t>5B−IB−2361</t>
  </si>
  <si>
    <t>5B−IB−2360</t>
  </si>
  <si>
    <t>5B−IB−2359</t>
  </si>
  <si>
    <t>5B−IB−2357</t>
  </si>
  <si>
    <t>5B−IB−2356</t>
  </si>
  <si>
    <t>5B−IB−2355</t>
  </si>
  <si>
    <t>5B−IB−2354</t>
  </si>
  <si>
    <t>5B−IB−2353</t>
  </si>
  <si>
    <t>5B−IB−2352</t>
  </si>
  <si>
    <t>5B−IB−2351</t>
  </si>
  <si>
    <t>5B−IB−2350</t>
  </si>
  <si>
    <t>5B−IB−2349</t>
  </si>
  <si>
    <t>5B−IB−2427</t>
  </si>
  <si>
    <t>5B−IB−2426</t>
  </si>
  <si>
    <t>5B−IB−2345</t>
  </si>
  <si>
    <t>5B−IB−2344</t>
  </si>
  <si>
    <t>5B−IB−2425</t>
  </si>
  <si>
    <t>5B−IB−2424</t>
  </si>
  <si>
    <t>1062+522</t>
  </si>
  <si>
    <t>5B−IB−2423</t>
  </si>
  <si>
    <t>1061+474</t>
  </si>
  <si>
    <t>5B−IB−2339</t>
  </si>
  <si>
    <t>1061+266</t>
  </si>
  <si>
    <t>5B−IB−2338</t>
  </si>
  <si>
    <t>NPS 36 x 21.5 mm W.T. CSA Z245.1 Gr. 483 Cat. II M5C</t>
  </si>
  <si>
    <t>1061+240</t>
  </si>
  <si>
    <t>5B−IB−2337</t>
  </si>
  <si>
    <t>1060+405</t>
  </si>
  <si>
    <t>5B−IB−2336</t>
  </si>
  <si>
    <t>1060+385</t>
  </si>
  <si>
    <t>5B−IB−2335</t>
  </si>
  <si>
    <t>1059+830</t>
  </si>
  <si>
    <t>5B−IB−2333</t>
  </si>
  <si>
    <t>NPS 36 x 11.8 mm W.T. CSA Z245.1 Gr. 483 Cat. II M5C</t>
  </si>
  <si>
    <t>1059+232</t>
  </si>
  <si>
    <t>5B−IB−2332</t>
  </si>
  <si>
    <t>NPS 36 ASME B16.49 (5B−IB−2389)</t>
  </si>
  <si>
    <t>1058+820</t>
  </si>
  <si>
    <t>5B−IB−2390</t>
  </si>
  <si>
    <t>NPS 36 ASME B16.49 (5B−IB−2390)</t>
  </si>
  <si>
    <t>1058+812</t>
  </si>
  <si>
    <t>5B−IB−2389</t>
  </si>
  <si>
    <t>Rolled (OB, LT)</t>
  </si>
  <si>
    <t>1057+492</t>
  </si>
  <si>
    <t>5B−IB−2330</t>
  </si>
  <si>
    <t>1057+336</t>
  </si>
  <si>
    <t>5B−IB−2329</t>
  </si>
  <si>
    <t>1057+252</t>
  </si>
  <si>
    <t>5B−IB−2328</t>
  </si>
  <si>
    <t>1056+865</t>
  </si>
  <si>
    <t>5B−IB−2422</t>
  </si>
  <si>
    <t>1056+64+077</t>
  </si>
  <si>
    <t>5B−IB−2421</t>
  </si>
  <si>
    <t>1056+64+000</t>
  </si>
  <si>
    <t>5B−IB−2420</t>
  </si>
  <si>
    <t>1055+319</t>
  </si>
  <si>
    <t>5B−IB−2419</t>
  </si>
  <si>
    <t>1055+259</t>
  </si>
  <si>
    <t>5B−IB−2418</t>
  </si>
  <si>
    <t>1053+257</t>
  </si>
  <si>
    <t>5B−IB−2327</t>
  </si>
  <si>
    <t>1053+247</t>
  </si>
  <si>
    <t>5B−IB−2326</t>
  </si>
  <si>
    <t>1053+145</t>
  </si>
  <si>
    <t>5B−IB−2388</t>
  </si>
  <si>
    <t>1053+132</t>
  </si>
  <si>
    <t>5B−IB−2387</t>
  </si>
  <si>
    <t>1053+094</t>
  </si>
  <si>
    <t>5B−IB−2325</t>
  </si>
  <si>
    <t>1053+084</t>
  </si>
  <si>
    <t>5B−IB−2324</t>
  </si>
  <si>
    <t>1052+862</t>
  </si>
  <si>
    <t>5B−IB−2323</t>
  </si>
  <si>
    <t>5B−IB−2322</t>
  </si>
  <si>
    <t>1051+727</t>
  </si>
  <si>
    <t>5B−IB−2321</t>
  </si>
  <si>
    <t>1051+713</t>
  </si>
  <si>
    <t>5B−IB−2320</t>
  </si>
  <si>
    <t>1050+862</t>
  </si>
  <si>
    <t>5B−IB−2319</t>
  </si>
  <si>
    <t>5B−IB−2431</t>
  </si>
  <si>
    <t>5B−IB−2430</t>
  </si>
  <si>
    <t>5B−IB−2318</t>
  </si>
  <si>
    <t>5B−IB−2317</t>
  </si>
  <si>
    <t>1048+942+040</t>
  </si>
  <si>
    <t>5B−IB−2316</t>
  </si>
  <si>
    <t>5B−IB−2315</t>
  </si>
  <si>
    <t>1048+910</t>
  </si>
  <si>
    <t>5B−IB−2314</t>
  </si>
  <si>
    <t>1048+778</t>
  </si>
  <si>
    <t>5B−IB−2313</t>
  </si>
  <si>
    <t>1046+232</t>
  </si>
  <si>
    <t>5B−IB−2312</t>
  </si>
  <si>
    <t>1045+984</t>
  </si>
  <si>
    <t>5B−IB−2311</t>
  </si>
  <si>
    <t>1045+524</t>
  </si>
  <si>
    <t>5B−IB−2310</t>
  </si>
  <si>
    <t>4, 24</t>
  </si>
  <si>
    <t>5B−IB−2417</t>
  </si>
  <si>
    <t>5B−IB−2307</t>
  </si>
  <si>
    <t>1044+111</t>
  </si>
  <si>
    <t>5B−IB−2306</t>
  </si>
  <si>
    <t>1044+015</t>
  </si>
  <si>
    <t>5B−IB−2305</t>
  </si>
  <si>
    <t>1043+991</t>
  </si>
  <si>
    <t>5B−IB−2304</t>
  </si>
  <si>
    <t>1043+804</t>
  </si>
  <si>
    <t>5B−IB−2303</t>
  </si>
  <si>
    <t>1043+749</t>
  </si>
  <si>
    <t>5B−IB−2302</t>
  </si>
  <si>
    <t>1043+685</t>
  </si>
  <si>
    <t>5B−IB−2301</t>
  </si>
  <si>
    <t>1043+678</t>
  </si>
  <si>
    <t>5B−IB−2300</t>
  </si>
  <si>
    <t>1043+655</t>
  </si>
  <si>
    <t>5B−IB−2299</t>
  </si>
  <si>
    <t>1043+646</t>
  </si>
  <si>
    <t>5B−IB−2298</t>
  </si>
  <si>
    <t>1043+630</t>
  </si>
  <si>
    <t>5B−IB−2297</t>
  </si>
  <si>
    <t>1043+621</t>
  </si>
  <si>
    <t>5B−IB−2296</t>
  </si>
  <si>
    <t>1043+614</t>
  </si>
  <si>
    <t>5B−IB−2295</t>
  </si>
  <si>
    <t>1043+556</t>
  </si>
  <si>
    <t>5B−IB−2294</t>
  </si>
  <si>
    <t>1043+327</t>
  </si>
  <si>
    <t>5B−IB−2293</t>
  </si>
  <si>
    <t>1043+284</t>
  </si>
  <si>
    <t>5B−IB−2292</t>
  </si>
  <si>
    <t>1043+231</t>
  </si>
  <si>
    <t>5B−IB−2291</t>
  </si>
  <si>
    <t>1043+127</t>
  </si>
  <si>
    <t>5B−IB−2290</t>
  </si>
  <si>
    <t>1043+109</t>
  </si>
  <si>
    <t>5B−IB−2289</t>
  </si>
  <si>
    <t>5B−IB−2288</t>
  </si>
  <si>
    <t>5B−IB−2287</t>
  </si>
  <si>
    <t>1042+521</t>
  </si>
  <si>
    <t>5B−IB−2286</t>
  </si>
  <si>
    <t>1042+038</t>
  </si>
  <si>
    <t>5B−IB−2285</t>
  </si>
  <si>
    <t>1042+006</t>
  </si>
  <si>
    <t>5B−IB−2284</t>
  </si>
  <si>
    <t>1041+786</t>
  </si>
  <si>
    <t>5B−IB−2283</t>
  </si>
  <si>
    <t>1041+684</t>
  </si>
  <si>
    <t>5B−IB−2282</t>
  </si>
  <si>
    <t>Rolled (SB, LT)</t>
  </si>
  <si>
    <t>1041+615</t>
  </si>
  <si>
    <t>5B−IB−2281</t>
  </si>
  <si>
    <t>1041+115</t>
  </si>
  <si>
    <t>5B−IB−2279</t>
  </si>
  <si>
    <t>01−13283−S5B−M002−PL−DAS−0026</t>
  </si>
  <si>
    <t>1040+988</t>
  </si>
  <si>
    <t>5B−IB−2278</t>
  </si>
  <si>
    <t>NPS 36 ASME B16.49 (5B−IB−2276)</t>
  </si>
  <si>
    <t>1040+951</t>
  </si>
  <si>
    <t>5B−IB−2277</t>
  </si>
  <si>
    <t>NPS 36 ASME B16.49 (5B−IB−2277)</t>
  </si>
  <si>
    <t>1040+944</t>
  </si>
  <si>
    <t>5B−IB−2276</t>
  </si>
  <si>
    <t>1040+815</t>
  </si>
  <si>
    <t>5B−IB−2275</t>
  </si>
  <si>
    <t>1040+805</t>
  </si>
  <si>
    <t>5B−IB−2274</t>
  </si>
  <si>
    <t>1040+718</t>
  </si>
  <si>
    <t>5B−IB−2386</t>
  </si>
  <si>
    <t>1040+704</t>
  </si>
  <si>
    <t>5B−IB−2273</t>
  </si>
  <si>
    <t>1040+658</t>
  </si>
  <si>
    <t>5B−IB−2272</t>
  </si>
  <si>
    <t>1040+531</t>
  </si>
  <si>
    <t>5B−IB−2271</t>
  </si>
  <si>
    <t>1039+847</t>
  </si>
  <si>
    <t>5B−IB−2270</t>
  </si>
  <si>
    <t>1039+388</t>
  </si>
  <si>
    <t>5B−IB−2269</t>
  </si>
  <si>
    <t>1039+368</t>
  </si>
  <si>
    <t>5B−IB−2268</t>
  </si>
  <si>
    <t>1039+168</t>
  </si>
  <si>
    <t>5B−IB−2267</t>
  </si>
  <si>
    <t>1039+127</t>
  </si>
  <si>
    <t>5B−IB−2266</t>
  </si>
  <si>
    <t>1039+108</t>
  </si>
  <si>
    <t>5B−IB−2265</t>
  </si>
  <si>
    <t>1038+692</t>
  </si>
  <si>
    <t>5B−IB−2264</t>
  </si>
  <si>
    <t>1037+723+311</t>
  </si>
  <si>
    <t>5B−IB−2263</t>
  </si>
  <si>
    <t>5B−IB−2262</t>
  </si>
  <si>
    <t>5B−IB−2261</t>
  </si>
  <si>
    <t>5B−IB−2260</t>
  </si>
  <si>
    <t>1037+658</t>
  </si>
  <si>
    <t>5B−IB−2259</t>
  </si>
  <si>
    <t>1037+595</t>
  </si>
  <si>
    <t>5B−IB−2258</t>
  </si>
  <si>
    <t>NPS 36 ASME B16.49 (5B−IB−2256)</t>
  </si>
  <si>
    <t>1037+482</t>
  </si>
  <si>
    <t>5B−IB−2257</t>
  </si>
  <si>
    <t>NPS 36 ASME B16.49 (5B−IB−2257)</t>
  </si>
  <si>
    <t>1037+476</t>
  </si>
  <si>
    <t>5B−IB−2256</t>
  </si>
  <si>
    <t>NPS 36 ASME B16.49 (5B−IB−2254)</t>
  </si>
  <si>
    <t>1037+311</t>
  </si>
  <si>
    <t>5B−IB−2255</t>
  </si>
  <si>
    <t>NPS 36 ASME B16.49 (5B−IB−2255)</t>
  </si>
  <si>
    <t>1037+303</t>
  </si>
  <si>
    <t>5B−IB−2254</t>
  </si>
  <si>
    <t>1036+408</t>
  </si>
  <si>
    <t>5B−IB−2411</t>
  </si>
  <si>
    <t>1036+347</t>
  </si>
  <si>
    <t>5B−IB−2410</t>
  </si>
  <si>
    <t>1035+766+001</t>
  </si>
  <si>
    <t>5B−IB−2409</t>
  </si>
  <si>
    <t>NPS 36 ASME B16.49 (5B−IB−2404)</t>
  </si>
  <si>
    <t>1035+680</t>
  </si>
  <si>
    <t>5B−IB−2405</t>
  </si>
  <si>
    <t>NPS 36 ASME B16.49 (5B−IB−2405)</t>
  </si>
  <si>
    <t>1035+673</t>
  </si>
  <si>
    <t>5B−IB−2404</t>
  </si>
  <si>
    <t>1033+630</t>
  </si>
  <si>
    <t>5B−IB−2249</t>
  </si>
  <si>
    <t>1033+215</t>
  </si>
  <si>
    <t>5B−IB−2248</t>
  </si>
  <si>
    <t>NPS 36 ASME B16.49 (5B−IB−2246)</t>
  </si>
  <si>
    <t>1032+928</t>
  </si>
  <si>
    <t>5B−IB−2247</t>
  </si>
  <si>
    <t>NPS 36 ASME B16.49 (5B−IB−2247)</t>
  </si>
  <si>
    <t>1032+922</t>
  </si>
  <si>
    <t>5B−IB−2246</t>
  </si>
  <si>
    <t>1032+856</t>
  </si>
  <si>
    <t>5B−IB−2245</t>
  </si>
  <si>
    <t>1032+827</t>
  </si>
  <si>
    <t>5B−IB−2244</t>
  </si>
  <si>
    <t>1032+735</t>
  </si>
  <si>
    <t>5B−IB−2243</t>
  </si>
  <si>
    <t>1032+717</t>
  </si>
  <si>
    <t>5B−IB−2242</t>
  </si>
  <si>
    <t>1032+628</t>
  </si>
  <si>
    <t>5B−IB−2241</t>
  </si>
  <si>
    <t>1032+582</t>
  </si>
  <si>
    <t>5B−IB−2240</t>
  </si>
  <si>
    <t>1030+867</t>
  </si>
  <si>
    <t>5B−IB−2239</t>
  </si>
  <si>
    <t>1030+846</t>
  </si>
  <si>
    <t>5B−IB−2238</t>
  </si>
  <si>
    <t>1030+517</t>
  </si>
  <si>
    <t>5B−IB−2237</t>
  </si>
  <si>
    <t>1030+423</t>
  </si>
  <si>
    <t>5B−IB−2236</t>
  </si>
  <si>
    <t>1030+099</t>
  </si>
  <si>
    <t>5B−IB−2385</t>
  </si>
  <si>
    <t>1030+082</t>
  </si>
  <si>
    <t>5B−IB−2235</t>
  </si>
  <si>
    <t>1, 2, 6</t>
  </si>
  <si>
    <t>NPS 36 ASME B16.49 (5B−IB−2234)</t>
  </si>
  <si>
    <t>1029+158</t>
  </si>
  <si>
    <t>5B−IB−2384</t>
  </si>
  <si>
    <t>2, 6</t>
  </si>
  <si>
    <t>NPS 36 ASME B16.49 (5B−IB−2384)</t>
  </si>
  <si>
    <t>1029+151</t>
  </si>
  <si>
    <t>5B−IB−2234</t>
  </si>
  <si>
    <t>1029+017</t>
  </si>
  <si>
    <t>5B−IB−2403</t>
  </si>
  <si>
    <t>1028+503</t>
  </si>
  <si>
    <t>5B−IB−2233</t>
  </si>
  <si>
    <t>1028+490</t>
  </si>
  <si>
    <t>5B−IB−2232</t>
  </si>
  <si>
    <t>1028+134</t>
  </si>
  <si>
    <t>5B−IB−2231</t>
  </si>
  <si>
    <t>1027+965</t>
  </si>
  <si>
    <t>5B−IB−2230</t>
  </si>
  <si>
    <t>1027+026</t>
  </si>
  <si>
    <t>5B−IB−2229</t>
  </si>
  <si>
    <t>1027+008</t>
  </si>
  <si>
    <t>5B−IB−2228</t>
  </si>
  <si>
    <t>1026+646</t>
  </si>
  <si>
    <t>5B−IB−2227</t>
  </si>
  <si>
    <t>1026+631</t>
  </si>
  <si>
    <t>5B−IB−2226</t>
  </si>
  <si>
    <t>NPS 36 ASME B16.49 (5B−IB−2401)</t>
  </si>
  <si>
    <t>1026+466</t>
  </si>
  <si>
    <t>5B−IB−2402</t>
  </si>
  <si>
    <t>NPS 36 ASME B16.49 (5B−IB−2402)</t>
  </si>
  <si>
    <t>1026+459</t>
  </si>
  <si>
    <t>5B−IB−2401</t>
  </si>
  <si>
    <t>1026+300</t>
  </si>
  <si>
    <t>5B−IB−2225</t>
  </si>
  <si>
    <t>1026+233</t>
  </si>
  <si>
    <t>5B−IB−2383</t>
  </si>
  <si>
    <t>1026+222</t>
  </si>
  <si>
    <t>5B−IB−2382</t>
  </si>
  <si>
    <t>1026+131</t>
  </si>
  <si>
    <t>5B−IB−2432</t>
  </si>
  <si>
    <t>1026+084</t>
  </si>
  <si>
    <t>5B−IB−2224</t>
  </si>
  <si>
    <t>1025+938</t>
  </si>
  <si>
    <t>5B−IB−2223</t>
  </si>
  <si>
    <t>1025+867</t>
  </si>
  <si>
    <t>5B−IB−2222</t>
  </si>
  <si>
    <t>1025+800</t>
  </si>
  <si>
    <t>5B−IB−2221</t>
  </si>
  <si>
    <t>2, 19</t>
  </si>
  <si>
    <t>NPS 36 ASME B16.49 (5B−IB−2219)</t>
  </si>
  <si>
    <t>1025+268</t>
  </si>
  <si>
    <t>5B−IB−2220</t>
  </si>
  <si>
    <t>NPS 36 ASME B16.49 (5B−IB−2220)</t>
  </si>
  <si>
    <t>1025+264</t>
  </si>
  <si>
    <t>5B−IB−2219</t>
  </si>
  <si>
    <t>NPS 36 ASME B16.49 (5B−IB−2217)</t>
  </si>
  <si>
    <t>1025+244</t>
  </si>
  <si>
    <t>5B−IB−2218</t>
  </si>
  <si>
    <t>NPS 36 ASME B16.49 (5B−IB−2218)</t>
  </si>
  <si>
    <t>1025+240</t>
  </si>
  <si>
    <t>5B−IB−2217</t>
  </si>
  <si>
    <t>1024+835</t>
  </si>
  <si>
    <t>5B−IB−2216</t>
  </si>
  <si>
    <t>1024+689</t>
  </si>
  <si>
    <t>5B−IB−2215</t>
  </si>
  <si>
    <t>5B−IB−2214</t>
  </si>
  <si>
    <t>5B−IB−2400</t>
  </si>
  <si>
    <t>5B−IB−2399</t>
  </si>
  <si>
    <t>5B−IB−2213</t>
  </si>
  <si>
    <t>1023+996</t>
  </si>
  <si>
    <t>5B−IB−2381</t>
  </si>
  <si>
    <t>1023+978</t>
  </si>
  <si>
    <t>5B−IB−2380</t>
  </si>
  <si>
    <t>1023+460</t>
  </si>
  <si>
    <t>5B−IB−2212</t>
  </si>
  <si>
    <t>1023+273</t>
  </si>
  <si>
    <t>5B−IB−2407</t>
  </si>
  <si>
    <t>1023+262</t>
  </si>
  <si>
    <t>5B−IB−2211</t>
  </si>
  <si>
    <t>1023+217</t>
  </si>
  <si>
    <t>5B−IB−2210</t>
  </si>
  <si>
    <t>1022+787+001</t>
  </si>
  <si>
    <t>5B−IB−2209</t>
  </si>
  <si>
    <t>1022+782</t>
  </si>
  <si>
    <t>5B−IB−2208</t>
  </si>
  <si>
    <t>1022+733</t>
  </si>
  <si>
    <t>5B−IB−2207</t>
  </si>
  <si>
    <t>1022+724</t>
  </si>
  <si>
    <t>5B−IB−2206</t>
  </si>
  <si>
    <t>1022+663</t>
  </si>
  <si>
    <t>5B−IB−2205</t>
  </si>
  <si>
    <t>1022+640</t>
  </si>
  <si>
    <t>5B−IB−2204</t>
  </si>
  <si>
    <t>1022+427</t>
  </si>
  <si>
    <t>5B−IB−2203</t>
  </si>
  <si>
    <t>1022+418</t>
  </si>
  <si>
    <t>5B−IB−2202</t>
  </si>
  <si>
    <t>1022+408</t>
  </si>
  <si>
    <t>5B−IB−2201</t>
  </si>
  <si>
    <t>1022+385</t>
  </si>
  <si>
    <t>5B−IB−2200</t>
  </si>
  <si>
    <t>1022+376</t>
  </si>
  <si>
    <t>5B−IB−2199</t>
  </si>
  <si>
    <t>1022+328</t>
  </si>
  <si>
    <t>5B−IB−2198</t>
  </si>
  <si>
    <t>1022+212</t>
  </si>
  <si>
    <t>5B−IB−2197</t>
  </si>
  <si>
    <t>NPS 36 ASME B16.49 (5B−IB−2195)</t>
  </si>
  <si>
    <t>1022+076</t>
  </si>
  <si>
    <t>5B−IB−2196</t>
  </si>
  <si>
    <t>NPS 36 ASME B16.49 (5B−IB−2196)</t>
  </si>
  <si>
    <t>1022+071</t>
  </si>
  <si>
    <t>5B−IB−2195</t>
  </si>
  <si>
    <t>1022+053</t>
  </si>
  <si>
    <t>5B−IB−2194</t>
  </si>
  <si>
    <t>1021+990</t>
  </si>
  <si>
    <t>5B−IB−2193</t>
  </si>
  <si>
    <t>1021+891</t>
  </si>
  <si>
    <t>5B−IB−2192</t>
  </si>
  <si>
    <t>1021+851</t>
  </si>
  <si>
    <t>5B−IB−2191</t>
  </si>
  <si>
    <t>1021+798</t>
  </si>
  <si>
    <t>5B−IB−2189</t>
  </si>
  <si>
    <t>1021+722</t>
  </si>
  <si>
    <t>5B−IB−2187</t>
  </si>
  <si>
    <t>1021+625</t>
  </si>
  <si>
    <t>5B−IB−2186</t>
  </si>
  <si>
    <t>1020+778</t>
  </si>
  <si>
    <t>5B−IB−2185</t>
  </si>
  <si>
    <t>1020+736</t>
  </si>
  <si>
    <t>5B−IB−2184</t>
  </si>
  <si>
    <t>1020+667</t>
  </si>
  <si>
    <t>5B−IB−2183</t>
  </si>
  <si>
    <t>1020+580</t>
  </si>
  <si>
    <t>5B−IB−2182</t>
  </si>
  <si>
    <t>1020+493</t>
  </si>
  <si>
    <t>5B−IB−2181</t>
  </si>
  <si>
    <t>1020+255</t>
  </si>
  <si>
    <t>5B−IB−2180</t>
  </si>
  <si>
    <t>Rolled (SB, RT)</t>
  </si>
  <si>
    <t>7D5</t>
  </si>
  <si>
    <t>1020+245</t>
  </si>
  <si>
    <t>5B−IB−2179</t>
  </si>
  <si>
    <t>NPS 36 ASME B16.49 (5B−IB−2177)</t>
  </si>
  <si>
    <t>1019+925</t>
  </si>
  <si>
    <t>5B−IB−2178</t>
  </si>
  <si>
    <t>NPS 36 ASME B16.49 (5B−IB−2178)</t>
  </si>
  <si>
    <t>1019+919</t>
  </si>
  <si>
    <t>5B−IB−2177</t>
  </si>
  <si>
    <t>1019+888</t>
  </si>
  <si>
    <t>5B−IB−2176</t>
  </si>
  <si>
    <t>1019+850</t>
  </si>
  <si>
    <t>5B−IB−2175</t>
  </si>
  <si>
    <t>1019+776</t>
  </si>
  <si>
    <t>5B−IB−2174</t>
  </si>
  <si>
    <t>1019+624</t>
  </si>
  <si>
    <t>5B−IB−2173</t>
  </si>
  <si>
    <t>1019+615</t>
  </si>
  <si>
    <t>5B−IB−2172</t>
  </si>
  <si>
    <t>1019+583</t>
  </si>
  <si>
    <t>5B−IB−2171</t>
  </si>
  <si>
    <t>1019+567</t>
  </si>
  <si>
    <t>5B−IB−2170</t>
  </si>
  <si>
    <t>1019+490</t>
  </si>
  <si>
    <t>5B−IB−2169</t>
  </si>
  <si>
    <t>1019+244</t>
  </si>
  <si>
    <t>5B−IB−2168</t>
  </si>
  <si>
    <t>1019+228</t>
  </si>
  <si>
    <t>5B−IB−2167</t>
  </si>
  <si>
    <t>1019+180</t>
  </si>
  <si>
    <t>5B−IB−2164</t>
  </si>
  <si>
    <t>1019+146</t>
  </si>
  <si>
    <t>5B−IB−2163</t>
  </si>
  <si>
    <t>1019+128</t>
  </si>
  <si>
    <t>5B−IB−2162</t>
  </si>
  <si>
    <t>1019+094</t>
  </si>
  <si>
    <t>5B−IB−2161</t>
  </si>
  <si>
    <t>NPS 36 ASME B16.49 (5B−IB−2379)</t>
  </si>
  <si>
    <t>1019+024</t>
  </si>
  <si>
    <t>5B−IB−2160</t>
  </si>
  <si>
    <t>NPS 36 ASME B16.49 (5B−IB−2160)</t>
  </si>
  <si>
    <t>1019+015</t>
  </si>
  <si>
    <t>5B−IB−2379</t>
  </si>
  <si>
    <t>4, 25</t>
  </si>
  <si>
    <t>5B−IB−2159</t>
  </si>
  <si>
    <t>1017+384+125</t>
  </si>
  <si>
    <t>5B−IB−2378</t>
  </si>
  <si>
    <t>1017+384+114</t>
  </si>
  <si>
    <t>5B−IB−2377</t>
  </si>
  <si>
    <t>1017+282</t>
  </si>
  <si>
    <t>5B−IB−2158</t>
  </si>
  <si>
    <t>1016+454</t>
  </si>
  <si>
    <t>5B−IB−2157</t>
  </si>
  <si>
    <t>1016+184</t>
  </si>
  <si>
    <t>5B−IB−2156</t>
  </si>
  <si>
    <t>1016+153</t>
  </si>
  <si>
    <t>5B−IB−2155</t>
  </si>
  <si>
    <t>1016+123</t>
  </si>
  <si>
    <t>5B−IB−2154</t>
  </si>
  <si>
    <t>1015+892</t>
  </si>
  <si>
    <t>5B−IB−2153</t>
  </si>
  <si>
    <t>1015+873</t>
  </si>
  <si>
    <t>5B−IB−2152</t>
  </si>
  <si>
    <t>1015+713</t>
  </si>
  <si>
    <t>5B−IB−2151</t>
  </si>
  <si>
    <t>1015+636</t>
  </si>
  <si>
    <t>5B−IB−2406</t>
  </si>
  <si>
    <t>1015+613</t>
  </si>
  <si>
    <t>5B−IB−2150</t>
  </si>
  <si>
    <t>1015+578</t>
  </si>
  <si>
    <t>5B−IB−2149</t>
  </si>
  <si>
    <t>1015+568</t>
  </si>
  <si>
    <t>5B−IB−2148</t>
  </si>
  <si>
    <t>1015+531</t>
  </si>
  <si>
    <t>5B−IB−2147</t>
  </si>
  <si>
    <t>1015+441</t>
  </si>
  <si>
    <t>5B−IB−2146</t>
  </si>
  <si>
    <t>1015+425</t>
  </si>
  <si>
    <t>5B−IB−2145</t>
  </si>
  <si>
    <t>1015+342</t>
  </si>
  <si>
    <t>5B−IB−2144</t>
  </si>
  <si>
    <t>1015+324</t>
  </si>
  <si>
    <t>5B−IB−2143</t>
  </si>
  <si>
    <t>1015+243</t>
  </si>
  <si>
    <t>5B−IB−2142</t>
  </si>
  <si>
    <t>1015+024</t>
  </si>
  <si>
    <t>5B−IB−2141</t>
  </si>
  <si>
    <t>1014+928</t>
  </si>
  <si>
    <t>5B−IB−2140</t>
  </si>
  <si>
    <t>01−13283−S5B−M002−PL−DAS−0024</t>
  </si>
  <si>
    <t>1013+844</t>
  </si>
  <si>
    <t>5B−IB−2139</t>
  </si>
  <si>
    <t>1013+615</t>
  </si>
  <si>
    <t>5B−IB−2138</t>
  </si>
  <si>
    <t>1013+501</t>
  </si>
  <si>
    <t>5B−IB−2137</t>
  </si>
  <si>
    <t>1013+449</t>
  </si>
  <si>
    <t>5B−IB−2136</t>
  </si>
  <si>
    <t>1013+408</t>
  </si>
  <si>
    <t>5B−IB−2135</t>
  </si>
  <si>
    <t>1013+388</t>
  </si>
  <si>
    <t>5B−IB−2134</t>
  </si>
  <si>
    <t>1013+350</t>
  </si>
  <si>
    <t>5B−IB−2133</t>
  </si>
  <si>
    <t>1013+295</t>
  </si>
  <si>
    <t>5B−IB−2132</t>
  </si>
  <si>
    <t>1013+269</t>
  </si>
  <si>
    <t>5B−IB−2131</t>
  </si>
  <si>
    <t>1013+244</t>
  </si>
  <si>
    <t>5B−IB−2130</t>
  </si>
  <si>
    <t>1013+228</t>
  </si>
  <si>
    <t>5B−IB−2129</t>
  </si>
  <si>
    <t>1013+212</t>
  </si>
  <si>
    <t>5B−IB−2128</t>
  </si>
  <si>
    <t>1013+194</t>
  </si>
  <si>
    <t>5B−IB−2127</t>
  </si>
  <si>
    <t>1013+138</t>
  </si>
  <si>
    <t>5B−IB−2126</t>
  </si>
  <si>
    <t>1013+117</t>
  </si>
  <si>
    <t>5B−IB−2125</t>
  </si>
  <si>
    <t>1013+083</t>
  </si>
  <si>
    <t>5B−IB−2124</t>
  </si>
  <si>
    <t>1013+065</t>
  </si>
  <si>
    <t>5B−IB−2123</t>
  </si>
  <si>
    <t>1013+024</t>
  </si>
  <si>
    <t>5B−IB−2122</t>
  </si>
  <si>
    <t>1012+986</t>
  </si>
  <si>
    <t>5B−IB−2121</t>
  </si>
  <si>
    <t>1012+957</t>
  </si>
  <si>
    <t>5B−IB−2120</t>
  </si>
  <si>
    <t>1012+935</t>
  </si>
  <si>
    <t>5B−IB−2119</t>
  </si>
  <si>
    <t>1012+882</t>
  </si>
  <si>
    <t>5B−IB−2118</t>
  </si>
  <si>
    <t>1012+420</t>
  </si>
  <si>
    <t>5B−IB−2117</t>
  </si>
  <si>
    <t>1012+400</t>
  </si>
  <si>
    <t>5B−IB−2116</t>
  </si>
  <si>
    <t>NPS 36 ASME B16.49 (5B−IB−2114)</t>
  </si>
  <si>
    <t>1012+352</t>
  </si>
  <si>
    <t>5B−IB−2115</t>
  </si>
  <si>
    <t>NPS 36 ASME B16.49 (5B−IB−2115)</t>
  </si>
  <si>
    <t>1012+347</t>
  </si>
  <si>
    <t>5B−IB−2114</t>
  </si>
  <si>
    <t>1012+302</t>
  </si>
  <si>
    <t>5B−IB−2113</t>
  </si>
  <si>
    <t>1012+084</t>
  </si>
  <si>
    <t>5B−IB−2112</t>
  </si>
  <si>
    <t>1012+001</t>
  </si>
  <si>
    <t>5B−IB−2111</t>
  </si>
  <si>
    <t>1011+993</t>
  </si>
  <si>
    <t>5B−IB−2110</t>
  </si>
  <si>
    <t>1011+831</t>
  </si>
  <si>
    <t>5B−IB−2109</t>
  </si>
  <si>
    <t>1011+764</t>
  </si>
  <si>
    <t>5B−IB−2108</t>
  </si>
  <si>
    <t>1011+748</t>
  </si>
  <si>
    <t>5B−IB−2107</t>
  </si>
  <si>
    <t>1011+539</t>
  </si>
  <si>
    <t>5B−IB−2106</t>
  </si>
  <si>
    <t>1011+531</t>
  </si>
  <si>
    <t>5B−IB−2105</t>
  </si>
  <si>
    <t>NPS 36 ASME B16.49 (5B−IB−2103)</t>
  </si>
  <si>
    <t>1011+516</t>
  </si>
  <si>
    <t>5B−IB−2104</t>
  </si>
  <si>
    <t>NPS 36 ASME B16.49 (5B−IB−2104)</t>
  </si>
  <si>
    <t>1011+511</t>
  </si>
  <si>
    <t>5B−IB−2103</t>
  </si>
  <si>
    <t>1011+472</t>
  </si>
  <si>
    <t>5B−IB−2102</t>
  </si>
  <si>
    <t>1011+401</t>
  </si>
  <si>
    <t>5B−IB−2101</t>
  </si>
  <si>
    <t>1011+375</t>
  </si>
  <si>
    <t>5B−IB−2100</t>
  </si>
  <si>
    <t>1011+361</t>
  </si>
  <si>
    <t>5B−IB−2099</t>
  </si>
  <si>
    <t>3, 6</t>
  </si>
  <si>
    <t>1011+337</t>
  </si>
  <si>
    <t>5B−IB−2098</t>
  </si>
  <si>
    <t>1011+319</t>
  </si>
  <si>
    <t>5B−IB−2097</t>
  </si>
  <si>
    <t>1011+230</t>
  </si>
  <si>
    <t>5B−IB−2096</t>
  </si>
  <si>
    <t>NPS 36 ASME B16.49 (5B−IB−2094)</t>
  </si>
  <si>
    <t>1011+193</t>
  </si>
  <si>
    <t>5B−IB−2095</t>
  </si>
  <si>
    <t>NPS 36 ASME B16.49 (5B−IB−2095)</t>
  </si>
  <si>
    <t>1011+186</t>
  </si>
  <si>
    <t>5B−IB−2094</t>
  </si>
  <si>
    <t>1011+087</t>
  </si>
  <si>
    <t>5B−IB−2093</t>
  </si>
  <si>
    <t>1011+052</t>
  </si>
  <si>
    <t>5B−IB−2092</t>
  </si>
  <si>
    <t>NPS 36 ASME B16.49 (5B−IB−2090)</t>
  </si>
  <si>
    <t>1011+015</t>
  </si>
  <si>
    <t>5B−IB−2091</t>
  </si>
  <si>
    <t>NPS 36 ASME B16.49 (5B−IB−2091)</t>
  </si>
  <si>
    <t>1011+007</t>
  </si>
  <si>
    <t>5B−IB−2090</t>
  </si>
  <si>
    <t>1010+951</t>
  </si>
  <si>
    <t>5B−IB−2089</t>
  </si>
  <si>
    <t>1010+889</t>
  </si>
  <si>
    <t>5B−IB−2088</t>
  </si>
  <si>
    <t>1008+716</t>
  </si>
  <si>
    <t>5B−IB−2087</t>
  </si>
  <si>
    <t>1008+667</t>
  </si>
  <si>
    <t>5B−IB−2086</t>
  </si>
  <si>
    <t>1008+605</t>
  </si>
  <si>
    <t>5B−IB−2085</t>
  </si>
  <si>
    <t>1008+427</t>
  </si>
  <si>
    <t>5B−IB−2084</t>
  </si>
  <si>
    <t>5B−IB−2083</t>
  </si>
  <si>
    <t>5B−IB−2082</t>
  </si>
  <si>
    <t>5B−IB−2081</t>
  </si>
  <si>
    <t>5B−IB−2376</t>
  </si>
  <si>
    <t>5B−IB−2080</t>
  </si>
  <si>
    <t>1007+810+237</t>
  </si>
  <si>
    <t>5B−IB−2374</t>
  </si>
  <si>
    <t>5B−IB−2079</t>
  </si>
  <si>
    <t>1007+319</t>
  </si>
  <si>
    <t>5B−IB−2078</t>
  </si>
  <si>
    <t>1007+202</t>
  </si>
  <si>
    <t>5B−IB−2077</t>
  </si>
  <si>
    <t>1007+022</t>
  </si>
  <si>
    <t>5B−IB−2076</t>
  </si>
  <si>
    <t>1006+975</t>
  </si>
  <si>
    <t>5B−IB−2075</t>
  </si>
  <si>
    <t>1006+570</t>
  </si>
  <si>
    <t>5B−IB−2074</t>
  </si>
  <si>
    <t>1006+366</t>
  </si>
  <si>
    <t>5B−IB−2073</t>
  </si>
  <si>
    <t>1006+352</t>
  </si>
  <si>
    <t>5B−IB−2072</t>
  </si>
  <si>
    <t>1006+249</t>
  </si>
  <si>
    <t>5B−IB−2071</t>
  </si>
  <si>
    <t>1006+189</t>
  </si>
  <si>
    <t>5B−IB−2070</t>
  </si>
  <si>
    <t>1004+807</t>
  </si>
  <si>
    <t>5B−IB−2069</t>
  </si>
  <si>
    <t>1004+770</t>
  </si>
  <si>
    <t>5B−IB−2068</t>
  </si>
  <si>
    <t>1004+558</t>
  </si>
  <si>
    <t>5B−IB−2067</t>
  </si>
  <si>
    <t>1004+143</t>
  </si>
  <si>
    <t>5B−IB−2066</t>
  </si>
  <si>
    <t>1004+022</t>
  </si>
  <si>
    <t>5B−IB−2065</t>
  </si>
  <si>
    <t>1003+683</t>
  </si>
  <si>
    <t>5B−IB−2064</t>
  </si>
  <si>
    <t>1003+644</t>
  </si>
  <si>
    <t>5B−IB−2063</t>
  </si>
  <si>
    <t>1002+392</t>
  </si>
  <si>
    <t>5B−IB−2062</t>
  </si>
  <si>
    <t>1001+642</t>
  </si>
  <si>
    <t>5B−IB−2061</t>
  </si>
  <si>
    <t>1000+343</t>
  </si>
  <si>
    <t>5B−IB−2060</t>
  </si>
  <si>
    <t>1000+240</t>
  </si>
  <si>
    <t>5B−IB−2059</t>
  </si>
  <si>
    <t>1000+186</t>
  </si>
  <si>
    <t>5B−IB−2058</t>
  </si>
  <si>
    <t>1000+076</t>
  </si>
  <si>
    <t>5B−IB−2057</t>
  </si>
  <si>
    <t>NPS 36 ASME B16.49 (5B−IB−2055)</t>
  </si>
  <si>
    <t>1000+064</t>
  </si>
  <si>
    <t>5B−IB−2056</t>
  </si>
  <si>
    <t>NPS 36 ASME B16.49 (5B−IB−2056)</t>
  </si>
  <si>
    <t>NPS 36 ASME B16.49 (5B−IB−2054)</t>
  </si>
  <si>
    <t>1000+059</t>
  </si>
  <si>
    <t>5B−IB−2055</t>
  </si>
  <si>
    <t>1000+053</t>
  </si>
  <si>
    <t>5B−IB−2054</t>
  </si>
  <si>
    <t>1000+024</t>
  </si>
  <si>
    <t>5B−IB−2052</t>
  </si>
  <si>
    <t>999+997</t>
  </si>
  <si>
    <t>5B−IB−2051</t>
  </si>
  <si>
    <t>999+888</t>
  </si>
  <si>
    <t>5B−IB−2050</t>
  </si>
  <si>
    <t>999+737</t>
  </si>
  <si>
    <t>5B−IB−2049</t>
  </si>
  <si>
    <t>999+518</t>
  </si>
  <si>
    <t>5B−IB−2048</t>
  </si>
  <si>
    <t>999+502</t>
  </si>
  <si>
    <t>5B−IB−2047</t>
  </si>
  <si>
    <t>999+462</t>
  </si>
  <si>
    <t>5B−IB−2046</t>
  </si>
  <si>
    <t>999+436</t>
  </si>
  <si>
    <t>5B−IB−2045</t>
  </si>
  <si>
    <t>999+300</t>
  </si>
  <si>
    <t>5B−IB−2044</t>
  </si>
  <si>
    <t>998+894</t>
  </si>
  <si>
    <t>5B−IB−2043</t>
  </si>
  <si>
    <t>998+797</t>
  </si>
  <si>
    <t>5B−IB−2042</t>
  </si>
  <si>
    <t>998+090</t>
  </si>
  <si>
    <t>5B−IB−2040</t>
  </si>
  <si>
    <t>997+817</t>
  </si>
  <si>
    <t>5B−IB−2038</t>
  </si>
  <si>
    <t>Rolled (OB. RT)</t>
  </si>
  <si>
    <t>997+752</t>
  </si>
  <si>
    <t>5B−IB−2037</t>
  </si>
  <si>
    <t>997+742</t>
  </si>
  <si>
    <t>5B−IB−2408</t>
  </si>
  <si>
    <t>997+592</t>
  </si>
  <si>
    <t>5B−IB−2036</t>
  </si>
  <si>
    <t>997+428</t>
  </si>
  <si>
    <t>5B−IB−2035</t>
  </si>
  <si>
    <t>997+376</t>
  </si>
  <si>
    <t>5B−IB−2034</t>
  </si>
  <si>
    <t>997+362</t>
  </si>
  <si>
    <t>5B−IB−2033</t>
  </si>
  <si>
    <t>997+350</t>
  </si>
  <si>
    <t>5B−IB−2032</t>
  </si>
  <si>
    <t>997+295</t>
  </si>
  <si>
    <t>5B−IB−2031</t>
  </si>
  <si>
    <t>996+294</t>
  </si>
  <si>
    <t>5B−IB−2030</t>
  </si>
  <si>
    <t>996+193</t>
  </si>
  <si>
    <t>5B−IB−2029</t>
  </si>
  <si>
    <t>995+932</t>
  </si>
  <si>
    <t>5B−IB−2028</t>
  </si>
  <si>
    <t>995+790</t>
  </si>
  <si>
    <t>5B−IB−2027</t>
  </si>
  <si>
    <t>995+711</t>
  </si>
  <si>
    <t>5B−IB−2026</t>
  </si>
  <si>
    <t>995+538</t>
  </si>
  <si>
    <t>5B−IB−2025</t>
  </si>
  <si>
    <t>995+158</t>
  </si>
  <si>
    <t>5B−IB−2024</t>
  </si>
  <si>
    <t>995+046</t>
  </si>
  <si>
    <t>5B−IB−2023</t>
  </si>
  <si>
    <t>995+026</t>
  </si>
  <si>
    <t>5B−IB−2022</t>
  </si>
  <si>
    <t>NPS 36 ASME B16.49 (5B−IB−2020)</t>
  </si>
  <si>
    <t>994+999</t>
  </si>
  <si>
    <t>5B−IB−2021</t>
  </si>
  <si>
    <t>NPS 36 ASME B16.49 (5B−IB−2021)</t>
  </si>
  <si>
    <t>994+994</t>
  </si>
  <si>
    <t>5B−IB−2020</t>
  </si>
  <si>
    <t>994+975</t>
  </si>
  <si>
    <t>5B−IB−2019</t>
  </si>
  <si>
    <t>994+922</t>
  </si>
  <si>
    <t>5B−IB−2018</t>
  </si>
  <si>
    <t>994+391</t>
  </si>
  <si>
    <t>5B−IB−2017</t>
  </si>
  <si>
    <t>994+270</t>
  </si>
  <si>
    <t>5B−IB−2016</t>
  </si>
  <si>
    <t>992+967</t>
  </si>
  <si>
    <t>5B−IB−2014</t>
  </si>
  <si>
    <t>992+956</t>
  </si>
  <si>
    <t>5B−IB−2013</t>
  </si>
  <si>
    <t>992+484</t>
  </si>
  <si>
    <t>5B−IB−2012</t>
  </si>
  <si>
    <t>992+445</t>
  </si>
  <si>
    <t>5B−IB−2011</t>
  </si>
  <si>
    <t>992+409</t>
  </si>
  <si>
    <t>5B−IB−2010</t>
  </si>
  <si>
    <t>992+383</t>
  </si>
  <si>
    <t>5B−IB−2009</t>
  </si>
  <si>
    <t>992+143</t>
  </si>
  <si>
    <t>5B−IB−2008</t>
  </si>
  <si>
    <t>991+596</t>
  </si>
  <si>
    <t>5B−IB−2007</t>
  </si>
  <si>
    <t>991+464</t>
  </si>
  <si>
    <t>5B−IB−2006</t>
  </si>
  <si>
    <t>990+957</t>
  </si>
  <si>
    <t>5B−IB−2005</t>
  </si>
  <si>
    <t>990+933</t>
  </si>
  <si>
    <t>5B−IB−2004</t>
  </si>
  <si>
    <t>990+641</t>
  </si>
  <si>
    <t>5B−IB−2003</t>
  </si>
  <si>
    <t>990+329</t>
  </si>
  <si>
    <t>5B−IB−2002</t>
  </si>
  <si>
    <t>990+312</t>
  </si>
  <si>
    <t>5B−IB−2001</t>
  </si>
  <si>
    <t>Notes Reference</t>
  </si>
  <si>
    <t>NOTE</t>
  </si>
  <si>
    <t>Data Sheet</t>
  </si>
  <si>
    <t>Downstream Connecting Pipe</t>
  </si>
  <si>
    <t>Upstream Connecting Pipe</t>
  </si>
  <si>
    <t>Total Bend Length (mm)</t>
  </si>
  <si>
    <t>Arc Length (mm)</t>
  </si>
  <si>
    <t>Downstream Tangent Length (mm)</t>
  </si>
  <si>
    <t>Upstream Tangent Length (mm)</t>
  </si>
  <si>
    <t>Bend Orientation</t>
  </si>
  <si>
    <t>Bend Radius</t>
  </si>
  <si>
    <t>Angle (Degrees)</t>
  </si>
  <si>
    <t>Minimum Design Temperature (°C)</t>
  </si>
  <si>
    <t>Min W.T. After Bending (mm)</t>
  </si>
  <si>
    <t>Nominal W.T. (mm)</t>
  </si>
  <si>
    <t>Piping Size (mm)</t>
  </si>
  <si>
    <t>KP_converted</t>
  </si>
  <si>
    <t>Approx. KP (SSEID005.24.4)</t>
  </si>
  <si>
    <t>Tag Number</t>
  </si>
  <si>
    <t>Item Number</t>
  </si>
  <si>
    <t>[105, 110, 102]</t>
  </si>
  <si>
    <t>Topsoil Handling</t>
  </si>
  <si>
    <t>Minimum Depth of Cover</t>
  </si>
  <si>
    <t>ML/ARD</t>
  </si>
  <si>
    <t>Terrestrial Features</t>
  </si>
  <si>
    <t>Watercourse Crossings</t>
  </si>
  <si>
    <t>Other Crossings</t>
  </si>
  <si>
    <t>MOTI Parallels</t>
  </si>
  <si>
    <t>Mainline Block Valves</t>
  </si>
  <si>
    <t>id</t>
  </si>
  <si>
    <t>Heritage Features</t>
  </si>
  <si>
    <t>Reclamation Units</t>
  </si>
  <si>
    <t>category_id</t>
  </si>
  <si>
    <t>date_created</t>
  </si>
  <si>
    <t>notes</t>
  </si>
  <si>
    <t>Pipe segmentation table</t>
  </si>
  <si>
    <t>Env alignment sheets</t>
  </si>
  <si>
    <t>Construction alignment sheets</t>
  </si>
  <si>
    <t>Acid rock distribution list</t>
  </si>
  <si>
    <t>LRSMT</t>
  </si>
  <si>
    <t>PXID Crossing List</t>
  </si>
  <si>
    <t>MOTI Shapefile</t>
  </si>
  <si>
    <t>Transmittal List</t>
  </si>
  <si>
    <t>type_id</t>
  </si>
  <si>
    <t>RU</t>
  </si>
  <si>
    <t>[113,56,85]</t>
  </si>
  <si>
    <t>[165,0,0]</t>
  </si>
  <si>
    <t>[82,40,51]</t>
  </si>
  <si>
    <t>[189,118,101]</t>
  </si>
  <si>
    <t>Provincially Identified Wildlife Habitat Areas</t>
  </si>
  <si>
    <t>Sowaqua Spotted Owl WHA (2-498)</t>
  </si>
  <si>
    <t>• Prior to clearing, a Wildlife Resource Specialist, in consultation with the Environmental Inspector, will identify suitable nest trees located within the Project Footprint for replacement and retention. Identify those trees located on the edge of the Project Footprint that can be avoided where their retention will not affect construction, operations or safety requirements (refer to Table 4.2-2B for suitable nest trees identified to date). Where suitable nest trees are identified for retention, retain adjacent trees where feasible to protect the structural integrity of the nest tree from blow-down, where their retention will not affect construction, operations or safety requirements. The Environmental Inspector and the Construction Manager will approve the retention of these trees to ensure safety requirements are met. Clearly mark locations where clearing is to be narrowed or avoided to retain identified trees.
• Complete danger tree assessments on the edge of the Project Footprint such that every reasonable effort can be made to retain (and if necessary, modify to remove dangerous portions) of suitable nest trees as an alternate to complete removal. Those conducting danger tree assessments will be trained as per the Wildlife Danger Tree Assessor’s Course as administered by the Wildlife Tree Committee or will refer to the Wildlife Danger Tree Assessor’s material (course workbooks, guides) available on the Government of BC website (Government of BC 2017) for guidance on reasonable efforts and suitable
mitigation in danger tree assessments.</t>
  </si>
  <si>
    <t>Salvage and retain CWD as approved by an Environmental Inspector during clearing for later use during restoration in an effort to emulate pre-construction (baseline) conditions. Large pieces of CWD are preferred; however, smaller pieces can also be salvaged where large pieces are not available. Salvaged CWD should include a variety of decay classes and tree species that decay slowly (e.g., cedar), where feasible and available.</t>
  </si>
  <si>
    <t>• Deactivate and reclaim all temporary construction access.
• Post-construction access control will be implemented using methods determined in consultation with BC MFLNRORD and may include a variety of techniques, such as line blocking with available
timber/woody debris (rollback or berms), excavator mounding, signage, fencing or gates.
• Use natural re-generation and planting of tree seedlings and shrubs as specified in the Reclamation Management Plan (Section 9.0 of Volume 6 of the Environmental Plans). Species lists and
seeding/planting prescriptions are provided in these plans. Variable density planting (as described in Blackburn et al. 2009) should be used for tree seedling planting in areas of TWS, where current land
use allows. The reclamation strategy chosen will be compatible with the existing land use and the construction Line List.
• Use a combination of methods to create nesting habitat where the Project removes suitable nest trees. Options to create nesting habitat include: drilling artificial cavities into suitable trees on the edge of the Project Footprint or topping a suitable tree &gt; 7 m above the ground. The Environmental Inspector and Construction Manager will determine the chosen measure in consultation with a Wildlife Resource Specialist to ensure safety requirements and will be implemented in the approximate areas from which suitable nest trees were removed (refer to Table 4.2-2B for locations of suitable nest trees identified for spotted owl).
• Replace CWD that was salvaged and retained during clearing within the Project Footprint. CWD should be distributed as both single pieces and small piles. The location and the volume replaced will be similar to pre-construction conditions, where sufficient storage space is available (refer to Table 10.1-5 for Coarse Woody Debris Target Volumes for Wildlife Habitat). Tons/ha of CWD retained must comply with BC MFLNRORD Wildfire Management Branch Fuel Hazard Abatement specifications. Species that pose a forest health risk will not be used.
• In select locations (i.e., where materials are available), replace CWD to enhance conservation of soil moisture and nutrients, moderate soil temperatures, help prevent soil erosion and provide suitable
conditions for the re-establishment of desired native vegetation. The Environmental Inspector will approve these locations with guidance from a Wildlife Resource Specialist prior to clearing activities (refer to Table 10.1-5 for Coarse Woody Debris Target Volumes for Wildlife Habitat).</t>
  </si>
  <si>
    <t xml:space="preserve">
• Reduce the frequency of vegetation management (i.e., not needed annually), where practical.
• Implement the appropriate vegetation management measures in consideration of species at risk and their habitat (e.g., restrict vegetation management to the minimum width required for the safe and inspection of the pipeline and allow vegetation outside of this area [TWS] to re-generate).
• Minimize the use of herbicides. Consider non-chemical options as the primary method to manage non-woody problem vegetation (e.g., mowing or hand pulling). When non-chemical vegetation management options are not practical (e.g., invasive plant removal) use spot treatment applications of herbicides, as necessary.</t>
  </si>
  <si>
    <t>WFA-34</t>
  </si>
  <si>
    <t>UWR - Mule Deer and Columbian
Black-Tailed Deer (U-2-006)</t>
  </si>
  <si>
    <t xml:space="preserve">• Minimize the pipeline right-of-way width to the extent practical by utilizing shared workspace, avoid clearing large diameter trees on the edge of the right-of-way; and minimizing additional ETWS (e.g.,
placing log decks, storage areas, other temporary construction areas outside of the UWR).
• Avoid creation of new access. Use existing roads/linear corridors for access wherever practical. </t>
  </si>
  <si>
    <t>• Deactivate and reclaim all temporary access. Implement measures to reduce access (human and predator). Measures include using woody debris as rollback, and planting trees and/or shrubs at select locations. Refer to the Access Management section for more detail (Appendix G of the Pipeline EPP).</t>
  </si>
  <si>
    <t>WILD-568</t>
  </si>
  <si>
    <t>Spotted Owl - Suitable Nest Tree</t>
  </si>
  <si>
    <t>Yes/No</t>
  </si>
  <si>
    <t>No permit required unless occupied nest has to be disturbed/destroyed. If that is the case authorization may be required under BC Wildlife Act and/or SARA.</t>
  </si>
  <si>
    <t>Douglas-fir (decay class 2; 183 cm dbh). Existing cavity present. Near east boundary of pipeline construction footprint (TWS).</t>
  </si>
  <si>
    <t xml:space="preserve">Least risk window is July-February.  </t>
  </si>
  <si>
    <t>• The Construction Manager and Environmental Inspector, with input from a Wildlife Resource Specialist, will evaluate tree and nearby trees to determine if retaining tree will affect 
clearing/construction execution, pipeline operations or maintenance activities, or conflict with applicable safety requirements.
• Retain adjacent trees where feasible to protect the structural integrity of the nest tree from blow-down.
• Complete danger tree assessment, as necessary. If the tree is identified as a danger tree, consider modifying (i.e., remove dangerous portions) the tree as an alternate to complete removal. Those conducting danger tree assessments will be trained as per the Wildlife Danger Tree Assessor’s Course as administered by the Wildlife Tree Committee or will refer to the Wildlife Danger Tree Assessor’s material (course workbooks, guides) available on the Government of BC website (Government of BC 2017) for guidance on reasonable efforts and suitable mitigation in danger tree assessments.
• If tree can be retained, clearly mark locations where clearing is to be narrowed or avoided to protect this tree (and neighboring trees) from clearing.
• Record (GPS) location of tree and adjustment to TWS.</t>
  </si>
  <si>
    <t>• If tree cannot be retained, REPLACE with artificial nest cavity or by topping a tree using similar trees on edge of pipeline construction footprint.
• Select suitable nest trees on edge of pipeline construction footprint as replacement trees for artificial nest cavities or a topped tree. Suitable trees should be selected in close proximity to where the potential nest trees were removed.
• The Construction Manager and Environmental Inspector, with input from a Wildlife Resource Specialist, will choose the trees and method of replacement.
• Install the artificial cavity in the selected tree. Alternatively, top preferred tree species (conifers or deciduous trees &gt; 50 cm dbh) &gt; 7 m above the ground.
• Record (GPS) locations of artificial nest box/cavity or topped tree.</t>
  </si>
  <si>
    <t>WILD-570</t>
  </si>
  <si>
    <t>Douglas-fir (decay class 2; 179 cm dbh). Broken top above canopy. Near west boundary of pipeline construction footprint (TWS).</t>
  </si>
  <si>
    <t>WILD-569</t>
  </si>
  <si>
    <t>Douglas-fir (decay class 1; 241 cm dbh). Veteran tree. Near west boundary of pipeline construction footprint (TWS).</t>
  </si>
  <si>
    <t>WILD-570a</t>
  </si>
  <si>
    <t>SP5B-CR1-0827-F1</t>
  </si>
  <si>
    <t xml:space="preserve">Potential nesting tree. Western red cedar (decay class 5, 92 cm DBH, broken off top, approx. 10m high). Located on south side of ROW. Update: Tree was cleared off the ROW. A replacement nest structure was created off-ROW. This tree is shorter than typical/known for nesting sites however it is at the top of a gully so it’s about  20m above ground in gully.  </t>
  </si>
  <si>
    <t>JG, LH, IS</t>
  </si>
  <si>
    <t>WILD-571</t>
  </si>
  <si>
    <t>No permit required unless nest has to be disturbed/destroyed. If that is the case authorization would be required under BC Wildlife Act and/or SARA.</t>
  </si>
  <si>
    <t>Western hemlock (decay class 3; 81 cm dbh). Existing cavity present. Near south boundary of pipeline construction footprint (TWS). Update: Tree was cleared off the ROW. A replacement nest structure was created off-ROW.</t>
  </si>
  <si>
    <t>Wildlife Mitigation on Federal Lands</t>
  </si>
  <si>
    <t>Peters Indian Reserves</t>
  </si>
  <si>
    <t>NO LABEL ON STAKES. Peters Indian Reserves No. 1 and 1A. Oregon Forestsnail</t>
  </si>
  <si>
    <t>Project activities may incidentally affect Oregon forestsnail. A permit under Section 73 of SARA will be obtained prior to commencing Project activities. Refer to the Permit Conditions for site-specific mitigation measures.</t>
  </si>
  <si>
    <t>Oregon Forestsnail - Popkum Indian Reserve No. 1</t>
  </si>
  <si>
    <t>SARA Permit</t>
  </si>
  <si>
    <t>Wildlife and Wildlife Habitat Environmental Protection Measures</t>
  </si>
  <si>
    <t>North Cascades GBPU-1</t>
  </si>
  <si>
    <t>Grizzly Bear Population Unit</t>
  </si>
  <si>
    <t>November 1-April 15: Bear den occupancy surveys will be completed ahead of construction or significant maintenance activity out to 250m from the Project Footprint when on Crown land.</t>
  </si>
  <si>
    <t>• Bear den occupancy surveys will be completed ahead of construction or significant maintenance activity out to 250m from the Project Footprint when on Crown land.</t>
  </si>
  <si>
    <t>For all GBPUs:
• Report any sightings of bears to the Environmental Inspector. The Environmental Inspector is responsible will immediately report all “incidents” (i.e., unexpected encounter, bear reacts assertively) to the Appropriate Government Authorities (i.e., BC ENV [Conservation Officer Service] and BC MFLNRORD). Ensure all observations of grizzly bears (i.e., sighting and incidents) are documented on a wildlife sighting card and shared with the Appropriate Government Authorities.
• All field personnel that will be on the pipeline construction footprint in locations with potential to encounter bears will receive bear awareness training.
• In the event a grizzly bear is observed, or a grizzly bear den is discovered, implement the Wildlife Species of Concern Encounter and Discovery Contingency Plan (Appendix B of the Pipeline EPP).
• Trans Mountain will consult with a Wildlife Resource Specialist in the event a grizzly bear den is found on the Project Footprint to discuss available measures.
• Coordinate access and new clearing requirements with other industrial users in the area to minimize human activity within grizzly bear habitat.
North Cascades GBPUs:
• A camp-specific human-wildlife conflict management plan will be developed for temporary Project camps in BC prior to camp occupancy and will include site-specific measures to be implemented to mitigate potential human-wildlife conflicts.
Trans Mountain will share the camp-specific human-wildlife conflict management plans with BC ENV and BC MFLNRORD prior to installation of camps.
• A Wildlife Monitor will be engaged only in situations where there is high potential for a human-wildlife encounter (e.g., bears), and the Contractor and Environmental Inspector will determine their presence. Wildlife Monitors will not be armed.
• Avoid disturbance of occupied grizzly bear dens by completing Project activities in the North Cascades GBPU outside the winter denning period.
• November 1-April 15: Bear den occupancy surveys will be completed ahead of construction or significant maintenance activity out to 250m from the Project Footprint when on Crown land.
• For bear sightings with the North Cascades GBPU, also contact the Hope Mountain Learning Centre at: 1-855-464-7479 (http://hopemountain.org/conservation/grizzly-bear-reporting/; http://www.coasttocascades.org/sightings).</t>
  </si>
  <si>
    <t>• Deactivate and reclaim temporary construction access that does not have a third-party disposition, to native vegetation. Implement access controls on deactivated temporary roads.
• Where rollback is needed for access management, erosion control or habitat enhancement, ensure that a sufficient supply of rollback is set aside for this purpose during final clean-up.
• Avoid agronomic species (e.g., clover, legumes) that may attract bears to the Project Footprint.</t>
  </si>
  <si>
    <t>North Cascades GBPU-2</t>
  </si>
  <si>
    <t>Wildlife Habitat Features</t>
  </si>
  <si>
    <t>SP5B-CR3-0604-F1</t>
  </si>
  <si>
    <t xml:space="preserve">Amphibian Breeding Pond </t>
  </si>
  <si>
    <t xml:space="preserve">Yes  </t>
  </si>
  <si>
    <t>BC Wildlife Act Permit (SU20-278099)</t>
  </si>
  <si>
    <t xml:space="preserve">northern pacific treefrog - Amphibian breeding pond (seasonal graminoid marsh). Shallow with lots of vegetation for egg laying. Subsurface inflow at N extent,
surface outflow at SW. PSRE egg masses and adilt observed and heard calling. </t>
  </si>
  <si>
    <t xml:space="preserve">Schedule clearing and construction activities outside of the breeding period for amphibians, where feasible, to reduce potential impacts to breeding amphibians. This will vary from mid-April to September (Coquihalla Summit to Hope) and from February to late-August (Hope to Chilliwack). No salvage permitted between October 31 and March 1. </t>
  </si>
  <si>
    <t xml:space="preserve">• The recommended buffer distances for amphibian breeding ponds are: 150 m (undeveloped), 100 m (rural) and 30 m (urban) (BC MOE2014). Ensure the buffer is flagged in the field.
• Consult with a Wildlife Resource Specialist to discuss practical options and mitigation measures where the recommended setback cannot be implemented. Each circumstance will vary depending on Project scheduling, location of the breeding pond and site conditions, and mitigation measures should be considered accordingly. 
o During the breeding, rearing and dispersal period for amphibians (may vary from April to October [Coquihalla Summit to Hope] and from February to October [Hope to Chilliwack], practical options and measures may include one or a combination of the following: amphibian salvage (within the breeding pond if crossed by the Project Footprint and/or in terrestrial habitat crossed by the Project Footprint within the recommended buffer), on-site monitoring, use of exclusion fencing. 
o If activity is scheduled during the over-wintering period for amphibians (generally October to April [Coquihalla Summit to Hope] and from October to February [Hope to Chilliwack]) within the setback of known breeding ponds, consider implementing an amphibian salvage prior to hibernation to move amphibians outside of the Project Footprint. 
• Obtain the appropriate permit and comply with the permit conditions when an amphibian salvage is necessary. Any relocation of amphibians will be conducted by a Wildlife Resource Specialist. 
• In the event that an amphibian is found, implement the Wildlife Species of Concern Discovery and Encounter Contingency Plan (see Appendix B of the Pipeline EPP). </t>
  </si>
  <si>
    <t xml:space="preserve">In the event that an amphibian pond is crossed during construction, the following mitigation is recommended:
• Signage to be installed at the breeding site if applicable.
• Ensure an amphibian salvage is conducted by Qualified Professional(s) according to the approved permit. Follow the mitigation measures listed for pre-construction to the extent feasible. 
• Implement the standard pipeline construction and water crossing mitigation measures in Section 7.0 and 14.0 of the Pipeline EPP. 	</t>
  </si>
  <si>
    <t>Consult with a Wildlife Resource Specialist to determine if any species-specific post-construction mitigation measures are recommended.</t>
  </si>
  <si>
    <t>Minimize the use of herbicides within the recommended buffers of identified amphibian breeding ponds. Consider non-chemical vegetation options as the primary method to manage non-woody problem vegetation (such as mowing or hand-pulling). When non-chemical vegetation management options are not practical utilize spot treatment applications of herbicides only as necessary. </t>
  </si>
  <si>
    <t>LC/HS/SB</t>
  </si>
  <si>
    <t>WT-390a</t>
  </si>
  <si>
    <t>WILD-99</t>
  </si>
  <si>
    <t xml:space="preserve">Amphibian Breeding Stream </t>
  </si>
  <si>
    <t>BC Wildife Act Permit (SU20-278101)</t>
  </si>
  <si>
    <t>coastal tailed frog - watercourse BC-589</t>
  </si>
  <si>
    <t>No salvage between October 31 and March 1. Clearing of vegetation is permitted to occur during the winter (November 1 - February 28/29), however we recommend that grubbing (removal of large root wads/boulders, or any digging, etc.) not be completed until a salvage can be performed (March 2 - October 30).</t>
  </si>
  <si>
    <t>• Ensure an amphibian salvage is conducted by Qualified Professional(s) according to the approved permit prior to clearing and construction activities at known stream-dwelling amphibian breeding locations. 
• At identified stream-dwelling amphibian streams, slowly remove all potential cover features (e.g., rocks, CWD) from the crossing and retain on-site for use during restoration.
• At identified stream dwelling amphibian streams retain mature trees on the edge of the construction footprint where their retention will not affect construction execution, pipeline operations or maintenance activities, or conflict with requirements or applicable safety requirements. An Environmental Inspector will approve the retention of these trees.</t>
  </si>
  <si>
    <t>• In the event stream-dwelling amphibians are identified on the Project Footprint during construction, the following mitigation is recommended:
• Ensure an amphibian salvage is conducted by Qualified Professional(s) according to the approved permit. Follow the mitigation measures listed for pre-construction to the extent feasible. 
• Implement pipeline construction and watercourse crossing mitigation described in Section 7.0 and 14.0 in the Pipeline EPP.</t>
  </si>
  <si>
    <t>• Ensure replacement of retained cover features (e.g., rocks, CWD) at identified stream-dwelling amphibian streams during restoration.</t>
  </si>
  <si>
    <t>• Minimize the use of herbicides within the riparian buffer of streams. Consider non-chemical vegetation options as the primary method to manage non-woody problem vegetation (e.g., mowing or hand-pulling). When non-chemical vegetation management options are not practical utilize spot treatment applications of herbicides only as necessary.</t>
  </si>
  <si>
    <t>watercourse BC-589</t>
  </si>
  <si>
    <t>WILD-99a</t>
  </si>
  <si>
    <t>SP5B-CR2-1002-F1</t>
  </si>
  <si>
    <t>Mountain beaver burrows</t>
  </si>
  <si>
    <t>BC Wildlife Act Permit</t>
  </si>
  <si>
    <t>Burrows from 995.47-995.515</t>
  </si>
  <si>
    <t>Trapping and relocation is permitted to occur between April and mid-August.</t>
  </si>
  <si>
    <t>Ensure that a trapping/relocation program is conducted by Qualified Professional(s) according to the approved permit prior to clearing and construction activities at known mountain beaver locations. Refer to the approved permit and the site-specific mitigation sheets for additional mitigation measures.</t>
  </si>
  <si>
    <t>Monitoring of clearing, grubbing, and construction works as recommended by a Resource Specialist. Refer to the approved permit and the site-specific mitigation sheets for additional mitigation measures.</t>
  </si>
  <si>
    <t>Consult with a Wildlife Resource Specialist to determine if any species-specific mitigation measures are recommended during operations.</t>
  </si>
  <si>
    <t>GS/LA</t>
  </si>
  <si>
    <t>WILD-100</t>
  </si>
  <si>
    <t>Amphibian Breeding Stream</t>
  </si>
  <si>
    <t>coastal tailed frog - watercourse BC-590</t>
  </si>
  <si>
    <t>watercourse BC-590</t>
  </si>
  <si>
    <t>WILD-100a</t>
  </si>
  <si>
    <t>coastal tailed frog - Watercourse 590.05d</t>
  </si>
  <si>
    <t>JG,LH</t>
  </si>
  <si>
    <t>Watercourse 590.05d</t>
  </si>
  <si>
    <t>SP5B-CR3-0813-BC-590.05i</t>
  </si>
  <si>
    <t>Columbia spotted frog, long-toed salamander, northern pacific treefrog - 15 AMMA larvae, 1 PSRE, 1 RALU</t>
  </si>
  <si>
    <t>ME/CE/JS/CB</t>
  </si>
  <si>
    <t>WILD-100b</t>
  </si>
  <si>
    <t>SP5B-CR3-0814-F1</t>
  </si>
  <si>
    <t>Bear den</t>
  </si>
  <si>
    <t xml:space="preserve">Least risk window is May to October (hibernation typically occurs between November to April). </t>
  </si>
  <si>
    <t xml:space="preserve">In BC, a setback of 50 m from active bear dens is recommended (BC OGC 2016). If a grizzly bear den is found, contact BC ENV for the appropriate buffer. Ensure the buffer is flagged in the field. </t>
  </si>
  <si>
    <t>Consult with a Wildlife Resource Specialist to determine if any species-specific construction mitigation measures are recommended.</t>
  </si>
  <si>
    <t>WILD-100d</t>
  </si>
  <si>
    <t>coastal tailed frog - Watercourse BC-590a.2 Adult and larvae observed.</t>
  </si>
  <si>
    <t>ME, CE, GB</t>
  </si>
  <si>
    <t xml:space="preserve">Watercourse BC-590a.2 </t>
  </si>
  <si>
    <t>WILD-999</t>
  </si>
  <si>
    <t>AR-SP5B-CR2-0911-F1</t>
  </si>
  <si>
    <t>long-toed salamander - Larval salmanders - Buffer overlap from Access Road. No associated wetland.</t>
  </si>
  <si>
    <t>WILD-92a.1</t>
  </si>
  <si>
    <t xml:space="preserve">long-toed salamander - Larval salmanders </t>
  </si>
  <si>
    <t>WILD-92</t>
  </si>
  <si>
    <t>coastal tailed frog - Watercourse BC-591</t>
  </si>
  <si>
    <t>Watercourse BC-591</t>
  </si>
  <si>
    <t>WILD-1000</t>
  </si>
  <si>
    <t>AR-SP5B-CR4-0817-F1</t>
  </si>
  <si>
    <t>long-toed salamander - Salamander (AMMA) larvae. Note that this site is ephemeral, larvae were observed directly on the existing AR. KP 1000.36. No associated wetland.</t>
  </si>
  <si>
    <t xml:space="preserve">McE </t>
  </si>
  <si>
    <t>WILD-92a</t>
  </si>
  <si>
    <t>coastal tailed frog - Boston Bar Creek. No WC crossing. All Boston Bar Creek tailed frog buffers are named WILD-92a</t>
  </si>
  <si>
    <t>JG, MC</t>
  </si>
  <si>
    <t>coastal tailed frog - Watercourse BC-592</t>
  </si>
  <si>
    <t>Watercourse BC-592</t>
  </si>
  <si>
    <t>AR-SP5B-CR4-0819-F2</t>
  </si>
  <si>
    <t>long-toed salamander - Salamander (AMMA) larvae. KP 1002.44 Buffer overlap from Access Road</t>
  </si>
  <si>
    <t>SP5B-CR1-0405-F1</t>
  </si>
  <si>
    <t>long-toed salamander - 100s of larval AMMA. NOTE that species assignment of AMMA Is suspected based on shape, size and coloration. Is unconfirmed because survey is only visual and we are not able to get that close to the larvae to confirm ID features.</t>
  </si>
  <si>
    <t>WILD-96a</t>
  </si>
  <si>
    <t>coastal tailed frog - Watercourse BC-592i.6</t>
  </si>
  <si>
    <t>JG,MC</t>
  </si>
  <si>
    <t>Watercourse BC-592i.6</t>
  </si>
  <si>
    <t>WILD-96c</t>
  </si>
  <si>
    <t>coastal tailed frog - Watercourse ﻿﻿﻿BC-592i.8</t>
  </si>
  <si>
    <t>Watercourse ﻿﻿﻿BC-592i.8</t>
  </si>
  <si>
    <t>WILD-96b</t>
  </si>
  <si>
    <t>coastal tailed frog - Watercourse BC-592j? (ASTR stream is 10 m south of where BC-592j is mapped. Triton did not accept AEW's WC changes in this area.)</t>
  </si>
  <si>
    <t>MV/NG</t>
  </si>
  <si>
    <t>Watercourse BC-592j? (ASTR stream is 10 m south of where BC-592j is mapped. Triton did not accept AEW's WC changes in this area.)</t>
  </si>
  <si>
    <t>WILD-96d</t>
  </si>
  <si>
    <t>coastal tailed frog - BC-592j.1</t>
  </si>
  <si>
    <t>• Ensure an amphibian salvage is conducted by Qualified Professional(s) according to the approved permit prior to clearing and construction activities at known stream-dwelling amphibian breeding locations. 
• Note that salvage may be completed in concert with dewatering due to high flow at this site.
• At identified stream-dwelling amphibian streams, slowly remove all potential cover features (e.g., rocks, CWD) from the crossing and retain on-site for use during restoration.
• At identified stream dwelling amphibian streams retain mature trees on the edge of the construction footprint where their retention will not affect construction execution, pipeline operations or maintenance activities, or conflict with requirements or applicable safety requirements. An Environmental Inspector will approve the retention of these trees.</t>
  </si>
  <si>
    <t>WILD-96</t>
  </si>
  <si>
    <t>coastal tailed frog - Watercourse BC-593</t>
  </si>
  <si>
    <t>Watercourse BC-593</t>
  </si>
  <si>
    <t>WILD-96a-1</t>
  </si>
  <si>
    <t>SP5B-CR1-0828-F1</t>
  </si>
  <si>
    <t xml:space="preserve">long-toed salamander, northern pacific treefrog - AMMA larvae and adult PSRE. </t>
  </si>
  <si>
    <t>AM/JM/MW</t>
  </si>
  <si>
    <t>WILD-95</t>
  </si>
  <si>
    <t>coastal tailed frog - Watercourse BC-594</t>
  </si>
  <si>
    <t>Watercourse BC-594</t>
  </si>
  <si>
    <t>WILD-94</t>
  </si>
  <si>
    <t>coastal tailed frog - Watercourse BC-595</t>
  </si>
  <si>
    <t>Watercourse BC-595</t>
  </si>
  <si>
    <t>WILD-94a</t>
  </si>
  <si>
    <t>coastal tailed frog - Watercourse BC-595a</t>
  </si>
  <si>
    <t>GS/CD</t>
  </si>
  <si>
    <t>Watercourse BC-595a</t>
  </si>
  <si>
    <t>WILD-94b</t>
  </si>
  <si>
    <t>coastal tailed frog - Watercourse BC-595a.9</t>
  </si>
  <si>
    <t>Watercourse BC-595a.9</t>
  </si>
  <si>
    <t>WILD-94c</t>
  </si>
  <si>
    <t>SP5B-CR1-0826-F1</t>
  </si>
  <si>
    <t xml:space="preserve">American Pika </t>
  </si>
  <si>
    <t>Adult observed foraging within rocky hummock and observed entering and exiting interstitial spaces adjacent to boulders.</t>
  </si>
  <si>
    <t xml:space="preserve">Trapping and relocation is permitted to occur between March and mid-August. </t>
  </si>
  <si>
    <t>• Ensure a General Wildlife Permit has been obtained and the Qualified Professional(s) identified on the permit conduct an assessment of risk to habitat and individuals. 
- Assess the construction footprint to see if exclusion of the occupied area is logistically possible. Opaque fencing will be erected between the inhabited area and the construction footprint to inhibit pika from entering the workspace and provide sensory abatement during construction activities. Any construction activities prior to fence installation will require monitoring by a QP.
- If disturbance to the occupied area is essential to construction, pikas will be trapped and relocated by QPs.</t>
  </si>
  <si>
    <t>Monitor to be on-site during clearing of habitat following trapping and construction activities as required according to the QP.</t>
  </si>
  <si>
    <t xml:space="preserve">During reclamation, talus and/or large boulders should be replaced wherever possible in known pika habitat. </t>
  </si>
  <si>
    <t>WILD-1007</t>
  </si>
  <si>
    <t>AR-SP5B-CR4-0814-F1A</t>
  </si>
  <si>
    <t>long-toed salamander - Salamander (AMMA) larvae. Note that this site is ephemeral. KP 1007.47 Buffer overlap from Access Road. No associated wetland.</t>
  </si>
  <si>
    <t>McE, JC</t>
  </si>
  <si>
    <t>WILD-93a</t>
  </si>
  <si>
    <t>coastal tailed frog - Watercourse BC-598b</t>
  </si>
  <si>
    <t>GS/LH</t>
  </si>
  <si>
    <t>Watercourse BC-598b</t>
  </si>
  <si>
    <t>WILD-88</t>
  </si>
  <si>
    <t>coastal tailed frog - Watercourse BC-599</t>
  </si>
  <si>
    <t>Watercourse BC-599</t>
  </si>
  <si>
    <t>WILD-88a</t>
  </si>
  <si>
    <t>2020: SP5B-CR5-0924-F2; 2021 = SP5B-CR1-1025-F2 and SP5B-CR1-1025-F2</t>
  </si>
  <si>
    <t>Burrows located from 1009.04 to 1009.295</t>
  </si>
  <si>
    <t>NG/NC</t>
  </si>
  <si>
    <t>WILD-89</t>
  </si>
  <si>
    <t>coastal tailed frog - Watercourse BC-600.1</t>
  </si>
  <si>
    <t>Watercourse BC-600.1</t>
  </si>
  <si>
    <t>WILD-88b</t>
  </si>
  <si>
    <t>2021: SP5B-CR1-1025-F1</t>
  </si>
  <si>
    <t xml:space="preserve">Mountain beaver burrows </t>
  </si>
  <si>
    <t>Burrows located within 15 m of west boundary. KP range of of burrows: 1009.39-1009.41 burrows</t>
  </si>
  <si>
    <t>WILD-89a</t>
  </si>
  <si>
    <t>coastal tailed frog - Watercourse BC-600d</t>
  </si>
  <si>
    <t>Watercourse BC-600c</t>
  </si>
  <si>
    <t>WILD-89a.1</t>
  </si>
  <si>
    <t>SP5B-CR-006-0819-F1</t>
  </si>
  <si>
    <t>System of mountain beaver burrows, burrows approx. 12 cm diameter (&gt;20 observed) within ferns. KPs of colony 1009.55-1009.64</t>
  </si>
  <si>
    <t>MC</t>
  </si>
  <si>
    <t>WILD-91</t>
  </si>
  <si>
    <t>coastal tailed frog - Watercourse BC-601</t>
  </si>
  <si>
    <t>Watercourse BC-601</t>
  </si>
  <si>
    <t>WILD-89a.2</t>
  </si>
  <si>
    <t>SP5B-CR-001-0827-F2</t>
  </si>
  <si>
    <t>System of mountain beaver burrows. KPs of colony 1009.68-1009.75</t>
  </si>
  <si>
    <t>WILD-90</t>
  </si>
  <si>
    <t>coastal tailed frog - Watercourse BC-601a</t>
  </si>
  <si>
    <t>Watercourse BC-601a</t>
  </si>
  <si>
    <t>WILD-91a</t>
  </si>
  <si>
    <t>coastal tailed frog - Watercourse BC-601b</t>
  </si>
  <si>
    <t>Watercourse BC-601b</t>
  </si>
  <si>
    <t>WILD-90a</t>
  </si>
  <si>
    <t>coastal tailed frog - Watercourse BC-601c</t>
  </si>
  <si>
    <t>JG,CD,LH,IS</t>
  </si>
  <si>
    <t>Watercourse BC-601c</t>
  </si>
  <si>
    <t>WILD-91a.1</t>
  </si>
  <si>
    <t>SP5B-CR1-0831-F1</t>
  </si>
  <si>
    <t>KP of burrows are 1009.91-1009.98</t>
  </si>
  <si>
    <t>GS/NE</t>
  </si>
  <si>
    <t>WILD-86</t>
  </si>
  <si>
    <t>coastal tailed frog - Watercourse BC-602</t>
  </si>
  <si>
    <t>Watercourse BC-602</t>
  </si>
  <si>
    <t>WILD-85</t>
  </si>
  <si>
    <t>coastal tailed frog - Watercourse BC-604</t>
  </si>
  <si>
    <t>Watercourse BC-604</t>
  </si>
  <si>
    <t>WILD-84</t>
  </si>
  <si>
    <t>coastal tailed frog - Watercourse BC-605g</t>
  </si>
  <si>
    <t>Watercourse BC-605g</t>
  </si>
  <si>
    <t>WILD-83a</t>
  </si>
  <si>
    <t>coastal tailed frog - Watercourse BC-607</t>
  </si>
  <si>
    <t>Watercourse BC-607</t>
  </si>
  <si>
    <t>WILD-83b</t>
  </si>
  <si>
    <t>coastal tailed frog - Associated with BC-608</t>
  </si>
  <si>
    <t>Associated with BC-608</t>
  </si>
  <si>
    <t>WILD-82</t>
  </si>
  <si>
    <t>coastal tailed frog - Watercourse BC-609</t>
  </si>
  <si>
    <t>Watercourse BC-609</t>
  </si>
  <si>
    <t>WILD-56</t>
  </si>
  <si>
    <t>coastal tailed frog - Watercourse BC-610</t>
  </si>
  <si>
    <t>Watercourse BC-610</t>
  </si>
  <si>
    <t>WILD-57</t>
  </si>
  <si>
    <t>coastal tailed frog - Watercourse BC-611</t>
  </si>
  <si>
    <t>Watercourse BC-611</t>
  </si>
  <si>
    <t>WILD-58</t>
  </si>
  <si>
    <t>coastal tailed frog - Watercourse BC-614</t>
  </si>
  <si>
    <t>Watercourse BC-614</t>
  </si>
  <si>
    <t>WILD-58a</t>
  </si>
  <si>
    <t>2021: SP5B-CR1-1022-F1</t>
  </si>
  <si>
    <t>KP range of of burrows: 1011.75 burrows</t>
  </si>
  <si>
    <t>WILD-59</t>
  </si>
  <si>
    <t>coastal tailed frog - Watercourse BC-615</t>
  </si>
  <si>
    <t>Watercourse BC-615</t>
  </si>
  <si>
    <t>WILD-59a</t>
  </si>
  <si>
    <t>coastal tailed frog - Associated with BC-616</t>
  </si>
  <si>
    <t>AM/MW/KS</t>
  </si>
  <si>
    <t>Associated with BC-616</t>
  </si>
  <si>
    <t>WILD-59b</t>
  </si>
  <si>
    <t>coastal tailed frog - Associated with BC-617/end KP within active logging block</t>
  </si>
  <si>
    <t>Associated with BC-617/end KP within active logging block</t>
  </si>
  <si>
    <t>WILD-59b.1</t>
  </si>
  <si>
    <t>2021: SP5B-CR02-1026-F05</t>
  </si>
  <si>
    <t>KP range of of burrows: 1012.575-1012.615 burrows</t>
  </si>
  <si>
    <t>WILD-59c</t>
  </si>
  <si>
    <t>2020: SP5B-CR3-0901-F1; 2021: SP5B-CR02-1026-F04</t>
  </si>
  <si>
    <t>KP range of of burrows: 1012.82-1013.01</t>
  </si>
  <si>
    <t>WILD-60</t>
  </si>
  <si>
    <t>coastal tailed frog - Watercourse BC-620</t>
  </si>
  <si>
    <t>Watercourse BC-620</t>
  </si>
  <si>
    <t>WILD-59c.1</t>
  </si>
  <si>
    <t>2021: SP5B-CR02-1026-F02; SP5B-CR02-1026-F03</t>
  </si>
  <si>
    <t>KP range of of burrows: 1013.08-1013.15 burrows</t>
  </si>
  <si>
    <t>WILD-60a</t>
  </si>
  <si>
    <t>2021: SP5B-CR02-1026-F01</t>
  </si>
  <si>
    <t>KP range of of burrows: 1013.19-1013.23 burrows</t>
  </si>
  <si>
    <t>WILD-60b</t>
  </si>
  <si>
    <t>SP5B-CR4-1009-F1</t>
  </si>
  <si>
    <t xml:space="preserve">American pika </t>
  </si>
  <si>
    <t>BC Wildlife  Act Permit</t>
  </si>
  <si>
    <t>Feature previously removed as it did not overlap with project footprint; updated alignment now overlaps with the feature. One pika observed upslope of ROW. Heard calling then saw individual. Was on top of rock that has crevices underneath</t>
  </si>
  <si>
    <t xml:space="preserve">During reclamation , talus should be replaced wherever possible in known pika habitat. </t>
  </si>
  <si>
    <t>LC/KA</t>
  </si>
  <si>
    <t>WILD-81</t>
  </si>
  <si>
    <t>coastal tailed frog - Watercourse BC-623</t>
  </si>
  <si>
    <t>Watercourse BC-623</t>
  </si>
  <si>
    <t>WILD-61</t>
  </si>
  <si>
    <t>coastal tailed frog - Watercourse BC-625</t>
  </si>
  <si>
    <t>Watercourse BC-625</t>
  </si>
  <si>
    <t>WILD-62</t>
  </si>
  <si>
    <t>coastal tailed frog - Watercourse BC-627</t>
  </si>
  <si>
    <t>Watercourse BC-627</t>
  </si>
  <si>
    <t>WILD-63</t>
  </si>
  <si>
    <t>coastal tailed frog - Watercourse BC-628</t>
  </si>
  <si>
    <t>Watercourse BC-628</t>
  </si>
  <si>
    <t>WILD-80</t>
  </si>
  <si>
    <t>coastal tailed frog - Watercourse BC-629a</t>
  </si>
  <si>
    <t>Watercourse BC-629a</t>
  </si>
  <si>
    <t>WILD-64</t>
  </si>
  <si>
    <t>coastal tailed frog - Watercourse BC-630</t>
  </si>
  <si>
    <t>Watercourse BC-630</t>
  </si>
  <si>
    <t>WILD-80a</t>
  </si>
  <si>
    <t> SP5B-CR03-1018-F01 </t>
  </si>
  <si>
    <t>Large pile of rocks and boulders. Auditory and visual detection of at least three pika.</t>
  </si>
  <si>
    <t>WILD-64a-1</t>
  </si>
  <si>
    <t xml:space="preserve">coastal tailed frog - Coquihalla River. </t>
  </si>
  <si>
    <t>NG/AM</t>
  </si>
  <si>
    <t>long-toed salamander - ﻿Associated with WT-710a. PSRE and AMMA larvae</t>
  </si>
  <si>
    <t xml:space="preserve">In the event that an amphibian pond is crossed during construction, the following mitigation is recommended:
• Ensure an amphibian salvage is conducted by Qualified Professional(s) according to the approved permit. Follow the mitigation measures listed for pre-construction to the extent feasible. 
• Implement the standard pipeline construction and water crossing mitigation measures in Section 7.0 and 14.0 of the Pipeline EPP. 	</t>
  </si>
  <si>
    <t>WILD-64b</t>
  </si>
  <si>
    <t>coastal tailed frog - Dewdney Creek.</t>
  </si>
  <si>
    <t>WILD-65a</t>
  </si>
  <si>
    <t>coastal tailed frog - Associated with BC-634</t>
  </si>
  <si>
    <t>ME</t>
  </si>
  <si>
    <t>Associated with BC-634</t>
  </si>
  <si>
    <t>WILD-66</t>
  </si>
  <si>
    <t>coastal tailed frog - Watercourse BC-634i</t>
  </si>
  <si>
    <t>Watercourse BC-634i</t>
  </si>
  <si>
    <t>WILD-79</t>
  </si>
  <si>
    <t>coastal tailed frog - Watercourse BC-635</t>
  </si>
  <si>
    <t>Watercourse BC-635</t>
  </si>
  <si>
    <t>WILD-79a</t>
  </si>
  <si>
    <t>﻿Observed American Pika within talus/boulder area in extra temporary workspace at between 1024.46-1024.57. At least two individuals were heard calling. Habitat is highly suitable for pika.</t>
  </si>
  <si>
    <t xml:space="preserve">During reclamation, talus should be replaced wherever possible in known pika habitat. </t>
  </si>
  <si>
    <t>JG/NE</t>
  </si>
  <si>
    <t>WILD-79c</t>
  </si>
  <si>
    <t>SP5B-CR1-0825-F2</t>
  </si>
  <si>
    <t>Pika heard from talus slope adjacent to ROW. Talus overlaps slightly with ROW.</t>
  </si>
  <si>
    <t>JG/LH</t>
  </si>
  <si>
    <t xml:space="preserve">long-toed salamander, northern pacific treefrog - Associated with WT-710b. Larvae and PSRE adult observed in July ( From triton SC: SP5b-ACR2-0711-F1: tadpoles and chorus frogs were observed within the standing pools). Site has been dry since early August. </t>
  </si>
  <si>
    <t>WILD-78</t>
  </si>
  <si>
    <t>BC Wildlife Act Permit (SU20-278101)</t>
  </si>
  <si>
    <t>coastal tailed frog - Watercourse BC-644</t>
  </si>
  <si>
    <t>AM/NG/KS</t>
  </si>
  <si>
    <t>Watercourse BC-644</t>
  </si>
  <si>
    <t>WILD-78.1</t>
  </si>
  <si>
    <t xml:space="preserve">coastal tailed frog - WC flows along edge of temporary workspace into the Coquihalla river. </t>
  </si>
  <si>
    <t>WILD-78.2</t>
  </si>
  <si>
    <t xml:space="preserve">coastal tailed frog - Coquihalla river. </t>
  </si>
  <si>
    <t>WILD-78a</t>
  </si>
  <si>
    <t>coastal tailed frog - Associated with BC-645d</t>
  </si>
  <si>
    <t>Associated with BC-645d</t>
  </si>
  <si>
    <t>SP5B-CR2-0617-F1</t>
  </si>
  <si>
    <t>long-toed salamander - AMMA larvae present.</t>
  </si>
  <si>
    <t>WILD-67</t>
  </si>
  <si>
    <t>coastal tailed frog - Watercourse BC-646</t>
  </si>
  <si>
    <t>Watercourse BC-646</t>
  </si>
  <si>
    <t>WILD-67b</t>
  </si>
  <si>
    <t>2021: SP5B-CR1-1007-F1</t>
  </si>
  <si>
    <t>Snake hibernacula</t>
  </si>
  <si>
    <t>Den located within the bern on the north side of Railway creek.</t>
  </si>
  <si>
    <t>No salvage will occur during winter months when reptiles are hibernating (November 1 to March 31).</t>
  </si>
  <si>
    <t>In the event an active snake hibernaculum is identified, implement a 150 m buffer (BC MOE 2014), and avoid activity during the period of April 1 to October 31 (BC MWLAP 2004b), to the extent feasible. 
Consult with a Resource Specialist to review the site-specific monitoring plan for mitigation measures that have been created in consultation with FLNRORD.</t>
  </si>
  <si>
    <t>Monitoring of clearing, grubbing, and construction works as recommended by a Resource Specialist. Consult with a Resource Specialist to review the site-specific monitoring plan for mitigation measures that have been created in consultation with FLNRORD.</t>
  </si>
  <si>
    <t>Consult with a Resource Specialist and refer to the site-specific monitoring plan for mitigation measures that have been created in consultation with FLNRORD.</t>
  </si>
  <si>
    <t>Consult with a Resource Specialist to determine if any species-specific mitigation measures are recommended during operations.</t>
  </si>
  <si>
    <t>WILD-67a</t>
  </si>
  <si>
    <t>SP5B-CR2-0612-F1</t>
  </si>
  <si>
    <t>Marmot den site</t>
  </si>
  <si>
    <t>BC Wildlife Act Permit- SU22-632750</t>
  </si>
  <si>
    <t>Rocky slope with grassy and wildflower base. Woody vegetation along slope, larger rock piles at base, smaller rocks along slope.
Adult seen at “end point” on rocks and den is located in larger rock pile in the middle.</t>
  </si>
  <si>
    <t>Trapping and relocation is permitted to occur between late June to August 31.</t>
  </si>
  <si>
    <t>• Ensure a General Wildlife Permit has been obtained and the Qualified Professional(s) identified on the permit conduct an assessment of risk to habitat and individuals. 
- Assess the construction footprint to see if exclusion of the occupied area is logistically possible. Opaque fencing will be erected between the inhabited area and the construction footprint to inhibit marmots from entering the workspace and provide sensory abatement during construction activities. Any construction activities prior to fence installation will require monitoring by a QP.
- If disturbance to the occupied area is essential to construction, marmots will be trapped and relocated by QPs.</t>
  </si>
  <si>
    <t xml:space="preserve">• Monitor to be on-site during clearing and construction activities.
• RS to recommend additional mitigations as required based on timing of works. </t>
  </si>
  <si>
    <t>• During reclamation, rocks should be replaced at a similar gradient as is currently found in the footprint.</t>
  </si>
  <si>
    <t xml:space="preserve">• Avoid ground disturbance within the occupied marmot dens/burrows. </t>
  </si>
  <si>
    <t>GS/NG</t>
  </si>
  <si>
    <t>WILD-115</t>
  </si>
  <si>
    <t>Raptor nest</t>
  </si>
  <si>
    <t>200 m
(300 m if
occupied)</t>
  </si>
  <si>
    <t>Peregrine falcon nest</t>
  </si>
  <si>
    <t>Least Risk window is October 1 to February 28</t>
  </si>
  <si>
    <t>Schedule clearing activities outside of the sensitive nesting period for raptors:
o The least risk windows for raptors include (BC MOE 2014):
 Bald Eagle – September 1 to December 31
 Osprey – September 15 to March 31
 Other raptors (e.g., unidentified hawk nests) – October 1 to February 28
• Eagle, peregrine falcon, gyrfalcon, osprey and burrowing owl nests are protected year- round by the BC Wildlife Act and may not be cleared. Refer to the Guidelines for Raptor Conservation (BC MOE 2013) for species-specific information on sensitive breeding and nesting time periods and buffers for raptor nests according to their tolerance to human disturbance. These buffers range from 50 m to 500 m depending on the time of year, the surrounding land use and species. During the breeding season, an additional 100 m “quiet” buffer is recommended, but may differ for species with low moderate or low tolerance for disturbance (BC MOE 2013).</t>
  </si>
  <si>
    <t>• In the event clearing is scheduled outside of the least risk window, conduct a site visit to determine the status of the nests identified to date. In other areas of suitable habitat, Wildlife Resource Specialists will use non-intrusive methods to conduct an area search for evidence of nesting (e.g., presence of territorial males, alarm calls, distraction displays, adults carrying nesting material/food). In the event an active nest is found, it will be subject to site-specific mitigation measures (e.g., clearly marked species-specific buffer around the nest or non-intrusive monitoring). Engage a Wildlife Resource Specialist to monitor the nest during activity to ensure disturbance to nesting is avoided where site-specific circumstances may permit a reduction in the protective buffer (e.g., adequate barrier exists between the nest and Project activities that effectively reduces sensory disturbance from the Project). If monitoring indicates Project activities are causing disturbance of an active nest (i.e., considerable behavioural changes from baseline), work will be modified or temporarily halted and corrective measures will be implemented (e.g., increase in protective buffer, modification of Project activities within the buffer). The appropriate mitigation measures will be selected by an Environmental Inspector, in consultation with a Wildlife Resource Specialist. 
• If construction is unavoidable within the recommended year-round and breeding buffers, develop site-specific mitigation (including nest monitoring during the breeding period) in consultation with a Wildlife Resource Specialist.
• In the event a raptor nest is identified adjacent to or on the edge of the pipeline construction footprint adjust the configuration of temporary workspace to avoid/retain the nest tree where this will not affect construction execution or conflict with applicable safety requirements.
• If construction activities require the removal of a raptor nest that is not protected year- round (e.g., red-tailed hawk nest), nest removal should only occur following confirmation that the nest is inactive (i.e., the young have left the nest).
• If construction activities require the removal of a raptor nest that is protected year- round under the BC Wildlife Act (i.e., eagle, peregrine falcon, gyrfalcon, osprey and burrowing owl), Trans Mountain will work with the appropriate regulatory authorities to obtain a permit and develop appropriate procedures. Upon confirmation the nest is inactive, nest removal should occur during the least risk window. When a nest is removed, the installation of a replacement structure (i.e., a platform on a pole or transplanted tree) should be erected in nearby suitable habitat or as directed in the conditions of the permit (BC MOE 2013).</t>
  </si>
  <si>
    <t>WILD-115a-1</t>
  </si>
  <si>
    <t>SP5B-CR2-0611-F1</t>
  </si>
  <si>
    <t>Amphibian Breeding Pond</t>
  </si>
  <si>
    <t>PSRE larvae observed. Woody, herbaceous and graminoid vegetation and submergent vegetation, deep wet areas. Possible watercourse as there is a culvert going under the highway (west) and wet area continues far past the E limit of ROW.</t>
  </si>
  <si>
    <t>WILD-115a</t>
  </si>
  <si>
    <t>SP5B-CR5-0918-F1</t>
  </si>
  <si>
    <t>coastal tailed frog - Watercourse BC-669a</t>
  </si>
  <si>
    <t>RO, MV</t>
  </si>
  <si>
    <t>Watercourse BC-669a</t>
  </si>
  <si>
    <t>WILD-115b</t>
  </si>
  <si>
    <t>coastal tailed frog - Watercourse BC-678</t>
  </si>
  <si>
    <t>KP/MV</t>
  </si>
  <si>
    <t>Watercourse BC-678</t>
  </si>
  <si>
    <t>WILD-68</t>
  </si>
  <si>
    <t>coastal tailed frog - Watercourse BC-682</t>
  </si>
  <si>
    <t>Watercourse BC-682</t>
  </si>
  <si>
    <t>WILD-77</t>
  </si>
  <si>
    <t>coastal tailed frog - Watercourse BC-688</t>
  </si>
  <si>
    <t>Watercourse BC-688</t>
  </si>
  <si>
    <t>WILD-69</t>
  </si>
  <si>
    <t>coastal tailed frog - Watercourse BC-690</t>
  </si>
  <si>
    <t>Watercourse BC-690</t>
  </si>
  <si>
    <t>WILD-70</t>
  </si>
  <si>
    <t>coastal tailed frog - Watercourse BC-693</t>
  </si>
  <si>
    <t>Watercourse BC-693</t>
  </si>
  <si>
    <t>WILD-71</t>
  </si>
  <si>
    <t>coastal tailed frog - Watercourse BC-694</t>
  </si>
  <si>
    <t>Watercourse BC-694</t>
  </si>
  <si>
    <t>WILD-70a</t>
  </si>
  <si>
    <t>2021: SP5B-CR2-0409-F01; SP5B-CR1-0424-F1; 2022: SP5B-CR01-0303-WILD-70a</t>
  </si>
  <si>
    <t>Oregon Forestsnail mating area</t>
  </si>
  <si>
    <t xml:space="preserve">Segment of ROW with multiple patches of stinging nettle containing high density of Oregon forestsnail including two mating pairs. Mar 2022: Debris flow from fall 2021 flooding eliminated approx 50 m of suitable OFS habitat (1071.45-1071.50). </t>
  </si>
  <si>
    <t>•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t>
  </si>
  <si>
    <t>•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
• Note, that snails are dormant and buried under cover (dependent on weather) for summer aestivation (approximately July 1 to August 31) and winter hibernation (approximately October 15 to March 14).
• If clearing is proposed during the dormant period prior to exclusion fence installation, an additional sweep will be conducted for any remnant individuals. If snails are observed, clearing must not take place until the active period when an additional salvage can take place.
• A Provincial permit is not required for Oregon forestsnail salvage. A qualified Wildlife Resource Specialist will conduct any salvage.</t>
  </si>
  <si>
    <t>• Salvage and retain CWD and leaf litter as approved by an Environmental Inspector during clearing for later use during restoration in an effort to emulate pre-construction (baseline) conditions. These features will be salvaged during clearing or immediately prior to topsoil handling and grading, under the supervision of the Environmental Inspector or designate. Large pieces of CWD are preferred; however, smaller pieces can also be salvaged where large pieces are not available. Retain and replace CWD using the original CWD found at the site to the where sufficient storage space is available, and supplement with felled timber where necessary to achieve target volumes.
• Fell all timber onto the pipeline construction footprint during clearing to reduce damage to vegetation off the Project Footprint.</t>
  </si>
  <si>
    <t>• Replacement of grade material to pre-construction contours should focus on restoration of micro-topography, particularly pit and mound micro-topography (i.e., undulating ground surface), where it exists prior to construction.
• When replacing topsoil material, avoid track packing or compacting materials and replace in a manner that leaves the surface in a rough condition (i.e., textured) to reduce surface water run-off.
• Replace CWD that was salvaged and retained during clearing within the Project Footprint. The location and the volume replaced will be similar to pre-construction conditions (refer to Table 10.1-5 for Coarse Woody Debris Target Volumes for Wildlife habitat). Tons/ha of CWD retained must comply with BC MFLNRORD Wildfire Management Branch Fuel Hazard Abatement specifications. Species that pose a forest health risk will not be used.
• Spread leaf litter that was salvaged and retained during clearing. The location and coverage replaced will be similar to pre-construction conditions. In the event sufficient storage space is not available to salvage leaf litter, consider supplementing with mulch (large pieces). Mulch should be scattered and not form a thick layer that restricts vegetation growth or snail movement (i.e., target thickness of 3 cm or less and not more than 5 cm thick).
• Use natural re-generation, seeding and planting of tree seedlings as specified in the Reclamation Management Plan (Section 9.0 of Volume 6 of the Environmental Plans). Seed mixes, species lists, and seeding/planting prescriptions are provided in these plans. The reclamation strategy will be compatible with the existing land use and the construction Line List.</t>
  </si>
  <si>
    <t>Complete</t>
  </si>
  <si>
    <t>JG/CB</t>
  </si>
  <si>
    <t>WILD-72</t>
  </si>
  <si>
    <t>coastal tailed frog - Watercourse BC-695</t>
  </si>
  <si>
    <t>Watercourse BC-695</t>
  </si>
  <si>
    <t>WILD-72a-1</t>
  </si>
  <si>
    <t>Segment of ROW with multiple patches of stinging nettle containing high density of Oregon forestsnail including one mating pair.</t>
  </si>
  <si>
    <t xml:space="preserve">•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
• Note, that snails are dormant and buried under cover (dependent on weather) for summer aestivation (approximately July 1 to August 31) and winter hibernation (approximately October 15 to March 14).
• If clearing is proposed during the dormant period prior to exclusion fence installation, an additional sweep will be conducted for any remnant individuals. If snails are observed, clearing must not take place until the active period when an additional salvage can take place.
• A Provincial permit is not required for Oregon forestsnail salvage. A qualified Wildlife Resource Specialist will conduct any salvage.
</t>
  </si>
  <si>
    <t>WILD-73</t>
  </si>
  <si>
    <t>coastal tailed frog - Watercourse BC-697</t>
  </si>
  <si>
    <t>Watercourse BC-697</t>
  </si>
  <si>
    <t>WILD-74</t>
  </si>
  <si>
    <t>coastal tailed frog - Unknown watercourse in Spread 6</t>
  </si>
  <si>
    <t>WILD-93a.2</t>
  </si>
  <si>
    <t>SP5B-CR1-1007-F1</t>
  </si>
  <si>
    <t>KP range of burrows: VKP 1007+810+420 - VKP 1007+810+427</t>
  </si>
  <si>
    <t>LC/CB/KA</t>
  </si>
  <si>
    <t>WILD-93a.3</t>
  </si>
  <si>
    <t>Sp5b-cr5-0924-F4</t>
  </si>
  <si>
    <t>Mountain beaver burrows on access road and ROW on either side of BC-598. KP range of burrows: KP 1008.33-1008.41</t>
  </si>
  <si>
    <t>KP/CD</t>
  </si>
  <si>
    <t xml:space="preserve">Wildlife Critical Habitat - ECCC Identified </t>
  </si>
  <si>
    <t>WF-BO-08</t>
  </si>
  <si>
    <t xml:space="preserve">Barn Owl Candidate Critical Habitat (Hope) (Location of Interest) </t>
  </si>
  <si>
    <t>Least risk window - September 1 to February 28. Refer to "Mitigation - Pre-Construction" for details.</t>
  </si>
  <si>
    <t>• Commence clearing or construction between September 1 and February 28 to avoid the sensitive nesting and fledging period for barn owls (approximately March 1 to August 31). Where clearing and construction cannot be initiated in this period, Wildlife Resource Specialists will conduct area searches (where suitable nesting habitat occurs) prior to the commencement of clearing or construction to locate active barn owl nests along the Project Footprint. Area searches will include revisiting potential nest trees identified during previous field work and determining occupancy by recent evidence of use (e.g., pellets) and watching the potential nest structure from a safe distance to avoid disturbance. If necessary, and depending on the time of year, call-playback may be used and will follow available Provincial survey standards (e.g., Resources Information Standards Committee). In the event an active barn owl nest is identified, mitigation will be approved by the Environmental Inspector with guidance from a Wildlife Resource Specialist, and in consultation with BC MFLNRORD as necessary, depending on the site-specific circumstances. The recommended setback for barn owl nests ranges from 1.5 tree lengths for urban areas, 100 m for rural and 200 m for undeveloped areas. During the breeding season, an additional 100 m “quiet” buffer is recommended. Measures will include one or a combination of the following:
     - implement the appropriate protective setback until the nest is no longer active; or
     - engage a Wildlife Resource Specialist to monitor the nest during activity to ensure disturbance to nesting is avoided where site-specific circumstances may permit a reduction in the protective setback (e.g., adequate barrier exists between the nest and Project activity that effectively reduces sensory disturbance from the Project). If monitoring indicates Project activities are causing disturbance of an active nest (i.e., considerable behavioural changes from baseline), work will be temporarily halted and corrective measures will be implemented (e.g., increase in protective setback, modification of Project activities within the setback).
• Prior to clearing within identified areas with the biophysical attributes of nesting habitat, the Construction Manager and Environmental Inspector, with the assistance or a Wildlife Resource Specialist will identify suitable nest trees located within the Project Footprint for replacement and retention. Identify those trees located on the edge of the Project Footprint that can be avoided where their retention will not affect construction execution, pipeline operations or maintenance activities, or conflict with applicable safety requirements. Where suitable nest trees are identified for retention, retain adjacent trees to protect the structural integrity of the nest tree from blow-down, where their retention will not affect construction execution, pipeline operations or maintenance activities, or conflict with applicable safety requirements. The retention of these trees will be approved by the Environmental Inspector and the Construction Manager to ensure safety requirements are met. Clearly mark locations where clearing is to be narrowed or avoided to retain identified trees.
• Complete danger tree assessments on the edge of the Project Footprint so that every effort can be made to retain (and if necessary, modify to remove dangerous portions) suitable nest trees as an alternate to complete removal. Those conducting danger tree assessments will be trained as per the Wildlife Danger Tree Assessor’s Course as administered by the Wildlife Tree Committee or will refer to the wildlife danger tree assessor’s material (course workbooks, guides) available on the Government of BC website (Government of BC 2017) for guidance on reasonable efforts and suitable mitigation in danger tree assessments.</t>
  </si>
  <si>
    <t>• In the event an active barn owl nest is discovered during clearing or construction, implement the Wildlife Species of Concern Discovery and Wildlife Encounter Contingency Plan (Appendix B of the EPP). Mitigation will be reviewed and approved by the Environmental Inspector with guidance from a Wildlife Resource Specialist depending on the site-specific circumstances.
• If construction activities require the removal of a known barn owl nest, Trans Mountain will work with the Appropriate Government Authorities to discuss practical options and mitigation measures. Nest removal will only occur following confirmation that the nest is inactive (i.e., young have left the nest). When a known nest is removed an artificial nest box will be installed in nearby suitable habitat.</t>
  </si>
  <si>
    <t>• Use natural re-generation, seeding and planting of tree seedlings as specified in the Reclamation Management Plan (Section 9.0 of Volume 6 of the Environmental Plans). Seed mixes, species lists, and seeding/planting prescriptions are provided in these plans. The reclamation strategy will be compatible with the existing land use and the construction Line List.
• Where suitable nest trees are removed by the Project, selectively replace by installing artificial nest boxes. Nest boxes will be implemented in the approximate area from which suitable nest trees were removed, where landowner agreements permit.</t>
  </si>
  <si>
    <t>• Schedule vegetation management accordingly to avoid potential sensory disturbance during the breeding/fledgling period if an active barn owl nest is located adjacent to the Project Footprint.
• Implement the appropriate vegetation management measures in consideration of species at risk and their habitat (e.g., restrict vegetation management to the minimum width required for the safe operation and inspection of the pipeline, and allow vegetation outside of this area to regenerate).
• Minimize the use of herbicides. Consider non-chemical options as the primary method to manage non-woody problem vegetation (e.g., mowing or hand-pulling). When non-chemical vegetation management options are not practical (e.g., invasive plant removal) utilize spot treatment applications of herbicides, as necessary.</t>
  </si>
  <si>
    <t xml:space="preserve">Oregon Forestsnail Critical Habitat. Hunter Creek area. </t>
  </si>
  <si>
    <t>• Schedule Project clearing only after a salvage has been conducted and exclusion fencing installed. A salvage is recommended during periods when snails are likely to be active and easier to find on the surface. Active periods are dependent upon weather and generally occur from:
− March 15 to June 30; or
− September 1 to October 15 prior to winter hibernation
• Note, that snails are dormant and buried under cover (dependent on weather) for summer aestivation (approximately July 1 to August 31) and winter hibernation (approximately October 15 to March 14).
• Where activities occur on Federal lands (i.e., Indian Reserves) ensure that a SARA Section 73 Permit has been acquired prior to Project activities.
• A Provincial permit is not required for Oregon forestsnail salvage. A qualified Wildlife Resource Specialist will conduct any salvage.
• Prior to clearing within critical habitat, the Construction Manager and Environmental Inspector, with the assistance of a Wildlife Resource Specialist, will identify mature deciduous trees on the edge of the Project Footprint that can be avoided where their retention will not affect clearing or construction execution, pipeline operations or maintenance activities, or conflict with applicable safety requirements. The Environmental Inspector and the Construction Manager will approve the retention of these trees to ensure safety requirements are met. Clearly mark locations where clearing is to be narrowed or avoided to retain identified trees.</t>
  </si>
  <si>
    <t>• Reduce the frequency of vegetation management (i.e., not needed annually).
• Schedule vegetation management activities to minimize the potential for encountering Oregon forestsnails, as well as minimize the duration of the activity. For example, understory brushing, and canopy pruning are recommended when Oregon forestsnails are hibernating and the risk of mortality is reduced. Appropriate periods for vegetation management activities should be discussed with the Appropriate Government Authority.
• Implement the appropriate vegetation management measures in consideration of species at risk and their habitat (e.g., restrict vegetation management to the minimum width required for the safe operation and inspection of the pipeline, and allow vegetation outside of this area to re-generate).
• Minimize the use of herbicides. Consider non-chemical options as the primary method to manage non-woody problem vegetation (e.g., mowing or hand pulling). When non-chemical vegetation management options are not practical (e.g., invasive plant removal), utilize spot treatment applications of herbicides as necessary (i.e., wick-on or stem injection). Conduct weed control activities when snails are not active on the surface (i.e., between July and August or November and February).
• Minimize the use of heavy equipment for vegetation management. If necessary, use matting in critical habitat to prevent disturbance to vegetation and soil compaction.</t>
  </si>
  <si>
    <t>WILD-74a</t>
  </si>
  <si>
    <t>Coastal Giant Salamander Critical Habitat (core). Bridal Creek area.</t>
  </si>
  <si>
    <t>WL</t>
  </si>
  <si>
    <t>Rodent</t>
  </si>
  <si>
    <t>Amphibian</t>
  </si>
  <si>
    <t>Bird</t>
  </si>
  <si>
    <t>Bear</t>
  </si>
  <si>
    <t>Beaver</t>
  </si>
  <si>
    <t>Snail</t>
  </si>
  <si>
    <t>Snake</t>
  </si>
  <si>
    <t>Deer</t>
  </si>
  <si>
    <t>[63,127,63]</t>
  </si>
  <si>
    <t>[76,38,38]</t>
  </si>
  <si>
    <t>Wildlife</t>
  </si>
  <si>
    <t>[165,165,0]</t>
  </si>
  <si>
    <t>[79,63,127]</t>
  </si>
  <si>
    <t>[63,95,127]</t>
  </si>
  <si>
    <t>[165,124,82]</t>
  </si>
  <si>
    <t>[76,76,38]</t>
  </si>
  <si>
    <t>[109,128,60]</t>
  </si>
  <si>
    <t>[142,47,47]</t>
  </si>
  <si>
    <t>[63,102,51]</t>
  </si>
  <si>
    <t>[187,105,12]</t>
  </si>
  <si>
    <t>[63,127,79]</t>
  </si>
  <si>
    <t>[199,130,107]</t>
  </si>
  <si>
    <t>[63,127,127]</t>
  </si>
  <si>
    <t>[79,127,63]</t>
  </si>
  <si>
    <t>[127,111,63]</t>
  </si>
  <si>
    <t>[115,105,89]</t>
  </si>
  <si>
    <t>[130,98,74]</t>
  </si>
  <si>
    <t>2.5m Constant Elevation</t>
  </si>
  <si>
    <t>2.5m CE</t>
  </si>
  <si>
    <t>CE</t>
  </si>
  <si>
    <t>3.0m Constant Elevation</t>
  </si>
  <si>
    <t>3.0m CE</t>
  </si>
  <si>
    <t>2.0m Constant Elevation</t>
  </si>
  <si>
    <t>2.0m CE</t>
  </si>
  <si>
    <t>2.0m Trenchless</t>
  </si>
  <si>
    <t>2.0m TL</t>
  </si>
  <si>
    <t>TL</t>
  </si>
  <si>
    <t>2.5m Trenchless</t>
  </si>
  <si>
    <t>2.5m TL</t>
  </si>
  <si>
    <t>1.5m Trenchless</t>
  </si>
  <si>
    <t>1.5m TL</t>
  </si>
  <si>
    <t>1.5m CE</t>
  </si>
  <si>
    <t>1.5m Constant Elevation</t>
  </si>
  <si>
    <t>2.2m CE</t>
  </si>
  <si>
    <t>2.2m Constant Elevation</t>
  </si>
  <si>
    <t>2.0/3.0</t>
  </si>
  <si>
    <t>2.0m CG/3.0m FG</t>
  </si>
  <si>
    <t>2.0m Construction Grade/3.0m Finished Grade</t>
  </si>
  <si>
    <t>1.8m TL</t>
  </si>
  <si>
    <t>1.8m Trenchless</t>
  </si>
  <si>
    <t>2.3/1.2</t>
  </si>
  <si>
    <t>2.3m CG/1.2m CG</t>
  </si>
  <si>
    <t>2.3m Construction Grade/1.2m Construction Grade</t>
  </si>
  <si>
    <t>3.0m TL</t>
  </si>
  <si>
    <t>3.0m Trenchless</t>
  </si>
  <si>
    <t>Rev 3 alignment sheets</t>
  </si>
  <si>
    <t>New dominant design documents</t>
  </si>
  <si>
    <t>5.24.7</t>
  </si>
  <si>
    <t>PA03164</t>
  </si>
  <si>
    <t>New Spread 5A and 5B break</t>
  </si>
  <si>
    <t>PA03165</t>
  </si>
  <si>
    <t>Valve 2K987</t>
  </si>
  <si>
    <t>5A-IB-2146</t>
  </si>
  <si>
    <t>5A-IB-2147</t>
  </si>
  <si>
    <t>5A-IB-2148</t>
  </si>
  <si>
    <t>Start of MOC-000589</t>
  </si>
  <si>
    <t>Site-Specific - M002-XD00215</t>
  </si>
  <si>
    <t>End of MOC-000589</t>
  </si>
  <si>
    <t>Site-Specific - M002-XH03050
ON HOLD</t>
  </si>
  <si>
    <t>5B-IB-2113</t>
  </si>
  <si>
    <t>5B-IB-2114</t>
  </si>
  <si>
    <t>5B-IB-2115</t>
  </si>
  <si>
    <t>5B-IB-2116</t>
  </si>
  <si>
    <t>5B-IB-2117</t>
  </si>
  <si>
    <t>Begin TCA-24B</t>
  </si>
  <si>
    <t>1012+600+003</t>
  </si>
  <si>
    <t>5B-IB-2130</t>
  </si>
  <si>
    <t>1012+600+283</t>
  </si>
  <si>
    <t>1012+600+289</t>
  </si>
  <si>
    <t>5B-IB-2135</t>
  </si>
  <si>
    <t>1012+600+310</t>
  </si>
  <si>
    <t>1012+600+315</t>
  </si>
  <si>
    <t>5B-IB-2124</t>
  </si>
  <si>
    <t>1012+600+339</t>
  </si>
  <si>
    <t>1012+600+344</t>
  </si>
  <si>
    <t>5B-IB-2127</t>
  </si>
  <si>
    <t>1012+600+364</t>
  </si>
  <si>
    <t>1012+600+369</t>
  </si>
  <si>
    <t>5B-IB-2125</t>
  </si>
  <si>
    <t>1012+600+400</t>
  </si>
  <si>
    <t>1012+600+405</t>
  </si>
  <si>
    <t>5B-IB-2500</t>
  </si>
  <si>
    <t>1012+600+437</t>
  </si>
  <si>
    <t>1012+600+445</t>
  </si>
  <si>
    <t>5B-IB-2123</t>
  </si>
  <si>
    <t>1012+600+463</t>
  </si>
  <si>
    <t>1012+600+468</t>
  </si>
  <si>
    <t>5B-IB-2121</t>
  </si>
  <si>
    <t>1012+600+493</t>
  </si>
  <si>
    <t>1012+600+498</t>
  </si>
  <si>
    <t>5B-IB-2474</t>
  </si>
  <si>
    <t>1012+600+512</t>
  </si>
  <si>
    <t>1012+600+518</t>
  </si>
  <si>
    <t>5B-IB-2475</t>
  </si>
  <si>
    <t>1012+600+545</t>
  </si>
  <si>
    <t>1012+600+549</t>
  </si>
  <si>
    <t>5B-IB-2120</t>
  </si>
  <si>
    <t>1012+600+572</t>
  </si>
  <si>
    <t>1012+600+577</t>
  </si>
  <si>
    <t>5B-IB-2476</t>
  </si>
  <si>
    <t>1012+600+599</t>
  </si>
  <si>
    <t>1012+600+605</t>
  </si>
  <si>
    <t>5B-IB-2132</t>
  </si>
  <si>
    <t>1012+600+641</t>
  </si>
  <si>
    <t>1012+600+646</t>
  </si>
  <si>
    <t>5B-IB-2137</t>
  </si>
  <si>
    <t>1012+600+661</t>
  </si>
  <si>
    <t>1012+600+667</t>
  </si>
  <si>
    <t>1012+600+672</t>
  </si>
  <si>
    <t>5B-IB-2477</t>
  </si>
  <si>
    <t>1012+600+678</t>
  </si>
  <si>
    <t>1012+600+800</t>
  </si>
  <si>
    <t>1012+600 +800</t>
  </si>
  <si>
    <t>1012+600 +869</t>
  </si>
  <si>
    <t>1012+600 +874</t>
  </si>
  <si>
    <t>5B-IB-2478</t>
  </si>
  <si>
    <t>1012+600 +973</t>
  </si>
  <si>
    <t>1012+600 +979</t>
  </si>
  <si>
    <t>1012+600 +986</t>
  </si>
  <si>
    <t>5B-IB-2488</t>
  </si>
  <si>
    <t>1012+600 +992</t>
  </si>
  <si>
    <t>End TCA-24B</t>
  </si>
  <si>
    <t>5B-IB-2139</t>
  </si>
  <si>
    <t>5B-IB-2140</t>
  </si>
  <si>
    <t>5B-IB-2141</t>
  </si>
  <si>
    <t>5B-IB-2142</t>
  </si>
  <si>
    <t>5B-IB-2143</t>
  </si>
  <si>
    <t>5B-IB-2144</t>
  </si>
  <si>
    <t>5B-IB-2145</t>
  </si>
  <si>
    <t>5B-IB-2146</t>
  </si>
  <si>
    <t>5B-IB-2147</t>
  </si>
  <si>
    <t>5B-IB-2148</t>
  </si>
  <si>
    <t>5B-IB-2149</t>
  </si>
  <si>
    <t>5B-IB-2150</t>
  </si>
  <si>
    <t>5B-IB-2406</t>
  </si>
  <si>
    <t>1015+819 +003</t>
  </si>
  <si>
    <t>1015+819 +056</t>
  </si>
  <si>
    <t>1015+819 +062</t>
  </si>
  <si>
    <t>1015+819 +221</t>
  </si>
  <si>
    <t>1015+819 +227</t>
  </si>
  <si>
    <t>5B-IB-2496
ON HOLD</t>
  </si>
  <si>
    <t>1015+819 +245</t>
  </si>
  <si>
    <t>1015+819 +307</t>
  </si>
  <si>
    <t>1015+819 +310</t>
  </si>
  <si>
    <t>5B-IB-2497
ON HOLD</t>
  </si>
  <si>
    <t>5B-IB-2157</t>
  </si>
  <si>
    <t>5B-IB-2158</t>
  </si>
  <si>
    <t>1018+316 +002</t>
  </si>
  <si>
    <t>1018+316 +036</t>
  </si>
  <si>
    <t>1018+316 +084</t>
  </si>
  <si>
    <t>Site-Specific - M002-XW03125</t>
  </si>
  <si>
    <t>1018+316 +120</t>
  </si>
  <si>
    <t>1018+316 +122</t>
  </si>
  <si>
    <t>5B-IB-2379</t>
  </si>
  <si>
    <t>5B-IB-2160</t>
  </si>
  <si>
    <t>Site-Specific - M002-XW03130</t>
  </si>
  <si>
    <t>5B-IB-2492</t>
  </si>
  <si>
    <t>5B-IB-2493</t>
  </si>
  <si>
    <t>5B-IB-2163</t>
  </si>
  <si>
    <t>Slope distance = 34m</t>
  </si>
  <si>
    <t>5B-IB-2164</t>
  </si>
  <si>
    <t>Site-Specific - M002-XU03135</t>
  </si>
  <si>
    <t>5B-IB-2189</t>
  </si>
  <si>
    <t>5B-IB-2191</t>
  </si>
  <si>
    <t>5B-IB-2192</t>
  </si>
  <si>
    <t>5B-IB-2193</t>
  </si>
  <si>
    <t>5B-IB-2194</t>
  </si>
  <si>
    <t>5B-IB-2195</t>
  </si>
  <si>
    <t>5B-IB-2196</t>
  </si>
  <si>
    <t>5B-IB-2197</t>
  </si>
  <si>
    <t>5B-IB-2198</t>
  </si>
  <si>
    <t>5B-IB-2199</t>
  </si>
  <si>
    <t>5B-IB-2200</t>
  </si>
  <si>
    <t>5B-IB-2201</t>
  </si>
  <si>
    <t>5B-IB-2202</t>
  </si>
  <si>
    <t>5B-IB-2203</t>
  </si>
  <si>
    <t>5B-IB-2204</t>
  </si>
  <si>
    <t>5B-IB-2205</t>
  </si>
  <si>
    <t>5B-IB-2206</t>
  </si>
  <si>
    <t>5B-IB-2207</t>
  </si>
  <si>
    <t>5B-IB-2208</t>
  </si>
  <si>
    <t>5B-IB-2210
ON HOLD</t>
  </si>
  <si>
    <t>5B-IB-2211
ON HOLD</t>
  </si>
  <si>
    <t>5B-IB-2407
ON HOLD</t>
  </si>
  <si>
    <t>5B-IB-2212
ON HOLD</t>
  </si>
  <si>
    <t>5B-IB-2380</t>
  </si>
  <si>
    <t>5B-IB-2381</t>
  </si>
  <si>
    <t>Begin MOC 000328</t>
  </si>
  <si>
    <t>1024+008 +275</t>
  </si>
  <si>
    <t>End MOC 000328</t>
  </si>
  <si>
    <t>5B-IB-2432</t>
  </si>
  <si>
    <t>5B-IB-2382</t>
  </si>
  <si>
    <t>5B-IB-2383</t>
  </si>
  <si>
    <t>5B-IB-2228</t>
  </si>
  <si>
    <t>5B-IB-2229</t>
  </si>
  <si>
    <t>5B-IB-2230</t>
  </si>
  <si>
    <t>5B-IB-2231</t>
  </si>
  <si>
    <t>5B-IB-2232</t>
  </si>
  <si>
    <t>5B-IB-2233</t>
  </si>
  <si>
    <t>5B-IB-2403
ON HOLD</t>
  </si>
  <si>
    <t>Begin NCA-1029
Site-Specific - M002-XU03209
ON HOLD</t>
  </si>
  <si>
    <t>1029+100 +004</t>
  </si>
  <si>
    <t>5B-IB-2234
ON HOLD</t>
  </si>
  <si>
    <t>1029+100 +052</t>
  </si>
  <si>
    <t>1029+100 +058</t>
  </si>
  <si>
    <t>5B-IB-2384
ON HOLD</t>
  </si>
  <si>
    <t>1029+100 +203</t>
  </si>
  <si>
    <t>1029+100 +233</t>
  </si>
  <si>
    <t>1029+100 +453</t>
  </si>
  <si>
    <t>1029+100 +455</t>
  </si>
  <si>
    <t>5B-IB-2498
ON HOLD</t>
  </si>
  <si>
    <t>End NCA-1029
ON HOLD</t>
  </si>
  <si>
    <t>5B-IB-2254</t>
  </si>
  <si>
    <t>5B-IB-2255</t>
  </si>
  <si>
    <t>5B-IB-2256</t>
  </si>
  <si>
    <t>5B-IB-2257</t>
  </si>
  <si>
    <t>5B-IB-2258</t>
  </si>
  <si>
    <t>5B-IB-2259</t>
  </si>
  <si>
    <t>Begin MOC 000718
5B-IB-2438
ON HOLD</t>
  </si>
  <si>
    <t>1037+723 +139</t>
  </si>
  <si>
    <t>1037+723 +267</t>
  </si>
  <si>
    <t>1037+723 +274</t>
  </si>
  <si>
    <t>5B-IB-2481
ON HOLD</t>
  </si>
  <si>
    <t>1037+723 +363</t>
  </si>
  <si>
    <t>Site-Specific - M002-XW03254</t>
  </si>
  <si>
    <t>End of MOC 000718</t>
  </si>
  <si>
    <t>5B-IB-2264</t>
  </si>
  <si>
    <t>5B-IB-2272</t>
  </si>
  <si>
    <t>Slope length = 8m XW03255
ON HOLD</t>
  </si>
  <si>
    <t>Site-Specific - M002-XH03258</t>
  </si>
  <si>
    <t>1040+804 +003</t>
  </si>
  <si>
    <t>5B-IB-2490</t>
  </si>
  <si>
    <t>1040+804 +009</t>
  </si>
  <si>
    <t>1040+804 +013</t>
  </si>
  <si>
    <t>5B-IB-2491</t>
  </si>
  <si>
    <t>1040+804 +017</t>
  </si>
  <si>
    <t>1040+804 +065</t>
  </si>
  <si>
    <t>1040+804 +077</t>
  </si>
  <si>
    <t>1040+804 +084</t>
  </si>
  <si>
    <t>5B-IB-2494</t>
  </si>
  <si>
    <t>1040+804 +087</t>
  </si>
  <si>
    <t>1040+804 +090</t>
  </si>
  <si>
    <t>5B-IB-2495</t>
  </si>
  <si>
    <t>5B-IB-2276</t>
  </si>
  <si>
    <t>5B-IB-2277</t>
  </si>
  <si>
    <t>5B-IB-2278</t>
  </si>
  <si>
    <t>5B-IB-2281</t>
  </si>
  <si>
    <t>Site-Specific - M002-XH03260</t>
  </si>
  <si>
    <t>5B-IB-2282</t>
  </si>
  <si>
    <t>5B-IB-2283</t>
  </si>
  <si>
    <t>Site-Specific - M002-XH03265</t>
  </si>
  <si>
    <t>5B-IB-2284</t>
  </si>
  <si>
    <t>5B-IB-2285</t>
  </si>
  <si>
    <t>Site-Specific - M002-XW03267
MOC 000628</t>
  </si>
  <si>
    <t>5B-IB-2286</t>
  </si>
  <si>
    <t>Start of TCA
Begin MOC 000304</t>
  </si>
  <si>
    <t>5B-IB-2291
ON HOLD</t>
  </si>
  <si>
    <t>Site-Specific M002-XH03285
ON HOLD</t>
  </si>
  <si>
    <t>1043+614 +036</t>
  </si>
  <si>
    <t>1043+614 +041</t>
  </si>
  <si>
    <t>5B-IB-2503</t>
  </si>
  <si>
    <t>1043+614 +117</t>
  </si>
  <si>
    <t>Site-Specific - M002-XH03295</t>
  </si>
  <si>
    <t>Site-Specific - M002-XH03301</t>
  </si>
  <si>
    <t>Site-Specific - M002-XH03304
MOC 000436</t>
  </si>
  <si>
    <t>Site-Specific - M002-XH03306
MOC 000784</t>
  </si>
  <si>
    <t>1048+942 +134</t>
  </si>
  <si>
    <t>1048+942 +138</t>
  </si>
  <si>
    <t>1048+942 +209</t>
  </si>
  <si>
    <t>1048+942 +215</t>
  </si>
  <si>
    <t>1048+942 +233</t>
  </si>
  <si>
    <t>1048+942 +240</t>
  </si>
  <si>
    <t>1048+942 +246</t>
  </si>
  <si>
    <t>1050+333 +003</t>
  </si>
  <si>
    <t>5B-IB-2501</t>
  </si>
  <si>
    <t>1050+333 +017</t>
  </si>
  <si>
    <t>1050+333 +022</t>
  </si>
  <si>
    <t>5B-IB-2502</t>
  </si>
  <si>
    <t>1050+333 +536</t>
  </si>
  <si>
    <t>1050+333 +541</t>
  </si>
  <si>
    <t>1050+333 +867</t>
  </si>
  <si>
    <t>1050+333 +1446</t>
  </si>
  <si>
    <t>1050+333 +1558</t>
  </si>
  <si>
    <t>1050+333 +1582</t>
  </si>
  <si>
    <t>1050+333 +1739</t>
  </si>
  <si>
    <t>1052+070 +003</t>
  </si>
  <si>
    <t>1052+070 +007</t>
  </si>
  <si>
    <t>5B-IB-2473</t>
  </si>
  <si>
    <t>1052+070 +078</t>
  </si>
  <si>
    <t>1052+070 +247</t>
  </si>
  <si>
    <t>Site-Specific - M002-PM00603
Begin MOC 000528</t>
  </si>
  <si>
    <t>1052+070 +291</t>
  </si>
  <si>
    <t>End MOC 000528</t>
  </si>
  <si>
    <t>Site-Specific - M002-XW03320</t>
  </si>
  <si>
    <t xml:space="preserve">Site-Specific - M002-XH03322 </t>
  </si>
  <si>
    <t>5B-IB-2419</t>
  </si>
  <si>
    <t>MOC 000697</t>
  </si>
  <si>
    <t>Begin MOC 000631</t>
  </si>
  <si>
    <t>1061+251 +003</t>
  </si>
  <si>
    <t>1061+251 +027</t>
  </si>
  <si>
    <t>1061+251 +1527</t>
  </si>
  <si>
    <t>1061+251 +1545</t>
  </si>
  <si>
    <t>1061+251 +1549</t>
  </si>
  <si>
    <t>1061+251 +2067</t>
  </si>
  <si>
    <t>End MOC 000631</t>
  </si>
  <si>
    <t>1064+428 +270</t>
  </si>
  <si>
    <t>1064+428 +294</t>
  </si>
  <si>
    <t>Start of Mountain Crossing 3 tunnel alignment
MOC 000789
ON HOLD</t>
  </si>
  <si>
    <t>1064+428 +298</t>
  </si>
  <si>
    <t>5B-IB-2482
ON HOLD</t>
  </si>
  <si>
    <t>1064+428 +312</t>
  </si>
  <si>
    <t>1064+428 +1072</t>
  </si>
  <si>
    <t>1064+428 +2551</t>
  </si>
  <si>
    <t>1064+428 +2576</t>
  </si>
  <si>
    <t>End MOC 000789</t>
  </si>
  <si>
    <t>1064+428 +2591</t>
  </si>
  <si>
    <t>1064+428 +2807</t>
  </si>
  <si>
    <t>Begin MOC 000529
ON HOLD</t>
  </si>
  <si>
    <t>1064+428 +2811</t>
  </si>
  <si>
    <t>5B-IB-2483
ON HOLD</t>
  </si>
  <si>
    <t>1064+428 +2831</t>
  </si>
  <si>
    <t>1064+428 +2835</t>
  </si>
  <si>
    <t>5B-IB-2484
ON HOLD</t>
  </si>
  <si>
    <t>1064+428 +2899</t>
  </si>
  <si>
    <t>1064+428 +2903</t>
  </si>
  <si>
    <t>5B-IB-2485
ON HOLD</t>
  </si>
  <si>
    <t>1064+428 +3129</t>
  </si>
  <si>
    <t>1064+428 +3162</t>
  </si>
  <si>
    <t>1064+428 +3167</t>
  </si>
  <si>
    <t>5B-IB-2504</t>
  </si>
  <si>
    <t>1064+428 +3175</t>
  </si>
  <si>
    <t>1064+428 +3180</t>
  </si>
  <si>
    <t>5B-IB-2366</t>
  </si>
  <si>
    <t>1064+428 +3672</t>
  </si>
  <si>
    <t>1064+428 +3930</t>
  </si>
  <si>
    <t>End MOC 000529</t>
  </si>
  <si>
    <t>5B-IB-2369</t>
  </si>
  <si>
    <t>Site-Specific - M002-XU03395</t>
  </si>
  <si>
    <t>1070+432 +134</t>
  </si>
  <si>
    <t>Begin MOC 000778</t>
  </si>
  <si>
    <t>1070+432 +162</t>
  </si>
  <si>
    <t>5B-IB-2486</t>
  </si>
  <si>
    <t>1070+432 +171</t>
  </si>
  <si>
    <t>Site-Specific - M002-XW03420</t>
  </si>
  <si>
    <t>1070+432 +175</t>
  </si>
  <si>
    <t>5B-IB-2487</t>
  </si>
  <si>
    <t>1070+432 +223</t>
  </si>
  <si>
    <t>End MOC 000778</t>
  </si>
  <si>
    <t>1075+843 +006</t>
  </si>
  <si>
    <t>1075+843 +012</t>
  </si>
  <si>
    <t>1075+843 +017</t>
  </si>
  <si>
    <t>5B-IB-2499</t>
  </si>
  <si>
    <t>1075+843 +023</t>
  </si>
  <si>
    <t>1075+843 +116</t>
  </si>
  <si>
    <t>Site-Specific M002-XU03468
New Spread 5B and 6 Break</t>
  </si>
  <si>
    <t>Reclamation Unit 5.8 - Coquihalla Lakes [RC-Note 3]</t>
  </si>
  <si>
    <t>Reclamation Unit 5.9 - Falls [RC-Note 3]</t>
  </si>
  <si>
    <t>Reclamation Unit 5.10 - Zopkios [RC-Note 3]</t>
  </si>
  <si>
    <t>RU 5.8 - Coquihalla Lakes</t>
  </si>
  <si>
    <t>RU 5.9 - Falls</t>
  </si>
  <si>
    <t>RU 5.10 - Zopkios</t>
  </si>
  <si>
    <t>New pipe segementation table</t>
  </si>
  <si>
    <t>column_id_rec</t>
  </si>
  <si>
    <t>column_id_con</t>
  </si>
  <si>
    <t>Pipe Segmentation</t>
  </si>
  <si>
    <t>Seed Mix</t>
  </si>
  <si>
    <t>Spread 5B</t>
  </si>
  <si>
    <t>Test Section</t>
  </si>
  <si>
    <t>Upstream</t>
  </si>
  <si>
    <t>Downstream</t>
  </si>
  <si>
    <t>NPS 36-14.7-CS-5B-01</t>
  </si>
  <si>
    <t>NPS 36-14.7-CS-5B-02</t>
  </si>
  <si>
    <t>NPS 36-14.7-CS-5B-03</t>
  </si>
  <si>
    <t>NPS 36-14.7-CS-5B-04</t>
  </si>
  <si>
    <t>NPS 36-19.0-CS-5B-05</t>
  </si>
  <si>
    <t>NPS 36-19.0-CS-5B-06</t>
  </si>
  <si>
    <t>NPS 36-19.0-CS-5B-07</t>
  </si>
  <si>
    <t>NPS 36-11.8-CS-5B-08</t>
  </si>
  <si>
    <t>NPS 36-11.8-CS-5B-09</t>
  </si>
  <si>
    <t>Approximate Water Required (m3)</t>
  </si>
  <si>
    <t>Minimum Strength Test Pressure (kPa)</t>
  </si>
  <si>
    <t>TEST</t>
  </si>
  <si>
    <t>Point Type</t>
  </si>
  <si>
    <t>Chainage (m)</t>
  </si>
  <si>
    <t>Target Strength Test Pressure (kPa)</t>
  </si>
  <si>
    <t>Minimum Leak Test Pressure (kPa)</t>
  </si>
  <si>
    <t>Maximum Leak Test Pressure (kPa)</t>
  </si>
  <si>
    <t>U/S</t>
  </si>
  <si>
    <t>D/S</t>
  </si>
  <si>
    <t>Hydrotest Sections</t>
  </si>
  <si>
    <t>[61, 148, 129]</t>
  </si>
  <si>
    <t>[50, 168, 168]</t>
  </si>
  <si>
    <t>UPI Drawing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</si>
</sst>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00"/>
  </numFmts>
  <fonts count="6"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43" fontId="3" fillId="0" borderId="0" applyFont="0" applyFill="0" applyBorder="0" applyAlignment="0" applyProtection="0"/>
  </cellStyleXfs>
  <cellXfs count="28">
    <xf numFmtId="0" fontId="0" fillId="0" borderId="0" xfId="0"/>
    <xf numFmtId="0" fontId="2" fillId="0" borderId="0" xfId="1"/>
    <xf numFmtId="0" fontId="2" fillId="0" borderId="0" xfId="1" applyAlignment="1">
      <alignment horizontal="center"/>
    </xf>
    <xf numFmtId="0" fontId="0" fillId="0" borderId="0" xfId="0" applyAlignment="1">
      <alignment horizontal="center"/>
    </xf>
    <xf numFmtId="22" fontId="0" fillId="0" borderId="0" xfId="0" applyNumberFormat="1"/>
    <xf numFmtId="0" fontId="0" fillId="0" borderId="0" xfId="0" applyAlignment="1">
      <alignment wrapText="1"/>
    </xf>
    <xf numFmtId="0" fontId="0" fillId="0" borderId="0" xfId="0" applyAlignment="1"/>
    <xf numFmtId="22" fontId="0" fillId="0" borderId="0" xfId="0" applyNumberFormat="1" applyAlignment="1"/>
    <xf numFmtId="14" fontId="0" fillId="0" borderId="0" xfId="0" applyNumberFormat="1"/>
    <xf numFmtId="15" fontId="2" fillId="0" borderId="0" xfId="1" applyNumberFormat="1"/>
    <xf numFmtId="16" fontId="2" fillId="0" borderId="0" xfId="1" applyNumberFormat="1"/>
    <xf numFmtId="0" fontId="1" fillId="0" borderId="0" xfId="1" applyFont="1"/>
    <xf numFmtId="0" fontId="1" fillId="0" borderId="0" xfId="1" applyFont="1" applyAlignment="1">
      <alignment horizontal="center"/>
    </xf>
    <xf numFmtId="14" fontId="0" fillId="0" borderId="0" xfId="0" applyNumberFormat="1" applyAlignment="1">
      <alignment horizontal="center"/>
    </xf>
    <xf numFmtId="0" fontId="0" fillId="0" borderId="0" xfId="0" applyNumberFormat="1" applyAlignment="1">
      <alignment horizontal="center"/>
    </xf>
    <xf numFmtId="0" fontId="3" fillId="0" borderId="0" xfId="1" applyFont="1" applyAlignment="1">
      <alignment horizontal="center"/>
    </xf>
    <xf numFmtId="0" fontId="4" fillId="0" borderId="0" xfId="0" applyFont="1" applyAlignment="1">
      <alignment horizontal="center" vertical="center" wrapText="1"/>
    </xf>
    <xf numFmtId="0" fontId="0" fillId="0" borderId="0" xfId="0" applyAlignment="1">
      <alignment horizontal="center" vertical="center"/>
    </xf>
    <xf numFmtId="3" fontId="0" fillId="0" borderId="0" xfId="0" applyNumberFormat="1" applyAlignment="1">
      <alignment horizontal="center" vertical="center"/>
    </xf>
    <xf numFmtId="0" fontId="4" fillId="0" borderId="0" xfId="2" applyNumberFormat="1" applyFont="1" applyAlignment="1">
      <alignment horizontal="center" vertical="center" wrapText="1"/>
    </xf>
    <xf numFmtId="0" fontId="0" fillId="0" borderId="0" xfId="2" applyNumberFormat="1" applyFont="1" applyAlignment="1">
      <alignment horizontal="center" vertical="center"/>
    </xf>
    <xf numFmtId="164" fontId="4" fillId="0" borderId="0" xfId="0" applyNumberFormat="1" applyFont="1" applyAlignment="1">
      <alignment horizontal="center" vertical="center" wrapText="1"/>
    </xf>
    <xf numFmtId="164" fontId="0" fillId="0" borderId="0" xfId="0" applyNumberFormat="1" applyAlignment="1">
      <alignment horizontal="center" vertical="center"/>
    </xf>
    <xf numFmtId="0" fontId="4" fillId="0" borderId="0" xfId="0" applyFont="1" applyAlignment="1">
      <alignment horizontal="left" vertical="center" wrapText="1"/>
    </xf>
    <xf numFmtId="0" fontId="0" fillId="0" borderId="0" xfId="0" applyAlignment="1">
      <alignment horizontal="left" vertical="center"/>
    </xf>
    <xf numFmtId="3" fontId="4" fillId="0" borderId="0" xfId="0" applyNumberFormat="1" applyFont="1" applyAlignment="1">
      <alignment horizontal="center" vertical="center" wrapText="1"/>
    </xf>
    <xf numFmtId="0" fontId="4" fillId="0" borderId="0" xfId="0" applyFont="1" applyAlignment="1">
      <alignment vertical="center" wrapText="1"/>
    </xf>
    <xf numFmtId="0" fontId="0" fillId="0" borderId="0" xfId="0" applyAlignment="1">
      <alignment vertical="center"/>
    </xf>
  </cellXfs>
  <cellStyles count="3">
    <cellStyle name="Comma" xfId="2" builtinId="3"/>
    <cellStyle name="Normal" xfId="0" builtinId="0"/>
    <cellStyle name="Normal 2" xfId="1" xr:uid="{58BB0052-4647-D54E-9834-B65C9989347B}"/>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Google%20Drive/Business/Code/03_Text%20Population/GP_text%20REV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ac/Users/riley/Google%20Drive/Work/Macro/AutoCAD%20Population/Grade%20Plan%20Population/Populate%20Text/GP_tex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Google%20Drive/Business/Code/03_Text%20Population/GP_tex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19731%20-%20Kinder%20Morgan%20TMX/80%20GIS/Data/WorkingFolder/LPT/2017/00_2017_PPBOR/PPBOR_MASTER_Tracking_Ta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LRSMT - 2021 10 15"/>
      <sheetName val="LRSMT Lookup"/>
      <sheetName val="~Induction Bends - 2021 08 17"/>
      <sheetName val="~Pipe Segmentation - 2021 09 24"/>
      <sheetName val="Pipe Lookup"/>
      <sheetName val="~MLBV - 2021 06 09"/>
      <sheetName val="~MOTI Parallel - 2021 03 06"/>
      <sheetName val="~MLARD - 2021 06 01"/>
      <sheetName val="~Topsoil - 2021 10 20"/>
      <sheetName val="~Crossings - 2021 09 24"/>
      <sheetName val="Crossings Lookup"/>
      <sheetName val="~DOC - 2021 08 01"/>
    </sheetNames>
    <sheetDataSet>
      <sheetData sheetId="0"/>
      <sheetData sheetId="1"/>
      <sheetData sheetId="2"/>
      <sheetData sheetId="3"/>
      <sheetData sheetId="4"/>
      <sheetData sheetId="5"/>
      <sheetData sheetId="6"/>
      <sheetData sheetId="7"/>
      <sheetData sheetId="8"/>
      <sheetData sheetId="9"/>
      <sheetData sheetId="10">
        <row r="2">
          <cell r="L2" t="str">
            <v>W2067.1</v>
          </cell>
          <cell r="M2">
            <v>990466.33</v>
          </cell>
          <cell r="U2" t="str">
            <v>UNNAMED CHANNEL (BC-583a)</v>
          </cell>
          <cell r="AF2" t="str">
            <v>S6</v>
          </cell>
          <cell r="AL2" t="str">
            <v>WC</v>
          </cell>
          <cell r="BY2" t="str">
            <v>Isolation if water present</v>
          </cell>
          <cell r="CA2" t="str">
            <v>01-13283-M002-PT610201</v>
          </cell>
        </row>
        <row r="3">
          <cell r="L3" t="str">
            <v>W2084.2</v>
          </cell>
          <cell r="M3">
            <v>990595.48</v>
          </cell>
          <cell r="U3" t="str">
            <v>UNNAMED DRAINAGE (BC-583a1)</v>
          </cell>
          <cell r="AF3" t="str">
            <v>NCD</v>
          </cell>
          <cell r="AL3" t="str">
            <v>WC</v>
          </cell>
          <cell r="BY3" t="str">
            <v>Isolation if water present</v>
          </cell>
          <cell r="CA3" t="str">
            <v>01-13283-M002-PT610201</v>
          </cell>
        </row>
        <row r="4">
          <cell r="L4" t="str">
            <v>W2068.1</v>
          </cell>
          <cell r="M4">
            <v>990758.45</v>
          </cell>
          <cell r="U4" t="str">
            <v>UNNAMED CHANNEL (BC-583b)</v>
          </cell>
          <cell r="AF4" t="str">
            <v>S6</v>
          </cell>
          <cell r="AL4" t="str">
            <v>WC</v>
          </cell>
          <cell r="BY4" t="str">
            <v>Isolation if water present</v>
          </cell>
          <cell r="CA4" t="str">
            <v>01-13283-M002-PT610201</v>
          </cell>
        </row>
        <row r="5">
          <cell r="L5" t="str">
            <v>W5565.0</v>
          </cell>
          <cell r="M5">
            <v>990800.43</v>
          </cell>
          <cell r="U5" t="str">
            <v>Unnamed Drainage (BC-583b.1)</v>
          </cell>
          <cell r="AF5" t="str">
            <v>NCD</v>
          </cell>
          <cell r="AL5" t="str">
            <v>WC</v>
          </cell>
          <cell r="BY5" t="str">
            <v>Isolation if water present / Open-cut if dry or frozen to bottom</v>
          </cell>
          <cell r="CA5" t="str">
            <v>01-13283-M002-PT610201</v>
          </cell>
        </row>
        <row r="6">
          <cell r="L6" t="str">
            <v>W5566.0</v>
          </cell>
          <cell r="M6">
            <v>990858.41</v>
          </cell>
          <cell r="U6" t="str">
            <v>Unnamed Drainage (BC-583c)</v>
          </cell>
          <cell r="AF6" t="str">
            <v>NCD</v>
          </cell>
          <cell r="AL6" t="str">
            <v>WC</v>
          </cell>
          <cell r="BY6" t="str">
            <v>Isolation if water present / Open-cut if dry or frozen to bottom</v>
          </cell>
          <cell r="CA6" t="str">
            <v>01-13283-M002-PT610201</v>
          </cell>
        </row>
        <row r="7">
          <cell r="L7" t="str">
            <v>W5567.0</v>
          </cell>
          <cell r="M7">
            <v>990962.45</v>
          </cell>
          <cell r="U7" t="str">
            <v>Unnamed Drainage (BC-583d)</v>
          </cell>
          <cell r="AF7" t="str">
            <v>NCD</v>
          </cell>
          <cell r="AL7" t="str">
            <v>WC</v>
          </cell>
          <cell r="BY7" t="str">
            <v>Isolation if water present / Open-cut if dry or frozen to bottom</v>
          </cell>
          <cell r="CA7" t="str">
            <v>01-13283-M002-PT610201</v>
          </cell>
        </row>
        <row r="8">
          <cell r="L8" t="str">
            <v>W1609.4</v>
          </cell>
          <cell r="M8">
            <v>991090.36</v>
          </cell>
          <cell r="U8" t="str">
            <v>UNNAMED CHANNEL (BC-584)</v>
          </cell>
          <cell r="AF8" t="str">
            <v>S6</v>
          </cell>
          <cell r="AL8" t="str">
            <v>WC</v>
          </cell>
          <cell r="BY8" t="str">
            <v>Isolation if water present</v>
          </cell>
          <cell r="CA8" t="str">
            <v>01-13283-M002-PT610201</v>
          </cell>
        </row>
        <row r="9">
          <cell r="L9" t="str">
            <v>T4017.2</v>
          </cell>
          <cell r="M9">
            <v>991120.23</v>
          </cell>
          <cell r="U9" t="str">
            <v>ROAD</v>
          </cell>
          <cell r="AL9" t="str">
            <v>RD</v>
          </cell>
          <cell r="CA9" t="str">
            <v>01-13283-M002-PT640301</v>
          </cell>
        </row>
        <row r="10">
          <cell r="L10" t="str">
            <v>W5568.0</v>
          </cell>
          <cell r="M10">
            <v>991151.21</v>
          </cell>
          <cell r="U10" t="str">
            <v>Unnamed Channel (BC-584.1)</v>
          </cell>
          <cell r="AF10" t="str">
            <v>S6</v>
          </cell>
          <cell r="AL10" t="str">
            <v>WC</v>
          </cell>
          <cell r="BY10" t="str">
            <v>Isolation if water present / Open-cut if dry or frozen to bottom</v>
          </cell>
          <cell r="CA10" t="str">
            <v>01-13283-M002-PT610201</v>
          </cell>
        </row>
        <row r="11">
          <cell r="L11" t="str">
            <v>W5569.0</v>
          </cell>
          <cell r="M11">
            <v>991228.17</v>
          </cell>
          <cell r="U11" t="str">
            <v>Unnamed Drainage (BC-584.2)</v>
          </cell>
          <cell r="AF11" t="str">
            <v>NCD</v>
          </cell>
          <cell r="AL11" t="str">
            <v>WC</v>
          </cell>
          <cell r="BY11" t="str">
            <v>Isolation if water present / Open-cut if dry or frozen to bottom</v>
          </cell>
          <cell r="CA11" t="str">
            <v>01-13283-M002-PT610201</v>
          </cell>
        </row>
        <row r="12">
          <cell r="L12" t="str">
            <v>W5570.0</v>
          </cell>
          <cell r="M12">
            <v>991337.23</v>
          </cell>
          <cell r="U12" t="str">
            <v>Unnamed Drainage (BC-584a)</v>
          </cell>
          <cell r="AF12" t="str">
            <v>NCD</v>
          </cell>
          <cell r="AL12" t="str">
            <v>WC</v>
          </cell>
          <cell r="BY12" t="str">
            <v>Isolation if water present / Open-cut if dry or frozen to bottom</v>
          </cell>
          <cell r="CA12" t="str">
            <v>01-13283-M002-PT610201</v>
          </cell>
        </row>
        <row r="13">
          <cell r="L13" t="str">
            <v>W5571.0</v>
          </cell>
          <cell r="M13">
            <v>991369</v>
          </cell>
          <cell r="U13" t="str">
            <v>Unnamed Drainage (BC-584b)</v>
          </cell>
          <cell r="AF13" t="str">
            <v>NCD</v>
          </cell>
          <cell r="AL13" t="str">
            <v>WC</v>
          </cell>
          <cell r="BY13" t="str">
            <v>Isolation if water present / Open-cut if dry or frozen to bottom</v>
          </cell>
          <cell r="CA13" t="str">
            <v>01-13283-M002-PT610201</v>
          </cell>
        </row>
        <row r="14">
          <cell r="L14" t="str">
            <v>W1610.4</v>
          </cell>
          <cell r="M14">
            <v>991616.84</v>
          </cell>
          <cell r="U14" t="str">
            <v>UNNAMED CHANNEL (BC-585)</v>
          </cell>
          <cell r="AF14" t="str">
            <v>S6</v>
          </cell>
          <cell r="AL14" t="str">
            <v>WC</v>
          </cell>
          <cell r="BY14" t="str">
            <v>Isolation if water present</v>
          </cell>
          <cell r="CA14" t="str">
            <v>01-13283-M002-PT610201</v>
          </cell>
        </row>
        <row r="15">
          <cell r="L15" t="str">
            <v>W1611.4</v>
          </cell>
          <cell r="M15">
            <v>991938.81</v>
          </cell>
          <cell r="U15" t="str">
            <v>UNNAMED CHANNEL (BC-585a)</v>
          </cell>
          <cell r="AF15" t="str">
            <v>S6</v>
          </cell>
          <cell r="AL15" t="str">
            <v>WC</v>
          </cell>
          <cell r="BY15" t="str">
            <v>Isolation if water present</v>
          </cell>
          <cell r="CA15" t="str">
            <v>01-13283-M002-PT610201</v>
          </cell>
        </row>
        <row r="16">
          <cell r="L16" t="str">
            <v>W1612.3</v>
          </cell>
          <cell r="M16">
            <v>992143.22</v>
          </cell>
          <cell r="U16" t="str">
            <v>UNNAMED CHANNEL (BC-585b)</v>
          </cell>
          <cell r="AF16" t="str">
            <v>S6</v>
          </cell>
          <cell r="AL16" t="str">
            <v>WC</v>
          </cell>
          <cell r="BY16" t="str">
            <v>Isolation if water present</v>
          </cell>
          <cell r="CA16" t="str">
            <v>01-13283-M002-PT610001</v>
          </cell>
        </row>
        <row r="17">
          <cell r="L17" t="str">
            <v>W1613.3</v>
          </cell>
          <cell r="M17">
            <v>992318.47</v>
          </cell>
          <cell r="U17" t="str">
            <v>UNNAMED CHANNEL (BC-586)</v>
          </cell>
          <cell r="AF17" t="str">
            <v>S6</v>
          </cell>
          <cell r="AL17" t="str">
            <v>WC</v>
          </cell>
          <cell r="BY17" t="str">
            <v>Isolation if water present</v>
          </cell>
          <cell r="CA17" t="str">
            <v>01-13283-M002-PT610201</v>
          </cell>
        </row>
        <row r="18">
          <cell r="L18" t="str">
            <v>W5715.0</v>
          </cell>
          <cell r="M18">
            <v>992402.43</v>
          </cell>
          <cell r="U18" t="str">
            <v>Unnamed Channel (BC-586a)</v>
          </cell>
          <cell r="AF18" t="str">
            <v>S6</v>
          </cell>
          <cell r="AL18" t="str">
            <v>WC</v>
          </cell>
          <cell r="CA18" t="str">
            <v>01-13283-M002-PT610201</v>
          </cell>
        </row>
        <row r="19">
          <cell r="L19" t="str">
            <v>U4040.1</v>
          </cell>
          <cell r="M19">
            <v>992658.05</v>
          </cell>
          <cell r="U19" t="str">
            <v>TELUS U/G FIBRE OPTIC COMMUNICATIONS CABLE</v>
          </cell>
          <cell r="AL19" t="str">
            <v>UC</v>
          </cell>
          <cell r="CA19" t="str">
            <v>01-13283-M002-PT630001</v>
          </cell>
        </row>
        <row r="20">
          <cell r="L20" t="str">
            <v>W1614.3</v>
          </cell>
          <cell r="M20">
            <v>992961.03</v>
          </cell>
          <cell r="U20" t="str">
            <v>DRY GULCH (BC-587)</v>
          </cell>
          <cell r="AF20" t="str">
            <v>NCD</v>
          </cell>
          <cell r="AL20" t="str">
            <v>WC</v>
          </cell>
          <cell r="BY20" t="str">
            <v>Isolation if water present</v>
          </cell>
          <cell r="CA20" t="str">
            <v>01-13283-M002-XW0303001</v>
          </cell>
        </row>
        <row r="21">
          <cell r="L21" t="str">
            <v>W5716.0</v>
          </cell>
          <cell r="M21">
            <v>993283.5</v>
          </cell>
          <cell r="U21" t="str">
            <v>Unnamed Channel (BC-587a)</v>
          </cell>
          <cell r="AF21" t="str">
            <v>S6</v>
          </cell>
          <cell r="AL21" t="str">
            <v>WC</v>
          </cell>
          <cell r="CA21" t="str">
            <v>01-13283-M002-PT610201</v>
          </cell>
        </row>
        <row r="22">
          <cell r="L22" t="str">
            <v>W5717.0</v>
          </cell>
          <cell r="M22">
            <v>994129.02</v>
          </cell>
          <cell r="U22" t="str">
            <v>Unnamed Drainage (BC-587b)</v>
          </cell>
          <cell r="AF22" t="str">
            <v>NCD</v>
          </cell>
          <cell r="AL22" t="str">
            <v>WC</v>
          </cell>
          <cell r="CA22" t="str">
            <v>01-13283-M002-PT610201</v>
          </cell>
        </row>
        <row r="23">
          <cell r="L23" t="str">
            <v>W5718.0</v>
          </cell>
          <cell r="M23">
            <v>994187.91</v>
          </cell>
          <cell r="U23" t="str">
            <v>Unnamed Channel (BC-587c)</v>
          </cell>
          <cell r="AF23" t="str">
            <v>S4*</v>
          </cell>
          <cell r="AL23" t="str">
            <v>WC</v>
          </cell>
          <cell r="CA23" t="str">
            <v>01-13283-M002-PT610601</v>
          </cell>
        </row>
        <row r="24">
          <cell r="L24" t="str">
            <v>W1615.3</v>
          </cell>
          <cell r="M24">
            <v>994252.83</v>
          </cell>
          <cell r="U24" t="str">
            <v>FALLSLAKE CREEK (BC-588)</v>
          </cell>
          <cell r="AF24" t="str">
            <v>S3</v>
          </cell>
          <cell r="AL24" t="str">
            <v>WC</v>
          </cell>
          <cell r="BY24" t="str">
            <v>Isolation with fish salvage and water quality monitoring (1)</v>
          </cell>
          <cell r="CA24" t="str">
            <v>01-13283-M002-XW0304001</v>
          </cell>
        </row>
        <row r="25">
          <cell r="L25" t="str">
            <v>U4849.0</v>
          </cell>
          <cell r="M25">
            <v>994316.93</v>
          </cell>
          <cell r="U25" t="str">
            <v>BC HYDRO O/H DISTRIBUTION</v>
          </cell>
          <cell r="AF25" t="str">
            <v>DISTRIBUTION</v>
          </cell>
          <cell r="AL25" t="str">
            <v>OE</v>
          </cell>
          <cell r="CA25" t="str">
            <v>01-13283-M002-PT130101</v>
          </cell>
        </row>
        <row r="26">
          <cell r="L26" t="str">
            <v>T4018.2</v>
          </cell>
          <cell r="M26">
            <v>994321.64</v>
          </cell>
          <cell r="U26" t="str">
            <v>FALLSLAKE RD</v>
          </cell>
          <cell r="AL26" t="str">
            <v>RD</v>
          </cell>
          <cell r="CA26" t="str">
            <v>01-13283-M002-PT640801</v>
          </cell>
        </row>
        <row r="27">
          <cell r="L27" t="str">
            <v>W2085.1</v>
          </cell>
          <cell r="M27">
            <v>994883.34</v>
          </cell>
          <cell r="U27" t="str">
            <v>UNNAMED DRAINAGE (BC-588a)</v>
          </cell>
          <cell r="AF27" t="str">
            <v>NCD</v>
          </cell>
          <cell r="AL27" t="str">
            <v>WC</v>
          </cell>
          <cell r="BY27" t="str">
            <v>Isolation if water present</v>
          </cell>
          <cell r="CA27" t="str">
            <v>01-13283-M002-PT610201</v>
          </cell>
        </row>
        <row r="28">
          <cell r="L28" t="str">
            <v>W1616.3</v>
          </cell>
          <cell r="M28">
            <v>994993.75</v>
          </cell>
          <cell r="U28" t="str">
            <v>UNNAMED CHANNEL (BC-589)</v>
          </cell>
          <cell r="AF28" t="str">
            <v>S6</v>
          </cell>
          <cell r="AL28" t="str">
            <v>WC</v>
          </cell>
          <cell r="BY28" t="str">
            <v>Isolation if water present</v>
          </cell>
          <cell r="CA28" t="str">
            <v>01-13283-M002-PT610001</v>
          </cell>
        </row>
        <row r="29">
          <cell r="L29" t="str">
            <v>W5719.0</v>
          </cell>
          <cell r="M29">
            <v>995070.01</v>
          </cell>
          <cell r="U29" t="str">
            <v>Unnamed Drainage (BC-589.05)</v>
          </cell>
          <cell r="AF29" t="str">
            <v>NCD</v>
          </cell>
          <cell r="AL29" t="str">
            <v>WC</v>
          </cell>
          <cell r="CA29" t="str">
            <v>01-13283-M002-PT610601</v>
          </cell>
        </row>
        <row r="30">
          <cell r="L30" t="str">
            <v>W5720.0</v>
          </cell>
          <cell r="M30">
            <v>995159.26</v>
          </cell>
          <cell r="U30" t="str">
            <v>Unnamed Drainage (BC-589.05a)</v>
          </cell>
          <cell r="AF30" t="str">
            <v>NCD</v>
          </cell>
          <cell r="AL30" t="str">
            <v>WC</v>
          </cell>
          <cell r="CA30" t="str">
            <v>01-13283-M002-PT610201</v>
          </cell>
        </row>
        <row r="31">
          <cell r="L31" t="str">
            <v>W2069.1</v>
          </cell>
          <cell r="M31">
            <v>995537.63</v>
          </cell>
          <cell r="U31" t="str">
            <v>UNNAMED CHANNEL (BC-589.1)</v>
          </cell>
          <cell r="AF31" t="str">
            <v>S6</v>
          </cell>
          <cell r="AL31" t="str">
            <v>WC</v>
          </cell>
          <cell r="BY31" t="str">
            <v>Isolation if water present</v>
          </cell>
          <cell r="CA31" t="str">
            <v>01-13283-M002-PT610201</v>
          </cell>
        </row>
        <row r="32">
          <cell r="L32" t="str">
            <v>W5721.0</v>
          </cell>
          <cell r="M32">
            <v>995538.98</v>
          </cell>
          <cell r="U32" t="str">
            <v>Unnamed Channel (BC-589.1a)</v>
          </cell>
          <cell r="AF32" t="str">
            <v>S6</v>
          </cell>
          <cell r="AL32" t="str">
            <v>WC</v>
          </cell>
          <cell r="CA32" t="str">
            <v>01-13283-M002-PT610001</v>
          </cell>
        </row>
        <row r="33">
          <cell r="L33" t="str">
            <v>W2086.1</v>
          </cell>
          <cell r="M33">
            <v>995696.72</v>
          </cell>
          <cell r="U33" t="str">
            <v>UNNAMED CHANNEL (BC-589.2)</v>
          </cell>
          <cell r="AF33" t="str">
            <v>S6</v>
          </cell>
          <cell r="AL33" t="str">
            <v>WC</v>
          </cell>
          <cell r="BY33" t="str">
            <v>Isolation if water present</v>
          </cell>
          <cell r="CA33" t="str">
            <v>01-13283-M002-PT610201</v>
          </cell>
        </row>
        <row r="34">
          <cell r="L34" t="str">
            <v>W1617.3</v>
          </cell>
          <cell r="M34">
            <v>995827.86</v>
          </cell>
          <cell r="U34" t="str">
            <v>UNNAMED CHANNEL (BC-589a)</v>
          </cell>
          <cell r="AF34" t="str">
            <v>S6</v>
          </cell>
          <cell r="AL34" t="str">
            <v>WC</v>
          </cell>
          <cell r="BY34" t="str">
            <v>Isolation if water present</v>
          </cell>
          <cell r="CA34" t="str">
            <v>01-13283-M002-PT610201</v>
          </cell>
        </row>
        <row r="35">
          <cell r="L35" t="str">
            <v>W2087.2</v>
          </cell>
          <cell r="M35">
            <v>995882.06</v>
          </cell>
          <cell r="U35" t="str">
            <v>UNNAMED DRAINAGE (BC-589b)</v>
          </cell>
          <cell r="AF35" t="str">
            <v>NCD</v>
          </cell>
          <cell r="AL35" t="str">
            <v>WC</v>
          </cell>
          <cell r="BY35" t="str">
            <v>Isolation if water present</v>
          </cell>
          <cell r="CA35" t="str">
            <v>01-13283-M002-PT610201</v>
          </cell>
        </row>
        <row r="36">
          <cell r="L36" t="str">
            <v>W1618.3</v>
          </cell>
          <cell r="M36">
            <v>995934.26</v>
          </cell>
          <cell r="U36" t="str">
            <v>UNNAMED CHANNEL (BC-590)</v>
          </cell>
          <cell r="AF36" t="str">
            <v>S5</v>
          </cell>
          <cell r="AL36" t="str">
            <v>WC</v>
          </cell>
          <cell r="BY36" t="str">
            <v>Isolation if water present</v>
          </cell>
          <cell r="CA36" t="str">
            <v>01-13283-M002-PT610001</v>
          </cell>
        </row>
        <row r="37">
          <cell r="L37" t="str">
            <v>W5722.0</v>
          </cell>
          <cell r="M37">
            <v>996499.38</v>
          </cell>
          <cell r="U37" t="str">
            <v>Unnamed Drainage (BC-590.05a)</v>
          </cell>
          <cell r="AF37" t="str">
            <v>NCD</v>
          </cell>
          <cell r="AL37" t="str">
            <v>WC</v>
          </cell>
          <cell r="CA37" t="str">
            <v>01-13283-M002-PT610201</v>
          </cell>
        </row>
        <row r="38">
          <cell r="L38" t="str">
            <v>W5723.0</v>
          </cell>
          <cell r="M38">
            <v>996521.61</v>
          </cell>
          <cell r="U38" t="str">
            <v>Unnamed Channel (BC-590.05b)</v>
          </cell>
          <cell r="AF38" t="str">
            <v>S6</v>
          </cell>
          <cell r="AL38" t="str">
            <v>WC</v>
          </cell>
          <cell r="CA38" t="str">
            <v>01-13283-M002-PT610201</v>
          </cell>
        </row>
        <row r="39">
          <cell r="L39" t="str">
            <v>W5724.0</v>
          </cell>
          <cell r="M39">
            <v>996898.79</v>
          </cell>
          <cell r="U39" t="str">
            <v>Unnamed Drainage (BC-590.05c)</v>
          </cell>
          <cell r="AF39" t="str">
            <v>NCD</v>
          </cell>
          <cell r="AL39" t="str">
            <v>WC</v>
          </cell>
          <cell r="CA39" t="str">
            <v>01-13283-M002-PT610201</v>
          </cell>
        </row>
        <row r="40">
          <cell r="L40" t="str">
            <v>W5725.0</v>
          </cell>
          <cell r="M40">
            <v>997013.48</v>
          </cell>
          <cell r="U40" t="str">
            <v>Unnamed Channel (BC-590.05d)</v>
          </cell>
          <cell r="AF40" t="str">
            <v>S6</v>
          </cell>
          <cell r="AL40" t="str">
            <v>WC</v>
          </cell>
          <cell r="CA40" t="str">
            <v>01-13283-M002-PT610201</v>
          </cell>
        </row>
        <row r="41">
          <cell r="L41" t="str">
            <v>W5726.0</v>
          </cell>
          <cell r="M41">
            <v>997192.19</v>
          </cell>
          <cell r="U41" t="str">
            <v>Unnamed Channel (BC-590.05e)</v>
          </cell>
          <cell r="AF41" t="str">
            <v>S6</v>
          </cell>
          <cell r="AL41" t="str">
            <v>WC</v>
          </cell>
          <cell r="CA41" t="str">
            <v>01-13283-M002-PT610201</v>
          </cell>
        </row>
        <row r="42">
          <cell r="L42" t="str">
            <v>W5727.0</v>
          </cell>
          <cell r="M42">
            <v>997281.9</v>
          </cell>
          <cell r="U42" t="str">
            <v>Unnamed Drainage (BC-590.05f)</v>
          </cell>
          <cell r="AF42" t="str">
            <v>NCD</v>
          </cell>
          <cell r="AL42" t="str">
            <v>WC</v>
          </cell>
          <cell r="CA42" t="str">
            <v>01-13283-M002-PT610201</v>
          </cell>
        </row>
        <row r="43">
          <cell r="L43" t="str">
            <v>W5728.0</v>
          </cell>
          <cell r="M43">
            <v>997310.21</v>
          </cell>
          <cell r="U43" t="str">
            <v>Unnamed Drainage (BC-590.05g)</v>
          </cell>
          <cell r="AF43" t="str">
            <v>NCD</v>
          </cell>
          <cell r="AL43" t="str">
            <v>WC</v>
          </cell>
          <cell r="CA43" t="str">
            <v>01-13283-M002-PT610201</v>
          </cell>
        </row>
        <row r="44">
          <cell r="L44" t="str">
            <v>W5729.0</v>
          </cell>
          <cell r="M44">
            <v>997322.25</v>
          </cell>
          <cell r="U44" t="str">
            <v>Unnamed Drainage (BC-590.05h)</v>
          </cell>
          <cell r="AF44" t="str">
            <v>NCD</v>
          </cell>
          <cell r="AL44" t="str">
            <v>WC</v>
          </cell>
          <cell r="CA44" t="str">
            <v>01-13283-M002-PT610201</v>
          </cell>
        </row>
        <row r="45">
          <cell r="L45" t="str">
            <v>W5730.0</v>
          </cell>
          <cell r="M45">
            <v>997565.03</v>
          </cell>
          <cell r="U45" t="str">
            <v>Unnamed Drainage (BC-590.05i)</v>
          </cell>
          <cell r="AF45" t="str">
            <v>NCD</v>
          </cell>
          <cell r="AL45" t="str">
            <v>WC</v>
          </cell>
          <cell r="CA45" t="str">
            <v>01-13283-M002-PT610201</v>
          </cell>
        </row>
        <row r="46">
          <cell r="L46" t="str">
            <v>U4041.2</v>
          </cell>
          <cell r="M46">
            <v>997592.59</v>
          </cell>
          <cell r="U46" t="str">
            <v>BC HYDRO O/H DISTRIBUTION</v>
          </cell>
          <cell r="AF46" t="str">
            <v>DISTRIBUTION</v>
          </cell>
          <cell r="AL46" t="str">
            <v>OE</v>
          </cell>
          <cell r="CA46" t="str">
            <v>01-13283-M002-XH0305001</v>
          </cell>
        </row>
        <row r="47">
          <cell r="L47" t="str">
            <v>U5187.0</v>
          </cell>
          <cell r="M47">
            <v>997592.59</v>
          </cell>
          <cell r="U47" t="str">
            <v>TELUS O/H COMMUNICATIONS CABLE</v>
          </cell>
          <cell r="AF47" t="str">
            <v>O/H COMMUNICATIONS CABLE</v>
          </cell>
          <cell r="AL47" t="str">
            <v>OC</v>
          </cell>
          <cell r="CA47" t="str">
            <v>01-13283-M002-XH0305001</v>
          </cell>
        </row>
        <row r="48">
          <cell r="L48" t="str">
            <v>U4663.0</v>
          </cell>
          <cell r="M48">
            <v>997625.63</v>
          </cell>
          <cell r="U48" t="str">
            <v>MOTI U/G POWER CABLE</v>
          </cell>
          <cell r="AF48" t="str">
            <v>U/G POWER CABLE</v>
          </cell>
          <cell r="AL48" t="str">
            <v>UE</v>
          </cell>
          <cell r="CA48" t="str">
            <v>01-13283-M002-XH0305001</v>
          </cell>
        </row>
        <row r="49">
          <cell r="L49" t="str">
            <v>T4019.3</v>
          </cell>
          <cell r="M49">
            <v>997629.78</v>
          </cell>
          <cell r="U49" t="str">
            <v>HIGHWAY RAMP</v>
          </cell>
          <cell r="AF49" t="str">
            <v>LKI Segment: 2005</v>
          </cell>
          <cell r="AL49" t="str">
            <v>HW</v>
          </cell>
          <cell r="CA49" t="str">
            <v>01-13283-M002-XH0305001</v>
          </cell>
        </row>
        <row r="50">
          <cell r="L50" t="str">
            <v>T4020.3</v>
          </cell>
          <cell r="M50">
            <v>997636.68</v>
          </cell>
          <cell r="U50" t="str">
            <v>COQUIHALLA HIGHWAY NO 5</v>
          </cell>
          <cell r="AF50" t="str">
            <v>LKI Segment: 2005</v>
          </cell>
          <cell r="AL50" t="str">
            <v>HW</v>
          </cell>
          <cell r="CA50" t="str">
            <v>01-13283-M002-XH0305001</v>
          </cell>
        </row>
        <row r="51">
          <cell r="L51" t="str">
            <v>T4021.3</v>
          </cell>
          <cell r="M51">
            <v>997649.49</v>
          </cell>
          <cell r="U51" t="str">
            <v>COQUIHALLA HIGHWAY NO 5</v>
          </cell>
          <cell r="AF51" t="str">
            <v>LKI Segment: 2000</v>
          </cell>
          <cell r="AL51" t="str">
            <v>HW</v>
          </cell>
          <cell r="CA51" t="str">
            <v>01-13283-M002-XH0305001</v>
          </cell>
        </row>
        <row r="52">
          <cell r="L52" t="str">
            <v>T4022.3</v>
          </cell>
          <cell r="M52">
            <v>997655.88</v>
          </cell>
          <cell r="U52" t="str">
            <v>HIGHWAY RAMP</v>
          </cell>
          <cell r="AF52" t="str">
            <v>LKI Segment: 2000</v>
          </cell>
          <cell r="AL52" t="str">
            <v>HW</v>
          </cell>
          <cell r="CA52" t="str">
            <v>01-13283-M002-XH0305001</v>
          </cell>
        </row>
        <row r="53">
          <cell r="L53" t="str">
            <v>U4664.0</v>
          </cell>
          <cell r="M53">
            <v>997662.52</v>
          </cell>
          <cell r="U53" t="str">
            <v>MOTI U/G POWER CABLE</v>
          </cell>
          <cell r="AF53" t="str">
            <v>U/G POWER CABLE</v>
          </cell>
          <cell r="AL53" t="str">
            <v>UE</v>
          </cell>
          <cell r="CA53" t="str">
            <v>01-13283-M002-XH0305001</v>
          </cell>
        </row>
        <row r="54">
          <cell r="L54" t="str">
            <v>W1620.5</v>
          </cell>
          <cell r="M54">
            <v>997711.07</v>
          </cell>
          <cell r="U54" t="str">
            <v>UNNAMED CHANNEL (BC-590a1)</v>
          </cell>
          <cell r="AF54" t="str">
            <v>S6</v>
          </cell>
          <cell r="AL54" t="str">
            <v>WC</v>
          </cell>
          <cell r="BY54" t="str">
            <v>Isolation if water present</v>
          </cell>
          <cell r="CA54" t="str">
            <v>01-13283-M002-XH0305001</v>
          </cell>
        </row>
        <row r="55">
          <cell r="L55" t="str">
            <v>U4042.1</v>
          </cell>
          <cell r="M55">
            <v>997732.65</v>
          </cell>
          <cell r="U55" t="str">
            <v>TELUS U/G FIBRE OPTIC COMMUNICATIONS CABLE</v>
          </cell>
          <cell r="AL55" t="str">
            <v>UC</v>
          </cell>
          <cell r="CA55" t="str">
            <v>01-13283-M002-XH0305001</v>
          </cell>
        </row>
        <row r="56">
          <cell r="L56" t="str">
            <v>W2088.1</v>
          </cell>
          <cell r="M56">
            <v>998089.16</v>
          </cell>
          <cell r="U56" t="str">
            <v>UNNAMED CHANNEL (BC-590.1)</v>
          </cell>
          <cell r="AF56" t="str">
            <v>S6</v>
          </cell>
          <cell r="AL56" t="str">
            <v>WC</v>
          </cell>
          <cell r="BY56" t="str">
            <v>Isolation if water present</v>
          </cell>
          <cell r="CA56" t="str">
            <v>01-13283-M002-PT610001</v>
          </cell>
        </row>
        <row r="57">
          <cell r="L57" t="str">
            <v>W5731.0</v>
          </cell>
          <cell r="M57">
            <v>999420.15</v>
          </cell>
          <cell r="U57" t="str">
            <v>Unnamed Drainage (BC-590.1a)</v>
          </cell>
          <cell r="AF57" t="str">
            <v>S6</v>
          </cell>
          <cell r="AL57" t="str">
            <v>WC</v>
          </cell>
          <cell r="CA57" t="str">
            <v>01-13283-M002-PT610201</v>
          </cell>
        </row>
        <row r="58">
          <cell r="L58" t="str">
            <v>W1621.4</v>
          </cell>
          <cell r="M58">
            <v>999434.35</v>
          </cell>
          <cell r="U58" t="str">
            <v>UNNAMED CHANNEL (BC-590a2)</v>
          </cell>
          <cell r="AF58" t="str">
            <v>S6</v>
          </cell>
          <cell r="AL58" t="str">
            <v>WC</v>
          </cell>
          <cell r="BY58" t="str">
            <v>Isolation if water present</v>
          </cell>
          <cell r="CA58" t="str">
            <v>01-13283-M002-PT610001</v>
          </cell>
        </row>
        <row r="59">
          <cell r="L59" t="str">
            <v>W1619.4</v>
          </cell>
          <cell r="M59">
            <v>999789.27</v>
          </cell>
          <cell r="U59" t="str">
            <v>UNNAMED CHANNEL (BC-590a3)</v>
          </cell>
          <cell r="AF59" t="str">
            <v>S6</v>
          </cell>
          <cell r="AL59" t="str">
            <v>WC</v>
          </cell>
          <cell r="BY59" t="str">
            <v>Isolation if water present</v>
          </cell>
          <cell r="CA59" t="str">
            <v>01-13283-M002-PT610201</v>
          </cell>
        </row>
        <row r="60">
          <cell r="L60" t="str">
            <v>W5732.0</v>
          </cell>
          <cell r="M60">
            <v>999914.98</v>
          </cell>
          <cell r="U60" t="str">
            <v>Unnamed Drainage (BC-590a3.1)</v>
          </cell>
          <cell r="AF60" t="str">
            <v>NCD</v>
          </cell>
          <cell r="AL60" t="str">
            <v>WC</v>
          </cell>
          <cell r="CA60" t="str">
            <v>01-13283-M002-PT610201</v>
          </cell>
        </row>
        <row r="61">
          <cell r="L61" t="str">
            <v>T4545.0</v>
          </cell>
          <cell r="M61">
            <v>999917.94</v>
          </cell>
          <cell r="U61" t="str">
            <v>NEEDLE PEAK TRAIL</v>
          </cell>
          <cell r="AF61" t="str">
            <v>TRAIL</v>
          </cell>
          <cell r="AL61" t="str">
            <v>RD</v>
          </cell>
          <cell r="CA61" t="str">
            <v>01-13283-M002-PT640301</v>
          </cell>
        </row>
        <row r="62">
          <cell r="L62" t="str">
            <v>W5733.0</v>
          </cell>
          <cell r="M62">
            <v>1000009.02</v>
          </cell>
          <cell r="U62" t="str">
            <v>Unnamed Drainage (BC-590a3.2)</v>
          </cell>
          <cell r="AF62" t="str">
            <v>NCD</v>
          </cell>
          <cell r="AL62" t="str">
            <v>WC</v>
          </cell>
          <cell r="CA62" t="str">
            <v>01-13283-M002-PT610201</v>
          </cell>
        </row>
        <row r="63">
          <cell r="L63" t="str">
            <v>W1622.4</v>
          </cell>
          <cell r="M63">
            <v>1000060.65</v>
          </cell>
          <cell r="U63" t="str">
            <v>BOSTON BAR CREEK (BC-591)</v>
          </cell>
          <cell r="AF63" t="str">
            <v>S5</v>
          </cell>
          <cell r="AL63" t="str">
            <v>WC</v>
          </cell>
          <cell r="BY63" t="str">
            <v xml:space="preserve">Isolation during low flow </v>
          </cell>
          <cell r="CA63" t="str">
            <v>01-13283-M002-PT610001</v>
          </cell>
        </row>
        <row r="64">
          <cell r="L64" t="str">
            <v>T4544.0</v>
          </cell>
          <cell r="M64">
            <v>1000176.54</v>
          </cell>
          <cell r="U64" t="str">
            <v>NEEDLE PEAK TRAIL</v>
          </cell>
          <cell r="AF64" t="str">
            <v>TRAIL</v>
          </cell>
          <cell r="AL64" t="str">
            <v>RD</v>
          </cell>
          <cell r="CA64" t="str">
            <v>01-13283-M002-PT640301</v>
          </cell>
        </row>
        <row r="65">
          <cell r="L65" t="str">
            <v>W5734.0</v>
          </cell>
          <cell r="M65">
            <v>1000282.62</v>
          </cell>
          <cell r="U65" t="str">
            <v>Unnamed Drainage (BC-591a)</v>
          </cell>
          <cell r="AF65" t="str">
            <v>NCD</v>
          </cell>
          <cell r="AL65" t="str">
            <v>WC</v>
          </cell>
          <cell r="CA65" t="str">
            <v>01-13283-M002-PT610201</v>
          </cell>
        </row>
        <row r="66">
          <cell r="L66" t="str">
            <v>W5735.0</v>
          </cell>
          <cell r="M66">
            <v>1000388.55</v>
          </cell>
          <cell r="U66" t="str">
            <v>Unnamed Channel (BC-591b)</v>
          </cell>
          <cell r="AF66" t="str">
            <v>S6</v>
          </cell>
          <cell r="AL66" t="str">
            <v>WC</v>
          </cell>
          <cell r="CA66" t="str">
            <v>01-13283-M002-PT610201</v>
          </cell>
        </row>
        <row r="67">
          <cell r="L67" t="str">
            <v>W5736.0</v>
          </cell>
          <cell r="M67">
            <v>1000400.91</v>
          </cell>
          <cell r="U67" t="str">
            <v>Unnamed Drainage (BC-591c)</v>
          </cell>
          <cell r="AF67" t="str">
            <v>NCD</v>
          </cell>
          <cell r="AL67" t="str">
            <v>WC</v>
          </cell>
          <cell r="CA67" t="str">
            <v>01-13283-M002-PT610201</v>
          </cell>
        </row>
        <row r="68">
          <cell r="L68" t="str">
            <v>W5737.0</v>
          </cell>
          <cell r="M68">
            <v>1000792.35</v>
          </cell>
          <cell r="U68" t="str">
            <v>Unnamed Drainage (BC-591d)</v>
          </cell>
          <cell r="AF68" t="str">
            <v>NCD</v>
          </cell>
          <cell r="AL68" t="str">
            <v>WC</v>
          </cell>
          <cell r="CA68" t="str">
            <v>01-13283-M002-PT610201</v>
          </cell>
        </row>
        <row r="69">
          <cell r="L69" t="str">
            <v>W5738.0</v>
          </cell>
          <cell r="M69">
            <v>1000996.53</v>
          </cell>
          <cell r="U69" t="str">
            <v>Unnamed Drainage (BC-591e)</v>
          </cell>
          <cell r="AF69" t="str">
            <v>NCD</v>
          </cell>
          <cell r="AL69" t="str">
            <v>WC</v>
          </cell>
          <cell r="CA69" t="str">
            <v>01-13283-M002-PT610201</v>
          </cell>
        </row>
        <row r="70">
          <cell r="L70" t="str">
            <v>W5739.0</v>
          </cell>
          <cell r="M70">
            <v>1001038.63</v>
          </cell>
          <cell r="U70" t="str">
            <v>Unnamed Drainage (BC-591f)</v>
          </cell>
          <cell r="AF70" t="str">
            <v>NCD</v>
          </cell>
          <cell r="AL70" t="str">
            <v>WC</v>
          </cell>
          <cell r="CA70" t="str">
            <v>01-13283-M002-PT610201</v>
          </cell>
        </row>
        <row r="71">
          <cell r="L71" t="str">
            <v>W5740.0</v>
          </cell>
          <cell r="M71">
            <v>1001051.62</v>
          </cell>
          <cell r="U71" t="str">
            <v>Unnamed Drainage (BC-591g)</v>
          </cell>
          <cell r="AF71" t="str">
            <v>NCD</v>
          </cell>
          <cell r="AL71" t="str">
            <v>WC</v>
          </cell>
          <cell r="CA71" t="str">
            <v>01-13283-M002-PT610201</v>
          </cell>
        </row>
        <row r="72">
          <cell r="L72" t="str">
            <v>W5741.0</v>
          </cell>
          <cell r="M72">
            <v>1001621.97</v>
          </cell>
          <cell r="U72" t="str">
            <v>Unnamed Drainage (BC-591h)</v>
          </cell>
          <cell r="AF72" t="str">
            <v>NCD</v>
          </cell>
          <cell r="AL72" t="str">
            <v>WC</v>
          </cell>
          <cell r="CA72" t="str">
            <v>01-13283-M002-PT610201</v>
          </cell>
        </row>
        <row r="73">
          <cell r="L73" t="str">
            <v>W1623.5</v>
          </cell>
          <cell r="M73">
            <v>1001641.89</v>
          </cell>
          <cell r="U73" t="str">
            <v>UNNAMED CHANNEL (BC-592)</v>
          </cell>
          <cell r="AF73" t="str">
            <v>S5</v>
          </cell>
          <cell r="AL73" t="str">
            <v>WC</v>
          </cell>
          <cell r="BY73" t="str">
            <v>Isolation during low flow</v>
          </cell>
          <cell r="CA73" t="str">
            <v>01-13283-M002-PT610001</v>
          </cell>
        </row>
        <row r="74">
          <cell r="L74" t="str">
            <v>W5742.0</v>
          </cell>
          <cell r="M74">
            <v>1001827.04</v>
          </cell>
          <cell r="U74" t="str">
            <v>Unnamed Drainage (BC-592.1)</v>
          </cell>
          <cell r="AF74" t="str">
            <v>NCD</v>
          </cell>
          <cell r="AL74" t="str">
            <v>WC</v>
          </cell>
          <cell r="CA74" t="str">
            <v>01-13283-M002-PT610201</v>
          </cell>
        </row>
        <row r="75">
          <cell r="L75" t="str">
            <v>W5743.0</v>
          </cell>
          <cell r="M75">
            <v>1001862.38</v>
          </cell>
          <cell r="U75" t="str">
            <v>Unnamed Drainage (BC-592.2)</v>
          </cell>
          <cell r="AF75" t="str">
            <v>NCD</v>
          </cell>
          <cell r="AL75" t="str">
            <v>WC</v>
          </cell>
          <cell r="CA75" t="str">
            <v>01-13283-M002-PT610201</v>
          </cell>
        </row>
        <row r="76">
          <cell r="L76" t="str">
            <v>W5744.0</v>
          </cell>
          <cell r="M76">
            <v>1001972.09</v>
          </cell>
          <cell r="U76" t="str">
            <v>Unnamed Drainage (BC-592.3)</v>
          </cell>
          <cell r="AF76" t="str">
            <v>NCD</v>
          </cell>
          <cell r="AL76" t="str">
            <v>WC</v>
          </cell>
          <cell r="CA76" t="str">
            <v>01-13283-M002-PT610201</v>
          </cell>
        </row>
        <row r="77">
          <cell r="L77" t="str">
            <v>W5572.0</v>
          </cell>
          <cell r="M77">
            <v>1002150.84</v>
          </cell>
          <cell r="U77" t="str">
            <v>Unnamed Channel (BC-592a)</v>
          </cell>
          <cell r="AF77" t="str">
            <v>S6</v>
          </cell>
          <cell r="AL77" t="str">
            <v>WC</v>
          </cell>
          <cell r="BY77" t="str">
            <v>Isolation if water present / Open-cut if dry or frozen to bottom</v>
          </cell>
          <cell r="CA77" t="str">
            <v>01-13283-M002-PT610201</v>
          </cell>
        </row>
        <row r="78">
          <cell r="L78" t="str">
            <v>W5573.0</v>
          </cell>
          <cell r="M78">
            <v>1002295.86</v>
          </cell>
          <cell r="U78" t="str">
            <v>Unnamed Channel (BC-592b)</v>
          </cell>
          <cell r="AF78" t="str">
            <v>S6</v>
          </cell>
          <cell r="AL78" t="str">
            <v>WC</v>
          </cell>
          <cell r="BY78" t="str">
            <v>Isolation if water present / Open-cut if dry or frozen to bottom</v>
          </cell>
          <cell r="CA78" t="str">
            <v>01-13283-M002-PT610201</v>
          </cell>
        </row>
        <row r="79">
          <cell r="L79" t="str">
            <v>W5574.0</v>
          </cell>
          <cell r="M79">
            <v>1002367.14</v>
          </cell>
          <cell r="U79" t="str">
            <v>Unnamed Channel (BC-592c)</v>
          </cell>
          <cell r="AF79" t="str">
            <v>S6</v>
          </cell>
          <cell r="AL79" t="str">
            <v>WC</v>
          </cell>
          <cell r="BY79" t="str">
            <v>Isolation if water present / Open-cut if dry or frozen to bottom</v>
          </cell>
          <cell r="CA79" t="str">
            <v>01-13283-M002-PT610201</v>
          </cell>
        </row>
        <row r="80">
          <cell r="L80" t="str">
            <v>W5575.0</v>
          </cell>
          <cell r="M80">
            <v>1002683.05</v>
          </cell>
          <cell r="U80" t="str">
            <v>Unnamed Channel (BC-592d)</v>
          </cell>
          <cell r="AF80" t="str">
            <v>S6</v>
          </cell>
          <cell r="AL80" t="str">
            <v>WC</v>
          </cell>
          <cell r="BY80" t="str">
            <v>Isolation if water present / Open-cut if dry or frozen to bottom</v>
          </cell>
          <cell r="CA80" t="str">
            <v>01-13283-M002-PT610201</v>
          </cell>
        </row>
        <row r="81">
          <cell r="L81" t="str">
            <v>W5576.0</v>
          </cell>
          <cell r="M81">
            <v>1002890.47</v>
          </cell>
          <cell r="U81" t="str">
            <v>Unnamed Drainage (BC-592e)</v>
          </cell>
          <cell r="AF81" t="str">
            <v>NCD</v>
          </cell>
          <cell r="AL81" t="str">
            <v>WC</v>
          </cell>
          <cell r="BY81" t="str">
            <v>Isolation if water present / Open-cut if dry or frozen to bottom</v>
          </cell>
          <cell r="CA81" t="str">
            <v>01-13283-M002-PT610201</v>
          </cell>
        </row>
        <row r="82">
          <cell r="L82" t="str">
            <v>W5577.0</v>
          </cell>
          <cell r="M82">
            <v>1002965.84</v>
          </cell>
          <cell r="U82" t="str">
            <v>Unnamed Drainage (BC-592f)</v>
          </cell>
          <cell r="AF82" t="str">
            <v>NCD</v>
          </cell>
          <cell r="AL82" t="str">
            <v>WC</v>
          </cell>
          <cell r="BY82" t="str">
            <v>Isolation if water present / Open-cut if dry or frozen to bottom</v>
          </cell>
          <cell r="CA82" t="str">
            <v>01-13283-M002-PT610201</v>
          </cell>
        </row>
        <row r="83">
          <cell r="L83" t="str">
            <v>W5578.0</v>
          </cell>
          <cell r="M83">
            <v>1003130.72</v>
          </cell>
          <cell r="U83" t="str">
            <v>Unnamed Drainage (BC-592g)</v>
          </cell>
          <cell r="AF83" t="str">
            <v>NCD</v>
          </cell>
          <cell r="AL83" t="str">
            <v>WC</v>
          </cell>
          <cell r="BY83" t="str">
            <v>Isolation if water present / Open-cut if dry or frozen to bottom</v>
          </cell>
          <cell r="CA83" t="str">
            <v>01-13283-M002-PT610201</v>
          </cell>
        </row>
        <row r="84">
          <cell r="L84" t="str">
            <v>W5579.0</v>
          </cell>
          <cell r="M84">
            <v>1003168.25</v>
          </cell>
          <cell r="U84" t="str">
            <v>Unnamed Drainage (BC-592h)</v>
          </cell>
          <cell r="AF84" t="str">
            <v>NCD</v>
          </cell>
          <cell r="AL84" t="str">
            <v>WC</v>
          </cell>
          <cell r="BY84" t="str">
            <v>Isolation if water present / Open-cut if dry or frozen to bottom</v>
          </cell>
          <cell r="CA84" t="str">
            <v>01-13283-M002-PT610201</v>
          </cell>
        </row>
        <row r="85">
          <cell r="L85" t="str">
            <v>W5580.0</v>
          </cell>
          <cell r="M85">
            <v>1003306.03</v>
          </cell>
          <cell r="U85" t="str">
            <v>Unnamed Drainage (BC-592i)</v>
          </cell>
          <cell r="AF85" t="str">
            <v>NCD</v>
          </cell>
          <cell r="AL85" t="str">
            <v>WC</v>
          </cell>
          <cell r="BY85" t="str">
            <v>Isolation if water present / Open-cut if dry or frozen to bottom</v>
          </cell>
          <cell r="CA85" t="str">
            <v>01-13283-M002-PT610201</v>
          </cell>
        </row>
        <row r="86">
          <cell r="L86" t="str">
            <v>W5581.0</v>
          </cell>
          <cell r="M86">
            <v>1003623.15</v>
          </cell>
          <cell r="U86" t="str">
            <v>Unnamed Drainage (BC-592i.1)</v>
          </cell>
          <cell r="AF86" t="str">
            <v>NCD</v>
          </cell>
          <cell r="AL86" t="str">
            <v>WC</v>
          </cell>
          <cell r="BY86" t="str">
            <v>Isolation if water present / Open-cut if dry or frozen to bottom</v>
          </cell>
          <cell r="CA86" t="str">
            <v>01-13283-M002-PT610201</v>
          </cell>
        </row>
        <row r="87">
          <cell r="L87" t="str">
            <v>W5745.0</v>
          </cell>
          <cell r="M87">
            <v>1003729.59</v>
          </cell>
          <cell r="U87" t="str">
            <v>Unnamed Drainage (BC-592i.2a)</v>
          </cell>
          <cell r="AF87" t="str">
            <v>NCD</v>
          </cell>
          <cell r="AL87" t="str">
            <v>WC</v>
          </cell>
          <cell r="CA87" t="str">
            <v>01-13283-M002-PT610201</v>
          </cell>
        </row>
        <row r="88">
          <cell r="L88" t="str">
            <v>W5582.0</v>
          </cell>
          <cell r="M88">
            <v>1003734.09</v>
          </cell>
          <cell r="U88" t="str">
            <v>Unnamed Channel (BC-592i.2)</v>
          </cell>
          <cell r="AF88" t="str">
            <v>S6</v>
          </cell>
          <cell r="AL88" t="str">
            <v>WC</v>
          </cell>
          <cell r="BY88" t="str">
            <v>Isolation if water present / Open-cut if dry or frozen to bottom</v>
          </cell>
          <cell r="CA88" t="str">
            <v>01-13283-M002-PT610201</v>
          </cell>
        </row>
        <row r="89">
          <cell r="L89" t="str">
            <v>W5583.0</v>
          </cell>
          <cell r="M89">
            <v>1003785.91</v>
          </cell>
          <cell r="U89" t="str">
            <v>Unnamed Channel (BC-592i.3)</v>
          </cell>
          <cell r="AF89" t="str">
            <v>S6</v>
          </cell>
          <cell r="AL89" t="str">
            <v>WC</v>
          </cell>
          <cell r="BY89" t="str">
            <v>Isolation if water present / Open-cut if dry or frozen to bottom</v>
          </cell>
          <cell r="CA89" t="str">
            <v>01-13283-M002-PT610201</v>
          </cell>
        </row>
        <row r="90">
          <cell r="L90" t="str">
            <v>W5584.0</v>
          </cell>
          <cell r="M90">
            <v>1003826.79</v>
          </cell>
          <cell r="U90" t="str">
            <v>Unnamed Channel (BC-592i.4)</v>
          </cell>
          <cell r="AF90" t="str">
            <v>S6</v>
          </cell>
          <cell r="AL90" t="str">
            <v>WC</v>
          </cell>
          <cell r="BY90" t="str">
            <v>Isolation if water present / Open-cut if dry or frozen to bottom</v>
          </cell>
          <cell r="CA90" t="str">
            <v>01-13283-M002-PT610201</v>
          </cell>
        </row>
        <row r="91">
          <cell r="L91" t="str">
            <v>W5585.0</v>
          </cell>
          <cell r="M91">
            <v>1003849.59</v>
          </cell>
          <cell r="U91" t="str">
            <v>Unnamed Drainage (BC-592i.5)</v>
          </cell>
          <cell r="AF91" t="str">
            <v>NCD</v>
          </cell>
          <cell r="AL91" t="str">
            <v>WC</v>
          </cell>
          <cell r="BY91" t="str">
            <v>Isolation if water present / Open-cut if dry or frozen to bottom</v>
          </cell>
          <cell r="CA91" t="str">
            <v>01-13283-M002-PT610201</v>
          </cell>
        </row>
        <row r="92">
          <cell r="L92" t="str">
            <v>W5746.0</v>
          </cell>
          <cell r="M92">
            <v>1003894.72</v>
          </cell>
          <cell r="U92" t="str">
            <v>Unnamed Drainage (BC-592i.5a)</v>
          </cell>
          <cell r="AF92" t="str">
            <v>NCD</v>
          </cell>
          <cell r="AL92" t="str">
            <v>WC</v>
          </cell>
          <cell r="CA92" t="str">
            <v>01-13283-M002-PT610201</v>
          </cell>
        </row>
        <row r="93">
          <cell r="L93" t="str">
            <v>W5747.0</v>
          </cell>
          <cell r="M93">
            <v>1004001.11</v>
          </cell>
          <cell r="U93" t="str">
            <v>Unnamed Drainage (BC-592i.5b)</v>
          </cell>
          <cell r="AF93" t="str">
            <v>NCD</v>
          </cell>
          <cell r="AL93" t="str">
            <v>WC</v>
          </cell>
          <cell r="CA93" t="str">
            <v>01-13283-M002-PT610201</v>
          </cell>
        </row>
        <row r="94">
          <cell r="L94" t="str">
            <v>W5586.0</v>
          </cell>
          <cell r="M94">
            <v>1004054.98</v>
          </cell>
          <cell r="U94" t="str">
            <v>Unnamed Channel (BC-592i.6)</v>
          </cell>
          <cell r="AF94" t="str">
            <v>S6</v>
          </cell>
          <cell r="AL94" t="str">
            <v>WC</v>
          </cell>
          <cell r="BY94" t="str">
            <v>Isolation if water present / Open-cut if dry or frozen to bottom</v>
          </cell>
          <cell r="CA94" t="str">
            <v>01-13283-M002-PT610201</v>
          </cell>
        </row>
        <row r="95">
          <cell r="L95" t="str">
            <v>W5587.0</v>
          </cell>
          <cell r="M95">
            <v>1004084.98</v>
          </cell>
          <cell r="U95" t="str">
            <v>Unnamed Drainage (BC-592i.7)</v>
          </cell>
          <cell r="AF95" t="str">
            <v>NCD</v>
          </cell>
          <cell r="AL95" t="str">
            <v>WC</v>
          </cell>
          <cell r="BY95" t="str">
            <v>Isolation if water present / Open-cut if dry or frozen to bottom</v>
          </cell>
          <cell r="CA95" t="str">
            <v>01-13283-M002-PT610201</v>
          </cell>
        </row>
        <row r="96">
          <cell r="L96" t="str">
            <v>W5748.0</v>
          </cell>
          <cell r="M96">
            <v>1004104.41</v>
          </cell>
          <cell r="U96" t="str">
            <v>Unnamed Drainage (BC-592i.7a)</v>
          </cell>
          <cell r="AF96" t="str">
            <v>NCD</v>
          </cell>
          <cell r="AL96" t="str">
            <v>WC</v>
          </cell>
          <cell r="CA96" t="str">
            <v>01-13283-M002-PT610201</v>
          </cell>
        </row>
        <row r="97">
          <cell r="L97" t="str">
            <v>W5588.0</v>
          </cell>
          <cell r="M97">
            <v>1004170.79</v>
          </cell>
          <cell r="U97" t="str">
            <v>Unnamed Channel (BC-592i.8)</v>
          </cell>
          <cell r="AF97" t="str">
            <v>S6</v>
          </cell>
          <cell r="AL97" t="str">
            <v>WC</v>
          </cell>
          <cell r="BY97" t="str">
            <v>Isolation if water present / Open-cut if dry or frozen to bottom</v>
          </cell>
          <cell r="CA97" t="str">
            <v>01-13283-M002-PT610201</v>
          </cell>
        </row>
        <row r="98">
          <cell r="L98" t="str">
            <v>W5589.0</v>
          </cell>
          <cell r="M98">
            <v>1004315.58</v>
          </cell>
          <cell r="U98" t="str">
            <v>Unnamed Drainage (BC-592j)</v>
          </cell>
          <cell r="AF98" t="str">
            <v>NCD</v>
          </cell>
          <cell r="AL98" t="str">
            <v>WC</v>
          </cell>
          <cell r="BY98" t="str">
            <v>Isolation if water present / Open-cut if dry or frozen to bottom</v>
          </cell>
          <cell r="CA98" t="str">
            <v>01-13283-M002-PT610201</v>
          </cell>
        </row>
        <row r="99">
          <cell r="L99" t="str">
            <v>W5590.0</v>
          </cell>
          <cell r="M99">
            <v>1004443.72</v>
          </cell>
          <cell r="U99" t="str">
            <v>Unnamed Channel (BC-592k)</v>
          </cell>
          <cell r="AF99" t="str">
            <v>S6</v>
          </cell>
          <cell r="AL99" t="str">
            <v>WC</v>
          </cell>
          <cell r="BY99" t="str">
            <v>Isolation if water present / Open-cut if dry or frozen to bottom</v>
          </cell>
          <cell r="CA99" t="str">
            <v>01-13283-M002-PT610201</v>
          </cell>
        </row>
        <row r="100">
          <cell r="L100" t="str">
            <v>W5749.0</v>
          </cell>
          <cell r="M100">
            <v>1004538.35</v>
          </cell>
          <cell r="U100" t="str">
            <v>Unnamed Drainage (BC-592k.1)</v>
          </cell>
          <cell r="AF100" t="str">
            <v>NCD</v>
          </cell>
          <cell r="AL100" t="str">
            <v>WC</v>
          </cell>
          <cell r="CA100" t="str">
            <v>01-13283-M002-PT610201</v>
          </cell>
        </row>
        <row r="101">
          <cell r="L101" t="str">
            <v>W5591.0</v>
          </cell>
          <cell r="M101">
            <v>1004569.21</v>
          </cell>
          <cell r="U101" t="str">
            <v>Unnamed Drainage (BC-592l)</v>
          </cell>
          <cell r="AF101" t="str">
            <v>NCD</v>
          </cell>
          <cell r="AL101" t="str">
            <v>WC</v>
          </cell>
          <cell r="BY101" t="str">
            <v>Isolation if water present / Open-cut if dry or frozen to bottom</v>
          </cell>
          <cell r="CA101" t="str">
            <v>01-13283-M002-PT610201</v>
          </cell>
        </row>
        <row r="102">
          <cell r="L102" t="str">
            <v>W5592.0</v>
          </cell>
          <cell r="M102">
            <v>1004600.25</v>
          </cell>
          <cell r="U102" t="str">
            <v>Unnamed Drainage (BC-592m)</v>
          </cell>
          <cell r="AF102" t="str">
            <v>NCD</v>
          </cell>
          <cell r="AL102" t="str">
            <v>WC</v>
          </cell>
          <cell r="BY102" t="str">
            <v>Isolation if water present / Open-cut if dry or frozen to bottom</v>
          </cell>
          <cell r="CA102" t="str">
            <v>01-13283-M002-PT610201</v>
          </cell>
        </row>
        <row r="103">
          <cell r="L103" t="str">
            <v>W1624.4</v>
          </cell>
          <cell r="M103">
            <v>1004729.9</v>
          </cell>
          <cell r="U103" t="str">
            <v>UNNAMED CHANNEL (BC-593)</v>
          </cell>
          <cell r="AF103" t="str">
            <v>S6</v>
          </cell>
          <cell r="AL103" t="str">
            <v>WC</v>
          </cell>
          <cell r="BY103" t="str">
            <v>Isolation if water present</v>
          </cell>
          <cell r="CA103" t="str">
            <v>01-13283-M002-PT610801</v>
          </cell>
        </row>
        <row r="104">
          <cell r="L104" t="str">
            <v>T4698.0</v>
          </cell>
          <cell r="M104">
            <v>1004957.21</v>
          </cell>
          <cell r="U104" t="str">
            <v>ROAD</v>
          </cell>
          <cell r="AL104" t="str">
            <v>RD</v>
          </cell>
          <cell r="CA104" t="str">
            <v>01-13283-M002-PT640301</v>
          </cell>
        </row>
        <row r="105">
          <cell r="L105" t="str">
            <v>W5946.0</v>
          </cell>
          <cell r="M105">
            <v>1004977.77</v>
          </cell>
          <cell r="U105" t="str">
            <v>Unnamed Drainage (BC-593.1)</v>
          </cell>
          <cell r="AF105" t="str">
            <v>NCD</v>
          </cell>
          <cell r="AL105" t="str">
            <v>WC</v>
          </cell>
          <cell r="CA105" t="str">
            <v>01-13283-M002-PT610001</v>
          </cell>
        </row>
        <row r="106">
          <cell r="L106" t="str">
            <v>W5593.0</v>
          </cell>
          <cell r="M106">
            <v>1005040.38</v>
          </cell>
          <cell r="U106" t="str">
            <v>Unnamed Channel (BC-593a)</v>
          </cell>
          <cell r="AF106" t="str">
            <v>S6</v>
          </cell>
          <cell r="AL106" t="str">
            <v>WC</v>
          </cell>
          <cell r="BY106" t="str">
            <v>Isolation if water present / Open-cut if dry or frozen to bottom</v>
          </cell>
          <cell r="CA106" t="str">
            <v>01-13283-M002-PT610201</v>
          </cell>
        </row>
        <row r="107">
          <cell r="L107" t="str">
            <v>W5594.0</v>
          </cell>
          <cell r="M107">
            <v>1005215.71</v>
          </cell>
          <cell r="U107" t="str">
            <v>Unnamed Channel (BC-593b)</v>
          </cell>
          <cell r="AF107" t="str">
            <v>S6</v>
          </cell>
          <cell r="AL107" t="str">
            <v>WC</v>
          </cell>
          <cell r="BY107" t="str">
            <v>Isolation if water present / Open-cut if dry or frozen to bottom</v>
          </cell>
          <cell r="CA107" t="str">
            <v>01-13283-M002-PT610201</v>
          </cell>
        </row>
        <row r="108">
          <cell r="L108" t="str">
            <v>W5595.0</v>
          </cell>
          <cell r="M108">
            <v>1005333.3</v>
          </cell>
          <cell r="U108" t="str">
            <v>Unnamed Channel (BC-593c)</v>
          </cell>
          <cell r="AF108" t="str">
            <v>S6</v>
          </cell>
          <cell r="AL108" t="str">
            <v>WC</v>
          </cell>
          <cell r="BY108" t="str">
            <v>Isolation if water present / Open-cut if dry or frozen to bottom</v>
          </cell>
          <cell r="CA108" t="str">
            <v>01-13283-M002-PT610201</v>
          </cell>
        </row>
        <row r="109">
          <cell r="L109" t="str">
            <v>W5596.0</v>
          </cell>
          <cell r="M109">
            <v>1005404.01</v>
          </cell>
          <cell r="U109" t="str">
            <v>Unnamed Channel (BC-593d)</v>
          </cell>
          <cell r="AF109" t="str">
            <v>S6</v>
          </cell>
          <cell r="AL109" t="str">
            <v>WC</v>
          </cell>
          <cell r="BY109" t="str">
            <v>Isolation if water present / Open-cut if dry or frozen to bottom</v>
          </cell>
          <cell r="CA109" t="str">
            <v>01-13283-M002-PT610201</v>
          </cell>
        </row>
        <row r="110">
          <cell r="L110" t="str">
            <v>W5597.0</v>
          </cell>
          <cell r="M110">
            <v>1005465.04</v>
          </cell>
          <cell r="U110" t="str">
            <v>Unnamed Channel (BC-593e)</v>
          </cell>
          <cell r="AF110" t="str">
            <v>S6</v>
          </cell>
          <cell r="AL110" t="str">
            <v>WC</v>
          </cell>
          <cell r="BY110" t="str">
            <v>Isolation if water present / Open-cut if dry or frozen to bottom</v>
          </cell>
          <cell r="CA110" t="str">
            <v>01-13283-M002-PT610801</v>
          </cell>
        </row>
        <row r="111">
          <cell r="L111" t="str">
            <v>W5598.0</v>
          </cell>
          <cell r="M111">
            <v>1005576.93</v>
          </cell>
          <cell r="U111" t="str">
            <v>Unnamed Drainage (BC-593f)</v>
          </cell>
          <cell r="AF111" t="str">
            <v>NCD</v>
          </cell>
          <cell r="AL111" t="str">
            <v>WC</v>
          </cell>
          <cell r="BY111" t="str">
            <v>Isolation if water present / Open-cut if dry or frozen to bottom</v>
          </cell>
          <cell r="CA111" t="str">
            <v>01-13283-M002-PT610801</v>
          </cell>
        </row>
        <row r="112">
          <cell r="L112" t="str">
            <v>W1625.4</v>
          </cell>
          <cell r="M112">
            <v>1005625.19</v>
          </cell>
          <cell r="U112" t="str">
            <v>UNNAMED CHANNEL (BC-594)</v>
          </cell>
          <cell r="AF112" t="str">
            <v>S6</v>
          </cell>
          <cell r="AL112" t="str">
            <v>WC</v>
          </cell>
          <cell r="BY112" t="str">
            <v>Isolation if water present</v>
          </cell>
          <cell r="CA112" t="str">
            <v>01-13283-M002-PT610801</v>
          </cell>
        </row>
        <row r="113">
          <cell r="L113" t="str">
            <v>W5750.0</v>
          </cell>
          <cell r="M113">
            <v>1005865.93</v>
          </cell>
          <cell r="U113" t="str">
            <v>Unnamed Drainage (BC-594.1)</v>
          </cell>
          <cell r="AF113" t="str">
            <v>NCD</v>
          </cell>
          <cell r="AL113" t="str">
            <v>WC</v>
          </cell>
          <cell r="CA113" t="str">
            <v>01-13283-M002-PT610201</v>
          </cell>
        </row>
        <row r="114">
          <cell r="L114" t="str">
            <v>W5751.0</v>
          </cell>
          <cell r="M114">
            <v>1005888.04</v>
          </cell>
          <cell r="U114" t="str">
            <v>Unnamed Drainage (BC-594.2)</v>
          </cell>
          <cell r="AF114" t="str">
            <v>NCD</v>
          </cell>
          <cell r="AL114" t="str">
            <v>WC</v>
          </cell>
          <cell r="CA114" t="str">
            <v>01-13283-M002-PT610001</v>
          </cell>
        </row>
        <row r="115">
          <cell r="L115" t="str">
            <v>W5752.0</v>
          </cell>
          <cell r="M115">
            <v>1005927.54</v>
          </cell>
          <cell r="U115" t="str">
            <v>Unnamed Drainage (BC-594.3)</v>
          </cell>
          <cell r="AF115" t="str">
            <v>NCD</v>
          </cell>
          <cell r="AL115" t="str">
            <v>WC</v>
          </cell>
          <cell r="CA115" t="str">
            <v>01-13283-M002-PT610001</v>
          </cell>
        </row>
        <row r="116">
          <cell r="L116" t="str">
            <v>W5753.0</v>
          </cell>
          <cell r="M116">
            <v>1005943.81</v>
          </cell>
          <cell r="U116" t="str">
            <v>Unnamed Drainage (BC-594.4)</v>
          </cell>
          <cell r="AF116" t="str">
            <v>NCD</v>
          </cell>
          <cell r="AL116" t="str">
            <v>WC</v>
          </cell>
          <cell r="CA116" t="str">
            <v>01-13283-M002-PT610001</v>
          </cell>
        </row>
        <row r="117">
          <cell r="L117" t="str">
            <v>W5754.0</v>
          </cell>
          <cell r="M117">
            <v>1006127.35</v>
          </cell>
          <cell r="U117" t="str">
            <v>Unnamed Channel (BC-594.5)</v>
          </cell>
          <cell r="AF117" t="str">
            <v>S6</v>
          </cell>
          <cell r="AL117" t="str">
            <v>WC</v>
          </cell>
          <cell r="CA117" t="str">
            <v>01-13283-M002-PT610001</v>
          </cell>
        </row>
        <row r="118">
          <cell r="L118" t="str">
            <v>W5755.0</v>
          </cell>
          <cell r="M118">
            <v>1006177.23</v>
          </cell>
          <cell r="U118" t="str">
            <v>Unnamed Drainage (BC-594.6)</v>
          </cell>
          <cell r="AF118" t="str">
            <v>NCD</v>
          </cell>
          <cell r="AL118" t="str">
            <v>WC</v>
          </cell>
          <cell r="CA118" t="str">
            <v>01-13283-M002-PT610001</v>
          </cell>
        </row>
        <row r="119">
          <cell r="L119" t="str">
            <v>W5947.0</v>
          </cell>
          <cell r="M119">
            <v>1006195.96</v>
          </cell>
          <cell r="U119" t="str">
            <v>Unnamed Drainage (BC-594.6a)</v>
          </cell>
          <cell r="AF119" t="str">
            <v>NCD</v>
          </cell>
          <cell r="AL119" t="str">
            <v>WC</v>
          </cell>
          <cell r="CA119" t="str">
            <v>01-13283-M002-PT610001</v>
          </cell>
        </row>
        <row r="120">
          <cell r="L120" t="str">
            <v>W5756.0</v>
          </cell>
          <cell r="M120">
            <v>1006256.29</v>
          </cell>
          <cell r="U120" t="str">
            <v>Unnamed Drainage (BC-594.7)</v>
          </cell>
          <cell r="AF120" t="str">
            <v>NCD</v>
          </cell>
          <cell r="AL120" t="str">
            <v>WC</v>
          </cell>
          <cell r="CA120" t="str">
            <v>01-13283-M002-PT610001</v>
          </cell>
        </row>
        <row r="121">
          <cell r="L121" t="str">
            <v>W5599.0</v>
          </cell>
          <cell r="M121">
            <v>1006299.74</v>
          </cell>
          <cell r="U121" t="str">
            <v>Unnamed Drainage (BC-594a)</v>
          </cell>
          <cell r="AF121" t="str">
            <v>NCD</v>
          </cell>
          <cell r="AL121" t="str">
            <v>WC</v>
          </cell>
          <cell r="BY121" t="str">
            <v>Isolation if water present / Open-cut if dry or frozen to bottom</v>
          </cell>
          <cell r="CA121" t="str">
            <v>01-13283-M002-PT610001</v>
          </cell>
        </row>
        <row r="122">
          <cell r="L122" t="str">
            <v>W1626.6</v>
          </cell>
          <cell r="M122">
            <v>1006347.06</v>
          </cell>
          <cell r="U122" t="str">
            <v>UNNAMED CHANNEL (BC-595)</v>
          </cell>
          <cell r="AF122" t="str">
            <v>S5</v>
          </cell>
          <cell r="AL122" t="str">
            <v>WC</v>
          </cell>
          <cell r="BY122" t="str">
            <v>Isolation if water present</v>
          </cell>
          <cell r="CA122" t="str">
            <v>01-13283-M002-XW0306501</v>
          </cell>
        </row>
        <row r="123">
          <cell r="L123" t="str">
            <v>W2145.0</v>
          </cell>
          <cell r="M123">
            <v>1006577.18</v>
          </cell>
          <cell r="U123" t="str">
            <v>UNNAMED CHANNEL (BC-595a)</v>
          </cell>
          <cell r="AF123" t="str">
            <v>S6</v>
          </cell>
          <cell r="AL123" t="str">
            <v>WC</v>
          </cell>
          <cell r="BY123" t="str">
            <v>Isolation if water present</v>
          </cell>
          <cell r="CA123" t="str">
            <v>01-13283-M002-PT610801</v>
          </cell>
        </row>
        <row r="124">
          <cell r="L124" t="str">
            <v>W5757.0</v>
          </cell>
          <cell r="M124">
            <v>1006614.94</v>
          </cell>
          <cell r="U124" t="str">
            <v>Unnamed Drainage (BC-595a.1)</v>
          </cell>
          <cell r="AF124" t="str">
            <v>NCD</v>
          </cell>
          <cell r="AL124" t="str">
            <v>WC</v>
          </cell>
          <cell r="CA124" t="str">
            <v>01-13283-M002-PT610001</v>
          </cell>
        </row>
        <row r="125">
          <cell r="L125" t="str">
            <v>W5758.0</v>
          </cell>
          <cell r="M125">
            <v>1006757.99</v>
          </cell>
          <cell r="U125" t="str">
            <v>Unnamed Drainage (BC-595a.2)</v>
          </cell>
          <cell r="AF125" t="str">
            <v>NCD</v>
          </cell>
          <cell r="AL125" t="str">
            <v>WC</v>
          </cell>
          <cell r="CA125" t="str">
            <v>01-13283-M002-PT610001</v>
          </cell>
        </row>
        <row r="126">
          <cell r="L126" t="str">
            <v>W5759.0</v>
          </cell>
          <cell r="M126">
            <v>1006777.69</v>
          </cell>
          <cell r="U126" t="str">
            <v>Unnamed Drainage (BC-595a.3)</v>
          </cell>
          <cell r="AF126" t="str">
            <v>NCD</v>
          </cell>
          <cell r="AL126" t="str">
            <v>WC</v>
          </cell>
          <cell r="CA126" t="str">
            <v>01-13283-M002-PT610001</v>
          </cell>
        </row>
        <row r="127">
          <cell r="L127" t="str">
            <v>W5948.0</v>
          </cell>
          <cell r="M127">
            <v>1006818.84</v>
          </cell>
          <cell r="U127" t="str">
            <v>Unnamed Drainage (BC-595a.3.1)</v>
          </cell>
          <cell r="AF127" t="str">
            <v>NCD</v>
          </cell>
          <cell r="AL127" t="str">
            <v>WC</v>
          </cell>
          <cell r="CA127" t="str">
            <v>01-13283-M002-PT610001</v>
          </cell>
        </row>
        <row r="128">
          <cell r="L128" t="str">
            <v>W5760.0</v>
          </cell>
          <cell r="M128">
            <v>1006895.78</v>
          </cell>
          <cell r="U128" t="str">
            <v>Unnamed Drainage (BC-595a.4)</v>
          </cell>
          <cell r="AF128" t="str">
            <v>NCD</v>
          </cell>
          <cell r="AL128" t="str">
            <v>WC</v>
          </cell>
          <cell r="CA128" t="str">
            <v>01-13283-M002-PT610001</v>
          </cell>
        </row>
        <row r="129">
          <cell r="L129" t="str">
            <v>W5761.0</v>
          </cell>
          <cell r="M129">
            <v>1006929.89</v>
          </cell>
          <cell r="U129" t="str">
            <v>Unnamed Channel (BC-595a.5)</v>
          </cell>
          <cell r="AF129" t="str">
            <v>S6</v>
          </cell>
          <cell r="AL129" t="str">
            <v>WC</v>
          </cell>
          <cell r="CA129" t="str">
            <v>01-13283-M002-PT610001</v>
          </cell>
        </row>
        <row r="130">
          <cell r="L130" t="str">
            <v>W5762.0</v>
          </cell>
          <cell r="M130">
            <v>1006973.16</v>
          </cell>
          <cell r="U130" t="str">
            <v>Unnamed Drainage (BC-595a.6)</v>
          </cell>
          <cell r="AF130" t="str">
            <v>NCD</v>
          </cell>
          <cell r="AL130" t="str">
            <v>WC</v>
          </cell>
          <cell r="CA130" t="str">
            <v>01-13283-M002-PT610001</v>
          </cell>
        </row>
        <row r="131">
          <cell r="L131" t="str">
            <v>W5763.0</v>
          </cell>
          <cell r="M131">
            <v>1007033.39</v>
          </cell>
          <cell r="U131" t="str">
            <v>Unnamed Channel (BC-595a.7)</v>
          </cell>
          <cell r="AF131" t="str">
            <v>S6</v>
          </cell>
          <cell r="AL131" t="str">
            <v>WC</v>
          </cell>
          <cell r="CA131" t="str">
            <v>01-13283-M002-PT610001</v>
          </cell>
        </row>
        <row r="132">
          <cell r="L132" t="str">
            <v>W5764.0</v>
          </cell>
          <cell r="M132">
            <v>1007123.99</v>
          </cell>
          <cell r="U132" t="str">
            <v>Unnamed Channel (BC-595a.8)</v>
          </cell>
          <cell r="AF132" t="str">
            <v>S6</v>
          </cell>
          <cell r="AL132" t="str">
            <v>WC</v>
          </cell>
          <cell r="CA132" t="str">
            <v>01-13283-M002-PT610001</v>
          </cell>
        </row>
        <row r="133">
          <cell r="L133" t="str">
            <v>W5765.0</v>
          </cell>
          <cell r="M133">
            <v>1007297.29</v>
          </cell>
          <cell r="U133" t="str">
            <v>Unnamed Channel (BC-595a.9)</v>
          </cell>
          <cell r="AF133" t="str">
            <v>S6</v>
          </cell>
          <cell r="AL133" t="str">
            <v>WC</v>
          </cell>
          <cell r="CA133" t="str">
            <v>01-13283-M002-PT610001</v>
          </cell>
        </row>
        <row r="134">
          <cell r="L134" t="str">
            <v>W5766.0</v>
          </cell>
          <cell r="M134">
            <v>1007306.49</v>
          </cell>
          <cell r="U134" t="str">
            <v>Unnamed Drainage (BC-595a.10)</v>
          </cell>
          <cell r="AF134" t="str">
            <v>NCD</v>
          </cell>
          <cell r="AL134" t="str">
            <v>WC</v>
          </cell>
          <cell r="CA134" t="str">
            <v>01-13283-M002-PT610001</v>
          </cell>
        </row>
        <row r="135">
          <cell r="L135" t="str">
            <v>W5767.0</v>
          </cell>
          <cell r="M135">
            <v>1007467.56</v>
          </cell>
          <cell r="U135" t="str">
            <v>Unnamed Channel (BC-595a.11)</v>
          </cell>
          <cell r="AF135" t="str">
            <v>S6</v>
          </cell>
          <cell r="AL135" t="str">
            <v>WC</v>
          </cell>
          <cell r="CA135" t="str">
            <v>01-13283-M002-PT610001</v>
          </cell>
        </row>
        <row r="136">
          <cell r="L136" t="str">
            <v>W5768.0</v>
          </cell>
          <cell r="M136">
            <v>1007746.53</v>
          </cell>
          <cell r="U136" t="str">
            <v>Unnamed Channel (BC-595a.12)</v>
          </cell>
          <cell r="AF136" t="str">
            <v>S6</v>
          </cell>
          <cell r="AL136" t="str">
            <v>WC</v>
          </cell>
          <cell r="CA136" t="str">
            <v>01-13283-M002-PT610001</v>
          </cell>
        </row>
        <row r="137">
          <cell r="L137" t="str">
            <v>W5769.0</v>
          </cell>
          <cell r="M137">
            <v>1007787.28</v>
          </cell>
          <cell r="U137" t="str">
            <v>Unnamed Channel (BC-595a.13)</v>
          </cell>
          <cell r="AF137" t="str">
            <v>S6</v>
          </cell>
          <cell r="AL137" t="str">
            <v>WC</v>
          </cell>
          <cell r="CA137" t="str">
            <v>01-13283-M002-PT610001</v>
          </cell>
        </row>
        <row r="138">
          <cell r="L138" t="str">
            <v>P3549.1</v>
          </cell>
          <cell r="M138" t="str">
            <v>1007+810 + 173</v>
          </cell>
          <cell r="U138" t="str">
            <v>NPS 36 SPECTRA ENERGY TRANSMISSION BURIED PIPE</v>
          </cell>
          <cell r="AF138" t="str">
            <v>TRANSMISSION</v>
          </cell>
          <cell r="AL138" t="str">
            <v>GT</v>
          </cell>
          <cell r="CA138" t="str">
            <v>01-13283-M002-XU0306801</v>
          </cell>
        </row>
        <row r="139">
          <cell r="L139" t="str">
            <v>P3550.1</v>
          </cell>
          <cell r="M139" t="str">
            <v>1007+810 + 199</v>
          </cell>
          <cell r="U139" t="str">
            <v>NPS 30 SPECTRA ENERGY TRANSMISSION BURIED PIPE</v>
          </cell>
          <cell r="AF139" t="str">
            <v>TRANSMISSION</v>
          </cell>
          <cell r="AL139" t="str">
            <v>GT</v>
          </cell>
          <cell r="CA139" t="str">
            <v>01-13283-M002-XU0306801</v>
          </cell>
        </row>
        <row r="140">
          <cell r="L140" t="str">
            <v>T4023.2</v>
          </cell>
          <cell r="M140" t="str">
            <v>1007+810 + 260</v>
          </cell>
          <cell r="U140" t="str">
            <v>COQUIHALLA HIGHWAY NO 5</v>
          </cell>
          <cell r="AF140" t="str">
            <v>LKI Segment: 2000</v>
          </cell>
          <cell r="AL140" t="str">
            <v>HW</v>
          </cell>
          <cell r="CA140" t="str">
            <v>01-13283-M002-XH0307001</v>
          </cell>
        </row>
        <row r="141">
          <cell r="L141" t="str">
            <v>T4024.2</v>
          </cell>
          <cell r="M141" t="str">
            <v>1007+810 + 273</v>
          </cell>
          <cell r="U141" t="str">
            <v>COQUIHALLA HIGHWAY NO 5</v>
          </cell>
          <cell r="AF141" t="str">
            <v>LKI Segment: 2005</v>
          </cell>
          <cell r="AL141" t="str">
            <v>HW</v>
          </cell>
          <cell r="CA141" t="str">
            <v>01-13283-M002-XH0307001</v>
          </cell>
        </row>
        <row r="142">
          <cell r="L142" t="str">
            <v>U4069.1</v>
          </cell>
          <cell r="M142" t="str">
            <v>1007+810 + 299</v>
          </cell>
          <cell r="U142" t="str">
            <v>TELUS U/G FIBRE OPTIC COMMUNICATIONS CABLE</v>
          </cell>
          <cell r="AL142" t="str">
            <v>UC</v>
          </cell>
          <cell r="CA142" t="str">
            <v>01-13283-M002-XH0307001</v>
          </cell>
        </row>
        <row r="143">
          <cell r="L143" t="str">
            <v>W1627.5</v>
          </cell>
          <cell r="M143" t="str">
            <v xml:space="preserve">1007+810 + 393 </v>
          </cell>
          <cell r="U143" t="str">
            <v>BOSTON BAR CREEK (BC-596)</v>
          </cell>
          <cell r="AF143" t="str">
            <v>S5</v>
          </cell>
          <cell r="AL143" t="str">
            <v>WC</v>
          </cell>
          <cell r="BY143" t="str">
            <v xml:space="preserve">Isolation during low flow </v>
          </cell>
          <cell r="CA143" t="str">
            <v>01-13283-M002-XW0308001</v>
          </cell>
        </row>
        <row r="144">
          <cell r="L144" t="str">
            <v>W1628.3</v>
          </cell>
          <cell r="M144">
            <v>1008265.88</v>
          </cell>
          <cell r="U144" t="str">
            <v>UNNAMED CHANNEL (BC-597)</v>
          </cell>
          <cell r="AF144" t="str">
            <v>S6</v>
          </cell>
          <cell r="AL144" t="str">
            <v>WC</v>
          </cell>
          <cell r="BY144" t="str">
            <v>Isolation if water present</v>
          </cell>
          <cell r="CA144" t="str">
            <v>01-13283-M002-PT610301</v>
          </cell>
        </row>
        <row r="145">
          <cell r="L145" t="str">
            <v>W1629.3</v>
          </cell>
          <cell r="M145">
            <v>1008355.64</v>
          </cell>
          <cell r="U145" t="str">
            <v>UNNAMED CHANNEL (BC-598)</v>
          </cell>
          <cell r="AF145" t="str">
            <v>S6</v>
          </cell>
          <cell r="AL145" t="str">
            <v>WC</v>
          </cell>
          <cell r="BY145" t="str">
            <v>Isolation if water present</v>
          </cell>
          <cell r="CA145" t="str">
            <v>01-13283-M002-PT610801</v>
          </cell>
        </row>
        <row r="146">
          <cell r="L146" t="str">
            <v>W5600.0</v>
          </cell>
          <cell r="M146">
            <v>1008596.96</v>
          </cell>
          <cell r="U146" t="str">
            <v>Unnamed Channel (BC-598a)</v>
          </cell>
          <cell r="AF146" t="str">
            <v>S6</v>
          </cell>
          <cell r="AL146" t="str">
            <v>WC</v>
          </cell>
          <cell r="BY146" t="str">
            <v>Isolation if water present / Open-cut if dry or frozen to bottom</v>
          </cell>
          <cell r="CA146" t="str">
            <v>01-13283-M002-PT610201</v>
          </cell>
        </row>
        <row r="147">
          <cell r="L147" t="str">
            <v>W5601.0</v>
          </cell>
          <cell r="M147">
            <v>1008646.43</v>
          </cell>
          <cell r="U147" t="str">
            <v>Unnamed Channel (BC-598b)</v>
          </cell>
          <cell r="AF147" t="str">
            <v>S6</v>
          </cell>
          <cell r="AL147" t="str">
            <v>WC</v>
          </cell>
          <cell r="BY147" t="str">
            <v>Isolation if water present / Open-cut if dry or frozen to bottom</v>
          </cell>
          <cell r="CA147" t="str">
            <v>01-13283-M002-PT610201</v>
          </cell>
        </row>
        <row r="148">
          <cell r="L148" t="str">
            <v>W5602.0</v>
          </cell>
          <cell r="M148">
            <v>1008666.43</v>
          </cell>
          <cell r="U148" t="str">
            <v>Unnamed Drainage (BC-598c)</v>
          </cell>
          <cell r="AF148" t="str">
            <v>NCD</v>
          </cell>
          <cell r="AL148" t="str">
            <v>WC</v>
          </cell>
          <cell r="BY148" t="str">
            <v>Isolation if water present / Open-cut if dry or frozen to bottom</v>
          </cell>
          <cell r="CA148" t="str">
            <v>01-13283-M002-PT610201</v>
          </cell>
        </row>
        <row r="149">
          <cell r="L149" t="str">
            <v>W1630.3</v>
          </cell>
          <cell r="M149">
            <v>1009033</v>
          </cell>
          <cell r="U149" t="str">
            <v>UNNAMED CHANNEL (BC-599)</v>
          </cell>
          <cell r="AF149" t="str">
            <v>S6</v>
          </cell>
          <cell r="AL149" t="str">
            <v>WC</v>
          </cell>
          <cell r="BY149" t="str">
            <v>Isolation if water present</v>
          </cell>
          <cell r="CA149" t="str">
            <v>01-13283-M002-PT610001</v>
          </cell>
        </row>
        <row r="150">
          <cell r="L150" t="str">
            <v>W5603.0</v>
          </cell>
          <cell r="M150">
            <v>1009090.58</v>
          </cell>
          <cell r="U150" t="str">
            <v>Unnamed Drainage (BC-599a)</v>
          </cell>
          <cell r="AF150" t="str">
            <v>NCD</v>
          </cell>
          <cell r="AL150" t="str">
            <v>WC</v>
          </cell>
          <cell r="BY150" t="str">
            <v>Isolation if water present / Open-cut if dry or frozen to bottom</v>
          </cell>
          <cell r="CA150" t="str">
            <v>01-13283-M002-PT610201</v>
          </cell>
        </row>
        <row r="151">
          <cell r="L151" t="str">
            <v>W5604.0</v>
          </cell>
          <cell r="M151">
            <v>1009149.03</v>
          </cell>
          <cell r="U151" t="str">
            <v>Unnamed Drainage (BC-599b)</v>
          </cell>
          <cell r="AF151" t="str">
            <v>NCD</v>
          </cell>
          <cell r="AL151" t="str">
            <v>WC</v>
          </cell>
          <cell r="BY151" t="str">
            <v>Isolation if water present / Open-cut if dry or frozen to bottom</v>
          </cell>
          <cell r="CA151" t="str">
            <v>01-13283-M002-PT610201</v>
          </cell>
        </row>
        <row r="152">
          <cell r="L152" t="str">
            <v>W5605.0</v>
          </cell>
          <cell r="M152">
            <v>1009318.41</v>
          </cell>
          <cell r="U152" t="str">
            <v>Unnamed Channel (BC-599c)</v>
          </cell>
          <cell r="AF152" t="str">
            <v>S6</v>
          </cell>
          <cell r="AL152" t="str">
            <v>WC</v>
          </cell>
          <cell r="BY152" t="str">
            <v>Isolation if water present / Open-cut if dry or frozen to bottom</v>
          </cell>
          <cell r="CA152" t="str">
            <v>01-13283-M002-PT610201</v>
          </cell>
        </row>
        <row r="153">
          <cell r="L153" t="str">
            <v>W5606.0</v>
          </cell>
          <cell r="M153">
            <v>1009373.07</v>
          </cell>
          <cell r="U153" t="str">
            <v>Unnamed Channel (BC-599d)</v>
          </cell>
          <cell r="AF153" t="str">
            <v>S6</v>
          </cell>
          <cell r="AL153" t="str">
            <v>WC</v>
          </cell>
          <cell r="BY153" t="str">
            <v>Isolation if water present / Open-cut if dry or frozen to bottom</v>
          </cell>
          <cell r="CA153" t="str">
            <v>01-13283-M002-PT610201</v>
          </cell>
        </row>
        <row r="154">
          <cell r="L154" t="str">
            <v>W1631.3</v>
          </cell>
          <cell r="M154">
            <v>1009428.39</v>
          </cell>
          <cell r="U154" t="str">
            <v>UNNAMED CHANNEL (BC-600)</v>
          </cell>
          <cell r="AF154" t="str">
            <v>S6</v>
          </cell>
          <cell r="AL154" t="str">
            <v>WC</v>
          </cell>
          <cell r="BY154" t="str">
            <v>Isolation if water present</v>
          </cell>
          <cell r="CA154" t="str">
            <v>01-13283-M002-PT610001</v>
          </cell>
        </row>
        <row r="155">
          <cell r="L155" t="str">
            <v>W2089.1</v>
          </cell>
          <cell r="M155">
            <v>1009499.05</v>
          </cell>
          <cell r="U155" t="str">
            <v>UNNAMED CHANNEL (BC-600.1)</v>
          </cell>
          <cell r="AF155" t="str">
            <v>S6</v>
          </cell>
          <cell r="AL155" t="str">
            <v>WC</v>
          </cell>
          <cell r="BY155" t="str">
            <v>Isolation if water present</v>
          </cell>
          <cell r="CA155" t="str">
            <v>01-13283-M002-PT610801</v>
          </cell>
        </row>
        <row r="156">
          <cell r="L156" t="str">
            <v>W5607.0</v>
          </cell>
          <cell r="M156">
            <v>1009518.71</v>
          </cell>
          <cell r="U156" t="str">
            <v>Unnamed Drainage (BC-600.2)</v>
          </cell>
          <cell r="AF156" t="str">
            <v>NCD</v>
          </cell>
          <cell r="AL156" t="str">
            <v>WC</v>
          </cell>
          <cell r="BY156" t="str">
            <v>Isolation if water present / Open-cut if dry or frozen to bottom</v>
          </cell>
          <cell r="CA156" t="str">
            <v>01-13283-M002-PT610801</v>
          </cell>
        </row>
        <row r="157">
          <cell r="L157" t="str">
            <v>W2090.1</v>
          </cell>
          <cell r="M157">
            <v>1009534.11</v>
          </cell>
          <cell r="U157" t="str">
            <v>UNNAMED DRAINAGE (BC-600a)</v>
          </cell>
          <cell r="AF157" t="str">
            <v>NCD</v>
          </cell>
          <cell r="AL157" t="str">
            <v>WC</v>
          </cell>
          <cell r="BY157" t="str">
            <v>Isolation if water present</v>
          </cell>
          <cell r="CA157" t="str">
            <v>01-13283-M002-PT610801</v>
          </cell>
        </row>
        <row r="158">
          <cell r="L158" t="str">
            <v>W2091.2</v>
          </cell>
          <cell r="M158">
            <v>1009542.79</v>
          </cell>
          <cell r="U158" t="str">
            <v>UNNAMED DRAINAGE (BC-600b)</v>
          </cell>
          <cell r="AF158" t="str">
            <v>NCD</v>
          </cell>
          <cell r="AL158" t="str">
            <v>WC</v>
          </cell>
          <cell r="BY158" t="str">
            <v>Isolation if water present</v>
          </cell>
          <cell r="CA158" t="str">
            <v>01-13283-M002-PT610801</v>
          </cell>
        </row>
        <row r="159">
          <cell r="L159" t="str">
            <v>W2240.0</v>
          </cell>
          <cell r="M159">
            <v>1009581.98</v>
          </cell>
          <cell r="U159" t="str">
            <v>UNNAMED DRAINAGE (BC-600b.05)</v>
          </cell>
          <cell r="AF159" t="str">
            <v>NCD</v>
          </cell>
          <cell r="AL159" t="str">
            <v>WC</v>
          </cell>
          <cell r="BY159" t="str">
            <v>Isolation if water present / Open-cut if dry or frozen to bottom</v>
          </cell>
        </row>
        <row r="160">
          <cell r="L160" t="str">
            <v>W5608.0</v>
          </cell>
          <cell r="M160">
            <v>1009617.26</v>
          </cell>
          <cell r="U160" t="str">
            <v>Unnamed Channel  (BC-600b.1)</v>
          </cell>
          <cell r="AF160" t="str">
            <v>S6</v>
          </cell>
          <cell r="AL160" t="str">
            <v>WC</v>
          </cell>
          <cell r="BY160" t="str">
            <v>Isolation if water present / Open-cut if dry or frozen to bottom</v>
          </cell>
          <cell r="CA160" t="str">
            <v>01-13283-M002-PT610801</v>
          </cell>
        </row>
        <row r="161">
          <cell r="L161" t="str">
            <v>W2092.1</v>
          </cell>
          <cell r="M161">
            <v>1009622.95</v>
          </cell>
          <cell r="U161" t="str">
            <v>UNNAMED CHANNEL (BC-600c)</v>
          </cell>
          <cell r="AF161" t="str">
            <v>S6</v>
          </cell>
          <cell r="AL161" t="str">
            <v>WC</v>
          </cell>
          <cell r="BY161" t="str">
            <v>Isolation if water present</v>
          </cell>
          <cell r="CA161" t="str">
            <v>01-13283-M002-PT610801</v>
          </cell>
        </row>
        <row r="162">
          <cell r="L162" t="str">
            <v>W2093.1</v>
          </cell>
          <cell r="M162">
            <v>1009643.19</v>
          </cell>
          <cell r="U162" t="str">
            <v>UNNAMED CHANNEL (BC-600d)</v>
          </cell>
          <cell r="AF162" t="str">
            <v>S6</v>
          </cell>
          <cell r="AL162" t="str">
            <v>WC</v>
          </cell>
          <cell r="BY162" t="str">
            <v>Isolation if water present</v>
          </cell>
          <cell r="CA162" t="str">
            <v>01-13283-M002-PT610801</v>
          </cell>
        </row>
        <row r="163">
          <cell r="L163" t="str">
            <v>W2094.1</v>
          </cell>
          <cell r="M163">
            <v>1009675.37</v>
          </cell>
          <cell r="U163" t="str">
            <v>UNNAMED CHANNEL (BC-600e)</v>
          </cell>
          <cell r="AF163" t="str">
            <v>S6</v>
          </cell>
          <cell r="AL163" t="str">
            <v>WC</v>
          </cell>
          <cell r="BY163" t="str">
            <v>Isolation if water present</v>
          </cell>
          <cell r="CA163" t="str">
            <v>01-13283-M002-PT610801</v>
          </cell>
        </row>
        <row r="164">
          <cell r="L164" t="str">
            <v>W1632.3</v>
          </cell>
          <cell r="M164">
            <v>1009725.42</v>
          </cell>
          <cell r="U164" t="str">
            <v>UNNAMED CHANNEL (BC-601)</v>
          </cell>
          <cell r="AF164" t="str">
            <v>S6</v>
          </cell>
          <cell r="AL164" t="str">
            <v>WC</v>
          </cell>
          <cell r="BY164" t="str">
            <v>Isolation if water present</v>
          </cell>
          <cell r="CA164" t="str">
            <v>01-13283-M002-PT610801</v>
          </cell>
        </row>
        <row r="165">
          <cell r="L165" t="str">
            <v>W2095.1</v>
          </cell>
          <cell r="M165">
            <v>1009776.94</v>
          </cell>
          <cell r="U165" t="str">
            <v>UNNAMED CHANNEL (BC-601a)</v>
          </cell>
          <cell r="AF165" t="str">
            <v>S6</v>
          </cell>
          <cell r="AL165" t="str">
            <v>WC</v>
          </cell>
          <cell r="BY165" t="str">
            <v>Isolation if water present</v>
          </cell>
          <cell r="CA165" t="str">
            <v>01-13283-M002-PT610801</v>
          </cell>
        </row>
        <row r="166">
          <cell r="L166" t="str">
            <v>W5949.0</v>
          </cell>
          <cell r="M166">
            <v>1009805.71</v>
          </cell>
          <cell r="U166" t="str">
            <v>Unnamed Drainage (BC-601a.1)</v>
          </cell>
          <cell r="AF166" t="str">
            <v>NCD</v>
          </cell>
          <cell r="AL166" t="str">
            <v>WC</v>
          </cell>
          <cell r="CA166" t="str">
            <v>01-13283-M002-PT610001</v>
          </cell>
        </row>
        <row r="167">
          <cell r="L167" t="str">
            <v>W2096.1</v>
          </cell>
          <cell r="M167">
            <v>1009824.17</v>
          </cell>
          <cell r="U167" t="str">
            <v>UNNAMED CHANNEL (BC-601b)</v>
          </cell>
          <cell r="AF167" t="str">
            <v>S6</v>
          </cell>
          <cell r="AL167" t="str">
            <v>WC</v>
          </cell>
          <cell r="BY167" t="str">
            <v>Isolation if water present</v>
          </cell>
          <cell r="CA167" t="str">
            <v>01-13283-M002-PT610801</v>
          </cell>
        </row>
        <row r="168">
          <cell r="L168" t="str">
            <v>W2097.1</v>
          </cell>
          <cell r="M168">
            <v>1009959.69</v>
          </cell>
          <cell r="U168" t="str">
            <v>UNNAMED CHANNEL (BC-601c)</v>
          </cell>
          <cell r="AF168" t="str">
            <v>S6</v>
          </cell>
          <cell r="AL168" t="str">
            <v>WC</v>
          </cell>
          <cell r="BY168" t="str">
            <v>Isolation if water present</v>
          </cell>
          <cell r="CA168" t="str">
            <v>01-13283-M002-PT610801</v>
          </cell>
        </row>
        <row r="169">
          <cell r="L169" t="str">
            <v>W1633.3</v>
          </cell>
          <cell r="M169">
            <v>1010162.5</v>
          </cell>
          <cell r="U169" t="str">
            <v>UNNAMED CHANNEL (BC-602)</v>
          </cell>
          <cell r="AF169" t="str">
            <v>S6</v>
          </cell>
          <cell r="AL169" t="str">
            <v>WC</v>
          </cell>
          <cell r="BY169" t="str">
            <v>Isolation if water present</v>
          </cell>
          <cell r="CA169" t="str">
            <v>01-13283-M002-PT610801</v>
          </cell>
        </row>
        <row r="170">
          <cell r="L170" t="str">
            <v>W5609.0</v>
          </cell>
          <cell r="M170">
            <v>1010185.05</v>
          </cell>
          <cell r="U170" t="str">
            <v>Unnamed Channel (BC-602a)</v>
          </cell>
          <cell r="AF170" t="str">
            <v>S6</v>
          </cell>
          <cell r="AL170" t="str">
            <v>WC</v>
          </cell>
          <cell r="BY170" t="str">
            <v>Isolation if water present / Open-cut if dry or frozen to bottom</v>
          </cell>
          <cell r="CA170" t="str">
            <v>01-13283-M002-PT610801</v>
          </cell>
        </row>
        <row r="171">
          <cell r="L171" t="str">
            <v>W5610.0</v>
          </cell>
          <cell r="M171">
            <v>1010207.51</v>
          </cell>
          <cell r="U171" t="str">
            <v>Unnamed Channel (BC-602b)</v>
          </cell>
          <cell r="AF171" t="str">
            <v>S6</v>
          </cell>
          <cell r="AL171" t="str">
            <v>WC</v>
          </cell>
          <cell r="BY171" t="str">
            <v>Isolation if water present / Open-cut if dry or frozen to bottom</v>
          </cell>
          <cell r="CA171" t="str">
            <v>01-13283-M002-PT610801</v>
          </cell>
        </row>
        <row r="172">
          <cell r="L172" t="str">
            <v>W1634.3</v>
          </cell>
          <cell r="M172">
            <v>1010241.18</v>
          </cell>
          <cell r="U172" t="str">
            <v>UNNAMED CHANNEL (BC-603)</v>
          </cell>
          <cell r="AF172" t="str">
            <v>S6</v>
          </cell>
          <cell r="AL172" t="str">
            <v>WC</v>
          </cell>
          <cell r="BY172" t="str">
            <v>Isolation if water present</v>
          </cell>
          <cell r="CA172" t="str">
            <v>01-13283-M002-PT610801</v>
          </cell>
        </row>
        <row r="173">
          <cell r="L173" t="str">
            <v>W5611.0</v>
          </cell>
          <cell r="M173">
            <v>1010291.79</v>
          </cell>
          <cell r="U173" t="str">
            <v>Unnamed Channel (BC-603a)</v>
          </cell>
          <cell r="AF173" t="str">
            <v>S6</v>
          </cell>
          <cell r="AL173" t="str">
            <v>WC</v>
          </cell>
          <cell r="BY173" t="str">
            <v>Isolation if water present / Open-cut if dry or frozen to bottom</v>
          </cell>
          <cell r="CA173" t="str">
            <v>01-13283-M002-PT610801</v>
          </cell>
        </row>
        <row r="174">
          <cell r="L174" t="str">
            <v>W1635.3</v>
          </cell>
          <cell r="M174">
            <v>1010367.61</v>
          </cell>
          <cell r="U174" t="str">
            <v>UNNAMED CHANNEL (BC-604)</v>
          </cell>
          <cell r="AF174" t="str">
            <v>S6</v>
          </cell>
          <cell r="AL174" t="str">
            <v>WC</v>
          </cell>
          <cell r="BY174" t="str">
            <v>Isolation if water present</v>
          </cell>
          <cell r="CA174" t="str">
            <v>01-13283-M002-PT610801</v>
          </cell>
        </row>
        <row r="175">
          <cell r="L175" t="str">
            <v>W5612.0</v>
          </cell>
          <cell r="M175">
            <v>1010411.02</v>
          </cell>
          <cell r="U175" t="str">
            <v>Unnamed Drainage (BC-604a)</v>
          </cell>
          <cell r="AF175" t="str">
            <v>NCD</v>
          </cell>
          <cell r="AL175" t="str">
            <v>WC</v>
          </cell>
          <cell r="BY175" t="str">
            <v>Isolation if water present / Open-cut if dry or frozen to bottom</v>
          </cell>
          <cell r="CA175" t="str">
            <v>01-13283-M002-PT610801</v>
          </cell>
        </row>
        <row r="176">
          <cell r="L176" t="str">
            <v>W1636.3</v>
          </cell>
          <cell r="M176">
            <v>1010428.79</v>
          </cell>
          <cell r="U176" t="str">
            <v>UNNAMED CHANNEL (BC-605)</v>
          </cell>
          <cell r="AF176" t="str">
            <v>S6</v>
          </cell>
          <cell r="AL176" t="str">
            <v>WC</v>
          </cell>
          <cell r="BY176" t="str">
            <v>Isolation if water present</v>
          </cell>
          <cell r="CA176" t="str">
            <v>01-13283-M002-PT610801</v>
          </cell>
        </row>
        <row r="177">
          <cell r="L177" t="str">
            <v>W5613.0</v>
          </cell>
          <cell r="M177">
            <v>1010480.93</v>
          </cell>
          <cell r="U177" t="str">
            <v>Unnamed Drainage (BC-605a)</v>
          </cell>
          <cell r="AF177" t="str">
            <v>NCD</v>
          </cell>
          <cell r="AL177" t="str">
            <v>WC</v>
          </cell>
          <cell r="BY177" t="str">
            <v>Isolation if water present / Open-cut if dry or frozen to bottom</v>
          </cell>
          <cell r="CA177" t="str">
            <v>01-13283-M002-PT610801</v>
          </cell>
        </row>
        <row r="178">
          <cell r="L178" t="str">
            <v>W5614.0</v>
          </cell>
          <cell r="M178">
            <v>1010510.88</v>
          </cell>
          <cell r="U178" t="str">
            <v>Unnamed Drainage (BC-605b)</v>
          </cell>
          <cell r="AF178" t="str">
            <v>NCD</v>
          </cell>
          <cell r="AL178" t="str">
            <v>WC</v>
          </cell>
          <cell r="BY178" t="str">
            <v>Isolation if water present / Open-cut if dry or frozen to bottom</v>
          </cell>
          <cell r="CA178" t="str">
            <v>01-13283-M002-PT610801</v>
          </cell>
        </row>
        <row r="179">
          <cell r="L179" t="str">
            <v>W5615.0</v>
          </cell>
          <cell r="M179">
            <v>1010528.31</v>
          </cell>
          <cell r="U179" t="str">
            <v>Unnamed Drainage (BC-605c)</v>
          </cell>
          <cell r="AF179" t="str">
            <v>NCD</v>
          </cell>
          <cell r="AL179" t="str">
            <v>WC</v>
          </cell>
          <cell r="BY179" t="str">
            <v>Isolation if water present / Open-cut if dry or frozen to bottom</v>
          </cell>
          <cell r="CA179" t="str">
            <v>01-13283-M002-PT610801</v>
          </cell>
        </row>
        <row r="180">
          <cell r="L180" t="str">
            <v>W5616.0</v>
          </cell>
          <cell r="M180">
            <v>1010588.32</v>
          </cell>
          <cell r="U180" t="str">
            <v>Unnamed Drainage (BC-605d)</v>
          </cell>
          <cell r="AF180" t="str">
            <v>NCD</v>
          </cell>
          <cell r="AL180" t="str">
            <v>WC</v>
          </cell>
          <cell r="BY180" t="str">
            <v>Isolation if water present / Open-cut if dry or frozen to bottom</v>
          </cell>
          <cell r="CA180" t="str">
            <v>01-13283-M002-PT610801</v>
          </cell>
        </row>
        <row r="181">
          <cell r="L181" t="str">
            <v>W5772.0</v>
          </cell>
          <cell r="M181">
            <v>1010603.61</v>
          </cell>
          <cell r="U181" t="str">
            <v>Unnamed Drainage (BC-605e)</v>
          </cell>
          <cell r="AF181" t="str">
            <v>NCD</v>
          </cell>
          <cell r="AL181" t="str">
            <v>WC</v>
          </cell>
          <cell r="CA181" t="str">
            <v>01-13283-M002-PT610001</v>
          </cell>
        </row>
        <row r="182">
          <cell r="L182" t="str">
            <v>W5773.0</v>
          </cell>
          <cell r="M182">
            <v>1010704.05</v>
          </cell>
          <cell r="U182" t="str">
            <v>Unnamed Drainage (BC-605f)</v>
          </cell>
          <cell r="AF182" t="str">
            <v>NCD</v>
          </cell>
          <cell r="AL182" t="str">
            <v>WC</v>
          </cell>
          <cell r="CA182" t="str">
            <v>01-13283-M002-PT610001</v>
          </cell>
        </row>
        <row r="183">
          <cell r="L183" t="str">
            <v>W5774.0</v>
          </cell>
          <cell r="M183">
            <v>1010804.22</v>
          </cell>
          <cell r="U183" t="str">
            <v>Unnamed Channel (BC-605g)</v>
          </cell>
          <cell r="AF183" t="str">
            <v>S6</v>
          </cell>
          <cell r="AL183" t="str">
            <v>WC</v>
          </cell>
          <cell r="CA183" t="str">
            <v>01-13283-M002-PT610001</v>
          </cell>
        </row>
        <row r="184">
          <cell r="L184" t="str">
            <v>W1637.3</v>
          </cell>
          <cell r="M184">
            <v>1010885.09</v>
          </cell>
          <cell r="U184" t="str">
            <v>UNNAMED CHANNEL (BC-606)</v>
          </cell>
          <cell r="AF184" t="str">
            <v>S6</v>
          </cell>
          <cell r="AL184" t="str">
            <v>WC</v>
          </cell>
          <cell r="BY184" t="str">
            <v>Isolation if water present</v>
          </cell>
          <cell r="CA184" t="str">
            <v>01-13283-M002-PT610301</v>
          </cell>
        </row>
        <row r="185">
          <cell r="L185" t="str">
            <v>W1638.3</v>
          </cell>
          <cell r="M185">
            <v>1010916.66</v>
          </cell>
          <cell r="U185" t="str">
            <v>UNNAMED CHANNEL (BC-607)</v>
          </cell>
          <cell r="AF185" t="str">
            <v>S6</v>
          </cell>
          <cell r="AL185" t="str">
            <v>WC</v>
          </cell>
          <cell r="BY185" t="str">
            <v>Isolation if water present</v>
          </cell>
          <cell r="CA185" t="str">
            <v>01-13283-M002-PT610001</v>
          </cell>
        </row>
        <row r="186">
          <cell r="L186" t="str">
            <v>W1639.3</v>
          </cell>
          <cell r="M186">
            <v>1011009.26</v>
          </cell>
          <cell r="U186" t="str">
            <v>UNNAMED CHANNEL (BC-608)</v>
          </cell>
          <cell r="AF186" t="str">
            <v>S5</v>
          </cell>
          <cell r="AL186" t="str">
            <v>WC</v>
          </cell>
          <cell r="BY186" t="str">
            <v>Isolation if water present</v>
          </cell>
          <cell r="CA186" t="str">
            <v>01-13283-M002-PT610001</v>
          </cell>
        </row>
        <row r="187">
          <cell r="L187" t="str">
            <v>W1640.3</v>
          </cell>
          <cell r="M187">
            <v>1011087.57</v>
          </cell>
          <cell r="U187" t="str">
            <v>UNNAMED CHANNEL (BC-609)</v>
          </cell>
          <cell r="AF187" t="str">
            <v>S6</v>
          </cell>
          <cell r="AL187" t="str">
            <v>WC</v>
          </cell>
          <cell r="BY187" t="str">
            <v>Isolation if water present</v>
          </cell>
          <cell r="CA187" t="str">
            <v>01-13283-M002-PT610001</v>
          </cell>
        </row>
        <row r="188">
          <cell r="L188" t="str">
            <v>W1641.3</v>
          </cell>
          <cell r="M188">
            <v>1011230.27</v>
          </cell>
          <cell r="U188" t="str">
            <v>UNNAMED CHANNEL (BC-610)</v>
          </cell>
          <cell r="AF188" t="str">
            <v>S6</v>
          </cell>
          <cell r="AL188" t="str">
            <v>WC</v>
          </cell>
          <cell r="BY188" t="str">
            <v>Isolation if water present</v>
          </cell>
          <cell r="CA188" t="str">
            <v>01-13283-M002-PT610801</v>
          </cell>
        </row>
        <row r="189">
          <cell r="L189" t="str">
            <v>T4025.1</v>
          </cell>
          <cell r="M189">
            <v>1011293.92</v>
          </cell>
          <cell r="U189" t="str">
            <v>ROAD</v>
          </cell>
          <cell r="AL189" t="str">
            <v>RD</v>
          </cell>
          <cell r="CA189" t="str">
            <v>01-13283-M002-PT640301</v>
          </cell>
        </row>
        <row r="190">
          <cell r="L190" t="str">
            <v>W1642.3</v>
          </cell>
          <cell r="M190">
            <v>1011337.55</v>
          </cell>
          <cell r="U190" t="str">
            <v>UNNAMED CHANNEL (BC-611)</v>
          </cell>
          <cell r="AF190" t="str">
            <v>S5</v>
          </cell>
          <cell r="AL190" t="str">
            <v>WC</v>
          </cell>
          <cell r="BY190" t="str">
            <v>Isolation if water present</v>
          </cell>
          <cell r="CA190" t="str">
            <v>01-13283-M002-PT610801</v>
          </cell>
        </row>
        <row r="191">
          <cell r="L191" t="str">
            <v>T4026.1</v>
          </cell>
          <cell r="M191">
            <v>1011401.38</v>
          </cell>
          <cell r="U191" t="str">
            <v>ROAD</v>
          </cell>
          <cell r="AL191" t="str">
            <v>RD</v>
          </cell>
          <cell r="CA191" t="str">
            <v>01-13283-M002-PT640301</v>
          </cell>
        </row>
        <row r="192">
          <cell r="L192" t="str">
            <v>W1643.4</v>
          </cell>
          <cell r="M192">
            <v>1011530.87</v>
          </cell>
          <cell r="U192" t="str">
            <v>UNNAMED CHANNEL (BC-612)</v>
          </cell>
          <cell r="AF192" t="str">
            <v>S6</v>
          </cell>
          <cell r="AL192" t="str">
            <v>WC</v>
          </cell>
          <cell r="BY192" t="str">
            <v>Isolation if water present</v>
          </cell>
          <cell r="CA192" t="str">
            <v>01-13283-M002-PT610801</v>
          </cell>
        </row>
        <row r="193">
          <cell r="L193" t="str">
            <v>W1644.3</v>
          </cell>
          <cell r="M193">
            <v>1011628</v>
          </cell>
          <cell r="U193" t="str">
            <v>UNNAMED CHANNEL (BC-613)</v>
          </cell>
          <cell r="AF193" t="str">
            <v>S6</v>
          </cell>
          <cell r="AL193" t="str">
            <v>WC</v>
          </cell>
          <cell r="BY193" t="str">
            <v>Isolation if water present</v>
          </cell>
          <cell r="CA193" t="str">
            <v>01-13283-M002-PT610801</v>
          </cell>
        </row>
        <row r="194">
          <cell r="L194" t="str">
            <v>W1645.3</v>
          </cell>
          <cell r="M194">
            <v>1011753.32</v>
          </cell>
          <cell r="U194" t="str">
            <v>UNNAMED CHANNEL (BC-614)</v>
          </cell>
          <cell r="AF194" t="str">
            <v>S5</v>
          </cell>
          <cell r="AL194" t="str">
            <v>WC</v>
          </cell>
          <cell r="BY194" t="str">
            <v>Isolation if water present</v>
          </cell>
          <cell r="CA194" t="str">
            <v>01-13283-M002-PT610801</v>
          </cell>
        </row>
        <row r="195">
          <cell r="L195" t="str">
            <v>W2070.1</v>
          </cell>
          <cell r="M195">
            <v>1011833.77</v>
          </cell>
          <cell r="U195" t="str">
            <v>UNNAMED CHANNEL (BC-614a)</v>
          </cell>
          <cell r="AF195" t="str">
            <v>S6</v>
          </cell>
          <cell r="AL195" t="str">
            <v>WC</v>
          </cell>
          <cell r="BY195" t="str">
            <v>Isolation if water present</v>
          </cell>
          <cell r="CA195" t="str">
            <v>01-13283-M002-PT610801</v>
          </cell>
        </row>
        <row r="196">
          <cell r="L196" t="str">
            <v>W1646.3</v>
          </cell>
          <cell r="M196">
            <v>1012008.71</v>
          </cell>
          <cell r="U196" t="str">
            <v>UNNAMED CHANNEL (BC-615)</v>
          </cell>
          <cell r="AF196" t="str">
            <v>S5</v>
          </cell>
          <cell r="AL196" t="str">
            <v>WC</v>
          </cell>
          <cell r="BY196" t="str">
            <v>Isolation if water present</v>
          </cell>
          <cell r="CA196" t="str">
            <v>01-13283-M002-PT610801</v>
          </cell>
        </row>
        <row r="197">
          <cell r="L197" t="str">
            <v>W2162.0</v>
          </cell>
          <cell r="M197">
            <v>1012082.27</v>
          </cell>
          <cell r="U197" t="str">
            <v>UNNAMED CHANNEL</v>
          </cell>
          <cell r="AL197" t="str">
            <v>WC</v>
          </cell>
          <cell r="CA197" t="str">
            <v>01-13283-M002-PT610801</v>
          </cell>
        </row>
        <row r="198">
          <cell r="L198" t="str">
            <v>W1647.3</v>
          </cell>
          <cell r="M198">
            <v>1012201.77</v>
          </cell>
          <cell r="U198" t="str">
            <v>UNNAMED CHANNEL (BC-616)</v>
          </cell>
          <cell r="AF198" t="str">
            <v>S6</v>
          </cell>
          <cell r="AL198" t="str">
            <v>WC</v>
          </cell>
          <cell r="BY198" t="str">
            <v>Isolation if water present</v>
          </cell>
          <cell r="CA198" t="str">
            <v>01-13283-M002-PT610801</v>
          </cell>
        </row>
        <row r="199">
          <cell r="L199" t="str">
            <v>T4027.2</v>
          </cell>
          <cell r="M199">
            <v>1012315.89</v>
          </cell>
          <cell r="U199" t="str">
            <v>TRAIL</v>
          </cell>
          <cell r="AL199" t="str">
            <v>RD</v>
          </cell>
          <cell r="CA199" t="str">
            <v>01-13283-M002-PT640301</v>
          </cell>
        </row>
        <row r="200">
          <cell r="L200" t="str">
            <v>W5617.0</v>
          </cell>
          <cell r="M200">
            <v>1012333</v>
          </cell>
          <cell r="U200" t="str">
            <v>Unnamed Drainage (BC-616a)</v>
          </cell>
          <cell r="AF200" t="str">
            <v>NCD</v>
          </cell>
          <cell r="AL200" t="str">
            <v>WC</v>
          </cell>
          <cell r="BY200" t="str">
            <v>Isolation if water present / Open-cut if dry or frozen to bottom</v>
          </cell>
          <cell r="CA200" t="str">
            <v>01-13283-M002-PT610801</v>
          </cell>
        </row>
        <row r="201">
          <cell r="L201" t="str">
            <v>T4028.1</v>
          </cell>
          <cell r="M201">
            <v>1012351.47</v>
          </cell>
          <cell r="U201" t="str">
            <v>TRAIL</v>
          </cell>
          <cell r="AL201" t="str">
            <v>RD</v>
          </cell>
          <cell r="CA201" t="str">
            <v>01-13283-M002-PT640301</v>
          </cell>
        </row>
        <row r="202">
          <cell r="L202" t="str">
            <v>T4029.1</v>
          </cell>
          <cell r="M202">
            <v>1012421.2</v>
          </cell>
          <cell r="U202" t="str">
            <v>TRAIL</v>
          </cell>
          <cell r="AL202" t="str">
            <v>RD</v>
          </cell>
          <cell r="CA202" t="str">
            <v>01-13283-M002-PT640301</v>
          </cell>
        </row>
        <row r="203">
          <cell r="L203" t="str">
            <v>W1648.3</v>
          </cell>
          <cell r="M203">
            <v>1012487.64</v>
          </cell>
          <cell r="U203" t="str">
            <v>UNNAMED CHANNEL (BC-617)</v>
          </cell>
          <cell r="AF203" t="str">
            <v>S5</v>
          </cell>
          <cell r="AL203" t="str">
            <v>WC</v>
          </cell>
          <cell r="BY203" t="str">
            <v>Isolation if water present</v>
          </cell>
          <cell r="CA203" t="str">
            <v>01-13283-M002-PT610001</v>
          </cell>
        </row>
        <row r="204">
          <cell r="L204" t="str">
            <v>W5618.0</v>
          </cell>
          <cell r="M204">
            <v>1012506.27</v>
          </cell>
          <cell r="U204" t="str">
            <v>Unnamed Drainage (BC-617a)</v>
          </cell>
          <cell r="AF204" t="str">
            <v>NCD</v>
          </cell>
          <cell r="AL204" t="str">
            <v>WC</v>
          </cell>
          <cell r="BY204" t="str">
            <v>Isolation if water present / Open-cut if dry or frozen to bottom</v>
          </cell>
          <cell r="CA204" t="str">
            <v>01-13283-M002-PT610001</v>
          </cell>
        </row>
        <row r="205">
          <cell r="L205" t="str">
            <v>W1649.4</v>
          </cell>
          <cell r="M205">
            <v>1012646.22</v>
          </cell>
          <cell r="U205" t="str">
            <v>UNNAMED DRAINAGE (BC-618)</v>
          </cell>
          <cell r="AF205" t="str">
            <v>NCD</v>
          </cell>
          <cell r="AL205" t="str">
            <v>WC</v>
          </cell>
          <cell r="BY205" t="str">
            <v>Isolation if water present</v>
          </cell>
          <cell r="CA205" t="str">
            <v>01-13283-M002-PT610801</v>
          </cell>
        </row>
        <row r="206">
          <cell r="L206" t="str">
            <v>W5619.0</v>
          </cell>
          <cell r="M206">
            <v>1012684.99</v>
          </cell>
          <cell r="U206" t="str">
            <v>Unnamed Channel (BC-618a)</v>
          </cell>
          <cell r="AF206" t="str">
            <v>S6</v>
          </cell>
          <cell r="AL206" t="str">
            <v>WC</v>
          </cell>
          <cell r="BY206" t="str">
            <v>Isolation if water present / Open-cut if dry or frozen to bottom</v>
          </cell>
          <cell r="CA206" t="str">
            <v>01-13283-M002-PT610801</v>
          </cell>
        </row>
        <row r="207">
          <cell r="L207" t="str">
            <v>W5620.0</v>
          </cell>
          <cell r="M207">
            <v>1012714.06</v>
          </cell>
          <cell r="U207" t="str">
            <v>Unnamed Drainage (BC-618b)</v>
          </cell>
          <cell r="AF207" t="str">
            <v>NCD</v>
          </cell>
          <cell r="AL207" t="str">
            <v>WC</v>
          </cell>
          <cell r="BY207" t="str">
            <v>Isolation if water present / Open-cut if dry or frozen to bottom</v>
          </cell>
          <cell r="CA207" t="str">
            <v>01-13283-M002-PT610801</v>
          </cell>
        </row>
        <row r="208">
          <cell r="L208" t="str">
            <v>W5621.0</v>
          </cell>
          <cell r="M208">
            <v>1012791.58</v>
          </cell>
          <cell r="U208" t="str">
            <v>Unnamed Channel (BC-618c)</v>
          </cell>
          <cell r="AF208" t="str">
            <v>S6</v>
          </cell>
          <cell r="AL208" t="str">
            <v>WC</v>
          </cell>
          <cell r="BY208" t="str">
            <v>Isolation if water present / Open-cut if dry or frozen to bottom</v>
          </cell>
          <cell r="CA208" t="str">
            <v>01-13283-M002-PT610801</v>
          </cell>
        </row>
        <row r="209">
          <cell r="L209" t="str">
            <v>W1650.3</v>
          </cell>
          <cell r="M209">
            <v>1012805.8</v>
          </cell>
          <cell r="U209" t="str">
            <v>UNNAMED CHANNEL (BC-619)</v>
          </cell>
          <cell r="AF209" t="str">
            <v>S6</v>
          </cell>
          <cell r="AL209" t="str">
            <v>WC</v>
          </cell>
          <cell r="BY209" t="str">
            <v>Isolation if water present</v>
          </cell>
          <cell r="CA209" t="str">
            <v>01-13283-M002-PT610801</v>
          </cell>
        </row>
        <row r="210">
          <cell r="L210" t="str">
            <v>W2163.0</v>
          </cell>
          <cell r="M210">
            <v>1012870.57</v>
          </cell>
          <cell r="U210" t="str">
            <v>UNNAMED DRAINAGE (BC-619a)</v>
          </cell>
          <cell r="AF210" t="str">
            <v>NCD</v>
          </cell>
          <cell r="AL210" t="str">
            <v>WC</v>
          </cell>
          <cell r="CA210" t="str">
            <v>01-13283-M002-PT610801</v>
          </cell>
        </row>
        <row r="211">
          <cell r="L211" t="str">
            <v>T5108.0</v>
          </cell>
          <cell r="M211">
            <v>1012933.55</v>
          </cell>
          <cell r="U211" t="str">
            <v>ROAD</v>
          </cell>
          <cell r="AL211" t="str">
            <v>RD</v>
          </cell>
          <cell r="CA211" t="str">
            <v>01-13283-M002-PT640001</v>
          </cell>
        </row>
        <row r="212">
          <cell r="L212" t="str">
            <v>W1652.3</v>
          </cell>
          <cell r="M212">
            <v>1013061.56</v>
          </cell>
          <cell r="U212" t="str">
            <v>UNNAMED CHANNEL (BC-620)</v>
          </cell>
          <cell r="AF212" t="str">
            <v>S6</v>
          </cell>
          <cell r="AL212" t="str">
            <v>WC</v>
          </cell>
          <cell r="BY212" t="str">
            <v>Isolation if water present</v>
          </cell>
          <cell r="CA212" t="str">
            <v>01-13283-M002-PT610801</v>
          </cell>
        </row>
        <row r="213">
          <cell r="L213" t="str">
            <v>W5622.0</v>
          </cell>
          <cell r="M213">
            <v>1013152.43</v>
          </cell>
          <cell r="U213" t="str">
            <v>Unnamed Drainage (BC-620a)</v>
          </cell>
          <cell r="AF213" t="str">
            <v>NCD</v>
          </cell>
          <cell r="AL213" t="str">
            <v>WC</v>
          </cell>
          <cell r="BY213" t="str">
            <v>Isolation if water present / Open-cut if dry or frozen to bottom</v>
          </cell>
          <cell r="CA213" t="str">
            <v>01-13283-M002-PT610801</v>
          </cell>
        </row>
        <row r="214">
          <cell r="L214" t="str">
            <v>W5623.0</v>
          </cell>
          <cell r="M214">
            <v>1013233.07</v>
          </cell>
          <cell r="U214" t="str">
            <v>Unnamed Drainage (BC-620b)</v>
          </cell>
          <cell r="AF214" t="str">
            <v>NCD</v>
          </cell>
          <cell r="AL214" t="str">
            <v>WC</v>
          </cell>
          <cell r="BY214" t="str">
            <v>Isolation if water present / Open-cut if dry or frozen to bottom</v>
          </cell>
          <cell r="CA214" t="str">
            <v>01-13283-M002-PT610801</v>
          </cell>
        </row>
        <row r="215">
          <cell r="L215" t="str">
            <v>W1653.3</v>
          </cell>
          <cell r="M215">
            <v>1013292.77</v>
          </cell>
          <cell r="U215" t="str">
            <v>UNNAMED DRAINAGE (BC-621)</v>
          </cell>
          <cell r="AF215" t="str">
            <v>NCD</v>
          </cell>
          <cell r="AL215" t="str">
            <v>WC</v>
          </cell>
          <cell r="BY215" t="str">
            <v>Isolation if water present</v>
          </cell>
          <cell r="CA215" t="str">
            <v>01-13283-M002-PT610801</v>
          </cell>
        </row>
        <row r="216">
          <cell r="L216" t="str">
            <v>P5800.0</v>
          </cell>
          <cell r="M216">
            <v>1013496.18</v>
          </cell>
          <cell r="U216" t="str">
            <v>CULVERT</v>
          </cell>
          <cell r="AL216" t="str">
            <v>UN</v>
          </cell>
          <cell r="CA216" t="str">
            <v>01-13283-M002-PT620001</v>
          </cell>
        </row>
        <row r="217">
          <cell r="L217" t="str">
            <v>W5624.0</v>
          </cell>
          <cell r="M217">
            <v>1013500.25</v>
          </cell>
          <cell r="U217" t="str">
            <v>Unnamed Drainage (BC-621a)</v>
          </cell>
          <cell r="AF217" t="str">
            <v>NCD</v>
          </cell>
          <cell r="AL217" t="str">
            <v>WC</v>
          </cell>
          <cell r="BY217" t="str">
            <v>Isolation if water present / Open-cut if dry or frozen to bottom</v>
          </cell>
          <cell r="CA217" t="str">
            <v>01-13283-M002-PT610201</v>
          </cell>
        </row>
        <row r="218">
          <cell r="L218" t="str">
            <v>P5801.0</v>
          </cell>
          <cell r="M218">
            <v>1013540.77</v>
          </cell>
          <cell r="U218" t="str">
            <v>CULVERT</v>
          </cell>
          <cell r="AL218" t="str">
            <v>UN</v>
          </cell>
          <cell r="CA218" t="str">
            <v>01-13283-M002-PT620001</v>
          </cell>
        </row>
        <row r="219">
          <cell r="L219" t="str">
            <v>W5625.0</v>
          </cell>
          <cell r="M219">
            <v>1013686.38</v>
          </cell>
          <cell r="U219" t="str">
            <v>Unnamed Drainage (BC-621b)</v>
          </cell>
          <cell r="AF219" t="str">
            <v>NCD</v>
          </cell>
          <cell r="AL219" t="str">
            <v>WC</v>
          </cell>
          <cell r="BY219" t="str">
            <v>Isolation if water present / Open-cut if dry or frozen to bottom</v>
          </cell>
          <cell r="CA219" t="str">
            <v>01-13283-M002-PT610201</v>
          </cell>
        </row>
        <row r="220">
          <cell r="L220" t="str">
            <v>W5626.0</v>
          </cell>
          <cell r="M220">
            <v>1013749</v>
          </cell>
          <cell r="U220" t="str">
            <v>Unnamed Channel (BC-621c)</v>
          </cell>
          <cell r="AF220" t="str">
            <v>S6</v>
          </cell>
          <cell r="AL220" t="str">
            <v>WC</v>
          </cell>
          <cell r="BY220" t="str">
            <v>Isolation if water present / Open-cut if dry or frozen to bottom</v>
          </cell>
          <cell r="CA220" t="str">
            <v>01-13283-M002-PT610201</v>
          </cell>
        </row>
        <row r="221">
          <cell r="L221" t="str">
            <v>W5627.0</v>
          </cell>
          <cell r="M221">
            <v>1013996.35</v>
          </cell>
          <cell r="U221" t="str">
            <v>Unnamed Channel (BC-621d)</v>
          </cell>
          <cell r="AF221" t="str">
            <v>S6</v>
          </cell>
          <cell r="AL221" t="str">
            <v>WC</v>
          </cell>
          <cell r="BY221" t="str">
            <v>Isolation if water present / Open-cut if dry or frozen to bottom</v>
          </cell>
          <cell r="CA221" t="str">
            <v>01-13283-M002-PT610201</v>
          </cell>
        </row>
        <row r="222">
          <cell r="L222" t="str">
            <v>P5971.0</v>
          </cell>
          <cell r="M222">
            <v>1015012.95</v>
          </cell>
          <cell r="U222" t="str">
            <v>CULVERT</v>
          </cell>
          <cell r="AF222" t="str">
            <v>BURIED PIPE</v>
          </cell>
          <cell r="AL222" t="str">
            <v>UN</v>
          </cell>
          <cell r="CA222" t="str">
            <v>01-13283-M002-PT620001</v>
          </cell>
        </row>
        <row r="223">
          <cell r="L223" t="str">
            <v>W1654.3</v>
          </cell>
          <cell r="M223">
            <v>1015135.51</v>
          </cell>
          <cell r="U223" t="str">
            <v>UNNAMED CHANNEL (BC-622)</v>
          </cell>
          <cell r="AF223" t="str">
            <v>S6</v>
          </cell>
          <cell r="AL223" t="str">
            <v>WC</v>
          </cell>
          <cell r="BY223" t="str">
            <v>Isolation if water present</v>
          </cell>
          <cell r="CA223" t="str">
            <v>01-13283-M002-PT610801</v>
          </cell>
        </row>
        <row r="224">
          <cell r="L224" t="str">
            <v>W5628.0</v>
          </cell>
          <cell r="M224">
            <v>1015306.75</v>
          </cell>
          <cell r="U224" t="str">
            <v>Unnamed Drainage (BC-622a)</v>
          </cell>
          <cell r="AF224" t="str">
            <v>NCD</v>
          </cell>
          <cell r="AL224" t="str">
            <v>WC</v>
          </cell>
          <cell r="BY224" t="str">
            <v>Isolation if water present / Open-cut if dry or frozen to bottom</v>
          </cell>
          <cell r="CA224" t="str">
            <v>01-13283-M002-PT610001</v>
          </cell>
        </row>
        <row r="225">
          <cell r="L225" t="str">
            <v>T4030.0</v>
          </cell>
          <cell r="M225">
            <v>1015448.55</v>
          </cell>
          <cell r="U225" t="str">
            <v>ROAD</v>
          </cell>
          <cell r="AL225" t="str">
            <v>RD</v>
          </cell>
          <cell r="CA225" t="str">
            <v>01-13283-M002-PT640801</v>
          </cell>
        </row>
        <row r="226">
          <cell r="L226" t="str">
            <v>U4078.0</v>
          </cell>
          <cell r="M226">
            <v>1015604.01</v>
          </cell>
          <cell r="U226" t="str">
            <v>TELUS U/G FIBRE OPTIC COMMUNICATIONS CABLE</v>
          </cell>
          <cell r="AL226" t="str">
            <v>UC</v>
          </cell>
          <cell r="CA226" t="str">
            <v>01-13283-M002-PT630001</v>
          </cell>
        </row>
        <row r="227">
          <cell r="L227" t="str">
            <v>U4079.0</v>
          </cell>
          <cell r="M227">
            <v>1015612.12</v>
          </cell>
          <cell r="U227" t="str">
            <v>BC HYDRO O/H DISTRIBUTION</v>
          </cell>
          <cell r="AF227" t="str">
            <v>DISTRIBUTION</v>
          </cell>
          <cell r="AL227" t="str">
            <v>OE</v>
          </cell>
          <cell r="CA227" t="str">
            <v>01-13283-M002-XH0309001</v>
          </cell>
        </row>
        <row r="228">
          <cell r="L228" t="str">
            <v>T4032.2</v>
          </cell>
          <cell r="M228">
            <v>1015654.09</v>
          </cell>
          <cell r="U228" t="str">
            <v>SHYLOCK RUNAWAY LANE</v>
          </cell>
          <cell r="AF228" t="str">
            <v>LKI Segment: 2005</v>
          </cell>
          <cell r="AL228" t="str">
            <v>RD</v>
          </cell>
          <cell r="CA228" t="str">
            <v>01-13283-M002-XH0309001</v>
          </cell>
        </row>
        <row r="229">
          <cell r="L229" t="str">
            <v>T4033.2</v>
          </cell>
          <cell r="M229">
            <v>1015661.03</v>
          </cell>
          <cell r="U229" t="str">
            <v>COQUIHALLA HIGHWAY NO 5</v>
          </cell>
          <cell r="AF229" t="str">
            <v>LKI Segment: 2005</v>
          </cell>
          <cell r="AL229" t="str">
            <v>HW</v>
          </cell>
          <cell r="CA229" t="str">
            <v>01-13283-M002-XH0309001</v>
          </cell>
        </row>
        <row r="230">
          <cell r="L230" t="str">
            <v>T4034.2</v>
          </cell>
          <cell r="M230">
            <v>1015672.95</v>
          </cell>
          <cell r="U230" t="str">
            <v>COQUIHALLA HIGHWAY NO 5</v>
          </cell>
          <cell r="AF230" t="str">
            <v>LKI Segment: 2000</v>
          </cell>
          <cell r="AL230" t="str">
            <v>HW</v>
          </cell>
          <cell r="CA230" t="str">
            <v>01-13283-M002-XH0309001</v>
          </cell>
        </row>
        <row r="231">
          <cell r="L231" t="str">
            <v>W1655.4</v>
          </cell>
          <cell r="M231">
            <v>1016061.96</v>
          </cell>
          <cell r="U231" t="str">
            <v>UNNAMED CHANNEL (BC-623)</v>
          </cell>
          <cell r="AF231" t="str">
            <v>S6</v>
          </cell>
          <cell r="AL231" t="str">
            <v>WC</v>
          </cell>
          <cell r="BY231" t="str">
            <v>Isolation if water present</v>
          </cell>
          <cell r="CA231" t="str">
            <v>01-13283-M002-PT610201</v>
          </cell>
        </row>
        <row r="232">
          <cell r="L232" t="str">
            <v>W1656.5</v>
          </cell>
          <cell r="M232">
            <v>1016152.26</v>
          </cell>
          <cell r="U232" t="str">
            <v>UNNAMED CHANNEL (SHYLOCK CREEK) (BC-624)</v>
          </cell>
          <cell r="AF232" t="str">
            <v>S5/S2</v>
          </cell>
          <cell r="AL232" t="str">
            <v>WC</v>
          </cell>
          <cell r="BY232" t="str">
            <v>Isolation with water quality monitoring (1)</v>
          </cell>
          <cell r="CA232" t="str">
            <v>01-13283-M002-XW0309501</v>
          </cell>
        </row>
        <row r="233">
          <cell r="L233" t="str">
            <v>P5445.0</v>
          </cell>
          <cell r="M233">
            <v>1016177.17</v>
          </cell>
          <cell r="U233" t="str">
            <v>TRANS MOUNTAIN RW PLAN KAP1004CG</v>
          </cell>
          <cell r="AF233" t="str">
            <v>ROW</v>
          </cell>
          <cell r="AL233" t="str">
            <v>ROW</v>
          </cell>
        </row>
        <row r="234">
          <cell r="L234" t="str">
            <v>P5446.0</v>
          </cell>
          <cell r="M234">
            <v>1016370.48</v>
          </cell>
          <cell r="U234" t="str">
            <v>TRANS MOUNTAIN RW PLAN KAP1004CG</v>
          </cell>
          <cell r="AF234" t="str">
            <v>ROW</v>
          </cell>
          <cell r="AL234" t="str">
            <v>ROW</v>
          </cell>
        </row>
        <row r="235">
          <cell r="L235" t="str">
            <v>P5972.0</v>
          </cell>
          <cell r="M235">
            <v>1016384.75</v>
          </cell>
          <cell r="U235" t="str">
            <v>CULVERT</v>
          </cell>
          <cell r="AF235" t="str">
            <v>BURIED PIPE</v>
          </cell>
          <cell r="AL235" t="str">
            <v>UN</v>
          </cell>
          <cell r="CA235" t="str">
            <v>01-13283-M002-XW0310001</v>
          </cell>
        </row>
        <row r="236">
          <cell r="L236" t="str">
            <v>W1657.3</v>
          </cell>
          <cell r="M236">
            <v>1016384.77</v>
          </cell>
          <cell r="U236" t="str">
            <v>UNNAMED CHANNEL (BC-625)</v>
          </cell>
          <cell r="AF236" t="str">
            <v>S3</v>
          </cell>
          <cell r="AL236" t="str">
            <v>WC</v>
          </cell>
          <cell r="BY236" t="str">
            <v>Isolation with fish salvage and water quality monitoring (1)</v>
          </cell>
          <cell r="CA236" t="str">
            <v>01-13283-M002-XW0310001</v>
          </cell>
        </row>
        <row r="237">
          <cell r="L237" t="str">
            <v>U4080.1</v>
          </cell>
          <cell r="M237">
            <v>1016420.36</v>
          </cell>
          <cell r="U237" t="str">
            <v>TELUS U/G FIBRE OPTIC COMMUNICATIONS CABLE</v>
          </cell>
          <cell r="AL237" t="str">
            <v>UC</v>
          </cell>
          <cell r="CA237" t="str">
            <v>01-13283-M002-XW0310001</v>
          </cell>
        </row>
        <row r="238">
          <cell r="L238" t="str">
            <v>P5444.0</v>
          </cell>
          <cell r="M238">
            <v>1016441.12</v>
          </cell>
          <cell r="U238" t="str">
            <v>TRANS MOUNTAIN PIPELINE CO. LTD. BURIED PIPE</v>
          </cell>
          <cell r="AF238" t="str">
            <v>CRUDE OIL PIPELINE</v>
          </cell>
          <cell r="AL238" t="str">
            <v>OL</v>
          </cell>
          <cell r="CA238" t="str">
            <v>01-13283-M002-PT620001</v>
          </cell>
        </row>
        <row r="239">
          <cell r="L239" t="str">
            <v>T5082.0</v>
          </cell>
          <cell r="M239">
            <v>1016448.5</v>
          </cell>
          <cell r="U239" t="str">
            <v>ROAD</v>
          </cell>
          <cell r="AL239" t="str">
            <v>RD</v>
          </cell>
          <cell r="CA239" t="str">
            <v>01-13283-M002-PT640001</v>
          </cell>
        </row>
        <row r="240">
          <cell r="L240" t="str">
            <v>T6106.0</v>
          </cell>
          <cell r="M240">
            <v>1016464.78</v>
          </cell>
          <cell r="U240" t="str">
            <v>ROAD</v>
          </cell>
          <cell r="AF240" t="str">
            <v>ROAD</v>
          </cell>
          <cell r="AL240" t="str">
            <v>RD</v>
          </cell>
          <cell r="CA240" t="str">
            <v>01-13283-M002-PT640001</v>
          </cell>
        </row>
        <row r="241">
          <cell r="L241" t="str">
            <v>W1658.3</v>
          </cell>
          <cell r="M241">
            <v>1016718.15</v>
          </cell>
          <cell r="U241" t="str">
            <v>UNNAMED CHANNEL (BC-626)</v>
          </cell>
          <cell r="AF241" t="str">
            <v>S6</v>
          </cell>
          <cell r="AL241" t="str">
            <v>WC</v>
          </cell>
          <cell r="BY241" t="str">
            <v>Isolation if water present</v>
          </cell>
          <cell r="CA241" t="str">
            <v>01-13283-M002-PT610201</v>
          </cell>
        </row>
        <row r="242">
          <cell r="L242" t="str">
            <v>P5973.0</v>
          </cell>
          <cell r="M242">
            <v>1016718.18</v>
          </cell>
          <cell r="U242" t="str">
            <v>CULVERT</v>
          </cell>
          <cell r="AF242" t="str">
            <v>BURIED PIPE</v>
          </cell>
          <cell r="AL242" t="str">
            <v>UN</v>
          </cell>
          <cell r="CA242" t="str">
            <v>01-13283-M002-PT620001</v>
          </cell>
        </row>
        <row r="243">
          <cell r="L243" t="str">
            <v>W1659.3</v>
          </cell>
          <cell r="M243">
            <v>1016817.19</v>
          </cell>
          <cell r="U243" t="str">
            <v>SHYLOCK CREEK 3 (BC-627)</v>
          </cell>
          <cell r="AF243" t="str">
            <v>S6</v>
          </cell>
          <cell r="AL243" t="str">
            <v>WC</v>
          </cell>
          <cell r="BY243" t="str">
            <v>Isolation if water present</v>
          </cell>
          <cell r="CA243" t="str">
            <v>01-13283-M002-PT610201</v>
          </cell>
        </row>
        <row r="244">
          <cell r="L244" t="str">
            <v>P5974.0</v>
          </cell>
          <cell r="M244">
            <v>1016968.04</v>
          </cell>
          <cell r="U244" t="str">
            <v>CULVERT</v>
          </cell>
          <cell r="AF244" t="str">
            <v>BURIED PIPE</v>
          </cell>
          <cell r="AL244" t="str">
            <v>UN</v>
          </cell>
          <cell r="CA244" t="str">
            <v>01-13283-M002-PT620001</v>
          </cell>
        </row>
        <row r="245">
          <cell r="L245" t="str">
            <v>W1660.3</v>
          </cell>
          <cell r="M245">
            <v>1016969.91</v>
          </cell>
          <cell r="U245" t="str">
            <v>SHYLOCK CREEK (BC-628)</v>
          </cell>
          <cell r="AF245" t="str">
            <v>S5</v>
          </cell>
          <cell r="AL245" t="str">
            <v>WC</v>
          </cell>
          <cell r="BY245" t="str">
            <v>Isolation if water present</v>
          </cell>
          <cell r="CA245" t="str">
            <v>01-13283-M002-PT610201</v>
          </cell>
        </row>
        <row r="246">
          <cell r="L246" t="str">
            <v>P5975.0</v>
          </cell>
          <cell r="M246">
            <v>1016969.98</v>
          </cell>
          <cell r="U246" t="str">
            <v>CULVERT</v>
          </cell>
          <cell r="AF246" t="str">
            <v>BURIED PIPE</v>
          </cell>
          <cell r="AL246" t="str">
            <v>UN</v>
          </cell>
          <cell r="CA246" t="str">
            <v>01-13283-M002-PT620001</v>
          </cell>
        </row>
        <row r="247">
          <cell r="L247" t="str">
            <v>T6107.0</v>
          </cell>
          <cell r="M247">
            <v>1016982.87</v>
          </cell>
          <cell r="U247" t="str">
            <v>ROAD</v>
          </cell>
          <cell r="AF247" t="str">
            <v>ROAD</v>
          </cell>
          <cell r="AL247" t="str">
            <v>RD</v>
          </cell>
          <cell r="CA247" t="str">
            <v>01-13283-M002-PT640001</v>
          </cell>
        </row>
        <row r="248">
          <cell r="L248" t="str">
            <v>T5059.0</v>
          </cell>
          <cell r="M248">
            <v>1017089.03</v>
          </cell>
          <cell r="U248" t="str">
            <v>ROAD</v>
          </cell>
          <cell r="AL248" t="str">
            <v>RD</v>
          </cell>
          <cell r="CA248" t="str">
            <v>01-13283-M002-PT640001</v>
          </cell>
        </row>
        <row r="249">
          <cell r="L249" t="str">
            <v>T5060.0</v>
          </cell>
          <cell r="M249">
            <v>1017382.89</v>
          </cell>
          <cell r="U249" t="str">
            <v>ROAD</v>
          </cell>
          <cell r="AL249" t="str">
            <v>RD</v>
          </cell>
          <cell r="CA249" t="str">
            <v>01-13283-M002-PT640001</v>
          </cell>
        </row>
        <row r="250">
          <cell r="L250" t="str">
            <v>T4038.3</v>
          </cell>
          <cell r="M250" t="str">
            <v>1017+384 + 146</v>
          </cell>
          <cell r="U250" t="str">
            <v>BC CROWN ROAD</v>
          </cell>
          <cell r="AL250" t="str">
            <v>RD</v>
          </cell>
          <cell r="CA250" t="str">
            <v>01-13283-M002-XW0312001</v>
          </cell>
        </row>
        <row r="251">
          <cell r="L251" t="str">
            <v>W1661.5</v>
          </cell>
          <cell r="M251" t="str">
            <v>1017+384 + 165</v>
          </cell>
          <cell r="U251" t="str">
            <v>LADNER CREEK (BC-629)</v>
          </cell>
          <cell r="AF251" t="str">
            <v>S2</v>
          </cell>
          <cell r="AL251" t="str">
            <v>WC</v>
          </cell>
          <cell r="BY251" t="str">
            <v>Isolation with fish salvage and water quality monitoring (1)</v>
          </cell>
          <cell r="CA251" t="str">
            <v>01-13283-M002-XW0312001</v>
          </cell>
        </row>
        <row r="252">
          <cell r="L252" t="str">
            <v>W5629.0</v>
          </cell>
          <cell r="M252">
            <v>1018249.45</v>
          </cell>
          <cell r="U252" t="str">
            <v>Unnamed Channel (BC-629a)</v>
          </cell>
          <cell r="AF252" t="str">
            <v>S6</v>
          </cell>
          <cell r="AL252" t="str">
            <v>WC</v>
          </cell>
          <cell r="BY252" t="str">
            <v>Isolation if water present / Open-cut if dry or frozen to bottom</v>
          </cell>
          <cell r="CA252" t="str">
            <v>01-13283-M002-PT610001</v>
          </cell>
        </row>
        <row r="253">
          <cell r="L253" t="str">
            <v>T5061.0</v>
          </cell>
          <cell r="M253">
            <v>1018311.19</v>
          </cell>
          <cell r="U253" t="str">
            <v>PRIVATE ROAD</v>
          </cell>
          <cell r="AL253" t="str">
            <v>RD</v>
          </cell>
          <cell r="CA253" t="str">
            <v>01-13283-M002-PT640001</v>
          </cell>
        </row>
        <row r="254">
          <cell r="L254" t="str">
            <v>W1662.3</v>
          </cell>
          <cell r="M254" t="str">
            <v>1018+316 + 60</v>
          </cell>
          <cell r="U254" t="str">
            <v>UNNAMED CHANNEL (BC-630)</v>
          </cell>
          <cell r="AF254" t="str">
            <v>S3</v>
          </cell>
          <cell r="AL254" t="str">
            <v>WC</v>
          </cell>
          <cell r="BY254" t="str">
            <v>Isolation with fish salvage and water quality monitoring (1)</v>
          </cell>
          <cell r="CA254" t="str">
            <v>01-13283-M002-XW0312501</v>
          </cell>
        </row>
        <row r="255">
          <cell r="L255" t="str">
            <v>T5064.0</v>
          </cell>
          <cell r="M255">
            <v>1018523.26</v>
          </cell>
          <cell r="U255" t="str">
            <v>ROAD</v>
          </cell>
          <cell r="AL255" t="str">
            <v>RD</v>
          </cell>
          <cell r="CA255" t="str">
            <v>01-13283-M002-PT640001</v>
          </cell>
        </row>
        <row r="256">
          <cell r="L256" t="str">
            <v>T5065.0</v>
          </cell>
          <cell r="M256">
            <v>1018681.53</v>
          </cell>
          <cell r="U256" t="str">
            <v>ROAD</v>
          </cell>
          <cell r="AL256" t="str">
            <v>RD</v>
          </cell>
          <cell r="CA256" t="str">
            <v>01-13283-M002-PT640001</v>
          </cell>
        </row>
        <row r="257">
          <cell r="L257" t="str">
            <v>T5066.0</v>
          </cell>
          <cell r="M257">
            <v>1018793.64</v>
          </cell>
          <cell r="U257" t="str">
            <v>ROAD</v>
          </cell>
          <cell r="AL257" t="str">
            <v>RD</v>
          </cell>
          <cell r="CA257" t="str">
            <v>01-13283-M002-PT640001</v>
          </cell>
        </row>
        <row r="258">
          <cell r="L258" t="str">
            <v>T5067.0</v>
          </cell>
          <cell r="M258">
            <v>1018898.23</v>
          </cell>
          <cell r="U258" t="str">
            <v>ROAD</v>
          </cell>
          <cell r="AL258" t="str">
            <v>RD</v>
          </cell>
          <cell r="CA258" t="str">
            <v>01-13283-M002-PT640001</v>
          </cell>
        </row>
        <row r="259">
          <cell r="L259" t="str">
            <v>W1663.4</v>
          </cell>
          <cell r="M259">
            <v>1019061.42</v>
          </cell>
          <cell r="U259" t="str">
            <v>COQUIHALLA RIVER (BC-631)</v>
          </cell>
          <cell r="AF259" t="str">
            <v>S1B</v>
          </cell>
          <cell r="AL259" t="str">
            <v>WC</v>
          </cell>
          <cell r="BY259" t="str">
            <v>Isolation with fish salvage and water quality monitoring during low flow (3)</v>
          </cell>
          <cell r="CA259" t="str">
            <v>01-13283-M002-XW0313001</v>
          </cell>
        </row>
        <row r="260">
          <cell r="L260" t="str">
            <v>P5977.0</v>
          </cell>
          <cell r="M260">
            <v>1019137.41</v>
          </cell>
          <cell r="U260" t="str">
            <v>SPECTRA ENERGY TRANSMISSION ROW</v>
          </cell>
          <cell r="AF260" t="str">
            <v>RIGHT OF WAY</v>
          </cell>
          <cell r="AL260" t="str">
            <v>ROW</v>
          </cell>
          <cell r="CA260" t="str">
            <v>01-13283-M002-XU0313501</v>
          </cell>
        </row>
        <row r="261">
          <cell r="L261" t="str">
            <v>T5052.0</v>
          </cell>
          <cell r="M261">
            <v>1019138.15</v>
          </cell>
          <cell r="U261" t="str">
            <v>ROAD</v>
          </cell>
          <cell r="AL261" t="str">
            <v>RD</v>
          </cell>
          <cell r="CA261" t="str">
            <v>01-13283-M002-XU0313501</v>
          </cell>
        </row>
        <row r="262">
          <cell r="L262" t="str">
            <v>U4083.0</v>
          </cell>
          <cell r="M262">
            <v>1019191.44</v>
          </cell>
          <cell r="U262" t="str">
            <v>TELUS U/G FIBRE OPTIC COMMUNICATIONS CABLE</v>
          </cell>
          <cell r="AL262" t="str">
            <v>UC</v>
          </cell>
          <cell r="CA262" t="str">
            <v>01-13283-M002-XU0313501</v>
          </cell>
        </row>
        <row r="263">
          <cell r="L263" t="str">
            <v>T4045.2</v>
          </cell>
          <cell r="M263">
            <v>1019205.11</v>
          </cell>
          <cell r="U263" t="str">
            <v>ROAD</v>
          </cell>
          <cell r="AL263" t="str">
            <v>RD</v>
          </cell>
          <cell r="CA263" t="str">
            <v>01-13283-M002-XU0313501</v>
          </cell>
        </row>
        <row r="264">
          <cell r="L264" t="str">
            <v>P3554.0</v>
          </cell>
          <cell r="M264">
            <v>1019215.04</v>
          </cell>
          <cell r="U264" t="str">
            <v>NPS 30 SPECTRA ENERGY TRANSMISSION BURIED PIPE</v>
          </cell>
          <cell r="AF264" t="str">
            <v>TRANSMISSION</v>
          </cell>
          <cell r="AL264" t="str">
            <v>GT</v>
          </cell>
          <cell r="CA264" t="str">
            <v>01-13283-M002-XU0313501</v>
          </cell>
        </row>
        <row r="265">
          <cell r="L265" t="str">
            <v>P3555.0</v>
          </cell>
          <cell r="M265">
            <v>1019219.83</v>
          </cell>
          <cell r="U265" t="str">
            <v>NPS 36 SPECTRA ENERGY TRANSMISSION BURIED PIPE</v>
          </cell>
          <cell r="AF265" t="str">
            <v>TRANSMISSION</v>
          </cell>
          <cell r="AL265" t="str">
            <v>GT</v>
          </cell>
          <cell r="CA265" t="str">
            <v>01-13283-M002-XU0313501</v>
          </cell>
        </row>
        <row r="266">
          <cell r="L266" t="str">
            <v>W5630.0</v>
          </cell>
          <cell r="M266">
            <v>1019459.05</v>
          </cell>
          <cell r="U266" t="str">
            <v>Unnamed Channel (BC-631a)</v>
          </cell>
          <cell r="AF266" t="str">
            <v>S6</v>
          </cell>
          <cell r="AL266" t="str">
            <v>WC</v>
          </cell>
          <cell r="BY266" t="str">
            <v>Isolation if water present / Open-cut if dry or frozen to bottom</v>
          </cell>
          <cell r="CA266" t="str">
            <v>01-13283-M002-PT610201</v>
          </cell>
        </row>
        <row r="267">
          <cell r="L267" t="str">
            <v>T4046.3</v>
          </cell>
          <cell r="M267">
            <v>1019795.89</v>
          </cell>
          <cell r="U267" t="str">
            <v>ROAD</v>
          </cell>
          <cell r="AL267" t="str">
            <v>RD</v>
          </cell>
          <cell r="CA267" t="str">
            <v>01-13283-M002-PT640301</v>
          </cell>
        </row>
        <row r="268">
          <cell r="L268" t="str">
            <v>T4047.1</v>
          </cell>
          <cell r="M268">
            <v>1020086.3</v>
          </cell>
          <cell r="U268" t="str">
            <v>DEWDNEY CREEK FSR - FSR 7995 01</v>
          </cell>
          <cell r="AF268" t="str">
            <v>Forest Service Road</v>
          </cell>
          <cell r="AL268" t="str">
            <v>RD</v>
          </cell>
          <cell r="CA268" t="str">
            <v>01-13283-M002-PT640801</v>
          </cell>
        </row>
        <row r="269">
          <cell r="L269" t="str">
            <v>T4048.4</v>
          </cell>
          <cell r="M269">
            <v>1020101.05</v>
          </cell>
          <cell r="U269" t="str">
            <v>DEWDNEY SIX FSR - FSR 7995 06</v>
          </cell>
          <cell r="AF269" t="str">
            <v>Forest Service Road</v>
          </cell>
          <cell r="AL269" t="str">
            <v>RD</v>
          </cell>
          <cell r="CA269" t="str">
            <v>01-13283-M002-PT640801</v>
          </cell>
        </row>
        <row r="270">
          <cell r="L270" t="str">
            <v>W1664.4</v>
          </cell>
          <cell r="M270" t="str">
            <v>1020+117 + 81</v>
          </cell>
          <cell r="U270" t="str">
            <v>DEWDNEY CREEK (BC-632)</v>
          </cell>
          <cell r="AF270" t="str">
            <v>S1B</v>
          </cell>
          <cell r="AL270" t="str">
            <v>WC</v>
          </cell>
          <cell r="BY270" t="str">
            <v>Isolation with fish salvage and water quality monitoring (1)</v>
          </cell>
          <cell r="CA270" t="str">
            <v>01-13283-M002-XW0314001</v>
          </cell>
        </row>
        <row r="271">
          <cell r="L271" t="str">
            <v>T4719.0</v>
          </cell>
          <cell r="M271">
            <v>1020452.31</v>
          </cell>
          <cell r="U271" t="str">
            <v>KAREN CREEK FSR - FSR 8240 01</v>
          </cell>
          <cell r="AF271" t="str">
            <v>Forest Service Road</v>
          </cell>
          <cell r="AL271" t="str">
            <v>RD</v>
          </cell>
          <cell r="CA271" t="str">
            <v>01-13283-M002-PT640801</v>
          </cell>
        </row>
        <row r="272">
          <cell r="L272" t="str">
            <v>T5103.0</v>
          </cell>
          <cell r="M272">
            <v>1020501.44</v>
          </cell>
          <cell r="U272" t="str">
            <v>ROAD</v>
          </cell>
          <cell r="AL272" t="str">
            <v>RD</v>
          </cell>
          <cell r="CA272" t="str">
            <v>01-13283-M002-PT640001</v>
          </cell>
        </row>
        <row r="273">
          <cell r="L273" t="str">
            <v>T5104.0</v>
          </cell>
          <cell r="M273">
            <v>1020515.84</v>
          </cell>
          <cell r="U273" t="str">
            <v>ROAD</v>
          </cell>
          <cell r="AL273" t="str">
            <v>RD</v>
          </cell>
          <cell r="CA273" t="str">
            <v>01-13283-M002-PT640001</v>
          </cell>
        </row>
        <row r="274">
          <cell r="L274" t="str">
            <v>T4049.1</v>
          </cell>
          <cell r="M274">
            <v>1020598.67</v>
          </cell>
          <cell r="U274" t="str">
            <v>KAREN CREEK FSR - FSR 8240 01</v>
          </cell>
          <cell r="AF274" t="str">
            <v>Forest Service Road</v>
          </cell>
          <cell r="AL274" t="str">
            <v>RD</v>
          </cell>
          <cell r="CA274" t="str">
            <v>01-13283-M002-PT640801</v>
          </cell>
        </row>
        <row r="275">
          <cell r="L275" t="str">
            <v>T5105.0</v>
          </cell>
          <cell r="M275">
            <v>1020755.04</v>
          </cell>
          <cell r="U275" t="str">
            <v>ROAD</v>
          </cell>
          <cell r="AL275" t="str">
            <v>RD</v>
          </cell>
          <cell r="CA275" t="str">
            <v>01-13283-M002-PT640001</v>
          </cell>
        </row>
        <row r="276">
          <cell r="L276" t="str">
            <v>U5464.0</v>
          </cell>
          <cell r="M276">
            <v>1020761.73</v>
          </cell>
          <cell r="U276" t="str">
            <v>TELUS U/G FIBRE OPTIC COMMUNICATIONS CABLE</v>
          </cell>
          <cell r="AL276" t="str">
            <v>UC</v>
          </cell>
          <cell r="CA276" t="str">
            <v>01-13283-M002-PT630001</v>
          </cell>
        </row>
        <row r="277">
          <cell r="L277" t="str">
            <v>W1665.2</v>
          </cell>
          <cell r="M277">
            <v>1021000.95</v>
          </cell>
          <cell r="U277" t="str">
            <v>UNNAMED DRAINAGE (BC-633)</v>
          </cell>
          <cell r="AF277" t="str">
            <v>NCD</v>
          </cell>
          <cell r="AL277" t="str">
            <v>WC</v>
          </cell>
          <cell r="BY277" t="str">
            <v>Isolation if water present</v>
          </cell>
          <cell r="CA277" t="str">
            <v>01-13283-M002-PT610201</v>
          </cell>
        </row>
        <row r="278">
          <cell r="L278" t="str">
            <v>T4052.1</v>
          </cell>
          <cell r="M278">
            <v>1021071.61</v>
          </cell>
          <cell r="U278" t="str">
            <v>KAREN CREEK FSR - FSR 8240 01</v>
          </cell>
          <cell r="AF278" t="str">
            <v>Forest Service Road</v>
          </cell>
          <cell r="AL278" t="str">
            <v>RD</v>
          </cell>
          <cell r="CA278" t="str">
            <v>01-13283-M002-PT640801</v>
          </cell>
        </row>
        <row r="279">
          <cell r="L279" t="str">
            <v>U5487.0</v>
          </cell>
          <cell r="M279">
            <v>1021397.01</v>
          </cell>
          <cell r="U279" t="str">
            <v>SPECTRA ENERGY CATHODIC PROTECTION GROUNDBED</v>
          </cell>
          <cell r="AL279" t="str">
            <v>UE</v>
          </cell>
          <cell r="CA279" t="str">
            <v>01-13283-M002-PT630001</v>
          </cell>
        </row>
        <row r="280">
          <cell r="L280" t="str">
            <v>T4054.1</v>
          </cell>
          <cell r="M280">
            <v>1021407.86</v>
          </cell>
          <cell r="U280" t="str">
            <v>TRAIL</v>
          </cell>
          <cell r="AL280" t="str">
            <v>RD</v>
          </cell>
          <cell r="CA280" t="str">
            <v>01-13283-M002-PT640301</v>
          </cell>
        </row>
        <row r="281">
          <cell r="L281" t="str">
            <v>W2098.1</v>
          </cell>
          <cell r="M281">
            <v>1021509.3</v>
          </cell>
          <cell r="U281" t="str">
            <v>UNNAMED CHANNEL (BC-633a)</v>
          </cell>
          <cell r="AF281" t="str">
            <v>S3</v>
          </cell>
          <cell r="AL281" t="str">
            <v>WC</v>
          </cell>
          <cell r="BY281" t="str">
            <v>Isolation with fish salvage and water quality monitoring if flowing</v>
          </cell>
          <cell r="CA281" t="str">
            <v>01-13283-M002-PT610201</v>
          </cell>
        </row>
        <row r="282">
          <cell r="L282" t="str">
            <v>W2099.1</v>
          </cell>
          <cell r="M282">
            <v>1021560.31</v>
          </cell>
          <cell r="U282" t="str">
            <v>UNNAMED CHANNEL (BC-633b)</v>
          </cell>
          <cell r="AF282" t="str">
            <v>S3</v>
          </cell>
          <cell r="AL282" t="str">
            <v>WC</v>
          </cell>
          <cell r="BY282" t="str">
            <v>Isolation with fish salvage and water quality monitoring if flowing (1)</v>
          </cell>
          <cell r="CA282" t="str">
            <v>01-13283-M002-PT610201</v>
          </cell>
        </row>
        <row r="283">
          <cell r="L283" t="str">
            <v>W5960.0</v>
          </cell>
          <cell r="M283">
            <v>1021638.34</v>
          </cell>
          <cell r="U283" t="str">
            <v>UNNAMED CHANNEL (BC-633c)</v>
          </cell>
          <cell r="AF283" t="str">
            <v>S3*</v>
          </cell>
          <cell r="AL283" t="str">
            <v>WC</v>
          </cell>
          <cell r="BY283" t="str">
            <v>Isolation with fish salvage if flowing / Open-cut if dry or frozen to bottom</v>
          </cell>
          <cell r="CA283" t="str">
            <v>01-13283-M002-PT610201</v>
          </cell>
        </row>
        <row r="284">
          <cell r="L284" t="str">
            <v>W1666.4</v>
          </cell>
          <cell r="M284">
            <v>1021786.88</v>
          </cell>
          <cell r="U284" t="str">
            <v>KAREN CREEK (BC-634)</v>
          </cell>
          <cell r="AF284" t="str">
            <v>S2</v>
          </cell>
          <cell r="AL284" t="str">
            <v>WC</v>
          </cell>
          <cell r="BY284" t="str">
            <v>Isolation with fish salvage and water quality monitoring (1)</v>
          </cell>
          <cell r="CA284" t="str">
            <v>01-13283-M002-XW0315001</v>
          </cell>
        </row>
        <row r="285">
          <cell r="L285" t="str">
            <v>U5465.0</v>
          </cell>
          <cell r="M285">
            <v>1021810.56</v>
          </cell>
          <cell r="U285" t="str">
            <v>TELUS U/G FIBRE OPTIC COMMUNICATIONS CABLE</v>
          </cell>
          <cell r="AL285" t="str">
            <v>UC</v>
          </cell>
          <cell r="CA285" t="str">
            <v>01-13283-M002-PT630001</v>
          </cell>
        </row>
        <row r="286">
          <cell r="L286" t="str">
            <v>W2100.1</v>
          </cell>
          <cell r="M286">
            <v>1021881.89</v>
          </cell>
          <cell r="U286" t="str">
            <v>UNNAMED DRAINAGE (BC-634a)</v>
          </cell>
          <cell r="AF286" t="str">
            <v>NCD</v>
          </cell>
          <cell r="AL286" t="str">
            <v>WC</v>
          </cell>
          <cell r="BY286" t="str">
            <v>Isolation if water present</v>
          </cell>
          <cell r="CA286" t="str">
            <v>01-13283-M002-PT610201</v>
          </cell>
        </row>
        <row r="287">
          <cell r="L287" t="str">
            <v>W5631.0</v>
          </cell>
          <cell r="M287">
            <v>1022105.88</v>
          </cell>
          <cell r="U287" t="str">
            <v>Unnamed Drainage (BC-634b)</v>
          </cell>
          <cell r="AF287" t="str">
            <v>NCD</v>
          </cell>
          <cell r="AL287" t="str">
            <v>WC</v>
          </cell>
          <cell r="BY287" t="str">
            <v>Isolation if water present / Open-cut if dry or frozen to bottom</v>
          </cell>
          <cell r="CA287" t="str">
            <v>01-13283-M002-PT610201</v>
          </cell>
        </row>
        <row r="288">
          <cell r="L288" t="str">
            <v>T4936.0</v>
          </cell>
          <cell r="M288">
            <v>1022259.46</v>
          </cell>
          <cell r="U288" t="str">
            <v>ROAD</v>
          </cell>
          <cell r="AL288" t="str">
            <v>RD</v>
          </cell>
          <cell r="CA288" t="str">
            <v>01-13283-M002-PT640301</v>
          </cell>
        </row>
        <row r="289">
          <cell r="L289" t="str">
            <v>W5632.0</v>
          </cell>
          <cell r="M289">
            <v>1022329.33</v>
          </cell>
          <cell r="U289" t="str">
            <v>Unnamed Drainage (BC-634c)</v>
          </cell>
          <cell r="AF289" t="str">
            <v>NCD</v>
          </cell>
          <cell r="AL289" t="str">
            <v>WC</v>
          </cell>
          <cell r="BY289" t="str">
            <v>Isolation if water present / Open-cut if dry or frozen to bottom</v>
          </cell>
          <cell r="CA289" t="str">
            <v>01-13283-M002-PT610201</v>
          </cell>
        </row>
        <row r="290">
          <cell r="L290" t="str">
            <v>T4911.0</v>
          </cell>
          <cell r="M290">
            <v>1022360.54</v>
          </cell>
          <cell r="U290" t="str">
            <v>ROAD</v>
          </cell>
          <cell r="AL290" t="str">
            <v>RD</v>
          </cell>
          <cell r="CA290" t="str">
            <v>01-13283-M002-PT640301</v>
          </cell>
        </row>
        <row r="291">
          <cell r="L291" t="str">
            <v>W5633.0</v>
          </cell>
          <cell r="M291">
            <v>1022421.18</v>
          </cell>
          <cell r="U291" t="str">
            <v>Unnamed Drainage (BC-634d)</v>
          </cell>
          <cell r="AF291" t="str">
            <v>NCD</v>
          </cell>
          <cell r="AL291" t="str">
            <v>WC</v>
          </cell>
          <cell r="BY291" t="str">
            <v>Isolation if water present / Open-cut if dry or frozen to bottom</v>
          </cell>
          <cell r="CA291" t="str">
            <v>01-13283-M002-PT610201</v>
          </cell>
        </row>
        <row r="292">
          <cell r="L292" t="str">
            <v>T4699.0</v>
          </cell>
          <cell r="M292">
            <v>1022502.35</v>
          </cell>
          <cell r="U292" t="str">
            <v>ROAD</v>
          </cell>
          <cell r="AL292" t="str">
            <v>RD</v>
          </cell>
          <cell r="CA292" t="str">
            <v>01-13283-M002-PT640301</v>
          </cell>
        </row>
        <row r="293">
          <cell r="L293" t="str">
            <v>W5634.0</v>
          </cell>
          <cell r="M293">
            <v>1022503.56</v>
          </cell>
          <cell r="U293" t="str">
            <v>Unnamed Channel (BC-634e)</v>
          </cell>
          <cell r="AF293" t="str">
            <v>S6</v>
          </cell>
          <cell r="AL293" t="str">
            <v>WC</v>
          </cell>
          <cell r="BY293" t="str">
            <v>Isolation if water present / Open-cut if dry or frozen to bottom</v>
          </cell>
          <cell r="CA293" t="str">
            <v>01-13283-M002-PT610201</v>
          </cell>
        </row>
        <row r="294">
          <cell r="L294" t="str">
            <v>T4912.0</v>
          </cell>
          <cell r="M294">
            <v>1022539.51</v>
          </cell>
          <cell r="U294" t="str">
            <v>ROAD</v>
          </cell>
          <cell r="AL294" t="str">
            <v>RD</v>
          </cell>
          <cell r="CA294" t="str">
            <v>01-13283-M002-PT640301</v>
          </cell>
        </row>
        <row r="295">
          <cell r="L295" t="str">
            <v>W5635.0</v>
          </cell>
          <cell r="M295">
            <v>1022645.34</v>
          </cell>
          <cell r="U295" t="str">
            <v>Unnamed Channel (BC-634f)</v>
          </cell>
          <cell r="AF295" t="str">
            <v>S6</v>
          </cell>
          <cell r="AL295" t="str">
            <v>WC</v>
          </cell>
          <cell r="BY295" t="str">
            <v>Isolation if water present / Open-cut if dry or frozen to bottom</v>
          </cell>
          <cell r="CA295" t="str">
            <v>01-13283-M002-PT610201</v>
          </cell>
        </row>
        <row r="296">
          <cell r="L296" t="str">
            <v>W5636.0</v>
          </cell>
          <cell r="M296">
            <v>1022743.5</v>
          </cell>
          <cell r="U296" t="str">
            <v>Unnamed Drainage (BC-634g)</v>
          </cell>
          <cell r="AF296" t="str">
            <v>NCD</v>
          </cell>
          <cell r="AL296" t="str">
            <v>WC</v>
          </cell>
          <cell r="BY296" t="str">
            <v>Isolation if water present / Open-cut if dry or frozen to bottom</v>
          </cell>
          <cell r="CA296" t="str">
            <v>01-13283-M002-PT610201</v>
          </cell>
        </row>
        <row r="297">
          <cell r="L297" t="str">
            <v>W5637.0</v>
          </cell>
          <cell r="M297" t="str">
            <v>1022+787 + 2</v>
          </cell>
          <cell r="U297" t="str">
            <v>Unnamed Drainage (BC-634h)</v>
          </cell>
          <cell r="AF297" t="str">
            <v>NCD</v>
          </cell>
          <cell r="AL297" t="str">
            <v>WC</v>
          </cell>
          <cell r="BY297" t="str">
            <v>Isolation if water present / Open-cut if dry or frozen to bottom</v>
          </cell>
          <cell r="CA297" t="str">
            <v>01-13283-M002-PT610201</v>
          </cell>
        </row>
        <row r="298">
          <cell r="L298" t="str">
            <v>W5638.0</v>
          </cell>
          <cell r="M298" t="str">
            <v>1022+787 + 46</v>
          </cell>
          <cell r="U298" t="str">
            <v>Unnamed Drainage (BC-634i)</v>
          </cell>
          <cell r="AF298" t="str">
            <v>NCD</v>
          </cell>
          <cell r="AL298" t="str">
            <v>WC</v>
          </cell>
          <cell r="BY298" t="str">
            <v>Isolation if water present / Open-cut if dry or frozen to bottom</v>
          </cell>
          <cell r="CA298" t="str">
            <v>01-13283-M002-PT610201</v>
          </cell>
        </row>
        <row r="299">
          <cell r="L299" t="str">
            <v>T4055.1</v>
          </cell>
          <cell r="M299" t="str">
            <v>1022+787 + 63</v>
          </cell>
          <cell r="U299" t="str">
            <v>ROAD</v>
          </cell>
          <cell r="AL299" t="str">
            <v>RD</v>
          </cell>
          <cell r="CA299" t="str">
            <v>01-13283-M002-PT640301</v>
          </cell>
        </row>
        <row r="300">
          <cell r="L300" t="str">
            <v>W1667.4</v>
          </cell>
          <cell r="M300" t="str">
            <v>1022+787 + 93</v>
          </cell>
          <cell r="U300" t="str">
            <v>UNNAMED CHANNEL (BC-635)</v>
          </cell>
          <cell r="AF300" t="str">
            <v>S3</v>
          </cell>
          <cell r="AL300" t="str">
            <v>WC</v>
          </cell>
          <cell r="BY300" t="str">
            <v>Isolation with fish salvage and water quality monitoring (1)</v>
          </cell>
          <cell r="CA300" t="str">
            <v>01-13283-M002-XW0316001</v>
          </cell>
        </row>
        <row r="301">
          <cell r="L301" t="str">
            <v>W5639.0</v>
          </cell>
          <cell r="M301" t="str">
            <v>1022+787 + 147</v>
          </cell>
          <cell r="U301" t="str">
            <v>Unnamed Drainage (BC-635.1)</v>
          </cell>
          <cell r="AF301" t="str">
            <v>NCD</v>
          </cell>
          <cell r="AL301" t="str">
            <v>WC</v>
          </cell>
          <cell r="BY301" t="str">
            <v>Isolation if water present / Open-cut if dry or frozen to bottom</v>
          </cell>
          <cell r="CA301" t="str">
            <v>01-13283-M002-PT610201</v>
          </cell>
        </row>
        <row r="302">
          <cell r="L302" t="str">
            <v>W5640.0</v>
          </cell>
          <cell r="M302">
            <v>1023075.17</v>
          </cell>
          <cell r="U302" t="str">
            <v>Unnamed Drainage (BC-635.2)</v>
          </cell>
          <cell r="AF302" t="str">
            <v>NCD</v>
          </cell>
          <cell r="AL302" t="str">
            <v>WC</v>
          </cell>
          <cell r="BY302" t="str">
            <v>Isolation if water present / Open-cut if dry or frozen to bottom</v>
          </cell>
          <cell r="CA302" t="str">
            <v>01-13283-M002-PT610201</v>
          </cell>
        </row>
        <row r="303">
          <cell r="L303" t="str">
            <v>W5641.0</v>
          </cell>
          <cell r="M303">
            <v>1023128.78</v>
          </cell>
          <cell r="U303" t="str">
            <v>Unnamed Drainage (BC-635.3)</v>
          </cell>
          <cell r="AF303" t="str">
            <v>NCD</v>
          </cell>
          <cell r="AL303" t="str">
            <v>WC</v>
          </cell>
          <cell r="BY303" t="str">
            <v>Isolation if water present / Open-cut if dry or frozen to bottom</v>
          </cell>
          <cell r="CA303" t="str">
            <v>01-13283-M002-PT610201</v>
          </cell>
        </row>
        <row r="304">
          <cell r="L304" t="str">
            <v>W5642.0</v>
          </cell>
          <cell r="M304">
            <v>1023260.02</v>
          </cell>
          <cell r="U304" t="str">
            <v>Unnamed Drainage (BC-635.4)</v>
          </cell>
          <cell r="AF304" t="str">
            <v>NCD</v>
          </cell>
          <cell r="AL304" t="str">
            <v>WC</v>
          </cell>
          <cell r="BY304" t="str">
            <v>Isolation if water present / Open-cut if dry or frozen to bottom</v>
          </cell>
          <cell r="CA304" t="str">
            <v>01-13283-M002-PT610201</v>
          </cell>
        </row>
        <row r="305">
          <cell r="L305" t="str">
            <v>W5643.0</v>
          </cell>
          <cell r="M305">
            <v>1023748.57</v>
          </cell>
          <cell r="U305" t="str">
            <v>Unnamed Channel (BC-635a.1)</v>
          </cell>
          <cell r="AF305" t="str">
            <v>S4*</v>
          </cell>
          <cell r="AL305" t="str">
            <v>WC</v>
          </cell>
          <cell r="BY305" t="str">
            <v>Isolation with fish salvage and water quality monitoring if flowing (1) / Open-cut if dry or frozen to bottom</v>
          </cell>
          <cell r="CA305" t="str">
            <v>01-13283-M002-PT610201</v>
          </cell>
        </row>
        <row r="306">
          <cell r="L306" t="str">
            <v>W5644.0</v>
          </cell>
          <cell r="M306">
            <v>1023789.07</v>
          </cell>
          <cell r="U306" t="str">
            <v>Unnamed Channel (BC-635a)</v>
          </cell>
          <cell r="AF306" t="str">
            <v>S3</v>
          </cell>
          <cell r="AL306" t="str">
            <v>WC</v>
          </cell>
          <cell r="BY306" t="str">
            <v>Isolation with fish salvage and water quality monitoring (1)</v>
          </cell>
          <cell r="CA306" t="str">
            <v>01-13283-M002-PT610201</v>
          </cell>
        </row>
        <row r="307">
          <cell r="L307" t="str">
            <v>T4056.2</v>
          </cell>
          <cell r="M307">
            <v>1023796.74</v>
          </cell>
          <cell r="U307" t="str">
            <v>FSR 7004 01</v>
          </cell>
          <cell r="AF307" t="str">
            <v>Forest Service Road</v>
          </cell>
          <cell r="AL307" t="str">
            <v>RD</v>
          </cell>
          <cell r="CA307" t="str">
            <v>01-13283-M002-PT640801</v>
          </cell>
        </row>
        <row r="308">
          <cell r="L308" t="str">
            <v>W1668.4</v>
          </cell>
          <cell r="M308">
            <v>1023946.89</v>
          </cell>
          <cell r="U308" t="str">
            <v>COQUIHALLA RIVER (BC-636)</v>
          </cell>
          <cell r="AF308" t="str">
            <v>S1B</v>
          </cell>
          <cell r="AL308" t="str">
            <v>WC</v>
          </cell>
          <cell r="BY308" t="str">
            <v>Isolation with fish salvage and water quality monitoring during low flow (3)</v>
          </cell>
          <cell r="CA308" t="str">
            <v>01-13283-M002-XW0317001</v>
          </cell>
        </row>
        <row r="309">
          <cell r="L309" t="str">
            <v>T4057.2</v>
          </cell>
          <cell r="M309" t="str">
            <v>1024+009 + 65</v>
          </cell>
          <cell r="U309" t="str">
            <v>DIRT ROAD</v>
          </cell>
          <cell r="AF309" t="str">
            <v>UNDEVELOPED</v>
          </cell>
          <cell r="AL309" t="str">
            <v>RD</v>
          </cell>
          <cell r="CA309" t="str">
            <v>01-13283-M002-XU0317501</v>
          </cell>
        </row>
        <row r="310">
          <cell r="L310" t="str">
            <v>P4042.0</v>
          </cell>
          <cell r="M310" t="str">
            <v>1024+009 + 97</v>
          </cell>
          <cell r="U310" t="str">
            <v>NPS 36 SPECTRA ENERGY TRANSMISSION BURIED PIPE</v>
          </cell>
          <cell r="AF310" t="str">
            <v>FOREIGN PIPELINE</v>
          </cell>
          <cell r="AL310" t="str">
            <v>UN</v>
          </cell>
          <cell r="CA310" t="str">
            <v>01-13283-M002-XU0317501</v>
          </cell>
        </row>
        <row r="311">
          <cell r="L311" t="str">
            <v>P4005.0</v>
          </cell>
          <cell r="M311" t="str">
            <v>1024+009 + 102</v>
          </cell>
          <cell r="U311" t="str">
            <v>NPS 30 SPECTRA ENERGY TRANSMISSION BURIED PIPE</v>
          </cell>
          <cell r="AF311" t="str">
            <v>FOREIGN PIPELINE</v>
          </cell>
          <cell r="AL311" t="str">
            <v>UN</v>
          </cell>
          <cell r="CA311" t="str">
            <v>01-13283-M002-XU0317501</v>
          </cell>
        </row>
        <row r="312">
          <cell r="L312" t="str">
            <v>P3556.1</v>
          </cell>
          <cell r="M312" t="str">
            <v>1024+009 + 154</v>
          </cell>
          <cell r="U312" t="str">
            <v>NPS 36 SPECTRA ENERGY TRANSMISSION BURIED PIPE</v>
          </cell>
          <cell r="AF312" t="str">
            <v>TRANSMISSION</v>
          </cell>
          <cell r="AL312" t="str">
            <v>GT</v>
          </cell>
          <cell r="CA312" t="str">
            <v>01-13283-M002-XU0317501</v>
          </cell>
        </row>
        <row r="313">
          <cell r="L313" t="str">
            <v>P3557.1</v>
          </cell>
          <cell r="M313" t="str">
            <v>1024+009 + 175</v>
          </cell>
          <cell r="U313" t="str">
            <v>NPS 30 SPECTRA ENERGY TRANSMISSION BURIED PIPE</v>
          </cell>
          <cell r="AF313" t="str">
            <v>TRANSMISSION</v>
          </cell>
          <cell r="AL313" t="str">
            <v>GT</v>
          </cell>
          <cell r="CA313" t="str">
            <v>01-13283-M002-XU0317501</v>
          </cell>
        </row>
        <row r="314">
          <cell r="L314" t="str">
            <v>T4058.3</v>
          </cell>
          <cell r="M314" t="str">
            <v>1024+009 + 315</v>
          </cell>
          <cell r="U314" t="str">
            <v>COQUIHALLA HIGHWAY NO 5</v>
          </cell>
          <cell r="AF314" t="str">
            <v>LKI Segment: 2000</v>
          </cell>
          <cell r="AL314" t="str">
            <v>HW</v>
          </cell>
          <cell r="CA314" t="str">
            <v>01-13283-M002-XH0318001</v>
          </cell>
        </row>
        <row r="315">
          <cell r="L315" t="str">
            <v>T4059.3</v>
          </cell>
          <cell r="M315" t="str">
            <v>1024+009 + 346</v>
          </cell>
          <cell r="U315" t="str">
            <v>COQUIHALLA HIGHWAY NO 5</v>
          </cell>
          <cell r="AF315" t="str">
            <v>LKI Segment: 2005</v>
          </cell>
          <cell r="AL315" t="str">
            <v>HW</v>
          </cell>
          <cell r="CA315" t="str">
            <v>01-13283-M002-XH0318001</v>
          </cell>
        </row>
        <row r="316">
          <cell r="L316" t="str">
            <v>U4100.1</v>
          </cell>
          <cell r="M316" t="str">
            <v>1024+009 + 370</v>
          </cell>
          <cell r="U316" t="str">
            <v>BC HYDRO O/H DISTRIBUTION</v>
          </cell>
          <cell r="AF316" t="str">
            <v>DISTRIBUTION</v>
          </cell>
          <cell r="AL316" t="str">
            <v>OE</v>
          </cell>
          <cell r="CA316" t="str">
            <v>01-13283-M002-XH0318001</v>
          </cell>
        </row>
        <row r="317">
          <cell r="L317" t="str">
            <v>U5331.0</v>
          </cell>
          <cell r="M317" t="str">
            <v>1024+009 + 370</v>
          </cell>
          <cell r="U317" t="str">
            <v>TELUS O/H COMMUNICATIONS CABLE</v>
          </cell>
          <cell r="AF317" t="str">
            <v>O/H COMMUNICATION CABLE</v>
          </cell>
          <cell r="AL317" t="str">
            <v>OC</v>
          </cell>
          <cell r="CA317" t="str">
            <v>01-13283-M002-XH0318001</v>
          </cell>
        </row>
        <row r="318">
          <cell r="L318" t="str">
            <v>U4101.2</v>
          </cell>
          <cell r="M318" t="str">
            <v>1024+009 + 377</v>
          </cell>
          <cell r="U318" t="str">
            <v>TELUS U/G FIBRE OPTIC COMMUNICATIONS CABLE</v>
          </cell>
          <cell r="AL318" t="str">
            <v>UC</v>
          </cell>
          <cell r="CA318" t="str">
            <v>01-13283-M002-XH0318001</v>
          </cell>
        </row>
        <row r="319">
          <cell r="L319" t="str">
            <v>T5099.0</v>
          </cell>
          <cell r="M319">
            <v>1024499.14</v>
          </cell>
          <cell r="U319" t="str">
            <v>ROAD</v>
          </cell>
          <cell r="AL319" t="str">
            <v>RD</v>
          </cell>
          <cell r="CA319" t="str">
            <v>01-13283-M002-PT640001</v>
          </cell>
        </row>
        <row r="320">
          <cell r="L320" t="str">
            <v>W1669.4</v>
          </cell>
          <cell r="M320">
            <v>1024813.92</v>
          </cell>
          <cell r="U320" t="str">
            <v>UNNAMED DRAINAGE (BC-637)</v>
          </cell>
          <cell r="AF320" t="str">
            <v>NCD</v>
          </cell>
          <cell r="AL320" t="str">
            <v>WC</v>
          </cell>
          <cell r="BY320" t="str">
            <v>Isolation if water present</v>
          </cell>
          <cell r="CA320" t="str">
            <v>01-13283-M002-PT610301</v>
          </cell>
        </row>
        <row r="321">
          <cell r="L321" t="str">
            <v>T5068.0</v>
          </cell>
          <cell r="M321">
            <v>1025044.03</v>
          </cell>
          <cell r="U321" t="str">
            <v>TRANS MOUNTAIN VALVE SITE ACCESS ROAD</v>
          </cell>
          <cell r="AL321" t="str">
            <v>RD</v>
          </cell>
          <cell r="CA321" t="str">
            <v>01-13283-M002-PT640001</v>
          </cell>
        </row>
        <row r="322">
          <cell r="L322" t="str">
            <v>U5466.0</v>
          </cell>
          <cell r="M322">
            <v>1025256.55</v>
          </cell>
          <cell r="U322" t="str">
            <v>BC HYDRO O/H DISTRIBUTION</v>
          </cell>
          <cell r="AF322" t="str">
            <v>DISTRIBUTION</v>
          </cell>
          <cell r="AL322" t="str">
            <v>OE</v>
          </cell>
          <cell r="CA322" t="str">
            <v>01-13283-M002-PT130101</v>
          </cell>
        </row>
        <row r="323">
          <cell r="L323" t="str">
            <v>T5069.0</v>
          </cell>
          <cell r="M323">
            <v>1025267.87</v>
          </cell>
          <cell r="U323" t="str">
            <v>TRANS MOUNTAIN VALVE SITE ACCESS ROAD</v>
          </cell>
          <cell r="AL323" t="str">
            <v>RD</v>
          </cell>
          <cell r="CA323" t="str">
            <v>01-13283-M002-PT640001</v>
          </cell>
        </row>
        <row r="324">
          <cell r="L324" t="str">
            <v>T5070.0</v>
          </cell>
          <cell r="M324">
            <v>1025282.91</v>
          </cell>
          <cell r="U324" t="str">
            <v>ROAD</v>
          </cell>
          <cell r="AL324" t="str">
            <v>RD</v>
          </cell>
          <cell r="CA324" t="str">
            <v>01-13283-M002-PT640001</v>
          </cell>
        </row>
        <row r="325">
          <cell r="L325" t="str">
            <v>T5071.0</v>
          </cell>
          <cell r="M325">
            <v>1025430.41</v>
          </cell>
          <cell r="U325" t="str">
            <v>ROAD</v>
          </cell>
          <cell r="AL325" t="str">
            <v>RD</v>
          </cell>
          <cell r="CA325" t="str">
            <v>01-13283-M002-PT640001</v>
          </cell>
        </row>
        <row r="326">
          <cell r="L326" t="str">
            <v>T5072.0</v>
          </cell>
          <cell r="M326">
            <v>1025522.57</v>
          </cell>
          <cell r="U326" t="str">
            <v>ROAD</v>
          </cell>
          <cell r="AL326" t="str">
            <v>RD</v>
          </cell>
          <cell r="CA326" t="str">
            <v>01-13283-M002-PT640001</v>
          </cell>
        </row>
        <row r="327">
          <cell r="L327" t="str">
            <v>T5073.0</v>
          </cell>
          <cell r="M327">
            <v>1025680.92</v>
          </cell>
          <cell r="U327" t="str">
            <v>ROAD</v>
          </cell>
          <cell r="AL327" t="str">
            <v>RD</v>
          </cell>
          <cell r="CA327" t="str">
            <v>01-13283-M002-PT640001</v>
          </cell>
        </row>
        <row r="328">
          <cell r="L328" t="str">
            <v>T5074.0</v>
          </cell>
          <cell r="M328">
            <v>1025725.46</v>
          </cell>
          <cell r="U328" t="str">
            <v>ROAD</v>
          </cell>
          <cell r="AL328" t="str">
            <v>RD</v>
          </cell>
          <cell r="CA328" t="str">
            <v>01-13283-M002-PT640001</v>
          </cell>
        </row>
        <row r="329">
          <cell r="L329" t="str">
            <v>T4068.3</v>
          </cell>
          <cell r="M329">
            <v>1025821.34</v>
          </cell>
          <cell r="U329" t="str">
            <v>COQUIHALLA HIGHWAY NO 5</v>
          </cell>
          <cell r="AF329" t="str">
            <v>LKI Segment: 2005</v>
          </cell>
          <cell r="AL329" t="str">
            <v>HW</v>
          </cell>
          <cell r="CA329" t="str">
            <v>01-13283-M002-XH0319001</v>
          </cell>
        </row>
        <row r="330">
          <cell r="L330" t="str">
            <v>T4069.3</v>
          </cell>
          <cell r="M330">
            <v>1025831.92</v>
          </cell>
          <cell r="U330" t="str">
            <v>COQUIHALLA HIGHWAY NO 5</v>
          </cell>
          <cell r="AF330" t="str">
            <v>LKI Segment: 2000</v>
          </cell>
          <cell r="AL330" t="str">
            <v>HW</v>
          </cell>
          <cell r="CA330" t="str">
            <v>01-13283-M002-XH0319001</v>
          </cell>
        </row>
        <row r="331">
          <cell r="L331" t="str">
            <v>T4070.0</v>
          </cell>
          <cell r="M331">
            <v>1025844.5</v>
          </cell>
          <cell r="U331" t="str">
            <v>MOTI DIRT ROAD</v>
          </cell>
          <cell r="AF331" t="str">
            <v>ROAD</v>
          </cell>
          <cell r="AL331" t="str">
            <v>RD</v>
          </cell>
          <cell r="CA331" t="str">
            <v>01-13283-M002-XH0319001</v>
          </cell>
        </row>
        <row r="332">
          <cell r="L332" t="str">
            <v>T4071.0</v>
          </cell>
          <cell r="M332">
            <v>1025906.97</v>
          </cell>
          <cell r="U332" t="str">
            <v>BC CROWN DIRT ROAD</v>
          </cell>
          <cell r="AF332" t="str">
            <v>ROAD</v>
          </cell>
          <cell r="AL332" t="str">
            <v>RD</v>
          </cell>
          <cell r="CA332" t="str">
            <v>01-13283-M002-PT640801</v>
          </cell>
        </row>
        <row r="333">
          <cell r="L333" t="str">
            <v>T5053.0</v>
          </cell>
          <cell r="M333">
            <v>1025923.61</v>
          </cell>
          <cell r="U333" t="str">
            <v>ROAD</v>
          </cell>
          <cell r="AL333" t="str">
            <v>RD</v>
          </cell>
          <cell r="CA333" t="str">
            <v>01-13283-M002-PT640001</v>
          </cell>
        </row>
        <row r="334">
          <cell r="L334" t="str">
            <v>T5054.0</v>
          </cell>
          <cell r="M334">
            <v>1026000.88</v>
          </cell>
          <cell r="U334" t="str">
            <v>ROAD</v>
          </cell>
          <cell r="AL334" t="str">
            <v>RD</v>
          </cell>
          <cell r="CA334" t="str">
            <v>01-13283-M002-PT640001</v>
          </cell>
        </row>
        <row r="335">
          <cell r="L335" t="str">
            <v>T5055.0</v>
          </cell>
          <cell r="M335">
            <v>1026057.51</v>
          </cell>
          <cell r="U335" t="str">
            <v>ROAD</v>
          </cell>
          <cell r="AL335" t="str">
            <v>RD</v>
          </cell>
          <cell r="CA335" t="str">
            <v>01-13283-M002-PT640001</v>
          </cell>
        </row>
        <row r="336">
          <cell r="L336" t="str">
            <v>W1671.4</v>
          </cell>
          <cell r="M336">
            <v>1026191.83</v>
          </cell>
          <cell r="U336" t="str">
            <v>COQUIHALLA RIVER (BC-639)</v>
          </cell>
          <cell r="AF336" t="str">
            <v>S1B</v>
          </cell>
          <cell r="AL336" t="str">
            <v>WC</v>
          </cell>
          <cell r="BY336" t="str">
            <v>Isolation with fish salvage and water quality monitoring during low flow (3)</v>
          </cell>
          <cell r="CA336" t="str">
            <v>01-13283-M002-XW0320001</v>
          </cell>
        </row>
        <row r="337">
          <cell r="L337" t="str">
            <v>T5033.0</v>
          </cell>
          <cell r="M337">
            <v>1026431.89</v>
          </cell>
          <cell r="U337" t="str">
            <v>PUBLIC ACCESS ROAD</v>
          </cell>
          <cell r="AF337" t="str">
            <v>ROAD</v>
          </cell>
          <cell r="AL337" t="str">
            <v>RD</v>
          </cell>
          <cell r="CA337" t="str">
            <v>01-13283-M002-XU0320501</v>
          </cell>
        </row>
        <row r="338">
          <cell r="L338" t="str">
            <v>P3560.1</v>
          </cell>
          <cell r="M338">
            <v>1026437.15</v>
          </cell>
          <cell r="U338" t="str">
            <v>NPS 30 SPECTRA ENERGY TRANSMISSION BURIED PIPE</v>
          </cell>
          <cell r="AF338" t="str">
            <v>TRANSMISSION</v>
          </cell>
          <cell r="AL338" t="str">
            <v>GT</v>
          </cell>
          <cell r="CA338" t="str">
            <v>01-13283-M002-XU0320501</v>
          </cell>
        </row>
        <row r="339">
          <cell r="L339" t="str">
            <v>P3561.1</v>
          </cell>
          <cell r="M339">
            <v>1026450.71</v>
          </cell>
          <cell r="U339" t="str">
            <v>NPS 36 SPECTRA ENERGY TRANSMISSION BURIED PIPE</v>
          </cell>
          <cell r="AF339" t="str">
            <v>TRANSMISSION</v>
          </cell>
          <cell r="AL339" t="str">
            <v>GT</v>
          </cell>
          <cell r="CA339" t="str">
            <v>01-13283-M002-XU0320501</v>
          </cell>
        </row>
        <row r="340">
          <cell r="L340" t="str">
            <v>W1672.4</v>
          </cell>
          <cell r="M340">
            <v>1026495.59</v>
          </cell>
          <cell r="U340" t="str">
            <v>UNNAMED CHANNEL (BC-640)</v>
          </cell>
          <cell r="AF340" t="str">
            <v>S5</v>
          </cell>
          <cell r="AL340" t="str">
            <v>WC</v>
          </cell>
          <cell r="BY340" t="str">
            <v>Isolation if water present</v>
          </cell>
          <cell r="CA340" t="str">
            <v>01-13283-M002-PT610001</v>
          </cell>
        </row>
        <row r="341">
          <cell r="L341" t="str">
            <v>T4072.2</v>
          </cell>
          <cell r="M341">
            <v>1026576.72</v>
          </cell>
          <cell r="U341" t="str">
            <v>BC CROWN ROAD</v>
          </cell>
          <cell r="AL341" t="str">
            <v>RD</v>
          </cell>
          <cell r="CA341" t="str">
            <v>01-13283-M002-PT640301</v>
          </cell>
        </row>
        <row r="342">
          <cell r="L342" t="str">
            <v>P5450.0</v>
          </cell>
          <cell r="M342">
            <v>1026640.15</v>
          </cell>
          <cell r="U342" t="str">
            <v>TRANS MOUNTAIN PIPELINE CO. LTD. BURIED PIPE</v>
          </cell>
          <cell r="AF342" t="str">
            <v>CRUDE OIL PIPELINE</v>
          </cell>
          <cell r="AL342" t="str">
            <v>OL</v>
          </cell>
          <cell r="CA342" t="str">
            <v>01-13283-M002-PT620001</v>
          </cell>
        </row>
        <row r="343">
          <cell r="L343" t="str">
            <v>T4913.0</v>
          </cell>
          <cell r="M343">
            <v>1026654.7</v>
          </cell>
          <cell r="U343" t="str">
            <v>BC CROWN ROAD</v>
          </cell>
          <cell r="AL343" t="str">
            <v>RD</v>
          </cell>
          <cell r="CA343" t="str">
            <v>01-13283-M002-PT640301</v>
          </cell>
        </row>
        <row r="344">
          <cell r="L344" t="str">
            <v>U4109.1</v>
          </cell>
          <cell r="M344">
            <v>1026697.37</v>
          </cell>
          <cell r="U344" t="str">
            <v>TELUS U/G FIBRE OPTIC COMMUNICATIONS CABLE</v>
          </cell>
          <cell r="AL344" t="str">
            <v>UC</v>
          </cell>
          <cell r="CA344" t="str">
            <v>01-13283-M002-PT630001</v>
          </cell>
        </row>
        <row r="345">
          <cell r="L345" t="str">
            <v>U5570.0</v>
          </cell>
          <cell r="M345">
            <v>1026713.51</v>
          </cell>
          <cell r="U345" t="str">
            <v>BC HYDRO O/H DISTRIBUTION</v>
          </cell>
          <cell r="AF345" t="str">
            <v>DISTRIBUTION</v>
          </cell>
          <cell r="AL345" t="str">
            <v>OE</v>
          </cell>
          <cell r="CA345" t="str">
            <v>01-13283-M002-PT130101</v>
          </cell>
        </row>
        <row r="346">
          <cell r="L346" t="str">
            <v>U7102.0</v>
          </cell>
          <cell r="M346">
            <v>1026713.51</v>
          </cell>
          <cell r="U346" t="str">
            <v>TELUS O/H COMMUNICATIONS CABLE</v>
          </cell>
          <cell r="AL346" t="str">
            <v>OE</v>
          </cell>
          <cell r="CA346" t="str">
            <v>01-13283-M002-PT130101</v>
          </cell>
        </row>
        <row r="347">
          <cell r="L347" t="str">
            <v>U4461.0</v>
          </cell>
          <cell r="M347">
            <v>1026752.44</v>
          </cell>
          <cell r="U347" t="str">
            <v>BC HYDRO O/H DISTRIBUTION</v>
          </cell>
          <cell r="AF347" t="str">
            <v>DISTRIBUTION</v>
          </cell>
          <cell r="AL347" t="str">
            <v>OE</v>
          </cell>
          <cell r="CA347" t="str">
            <v>01-13283-M002-PT130101</v>
          </cell>
        </row>
        <row r="348">
          <cell r="L348" t="str">
            <v>U7253.0</v>
          </cell>
          <cell r="M348">
            <v>1026752.44</v>
          </cell>
          <cell r="U348" t="str">
            <v>TELUS O/H COMMUNICATIONS CABLE</v>
          </cell>
          <cell r="AF348" t="str">
            <v>TELUS O/H COMMUNICATIONS CABLE</v>
          </cell>
          <cell r="AL348" t="str">
            <v>OC</v>
          </cell>
          <cell r="CA348" t="str">
            <v>01-13283-M002-PT130101</v>
          </cell>
        </row>
        <row r="349">
          <cell r="L349" t="str">
            <v>T4368.0</v>
          </cell>
          <cell r="M349">
            <v>1026823.95</v>
          </cell>
          <cell r="U349" t="str">
            <v>ROAD</v>
          </cell>
          <cell r="AF349" t="str">
            <v>Road Crossing</v>
          </cell>
          <cell r="AL349" t="str">
            <v>RD</v>
          </cell>
          <cell r="CA349" t="str">
            <v>01-13283-M002-PT640301</v>
          </cell>
        </row>
        <row r="350">
          <cell r="L350" t="str">
            <v>U5400.0</v>
          </cell>
          <cell r="M350">
            <v>1026997.7</v>
          </cell>
          <cell r="U350" t="str">
            <v>TELUS O/H COMMUNICATIONS CABLE</v>
          </cell>
          <cell r="AF350" t="str">
            <v>O/H COMMUNICATION CABLE</v>
          </cell>
          <cell r="AL350" t="str">
            <v>OC</v>
          </cell>
          <cell r="CA350" t="str">
            <v>01-13283-M002-PT130101</v>
          </cell>
        </row>
        <row r="351">
          <cell r="L351" t="str">
            <v>U4393.0</v>
          </cell>
          <cell r="M351">
            <v>1026997.71</v>
          </cell>
          <cell r="U351" t="str">
            <v>BC HYDRO O/H DISTRIBUTION</v>
          </cell>
          <cell r="AF351" t="str">
            <v>DISTRIBUTION</v>
          </cell>
          <cell r="AL351" t="str">
            <v>OE</v>
          </cell>
          <cell r="CA351" t="str">
            <v>01-13283-M002-PT130101</v>
          </cell>
        </row>
        <row r="352">
          <cell r="L352" t="str">
            <v>U4392.0</v>
          </cell>
          <cell r="M352">
            <v>1027003.1</v>
          </cell>
          <cell r="U352" t="str">
            <v>TELUS U/G COMMUNICATIONS CABLE</v>
          </cell>
          <cell r="AF352" t="str">
            <v>BURIED CABLE</v>
          </cell>
          <cell r="AL352" t="str">
            <v>UC</v>
          </cell>
          <cell r="CA352" t="str">
            <v>01-13283-M002-PT630001</v>
          </cell>
        </row>
        <row r="353">
          <cell r="L353" t="str">
            <v>T4914.0</v>
          </cell>
          <cell r="M353">
            <v>1027010.63</v>
          </cell>
          <cell r="U353" t="str">
            <v>ROAD</v>
          </cell>
          <cell r="AF353" t="str">
            <v>Road Crossing</v>
          </cell>
          <cell r="AL353" t="str">
            <v>RD</v>
          </cell>
          <cell r="CA353" t="str">
            <v>01-13283-M002-PT640301</v>
          </cell>
        </row>
        <row r="354">
          <cell r="L354" t="str">
            <v>U5940.0</v>
          </cell>
          <cell r="M354">
            <v>1027017.06</v>
          </cell>
          <cell r="U354" t="str">
            <v>TELUS U/G FIBRE OPTIC COMMUNICATIONS CABLE</v>
          </cell>
          <cell r="AF354" t="str">
            <v>BURIED CABLE</v>
          </cell>
          <cell r="AL354" t="str">
            <v>UC</v>
          </cell>
          <cell r="CA354" t="str">
            <v>01-13283-M002-PT630001</v>
          </cell>
        </row>
        <row r="355">
          <cell r="L355" t="str">
            <v>U5515.0</v>
          </cell>
          <cell r="M355">
            <v>1027117.48</v>
          </cell>
          <cell r="U355" t="str">
            <v>TELUS U/G FIBRE OPTIC COMMUNICATIONS CABLE</v>
          </cell>
          <cell r="AL355" t="str">
            <v>UC</v>
          </cell>
          <cell r="CA355" t="str">
            <v>01-13283-M002-PT630001</v>
          </cell>
        </row>
        <row r="356">
          <cell r="L356" t="str">
            <v>U4665.0</v>
          </cell>
          <cell r="M356">
            <v>1027129.3</v>
          </cell>
          <cell r="U356" t="str">
            <v>BC HYDRO O/H DISTRIBUTION</v>
          </cell>
          <cell r="AF356" t="str">
            <v>DISTRIBUTION</v>
          </cell>
          <cell r="AL356" t="str">
            <v>OE</v>
          </cell>
          <cell r="CA356" t="str">
            <v>01-13283-M002-PT130101</v>
          </cell>
        </row>
        <row r="357">
          <cell r="L357" t="str">
            <v>U5132.0</v>
          </cell>
          <cell r="M357">
            <v>1027129.3</v>
          </cell>
          <cell r="U357" t="str">
            <v>TELUS O/H COMMUNICATIONS CABLE</v>
          </cell>
          <cell r="AF357" t="str">
            <v>TELUS O/H COMMUNICATIONS CABLE</v>
          </cell>
          <cell r="AL357" t="str">
            <v>OC</v>
          </cell>
          <cell r="CA357" t="str">
            <v>01-13283-M002-PT130101</v>
          </cell>
        </row>
        <row r="358">
          <cell r="L358" t="str">
            <v>W5645.0</v>
          </cell>
          <cell r="M358">
            <v>1028001.83</v>
          </cell>
          <cell r="U358" t="str">
            <v>Unnamed Channel (BC-640a)</v>
          </cell>
          <cell r="AF358" t="str">
            <v>S6</v>
          </cell>
          <cell r="AL358" t="str">
            <v>WC</v>
          </cell>
          <cell r="BY358" t="str">
            <v>Isolation if water present / Open-cut if dry or frozen to bottom</v>
          </cell>
          <cell r="CA358" t="str">
            <v>01-13283-M002-PT610201</v>
          </cell>
        </row>
        <row r="359">
          <cell r="L359" t="str">
            <v>P5753.0</v>
          </cell>
          <cell r="M359">
            <v>1028059.71</v>
          </cell>
          <cell r="U359" t="str">
            <v>POSSIBLE CULVERT</v>
          </cell>
          <cell r="AF359" t="str">
            <v>CULVERT</v>
          </cell>
          <cell r="AL359" t="str">
            <v>WD</v>
          </cell>
          <cell r="CA359" t="str">
            <v>01-13283-M002-PT620001</v>
          </cell>
        </row>
        <row r="360">
          <cell r="L360" t="str">
            <v>W1673.5</v>
          </cell>
          <cell r="M360">
            <v>1028196.98</v>
          </cell>
          <cell r="U360" t="str">
            <v>UNNAMED DRAINAGE (BC-641)</v>
          </cell>
          <cell r="AF360" t="str">
            <v>NCD</v>
          </cell>
          <cell r="AL360" t="str">
            <v>WC</v>
          </cell>
          <cell r="BY360" t="str">
            <v>Isolation if water present</v>
          </cell>
          <cell r="CA360" t="str">
            <v>01-13283-M002-PT610801</v>
          </cell>
        </row>
        <row r="361">
          <cell r="L361" t="str">
            <v>W1674.4</v>
          </cell>
          <cell r="M361">
            <v>1028314.47</v>
          </cell>
          <cell r="U361" t="str">
            <v>UNNAMED DRAINAGE (BC-642)</v>
          </cell>
          <cell r="AF361" t="str">
            <v>NCD</v>
          </cell>
          <cell r="AL361" t="str">
            <v>WC</v>
          </cell>
          <cell r="BY361" t="str">
            <v>Isolation if water present</v>
          </cell>
          <cell r="CA361" t="str">
            <v>01-13283-M002-PT610801</v>
          </cell>
        </row>
        <row r="362">
          <cell r="L362" t="str">
            <v>W1675.4</v>
          </cell>
          <cell r="M362">
            <v>1028424.02</v>
          </cell>
          <cell r="U362" t="str">
            <v>UNNAMED DRAINAGE (BC-643)</v>
          </cell>
          <cell r="AF362" t="str">
            <v>NCD</v>
          </cell>
          <cell r="AL362" t="str">
            <v>WC</v>
          </cell>
          <cell r="BY362" t="str">
            <v>Isolation if water present</v>
          </cell>
          <cell r="CA362" t="str">
            <v>01-13283-M002-PT610801</v>
          </cell>
        </row>
        <row r="363">
          <cell r="L363" t="str">
            <v>W5646.0</v>
          </cell>
          <cell r="M363">
            <v>1028452.25</v>
          </cell>
          <cell r="U363" t="str">
            <v>Unnamed Drainage (BC-643a)</v>
          </cell>
          <cell r="AF363" t="str">
            <v>NCD</v>
          </cell>
          <cell r="AL363" t="str">
            <v>WC</v>
          </cell>
          <cell r="BY363" t="str">
            <v>Isolation if water present / Open-cut if dry or frozen to bottom</v>
          </cell>
          <cell r="CA363" t="str">
            <v>01-13283-M002-PT610201</v>
          </cell>
        </row>
        <row r="364">
          <cell r="L364" t="str">
            <v>P4337.0</v>
          </cell>
          <cell r="M364">
            <v>1028497.43</v>
          </cell>
          <cell r="U364" t="str">
            <v>TRANS MOUNTAIN PIPELINE CO. LTD. BURIED PIPE</v>
          </cell>
          <cell r="AF364" t="str">
            <v>CRUDE OIL PIPELINE</v>
          </cell>
          <cell r="AL364" t="str">
            <v>OL</v>
          </cell>
          <cell r="CA364" t="str">
            <v>01-13283-M002-PT620001</v>
          </cell>
        </row>
        <row r="365">
          <cell r="L365" t="str">
            <v>P3564.1</v>
          </cell>
          <cell r="M365">
            <v>1028753.12</v>
          </cell>
          <cell r="U365" t="str">
            <v>NPS 36 SPECTRA ENERGY TRANSMISSION BURIED PIPE</v>
          </cell>
          <cell r="AF365" t="str">
            <v>TRANSMISSION</v>
          </cell>
          <cell r="AL365" t="str">
            <v>GT</v>
          </cell>
          <cell r="CA365" t="str">
            <v>01-13283-M002-XU0320801</v>
          </cell>
        </row>
        <row r="366">
          <cell r="L366" t="str">
            <v>T5034.0</v>
          </cell>
          <cell r="M366">
            <v>1028762.88</v>
          </cell>
          <cell r="U366" t="str">
            <v>ROAD</v>
          </cell>
          <cell r="AF366" t="str">
            <v>ROAD</v>
          </cell>
          <cell r="AL366" t="str">
            <v>RD</v>
          </cell>
          <cell r="CA366" t="str">
            <v>01-13283-M002-XU0320801</v>
          </cell>
        </row>
        <row r="367">
          <cell r="L367" t="str">
            <v>P3565.1</v>
          </cell>
          <cell r="M367">
            <v>1028763.46</v>
          </cell>
          <cell r="U367" t="str">
            <v>NPS 30 SPECTRA ENERGY TRANSMISSION BURIED PIPE</v>
          </cell>
          <cell r="AF367" t="str">
            <v>TRANSMISSION</v>
          </cell>
          <cell r="AL367" t="str">
            <v>GT</v>
          </cell>
          <cell r="CA367" t="str">
            <v>01-13283-M002-XU0320801</v>
          </cell>
        </row>
        <row r="368">
          <cell r="L368" t="str">
            <v>W1676.5</v>
          </cell>
          <cell r="M368">
            <v>1028967.03</v>
          </cell>
          <cell r="U368" t="str">
            <v>UNNAMED CHANNEL (BC-644)</v>
          </cell>
          <cell r="AF368" t="str">
            <v>S5</v>
          </cell>
          <cell r="AL368" t="str">
            <v>WC</v>
          </cell>
          <cell r="BY368" t="str">
            <v>Isolation if water present</v>
          </cell>
          <cell r="CA368" t="str">
            <v>01-13283-M002-PT610001</v>
          </cell>
        </row>
        <row r="369">
          <cell r="L369" t="str">
            <v>P3893.0</v>
          </cell>
          <cell r="M369">
            <v>1029033.91</v>
          </cell>
          <cell r="U369" t="str">
            <v>NPS 30 SPECTRA ENERGY TRANSMISSION BURIED PIPE</v>
          </cell>
          <cell r="AF369" t="str">
            <v>TRANSMISSION</v>
          </cell>
          <cell r="AL369" t="str">
            <v>GT</v>
          </cell>
          <cell r="CA369" t="str">
            <v>01-13283-M002-XU0320901</v>
          </cell>
        </row>
        <row r="370">
          <cell r="L370" t="str">
            <v>U4175.3</v>
          </cell>
          <cell r="M370">
            <v>1029042.92</v>
          </cell>
          <cell r="U370" t="str">
            <v>TELUS U/G FIBRE OPTIC COMMUNICATIONS CABLE</v>
          </cell>
          <cell r="AL370" t="str">
            <v>UC</v>
          </cell>
          <cell r="CA370" t="str">
            <v>01-13283-M002-XU0320901</v>
          </cell>
        </row>
        <row r="371">
          <cell r="L371" t="str">
            <v>P3894.0</v>
          </cell>
          <cell r="M371">
            <v>1029059.14</v>
          </cell>
          <cell r="U371" t="str">
            <v>NPS 36 SPECTRA ENERGY BURIED PIPE (ABANDONED)</v>
          </cell>
          <cell r="AF371" t="str">
            <v>TRANSMISSION</v>
          </cell>
          <cell r="AL371" t="str">
            <v>GT</v>
          </cell>
          <cell r="CA371" t="str">
            <v>01-13283-M002-XU0320901</v>
          </cell>
        </row>
        <row r="372">
          <cell r="L372" t="str">
            <v>P4347.0</v>
          </cell>
          <cell r="M372">
            <v>1029065.46</v>
          </cell>
          <cell r="U372" t="str">
            <v>NPS 36 SPECTRA ENERGY TRANSMISSION BURIED PIPE</v>
          </cell>
          <cell r="AF372" t="str">
            <v>TRANSMISSION</v>
          </cell>
          <cell r="AL372" t="str">
            <v>GT</v>
          </cell>
          <cell r="CA372" t="str">
            <v>01-13283-M002-XU0320901</v>
          </cell>
        </row>
        <row r="373">
          <cell r="L373" t="str">
            <v>U4134.2</v>
          </cell>
          <cell r="M373">
            <v>1029115.16</v>
          </cell>
          <cell r="U373" t="str">
            <v>TELUS U/G FIBRE OPTIC COMMUNICATIONS CABLE</v>
          </cell>
          <cell r="AL373" t="str">
            <v>UC</v>
          </cell>
          <cell r="CA373" t="str">
            <v>01-13283-M002-XU0320901</v>
          </cell>
        </row>
        <row r="374">
          <cell r="L374" t="str">
            <v>T5042.0</v>
          </cell>
          <cell r="M374">
            <v>1029943.79</v>
          </cell>
          <cell r="U374" t="str">
            <v>ROAD</v>
          </cell>
          <cell r="AL374" t="str">
            <v>RD</v>
          </cell>
          <cell r="CA374" t="str">
            <v>01-13283-M002-PT640001</v>
          </cell>
        </row>
        <row r="375">
          <cell r="L375" t="str">
            <v>W2241.0</v>
          </cell>
          <cell r="M375">
            <v>1030091.92</v>
          </cell>
          <cell r="U375" t="str">
            <v>UNNAMED CHANNEL (BC-644a)</v>
          </cell>
          <cell r="AF375" t="str">
            <v>S4*</v>
          </cell>
          <cell r="AL375" t="str">
            <v>WC</v>
          </cell>
          <cell r="BY375" t="str">
            <v>No instream work anticipated</v>
          </cell>
        </row>
        <row r="376">
          <cell r="L376" t="str">
            <v>W1677.4</v>
          </cell>
          <cell r="M376">
            <v>1030137.19</v>
          </cell>
          <cell r="U376" t="str">
            <v>COQUIHALLA RIVER (BC-645)</v>
          </cell>
          <cell r="AF376" t="str">
            <v>S1B</v>
          </cell>
          <cell r="AL376" t="str">
            <v>WC</v>
          </cell>
          <cell r="BY376" t="str">
            <v>Isolation with fish salvage and water quality monitoring during low flow (3)</v>
          </cell>
          <cell r="CA376" t="str">
            <v>01-13283-M002-XW0321001</v>
          </cell>
        </row>
        <row r="377">
          <cell r="L377" t="str">
            <v>T5046.0</v>
          </cell>
          <cell r="M377">
            <v>1030178.75</v>
          </cell>
          <cell r="U377" t="str">
            <v>CN RAIL RAILWAY PLAN KAP1156CG</v>
          </cell>
          <cell r="AF377" t="str">
            <v>ROW</v>
          </cell>
          <cell r="AL377" t="str">
            <v>ROW</v>
          </cell>
          <cell r="CA377" t="str">
            <v>01-13283-M002-XW0321001</v>
          </cell>
        </row>
        <row r="378">
          <cell r="L378" t="str">
            <v>U4137.1</v>
          </cell>
          <cell r="M378">
            <v>1030202.2</v>
          </cell>
          <cell r="U378" t="str">
            <v>BC HYDRO O/H DISTRIBUTION</v>
          </cell>
          <cell r="AF378" t="str">
            <v>DISTRIBUTION</v>
          </cell>
          <cell r="AL378" t="str">
            <v>OE</v>
          </cell>
          <cell r="CA378" t="str">
            <v>01-13283-M002-XW0321001</v>
          </cell>
        </row>
        <row r="379">
          <cell r="L379" t="str">
            <v>U4666.0</v>
          </cell>
          <cell r="M379">
            <v>1030410.93</v>
          </cell>
          <cell r="U379" t="str">
            <v>TMPL BURIED CATHODIC CABLE</v>
          </cell>
          <cell r="AF379" t="str">
            <v>U/G POWER CABLE</v>
          </cell>
          <cell r="AL379" t="str">
            <v>UE</v>
          </cell>
          <cell r="CA379" t="str">
            <v>01-13283-M002-XH0322001</v>
          </cell>
        </row>
        <row r="380">
          <cell r="L380" t="str">
            <v>U7323.0</v>
          </cell>
          <cell r="M380">
            <v>1030413.53</v>
          </cell>
          <cell r="U380" t="str">
            <v>TMPL BURIED CATHODIC CABLE</v>
          </cell>
          <cell r="AL380" t="str">
            <v>UC</v>
          </cell>
          <cell r="CA380" t="str">
            <v>01-13283-M002-XH0322001</v>
          </cell>
        </row>
        <row r="381">
          <cell r="L381" t="str">
            <v>T4073.3</v>
          </cell>
          <cell r="M381">
            <v>1030442.33</v>
          </cell>
          <cell r="U381" t="str">
            <v>UNSIGNED ROAD</v>
          </cell>
          <cell r="AL381" t="str">
            <v>RD</v>
          </cell>
          <cell r="CA381" t="str">
            <v>01-13283-M002-XH0322001</v>
          </cell>
        </row>
        <row r="382">
          <cell r="L382" t="str">
            <v>T4074.1</v>
          </cell>
          <cell r="M382">
            <v>1030457.72</v>
          </cell>
          <cell r="U382" t="str">
            <v>COQUIHALLA HIGHWAY NO 5</v>
          </cell>
          <cell r="AF382" t="str">
            <v>LKI Segment: 2000</v>
          </cell>
          <cell r="AL382" t="str">
            <v>HW</v>
          </cell>
          <cell r="CA382" t="str">
            <v>01-13283-M002-XH0322001</v>
          </cell>
        </row>
        <row r="383">
          <cell r="L383" t="str">
            <v>T4075.1</v>
          </cell>
          <cell r="M383">
            <v>1030467.86</v>
          </cell>
          <cell r="U383" t="str">
            <v>COQUIHALLA HIGHWAY NO 5</v>
          </cell>
          <cell r="AF383" t="str">
            <v>LKI Segment: 2005</v>
          </cell>
          <cell r="AL383" t="str">
            <v>HW</v>
          </cell>
          <cell r="CA383" t="str">
            <v>01-13283-M002-XH0322001</v>
          </cell>
        </row>
        <row r="384">
          <cell r="L384" t="str">
            <v>U4142.2</v>
          </cell>
          <cell r="M384">
            <v>1030479.71</v>
          </cell>
          <cell r="U384" t="str">
            <v>TELUS U/G FIBRE OPTIC COMMUNICATIONS CABLE</v>
          </cell>
          <cell r="AL384" t="str">
            <v>UC</v>
          </cell>
          <cell r="CA384" t="str">
            <v>01-13283-M002-XH0322001</v>
          </cell>
        </row>
        <row r="385">
          <cell r="L385" t="str">
            <v>U4139.1</v>
          </cell>
          <cell r="M385">
            <v>1030481.76</v>
          </cell>
          <cell r="U385" t="str">
            <v>BC HYDRO O/H DISTRIBUTION</v>
          </cell>
          <cell r="AF385" t="str">
            <v>DISTRIBUTION</v>
          </cell>
          <cell r="AL385" t="str">
            <v>OE</v>
          </cell>
          <cell r="CA385" t="str">
            <v>01-13283-M002-XH0322001</v>
          </cell>
        </row>
        <row r="386">
          <cell r="L386" t="str">
            <v>U4581.0</v>
          </cell>
          <cell r="M386">
            <v>1030481.76</v>
          </cell>
          <cell r="U386" t="str">
            <v>TELUS O/H COMMUNICATIONS CABLE</v>
          </cell>
          <cell r="AF386" t="str">
            <v>O/H COMMUNICATIONS CABLE</v>
          </cell>
          <cell r="AL386" t="str">
            <v>OC</v>
          </cell>
          <cell r="CA386" t="str">
            <v>01-13283-M002-XH0322001</v>
          </cell>
        </row>
        <row r="387">
          <cell r="L387" t="str">
            <v>P3570.1</v>
          </cell>
          <cell r="M387">
            <v>1030489.92</v>
          </cell>
          <cell r="U387" t="str">
            <v>TRANS MOUNTAIN PIPELINE CO. LTD. BURIED PIPE</v>
          </cell>
          <cell r="AF387" t="str">
            <v>CRUDE OIL PIPELINE</v>
          </cell>
          <cell r="AL387" t="str">
            <v>OL</v>
          </cell>
          <cell r="CA387" t="str">
            <v>01-13283-M002-XH0322001</v>
          </cell>
        </row>
        <row r="388">
          <cell r="L388" t="str">
            <v>W5647.0</v>
          </cell>
          <cell r="M388">
            <v>1030502.53</v>
          </cell>
          <cell r="U388" t="str">
            <v>Unnamed Channel (BC-645a)</v>
          </cell>
          <cell r="AF388" t="str">
            <v>S6</v>
          </cell>
          <cell r="AL388" t="str">
            <v>WC</v>
          </cell>
          <cell r="BY388" t="str">
            <v>Isolation if water present / Open-cut if dry or frozen to bottom</v>
          </cell>
          <cell r="CA388" t="str">
            <v>01-13283-M002-PT610301</v>
          </cell>
        </row>
        <row r="389">
          <cell r="L389" t="str">
            <v>W5648.0</v>
          </cell>
          <cell r="M389">
            <v>1030523.73</v>
          </cell>
          <cell r="U389" t="str">
            <v>Unnamed Channel (BC-645b)</v>
          </cell>
          <cell r="AF389" t="str">
            <v>S6</v>
          </cell>
          <cell r="AL389" t="str">
            <v>WC</v>
          </cell>
          <cell r="BY389" t="str">
            <v>Isolation if water present / Open-cut if dry or frozen to bottom</v>
          </cell>
          <cell r="CA389" t="str">
            <v>01-13283-M002-PT610201</v>
          </cell>
        </row>
        <row r="390">
          <cell r="L390" t="str">
            <v>W5649.0</v>
          </cell>
          <cell r="M390">
            <v>1030594.94</v>
          </cell>
          <cell r="U390" t="str">
            <v>Unnamed Channel (BC-645c)</v>
          </cell>
          <cell r="AF390" t="str">
            <v>S6</v>
          </cell>
          <cell r="AL390" t="str">
            <v>WC</v>
          </cell>
          <cell r="BY390" t="str">
            <v>Isolation if water present / Open-cut if dry or frozen to bottom</v>
          </cell>
          <cell r="CA390" t="str">
            <v>01-13283-M002-PT610201</v>
          </cell>
        </row>
        <row r="391">
          <cell r="L391" t="str">
            <v>W5650.0</v>
          </cell>
          <cell r="M391" t="str">
            <v>1030+638 + 55</v>
          </cell>
          <cell r="U391" t="str">
            <v>Unnamed Channel (BC-645d)</v>
          </cell>
          <cell r="AF391" t="str">
            <v>S6</v>
          </cell>
          <cell r="AL391" t="str">
            <v>WC</v>
          </cell>
          <cell r="BY391" t="str">
            <v>Isolation if water present / Open-cut if dry or frozen to bottom</v>
          </cell>
          <cell r="CA391" t="str">
            <v>01-13283-M002-PT610801</v>
          </cell>
        </row>
        <row r="392">
          <cell r="L392" t="str">
            <v>W1678.3</v>
          </cell>
          <cell r="M392" t="str">
            <v>1030+638 + 149</v>
          </cell>
          <cell r="U392" t="str">
            <v>RAILWAY CREEK (BC-646)</v>
          </cell>
          <cell r="AF392" t="str">
            <v>S2</v>
          </cell>
          <cell r="AL392" t="str">
            <v>WC</v>
          </cell>
          <cell r="BY392" t="str">
            <v>Isolation with fish salvage and water quality monitoring (1)</v>
          </cell>
          <cell r="CA392" t="str">
            <v>01-13283-M002-XW0323001</v>
          </cell>
        </row>
        <row r="393">
          <cell r="L393" t="str">
            <v>P3571.1</v>
          </cell>
          <cell r="M393">
            <v>1030862.01</v>
          </cell>
          <cell r="U393" t="str">
            <v>TRANS MOUNTAIN PIPELINE CO. LTD. BURIED PIPE</v>
          </cell>
          <cell r="AF393" t="str">
            <v>CRUDE OIL PIPELINE</v>
          </cell>
          <cell r="AL393" t="str">
            <v>OL</v>
          </cell>
          <cell r="CA393" t="str">
            <v>01-13283-M002-PT620001</v>
          </cell>
        </row>
        <row r="394">
          <cell r="L394" t="str">
            <v>W5651.0</v>
          </cell>
          <cell r="M394">
            <v>1031769.58</v>
          </cell>
          <cell r="U394" t="str">
            <v>Unnamed Channel (BC-646a)</v>
          </cell>
          <cell r="AF394" t="str">
            <v>S6</v>
          </cell>
          <cell r="AL394" t="str">
            <v>WC</v>
          </cell>
          <cell r="BY394" t="str">
            <v>Isolation if water present / Open-cut if dry or frozen to bottom</v>
          </cell>
          <cell r="CA394" t="str">
            <v>01-13283-M002-PT610301</v>
          </cell>
        </row>
        <row r="395">
          <cell r="L395" t="str">
            <v>W1679.4</v>
          </cell>
          <cell r="M395">
            <v>1031842.86</v>
          </cell>
          <cell r="U395" t="str">
            <v>UNNAMED DRAINAGE (BC-647)</v>
          </cell>
          <cell r="AF395" t="str">
            <v>NCD</v>
          </cell>
          <cell r="AL395" t="str">
            <v>WC</v>
          </cell>
          <cell r="BY395" t="str">
            <v>Isolation if water present</v>
          </cell>
          <cell r="CA395" t="str">
            <v>01-13283-M002-PT610201</v>
          </cell>
        </row>
        <row r="396">
          <cell r="L396" t="str">
            <v>U4394.0</v>
          </cell>
          <cell r="M396">
            <v>1032160.64</v>
          </cell>
          <cell r="U396" t="str">
            <v>BC HYDRO O/H DISTRIBUTION</v>
          </cell>
          <cell r="AF396" t="str">
            <v>DISTRIBUTION</v>
          </cell>
          <cell r="AL396" t="str">
            <v>OE</v>
          </cell>
          <cell r="CA396" t="str">
            <v>01-13283-M002-PT130101</v>
          </cell>
        </row>
        <row r="397">
          <cell r="L397" t="str">
            <v>U5333.0</v>
          </cell>
          <cell r="M397">
            <v>1032160.64</v>
          </cell>
          <cell r="U397" t="str">
            <v>TELUS O/H COMMUNICATIONS CABLE</v>
          </cell>
          <cell r="AF397" t="str">
            <v>O/H COMMUNICATION CABLE</v>
          </cell>
          <cell r="AL397" t="str">
            <v>OC</v>
          </cell>
          <cell r="CA397" t="str">
            <v>01-13283-M002-PT130101</v>
          </cell>
        </row>
        <row r="398">
          <cell r="L398" t="str">
            <v>T4076.1</v>
          </cell>
          <cell r="M398">
            <v>1032184.07</v>
          </cell>
          <cell r="U398" t="str">
            <v>OTHELLO RD</v>
          </cell>
          <cell r="AL398" t="str">
            <v>RD</v>
          </cell>
          <cell r="CA398" t="str">
            <v>01-13283-M002-PT640301</v>
          </cell>
        </row>
        <row r="399">
          <cell r="L399" t="str">
            <v>U4395.0</v>
          </cell>
          <cell r="M399">
            <v>1032269.64</v>
          </cell>
          <cell r="U399" t="str">
            <v>BC HYDRO O/H DISTRIBUTION</v>
          </cell>
          <cell r="AF399" t="str">
            <v>DISTRIBUTION</v>
          </cell>
          <cell r="AL399" t="str">
            <v>OE</v>
          </cell>
          <cell r="CA399" t="str">
            <v>01-13283-M002-PT130101</v>
          </cell>
        </row>
        <row r="400">
          <cell r="L400" t="str">
            <v>U4537.0</v>
          </cell>
          <cell r="M400">
            <v>1032278.95</v>
          </cell>
          <cell r="U400" t="str">
            <v>TELUS O/H COMMUNICATIONS CABLE</v>
          </cell>
          <cell r="AF400" t="str">
            <v>O/H COMMUNICATION CABLE</v>
          </cell>
          <cell r="AL400" t="str">
            <v>OC</v>
          </cell>
          <cell r="CA400" t="str">
            <v>01-13283-M002-PT130101</v>
          </cell>
        </row>
        <row r="401">
          <cell r="L401" t="str">
            <v>T4077.1</v>
          </cell>
          <cell r="M401">
            <v>1032296.08</v>
          </cell>
          <cell r="U401" t="str">
            <v>ROAD</v>
          </cell>
          <cell r="AL401" t="str">
            <v>RD</v>
          </cell>
          <cell r="CA401" t="str">
            <v>01-13283-M002-PT640001</v>
          </cell>
        </row>
        <row r="402">
          <cell r="L402" t="str">
            <v>U4396.0</v>
          </cell>
          <cell r="M402">
            <v>1032346.64</v>
          </cell>
          <cell r="U402" t="str">
            <v>BC HYDRO O/H DISTRIBUTION</v>
          </cell>
          <cell r="AF402" t="str">
            <v>DISTRIBUTION</v>
          </cell>
          <cell r="AL402" t="str">
            <v>OE</v>
          </cell>
          <cell r="CA402" t="str">
            <v>01-13283-M002-PT130101</v>
          </cell>
        </row>
        <row r="403">
          <cell r="L403" t="str">
            <v>T4369.0</v>
          </cell>
          <cell r="M403">
            <v>1032394.64</v>
          </cell>
          <cell r="U403" t="str">
            <v>ROAD</v>
          </cell>
          <cell r="AF403" t="str">
            <v>Road Crossing</v>
          </cell>
          <cell r="AL403" t="str">
            <v>RD</v>
          </cell>
          <cell r="CA403" t="str">
            <v>01-13283-M002-PT640001</v>
          </cell>
        </row>
        <row r="404">
          <cell r="L404" t="str">
            <v>U4145.1</v>
          </cell>
          <cell r="M404">
            <v>1032453.15</v>
          </cell>
          <cell r="U404" t="str">
            <v>TELUS U/G FIBRE OPTIC COMMUNICATIONS CABLE</v>
          </cell>
          <cell r="AL404" t="str">
            <v>UC</v>
          </cell>
          <cell r="CA404" t="str">
            <v>01-13283-M002-XH0324001</v>
          </cell>
        </row>
        <row r="405">
          <cell r="L405" t="str">
            <v>T4080.2</v>
          </cell>
          <cell r="M405">
            <v>1032460.29</v>
          </cell>
          <cell r="U405" t="str">
            <v>OTHELLO RD</v>
          </cell>
          <cell r="AF405" t="str">
            <v>LKI Segment: 2005</v>
          </cell>
          <cell r="AL405" t="str">
            <v>RD</v>
          </cell>
          <cell r="CA405" t="str">
            <v>01-13283-M002-XH0324001</v>
          </cell>
        </row>
        <row r="406">
          <cell r="L406" t="str">
            <v>T4082.2</v>
          </cell>
          <cell r="M406">
            <v>1032479.74</v>
          </cell>
          <cell r="U406" t="str">
            <v>OTHELLO RD OFFRAMP</v>
          </cell>
          <cell r="AF406" t="str">
            <v>LKI Segment: 2005</v>
          </cell>
          <cell r="AL406" t="str">
            <v>RD</v>
          </cell>
          <cell r="CA406" t="str">
            <v>01-13283-M002-XH0324001</v>
          </cell>
        </row>
        <row r="407">
          <cell r="L407" t="str">
            <v>T4081.2</v>
          </cell>
          <cell r="M407">
            <v>1032487.93</v>
          </cell>
          <cell r="U407" t="str">
            <v>OTHELLO RD ONRAMP</v>
          </cell>
          <cell r="AF407" t="str">
            <v>LKI Segment: 2005</v>
          </cell>
          <cell r="AL407" t="str">
            <v>RD</v>
          </cell>
          <cell r="CA407" t="str">
            <v>01-13283-M002-XH0324001</v>
          </cell>
        </row>
        <row r="408">
          <cell r="L408" t="str">
            <v>U7311.0</v>
          </cell>
          <cell r="M408">
            <v>1032492.1</v>
          </cell>
          <cell r="U408" t="str">
            <v>MOTI BURIED POWER CABLE</v>
          </cell>
          <cell r="AL408" t="str">
            <v>UE</v>
          </cell>
          <cell r="CA408" t="str">
            <v>01-13283-M002-XH0324001</v>
          </cell>
        </row>
        <row r="409">
          <cell r="L409" t="str">
            <v>P3572.2</v>
          </cell>
          <cell r="M409">
            <v>1032610.16</v>
          </cell>
          <cell r="U409" t="str">
            <v>NPS 30 SPECTRA ENERGY TRANSMISSION BURIED PIPE</v>
          </cell>
          <cell r="AF409" t="str">
            <v>TRANSMISSION</v>
          </cell>
          <cell r="AL409" t="str">
            <v>GT</v>
          </cell>
          <cell r="CA409" t="str">
            <v>01-13283-M002-XU0324501</v>
          </cell>
        </row>
        <row r="410">
          <cell r="L410" t="str">
            <v>P3573.2</v>
          </cell>
          <cell r="M410">
            <v>1032650.22</v>
          </cell>
          <cell r="U410" t="str">
            <v>TRANS MOUNTAIN PIPELINE CO. LTD. BURIED PIPE</v>
          </cell>
          <cell r="AF410" t="str">
            <v>CRUDE OIL PIPELINE</v>
          </cell>
          <cell r="AL410" t="str">
            <v>OL</v>
          </cell>
          <cell r="CA410" t="str">
            <v>01-13283-M002-XH0325001</v>
          </cell>
        </row>
        <row r="411">
          <cell r="L411" t="str">
            <v>T4083.2</v>
          </cell>
          <cell r="M411">
            <v>1032678.75</v>
          </cell>
          <cell r="U411" t="str">
            <v>OTHELLO RD</v>
          </cell>
          <cell r="AF411" t="str">
            <v>LKI Segment: 2005</v>
          </cell>
          <cell r="AL411" t="str">
            <v>RD</v>
          </cell>
          <cell r="CA411" t="str">
            <v>01-13283-M002-XH0325001</v>
          </cell>
        </row>
        <row r="412">
          <cell r="L412" t="str">
            <v>W5652.0</v>
          </cell>
          <cell r="M412">
            <v>1032717.43</v>
          </cell>
          <cell r="U412" t="str">
            <v>Unnamed Channel (BC-648.05)</v>
          </cell>
          <cell r="AF412" t="str">
            <v>S6</v>
          </cell>
          <cell r="AL412" t="str">
            <v>WC</v>
          </cell>
          <cell r="BY412" t="str">
            <v>Isolation if water present / Open-cut if dry or frozen to bottom</v>
          </cell>
          <cell r="CA412" t="str">
            <v>01-13283-M002-PT610201</v>
          </cell>
        </row>
        <row r="413">
          <cell r="L413" t="str">
            <v>U4148.0</v>
          </cell>
          <cell r="M413">
            <v>1032721.4</v>
          </cell>
          <cell r="U413" t="str">
            <v>TELUS U/G FIBRE OPTIC COMMUNICATIONS CABLE</v>
          </cell>
          <cell r="AL413" t="str">
            <v>UC</v>
          </cell>
          <cell r="CA413" t="str">
            <v>01-13283-M002-PT630001</v>
          </cell>
        </row>
        <row r="414">
          <cell r="L414" t="str">
            <v>U4151.1</v>
          </cell>
          <cell r="M414">
            <v>1033235.6</v>
          </cell>
          <cell r="U414" t="str">
            <v>TELUS U/G FIBRE OPTIC COMMUNICATIONS CABLE</v>
          </cell>
          <cell r="AL414" t="str">
            <v>UC</v>
          </cell>
          <cell r="CA414" t="str">
            <v>01-13283-M002-PT630001</v>
          </cell>
        </row>
        <row r="415">
          <cell r="L415" t="str">
            <v>T4084.1</v>
          </cell>
          <cell r="M415">
            <v>1033243.14</v>
          </cell>
          <cell r="U415" t="str">
            <v>TRAIL</v>
          </cell>
          <cell r="AL415" t="str">
            <v>RD</v>
          </cell>
          <cell r="CA415" t="str">
            <v>01-13283-M002-PT640801</v>
          </cell>
        </row>
        <row r="416">
          <cell r="L416" t="str">
            <v>W5653.0</v>
          </cell>
          <cell r="M416">
            <v>1033893.55</v>
          </cell>
          <cell r="U416" t="str">
            <v>Unnamed Drainage (BC-648.1)</v>
          </cell>
          <cell r="AF416" t="str">
            <v>NCD</v>
          </cell>
          <cell r="AL416" t="str">
            <v>WC</v>
          </cell>
          <cell r="BY416" t="str">
            <v>Isolation if water present / Open-cut if dry or frozen to bottom</v>
          </cell>
          <cell r="CA416" t="str">
            <v>01-13283-M002-PT610201</v>
          </cell>
        </row>
        <row r="417">
          <cell r="L417" t="str">
            <v>W2108.1</v>
          </cell>
          <cell r="M417">
            <v>1034008.81</v>
          </cell>
          <cell r="U417" t="str">
            <v>UNNAMED CHANNEL (BC-648A)</v>
          </cell>
          <cell r="AF417" t="str">
            <v>S6</v>
          </cell>
          <cell r="AL417" t="str">
            <v>WC</v>
          </cell>
          <cell r="BY417" t="str">
            <v>Isolation if water present</v>
          </cell>
          <cell r="CA417" t="str">
            <v>01-13283-M002-PT610201</v>
          </cell>
        </row>
        <row r="418">
          <cell r="L418" t="str">
            <v>W5654.0</v>
          </cell>
          <cell r="M418">
            <v>1034029.17</v>
          </cell>
          <cell r="U418" t="str">
            <v>Unnamed Drainage (BC-648a.1)</v>
          </cell>
          <cell r="AF418" t="str">
            <v>NCD</v>
          </cell>
          <cell r="AL418" t="str">
            <v>WC</v>
          </cell>
          <cell r="BY418" t="str">
            <v>Isolation if water present / Open-cut if dry or frozen to bottom</v>
          </cell>
          <cell r="CA418" t="str">
            <v>01-13283-M002-PT610201</v>
          </cell>
        </row>
        <row r="419">
          <cell r="L419" t="str">
            <v>W2109.0</v>
          </cell>
          <cell r="M419">
            <v>1034135.73</v>
          </cell>
          <cell r="U419" t="str">
            <v>UNNAMED CHANNEL (BC-648B)</v>
          </cell>
          <cell r="AF419" t="str">
            <v>S6</v>
          </cell>
          <cell r="AL419" t="str">
            <v>WC</v>
          </cell>
          <cell r="BY419" t="str">
            <v>Isolation if water present</v>
          </cell>
          <cell r="CA419" t="str">
            <v>01-13283-M002-PT610201</v>
          </cell>
        </row>
        <row r="420">
          <cell r="L420" t="str">
            <v>W1681.5</v>
          </cell>
          <cell r="M420">
            <v>1034239.15</v>
          </cell>
          <cell r="U420" t="str">
            <v>UNNAMED DRAINAGE (BC-649)</v>
          </cell>
          <cell r="AF420" t="str">
            <v>NCD</v>
          </cell>
          <cell r="AL420" t="str">
            <v>WC</v>
          </cell>
          <cell r="BY420" t="str">
            <v>Isolation if water present</v>
          </cell>
          <cell r="CA420" t="str">
            <v>01-13283-M002-PT610201</v>
          </cell>
        </row>
        <row r="421">
          <cell r="L421" t="str">
            <v>P7048.0</v>
          </cell>
          <cell r="M421">
            <v>1034663.34</v>
          </cell>
          <cell r="U421" t="str">
            <v>PRIVATE BURIED WATER PIPE</v>
          </cell>
          <cell r="AL421" t="str">
            <v>WD</v>
          </cell>
          <cell r="CA421" t="str">
            <v>01-13283-M002-PT620001</v>
          </cell>
        </row>
        <row r="422">
          <cell r="L422" t="str">
            <v>T5234.0</v>
          </cell>
          <cell r="M422">
            <v>1034694.88</v>
          </cell>
          <cell r="U422" t="str">
            <v>ROAD</v>
          </cell>
          <cell r="AL422" t="str">
            <v>RD</v>
          </cell>
          <cell r="CA422" t="str">
            <v>01-13283-M002-PT640001</v>
          </cell>
        </row>
        <row r="423">
          <cell r="L423" t="str">
            <v>T5231.0</v>
          </cell>
          <cell r="M423">
            <v>1034797.32</v>
          </cell>
          <cell r="U423" t="str">
            <v>ROAD</v>
          </cell>
          <cell r="AL423" t="str">
            <v>RD</v>
          </cell>
          <cell r="CA423" t="str">
            <v>01-13283-M002-PT640001</v>
          </cell>
        </row>
        <row r="424">
          <cell r="L424" t="str">
            <v>P7049.0</v>
          </cell>
          <cell r="M424">
            <v>1034822.83</v>
          </cell>
          <cell r="U424" t="str">
            <v>PRIVATE BURIED WATER PIPE</v>
          </cell>
          <cell r="AL424" t="str">
            <v>WD</v>
          </cell>
          <cell r="CA424" t="str">
            <v>01-13283-M002-PT620001</v>
          </cell>
        </row>
        <row r="425">
          <cell r="L425" t="str">
            <v>P7050.0</v>
          </cell>
          <cell r="M425">
            <v>1034832.57</v>
          </cell>
          <cell r="U425" t="str">
            <v>PRIVATE BURIED WATER PIPE</v>
          </cell>
          <cell r="AL425" t="str">
            <v>WD</v>
          </cell>
          <cell r="CA425" t="str">
            <v>01-13283-M002-PT620001</v>
          </cell>
        </row>
        <row r="426">
          <cell r="L426" t="str">
            <v>W1683.4</v>
          </cell>
          <cell r="M426">
            <v>1034990.24</v>
          </cell>
          <cell r="U426" t="str">
            <v>UNNAMED CHANNEL (BC-651)</v>
          </cell>
          <cell r="AF426" t="str">
            <v>S6</v>
          </cell>
          <cell r="AL426" t="str">
            <v>WC</v>
          </cell>
          <cell r="BY426" t="str">
            <v>Isolation if water present</v>
          </cell>
          <cell r="CA426" t="str">
            <v>01-13283-M002-PT610401</v>
          </cell>
        </row>
        <row r="427">
          <cell r="L427" t="str">
            <v>T6108.0</v>
          </cell>
          <cell r="M427">
            <v>1035054.67</v>
          </cell>
          <cell r="U427" t="str">
            <v>ROAD</v>
          </cell>
          <cell r="AF427" t="str">
            <v>ROAD</v>
          </cell>
          <cell r="AL427" t="str">
            <v>RD</v>
          </cell>
          <cell r="CA427" t="str">
            <v>01-13283-M002-PT640001</v>
          </cell>
        </row>
        <row r="428">
          <cell r="L428" t="str">
            <v>U5572.0</v>
          </cell>
          <cell r="M428">
            <v>1035124.53</v>
          </cell>
          <cell r="U428" t="str">
            <v>BC HYDRO O/H DISTRIBUTION</v>
          </cell>
          <cell r="AF428" t="str">
            <v>DISTRIBUTION</v>
          </cell>
          <cell r="AL428" t="str">
            <v>OE</v>
          </cell>
          <cell r="CA428" t="str">
            <v>01-13283-M002-PT130101</v>
          </cell>
        </row>
        <row r="429">
          <cell r="L429" t="str">
            <v>U5573.0</v>
          </cell>
          <cell r="M429">
            <v>1035124.53</v>
          </cell>
          <cell r="U429" t="str">
            <v>TELUS O/H COMMUNICATIONS CABLE</v>
          </cell>
          <cell r="AF429" t="str">
            <v>O/H COMMUNICATION CABLE</v>
          </cell>
          <cell r="AL429" t="str">
            <v>OC</v>
          </cell>
          <cell r="CA429" t="str">
            <v>01-13283-M002-PT130101</v>
          </cell>
        </row>
        <row r="430">
          <cell r="L430" t="str">
            <v>T4915.0</v>
          </cell>
          <cell r="M430">
            <v>1035138.76</v>
          </cell>
          <cell r="U430" t="str">
            <v>PRIVATE ROAD</v>
          </cell>
          <cell r="AL430" t="str">
            <v>RD</v>
          </cell>
          <cell r="CA430" t="str">
            <v>01-13283-M002-PT640001</v>
          </cell>
        </row>
        <row r="431">
          <cell r="L431" t="str">
            <v>P7041.0</v>
          </cell>
          <cell r="M431">
            <v>1035139.16</v>
          </cell>
          <cell r="U431" t="str">
            <v>PRIVATE BURIED WATER PIPE</v>
          </cell>
          <cell r="AL431" t="str">
            <v>WD</v>
          </cell>
          <cell r="CA431" t="str">
            <v>01-13283-M002-PT620001</v>
          </cell>
        </row>
        <row r="432">
          <cell r="L432" t="str">
            <v>U7307.0</v>
          </cell>
          <cell r="M432">
            <v>1035144.94</v>
          </cell>
          <cell r="U432" t="str">
            <v>TELUS U/G COMMUNICATIONS CABLE</v>
          </cell>
          <cell r="AL432" t="str">
            <v>UC</v>
          </cell>
          <cell r="CA432" t="str">
            <v>01-13283-M002-PT630001</v>
          </cell>
        </row>
        <row r="433">
          <cell r="L433" t="str">
            <v>P3831.0</v>
          </cell>
          <cell r="M433">
            <v>1035419.83</v>
          </cell>
          <cell r="U433" t="str">
            <v>PRIVATE U/G PIPE</v>
          </cell>
          <cell r="AF433" t="str">
            <v>FOREIGN PIPELINE</v>
          </cell>
          <cell r="AL433" t="str">
            <v>UN</v>
          </cell>
          <cell r="CA433" t="str">
            <v>01-13283-M002-PT620001</v>
          </cell>
        </row>
        <row r="434">
          <cell r="L434" t="str">
            <v>W5655.0</v>
          </cell>
          <cell r="M434">
            <v>1035529.73</v>
          </cell>
          <cell r="U434" t="str">
            <v>Unnamed Channel (BC-651a)</v>
          </cell>
          <cell r="AF434" t="str">
            <v>S6</v>
          </cell>
          <cell r="AL434" t="str">
            <v>WC</v>
          </cell>
          <cell r="BY434" t="str">
            <v>Isolation if water present / Open-cut if dry or frozen to bottom</v>
          </cell>
          <cell r="CA434" t="str">
            <v>01-13283-M002-PT610201</v>
          </cell>
        </row>
        <row r="435">
          <cell r="L435" t="str">
            <v>P5978.0</v>
          </cell>
          <cell r="M435">
            <v>1035576.84</v>
          </cell>
          <cell r="U435" t="str">
            <v>SPECTRA ENERGY TRANSMISSION ROW</v>
          </cell>
          <cell r="AF435" t="str">
            <v>RIGHT OF WAY</v>
          </cell>
          <cell r="AL435" t="str">
            <v>ROW</v>
          </cell>
          <cell r="CA435" t="str">
            <v>01-13283-M002-PT620201</v>
          </cell>
        </row>
        <row r="436">
          <cell r="L436" t="str">
            <v>P5976.0</v>
          </cell>
          <cell r="M436">
            <v>1035580.51</v>
          </cell>
          <cell r="U436" t="str">
            <v>PRIVATE BURIED WATER PIPE</v>
          </cell>
          <cell r="AF436" t="str">
            <v>BURIED PIPE</v>
          </cell>
          <cell r="AL436" t="str">
            <v>UN</v>
          </cell>
          <cell r="CA436" t="str">
            <v>01-13283-M002-PT620001</v>
          </cell>
        </row>
        <row r="437">
          <cell r="L437" t="str">
            <v>T4085.1</v>
          </cell>
          <cell r="M437">
            <v>1035581.02</v>
          </cell>
          <cell r="U437" t="str">
            <v>TRAIL</v>
          </cell>
          <cell r="AL437" t="str">
            <v>RD</v>
          </cell>
          <cell r="CA437" t="str">
            <v>01-13283-M002-PT640301</v>
          </cell>
        </row>
        <row r="438">
          <cell r="L438" t="str">
            <v>U7328.0</v>
          </cell>
          <cell r="M438">
            <v>1035684.69</v>
          </cell>
          <cell r="U438" t="str">
            <v>ENBRIDGE U/G TRANSMISSION CABLE</v>
          </cell>
          <cell r="AL438" t="str">
            <v>UE</v>
          </cell>
          <cell r="CA438" t="str">
            <v>01-13283-M002-XU0325301</v>
          </cell>
        </row>
        <row r="439">
          <cell r="L439" t="str">
            <v>T4962.0</v>
          </cell>
          <cell r="M439">
            <v>1035693.72</v>
          </cell>
          <cell r="U439" t="str">
            <v>SPECTRA ENERGY TRANSMISSION TRAIL</v>
          </cell>
          <cell r="AF439" t="str">
            <v>TRAIL</v>
          </cell>
          <cell r="AL439" t="str">
            <v>RD</v>
          </cell>
          <cell r="CA439" t="str">
            <v>01-13283-M002-XU0325301</v>
          </cell>
        </row>
        <row r="440">
          <cell r="L440" t="str">
            <v>P3574.2</v>
          </cell>
          <cell r="M440">
            <v>1035696.83</v>
          </cell>
          <cell r="U440" t="str">
            <v>NPS 36 SPECTRA ENERGY TRANSMISSION BURIED PIPE</v>
          </cell>
          <cell r="AF440" t="str">
            <v>TRANSMISSION</v>
          </cell>
          <cell r="AL440" t="str">
            <v>GT</v>
          </cell>
          <cell r="CA440" t="str">
            <v>01-13283-M002-XU0325301</v>
          </cell>
        </row>
        <row r="441">
          <cell r="L441" t="str">
            <v>U4154.1</v>
          </cell>
          <cell r="M441">
            <v>1035757.09</v>
          </cell>
          <cell r="U441" t="str">
            <v>TELUS U/G FIBRE OPTIC COMMUNICATIONS CABLE</v>
          </cell>
          <cell r="AL441" t="str">
            <v>UC</v>
          </cell>
          <cell r="CA441" t="str">
            <v>01-13283-M002-PT630001</v>
          </cell>
        </row>
        <row r="442">
          <cell r="L442" t="str">
            <v>T4974.0</v>
          </cell>
          <cell r="M442" t="str">
            <v>1035+766 + 110</v>
          </cell>
          <cell r="U442" t="str">
            <v>PRIVATE DRIVEWAY</v>
          </cell>
          <cell r="AL442" t="str">
            <v>RD</v>
          </cell>
          <cell r="CA442" t="str">
            <v>01-13283-M002-PT640001</v>
          </cell>
        </row>
        <row r="443">
          <cell r="L443" t="str">
            <v>T4086.1</v>
          </cell>
          <cell r="M443" t="str">
            <v>1035+766 + 188</v>
          </cell>
          <cell r="U443" t="str">
            <v>ROAD</v>
          </cell>
          <cell r="AL443" t="str">
            <v>RD</v>
          </cell>
          <cell r="CA443" t="str">
            <v>01-13283-M002-PT640001</v>
          </cell>
        </row>
        <row r="444">
          <cell r="L444" t="str">
            <v>U4397.1</v>
          </cell>
          <cell r="M444" t="str">
            <v>1035+766 + 191</v>
          </cell>
          <cell r="U444" t="str">
            <v>BC HYDRO O/H DISTRIBUTION</v>
          </cell>
          <cell r="AF444" t="str">
            <v>DISTRIBUTION</v>
          </cell>
          <cell r="AL444" t="str">
            <v>OE</v>
          </cell>
          <cell r="CA444" t="str">
            <v>01-13283-M002-PT130101</v>
          </cell>
        </row>
        <row r="445">
          <cell r="L445" t="str">
            <v>U7257.0</v>
          </cell>
          <cell r="M445" t="str">
            <v>1035+766 + 191</v>
          </cell>
          <cell r="U445" t="str">
            <v>TELUS O/H COMMUNICATIONS CABLE</v>
          </cell>
          <cell r="AF445" t="str">
            <v>TELUS O/H COMMUNICATIONS CABLE</v>
          </cell>
          <cell r="AL445" t="str">
            <v>OC</v>
          </cell>
          <cell r="CA445" t="str">
            <v>01-13283-M002-PT130101</v>
          </cell>
        </row>
        <row r="446">
          <cell r="L446" t="str">
            <v>T4372.2</v>
          </cell>
          <cell r="M446" t="str">
            <v>1035+766 + 236</v>
          </cell>
          <cell r="U446" t="str">
            <v>ROAD</v>
          </cell>
          <cell r="AF446" t="str">
            <v>Road Crossing</v>
          </cell>
          <cell r="AL446" t="str">
            <v>RD</v>
          </cell>
          <cell r="CA446" t="str">
            <v>01-13283-M002-PT640001</v>
          </cell>
        </row>
        <row r="447">
          <cell r="L447" t="str">
            <v>T4087.1</v>
          </cell>
          <cell r="M447" t="str">
            <v>1035+766 + 406</v>
          </cell>
          <cell r="U447" t="str">
            <v>TRAIL</v>
          </cell>
          <cell r="AL447" t="str">
            <v>RD</v>
          </cell>
          <cell r="CA447" t="str">
            <v>01-13283-M002-PT640001</v>
          </cell>
        </row>
        <row r="448">
          <cell r="L448" t="str">
            <v>T4373.1</v>
          </cell>
          <cell r="M448">
            <v>1036323.18</v>
          </cell>
          <cell r="U448" t="str">
            <v>ROAD</v>
          </cell>
          <cell r="AF448" t="str">
            <v>Road Crossing</v>
          </cell>
          <cell r="AL448" t="str">
            <v>RD</v>
          </cell>
          <cell r="CA448" t="str">
            <v>01-13283-M002-PT640001</v>
          </cell>
        </row>
        <row r="449">
          <cell r="L449" t="str">
            <v>T4088.1</v>
          </cell>
          <cell r="M449">
            <v>1036403.2</v>
          </cell>
          <cell r="U449" t="str">
            <v>TRAIL</v>
          </cell>
          <cell r="AL449" t="str">
            <v>RD</v>
          </cell>
          <cell r="CA449" t="str">
            <v>01-13283-M002-PT640001</v>
          </cell>
        </row>
        <row r="450">
          <cell r="L450" t="str">
            <v>T5056.0</v>
          </cell>
          <cell r="M450">
            <v>1036729.88</v>
          </cell>
          <cell r="U450" t="str">
            <v>PRIVATE TRAIL</v>
          </cell>
          <cell r="AL450" t="str">
            <v>RD</v>
          </cell>
          <cell r="CA450" t="str">
            <v>01-13283-M002-PT640001</v>
          </cell>
        </row>
        <row r="451">
          <cell r="L451" t="str">
            <v>T4089.1</v>
          </cell>
          <cell r="M451">
            <v>1036943.43</v>
          </cell>
          <cell r="U451" t="str">
            <v>ROAD</v>
          </cell>
          <cell r="AL451" t="str">
            <v>RD</v>
          </cell>
          <cell r="CA451" t="str">
            <v>01-13283-M002-PT640001</v>
          </cell>
        </row>
        <row r="452">
          <cell r="L452" t="str">
            <v>U7058.0</v>
          </cell>
          <cell r="M452">
            <v>1036948.74</v>
          </cell>
          <cell r="U452" t="str">
            <v>TELUS ROW</v>
          </cell>
          <cell r="AL452" t="str">
            <v>ROW</v>
          </cell>
          <cell r="CA452" t="str">
            <v>01-13283-M002-PT630001</v>
          </cell>
        </row>
        <row r="453">
          <cell r="L453" t="str">
            <v>P3575.1</v>
          </cell>
          <cell r="M453">
            <v>1037321.24</v>
          </cell>
          <cell r="U453" t="str">
            <v>TRANS MOUNTAIN PIPELINE CO. LTD. BURIED PIPE</v>
          </cell>
          <cell r="AF453" t="str">
            <v>CRUDE OIL PIPELINE</v>
          </cell>
          <cell r="AL453" t="str">
            <v>OL</v>
          </cell>
          <cell r="CA453" t="str">
            <v>01-13283-M002-PT620001</v>
          </cell>
        </row>
        <row r="454">
          <cell r="L454" t="str">
            <v>T4374.0</v>
          </cell>
          <cell r="M454">
            <v>1037539.29</v>
          </cell>
          <cell r="U454" t="str">
            <v>ROAD</v>
          </cell>
          <cell r="AF454" t="str">
            <v>Road Crossing</v>
          </cell>
          <cell r="AL454" t="str">
            <v>RD</v>
          </cell>
          <cell r="CA454" t="str">
            <v>01-13283-M002-PT640001</v>
          </cell>
        </row>
        <row r="455">
          <cell r="L455" t="str">
            <v>T5043.0</v>
          </cell>
          <cell r="M455">
            <v>1037700.81</v>
          </cell>
          <cell r="U455" t="str">
            <v>ROAD</v>
          </cell>
          <cell r="AL455" t="str">
            <v>RD</v>
          </cell>
          <cell r="CA455" t="str">
            <v>01-13283-M002-PT640001</v>
          </cell>
        </row>
        <row r="456">
          <cell r="L456" t="str">
            <v>T4090.1</v>
          </cell>
          <cell r="M456" t="str">
            <v>1037+723 + 129</v>
          </cell>
          <cell r="U456" t="str">
            <v>ROAD</v>
          </cell>
          <cell r="AL456" t="str">
            <v>RD</v>
          </cell>
          <cell r="CA456" t="str">
            <v>01-13283-M002-PT640301</v>
          </cell>
        </row>
        <row r="457">
          <cell r="L457" t="str">
            <v>U4398.0</v>
          </cell>
          <cell r="M457" t="str">
            <v>1037+723 + 159</v>
          </cell>
          <cell r="U457" t="str">
            <v>BC HYDRO O/H DISTRIBUTION</v>
          </cell>
          <cell r="AF457" t="str">
            <v>DISTRIBUTION</v>
          </cell>
          <cell r="AL457" t="str">
            <v>OE</v>
          </cell>
          <cell r="CA457" t="str">
            <v>01-13283-M002-PT130101</v>
          </cell>
        </row>
        <row r="458">
          <cell r="L458" t="str">
            <v>U7259.0</v>
          </cell>
          <cell r="M458" t="str">
            <v>1037+723 + 159</v>
          </cell>
          <cell r="U458" t="str">
            <v>TELUS O/H COMMUNICATIONS CABLE</v>
          </cell>
          <cell r="AF458" t="str">
            <v>TELUS O/H COMMUNICATIONS CABLE</v>
          </cell>
          <cell r="AL458" t="str">
            <v>OC</v>
          </cell>
          <cell r="CA458" t="str">
            <v>01-13283-M002-PT130101</v>
          </cell>
        </row>
        <row r="459">
          <cell r="L459" t="str">
            <v>T5227.0</v>
          </cell>
          <cell r="M459" t="str">
            <v>1037+723 + 241</v>
          </cell>
          <cell r="U459" t="str">
            <v>TRAIL</v>
          </cell>
          <cell r="AL459" t="str">
            <v>RD</v>
          </cell>
          <cell r="CA459" t="str">
            <v>01-13283-M002-PT640001</v>
          </cell>
        </row>
        <row r="460">
          <cell r="L460" t="str">
            <v>T5228.0</v>
          </cell>
          <cell r="M460" t="str">
            <v>1037+723 + 292</v>
          </cell>
          <cell r="U460" t="str">
            <v>TRAIL</v>
          </cell>
          <cell r="AL460" t="str">
            <v>RD</v>
          </cell>
          <cell r="CA460" t="str">
            <v>01-13283-M002-PT640001</v>
          </cell>
        </row>
        <row r="461">
          <cell r="L461" t="str">
            <v>W1684.4</v>
          </cell>
          <cell r="M461" t="str">
            <v>1037+723 + 329</v>
          </cell>
          <cell r="U461" t="str">
            <v>MENZ CREEK (BC-652a)</v>
          </cell>
          <cell r="AF461" t="str">
            <v>S4</v>
          </cell>
          <cell r="AL461" t="str">
            <v>WC</v>
          </cell>
          <cell r="BY461" t="str">
            <v>Isolation with fish salvage and water quality monitoring if flowing (1)</v>
          </cell>
          <cell r="CA461" t="str">
            <v>01-13283-M002-XW0325401</v>
          </cell>
        </row>
        <row r="462">
          <cell r="L462" t="str">
            <v>T5229.0</v>
          </cell>
          <cell r="M462" t="str">
            <v>1037+723 + 347</v>
          </cell>
          <cell r="U462" t="str">
            <v>TRAIL</v>
          </cell>
          <cell r="AL462" t="str">
            <v>RD</v>
          </cell>
          <cell r="CA462" t="str">
            <v>01-13283-M002-PT640001</v>
          </cell>
        </row>
        <row r="463">
          <cell r="L463" t="str">
            <v>W1685.6</v>
          </cell>
          <cell r="M463">
            <v>1038464.36</v>
          </cell>
          <cell r="U463" t="str">
            <v>UNNAMED CHANNEL (BC-653a)</v>
          </cell>
          <cell r="AF463" t="str">
            <v>S6</v>
          </cell>
          <cell r="AL463" t="str">
            <v>WC</v>
          </cell>
          <cell r="BY463" t="str">
            <v>Isolation if water present</v>
          </cell>
          <cell r="CA463" t="str">
            <v>01-13283-M002-PT610201</v>
          </cell>
        </row>
        <row r="464">
          <cell r="L464" t="str">
            <v>W2101.2</v>
          </cell>
          <cell r="M464">
            <v>1038524.17</v>
          </cell>
          <cell r="U464" t="str">
            <v>UNNAMED CHANNEL (BC-653b)</v>
          </cell>
          <cell r="AF464" t="str">
            <v>S6</v>
          </cell>
          <cell r="AL464" t="str">
            <v>WC</v>
          </cell>
          <cell r="BY464" t="str">
            <v>Isolation if water present</v>
          </cell>
          <cell r="CA464" t="str">
            <v>01-13283-M002-PT610201</v>
          </cell>
        </row>
        <row r="465">
          <cell r="L465" t="str">
            <v>T4091.4</v>
          </cell>
          <cell r="M465">
            <v>1038570.35</v>
          </cell>
          <cell r="U465" t="str">
            <v>OTHELLO RD</v>
          </cell>
          <cell r="AL465" t="str">
            <v>RD</v>
          </cell>
          <cell r="CA465" t="str">
            <v>01-13283-M002-PT640301</v>
          </cell>
        </row>
        <row r="466">
          <cell r="L466" t="str">
            <v>U4155.3</v>
          </cell>
          <cell r="M466">
            <v>1038580.59</v>
          </cell>
          <cell r="U466" t="str">
            <v>TELUS U/G COMMUNICATIONS CABLE</v>
          </cell>
          <cell r="AL466" t="str">
            <v>UC</v>
          </cell>
          <cell r="CA466" t="str">
            <v>01-13283-M002-PT630001</v>
          </cell>
        </row>
        <row r="467">
          <cell r="L467" t="str">
            <v>T4961.0</v>
          </cell>
          <cell r="M467">
            <v>1038584.79</v>
          </cell>
          <cell r="U467" t="str">
            <v>ROAD</v>
          </cell>
          <cell r="AL467" t="str">
            <v>RD</v>
          </cell>
          <cell r="CA467" t="str">
            <v>01-13283-M002-PT640001</v>
          </cell>
        </row>
        <row r="468">
          <cell r="L468" t="str">
            <v>U5335.0</v>
          </cell>
          <cell r="M468">
            <v>1038587.46</v>
          </cell>
          <cell r="U468" t="str">
            <v>TELUS O/H COMMUNICATIONS CABLE</v>
          </cell>
          <cell r="AF468" t="str">
            <v>O/H COMMUNICATION CABLE</v>
          </cell>
          <cell r="AL468" t="str">
            <v>OC</v>
          </cell>
          <cell r="CA468" t="str">
            <v>01-13283-M002-PT130101</v>
          </cell>
        </row>
        <row r="469">
          <cell r="L469" t="str">
            <v>U4399.1</v>
          </cell>
          <cell r="M469">
            <v>1038587.53</v>
          </cell>
          <cell r="U469" t="str">
            <v>BC HYDRO O/H DISTRIBUTION</v>
          </cell>
          <cell r="AF469" t="str">
            <v>DISTRIBUTION</v>
          </cell>
          <cell r="AL469" t="str">
            <v>OE</v>
          </cell>
          <cell r="CA469" t="str">
            <v>01-13283-M002-PT130101</v>
          </cell>
        </row>
        <row r="470">
          <cell r="L470" t="str">
            <v>U4667.0</v>
          </cell>
          <cell r="M470">
            <v>1038618.46</v>
          </cell>
          <cell r="U470" t="str">
            <v>BC HYDRO O/H DISTRIBUTION</v>
          </cell>
          <cell r="AF470" t="str">
            <v>DISTRIBUTION</v>
          </cell>
          <cell r="AL470" t="str">
            <v>OE</v>
          </cell>
          <cell r="CA470" t="str">
            <v>01-13283-M002-PT130101</v>
          </cell>
        </row>
        <row r="471">
          <cell r="L471" t="str">
            <v>P5755.0</v>
          </cell>
          <cell r="M471">
            <v>1038922.11</v>
          </cell>
          <cell r="U471" t="str">
            <v>PRIVATE BURIED WATER PIPE</v>
          </cell>
          <cell r="AF471" t="str">
            <v>BURIED PIPE</v>
          </cell>
          <cell r="AL471" t="str">
            <v>WD</v>
          </cell>
          <cell r="CA471" t="str">
            <v>01-13283-M002-PT620001</v>
          </cell>
        </row>
        <row r="472">
          <cell r="L472" t="str">
            <v>U5941.0</v>
          </cell>
          <cell r="M472">
            <v>1038923.13</v>
          </cell>
          <cell r="U472" t="str">
            <v>PRIVATE BURIED POWER CABLE</v>
          </cell>
          <cell r="AF472" t="str">
            <v>BURIED CABLE</v>
          </cell>
          <cell r="AL472" t="str">
            <v>UC</v>
          </cell>
          <cell r="CA472" t="str">
            <v>01-13283-M002-PT630001</v>
          </cell>
        </row>
        <row r="473">
          <cell r="L473" t="str">
            <v>T4918.0</v>
          </cell>
          <cell r="M473">
            <v>1038938.89</v>
          </cell>
          <cell r="U473" t="str">
            <v>ROAD</v>
          </cell>
          <cell r="AL473" t="str">
            <v>RD</v>
          </cell>
          <cell r="CA473" t="str">
            <v>01-13283-M002-PT640001</v>
          </cell>
        </row>
        <row r="474">
          <cell r="L474" t="str">
            <v>T4093.1</v>
          </cell>
          <cell r="M474">
            <v>1039035.43</v>
          </cell>
          <cell r="U474" t="str">
            <v>ROAD</v>
          </cell>
          <cell r="AL474" t="str">
            <v>RD</v>
          </cell>
          <cell r="CA474" t="str">
            <v>01-13283-M002-PT640001</v>
          </cell>
        </row>
        <row r="475">
          <cell r="L475" t="str">
            <v>W2146.0</v>
          </cell>
          <cell r="M475">
            <v>1039092.24</v>
          </cell>
          <cell r="U475" t="str">
            <v>UNNAMED CHANNEL (BC-653c)</v>
          </cell>
          <cell r="AF475" t="str">
            <v>S6</v>
          </cell>
          <cell r="AL475" t="str">
            <v>WC</v>
          </cell>
          <cell r="BY475" t="str">
            <v>Isolation if water present</v>
          </cell>
          <cell r="CA475" t="str">
            <v>01-13283-M002-PT610201</v>
          </cell>
        </row>
        <row r="476">
          <cell r="L476" t="str">
            <v>P5797.0</v>
          </cell>
          <cell r="M476">
            <v>1039100.78</v>
          </cell>
          <cell r="U476" t="str">
            <v>DOMESTIC WATER PIPELINE ROW</v>
          </cell>
          <cell r="AL476" t="str">
            <v>WD</v>
          </cell>
        </row>
        <row r="477">
          <cell r="L477" t="str">
            <v>P5756.0</v>
          </cell>
          <cell r="M477">
            <v>1039345.88</v>
          </cell>
          <cell r="U477" t="str">
            <v>FORTISBC U/G PIPE 60 GAS DIST</v>
          </cell>
          <cell r="AF477" t="str">
            <v>BURIED PIPE</v>
          </cell>
          <cell r="AL477" t="str">
            <v>UN</v>
          </cell>
          <cell r="CA477" t="str">
            <v>01-13283-M002-PT620001</v>
          </cell>
        </row>
        <row r="478">
          <cell r="L478" t="str">
            <v>P5757.0</v>
          </cell>
          <cell r="M478">
            <v>1039354.24</v>
          </cell>
          <cell r="U478" t="str">
            <v>TOWN OF HOPE BURIED WATER PIPE</v>
          </cell>
          <cell r="AF478" t="str">
            <v>BURIED PIPE</v>
          </cell>
          <cell r="AL478" t="str">
            <v>WD</v>
          </cell>
          <cell r="CA478" t="str">
            <v>01-13283-M002-PT620001</v>
          </cell>
        </row>
        <row r="479">
          <cell r="L479" t="str">
            <v>P5758.0</v>
          </cell>
          <cell r="M479">
            <v>1039355.41</v>
          </cell>
          <cell r="U479" t="str">
            <v>TOWN OF HOPE BURIED STORM SEWER LINE</v>
          </cell>
          <cell r="AF479" t="str">
            <v>BURIED PIPE</v>
          </cell>
          <cell r="AL479" t="str">
            <v>ST</v>
          </cell>
          <cell r="CA479" t="str">
            <v>01-13283-M002-PT620001</v>
          </cell>
        </row>
        <row r="480">
          <cell r="L480" t="str">
            <v>P5759.0</v>
          </cell>
          <cell r="M480">
            <v>1039357.69</v>
          </cell>
          <cell r="U480" t="str">
            <v>TOWN OF HOPE BURIED DOMESTIC SEWER LINE</v>
          </cell>
          <cell r="AF480" t="str">
            <v>BURIED PIPE</v>
          </cell>
          <cell r="AL480" t="str">
            <v>ST</v>
          </cell>
          <cell r="CA480" t="str">
            <v>01-13283-M002-PT620001</v>
          </cell>
        </row>
        <row r="481">
          <cell r="L481" t="str">
            <v>U5942.0</v>
          </cell>
          <cell r="M481">
            <v>1039360.27</v>
          </cell>
          <cell r="U481" t="str">
            <v>BC HYDRO U/G DISTRIBUTION</v>
          </cell>
          <cell r="AF481" t="str">
            <v>BURIED CABLE</v>
          </cell>
          <cell r="AL481" t="str">
            <v>UC</v>
          </cell>
          <cell r="CA481" t="str">
            <v>01-13283-M002-PT630001</v>
          </cell>
        </row>
        <row r="482">
          <cell r="L482" t="str">
            <v>U5980.0</v>
          </cell>
          <cell r="M482">
            <v>1039361.22</v>
          </cell>
          <cell r="U482" t="str">
            <v>TELUS U/G COMMUNICATIONS CABLE</v>
          </cell>
          <cell r="AL482" t="str">
            <v>UC</v>
          </cell>
          <cell r="CA482" t="str">
            <v>01-13283-M002-PT630001</v>
          </cell>
        </row>
        <row r="483">
          <cell r="L483" t="str">
            <v>T4631.0</v>
          </cell>
          <cell r="M483">
            <v>1039364.05</v>
          </cell>
          <cell r="U483" t="str">
            <v>ROAD</v>
          </cell>
          <cell r="AF483" t="str">
            <v>Road</v>
          </cell>
          <cell r="AL483" t="str">
            <v>RD</v>
          </cell>
          <cell r="CA483" t="str">
            <v>01-13283-M002-PT640301</v>
          </cell>
        </row>
        <row r="484">
          <cell r="L484" t="str">
            <v>T4925.0</v>
          </cell>
          <cell r="M484">
            <v>1039658.17</v>
          </cell>
          <cell r="U484" t="str">
            <v>ROAD</v>
          </cell>
          <cell r="AF484" t="str">
            <v>Road</v>
          </cell>
          <cell r="AL484" t="str">
            <v>RD</v>
          </cell>
          <cell r="CA484" t="str">
            <v>01-13283-M002-PT640301</v>
          </cell>
        </row>
        <row r="485">
          <cell r="L485" t="str">
            <v>T4926.0</v>
          </cell>
          <cell r="M485">
            <v>1039690.99</v>
          </cell>
          <cell r="U485" t="str">
            <v>ROAD</v>
          </cell>
          <cell r="AF485" t="str">
            <v>Road</v>
          </cell>
          <cell r="AL485" t="str">
            <v>RD</v>
          </cell>
          <cell r="CA485" t="str">
            <v>01-13283-M002-PT640301</v>
          </cell>
        </row>
        <row r="486">
          <cell r="L486" t="str">
            <v>T4717.0</v>
          </cell>
          <cell r="M486">
            <v>1039781.56</v>
          </cell>
          <cell r="U486" t="str">
            <v>ROAD</v>
          </cell>
          <cell r="AF486" t="str">
            <v>Road</v>
          </cell>
          <cell r="AL486" t="str">
            <v>RD</v>
          </cell>
          <cell r="CA486" t="str">
            <v>01-13283-M002-PT640301</v>
          </cell>
        </row>
        <row r="487">
          <cell r="L487" t="str">
            <v>U4462.0</v>
          </cell>
          <cell r="M487">
            <v>1039802.23</v>
          </cell>
          <cell r="U487" t="str">
            <v>BC HYDRO O/H DISTRIBUTION</v>
          </cell>
          <cell r="AF487" t="str">
            <v>DISTRIBUTION</v>
          </cell>
          <cell r="AL487" t="str">
            <v>OE</v>
          </cell>
          <cell r="CA487" t="str">
            <v>01-13283-M002-PT130101</v>
          </cell>
        </row>
        <row r="488">
          <cell r="L488" t="str">
            <v>U5343.0</v>
          </cell>
          <cell r="M488">
            <v>1039802.23</v>
          </cell>
          <cell r="U488" t="str">
            <v>TELUS O/H COMMUNICATIONS CABLE</v>
          </cell>
          <cell r="AF488" t="str">
            <v>O/H COMMUNICATION CABLE</v>
          </cell>
          <cell r="AL488" t="str">
            <v>OC</v>
          </cell>
          <cell r="CA488" t="str">
            <v>01-13283-M002-PT130101</v>
          </cell>
        </row>
        <row r="489">
          <cell r="L489" t="str">
            <v>U4156.1</v>
          </cell>
          <cell r="M489">
            <v>1039806.68</v>
          </cell>
          <cell r="U489" t="str">
            <v>TELUS U/G COMMUNICATIONS CABLE</v>
          </cell>
          <cell r="AL489" t="str">
            <v>UC</v>
          </cell>
          <cell r="CA489" t="str">
            <v>01-13283-M002-PT630001</v>
          </cell>
        </row>
        <row r="490">
          <cell r="L490" t="str">
            <v>U4668.0</v>
          </cell>
          <cell r="M490">
            <v>1039807.19</v>
          </cell>
          <cell r="U490" t="str">
            <v>BC HYDRO O/H DISTRIBUTION</v>
          </cell>
          <cell r="AF490" t="str">
            <v>DISTRIBUTION</v>
          </cell>
          <cell r="AL490" t="str">
            <v>OE</v>
          </cell>
          <cell r="CA490" t="str">
            <v>01-13283-M002-PT130101</v>
          </cell>
        </row>
        <row r="491">
          <cell r="L491" t="str">
            <v>T4094.1</v>
          </cell>
          <cell r="M491">
            <v>1039816.72</v>
          </cell>
          <cell r="U491" t="str">
            <v>KETTLE VALLEY RD</v>
          </cell>
          <cell r="AL491" t="str">
            <v>RD</v>
          </cell>
          <cell r="CA491" t="str">
            <v>01-13283-M002-PT640301</v>
          </cell>
        </row>
        <row r="492">
          <cell r="L492" t="str">
            <v>U4400.0</v>
          </cell>
          <cell r="M492">
            <v>1039898.53</v>
          </cell>
          <cell r="U492" t="str">
            <v>BC HYDRO O/H DISTRIBUTION</v>
          </cell>
          <cell r="AF492" t="str">
            <v>DISTRIBUTION</v>
          </cell>
          <cell r="AL492" t="str">
            <v>OE</v>
          </cell>
          <cell r="CA492" t="str">
            <v>01-13283-M002-PT130101</v>
          </cell>
        </row>
        <row r="493">
          <cell r="L493" t="str">
            <v>U5336.0</v>
          </cell>
          <cell r="M493">
            <v>1039898.53</v>
          </cell>
          <cell r="U493" t="str">
            <v>TELUS O/H COMMUNICATIONS CABLE</v>
          </cell>
          <cell r="AF493" t="str">
            <v>O/H COMMUNICATION CABLE</v>
          </cell>
          <cell r="AL493" t="str">
            <v>OC</v>
          </cell>
          <cell r="CA493" t="str">
            <v>01-13283-M002-PT130101</v>
          </cell>
        </row>
        <row r="494">
          <cell r="L494" t="str">
            <v>T4095.1</v>
          </cell>
          <cell r="M494">
            <v>1039905.51</v>
          </cell>
          <cell r="U494" t="str">
            <v>BIRCHTREES DR</v>
          </cell>
          <cell r="AL494" t="str">
            <v>RD</v>
          </cell>
          <cell r="CA494" t="str">
            <v>01-13283-M002-PT640301</v>
          </cell>
        </row>
        <row r="495">
          <cell r="L495" t="str">
            <v>U4157.1</v>
          </cell>
          <cell r="M495">
            <v>1039935.38</v>
          </cell>
          <cell r="U495" t="str">
            <v>TELUS BURIED PHONE CABLE</v>
          </cell>
          <cell r="AL495" t="str">
            <v>UC</v>
          </cell>
          <cell r="CA495" t="str">
            <v>01-13283-M002-PT630001</v>
          </cell>
        </row>
        <row r="496">
          <cell r="L496" t="str">
            <v>P3577.1</v>
          </cell>
          <cell r="M496">
            <v>1039947.24</v>
          </cell>
          <cell r="U496" t="str">
            <v>TERASEN (FORTIS) GAS DISTRIBUTION</v>
          </cell>
          <cell r="AL496" t="str">
            <v>GU</v>
          </cell>
          <cell r="CA496" t="str">
            <v>01-13283-M002-PT620001</v>
          </cell>
        </row>
        <row r="497">
          <cell r="L497" t="str">
            <v>U4401.0</v>
          </cell>
          <cell r="M497">
            <v>1040199.15</v>
          </cell>
          <cell r="U497" t="str">
            <v>TELUS O/H COMMUNICATIONS CABLE</v>
          </cell>
          <cell r="AF497" t="str">
            <v>O/H COMMUNICATION CABLE</v>
          </cell>
          <cell r="AL497" t="str">
            <v>OC</v>
          </cell>
          <cell r="CA497" t="str">
            <v>01-13283-M002-PT130101</v>
          </cell>
        </row>
        <row r="498">
          <cell r="L498" t="str">
            <v>P3578.1</v>
          </cell>
          <cell r="M498">
            <v>1040201.77</v>
          </cell>
          <cell r="U498" t="str">
            <v>FORTISBC U/G PIPE NPS 42 GAS DIST</v>
          </cell>
          <cell r="AF498" t="str">
            <v>GAS DISTRIBUTION</v>
          </cell>
          <cell r="AL498" t="str">
            <v>GD</v>
          </cell>
          <cell r="CA498" t="str">
            <v>01-13283-M002-PT620001</v>
          </cell>
        </row>
        <row r="499">
          <cell r="L499" t="str">
            <v>T4096.1</v>
          </cell>
          <cell r="M499">
            <v>1040209.46</v>
          </cell>
          <cell r="U499" t="str">
            <v>MOUNT HOPE RD</v>
          </cell>
          <cell r="AL499" t="str">
            <v>RD</v>
          </cell>
          <cell r="CA499" t="str">
            <v>01-13283-M002-PT640301</v>
          </cell>
        </row>
        <row r="500">
          <cell r="L500" t="str">
            <v>U4402.0</v>
          </cell>
          <cell r="M500">
            <v>1040210.11</v>
          </cell>
          <cell r="U500" t="str">
            <v>BC HYDRO O/H DISTRIBUTION</v>
          </cell>
          <cell r="AF500" t="str">
            <v>DISTRIBUTION</v>
          </cell>
          <cell r="AL500" t="str">
            <v>OE</v>
          </cell>
          <cell r="CA500" t="str">
            <v>01-13283-M002-PT130101</v>
          </cell>
        </row>
        <row r="501">
          <cell r="L501" t="str">
            <v>P3579.1</v>
          </cell>
          <cell r="M501">
            <v>1040215.56</v>
          </cell>
          <cell r="U501" t="str">
            <v>FORTISBC U/G PIPE GAS DIST</v>
          </cell>
          <cell r="AL501" t="str">
            <v>GU</v>
          </cell>
          <cell r="CA501" t="str">
            <v>01-13283-M002-PT620001</v>
          </cell>
        </row>
        <row r="502">
          <cell r="L502" t="str">
            <v>U4160.1</v>
          </cell>
          <cell r="M502">
            <v>1040346.62</v>
          </cell>
          <cell r="U502" t="str">
            <v>SHAW BURIED PHONE CABLE</v>
          </cell>
          <cell r="AL502" t="str">
            <v>UC</v>
          </cell>
          <cell r="CA502" t="str">
            <v>01-13283-M002-PT630001</v>
          </cell>
        </row>
        <row r="503">
          <cell r="L503" t="str">
            <v>T4097.1</v>
          </cell>
          <cell r="M503">
            <v>1040352.7</v>
          </cell>
          <cell r="U503" t="str">
            <v>ACACIA DR</v>
          </cell>
          <cell r="AL503" t="str">
            <v>RD</v>
          </cell>
          <cell r="CA503" t="str">
            <v>01-13283-M002-PT640301</v>
          </cell>
        </row>
        <row r="504">
          <cell r="L504" t="str">
            <v>P3628.1</v>
          </cell>
          <cell r="M504">
            <v>1040357.54</v>
          </cell>
          <cell r="U504" t="str">
            <v>FORTISBC U/G PIPE 60 GAS DIST</v>
          </cell>
          <cell r="AF504" t="str">
            <v>GAS DISTRIBUTION</v>
          </cell>
          <cell r="AL504" t="str">
            <v>GD</v>
          </cell>
          <cell r="CA504" t="str">
            <v>01-13283-M002-PT620001</v>
          </cell>
        </row>
        <row r="505">
          <cell r="L505" t="str">
            <v>U4159.1</v>
          </cell>
          <cell r="M505">
            <v>1040359.55</v>
          </cell>
          <cell r="U505" t="str">
            <v>BC HYDRO U/G DISTRIBUTION</v>
          </cell>
          <cell r="AF505" t="str">
            <v>DISTRIBUTION</v>
          </cell>
          <cell r="AL505" t="str">
            <v>UE</v>
          </cell>
          <cell r="CA505" t="str">
            <v>01-13283-M002-PT630001</v>
          </cell>
        </row>
        <row r="506">
          <cell r="L506" t="str">
            <v>U4161.1</v>
          </cell>
          <cell r="M506">
            <v>1040374.69</v>
          </cell>
          <cell r="U506" t="str">
            <v>TELUS U/G COMMUNICATIONS CABLE</v>
          </cell>
          <cell r="AL506" t="str">
            <v>UC</v>
          </cell>
          <cell r="CA506" t="str">
            <v>01-13283-M002-PT630001</v>
          </cell>
        </row>
        <row r="507">
          <cell r="L507" t="str">
            <v>P3581.1</v>
          </cell>
          <cell r="M507">
            <v>1040462.55</v>
          </cell>
          <cell r="U507" t="str">
            <v>FORTISBC U/G PIPE 60 GAS DIST</v>
          </cell>
          <cell r="AF507" t="str">
            <v>GAS DISTRIBUTION</v>
          </cell>
          <cell r="AL507" t="str">
            <v>GD</v>
          </cell>
          <cell r="CA507" t="str">
            <v>01-13283-M002-PT620001</v>
          </cell>
        </row>
        <row r="508">
          <cell r="L508" t="str">
            <v>T4099.2</v>
          </cell>
          <cell r="M508">
            <v>1040472.28</v>
          </cell>
          <cell r="U508" t="str">
            <v>RIVERVIEW DRIVE</v>
          </cell>
          <cell r="AL508" t="str">
            <v>RD</v>
          </cell>
          <cell r="CA508" t="str">
            <v>01-13283-M002-PT640301</v>
          </cell>
        </row>
        <row r="509">
          <cell r="L509" t="str">
            <v>P3582.1</v>
          </cell>
          <cell r="M509">
            <v>1040478.52</v>
          </cell>
          <cell r="U509" t="str">
            <v>FORTISBC U/G PIPE 60 GAS DIST</v>
          </cell>
          <cell r="AF509" t="str">
            <v>GAS DISTRIBUTION</v>
          </cell>
          <cell r="AL509" t="str">
            <v>GD</v>
          </cell>
          <cell r="CA509" t="str">
            <v>01-13283-M002-PT620001</v>
          </cell>
        </row>
        <row r="510">
          <cell r="L510" t="str">
            <v>P3583.2</v>
          </cell>
          <cell r="M510">
            <v>1040512.6</v>
          </cell>
          <cell r="U510" t="str">
            <v>TRANS MOUNTAIN PIPELINE CO. LTD. BURIED PIPE</v>
          </cell>
          <cell r="AF510" t="str">
            <v>CRUDE OIL PIPELINE</v>
          </cell>
          <cell r="AL510" t="str">
            <v>OL</v>
          </cell>
          <cell r="CA510" t="str">
            <v>01-13283-M002-PT620001</v>
          </cell>
        </row>
        <row r="511">
          <cell r="L511" t="str">
            <v>T4102.2</v>
          </cell>
          <cell r="M511">
            <v>1040660.53</v>
          </cell>
          <cell r="U511" t="str">
            <v>ROAD</v>
          </cell>
          <cell r="AL511" t="str">
            <v>RD</v>
          </cell>
          <cell r="CA511" t="str">
            <v>01-13283-M002-XW0325501</v>
          </cell>
        </row>
        <row r="512">
          <cell r="L512" t="str">
            <v>W1686.5</v>
          </cell>
          <cell r="M512">
            <v>1040785.01</v>
          </cell>
          <cell r="U512" t="str">
            <v>COQUIHALLA RIVER (BC-654)</v>
          </cell>
          <cell r="AF512" t="str">
            <v>S1B</v>
          </cell>
          <cell r="AL512" t="str">
            <v>WC</v>
          </cell>
          <cell r="BY512" t="str">
            <v>Trenchless with water quality monitoring</v>
          </cell>
          <cell r="CA512" t="str">
            <v>01-13283-M002-XW0325501</v>
          </cell>
        </row>
        <row r="513">
          <cell r="L513" t="str">
            <v>U4166.1</v>
          </cell>
          <cell r="M513">
            <v>1040827.66</v>
          </cell>
          <cell r="U513" t="str">
            <v>BC HYDRO O/H DISTRIBUTION</v>
          </cell>
          <cell r="AF513" t="str">
            <v>DISTRIBUTION</v>
          </cell>
          <cell r="AL513" t="str">
            <v>OE</v>
          </cell>
          <cell r="CA513" t="str">
            <v>01-13283-M002-XH0325801</v>
          </cell>
        </row>
        <row r="514">
          <cell r="L514" t="str">
            <v>P5802.0</v>
          </cell>
          <cell r="M514">
            <v>1040830.63</v>
          </cell>
          <cell r="U514" t="str">
            <v>TOWN OF HOPE BURIED STORM SEWER LINE</v>
          </cell>
          <cell r="AL514" t="str">
            <v>ST</v>
          </cell>
          <cell r="CA514" t="str">
            <v>01-13283-M002-XH0325801</v>
          </cell>
        </row>
        <row r="515">
          <cell r="L515" t="str">
            <v>T4103.1</v>
          </cell>
          <cell r="M515">
            <v>1040833.42</v>
          </cell>
          <cell r="U515" t="str">
            <v>OLD HOPE PRINCETON WAY</v>
          </cell>
          <cell r="AF515" t="str">
            <v>LKI Segment: 1300</v>
          </cell>
          <cell r="AL515" t="str">
            <v>RD</v>
          </cell>
          <cell r="CA515" t="str">
            <v>01-13283-M002-XH0325801</v>
          </cell>
        </row>
        <row r="516">
          <cell r="L516" t="str">
            <v>P4009.0</v>
          </cell>
          <cell r="M516">
            <v>1040844.8</v>
          </cell>
          <cell r="U516" t="str">
            <v>FORTISBC U/G PIPE 60 GAS DIST</v>
          </cell>
          <cell r="AF516" t="str">
            <v>GAS DISTRIBUTION</v>
          </cell>
          <cell r="AL516" t="str">
            <v>GD</v>
          </cell>
          <cell r="CA516" t="str">
            <v>01-13283-M002-XH0325801</v>
          </cell>
        </row>
        <row r="517">
          <cell r="L517" t="str">
            <v>U4167.1</v>
          </cell>
          <cell r="M517">
            <v>1040849.81</v>
          </cell>
          <cell r="U517" t="str">
            <v>TELUS O/H COMMUNICATIONS CABLE</v>
          </cell>
          <cell r="AF517" t="str">
            <v>O/H COMMUNICATIONS CABLE</v>
          </cell>
          <cell r="AL517" t="str">
            <v>OC</v>
          </cell>
          <cell r="CA517" t="str">
            <v>01-13283-M002-XH0325801</v>
          </cell>
        </row>
        <row r="518">
          <cell r="L518" t="str">
            <v>P5803.0</v>
          </cell>
          <cell r="M518">
            <v>1040852.75</v>
          </cell>
          <cell r="U518" t="str">
            <v>TOWN OF HOPE BURIED WATER PIPE</v>
          </cell>
          <cell r="AL518" t="str">
            <v>WD</v>
          </cell>
          <cell r="CA518" t="str">
            <v>01-13283-M002-XH0325801</v>
          </cell>
        </row>
        <row r="519">
          <cell r="L519" t="str">
            <v>P5480.0</v>
          </cell>
          <cell r="M519">
            <v>1040855.21</v>
          </cell>
          <cell r="U519" t="str">
            <v>TOWN OF HOPE BURIED WATER PIPE</v>
          </cell>
          <cell r="AF519" t="str">
            <v>BURIED WATER PIPE</v>
          </cell>
          <cell r="AL519" t="str">
            <v>WD</v>
          </cell>
          <cell r="CA519" t="str">
            <v>01-13283-M002-XH0325801</v>
          </cell>
        </row>
        <row r="520">
          <cell r="L520" t="str">
            <v>U5494.0</v>
          </cell>
          <cell r="M520">
            <v>1040974.36</v>
          </cell>
          <cell r="U520" t="str">
            <v>BC HYDRO O/H DISTRIBUTION</v>
          </cell>
          <cell r="AF520" t="str">
            <v>DISTRIBUTION</v>
          </cell>
          <cell r="AL520" t="str">
            <v>OE</v>
          </cell>
          <cell r="CA520" t="str">
            <v>01-13283-M002-PT130101</v>
          </cell>
        </row>
        <row r="521">
          <cell r="L521" t="str">
            <v>P3584.1</v>
          </cell>
          <cell r="M521">
            <v>1040978.48</v>
          </cell>
          <cell r="U521" t="str">
            <v>FORTISBC U/G PIPE 168 GAS DIST</v>
          </cell>
          <cell r="AF521" t="str">
            <v>GAS DISTRIBUTION</v>
          </cell>
          <cell r="AL521" t="str">
            <v>GD</v>
          </cell>
          <cell r="CA521" t="str">
            <v>01-13283-M002-PT620001</v>
          </cell>
        </row>
        <row r="522">
          <cell r="L522" t="str">
            <v>U5495.0</v>
          </cell>
          <cell r="M522">
            <v>1040983.84</v>
          </cell>
          <cell r="U522" t="str">
            <v>TELUS O/H COMMUNICATIONS CABLE</v>
          </cell>
          <cell r="AF522" t="str">
            <v>O/H COMMUNICATIONS CABLE</v>
          </cell>
          <cell r="AL522" t="str">
            <v>OE</v>
          </cell>
          <cell r="CA522" t="str">
            <v>01-13283-M002-PT130101</v>
          </cell>
        </row>
        <row r="523">
          <cell r="L523" t="str">
            <v>T4572.0</v>
          </cell>
          <cell r="M523">
            <v>1041004.18</v>
          </cell>
          <cell r="U523" t="str">
            <v>ROAD</v>
          </cell>
          <cell r="AL523" t="str">
            <v>RD</v>
          </cell>
          <cell r="CA523" t="str">
            <v>01-13283-M002-PT640301</v>
          </cell>
        </row>
        <row r="524">
          <cell r="L524" t="str">
            <v>U4168.1</v>
          </cell>
          <cell r="M524">
            <v>1041096.19</v>
          </cell>
          <cell r="U524" t="str">
            <v xml:space="preserve">TRANS MOUNTAIN O/H 25kV DISTRIBUTION </v>
          </cell>
          <cell r="AF524" t="str">
            <v>DISTRIBUTION</v>
          </cell>
          <cell r="AL524" t="str">
            <v>OE</v>
          </cell>
          <cell r="CA524" t="str">
            <v>01-13283-M002-XU0325901</v>
          </cell>
        </row>
        <row r="525">
          <cell r="L525" t="str">
            <v>P3585.1</v>
          </cell>
          <cell r="M525">
            <v>1041125.61</v>
          </cell>
          <cell r="U525" t="str">
            <v>NPS 36 SPECTRA ENERGY TRANSMISSION BURIED PIPE</v>
          </cell>
          <cell r="AF525" t="str">
            <v>TRANSMISSION</v>
          </cell>
          <cell r="AL525" t="str">
            <v>GT</v>
          </cell>
          <cell r="CA525" t="str">
            <v>01-13283-M002-XU0325901</v>
          </cell>
        </row>
        <row r="526">
          <cell r="L526" t="str">
            <v>P3586.1</v>
          </cell>
          <cell r="M526">
            <v>1041130.39</v>
          </cell>
          <cell r="U526" t="str">
            <v>NPS 30 SPECTRA ENERGY TRANSMISSION BURIED PIPE</v>
          </cell>
          <cell r="AF526" t="str">
            <v>TRANSMISSION</v>
          </cell>
          <cell r="AL526" t="str">
            <v>GT</v>
          </cell>
          <cell r="CA526" t="str">
            <v>01-13283-M002-XU0325901</v>
          </cell>
        </row>
        <row r="527">
          <cell r="L527" t="str">
            <v>P3587.1</v>
          </cell>
          <cell r="M527">
            <v>1041138.9</v>
          </cell>
          <cell r="U527" t="str">
            <v>TRANS MOUNTAIN PIPELINE CO. LTD. BURIED PIPE</v>
          </cell>
          <cell r="AF527" t="str">
            <v>CRUDE OIL PIPELINE</v>
          </cell>
          <cell r="AL527" t="str">
            <v>OL</v>
          </cell>
          <cell r="CA527" t="str">
            <v>01-13283-M002-XU0325901</v>
          </cell>
        </row>
        <row r="528">
          <cell r="L528" t="str">
            <v>T4448.0</v>
          </cell>
          <cell r="M528">
            <v>1041488.73</v>
          </cell>
          <cell r="U528" t="str">
            <v>ROAD</v>
          </cell>
          <cell r="AL528" t="str">
            <v>RD</v>
          </cell>
          <cell r="CA528" t="str">
            <v>01-13283-M002-PT640001</v>
          </cell>
        </row>
        <row r="529">
          <cell r="L529" t="str">
            <v>U4171.2</v>
          </cell>
          <cell r="M529">
            <v>1041529.83</v>
          </cell>
          <cell r="U529" t="str">
            <v>BC HYDRO O/H TRANSMISSION (60 Kv) 60L095</v>
          </cell>
          <cell r="AF529" t="str">
            <v>TRANSMISSION</v>
          </cell>
          <cell r="AL529" t="str">
            <v>OE</v>
          </cell>
          <cell r="CA529" t="str">
            <v>01-13283-M002-PT130101</v>
          </cell>
        </row>
        <row r="530">
          <cell r="L530" t="str">
            <v>T4106.4</v>
          </cell>
          <cell r="M530">
            <v>1041661.56</v>
          </cell>
          <cell r="U530" t="str">
            <v>HWY 3</v>
          </cell>
          <cell r="AF530" t="str">
            <v>LKI Segment: 1302</v>
          </cell>
          <cell r="AL530" t="str">
            <v>HW</v>
          </cell>
          <cell r="CA530" t="str">
            <v>01-13283-M002-XH0326001</v>
          </cell>
        </row>
        <row r="531">
          <cell r="L531" t="str">
            <v>U4133.2</v>
          </cell>
          <cell r="M531">
            <v>1041736.02</v>
          </cell>
          <cell r="U531" t="str">
            <v>BC HYDRO O/H TRANSMISSION (69kV) 60L095</v>
          </cell>
          <cell r="AF531" t="str">
            <v>TRANSMISSION</v>
          </cell>
          <cell r="AL531" t="str">
            <v>OE</v>
          </cell>
          <cell r="CA531" t="str">
            <v>01-13283-M002-PT130101</v>
          </cell>
        </row>
        <row r="532">
          <cell r="L532" t="str">
            <v>T4107.2</v>
          </cell>
          <cell r="M532">
            <v>1041922.65</v>
          </cell>
          <cell r="U532" t="str">
            <v>HWY 3</v>
          </cell>
          <cell r="AF532" t="str">
            <v>LKI Segment: 1301</v>
          </cell>
          <cell r="AL532" t="str">
            <v>HW</v>
          </cell>
          <cell r="CA532" t="str">
            <v>01-13283-M002-XH0326501</v>
          </cell>
        </row>
        <row r="533">
          <cell r="L533" t="str">
            <v>U4173.2</v>
          </cell>
          <cell r="M533">
            <v>1041944.76</v>
          </cell>
          <cell r="U533" t="str">
            <v>TELUS U/G FIBRE OPTIC COMMUNICATIONS CABLE</v>
          </cell>
          <cell r="AL533" t="str">
            <v>UC</v>
          </cell>
          <cell r="CA533" t="str">
            <v>01-13283-M002-XH0326501</v>
          </cell>
        </row>
        <row r="534">
          <cell r="L534" t="str">
            <v>U4294.0</v>
          </cell>
          <cell r="M534">
            <v>1041951.64</v>
          </cell>
          <cell r="U534" t="str">
            <v>TELUS O/H COMMUNICATIONS CABLE</v>
          </cell>
          <cell r="AF534" t="str">
            <v>O/H COMMUNICATION CABLE</v>
          </cell>
          <cell r="AL534" t="str">
            <v>OC</v>
          </cell>
          <cell r="CA534" t="str">
            <v>01-13283-M002-XH0326501</v>
          </cell>
        </row>
        <row r="535">
          <cell r="L535" t="str">
            <v>W5656.0</v>
          </cell>
          <cell r="M535">
            <v>1042118.1</v>
          </cell>
          <cell r="U535" t="str">
            <v>Unnamed Drainage (BC-654.1)</v>
          </cell>
          <cell r="AF535" t="str">
            <v>NCD</v>
          </cell>
          <cell r="AL535" t="str">
            <v>WC</v>
          </cell>
          <cell r="BY535" t="str">
            <v>Isolation if water present / Open-cut if dry or frozen to bottom</v>
          </cell>
          <cell r="CA535" t="str">
            <v>01-13283-M002-PT610801</v>
          </cell>
        </row>
        <row r="536">
          <cell r="L536" t="str">
            <v>W5657.0</v>
          </cell>
          <cell r="M536">
            <v>1042149.74</v>
          </cell>
          <cell r="U536" t="str">
            <v>Unnamed Drainage (BC-654.2)</v>
          </cell>
          <cell r="AF536" t="str">
            <v>NCD</v>
          </cell>
          <cell r="AL536" t="str">
            <v>WC</v>
          </cell>
          <cell r="BY536" t="str">
            <v>Isolation if water present / Open-cut if dry or frozen to bottom</v>
          </cell>
          <cell r="CA536" t="str">
            <v>01-13283-M002-PT610801</v>
          </cell>
        </row>
        <row r="537">
          <cell r="L537" t="str">
            <v>T4682.1</v>
          </cell>
          <cell r="M537">
            <v>1042304.97</v>
          </cell>
          <cell r="U537" t="str">
            <v xml:space="preserve">DEBRIS FLOW CONTROL CHANNEL - MOTI PLAN KAP39120 </v>
          </cell>
          <cell r="AF537" t="str">
            <v>ROAD</v>
          </cell>
          <cell r="AL537" t="str">
            <v>RD</v>
          </cell>
          <cell r="CA537" t="str">
            <v>01-13283-M002-XW0326701</v>
          </cell>
        </row>
        <row r="538">
          <cell r="L538" t="str">
            <v>W2147.1</v>
          </cell>
          <cell r="M538">
            <v>1042307.13</v>
          </cell>
          <cell r="U538" t="str">
            <v>UNNAMED CHANNEL (HOPE CREEK) (BC-654A)</v>
          </cell>
          <cell r="AF538" t="str">
            <v>S5</v>
          </cell>
          <cell r="AL538" t="str">
            <v>WC</v>
          </cell>
          <cell r="BY538" t="str">
            <v>Isolation if water present</v>
          </cell>
          <cell r="CA538" t="str">
            <v>01-13283-M002-XW0326701</v>
          </cell>
        </row>
        <row r="539">
          <cell r="L539" t="str">
            <v>T5100.0</v>
          </cell>
          <cell r="M539">
            <v>1042349.15</v>
          </cell>
          <cell r="U539" t="str">
            <v>HOPE LOOKOUT TRAIL</v>
          </cell>
          <cell r="AL539" t="str">
            <v>RD</v>
          </cell>
          <cell r="CA539" t="str">
            <v>01-13283-M002-PT640001</v>
          </cell>
        </row>
        <row r="540">
          <cell r="L540" t="str">
            <v>T5101.0</v>
          </cell>
          <cell r="M540">
            <v>1042411.24</v>
          </cell>
          <cell r="U540" t="str">
            <v>HOPE LOOKOUT TRAIL</v>
          </cell>
          <cell r="AL540" t="str">
            <v>RD</v>
          </cell>
          <cell r="CA540" t="str">
            <v>01-13283-M002-PT640001</v>
          </cell>
        </row>
        <row r="541">
          <cell r="L541" t="str">
            <v>T5102.0</v>
          </cell>
          <cell r="M541">
            <v>1042439.44</v>
          </cell>
          <cell r="U541" t="str">
            <v>HOPE LOOKOUT TRAIL</v>
          </cell>
          <cell r="AL541" t="str">
            <v>RD</v>
          </cell>
          <cell r="CA541" t="str">
            <v>01-13283-M002-PT640001</v>
          </cell>
        </row>
        <row r="542">
          <cell r="L542" t="str">
            <v>T4108.1</v>
          </cell>
          <cell r="M542">
            <v>1042458.67</v>
          </cell>
          <cell r="U542" t="str">
            <v>ROAD</v>
          </cell>
          <cell r="AL542" t="str">
            <v>RD</v>
          </cell>
          <cell r="CA542" t="str">
            <v>01-13283-M002-XH0326901</v>
          </cell>
        </row>
        <row r="543">
          <cell r="L543" t="str">
            <v>T4681.1</v>
          </cell>
          <cell r="M543">
            <v>1042464.74</v>
          </cell>
          <cell r="U543" t="str">
            <v xml:space="preserve">UNDEVELOPED ROAD - UNNAMED MOTI PLAN </v>
          </cell>
          <cell r="AF543" t="str">
            <v>ROAD</v>
          </cell>
          <cell r="AL543" t="str">
            <v>RD</v>
          </cell>
          <cell r="CA543" t="str">
            <v>01-13283-M002-XH0326901</v>
          </cell>
        </row>
        <row r="544">
          <cell r="L544" t="str">
            <v>U5503.0</v>
          </cell>
          <cell r="M544">
            <v>1042528.08</v>
          </cell>
          <cell r="U544" t="str">
            <v>FORTISBC U/G PIPE GAS DIST</v>
          </cell>
          <cell r="AF544" t="str">
            <v>GAS DISTRIBUTION</v>
          </cell>
          <cell r="AL544" t="str">
            <v>GD</v>
          </cell>
          <cell r="CA544" t="str">
            <v>01-13283-M002-PT620001</v>
          </cell>
        </row>
        <row r="545">
          <cell r="L545" t="str">
            <v>P5452.0</v>
          </cell>
          <cell r="M545">
            <v>1042531.75</v>
          </cell>
          <cell r="U545" t="str">
            <v>TRANS MOUNTAIN PIPELINE CO. LTD. BURIED PIPE</v>
          </cell>
          <cell r="AF545" t="str">
            <v>CRUDE OIL PIPELINE</v>
          </cell>
          <cell r="AL545" t="str">
            <v>OL</v>
          </cell>
          <cell r="CA545" t="str">
            <v>01-13283-M002-PT620001</v>
          </cell>
        </row>
        <row r="546">
          <cell r="L546" t="str">
            <v>P5727.0</v>
          </cell>
          <cell r="M546">
            <v>1042564.6</v>
          </cell>
          <cell r="U546" t="str">
            <v>TOWN OF HOPE BURIED WATER PIPE</v>
          </cell>
          <cell r="AL546" t="str">
            <v>WD</v>
          </cell>
          <cell r="CA546" t="str">
            <v>01-13283-M002-XH0327001</v>
          </cell>
        </row>
        <row r="547">
          <cell r="L547" t="str">
            <v>U7032.0</v>
          </cell>
          <cell r="M547">
            <v>1042564.76</v>
          </cell>
          <cell r="U547" t="str">
            <v>SHAW O/H COMMUNICATIONS CABLE</v>
          </cell>
          <cell r="AL547" t="str">
            <v>UC</v>
          </cell>
          <cell r="CA547" t="str">
            <v>01-13283-M002-XH0327001</v>
          </cell>
        </row>
        <row r="548">
          <cell r="L548" t="str">
            <v>U4177.1</v>
          </cell>
          <cell r="M548">
            <v>1042564.76</v>
          </cell>
          <cell r="U548" t="str">
            <v>BC HYDRO O/H DISTRIBUTION</v>
          </cell>
          <cell r="AF548" t="str">
            <v>DISTRIBUTION</v>
          </cell>
          <cell r="AL548" t="str">
            <v>OE</v>
          </cell>
          <cell r="CA548" t="str">
            <v>01-13283-M002-XH0327001</v>
          </cell>
        </row>
        <row r="549">
          <cell r="L549" t="str">
            <v>U5188.0</v>
          </cell>
          <cell r="M549">
            <v>1042564.76</v>
          </cell>
          <cell r="U549" t="str">
            <v>TELUS O/H COMMUNICATIONS CABLE</v>
          </cell>
          <cell r="AF549" t="str">
            <v>O/H COMMUNICATIONS CABLE</v>
          </cell>
          <cell r="AL549" t="str">
            <v>OC</v>
          </cell>
          <cell r="CA549" t="str">
            <v>01-13283-M002-XH0327001</v>
          </cell>
        </row>
        <row r="550">
          <cell r="L550" t="str">
            <v>P3589.1</v>
          </cell>
          <cell r="M550">
            <v>1042567.22</v>
          </cell>
          <cell r="U550" t="str">
            <v>FORTISBC U/G PIPE 114 GAS DIST</v>
          </cell>
          <cell r="AF550" t="str">
            <v>GAS DISTRIBUTION</v>
          </cell>
          <cell r="AL550" t="str">
            <v>GD</v>
          </cell>
          <cell r="CA550" t="str">
            <v>01-13283-M002-XH0327001</v>
          </cell>
        </row>
        <row r="551">
          <cell r="L551" t="str">
            <v>U5500.0</v>
          </cell>
          <cell r="M551">
            <v>1042569.02</v>
          </cell>
          <cell r="U551" t="str">
            <v>TELUS U/G COMMUNICATIONS CABLE</v>
          </cell>
          <cell r="AL551" t="str">
            <v>UC</v>
          </cell>
          <cell r="CA551" t="str">
            <v>01-13283-M002-XH0327001</v>
          </cell>
        </row>
        <row r="552">
          <cell r="L552" t="str">
            <v>U4547.0</v>
          </cell>
          <cell r="M552">
            <v>1042569.45</v>
          </cell>
          <cell r="U552" t="str">
            <v>TOWN OF HOPE U/G POWER CABLE</v>
          </cell>
          <cell r="AF552" t="str">
            <v>DISTRIBUTION</v>
          </cell>
          <cell r="AL552" t="str">
            <v>UE</v>
          </cell>
          <cell r="CA552" t="str">
            <v>01-13283-M002-XH0327001</v>
          </cell>
        </row>
        <row r="553">
          <cell r="L553" t="str">
            <v>P4186.0</v>
          </cell>
          <cell r="M553">
            <v>1042573.93</v>
          </cell>
          <cell r="U553" t="str">
            <v>FORTISBC U/G PIPE 114 GAS DIST (Abandoned)</v>
          </cell>
          <cell r="AF553" t="str">
            <v>GAS DISTRIBUTION (Abandoned per ICIS)</v>
          </cell>
          <cell r="AL553" t="str">
            <v>GD</v>
          </cell>
          <cell r="CA553" t="str">
            <v>01-13283-M002-XH0327001</v>
          </cell>
        </row>
        <row r="554">
          <cell r="L554" t="str">
            <v>T4109.2</v>
          </cell>
          <cell r="M554">
            <v>1042577.91</v>
          </cell>
          <cell r="U554" t="str">
            <v>FLOOD HOPE RD</v>
          </cell>
          <cell r="AF554" t="str">
            <v>LKI Segment: 796</v>
          </cell>
          <cell r="AL554" t="str">
            <v>RD</v>
          </cell>
          <cell r="CA554" t="str">
            <v>01-13283-M002-XH0327001</v>
          </cell>
        </row>
        <row r="555">
          <cell r="L555" t="str">
            <v>U4669.0</v>
          </cell>
          <cell r="M555">
            <v>1042591.64</v>
          </cell>
          <cell r="U555" t="str">
            <v>TOWN OF HOPE BURIED POWER CABLE</v>
          </cell>
          <cell r="AF555" t="str">
            <v>Buried Power Cable</v>
          </cell>
          <cell r="AL555" t="str">
            <v>UE</v>
          </cell>
          <cell r="CA555" t="str">
            <v>01-13283-M002-XH0327001</v>
          </cell>
        </row>
        <row r="556">
          <cell r="L556" t="str">
            <v>U7039.0</v>
          </cell>
          <cell r="M556">
            <v>1042592.64</v>
          </cell>
          <cell r="U556" t="str">
            <v>MOTI BURIED POWER CABLE</v>
          </cell>
          <cell r="AL556" t="str">
            <v>UE</v>
          </cell>
          <cell r="CA556" t="str">
            <v>01-13283-M002-XH0327001</v>
          </cell>
        </row>
        <row r="557">
          <cell r="L557" t="str">
            <v>P5478.0</v>
          </cell>
          <cell r="M557">
            <v>1042596.34</v>
          </cell>
          <cell r="U557" t="str">
            <v>355.6 mm TOWN OF HOPE BURIED SANITARY SEWER LINE</v>
          </cell>
          <cell r="AF557" t="str">
            <v>SANITATION SEWER</v>
          </cell>
          <cell r="AL557" t="str">
            <v>SA</v>
          </cell>
          <cell r="CA557" t="str">
            <v>01-13283-M002-XH0327001</v>
          </cell>
        </row>
        <row r="558">
          <cell r="L558" t="str">
            <v>P5996.0</v>
          </cell>
          <cell r="M558" t="str">
            <v>1042+597 + 8</v>
          </cell>
          <cell r="U558" t="str">
            <v>ABANDONED MOTI 1" BURIED PVC PIPE</v>
          </cell>
          <cell r="AL558" t="str">
            <v>WD</v>
          </cell>
          <cell r="CA558" t="str">
            <v>01-13283-M002-XH0327001</v>
          </cell>
        </row>
        <row r="559">
          <cell r="L559" t="str">
            <v>U7066.0</v>
          </cell>
          <cell r="M559" t="str">
            <v>1042+597 + 8</v>
          </cell>
          <cell r="U559" t="str">
            <v>ABANDONED MOTI 1" BURIED CABLE</v>
          </cell>
          <cell r="AL559" t="str">
            <v>UC</v>
          </cell>
          <cell r="CA559" t="str">
            <v>01-13283-M002-XH0327001</v>
          </cell>
        </row>
        <row r="560">
          <cell r="L560" t="str">
            <v>P5997.0</v>
          </cell>
          <cell r="M560" t="str">
            <v>1042+597 + 8</v>
          </cell>
          <cell r="U560" t="str">
            <v>ABANDONED MOTI 2" BURIED PIPE</v>
          </cell>
          <cell r="AL560" t="str">
            <v>OL</v>
          </cell>
          <cell r="CA560" t="str">
            <v>01-13283-M002-XH0327001</v>
          </cell>
        </row>
        <row r="561">
          <cell r="L561" t="str">
            <v>U7067.0</v>
          </cell>
          <cell r="M561" t="str">
            <v>1042+597 + 8</v>
          </cell>
          <cell r="U561" t="str">
            <v>ABANDONED MOTI 0.5" BURIED CABLE</v>
          </cell>
          <cell r="AL561" t="str">
            <v>UC</v>
          </cell>
          <cell r="CA561" t="str">
            <v>01-13283-M002-XH0327001</v>
          </cell>
        </row>
        <row r="562">
          <cell r="L562" t="str">
            <v>P5882.0</v>
          </cell>
          <cell r="M562" t="str">
            <v>1042+597 + 26</v>
          </cell>
          <cell r="U562" t="str">
            <v>ABANDONED MOTI BURIED PIPE</v>
          </cell>
          <cell r="AL562" t="str">
            <v>UN</v>
          </cell>
          <cell r="CA562" t="str">
            <v>01-13283-M002-PT620001</v>
          </cell>
        </row>
        <row r="563">
          <cell r="L563" t="str">
            <v>P3590.0</v>
          </cell>
          <cell r="M563">
            <v>1042678.57</v>
          </cell>
          <cell r="U563" t="str">
            <v>TRANS MOUNTAIN PIPELINE CO. LTD. BURIED PIPE</v>
          </cell>
          <cell r="AF563" t="str">
            <v>CRUDE OIL PIPELINE</v>
          </cell>
          <cell r="AL563" t="str">
            <v>OL</v>
          </cell>
          <cell r="CA563" t="str">
            <v>01-13283-M002-XH0327501</v>
          </cell>
        </row>
        <row r="564">
          <cell r="L564" t="str">
            <v>P5453.0</v>
          </cell>
          <cell r="M564">
            <v>1042814.75</v>
          </cell>
          <cell r="U564" t="str">
            <v>TOWN OF HOPE BURIED SEWER VENT LINE</v>
          </cell>
          <cell r="AF564" t="str">
            <v>SANITATION SEWER</v>
          </cell>
          <cell r="AL564" t="str">
            <v>SA</v>
          </cell>
          <cell r="CA564" t="str">
            <v>01-13283-M002-XH0327501</v>
          </cell>
        </row>
        <row r="565">
          <cell r="L565" t="str">
            <v>U4548.0</v>
          </cell>
          <cell r="M565">
            <v>1042829.94</v>
          </cell>
          <cell r="U565" t="str">
            <v>TOWN OF HOPE U/G POWER CABLE</v>
          </cell>
          <cell r="AF565" t="str">
            <v>DISTRIBUTION</v>
          </cell>
          <cell r="AL565" t="str">
            <v>UE</v>
          </cell>
          <cell r="CA565" t="str">
            <v>01-13283-M002-XH0327501</v>
          </cell>
        </row>
        <row r="566">
          <cell r="L566" t="str">
            <v>T4573.1</v>
          </cell>
          <cell r="M566">
            <v>1042835.31</v>
          </cell>
          <cell r="U566" t="str">
            <v>FLOOD HOPE RD</v>
          </cell>
          <cell r="AF566" t="str">
            <v>ROAD</v>
          </cell>
          <cell r="AL566" t="str">
            <v>RD</v>
          </cell>
          <cell r="CA566" t="str">
            <v>01-13283-M002-XH0327501</v>
          </cell>
        </row>
        <row r="567">
          <cell r="L567" t="str">
            <v>P3591.1</v>
          </cell>
          <cell r="M567">
            <v>1042850.66</v>
          </cell>
          <cell r="U567" t="str">
            <v>TRANS MOUNTAIN PIPELINE CO. LTD. BURIED PIPE</v>
          </cell>
          <cell r="AF567" t="str">
            <v>CRUDE OIL PIPELINE</v>
          </cell>
          <cell r="AL567" t="str">
            <v>OL</v>
          </cell>
          <cell r="CA567" t="str">
            <v>01-13283-M002-XH0327501</v>
          </cell>
        </row>
        <row r="568">
          <cell r="L568" t="str">
            <v>T4111.2</v>
          </cell>
          <cell r="M568">
            <v>1042851.41</v>
          </cell>
          <cell r="U568" t="str">
            <v>FLOOD HOPE RD OFFRAMP</v>
          </cell>
          <cell r="AF568" t="str">
            <v>LKI Segment: 796</v>
          </cell>
          <cell r="AL568" t="str">
            <v>RD</v>
          </cell>
          <cell r="CA568" t="str">
            <v>01-13283-M002-XH0327501</v>
          </cell>
        </row>
        <row r="569">
          <cell r="L569" t="str">
            <v>U4549.0</v>
          </cell>
          <cell r="M569">
            <v>1042856.96</v>
          </cell>
          <cell r="U569" t="str">
            <v>TOWN OF HOPE U/G POWER CABLE</v>
          </cell>
          <cell r="AF569" t="str">
            <v>DISTRIBUTION</v>
          </cell>
          <cell r="AL569" t="str">
            <v>UE</v>
          </cell>
          <cell r="CA569" t="str">
            <v>01-13283-M002-XH0327501</v>
          </cell>
        </row>
        <row r="570">
          <cell r="L570" t="str">
            <v>W1687.4</v>
          </cell>
          <cell r="M570">
            <v>1042861.69</v>
          </cell>
          <cell r="U570" t="str">
            <v>UNNAMED CHANNEL / 0.5 m MOTI CULVERT (BC-655)</v>
          </cell>
          <cell r="AF570" t="str">
            <v>S6/NCD-W (FB) / Road</v>
          </cell>
          <cell r="AL570" t="str">
            <v>WC</v>
          </cell>
          <cell r="BY570" t="str">
            <v>Isolation if water present</v>
          </cell>
          <cell r="CA570" t="str">
            <v>01-13283-M002-XH0327501</v>
          </cell>
        </row>
        <row r="571">
          <cell r="L571" t="str">
            <v>T4930.0</v>
          </cell>
          <cell r="M571">
            <v>1042872.07</v>
          </cell>
          <cell r="U571" t="str">
            <v>TOMBERRY ROAD</v>
          </cell>
          <cell r="AF571" t="str">
            <v>TOMBERRY ROAD</v>
          </cell>
          <cell r="AL571" t="str">
            <v>RD</v>
          </cell>
          <cell r="CA571" t="str">
            <v>01-13283-M002-XH0327501</v>
          </cell>
        </row>
        <row r="572">
          <cell r="L572" t="str">
            <v>P5454.0</v>
          </cell>
          <cell r="M572">
            <v>1042873.06</v>
          </cell>
          <cell r="U572" t="str">
            <v>TOWN OF HOPE BURIED STORM SEWER LINE</v>
          </cell>
          <cell r="AF572" t="str">
            <v>SANITATION SEWER</v>
          </cell>
          <cell r="AL572" t="str">
            <v>SA</v>
          </cell>
          <cell r="CA572" t="str">
            <v>01-13283-M002-XH0327501</v>
          </cell>
        </row>
        <row r="573">
          <cell r="L573" t="str">
            <v>T4931.0</v>
          </cell>
          <cell r="M573">
            <v>1042889.7</v>
          </cell>
          <cell r="U573" t="str">
            <v>TOMBERRY ROAD</v>
          </cell>
          <cell r="AF573" t="str">
            <v>TOMBERRY ROAD</v>
          </cell>
          <cell r="AL573" t="str">
            <v>RD</v>
          </cell>
          <cell r="CA573" t="str">
            <v>01-13283-M002-XH0327501</v>
          </cell>
        </row>
        <row r="574">
          <cell r="L574" t="str">
            <v>P3898.0</v>
          </cell>
          <cell r="M574">
            <v>1042929.15</v>
          </cell>
          <cell r="U574" t="str">
            <v>TOWN OF HOPE BURIED DOMESTIC SEWER LINE</v>
          </cell>
          <cell r="AF574" t="str">
            <v>SANITATION SEWER</v>
          </cell>
          <cell r="AL574" t="str">
            <v>SA</v>
          </cell>
          <cell r="CA574" t="str">
            <v>01-13283-M002-XH0327501</v>
          </cell>
        </row>
        <row r="575">
          <cell r="L575" t="str">
            <v>T5044.0</v>
          </cell>
          <cell r="M575">
            <v>1042992.38</v>
          </cell>
          <cell r="U575" t="str">
            <v>TOMBERRY ROAD</v>
          </cell>
          <cell r="AL575" t="str">
            <v>RD</v>
          </cell>
        </row>
        <row r="576">
          <cell r="L576" t="str">
            <v>P4339.0</v>
          </cell>
          <cell r="M576">
            <v>1043116.98</v>
          </cell>
          <cell r="U576" t="str">
            <v>TRANS MOUNTAIN PIPELINE CO. LTD. BURIED PIPE</v>
          </cell>
          <cell r="AF576" t="str">
            <v>CRUDE OIL PIPELINE</v>
          </cell>
          <cell r="AL576" t="str">
            <v>OL</v>
          </cell>
          <cell r="CA576" t="str">
            <v>01-13283-M002-PT620001</v>
          </cell>
        </row>
        <row r="577">
          <cell r="L577" t="str">
            <v>W5658.0</v>
          </cell>
          <cell r="M577">
            <v>1043132.04</v>
          </cell>
          <cell r="U577" t="str">
            <v>Unnamed Channel (BC-655a)</v>
          </cell>
          <cell r="AF577" t="str">
            <v>S6/NCD-W (FB)</v>
          </cell>
          <cell r="AL577" t="str">
            <v>WC</v>
          </cell>
          <cell r="BY577" t="str">
            <v>Isolation if water present / Open-cut if dry or frozen to bottom</v>
          </cell>
          <cell r="CA577" t="str">
            <v>01-13283-M002-PT610001</v>
          </cell>
        </row>
        <row r="578">
          <cell r="L578" t="str">
            <v>P5777.0</v>
          </cell>
          <cell r="M578">
            <v>1043243.38</v>
          </cell>
          <cell r="U578" t="str">
            <v>CULVERT</v>
          </cell>
          <cell r="AL578" t="str">
            <v>WD</v>
          </cell>
          <cell r="CA578" t="str">
            <v>01-13283-M002-PT620001</v>
          </cell>
        </row>
        <row r="579">
          <cell r="L579" t="str">
            <v>T5045.0</v>
          </cell>
          <cell r="M579">
            <v>1043293.14</v>
          </cell>
          <cell r="U579" t="str">
            <v>TOMBERRY ROAD</v>
          </cell>
          <cell r="AL579" t="str">
            <v>RD</v>
          </cell>
          <cell r="CA579" t="str">
            <v>01-13283-M002-XH0328501</v>
          </cell>
        </row>
        <row r="580">
          <cell r="L580" t="str">
            <v>U5215.0</v>
          </cell>
          <cell r="M580">
            <v>1043296.31</v>
          </cell>
          <cell r="U580" t="str">
            <v>BC HYDRO O/H DISTRIBUTION</v>
          </cell>
          <cell r="AF580" t="str">
            <v>O/H POWER CABLE</v>
          </cell>
          <cell r="AL580" t="str">
            <v>OE</v>
          </cell>
          <cell r="CA580" t="str">
            <v>01-13283-M002-PT130101</v>
          </cell>
        </row>
        <row r="581">
          <cell r="L581" t="str">
            <v>U5265.0</v>
          </cell>
          <cell r="M581">
            <v>1043296.31</v>
          </cell>
          <cell r="U581" t="str">
            <v>TELUS O/H COMMUNICATIONS CABLE</v>
          </cell>
          <cell r="AF581" t="str">
            <v>O/H COMMUNICATIONS CABLE</v>
          </cell>
          <cell r="AL581" t="str">
            <v>OC</v>
          </cell>
          <cell r="CA581" t="str">
            <v>01-13283-M002-PT130101</v>
          </cell>
        </row>
        <row r="582">
          <cell r="L582" t="str">
            <v>U7004.0</v>
          </cell>
          <cell r="M582">
            <v>1043410.58</v>
          </cell>
          <cell r="U582" t="str">
            <v>BC HYDRO O/H DISTRIBUTION</v>
          </cell>
          <cell r="AL582" t="str">
            <v>OE</v>
          </cell>
          <cell r="CA582" t="str">
            <v>01-13283-M002-PT130101</v>
          </cell>
        </row>
        <row r="583">
          <cell r="L583" t="str">
            <v>U7005.0</v>
          </cell>
          <cell r="M583">
            <v>1043410.7</v>
          </cell>
          <cell r="U583" t="str">
            <v>TELUS O/H COMMUNICATIONS CABLE</v>
          </cell>
          <cell r="AL583" t="str">
            <v>OC</v>
          </cell>
          <cell r="CA583" t="str">
            <v>01-13283-M002-PT130101</v>
          </cell>
        </row>
        <row r="584">
          <cell r="L584" t="str">
            <v>T4632.0</v>
          </cell>
          <cell r="M584">
            <v>1043431.26</v>
          </cell>
          <cell r="U584" t="str">
            <v>ROAD</v>
          </cell>
          <cell r="AF584" t="str">
            <v>Road</v>
          </cell>
          <cell r="AL584" t="str">
            <v>RD</v>
          </cell>
          <cell r="CA584" t="str">
            <v>01-13283-M002-PT640301</v>
          </cell>
        </row>
        <row r="585">
          <cell r="L585" t="str">
            <v>U4178.2</v>
          </cell>
          <cell r="M585">
            <v>1043789.07</v>
          </cell>
          <cell r="U585" t="str">
            <v>BC HYDRO O/H TRANSMISSION (69kV) 60L095</v>
          </cell>
          <cell r="AF585" t="str">
            <v>TRANSMISSION</v>
          </cell>
          <cell r="AL585" t="str">
            <v>OE</v>
          </cell>
          <cell r="CA585" t="str">
            <v>01-13283-M002-PT130101</v>
          </cell>
        </row>
        <row r="586">
          <cell r="L586" t="str">
            <v>U4181.1</v>
          </cell>
          <cell r="M586">
            <v>1044034.87</v>
          </cell>
          <cell r="U586" t="str">
            <v>TELUS U/G FIBRE OPTIC COMMUNICATIONS CABLE</v>
          </cell>
          <cell r="AL586" t="str">
            <v>UC</v>
          </cell>
          <cell r="CA586" t="str">
            <v>01-13283-M002-XH0329001</v>
          </cell>
        </row>
        <row r="587">
          <cell r="L587" t="str">
            <v>U4180.1</v>
          </cell>
          <cell r="M587">
            <v>1044041.07</v>
          </cell>
          <cell r="U587" t="str">
            <v>TELUS U/G COMMUNICATIONS CABLE</v>
          </cell>
          <cell r="AL587" t="str">
            <v>UC</v>
          </cell>
          <cell r="CA587" t="str">
            <v>01-13283-M002-XH0329001</v>
          </cell>
        </row>
        <row r="588">
          <cell r="L588" t="str">
            <v>T4112.2</v>
          </cell>
          <cell r="M588">
            <v>1044048.96</v>
          </cell>
          <cell r="U588" t="str">
            <v>TRANS-CANADA HWY</v>
          </cell>
          <cell r="AF588" t="str">
            <v>LKI Segment: 540</v>
          </cell>
          <cell r="AL588" t="str">
            <v>HW</v>
          </cell>
          <cell r="CA588" t="str">
            <v>01-13283-M002-XH0329001</v>
          </cell>
        </row>
        <row r="589">
          <cell r="L589" t="str">
            <v>T4113.1</v>
          </cell>
          <cell r="M589">
            <v>1044092.34</v>
          </cell>
          <cell r="U589" t="str">
            <v>TRANS-CANADA HWY</v>
          </cell>
          <cell r="AF589" t="str">
            <v>LKI Segment: 541</v>
          </cell>
          <cell r="AL589" t="str">
            <v>HW</v>
          </cell>
          <cell r="CA589" t="str">
            <v>01-13283-M002-XH0329001</v>
          </cell>
        </row>
        <row r="590">
          <cell r="L590" t="str">
            <v>T5083.0</v>
          </cell>
          <cell r="M590">
            <v>1044117.51</v>
          </cell>
          <cell r="U590" t="str">
            <v>ACCESS ROAD</v>
          </cell>
          <cell r="AL590" t="str">
            <v>RD</v>
          </cell>
          <cell r="CA590" t="str">
            <v>01-13283-M002-PT640001</v>
          </cell>
        </row>
        <row r="591">
          <cell r="L591" t="str">
            <v>T5084.0</v>
          </cell>
          <cell r="M591">
            <v>1044136.03</v>
          </cell>
          <cell r="U591" t="str">
            <v>ACCESS ROAD</v>
          </cell>
          <cell r="AL591" t="str">
            <v>RD</v>
          </cell>
          <cell r="CA591" t="str">
            <v>01-13283-M002-PT640001</v>
          </cell>
        </row>
        <row r="592">
          <cell r="L592" t="str">
            <v>T5085.0</v>
          </cell>
          <cell r="M592">
            <v>1044202.21</v>
          </cell>
          <cell r="U592" t="str">
            <v>BC TRANSPORT FINANCING AUTHORITY ACCESS ROAD</v>
          </cell>
          <cell r="AL592" t="str">
            <v>RD</v>
          </cell>
          <cell r="CA592" t="str">
            <v>01-13283-M002-PT640001</v>
          </cell>
        </row>
        <row r="593">
          <cell r="L593" t="str">
            <v>T5086.0</v>
          </cell>
          <cell r="M593">
            <v>1044396.19</v>
          </cell>
          <cell r="U593" t="str">
            <v>ACCESS ROAD</v>
          </cell>
          <cell r="AL593" t="str">
            <v>RD</v>
          </cell>
          <cell r="CA593" t="str">
            <v>01-13283-M002-PT640001</v>
          </cell>
        </row>
        <row r="594">
          <cell r="L594" t="str">
            <v>P7058.0</v>
          </cell>
          <cell r="M594">
            <v>1044518.79</v>
          </cell>
          <cell r="U594" t="str">
            <v>DISTRICT OF HOPE SANITARY SEWER</v>
          </cell>
          <cell r="AL594" t="str">
            <v>SA</v>
          </cell>
          <cell r="CA594" t="str">
            <v>01-13283-M002-PT620001</v>
          </cell>
        </row>
        <row r="595">
          <cell r="L595" t="str">
            <v>T5087.0</v>
          </cell>
          <cell r="M595" t="str">
            <v>1044+527 + 18</v>
          </cell>
          <cell r="U595" t="str">
            <v>ACCESS ROAD</v>
          </cell>
          <cell r="AL595" t="str">
            <v>RD</v>
          </cell>
          <cell r="CA595" t="str">
            <v>01-13283-M002-PT640001</v>
          </cell>
        </row>
        <row r="596">
          <cell r="L596" t="str">
            <v>T5090.0</v>
          </cell>
          <cell r="M596" t="str">
            <v>1044+527 + 262</v>
          </cell>
          <cell r="U596" t="str">
            <v>ACCESS ROAD</v>
          </cell>
          <cell r="AL596" t="str">
            <v>RD</v>
          </cell>
          <cell r="CA596" t="str">
            <v>01-13283-M002-XW0330001</v>
          </cell>
        </row>
        <row r="597">
          <cell r="L597" t="str">
            <v>T5232.0</v>
          </cell>
          <cell r="M597" t="str">
            <v>1044+527 + 281</v>
          </cell>
          <cell r="U597" t="str">
            <v>ACCESS ROAD</v>
          </cell>
          <cell r="AL597" t="str">
            <v>RD</v>
          </cell>
          <cell r="CA597" t="str">
            <v>01-13283-M002-XW0330001</v>
          </cell>
        </row>
        <row r="598">
          <cell r="L598" t="str">
            <v>W1689.4</v>
          </cell>
          <cell r="M598" t="str">
            <v>1044+527 + 310</v>
          </cell>
          <cell r="U598" t="str">
            <v>SILVERHOPE CREEK (BC-657)</v>
          </cell>
          <cell r="AF598" t="str">
            <v>S1B</v>
          </cell>
          <cell r="AL598" t="str">
            <v>WC</v>
          </cell>
          <cell r="BY598" t="str">
            <v>Isolation with fish salvage and water quality monitoring during low flow (3)</v>
          </cell>
          <cell r="CA598" t="str">
            <v>01-13283-M002-XW0330001</v>
          </cell>
        </row>
        <row r="599">
          <cell r="L599" t="str">
            <v>T5091.0</v>
          </cell>
          <cell r="M599" t="str">
            <v>1044+527 + 367</v>
          </cell>
          <cell r="U599" t="str">
            <v>ACCESS ROAD</v>
          </cell>
          <cell r="AL599" t="str">
            <v>RD</v>
          </cell>
          <cell r="CA599" t="str">
            <v>01-13283-M002-XW0330001</v>
          </cell>
        </row>
        <row r="600">
          <cell r="L600" t="str">
            <v>T5233.0</v>
          </cell>
          <cell r="M600" t="str">
            <v>1044+527 + 431</v>
          </cell>
          <cell r="U600" t="str">
            <v>ROAD</v>
          </cell>
          <cell r="AL600" t="str">
            <v>RD</v>
          </cell>
          <cell r="CA600" t="str">
            <v>01-13283-M002-PT640001</v>
          </cell>
        </row>
        <row r="601">
          <cell r="L601" t="str">
            <v>T4965.0</v>
          </cell>
          <cell r="M601" t="str">
            <v>1044+527 + 486</v>
          </cell>
          <cell r="U601" t="str">
            <v>ELDER RD</v>
          </cell>
          <cell r="AL601" t="str">
            <v>RD</v>
          </cell>
          <cell r="CA601" t="str">
            <v>01-13283-M002-XH0329501</v>
          </cell>
        </row>
        <row r="602">
          <cell r="L602" t="str">
            <v>T5095.0</v>
          </cell>
          <cell r="M602" t="str">
            <v>1044+527 + 516</v>
          </cell>
          <cell r="U602" t="str">
            <v>ROAD</v>
          </cell>
          <cell r="AL602" t="str">
            <v>RD</v>
          </cell>
          <cell r="CA602" t="str">
            <v>01-13283-M002-PT640001</v>
          </cell>
        </row>
        <row r="603">
          <cell r="L603" t="str">
            <v>T5096.0</v>
          </cell>
          <cell r="M603">
            <v>1045175.64</v>
          </cell>
          <cell r="U603" t="str">
            <v>ROAD</v>
          </cell>
          <cell r="AL603" t="str">
            <v>RD</v>
          </cell>
          <cell r="CA603" t="str">
            <v>01-13283-M002-PT640001</v>
          </cell>
        </row>
        <row r="604">
          <cell r="L604" t="str">
            <v>T4707.0</v>
          </cell>
          <cell r="M604">
            <v>1045327.28</v>
          </cell>
          <cell r="U604" t="str">
            <v xml:space="preserve">UNDEVELOPED ROAD - MOTI PLAN KAP81162 </v>
          </cell>
          <cell r="AF604" t="str">
            <v>ROAD</v>
          </cell>
          <cell r="AL604" t="str">
            <v>RD</v>
          </cell>
          <cell r="CA604" t="str">
            <v>01-13283-M002-XH0329901</v>
          </cell>
        </row>
        <row r="605">
          <cell r="L605" t="str">
            <v>T5097.0</v>
          </cell>
          <cell r="M605">
            <v>1045343.68</v>
          </cell>
          <cell r="U605" t="str">
            <v>DECOMMISSIONED YALE ROAD</v>
          </cell>
          <cell r="AL605" t="str">
            <v>RD</v>
          </cell>
          <cell r="CA605" t="str">
            <v>01-13283-M002-XH0329901</v>
          </cell>
        </row>
        <row r="606">
          <cell r="L606" t="str">
            <v>U4182.1</v>
          </cell>
          <cell r="M606">
            <v>1045348.1</v>
          </cell>
          <cell r="U606" t="str">
            <v>TELUS U/G COMMUNICATIONS CABLE</v>
          </cell>
          <cell r="AL606" t="str">
            <v>UC</v>
          </cell>
          <cell r="CA606" t="str">
            <v>01-13283-M002-PT630001</v>
          </cell>
        </row>
        <row r="607">
          <cell r="L607" t="str">
            <v>U4839.0</v>
          </cell>
          <cell r="M607">
            <v>1045354.37</v>
          </cell>
          <cell r="U607" t="str">
            <v>BC HYDRO O/H DISTRIBUTION</v>
          </cell>
          <cell r="AF607" t="str">
            <v>DISTRIBUTION</v>
          </cell>
          <cell r="AL607" t="str">
            <v>OE</v>
          </cell>
          <cell r="CA607" t="str">
            <v>01-13283-M002-PT130101</v>
          </cell>
        </row>
        <row r="608">
          <cell r="L608" t="str">
            <v>U7383.0</v>
          </cell>
          <cell r="M608">
            <v>1045354.37</v>
          </cell>
          <cell r="U608" t="str">
            <v>TELUS U/G COMMUNICATIONS CABLE</v>
          </cell>
          <cell r="AL608" t="str">
            <v>UC</v>
          </cell>
          <cell r="CA608" t="str">
            <v>01-13283-M002-PT630001</v>
          </cell>
        </row>
        <row r="609">
          <cell r="L609" t="str">
            <v>W5659.0</v>
          </cell>
          <cell r="M609">
            <v>1045365.96</v>
          </cell>
          <cell r="U609" t="str">
            <v>Unnamed Channel (BC-657a)</v>
          </cell>
          <cell r="AF609" t="str">
            <v>S6</v>
          </cell>
          <cell r="AL609" t="str">
            <v>WC</v>
          </cell>
          <cell r="BY609" t="str">
            <v>Isolation if water present / Open-cut if dry or frozen to bottom</v>
          </cell>
          <cell r="CA609" t="str">
            <v>01-13283-M002-PT610001</v>
          </cell>
        </row>
        <row r="610">
          <cell r="L610" t="str">
            <v>T4114.2</v>
          </cell>
          <cell r="M610">
            <v>1045675.28</v>
          </cell>
          <cell r="U610" t="str">
            <v>TOBINA RD</v>
          </cell>
          <cell r="AF610" t="str">
            <v>LKI Segment: 541</v>
          </cell>
          <cell r="AL610" t="str">
            <v>RD</v>
          </cell>
          <cell r="CA610" t="str">
            <v>01-13283-M002-XH0330101</v>
          </cell>
        </row>
        <row r="611">
          <cell r="L611" t="str">
            <v>U4184.1</v>
          </cell>
          <cell r="M611">
            <v>1045831.29</v>
          </cell>
          <cell r="U611" t="str">
            <v>TELUS O/H COMMUNICATIONS CABLE</v>
          </cell>
          <cell r="AF611" t="str">
            <v>O/H COMMUNICATIONS CABLE</v>
          </cell>
          <cell r="AL611" t="str">
            <v>OC</v>
          </cell>
          <cell r="CA611" t="str">
            <v>01-13283-M002-PT130101</v>
          </cell>
        </row>
        <row r="612">
          <cell r="L612" t="str">
            <v>P4008.0</v>
          </cell>
          <cell r="M612">
            <v>1045832.27</v>
          </cell>
          <cell r="U612" t="str">
            <v>FORTISBC U/G PIPE 60 GAS DIST</v>
          </cell>
          <cell r="AF612" t="str">
            <v>GAS DISTRIBUTION</v>
          </cell>
          <cell r="AL612" t="str">
            <v>GD</v>
          </cell>
          <cell r="CA612" t="str">
            <v>01-13283-M002-PT620001</v>
          </cell>
        </row>
        <row r="613">
          <cell r="L613" t="str">
            <v>T4115.1</v>
          </cell>
          <cell r="M613">
            <v>1045837.17</v>
          </cell>
          <cell r="U613" t="str">
            <v>KLASSEN RD</v>
          </cell>
          <cell r="AL613" t="str">
            <v>RD</v>
          </cell>
          <cell r="CA613" t="str">
            <v>01-13283-M002-PT640301</v>
          </cell>
        </row>
        <row r="614">
          <cell r="L614" t="str">
            <v>P3887.0</v>
          </cell>
          <cell r="M614">
            <v>1045839.36</v>
          </cell>
          <cell r="U614" t="str">
            <v>450mm DISTRICT OF HOPE SANITARY SEWER</v>
          </cell>
          <cell r="AL614" t="str">
            <v>SA</v>
          </cell>
          <cell r="CA614" t="str">
            <v>01-13283-M002-PT620001</v>
          </cell>
        </row>
        <row r="615">
          <cell r="L615" t="str">
            <v>U4185.1</v>
          </cell>
          <cell r="M615">
            <v>1045949.84</v>
          </cell>
          <cell r="U615" t="str">
            <v>BC HYDRO O/H TRANSMISSION (69kV) 60L095</v>
          </cell>
          <cell r="AF615" t="str">
            <v>TRANSMISSION</v>
          </cell>
          <cell r="AL615" t="str">
            <v>OE</v>
          </cell>
          <cell r="CA615" t="str">
            <v>01-13283-M002-PT130101</v>
          </cell>
        </row>
        <row r="616">
          <cell r="L616" t="str">
            <v>U5271.0</v>
          </cell>
          <cell r="M616">
            <v>1045949.85</v>
          </cell>
          <cell r="U616" t="str">
            <v>BC HYDRO O/H DISTRIBUTION</v>
          </cell>
          <cell r="AF616" t="str">
            <v>DISTRIBUTION</v>
          </cell>
          <cell r="AL616" t="str">
            <v>OE</v>
          </cell>
          <cell r="CA616" t="str">
            <v>01-13283-M002-PT130101</v>
          </cell>
        </row>
        <row r="617">
          <cell r="L617" t="str">
            <v>P4340.0</v>
          </cell>
          <cell r="M617">
            <v>1045962.69</v>
          </cell>
          <cell r="U617" t="str">
            <v>TRANS MOUNTAIN PIPELINE CO. LTD. BURIED PIPE</v>
          </cell>
          <cell r="AF617" t="str">
            <v>CRUDE OIL PIPELINE</v>
          </cell>
          <cell r="AL617" t="str">
            <v>OL</v>
          </cell>
          <cell r="CA617" t="str">
            <v>01-13283-M002-PT620001</v>
          </cell>
        </row>
        <row r="618">
          <cell r="L618" t="str">
            <v>U4186.1</v>
          </cell>
          <cell r="M618">
            <v>1045987.08</v>
          </cell>
          <cell r="U618" t="str">
            <v>TELUS U/G COMMUNICATIONS CABLE</v>
          </cell>
          <cell r="AL618" t="str">
            <v>UC</v>
          </cell>
          <cell r="CA618" t="str">
            <v>01-13283-M002-XH0330401</v>
          </cell>
        </row>
        <row r="619">
          <cell r="L619" t="str">
            <v>U4187.1</v>
          </cell>
          <cell r="M619">
            <v>1046014.17</v>
          </cell>
          <cell r="U619" t="str">
            <v>TELUS U/G COMMUNICATIONS CABLE</v>
          </cell>
          <cell r="AL619" t="str">
            <v>UC</v>
          </cell>
          <cell r="CA619" t="str">
            <v>01-13283-M002-XH0330401</v>
          </cell>
        </row>
        <row r="620">
          <cell r="L620" t="str">
            <v>U4189.1</v>
          </cell>
          <cell r="M620">
            <v>1046026.59</v>
          </cell>
          <cell r="U620" t="str">
            <v>TELUS O/H COMMUNICATIONS CABLE</v>
          </cell>
          <cell r="AF620" t="str">
            <v>O/H COMMUNICATIONS CABLE</v>
          </cell>
          <cell r="AL620" t="str">
            <v>OC</v>
          </cell>
          <cell r="CA620" t="str">
            <v>01-13283-M002-XH0330401</v>
          </cell>
        </row>
        <row r="621">
          <cell r="L621" t="str">
            <v>U4188.1</v>
          </cell>
          <cell r="M621">
            <v>1046028.41</v>
          </cell>
          <cell r="U621" t="str">
            <v>TELUS U/G COMMUNICATIONS CABLE</v>
          </cell>
          <cell r="AL621" t="str">
            <v>UC</v>
          </cell>
          <cell r="CA621" t="str">
            <v>01-13283-M002-XH0330401</v>
          </cell>
        </row>
        <row r="622">
          <cell r="L622" t="str">
            <v>P3595.1</v>
          </cell>
          <cell r="M622">
            <v>1046029.03</v>
          </cell>
          <cell r="U622" t="str">
            <v>FORTISBC U/G PIPE 60 GAS DIST</v>
          </cell>
          <cell r="AF622" t="str">
            <v>GAS DISTRIBUTION</v>
          </cell>
          <cell r="AL622" t="str">
            <v>GD</v>
          </cell>
          <cell r="CA622" t="str">
            <v>01-13283-M002-XH0330401</v>
          </cell>
        </row>
        <row r="623">
          <cell r="L623" t="str">
            <v>T4116.2</v>
          </cell>
          <cell r="M623">
            <v>1046047.99</v>
          </cell>
          <cell r="U623" t="str">
            <v>FLOOD HOPE RD</v>
          </cell>
          <cell r="AF623" t="str">
            <v>LKI Segment: 541</v>
          </cell>
          <cell r="AL623" t="str">
            <v>RD</v>
          </cell>
          <cell r="CA623" t="str">
            <v>01-13283-M002-XH0330401</v>
          </cell>
        </row>
        <row r="624">
          <cell r="L624" t="str">
            <v>U4190.1</v>
          </cell>
          <cell r="M624">
            <v>1046062.83</v>
          </cell>
          <cell r="U624" t="str">
            <v>BC HYDRO O/H DISTRIBUTION</v>
          </cell>
          <cell r="AF624" t="str">
            <v>DISTRIBUTION</v>
          </cell>
          <cell r="AL624" t="str">
            <v>OE</v>
          </cell>
          <cell r="CA624" t="str">
            <v>01-13283-M002-XH0330401</v>
          </cell>
        </row>
        <row r="625">
          <cell r="L625" t="str">
            <v>P3888.0</v>
          </cell>
          <cell r="M625">
            <v>1046067</v>
          </cell>
          <cell r="U625" t="str">
            <v>450mm DISTRICT OF HOPE SANITARY SEWER</v>
          </cell>
          <cell r="AL625" t="str">
            <v>SA</v>
          </cell>
          <cell r="CA625" t="str">
            <v>01-13283-M002-XH0330401</v>
          </cell>
        </row>
        <row r="626">
          <cell r="L626" t="str">
            <v>P5804.0</v>
          </cell>
          <cell r="M626">
            <v>1046068.64</v>
          </cell>
          <cell r="U626" t="str">
            <v>TOWN OF HOPE BURIED STORM SEWER LINE</v>
          </cell>
          <cell r="AL626" t="str">
            <v>ST</v>
          </cell>
          <cell r="CA626" t="str">
            <v>01-13283-M002-XH0330401</v>
          </cell>
        </row>
        <row r="627">
          <cell r="L627" t="str">
            <v>U7040.0</v>
          </cell>
          <cell r="M627">
            <v>1046069.95</v>
          </cell>
          <cell r="U627" t="str">
            <v>PRIVATE U/G POWER CABLE</v>
          </cell>
          <cell r="AL627" t="str">
            <v>UE</v>
          </cell>
          <cell r="CA627" t="str">
            <v>01-13283-M002-XH0330401</v>
          </cell>
        </row>
        <row r="628">
          <cell r="L628" t="str">
            <v>P3596.1</v>
          </cell>
          <cell r="M628">
            <v>1046069.98</v>
          </cell>
          <cell r="U628" t="str">
            <v>FORTISBC U/G PIPE 60 GAS DIST</v>
          </cell>
          <cell r="AF628" t="str">
            <v>GAS DISTRIBUTION</v>
          </cell>
          <cell r="AL628" t="str">
            <v>GD</v>
          </cell>
          <cell r="CA628" t="str">
            <v>01-13283-M002-XH0330401</v>
          </cell>
        </row>
        <row r="629">
          <cell r="L629" t="str">
            <v>U7041.0</v>
          </cell>
          <cell r="M629">
            <v>1046136.94</v>
          </cell>
          <cell r="U629" t="str">
            <v>PRIVATE U/G POWER CABLE</v>
          </cell>
          <cell r="AL629" t="str">
            <v>UE</v>
          </cell>
          <cell r="CA629" t="str">
            <v>01-13283-M002-XH0330401</v>
          </cell>
        </row>
        <row r="630">
          <cell r="L630" t="str">
            <v>U7042.0</v>
          </cell>
          <cell r="M630">
            <v>1046149.49</v>
          </cell>
          <cell r="U630" t="str">
            <v>PRIVATE U/G POWER CABLE</v>
          </cell>
          <cell r="AL630" t="str">
            <v>UE</v>
          </cell>
          <cell r="CA630" t="str">
            <v>01-13283-M002-XH0330401</v>
          </cell>
        </row>
        <row r="631">
          <cell r="L631" t="str">
            <v>P5805.0</v>
          </cell>
          <cell r="M631">
            <v>1046152.53</v>
          </cell>
          <cell r="U631" t="str">
            <v>TOWN OF HOPE BURIED STORM SEWER LINE</v>
          </cell>
          <cell r="AL631" t="str">
            <v>ST</v>
          </cell>
          <cell r="CA631" t="str">
            <v>01-13283-M002-XH0330401</v>
          </cell>
        </row>
        <row r="632">
          <cell r="L632" t="str">
            <v>P4341.0</v>
          </cell>
          <cell r="M632">
            <v>1046208.42</v>
          </cell>
          <cell r="U632" t="str">
            <v>TRANS MOUNTAIN PIPELINE CO. LTD. BURIED PIPE</v>
          </cell>
          <cell r="AF632" t="str">
            <v>CRUDE OIL PIPELINE</v>
          </cell>
          <cell r="AL632" t="str">
            <v>OL</v>
          </cell>
          <cell r="CA632" t="str">
            <v>01-13283-M002-XH0330401</v>
          </cell>
        </row>
        <row r="633">
          <cell r="L633" t="str">
            <v>T5023.0</v>
          </cell>
          <cell r="M633">
            <v>1046227.75</v>
          </cell>
          <cell r="U633" t="str">
            <v>PRIVATE ROAD</v>
          </cell>
          <cell r="AF633" t="str">
            <v>ROAD</v>
          </cell>
          <cell r="AL633" t="str">
            <v>RD</v>
          </cell>
          <cell r="CA633" t="str">
            <v>01-13283-M002-PT640001</v>
          </cell>
        </row>
        <row r="634">
          <cell r="L634" t="str">
            <v>T5024.0</v>
          </cell>
          <cell r="M634">
            <v>1046544.04</v>
          </cell>
          <cell r="U634" t="str">
            <v>PRIVATE ROAD</v>
          </cell>
          <cell r="AF634" t="str">
            <v>ROAD</v>
          </cell>
          <cell r="AL634" t="str">
            <v>RD</v>
          </cell>
          <cell r="CA634" t="str">
            <v>01-13283-M002-PT640001</v>
          </cell>
        </row>
        <row r="635">
          <cell r="L635" t="str">
            <v>P3597.1</v>
          </cell>
          <cell r="M635">
            <v>1046713.81</v>
          </cell>
          <cell r="U635" t="str">
            <v>FORTISBC U/G PIPE 42 GAS DIST</v>
          </cell>
          <cell r="AF635" t="str">
            <v>GAS DISTRIBUTION</v>
          </cell>
          <cell r="AL635" t="str">
            <v>GD</v>
          </cell>
          <cell r="CA635" t="str">
            <v>01-13283-M002-PT620001</v>
          </cell>
        </row>
        <row r="636">
          <cell r="L636" t="str">
            <v>T4240.0</v>
          </cell>
          <cell r="M636">
            <v>1046714.18</v>
          </cell>
          <cell r="U636" t="str">
            <v>ROAD</v>
          </cell>
          <cell r="AL636" t="str">
            <v>RD</v>
          </cell>
          <cell r="CA636" t="str">
            <v>01-13283-M002-PT640301</v>
          </cell>
        </row>
        <row r="637">
          <cell r="L637" t="str">
            <v>U4191.1</v>
          </cell>
          <cell r="M637">
            <v>1046737.29</v>
          </cell>
          <cell r="U637" t="str">
            <v>SHAW BURIED PHONE CABLE</v>
          </cell>
          <cell r="AL637" t="str">
            <v>UC</v>
          </cell>
          <cell r="CA637" t="str">
            <v>01-13283-M002-PT630001</v>
          </cell>
        </row>
        <row r="638">
          <cell r="L638" t="str">
            <v>U4193.1</v>
          </cell>
          <cell r="M638">
            <v>1046767.72</v>
          </cell>
          <cell r="U638" t="str">
            <v>TELUS U/G COMMUNICATIONS CABLE</v>
          </cell>
          <cell r="AL638" t="str">
            <v>UC</v>
          </cell>
          <cell r="CA638" t="str">
            <v>01-13283-M002-PT630001</v>
          </cell>
        </row>
        <row r="639">
          <cell r="L639" t="str">
            <v>U4194.1</v>
          </cell>
          <cell r="M639">
            <v>1046773.35</v>
          </cell>
          <cell r="U639" t="str">
            <v>BC HYDRO U/G DISTRIBUTION</v>
          </cell>
          <cell r="AF639" t="str">
            <v>DISTRIBUTION</v>
          </cell>
          <cell r="AL639" t="str">
            <v>UE</v>
          </cell>
          <cell r="CA639" t="str">
            <v>01-13283-M002-PT630001</v>
          </cell>
        </row>
        <row r="640">
          <cell r="L640" t="str">
            <v>T4241.0</v>
          </cell>
          <cell r="M640">
            <v>1046844.65</v>
          </cell>
          <cell r="U640" t="str">
            <v>ROAD</v>
          </cell>
          <cell r="AL640" t="str">
            <v>RD</v>
          </cell>
          <cell r="CA640" t="str">
            <v>01-13283-M002-PT640301</v>
          </cell>
        </row>
        <row r="641">
          <cell r="L641" t="str">
            <v>P4196.0</v>
          </cell>
          <cell r="M641">
            <v>1046848.7</v>
          </cell>
          <cell r="U641" t="str">
            <v>FORTISBC U/G PIPE 42 GAS DIST</v>
          </cell>
          <cell r="AF641" t="str">
            <v>GAS DISTRIBUTION</v>
          </cell>
          <cell r="AL641" t="str">
            <v>GD</v>
          </cell>
          <cell r="CA641" t="str">
            <v>01-13283-M002-PT620001</v>
          </cell>
        </row>
        <row r="642">
          <cell r="L642" t="str">
            <v>T5025.0</v>
          </cell>
          <cell r="M642">
            <v>1047565.48</v>
          </cell>
          <cell r="U642" t="str">
            <v>PRIVATE ROAD</v>
          </cell>
          <cell r="AF642" t="str">
            <v>ROAD</v>
          </cell>
          <cell r="AL642" t="str">
            <v>RD</v>
          </cell>
          <cell r="CA642" t="str">
            <v>01-13283-M002-PT640001</v>
          </cell>
        </row>
        <row r="643">
          <cell r="L643" t="str">
            <v>T5026.0</v>
          </cell>
          <cell r="M643">
            <v>1047631.69</v>
          </cell>
          <cell r="U643" t="str">
            <v>PRIVATE ROAD</v>
          </cell>
          <cell r="AF643" t="str">
            <v>ROAD</v>
          </cell>
          <cell r="AL643" t="str">
            <v>RD</v>
          </cell>
          <cell r="CA643" t="str">
            <v>01-13283-M002-PT640001</v>
          </cell>
        </row>
        <row r="644">
          <cell r="L644" t="str">
            <v>T5027.0</v>
          </cell>
          <cell r="M644">
            <v>1047663.68</v>
          </cell>
          <cell r="U644" t="str">
            <v>PRIVATE ROAD</v>
          </cell>
          <cell r="AF644" t="str">
            <v>ROAD</v>
          </cell>
          <cell r="AL644" t="str">
            <v>RD</v>
          </cell>
          <cell r="CA644" t="str">
            <v>01-13283-M002-PT640001</v>
          </cell>
        </row>
        <row r="645">
          <cell r="L645" t="str">
            <v>T5035.0</v>
          </cell>
          <cell r="M645">
            <v>1047668.2</v>
          </cell>
          <cell r="U645" t="str">
            <v>PRIVATE ROAD</v>
          </cell>
          <cell r="AF645" t="str">
            <v>ROAD</v>
          </cell>
          <cell r="AL645" t="str">
            <v>RD</v>
          </cell>
          <cell r="CA645" t="str">
            <v>01-13283-M002-PT640001</v>
          </cell>
        </row>
        <row r="646">
          <cell r="L646" t="str">
            <v>T5028.0</v>
          </cell>
          <cell r="M646">
            <v>1047700.99</v>
          </cell>
          <cell r="U646" t="str">
            <v>PRIVATE ROAD</v>
          </cell>
          <cell r="AF646" t="str">
            <v>ROAD</v>
          </cell>
          <cell r="AL646" t="str">
            <v>RD</v>
          </cell>
          <cell r="CA646" t="str">
            <v>01-13283-M002-PT640001</v>
          </cell>
        </row>
        <row r="647">
          <cell r="L647" t="str">
            <v>U5468.0</v>
          </cell>
          <cell r="M647">
            <v>1047730.97</v>
          </cell>
          <cell r="U647" t="str">
            <v>BC HYDRO O/H DISTRIBUTION</v>
          </cell>
          <cell r="AF647" t="str">
            <v>DISTRIBUTION</v>
          </cell>
          <cell r="AL647" t="str">
            <v>OE</v>
          </cell>
          <cell r="CA647" t="str">
            <v>01-13283-M002-PT130101</v>
          </cell>
        </row>
        <row r="648">
          <cell r="L648" t="str">
            <v>T5029.0</v>
          </cell>
          <cell r="M648">
            <v>1047784.76</v>
          </cell>
          <cell r="U648" t="str">
            <v>PRIVATE ROAD</v>
          </cell>
          <cell r="AF648" t="str">
            <v>ROAD</v>
          </cell>
          <cell r="AL648" t="str">
            <v>RD</v>
          </cell>
          <cell r="CA648" t="str">
            <v>01-13283-M002-PT640001</v>
          </cell>
        </row>
        <row r="649">
          <cell r="L649" t="str">
            <v>T5030.0</v>
          </cell>
          <cell r="M649">
            <v>1047813.26</v>
          </cell>
          <cell r="U649" t="str">
            <v>PRIVATE ROAD</v>
          </cell>
          <cell r="AF649" t="str">
            <v>ROAD</v>
          </cell>
          <cell r="AL649" t="str">
            <v>RD</v>
          </cell>
          <cell r="CA649" t="str">
            <v>01-13283-M002-PT640001</v>
          </cell>
        </row>
        <row r="650">
          <cell r="L650" t="str">
            <v>T5031.0</v>
          </cell>
          <cell r="M650">
            <v>1047866.51</v>
          </cell>
          <cell r="U650" t="str">
            <v>PRIVATE ROAD</v>
          </cell>
          <cell r="AF650" t="str">
            <v>ROAD</v>
          </cell>
          <cell r="AL650" t="str">
            <v>RD</v>
          </cell>
          <cell r="CA650" t="str">
            <v>01-13283-M002-PT640001</v>
          </cell>
        </row>
        <row r="651">
          <cell r="L651" t="str">
            <v>T5221.0</v>
          </cell>
          <cell r="M651">
            <v>1047927.97</v>
          </cell>
          <cell r="U651" t="str">
            <v>PRIVATE ROAD</v>
          </cell>
          <cell r="AL651" t="str">
            <v>RD</v>
          </cell>
          <cell r="CA651" t="str">
            <v>01-13283-M002-PT640001</v>
          </cell>
        </row>
        <row r="652">
          <cell r="L652" t="str">
            <v>P5750.0</v>
          </cell>
          <cell r="M652">
            <v>1048046.03</v>
          </cell>
          <cell r="U652" t="str">
            <v>PRIVATE BURIED WATER PIPE</v>
          </cell>
          <cell r="AF652" t="str">
            <v>BURIED PIPE</v>
          </cell>
          <cell r="AL652" t="str">
            <v>WD</v>
          </cell>
          <cell r="CA652" t="str">
            <v>01-13283-M002-PT620001</v>
          </cell>
        </row>
        <row r="653">
          <cell r="L653" t="str">
            <v>U5931.0</v>
          </cell>
          <cell r="M653">
            <v>1048046.03</v>
          </cell>
          <cell r="U653" t="str">
            <v>PRIVATE BURIED POWER CABLE</v>
          </cell>
          <cell r="AF653" t="str">
            <v>BURIED POWER CABLE</v>
          </cell>
          <cell r="AL653" t="str">
            <v>UE</v>
          </cell>
          <cell r="CA653" t="str">
            <v>01-13283-M002-PT630001</v>
          </cell>
        </row>
        <row r="654">
          <cell r="L654" t="str">
            <v>U4403.0</v>
          </cell>
          <cell r="M654">
            <v>1048050.23</v>
          </cell>
          <cell r="U654" t="str">
            <v>BC HYDRO O/H DISTRIBUTION</v>
          </cell>
          <cell r="AF654" t="str">
            <v>DISTRIBUTION</v>
          </cell>
          <cell r="AL654" t="str">
            <v>OE</v>
          </cell>
          <cell r="CA654" t="str">
            <v>01-13283-M002-PT130101</v>
          </cell>
        </row>
        <row r="655">
          <cell r="L655" t="str">
            <v>U5337.0</v>
          </cell>
          <cell r="M655">
            <v>1048050.23</v>
          </cell>
          <cell r="U655" t="str">
            <v>TELUS O/H COMMUNICATIONS CABLE</v>
          </cell>
          <cell r="AF655" t="str">
            <v>O/H COMMUNICATION CABLE</v>
          </cell>
          <cell r="AL655" t="str">
            <v>OC</v>
          </cell>
          <cell r="CA655" t="str">
            <v>01-13283-M002-PT130101</v>
          </cell>
        </row>
        <row r="656">
          <cell r="L656" t="str">
            <v>P5866.0</v>
          </cell>
          <cell r="M656">
            <v>1048053.49</v>
          </cell>
          <cell r="U656" t="str">
            <v>FORTISBC U/G PIPE 42 GAS DIST</v>
          </cell>
          <cell r="AL656" t="str">
            <v>GD</v>
          </cell>
          <cell r="CA656" t="str">
            <v>01-13283-M002-PT620001</v>
          </cell>
        </row>
        <row r="657">
          <cell r="L657" t="str">
            <v>P3599.1</v>
          </cell>
          <cell r="M657">
            <v>1048054.85</v>
          </cell>
          <cell r="U657" t="str">
            <v>FORTISBC U/G PIPE 42 GAS DIST</v>
          </cell>
          <cell r="AF657" t="str">
            <v>GAS DISTRIBUTION</v>
          </cell>
          <cell r="AL657" t="str">
            <v>GD</v>
          </cell>
          <cell r="CA657" t="str">
            <v>01-13283-M002-PT620001</v>
          </cell>
        </row>
        <row r="658">
          <cell r="L658" t="str">
            <v>T4117.1</v>
          </cell>
          <cell r="M658">
            <v>1048055.69</v>
          </cell>
          <cell r="U658" t="str">
            <v>FLOODS RD</v>
          </cell>
          <cell r="AL658" t="str">
            <v>RD</v>
          </cell>
          <cell r="CA658" t="str">
            <v>01-13283-M002-PT640301</v>
          </cell>
        </row>
        <row r="659">
          <cell r="L659" t="str">
            <v>P3600.1</v>
          </cell>
          <cell r="M659">
            <v>1048218.96</v>
          </cell>
          <cell r="U659" t="str">
            <v>FORTISBC U/G PIPE 26 GAS DIST</v>
          </cell>
          <cell r="AF659" t="str">
            <v>GAS DISTRIBUTION</v>
          </cell>
          <cell r="AL659" t="str">
            <v>GD</v>
          </cell>
          <cell r="CA659" t="str">
            <v>01-13283-M002-PT620001</v>
          </cell>
        </row>
        <row r="660">
          <cell r="L660" t="str">
            <v>U7159.0</v>
          </cell>
          <cell r="M660">
            <v>1048220.24</v>
          </cell>
          <cell r="U660" t="str">
            <v>TELUS ABOVE GROUND COMMUNICATIONS CABLE</v>
          </cell>
          <cell r="AL660" t="str">
            <v>UC</v>
          </cell>
          <cell r="CA660" t="str">
            <v>01-13283-M002-PT630001</v>
          </cell>
        </row>
        <row r="661">
          <cell r="L661" t="str">
            <v>P5877.0</v>
          </cell>
          <cell r="M661">
            <v>1048225.68</v>
          </cell>
          <cell r="U661" t="str">
            <v>PRIVATE BURIED WATER PIPE</v>
          </cell>
          <cell r="AL661" t="str">
            <v>WD</v>
          </cell>
          <cell r="CA661" t="str">
            <v>01-13283-M002-PT620001</v>
          </cell>
        </row>
        <row r="662">
          <cell r="L662" t="str">
            <v>P5878.0</v>
          </cell>
          <cell r="M662">
            <v>1048225.68</v>
          </cell>
          <cell r="U662" t="str">
            <v>PRIVATE BURIED SEWER PIPE</v>
          </cell>
          <cell r="AL662" t="str">
            <v>ST</v>
          </cell>
          <cell r="CA662" t="str">
            <v>01-13283-M002-PT620001</v>
          </cell>
        </row>
        <row r="663">
          <cell r="L663" t="str">
            <v>U7160.0</v>
          </cell>
          <cell r="M663">
            <v>1048225.68</v>
          </cell>
          <cell r="U663" t="str">
            <v>PRIVATE U/G POWER CABLE</v>
          </cell>
          <cell r="AL663" t="str">
            <v>UE</v>
          </cell>
          <cell r="CA663" t="str">
            <v>01-13283-M002-PT630001</v>
          </cell>
        </row>
        <row r="664">
          <cell r="L664" t="str">
            <v>U7161.0</v>
          </cell>
          <cell r="M664">
            <v>1048225.68</v>
          </cell>
          <cell r="U664" t="str">
            <v>PRIVATE U/G COMMUNICATION CABLE</v>
          </cell>
          <cell r="AL664" t="str">
            <v>UC</v>
          </cell>
          <cell r="CA664" t="str">
            <v>01-13283-M002-PT630001</v>
          </cell>
        </row>
        <row r="665">
          <cell r="L665" t="str">
            <v>U4404.0</v>
          </cell>
          <cell r="M665">
            <v>1048228.22</v>
          </cell>
          <cell r="U665" t="str">
            <v>BC HYDRO O/H DISTRIBUTION</v>
          </cell>
          <cell r="AF665" t="str">
            <v>DISTRIBUTION</v>
          </cell>
          <cell r="AL665" t="str">
            <v>OE</v>
          </cell>
          <cell r="CA665" t="str">
            <v>01-13283-M002-PT130101</v>
          </cell>
        </row>
        <row r="666">
          <cell r="L666" t="str">
            <v>U7133.0</v>
          </cell>
          <cell r="M666">
            <v>1048228.22</v>
          </cell>
          <cell r="U666" t="str">
            <v>TELUS O/H COMMUNICATIONS CABLE</v>
          </cell>
          <cell r="AL666" t="str">
            <v>OC</v>
          </cell>
          <cell r="CA666" t="str">
            <v>01-13283-M002-PT130101</v>
          </cell>
        </row>
        <row r="667">
          <cell r="L667" t="str">
            <v>U7162.0</v>
          </cell>
          <cell r="M667">
            <v>1048228.56</v>
          </cell>
          <cell r="U667" t="str">
            <v>PRIVATE U/G POWER CABLE</v>
          </cell>
          <cell r="AL667" t="str">
            <v>UE</v>
          </cell>
          <cell r="CA667" t="str">
            <v>01-13283-M002-PT630001</v>
          </cell>
        </row>
        <row r="668">
          <cell r="L668" t="str">
            <v>U7163.0</v>
          </cell>
          <cell r="M668">
            <v>1048228.56</v>
          </cell>
          <cell r="U668" t="str">
            <v>PRIVATE U/G COMMUNICATION CABLE</v>
          </cell>
          <cell r="AL668" t="str">
            <v>UC</v>
          </cell>
          <cell r="CA668" t="str">
            <v>01-13283-M002-PT630001</v>
          </cell>
        </row>
        <row r="669">
          <cell r="L669" t="str">
            <v>T4118.1</v>
          </cell>
          <cell r="M669">
            <v>1048233.27</v>
          </cell>
          <cell r="U669" t="str">
            <v>ROAD</v>
          </cell>
          <cell r="AL669" t="str">
            <v>RD</v>
          </cell>
          <cell r="CA669" t="str">
            <v>01-13283-M002-PT640001</v>
          </cell>
        </row>
        <row r="670">
          <cell r="L670" t="str">
            <v>T4574.0</v>
          </cell>
          <cell r="M670">
            <v>1048240.16</v>
          </cell>
          <cell r="U670" t="str">
            <v>ROAD</v>
          </cell>
          <cell r="AL670" t="str">
            <v>RD</v>
          </cell>
          <cell r="CA670" t="str">
            <v>01-13283-M002-PT640301</v>
          </cell>
        </row>
        <row r="671">
          <cell r="L671" t="str">
            <v>P5879.0</v>
          </cell>
          <cell r="M671">
            <v>1048248.69</v>
          </cell>
          <cell r="U671" t="str">
            <v>PRIVATE BURIED WATER PIPE</v>
          </cell>
          <cell r="AL671" t="str">
            <v>WD</v>
          </cell>
          <cell r="CA671" t="str">
            <v>01-13283-M002-PT620001</v>
          </cell>
        </row>
        <row r="672">
          <cell r="L672" t="str">
            <v>P5880.0</v>
          </cell>
          <cell r="M672">
            <v>1048248.69</v>
          </cell>
          <cell r="U672" t="str">
            <v>PRIVATE BURIED SEWER PIPE</v>
          </cell>
          <cell r="AL672" t="str">
            <v>ST</v>
          </cell>
          <cell r="CA672" t="str">
            <v>01-13283-M002-PT620001</v>
          </cell>
        </row>
        <row r="673">
          <cell r="L673" t="str">
            <v>U7164.0</v>
          </cell>
          <cell r="M673">
            <v>1048248.69</v>
          </cell>
          <cell r="U673" t="str">
            <v>PRIVATE U/G POWER CABLE</v>
          </cell>
          <cell r="AL673" t="str">
            <v>UE</v>
          </cell>
          <cell r="CA673" t="str">
            <v>01-13283-M002-PT630001</v>
          </cell>
        </row>
        <row r="674">
          <cell r="L674" t="str">
            <v>U7165.0</v>
          </cell>
          <cell r="M674">
            <v>1048248.69</v>
          </cell>
          <cell r="U674" t="str">
            <v>PRIVATE U/G COMMUNICATION CABLE</v>
          </cell>
          <cell r="AL674" t="str">
            <v>UC</v>
          </cell>
          <cell r="CA674" t="str">
            <v>01-13283-M002-PT630001</v>
          </cell>
        </row>
        <row r="675">
          <cell r="L675" t="str">
            <v>T4400.0</v>
          </cell>
          <cell r="M675">
            <v>1048250.22</v>
          </cell>
          <cell r="U675" t="str">
            <v>ROAD</v>
          </cell>
          <cell r="AF675" t="str">
            <v>Road Crossing</v>
          </cell>
          <cell r="AL675" t="str">
            <v>RD</v>
          </cell>
          <cell r="CA675" t="str">
            <v>01-13283-M002-PT640001</v>
          </cell>
        </row>
        <row r="676">
          <cell r="L676" t="str">
            <v>U4405.0</v>
          </cell>
          <cell r="M676">
            <v>1048268.22</v>
          </cell>
          <cell r="U676" t="str">
            <v>BC HYDRO O/H DISTRIBUTION</v>
          </cell>
          <cell r="AF676" t="str">
            <v>DISTRIBUTION</v>
          </cell>
          <cell r="AL676" t="str">
            <v>OE</v>
          </cell>
          <cell r="CA676" t="str">
            <v>01-13283-M002-PT130101</v>
          </cell>
        </row>
        <row r="677">
          <cell r="L677" t="str">
            <v>U5338.0</v>
          </cell>
          <cell r="M677">
            <v>1048268.22</v>
          </cell>
          <cell r="U677" t="str">
            <v>TELUS O/H COMMUNICATIONS CABLE</v>
          </cell>
          <cell r="AF677" t="str">
            <v>O/H COMMUNICATION CABLE</v>
          </cell>
          <cell r="AL677" t="str">
            <v>OC</v>
          </cell>
          <cell r="CA677" t="str">
            <v>01-13283-M002-PT130101</v>
          </cell>
        </row>
        <row r="678">
          <cell r="L678" t="str">
            <v>T4250.0</v>
          </cell>
          <cell r="M678">
            <v>1048272.81</v>
          </cell>
          <cell r="U678" t="str">
            <v>ROAD</v>
          </cell>
          <cell r="AL678" t="str">
            <v>RD</v>
          </cell>
          <cell r="CA678" t="str">
            <v>01-13283-M002-PT640001</v>
          </cell>
        </row>
        <row r="679">
          <cell r="L679" t="str">
            <v>P3602.1</v>
          </cell>
          <cell r="M679">
            <v>1048281.52</v>
          </cell>
          <cell r="U679" t="str">
            <v>FORTISBC U/G PIPE 42 GAS DIST</v>
          </cell>
          <cell r="AF679" t="str">
            <v>GAS DISTRIBUTION</v>
          </cell>
          <cell r="AL679" t="str">
            <v>GD</v>
          </cell>
          <cell r="CA679" t="str">
            <v>01-13283-M002-PT620001</v>
          </cell>
        </row>
        <row r="680">
          <cell r="L680" t="str">
            <v>P5751.0</v>
          </cell>
          <cell r="M680">
            <v>1048295.96</v>
          </cell>
          <cell r="U680" t="str">
            <v>PRIVATE BURIED WATER PIPE</v>
          </cell>
          <cell r="AF680" t="str">
            <v>BURIED PIPE</v>
          </cell>
          <cell r="AL680" t="str">
            <v>WD</v>
          </cell>
          <cell r="CA680" t="str">
            <v>01-13283-M002-PT620001</v>
          </cell>
        </row>
        <row r="681">
          <cell r="L681" t="str">
            <v>U5932.0</v>
          </cell>
          <cell r="M681">
            <v>1048305.4</v>
          </cell>
          <cell r="U681" t="str">
            <v>PRIVATE BURIED UTILITY</v>
          </cell>
          <cell r="AF681" t="str">
            <v>BURIED UTILITY</v>
          </cell>
          <cell r="AL681" t="str">
            <v>UE</v>
          </cell>
          <cell r="CA681" t="str">
            <v>01-13283-M002-PT630001</v>
          </cell>
        </row>
        <row r="682">
          <cell r="L682" t="str">
            <v>T5032.0</v>
          </cell>
          <cell r="M682">
            <v>1048316.55</v>
          </cell>
          <cell r="U682" t="str">
            <v>PRIVATE ROAD</v>
          </cell>
          <cell r="AF682" t="str">
            <v>ROAD</v>
          </cell>
          <cell r="AL682" t="str">
            <v>RD</v>
          </cell>
          <cell r="CA682" t="str">
            <v>01-13283-M002-PT640001</v>
          </cell>
        </row>
        <row r="683">
          <cell r="L683" t="str">
            <v>U4195.1</v>
          </cell>
          <cell r="M683">
            <v>1048465.9</v>
          </cell>
          <cell r="U683" t="str">
            <v>BC HYDRO O/H DISTRIBUTION</v>
          </cell>
          <cell r="AF683" t="str">
            <v>DISTRIBUTION</v>
          </cell>
          <cell r="AL683" t="str">
            <v>OE</v>
          </cell>
          <cell r="CA683" t="str">
            <v>01-13283-M002-PT130101</v>
          </cell>
        </row>
        <row r="684">
          <cell r="L684" t="str">
            <v>U5332.0</v>
          </cell>
          <cell r="M684">
            <v>1048465.9</v>
          </cell>
          <cell r="U684" t="str">
            <v>TELUS O/H COMMUNICATIONS CABLE</v>
          </cell>
          <cell r="AF684" t="str">
            <v>O/H COMMUNICATION CABLE</v>
          </cell>
          <cell r="AL684" t="str">
            <v>OC</v>
          </cell>
          <cell r="CA684" t="str">
            <v>01-13283-M002-PT130101</v>
          </cell>
        </row>
        <row r="685">
          <cell r="L685" t="str">
            <v>P3603.2</v>
          </cell>
          <cell r="M685">
            <v>1048470.41</v>
          </cell>
          <cell r="U685" t="str">
            <v>FORTISBC U/G PIPE 42 GAS DIST</v>
          </cell>
          <cell r="AF685" t="str">
            <v>GAS DISTRIBUTION</v>
          </cell>
          <cell r="AL685" t="str">
            <v>GD</v>
          </cell>
          <cell r="CA685" t="str">
            <v>01-13283-M002-PT620001</v>
          </cell>
        </row>
        <row r="686">
          <cell r="L686" t="str">
            <v>T4119.1</v>
          </cell>
          <cell r="M686">
            <v>1048472.67</v>
          </cell>
          <cell r="U686" t="str">
            <v>ESTELL RD</v>
          </cell>
          <cell r="AL686" t="str">
            <v>RD</v>
          </cell>
          <cell r="CA686" t="str">
            <v>01-13283-M002-PT640301</v>
          </cell>
        </row>
        <row r="687">
          <cell r="L687" t="str">
            <v>T4120.2</v>
          </cell>
          <cell r="M687">
            <v>1048722.3899999999</v>
          </cell>
          <cell r="U687" t="str">
            <v>FLOOD RD OVERPASS</v>
          </cell>
          <cell r="AF687" t="str">
            <v>LKI Segment: 541</v>
          </cell>
          <cell r="AL687" t="str">
            <v>RD</v>
          </cell>
          <cell r="CA687" t="str">
            <v>01-13283-M002-XH0330301</v>
          </cell>
        </row>
        <row r="688">
          <cell r="L688" t="str">
            <v>T4121.3</v>
          </cell>
          <cell r="M688">
            <v>1048806.82</v>
          </cell>
          <cell r="U688" t="str">
            <v>FLOOD RD OFFRAMP</v>
          </cell>
          <cell r="AF688" t="str">
            <v>LKI Segment: 541</v>
          </cell>
          <cell r="AL688" t="str">
            <v>RD</v>
          </cell>
          <cell r="CA688" t="str">
            <v>01-13283-M002-XH0330501</v>
          </cell>
        </row>
        <row r="689">
          <cell r="L689" t="str">
            <v>T4122.3</v>
          </cell>
          <cell r="M689">
            <v>1048824.93</v>
          </cell>
          <cell r="U689" t="str">
            <v>TRANS-CANADA HWY</v>
          </cell>
          <cell r="AF689" t="str">
            <v>LKI Segment: 541</v>
          </cell>
          <cell r="AL689" t="str">
            <v>HW</v>
          </cell>
          <cell r="CA689" t="str">
            <v>01-13283-M002-XH0330501</v>
          </cell>
        </row>
        <row r="690">
          <cell r="L690" t="str">
            <v>T4123.3</v>
          </cell>
          <cell r="M690">
            <v>1048848.1200000001</v>
          </cell>
          <cell r="U690" t="str">
            <v>TRANS-CANADA HWY</v>
          </cell>
          <cell r="AF690" t="str">
            <v>LKI Segment: 540</v>
          </cell>
          <cell r="AL690" t="str">
            <v>HW</v>
          </cell>
          <cell r="CA690" t="str">
            <v>01-13283-M002-XH0330501</v>
          </cell>
        </row>
        <row r="691">
          <cell r="L691" t="str">
            <v>U5479.0</v>
          </cell>
          <cell r="M691">
            <v>1048856.3500000001</v>
          </cell>
          <cell r="U691" t="str">
            <v>TELUS U/G FIBRE OPTIC COMMUNICATIONS CABLE</v>
          </cell>
          <cell r="AL691" t="str">
            <v>UC</v>
          </cell>
          <cell r="CA691" t="str">
            <v>01-13283-M002-XH0330501</v>
          </cell>
        </row>
        <row r="692">
          <cell r="L692" t="str">
            <v>T4124.3</v>
          </cell>
          <cell r="M692">
            <v>1048877.94</v>
          </cell>
          <cell r="U692" t="str">
            <v>FLOOD RD OFFRAMP</v>
          </cell>
          <cell r="AF692" t="str">
            <v>LKI Segment: 540</v>
          </cell>
          <cell r="AL692" t="str">
            <v>RD</v>
          </cell>
          <cell r="CA692" t="str">
            <v>01-13283-M002-XH0330501</v>
          </cell>
        </row>
        <row r="693">
          <cell r="L693" t="str">
            <v>U4196.2</v>
          </cell>
          <cell r="M693">
            <v>1048880.51</v>
          </cell>
          <cell r="U693" t="str">
            <v>SHAW BURIED CABLE</v>
          </cell>
          <cell r="AL693" t="str">
            <v>UC</v>
          </cell>
          <cell r="CA693" t="str">
            <v>01-13283-M002-XH0330501</v>
          </cell>
        </row>
        <row r="694">
          <cell r="L694" t="str">
            <v>U7329.0</v>
          </cell>
          <cell r="M694">
            <v>1048881.76</v>
          </cell>
          <cell r="U694" t="str">
            <v>TELUS U/G FIBRE OPTIC COMMUNICATIONS CABLE</v>
          </cell>
          <cell r="AL694" t="str">
            <v>UC</v>
          </cell>
          <cell r="CA694" t="str">
            <v>01-13283-M002-XH0330501</v>
          </cell>
        </row>
        <row r="695">
          <cell r="L695" t="str">
            <v>T4929.0</v>
          </cell>
          <cell r="M695">
            <v>1048904.29</v>
          </cell>
          <cell r="U695" t="str">
            <v>ROAD</v>
          </cell>
          <cell r="AF695" t="str">
            <v>ROAD</v>
          </cell>
          <cell r="AL695" t="str">
            <v>RD</v>
          </cell>
          <cell r="CA695" t="str">
            <v>01-13283-M002-XH0330501</v>
          </cell>
        </row>
        <row r="696">
          <cell r="L696" t="str">
            <v>U5478.0</v>
          </cell>
          <cell r="M696">
            <v>1048907.6499999999</v>
          </cell>
          <cell r="U696" t="str">
            <v>SHAW BURIED CABLE</v>
          </cell>
          <cell r="AL696" t="str">
            <v>UC</v>
          </cell>
          <cell r="CA696" t="str">
            <v>01-13283-M002-PT630001</v>
          </cell>
        </row>
        <row r="697">
          <cell r="L697" t="str">
            <v>U4197.2</v>
          </cell>
          <cell r="M697">
            <v>1048924.18</v>
          </cell>
          <cell r="U697" t="str">
            <v>SHAW BURIED CABLE</v>
          </cell>
          <cell r="AL697" t="str">
            <v>UC</v>
          </cell>
          <cell r="CA697" t="str">
            <v>01-13283-M002-PT630001</v>
          </cell>
        </row>
        <row r="698">
          <cell r="L698" t="str">
            <v>U5480.0</v>
          </cell>
          <cell r="M698" t="str">
            <v>1048+942 + 57</v>
          </cell>
          <cell r="U698" t="str">
            <v>SHAW BURIED CABLE</v>
          </cell>
          <cell r="AL698" t="str">
            <v>UC</v>
          </cell>
          <cell r="CA698" t="str">
            <v>01-13283-M002-PT630001</v>
          </cell>
        </row>
        <row r="699">
          <cell r="L699" t="str">
            <v>W1690.4</v>
          </cell>
          <cell r="M699" t="str">
            <v>1048+942 + 164</v>
          </cell>
          <cell r="U699" t="str">
            <v>CHAWUTHEN CREEK (BC-658)</v>
          </cell>
          <cell r="AF699" t="str">
            <v>S2</v>
          </cell>
          <cell r="AL699" t="str">
            <v>WC</v>
          </cell>
          <cell r="BY699" t="str">
            <v>Isolation with fish salvage and water quality monitoring if flowing (1)</v>
          </cell>
          <cell r="CA699" t="str">
            <v>01-13283-M002-XW0330801</v>
          </cell>
        </row>
        <row r="700">
          <cell r="L700" t="str">
            <v>P4342.0</v>
          </cell>
          <cell r="M700" t="str">
            <v>1048+942 + 221</v>
          </cell>
          <cell r="U700" t="str">
            <v>TRANS MOUNTAIN PIPELINE CO. LTD. BURIED PIPE</v>
          </cell>
          <cell r="AF700" t="str">
            <v>CRUDE OIL PIPELINE</v>
          </cell>
          <cell r="AL700" t="str">
            <v>OL</v>
          </cell>
          <cell r="CA700" t="str">
            <v>01-13283-M002-PT620001</v>
          </cell>
        </row>
        <row r="701">
          <cell r="L701" t="str">
            <v>U7274.0</v>
          </cell>
          <cell r="M701" t="str">
            <v>1048+942 + 228</v>
          </cell>
          <cell r="U701" t="str">
            <v>BC HYDRO O/H DISTRIBUTION</v>
          </cell>
          <cell r="AL701" t="str">
            <v>OE</v>
          </cell>
          <cell r="CA701" t="str">
            <v>01-13283-M002-PT130101</v>
          </cell>
        </row>
        <row r="702">
          <cell r="L702" t="str">
            <v>U5486.0</v>
          </cell>
          <cell r="M702" t="str">
            <v>1048+942 + 229</v>
          </cell>
          <cell r="U702" t="str">
            <v>SHAW O/H COMMUNICATIONS CABLE</v>
          </cell>
          <cell r="AL702" t="str">
            <v>OC</v>
          </cell>
          <cell r="CA702" t="str">
            <v>01-13283-M002-PT130101</v>
          </cell>
        </row>
        <row r="703">
          <cell r="L703" t="str">
            <v>U7330.0</v>
          </cell>
          <cell r="M703" t="str">
            <v>1048+942 + 230</v>
          </cell>
          <cell r="U703" t="str">
            <v>TELUS O/H COMMUNICATIONS CABLE</v>
          </cell>
          <cell r="AL703" t="str">
            <v>UC</v>
          </cell>
          <cell r="CA703" t="str">
            <v>01-13283-M002-PT130101</v>
          </cell>
        </row>
        <row r="704">
          <cell r="L704" t="str">
            <v>U7275.0</v>
          </cell>
          <cell r="M704" t="str">
            <v>1048+942 + 233</v>
          </cell>
          <cell r="U704" t="str">
            <v>MOTI BURIED POWER CABLE</v>
          </cell>
          <cell r="AL704" t="str">
            <v>UE</v>
          </cell>
          <cell r="CA704" t="str">
            <v>01-13283-M002-PT630001</v>
          </cell>
        </row>
        <row r="705">
          <cell r="L705" t="str">
            <v>U5471.0</v>
          </cell>
          <cell r="M705" t="str">
            <v>1048+942 + 257</v>
          </cell>
          <cell r="U705" t="str">
            <v>TELUS U/G COMMUNICATIONS CABLE</v>
          </cell>
          <cell r="AL705" t="str">
            <v>UC</v>
          </cell>
          <cell r="CA705" t="str">
            <v>01-13283-M002-PT630001</v>
          </cell>
        </row>
        <row r="706">
          <cell r="L706" t="str">
            <v>P7059.0</v>
          </cell>
          <cell r="M706">
            <v>1049359.3400000001</v>
          </cell>
          <cell r="U706" t="str">
            <v>BURIED MOTI CULVERT</v>
          </cell>
          <cell r="AL706" t="str">
            <v>ST</v>
          </cell>
          <cell r="CA706" t="str">
            <v>01-13283-M002-PT620001</v>
          </cell>
        </row>
        <row r="707">
          <cell r="L707" t="str">
            <v>P7060.0</v>
          </cell>
          <cell r="M707">
            <v>1049505.6200000001</v>
          </cell>
          <cell r="U707" t="str">
            <v>BURIED MOTI CULVERT</v>
          </cell>
          <cell r="AL707" t="str">
            <v>ST</v>
          </cell>
          <cell r="CA707" t="str">
            <v>01-13283-M002-PT620001</v>
          </cell>
        </row>
        <row r="708">
          <cell r="L708" t="str">
            <v>P7061.0</v>
          </cell>
          <cell r="M708">
            <v>1049728.6299999999</v>
          </cell>
          <cell r="U708" t="str">
            <v>BURIED MOTI CULVERT</v>
          </cell>
          <cell r="AL708" t="str">
            <v>ST</v>
          </cell>
          <cell r="CA708" t="str">
            <v>01-13283-M002-PT620001</v>
          </cell>
        </row>
        <row r="709">
          <cell r="L709" t="str">
            <v>W2071.1</v>
          </cell>
          <cell r="M709">
            <v>1049819.99</v>
          </cell>
          <cell r="U709" t="str">
            <v>UNNAMED CHANNEL (BC-658a)</v>
          </cell>
          <cell r="AF709" t="str">
            <v>S5</v>
          </cell>
          <cell r="AL709" t="str">
            <v>WC</v>
          </cell>
          <cell r="BY709" t="str">
            <v>Isolation if water present</v>
          </cell>
          <cell r="CA709" t="str">
            <v>01-13283-M002-PT610201</v>
          </cell>
        </row>
        <row r="710">
          <cell r="L710" t="str">
            <v>P7062.0</v>
          </cell>
          <cell r="M710">
            <v>1049823.1200000001</v>
          </cell>
          <cell r="U710" t="str">
            <v>BURIED MOTI CULVERT</v>
          </cell>
          <cell r="AL710" t="str">
            <v>ST</v>
          </cell>
          <cell r="CA710" t="str">
            <v>01-13283-M002-PT620001</v>
          </cell>
        </row>
        <row r="711">
          <cell r="L711" t="str">
            <v>P7063.0</v>
          </cell>
          <cell r="M711">
            <v>1050033.8700000001</v>
          </cell>
          <cell r="U711" t="str">
            <v>BURIED MOTI CULVERT</v>
          </cell>
          <cell r="AL711" t="str">
            <v>ST</v>
          </cell>
          <cell r="CA711" t="str">
            <v>01-13283-M002-PT620001</v>
          </cell>
        </row>
        <row r="712">
          <cell r="L712" t="str">
            <v>P7064.0</v>
          </cell>
          <cell r="M712">
            <v>1050198.6399999999</v>
          </cell>
          <cell r="U712" t="str">
            <v>BURIED MOTI CULVERT</v>
          </cell>
          <cell r="AL712" t="str">
            <v>ST</v>
          </cell>
          <cell r="CA712" t="str">
            <v>01-13283-M002-PT620001</v>
          </cell>
        </row>
        <row r="713">
          <cell r="L713" t="str">
            <v>W2072.1</v>
          </cell>
          <cell r="M713">
            <v>1050198.72</v>
          </cell>
          <cell r="U713" t="str">
            <v>UNNAMED CHANNEL (BC-658b)</v>
          </cell>
          <cell r="AF713" t="str">
            <v>S6</v>
          </cell>
          <cell r="AL713" t="str">
            <v>WC</v>
          </cell>
          <cell r="BY713" t="str">
            <v>Isolation if water present</v>
          </cell>
          <cell r="CA713" t="str">
            <v>01-13283-M002-PT610201</v>
          </cell>
        </row>
        <row r="714">
          <cell r="L714" t="str">
            <v>U5485.0</v>
          </cell>
          <cell r="M714">
            <v>1050316.56</v>
          </cell>
          <cell r="U714" t="str">
            <v>SHAW O/H COMMUNICATIONS CABLE</v>
          </cell>
          <cell r="AL714" t="str">
            <v>OC</v>
          </cell>
          <cell r="CA714" t="str">
            <v>01-13283-M002-PT130101</v>
          </cell>
        </row>
        <row r="715">
          <cell r="L715" t="str">
            <v>U7308.0</v>
          </cell>
          <cell r="M715">
            <v>1050317.53</v>
          </cell>
          <cell r="U715" t="str">
            <v>BC HYDRO O/H DISTRIBUTION</v>
          </cell>
          <cell r="AL715" t="str">
            <v>OE</v>
          </cell>
          <cell r="CA715" t="str">
            <v>01-13283-M002-PT130101</v>
          </cell>
        </row>
        <row r="716">
          <cell r="L716" t="str">
            <v>U7331.0</v>
          </cell>
          <cell r="M716">
            <v>1050317.54</v>
          </cell>
          <cell r="U716" t="str">
            <v>TELUS O/H COMMUNICATIONS CABLE</v>
          </cell>
          <cell r="AL716" t="str">
            <v>UE</v>
          </cell>
          <cell r="CA716" t="str">
            <v>01-13283-M002-PT130101</v>
          </cell>
        </row>
        <row r="717">
          <cell r="L717" t="str">
            <v>W1691.5</v>
          </cell>
          <cell r="M717">
            <v>1050653.02</v>
          </cell>
          <cell r="U717" t="str">
            <v>UNNAMED CHANNEL (TWO FAN CREEK 1) (BC-659)</v>
          </cell>
          <cell r="AF717" t="str">
            <v>S5</v>
          </cell>
          <cell r="AL717" t="str">
            <v>WC</v>
          </cell>
          <cell r="BY717" t="str">
            <v>Isolation if water present</v>
          </cell>
          <cell r="CA717" t="str">
            <v>01-13283-M002-XW0331001</v>
          </cell>
        </row>
        <row r="718">
          <cell r="L718" t="str">
            <v>W1692.5</v>
          </cell>
          <cell r="M718">
            <v>1050798.52</v>
          </cell>
          <cell r="U718" t="str">
            <v>UNNAMED CHANNEL (TWO FAN CREEK 2) (BC-660)</v>
          </cell>
          <cell r="AF718" t="str">
            <v>S5</v>
          </cell>
          <cell r="AL718" t="str">
            <v>WC</v>
          </cell>
          <cell r="BY718" t="str">
            <v>Isolation if water present</v>
          </cell>
          <cell r="CA718" t="str">
            <v>01-13283-M002-XW0331501</v>
          </cell>
        </row>
        <row r="719">
          <cell r="L719" t="str">
            <v>W2148.0</v>
          </cell>
          <cell r="M719">
            <v>1051703.94</v>
          </cell>
          <cell r="U719" t="str">
            <v>UNNAMED DRAINAGE (BC-660a)</v>
          </cell>
          <cell r="AF719" t="str">
            <v>NCD</v>
          </cell>
          <cell r="AL719" t="str">
            <v>WC</v>
          </cell>
          <cell r="BY719" t="str">
            <v>Isolation if water present</v>
          </cell>
          <cell r="CA719" t="str">
            <v>01-13283-M002-PT610001</v>
          </cell>
        </row>
        <row r="720">
          <cell r="L720" t="str">
            <v>P4343.0</v>
          </cell>
          <cell r="M720">
            <v>1051719.8</v>
          </cell>
          <cell r="U720" t="str">
            <v>TRANS MOUNTAIN PIPELINE CO. LTD. BURIED PIPE</v>
          </cell>
          <cell r="AF720" t="str">
            <v>CRUDE OIL PIPELINE</v>
          </cell>
          <cell r="AL720" t="str">
            <v>OL</v>
          </cell>
          <cell r="CA720" t="str">
            <v>01-13283-M002-PT620001</v>
          </cell>
        </row>
        <row r="721">
          <cell r="L721" t="str">
            <v>U5472.0</v>
          </cell>
          <cell r="M721">
            <v>1052030.27</v>
          </cell>
          <cell r="U721" t="str">
            <v>BC HYDRO O/H DISTRIBUTION</v>
          </cell>
          <cell r="AF721" t="str">
            <v>DISTRIBUTION</v>
          </cell>
          <cell r="AL721" t="str">
            <v>OC</v>
          </cell>
          <cell r="CA721" t="str">
            <v>01-13283-M002-PT130101</v>
          </cell>
        </row>
        <row r="722">
          <cell r="L722" t="str">
            <v>U5488.0</v>
          </cell>
          <cell r="M722">
            <v>1052030.27</v>
          </cell>
          <cell r="U722" t="str">
            <v>TELUS O/H COMMUNICATIONS CABLE</v>
          </cell>
          <cell r="AL722" t="str">
            <v>OC</v>
          </cell>
          <cell r="CA722" t="str">
            <v>01-13283-M002-PT130101</v>
          </cell>
        </row>
        <row r="723">
          <cell r="L723" t="str">
            <v>T4125.1</v>
          </cell>
          <cell r="M723">
            <v>1052452.74</v>
          </cell>
          <cell r="U723" t="str">
            <v>ROAD</v>
          </cell>
          <cell r="AL723" t="str">
            <v>RD</v>
          </cell>
          <cell r="CA723" t="str">
            <v>01-13283-M002-PT640001</v>
          </cell>
        </row>
        <row r="724">
          <cell r="L724" t="str">
            <v>W5775.0</v>
          </cell>
          <cell r="M724">
            <v>1052500.3500000001</v>
          </cell>
          <cell r="U724" t="str">
            <v>Unnamed Drainage (BC-660b)</v>
          </cell>
          <cell r="AF724" t="str">
            <v>NCD</v>
          </cell>
          <cell r="AL724" t="str">
            <v>WC</v>
          </cell>
          <cell r="CA724" t="str">
            <v>01-13283-M002-PT610201</v>
          </cell>
        </row>
        <row r="725">
          <cell r="L725" t="str">
            <v>W1694.6</v>
          </cell>
          <cell r="M725">
            <v>1053173.25</v>
          </cell>
          <cell r="U725" t="str">
            <v>HUNTER CREEK (BC-662)</v>
          </cell>
          <cell r="AF725" t="str">
            <v>S1B</v>
          </cell>
          <cell r="AL725" t="str">
            <v>WC</v>
          </cell>
          <cell r="BY725" t="str">
            <v>Isolation with fish salvage and water quality monitoring during low flow (3)</v>
          </cell>
          <cell r="CA725" t="str">
            <v>01-13283-M002-XW0332001</v>
          </cell>
        </row>
        <row r="726">
          <cell r="L726" t="str">
            <v>T5098.0</v>
          </cell>
          <cell r="M726">
            <v>1053243.53</v>
          </cell>
          <cell r="U726" t="str">
            <v>PRIVATE ROAD</v>
          </cell>
          <cell r="AL726" t="str">
            <v>RD</v>
          </cell>
          <cell r="CA726" t="str">
            <v>01-13283-M002-PT640001</v>
          </cell>
        </row>
        <row r="727">
          <cell r="L727" t="str">
            <v>T4126.1</v>
          </cell>
          <cell r="M727">
            <v>1053884.0900000001</v>
          </cell>
          <cell r="U727" t="str">
            <v>TRAIL</v>
          </cell>
          <cell r="AL727" t="str">
            <v>RD</v>
          </cell>
          <cell r="CA727" t="str">
            <v>01-13283-M002-PT640301</v>
          </cell>
        </row>
        <row r="728">
          <cell r="L728" t="str">
            <v>T4127.2</v>
          </cell>
          <cell r="M728">
            <v>1054172.69</v>
          </cell>
          <cell r="U728" t="str">
            <v>LORENZETTA-HUNTER FSR - FSR 6086 01</v>
          </cell>
          <cell r="AF728" t="str">
            <v>Forest Service Road</v>
          </cell>
          <cell r="AL728" t="str">
            <v>RD</v>
          </cell>
          <cell r="CA728" t="str">
            <v>01-13283-M002-PT640801</v>
          </cell>
        </row>
        <row r="729">
          <cell r="L729" t="str">
            <v>U5475.0</v>
          </cell>
          <cell r="M729">
            <v>1054206.1499999999</v>
          </cell>
          <cell r="U729" t="str">
            <v>BC HYDRO O/H DISTRIBUTION</v>
          </cell>
          <cell r="AF729" t="str">
            <v>DISTRIBUTION</v>
          </cell>
          <cell r="AL729" t="str">
            <v>OE</v>
          </cell>
          <cell r="CA729" t="str">
            <v>01-13283-M002-PT130101</v>
          </cell>
        </row>
        <row r="730">
          <cell r="L730" t="str">
            <v>U5571.0</v>
          </cell>
          <cell r="M730">
            <v>1054206.1499999999</v>
          </cell>
          <cell r="U730" t="str">
            <v>TELUS O/H COMMUNICATIONS CABLE</v>
          </cell>
          <cell r="AF730" t="str">
            <v>O/H COMMUNICATION CABLE</v>
          </cell>
          <cell r="AL730" t="str">
            <v>OC</v>
          </cell>
          <cell r="CA730" t="str">
            <v>01-13283-M002-PT130101</v>
          </cell>
        </row>
        <row r="731">
          <cell r="L731" t="str">
            <v>U7273.0</v>
          </cell>
          <cell r="M731">
            <v>1054206.1499999999</v>
          </cell>
          <cell r="U731" t="str">
            <v>HUNTER CREEK HYDRO O/H DISTRIBUTION</v>
          </cell>
          <cell r="AF731" t="str">
            <v>DISTRIBUTION</v>
          </cell>
          <cell r="AL731" t="str">
            <v>OE</v>
          </cell>
          <cell r="CA731" t="str">
            <v>01-13283-M002-PT130101</v>
          </cell>
        </row>
        <row r="732">
          <cell r="L732" t="str">
            <v>T4128.1</v>
          </cell>
          <cell r="M732">
            <v>1054231.8799999999</v>
          </cell>
          <cell r="U732" t="str">
            <v>TRAIL</v>
          </cell>
          <cell r="AL732" t="str">
            <v>RD</v>
          </cell>
          <cell r="CA732" t="str">
            <v>01-13283-M002-PT640301</v>
          </cell>
        </row>
        <row r="733">
          <cell r="L733" t="str">
            <v>W1695.5</v>
          </cell>
          <cell r="M733">
            <v>1054362.9099999999</v>
          </cell>
          <cell r="U733" t="str">
            <v>UNNAMED DRAINAGE (BC-663)</v>
          </cell>
          <cell r="AF733" t="str">
            <v>NCD</v>
          </cell>
          <cell r="AL733" t="str">
            <v>WC</v>
          </cell>
          <cell r="BY733" t="str">
            <v>Isolation if water present</v>
          </cell>
          <cell r="CA733" t="str">
            <v>01-13283-M002-PT610201</v>
          </cell>
        </row>
        <row r="734">
          <cell r="L734" t="str">
            <v>U4406.0</v>
          </cell>
          <cell r="M734">
            <v>1054644.1399999999</v>
          </cell>
          <cell r="U734" t="str">
            <v>BC HYDRO O/H POWERLINE</v>
          </cell>
          <cell r="AF734" t="str">
            <v>DISTRIBUTION</v>
          </cell>
          <cell r="AL734" t="str">
            <v>OE</v>
          </cell>
          <cell r="CA734" t="str">
            <v>01-13283-M002-PT130101</v>
          </cell>
        </row>
        <row r="735">
          <cell r="L735" t="str">
            <v>U5735.0</v>
          </cell>
          <cell r="M735">
            <v>1054644.1399999999</v>
          </cell>
          <cell r="U735" t="str">
            <v>TELUS O/H POWERLINE</v>
          </cell>
          <cell r="AF735" t="str">
            <v>DISTRIBUTION</v>
          </cell>
          <cell r="AL735" t="str">
            <v>OE</v>
          </cell>
          <cell r="CA735" t="str">
            <v>01-13283-M002-PT130101</v>
          </cell>
        </row>
        <row r="736">
          <cell r="L736" t="str">
            <v>T4129.1</v>
          </cell>
          <cell r="M736">
            <v>1054731.1299999999</v>
          </cell>
          <cell r="U736" t="str">
            <v>ROAD</v>
          </cell>
          <cell r="AL736" t="str">
            <v>RD</v>
          </cell>
          <cell r="CA736" t="str">
            <v>01-13283-M002-PT640001</v>
          </cell>
        </row>
        <row r="737">
          <cell r="L737" t="str">
            <v>U4407.0</v>
          </cell>
          <cell r="M737">
            <v>1054771.1399999999</v>
          </cell>
          <cell r="U737" t="str">
            <v>BC HYDRO O/H DISTRIBUTION</v>
          </cell>
          <cell r="AF737" t="str">
            <v>DISTRIBUTION</v>
          </cell>
          <cell r="AL737" t="str">
            <v>OE</v>
          </cell>
          <cell r="CA737" t="str">
            <v>01-13283-M002-PT130101</v>
          </cell>
        </row>
        <row r="738">
          <cell r="L738" t="str">
            <v>U5339.0</v>
          </cell>
          <cell r="M738">
            <v>1054771.1399999999</v>
          </cell>
          <cell r="U738" t="str">
            <v>TELUS O/H COMMUNICATIONS CABLE</v>
          </cell>
          <cell r="AF738" t="str">
            <v>O/H COMMUNICATION CABLE</v>
          </cell>
          <cell r="AL738" t="str">
            <v>OC</v>
          </cell>
          <cell r="CA738" t="str">
            <v>01-13283-M002-PT130101</v>
          </cell>
        </row>
        <row r="739">
          <cell r="L739" t="str">
            <v>T4236.0</v>
          </cell>
          <cell r="M739">
            <v>1054819.6599999999</v>
          </cell>
          <cell r="U739" t="str">
            <v>ROAD</v>
          </cell>
          <cell r="AL739" t="str">
            <v>RD</v>
          </cell>
          <cell r="CA739" t="str">
            <v>01-13283-M002-PT640001</v>
          </cell>
        </row>
        <row r="740">
          <cell r="L740" t="str">
            <v>T4239.0</v>
          </cell>
          <cell r="M740">
            <v>1054912.1399999999</v>
          </cell>
          <cell r="U740" t="str">
            <v>ROAD</v>
          </cell>
          <cell r="AL740" t="str">
            <v>RD</v>
          </cell>
          <cell r="CA740" t="str">
            <v>01-13283-M002-PT640001</v>
          </cell>
        </row>
        <row r="741">
          <cell r="L741" t="str">
            <v>T4130.1</v>
          </cell>
          <cell r="M741">
            <v>1054956.51</v>
          </cell>
          <cell r="U741" t="str">
            <v>ROAD</v>
          </cell>
          <cell r="AL741" t="str">
            <v>RD</v>
          </cell>
          <cell r="CA741" t="str">
            <v>01-13283-M002-PT640001</v>
          </cell>
        </row>
        <row r="742">
          <cell r="L742" t="str">
            <v>T4238.1</v>
          </cell>
          <cell r="M742">
            <v>1055075.19</v>
          </cell>
          <cell r="U742" t="str">
            <v>ROAD</v>
          </cell>
          <cell r="AL742" t="str">
            <v>RD</v>
          </cell>
          <cell r="CA742" t="str">
            <v>01-13283-M002-PT640001</v>
          </cell>
        </row>
        <row r="743">
          <cell r="L743" t="str">
            <v>U5476.0</v>
          </cell>
          <cell r="M743">
            <v>1055140.23</v>
          </cell>
          <cell r="U743" t="str">
            <v>BC HYDRO O/H DISTRIBUTION</v>
          </cell>
          <cell r="AF743" t="str">
            <v>DISTRIBUTION</v>
          </cell>
          <cell r="AL743" t="str">
            <v>OE</v>
          </cell>
          <cell r="CA743" t="str">
            <v>01-13283-M002-PT130101</v>
          </cell>
        </row>
        <row r="744">
          <cell r="L744" t="str">
            <v>U5574.0</v>
          </cell>
          <cell r="M744">
            <v>1055140.23</v>
          </cell>
          <cell r="U744" t="str">
            <v>TELUS O/H COMMUNICATIONS CABLE</v>
          </cell>
          <cell r="AF744" t="str">
            <v>O/H COMMUNICATION CABLE</v>
          </cell>
          <cell r="AL744" t="str">
            <v>OC</v>
          </cell>
          <cell r="CA744" t="str">
            <v>01-13283-M002-PT130101</v>
          </cell>
        </row>
        <row r="745">
          <cell r="L745" t="str">
            <v>P5476.0</v>
          </cell>
          <cell r="M745">
            <v>1055263.0900000001</v>
          </cell>
          <cell r="U745" t="str">
            <v>TRANS MOUNTAIN PIPELINE CO. LTD. BURIED PIPE</v>
          </cell>
          <cell r="AF745" t="str">
            <v>CRUDE OIL PIPELINE</v>
          </cell>
          <cell r="AL745" t="str">
            <v>OL</v>
          </cell>
          <cell r="CA745" t="str">
            <v>01-13283-M002-XH0332201</v>
          </cell>
        </row>
        <row r="746">
          <cell r="L746" t="str">
            <v>W5438.0</v>
          </cell>
          <cell r="M746">
            <v>1055276.1499999999</v>
          </cell>
          <cell r="U746" t="str">
            <v>UNNAMED DRAINAGE (BC-664)</v>
          </cell>
          <cell r="AF746" t="str">
            <v>NVC</v>
          </cell>
          <cell r="AL746" t="str">
            <v>WC</v>
          </cell>
          <cell r="BY746" t="str">
            <v>Open-cut</v>
          </cell>
          <cell r="CA746" t="str">
            <v>01-13283-M002-XH0332201</v>
          </cell>
        </row>
        <row r="747">
          <cell r="L747" t="str">
            <v>U5564.0</v>
          </cell>
          <cell r="M747">
            <v>1055302.6399999999</v>
          </cell>
          <cell r="U747" t="str">
            <v>BC HYDRO O/H DISTRIBUTION</v>
          </cell>
          <cell r="AF747" t="str">
            <v>DISTRIBUTION</v>
          </cell>
          <cell r="AL747" t="str">
            <v>OE</v>
          </cell>
          <cell r="CA747" t="str">
            <v>01-13283-M002-XH0332201</v>
          </cell>
        </row>
        <row r="748">
          <cell r="L748" t="str">
            <v>U5575.0</v>
          </cell>
          <cell r="M748">
            <v>1055302.6399999999</v>
          </cell>
          <cell r="U748" t="str">
            <v>TELUS O/H COMMUNICATIONS CABLE</v>
          </cell>
          <cell r="AF748" t="str">
            <v>O/H COMMUNICATION CABLE</v>
          </cell>
          <cell r="AL748" t="str">
            <v>OC</v>
          </cell>
          <cell r="CA748" t="str">
            <v>01-13283-M002-XH0332201</v>
          </cell>
        </row>
        <row r="749">
          <cell r="L749" t="str">
            <v>U5576.0</v>
          </cell>
          <cell r="M749">
            <v>1055302.6399999999</v>
          </cell>
          <cell r="U749" t="str">
            <v>SHAW O/H FIBRE OPTIC COMMUNICATIONS CABLE</v>
          </cell>
          <cell r="AF749" t="str">
            <v>FOTS _ SHAW</v>
          </cell>
          <cell r="AL749" t="str">
            <v>OC</v>
          </cell>
          <cell r="CA749" t="str">
            <v>01-13283-M002-XH0332201</v>
          </cell>
        </row>
        <row r="750">
          <cell r="L750" t="str">
            <v>T4958.0</v>
          </cell>
          <cell r="M750">
            <v>1055305.2</v>
          </cell>
          <cell r="U750" t="str">
            <v>LAIDLAW RD</v>
          </cell>
          <cell r="AL750" t="str">
            <v>RD</v>
          </cell>
          <cell r="CA750" t="str">
            <v>01-13283-M002-XH0332201</v>
          </cell>
        </row>
        <row r="751">
          <cell r="L751" t="str">
            <v>U5807.0</v>
          </cell>
          <cell r="M751">
            <v>1055314.95</v>
          </cell>
          <cell r="U751" t="str">
            <v>TELUS BURIED FIBRE OPTIC CABLE</v>
          </cell>
          <cell r="AL751" t="str">
            <v>UC</v>
          </cell>
          <cell r="CA751" t="str">
            <v>01-13283-M002-XH0332201</v>
          </cell>
        </row>
        <row r="752">
          <cell r="L752" t="str">
            <v>P7104.0</v>
          </cell>
          <cell r="M752">
            <v>1055316.3999999999</v>
          </cell>
          <cell r="U752" t="str">
            <v>BURIED MOTI CULVERT 500mm CSP</v>
          </cell>
          <cell r="AL752" t="str">
            <v>ST</v>
          </cell>
          <cell r="CA752" t="str">
            <v>01-13283-M002-PT620001</v>
          </cell>
        </row>
        <row r="753">
          <cell r="L753" t="str">
            <v>U7350.0</v>
          </cell>
          <cell r="M753">
            <v>1055316.92</v>
          </cell>
          <cell r="U753" t="str">
            <v>MOTI BURIED POWER CABLE</v>
          </cell>
          <cell r="AL753" t="str">
            <v>UE</v>
          </cell>
          <cell r="CA753" t="str">
            <v>01-13283-M002-XH0332201</v>
          </cell>
        </row>
        <row r="754">
          <cell r="L754" t="str">
            <v>U7351.0</v>
          </cell>
          <cell r="M754">
            <v>1055357.7</v>
          </cell>
          <cell r="U754" t="str">
            <v>MOTI BURIED POWER CABLE</v>
          </cell>
          <cell r="AL754" t="str">
            <v>UE</v>
          </cell>
          <cell r="CA754" t="str">
            <v>01-13283-M002-PT630001</v>
          </cell>
        </row>
        <row r="755">
          <cell r="L755" t="str">
            <v>U5579.0</v>
          </cell>
          <cell r="M755">
            <v>1055362.08</v>
          </cell>
          <cell r="U755" t="str">
            <v>BC HYDRO O/H DISTRIBUTION</v>
          </cell>
          <cell r="AF755" t="str">
            <v>DISTRIBUTION</v>
          </cell>
          <cell r="AL755" t="str">
            <v>OE</v>
          </cell>
          <cell r="CA755" t="str">
            <v>01-13283-M002-PT130101</v>
          </cell>
        </row>
        <row r="756">
          <cell r="L756" t="str">
            <v>P7105.0</v>
          </cell>
          <cell r="M756">
            <v>1055370.17</v>
          </cell>
          <cell r="U756" t="str">
            <v>BURIED MOTI CULVERT 500mm CSP</v>
          </cell>
          <cell r="AL756" t="str">
            <v>ST</v>
          </cell>
          <cell r="CA756" t="str">
            <v>01-13283-M002-PT620001</v>
          </cell>
        </row>
        <row r="757">
          <cell r="L757" t="str">
            <v>W5439.0</v>
          </cell>
          <cell r="M757">
            <v>1055370.81</v>
          </cell>
          <cell r="U757" t="str">
            <v>UNNAMED DRAINAGE (BC-664)</v>
          </cell>
          <cell r="AF757" t="str">
            <v>NVC</v>
          </cell>
          <cell r="AL757" t="str">
            <v>WC</v>
          </cell>
          <cell r="BY757" t="str">
            <v>Open-cut</v>
          </cell>
          <cell r="CA757" t="str">
            <v>01-13283-M002-PT610201</v>
          </cell>
        </row>
        <row r="758">
          <cell r="L758" t="str">
            <v>U7352.0</v>
          </cell>
          <cell r="M758">
            <v>1055387.3400000001</v>
          </cell>
          <cell r="U758" t="str">
            <v>MOTI BURIED POWER CABLE</v>
          </cell>
          <cell r="AL758" t="str">
            <v>UE</v>
          </cell>
          <cell r="CA758" t="str">
            <v>01-13283-M002-PT630001</v>
          </cell>
        </row>
        <row r="759">
          <cell r="L759" t="str">
            <v>U5580.0</v>
          </cell>
          <cell r="M759">
            <v>1055429.74</v>
          </cell>
          <cell r="U759" t="str">
            <v>BC HYDRO O/H DISTRIBUTION</v>
          </cell>
          <cell r="AL759" t="str">
            <v>OE</v>
          </cell>
          <cell r="CA759" t="str">
            <v>01-13283-M002-PT130101</v>
          </cell>
        </row>
        <row r="760">
          <cell r="L760" t="str">
            <v>U5581.0</v>
          </cell>
          <cell r="M760">
            <v>1055429.74</v>
          </cell>
          <cell r="U760" t="str">
            <v>TELUS O/H COMMUNICATIONS CABLE</v>
          </cell>
          <cell r="AL760" t="str">
            <v>OC</v>
          </cell>
          <cell r="CA760" t="str">
            <v>01-13283-M002-PT130101</v>
          </cell>
        </row>
        <row r="761">
          <cell r="L761" t="str">
            <v>P7106.0</v>
          </cell>
          <cell r="M761">
            <v>1055431.18</v>
          </cell>
          <cell r="U761" t="str">
            <v>100mm CSP BURIED MOTI CULVERT</v>
          </cell>
          <cell r="AL761" t="str">
            <v>ST</v>
          </cell>
          <cell r="CA761" t="str">
            <v>01-13283-M002-PT620001</v>
          </cell>
        </row>
        <row r="762">
          <cell r="L762" t="str">
            <v>U7369.0</v>
          </cell>
          <cell r="M762">
            <v>1055445.3700000001</v>
          </cell>
          <cell r="U762" t="str">
            <v>MOTI 1" BURIED COMMUNICATIONS CABLE</v>
          </cell>
          <cell r="AL762" t="str">
            <v>UE</v>
          </cell>
          <cell r="CA762" t="str">
            <v>01-13283-M002-PT630001</v>
          </cell>
        </row>
        <row r="763">
          <cell r="L763" t="str">
            <v>U7370.0</v>
          </cell>
          <cell r="M763">
            <v>1055445.83</v>
          </cell>
          <cell r="U763" t="str">
            <v>MOTI 1" BURIED POWER CABLE</v>
          </cell>
          <cell r="AL763" t="str">
            <v>UE</v>
          </cell>
          <cell r="CA763" t="str">
            <v>01-13283-M002-PT630001</v>
          </cell>
        </row>
        <row r="764">
          <cell r="L764" t="str">
            <v>U7353.0</v>
          </cell>
          <cell r="M764">
            <v>1055451.53</v>
          </cell>
          <cell r="U764" t="str">
            <v>MOTI BURIED POWER CABLE</v>
          </cell>
          <cell r="AL764" t="str">
            <v>UE</v>
          </cell>
          <cell r="CA764" t="str">
            <v>01-13283-M002-PT630001</v>
          </cell>
        </row>
        <row r="765">
          <cell r="L765" t="str">
            <v>U7371.0</v>
          </cell>
          <cell r="M765">
            <v>1055454.76</v>
          </cell>
          <cell r="U765" t="str">
            <v>MOTI 1" BURIED POWER CABLE</v>
          </cell>
          <cell r="AL765" t="str">
            <v>UE</v>
          </cell>
          <cell r="CA765" t="str">
            <v>01-13283-M002-PT630001</v>
          </cell>
        </row>
        <row r="766">
          <cell r="L766" t="str">
            <v>U7374.0</v>
          </cell>
          <cell r="M766">
            <v>1055467.17</v>
          </cell>
          <cell r="U766" t="str">
            <v>MOTI 1" BURIED POWER CABLE</v>
          </cell>
          <cell r="AL766" t="str">
            <v>UE</v>
          </cell>
          <cell r="CA766" t="str">
            <v>01-13283-M002-PT630001</v>
          </cell>
        </row>
        <row r="767">
          <cell r="L767" t="str">
            <v>P7111.0</v>
          </cell>
          <cell r="M767">
            <v>1055467.45</v>
          </cell>
          <cell r="U767" t="str">
            <v>100mm CSP BURIED MOTI CULVERT</v>
          </cell>
          <cell r="AL767" t="str">
            <v>ST</v>
          </cell>
          <cell r="CA767" t="str">
            <v>01-13283-M002-PT620001</v>
          </cell>
        </row>
        <row r="768">
          <cell r="L768" t="str">
            <v>U7372.0</v>
          </cell>
          <cell r="M768">
            <v>1055472.6399999999</v>
          </cell>
          <cell r="U768" t="str">
            <v>MOTI 1" BURIED COMMUNICATIONS CABLE</v>
          </cell>
          <cell r="AL768" t="str">
            <v>UE</v>
          </cell>
          <cell r="CA768" t="str">
            <v>01-13283-M002-PT630001</v>
          </cell>
        </row>
        <row r="769">
          <cell r="L769" t="str">
            <v>T4976.0</v>
          </cell>
          <cell r="M769">
            <v>1055511.92</v>
          </cell>
          <cell r="U769" t="str">
            <v>CONNECTOR TO LAIDLAW ROAD</v>
          </cell>
          <cell r="AL769" t="str">
            <v>RD</v>
          </cell>
          <cell r="CA769" t="str">
            <v>01-13283-M002-PT640001</v>
          </cell>
        </row>
        <row r="770">
          <cell r="L770" t="str">
            <v>P7088.0</v>
          </cell>
          <cell r="M770">
            <v>1055703.1200000001</v>
          </cell>
          <cell r="U770" t="str">
            <v>BURIED MOTI CULVERT</v>
          </cell>
          <cell r="AL770" t="str">
            <v>ST</v>
          </cell>
          <cell r="CA770" t="str">
            <v>01-13283-M002-PT620001</v>
          </cell>
        </row>
        <row r="771">
          <cell r="L771" t="str">
            <v>U5943.0</v>
          </cell>
          <cell r="M771">
            <v>1055914.47</v>
          </cell>
          <cell r="U771" t="str">
            <v>BC HYDRO O/H DISTRIBUTION</v>
          </cell>
          <cell r="AF771" t="str">
            <v>OVERHEAD CABLE</v>
          </cell>
          <cell r="AL771" t="str">
            <v>OC</v>
          </cell>
          <cell r="CA771" t="str">
            <v>01-13283-M002-PT130101</v>
          </cell>
        </row>
        <row r="772">
          <cell r="L772" t="str">
            <v>U5809.0</v>
          </cell>
          <cell r="M772">
            <v>1055989.77</v>
          </cell>
          <cell r="U772" t="str">
            <v>TELUS BURIED FIBRE OPTIC CABLE</v>
          </cell>
          <cell r="AL772" t="str">
            <v>UC</v>
          </cell>
          <cell r="CA772" t="str">
            <v>01-13283-M002-PT630001</v>
          </cell>
        </row>
        <row r="773">
          <cell r="L773" t="str">
            <v>U5582.0</v>
          </cell>
          <cell r="M773">
            <v>1056332.07</v>
          </cell>
          <cell r="U773" t="str">
            <v>BC HYDRO O/H DISTRIBUTION</v>
          </cell>
          <cell r="AL773" t="str">
            <v>OE</v>
          </cell>
          <cell r="CA773" t="str">
            <v>01-13283-M002-PT130101</v>
          </cell>
        </row>
        <row r="774">
          <cell r="L774" t="str">
            <v>U5583.0</v>
          </cell>
          <cell r="M774">
            <v>1056332.07</v>
          </cell>
          <cell r="U774" t="str">
            <v>TELUS O/H COMMUNICATIONS CABLE</v>
          </cell>
          <cell r="AL774" t="str">
            <v>OC</v>
          </cell>
          <cell r="CA774" t="str">
            <v>01-13283-M002-PT130101</v>
          </cell>
        </row>
        <row r="775">
          <cell r="L775" t="str">
            <v>U7384.0</v>
          </cell>
          <cell r="M775">
            <v>1056566.1200000001</v>
          </cell>
          <cell r="U775" t="str">
            <v>BC HYDRO O/H DISTRIBUTION</v>
          </cell>
          <cell r="AL775" t="str">
            <v>OH</v>
          </cell>
          <cell r="CA775" t="str">
            <v>01-13283-M002-PT130101</v>
          </cell>
        </row>
        <row r="776">
          <cell r="L776" t="str">
            <v>U7385.0</v>
          </cell>
          <cell r="M776">
            <v>1056566.1200000001</v>
          </cell>
          <cell r="U776" t="str">
            <v>TELUS O/H COMMUNICATIONS CABLE</v>
          </cell>
          <cell r="AL776" t="str">
            <v>OH</v>
          </cell>
          <cell r="CA776" t="str">
            <v>01-13283-M002-PT130101</v>
          </cell>
        </row>
        <row r="777">
          <cell r="L777" t="str">
            <v>U5810.0</v>
          </cell>
          <cell r="M777" t="str">
            <v>1056+645 + 1</v>
          </cell>
          <cell r="U777" t="str">
            <v>TELUS BURIED FIBRE OPTIC CABLE</v>
          </cell>
          <cell r="AL777" t="str">
            <v>UC</v>
          </cell>
          <cell r="CA777" t="str">
            <v>01-13283-M002-XH0332301</v>
          </cell>
        </row>
        <row r="778">
          <cell r="L778" t="str">
            <v>T4957.0</v>
          </cell>
          <cell r="M778" t="str">
            <v>1056+645 + 9</v>
          </cell>
          <cell r="U778" t="str">
            <v>LAIDLAW RD</v>
          </cell>
          <cell r="AL778" t="str">
            <v>RD</v>
          </cell>
          <cell r="CA778" t="str">
            <v>01-13283-M002-XH0332301</v>
          </cell>
        </row>
        <row r="779">
          <cell r="L779" t="str">
            <v>U5563.0</v>
          </cell>
          <cell r="M779" t="str">
            <v>1056+645 + 18</v>
          </cell>
          <cell r="U779" t="str">
            <v>BC HYDRO O/H DISTRIBUTION</v>
          </cell>
          <cell r="AF779" t="str">
            <v>DISTRIBUTION</v>
          </cell>
          <cell r="AL779" t="str">
            <v>OE</v>
          </cell>
          <cell r="CA779" t="str">
            <v>01-13283-M002-XH0332301</v>
          </cell>
        </row>
        <row r="780">
          <cell r="L780" t="str">
            <v>U5577.0</v>
          </cell>
          <cell r="M780" t="str">
            <v>1056+645 + 18</v>
          </cell>
          <cell r="U780" t="str">
            <v>TELUS O/H COMMUNICATIONS CABLE</v>
          </cell>
          <cell r="AF780" t="str">
            <v>O/H COMMUNICATION CABLE</v>
          </cell>
          <cell r="AL780" t="str">
            <v>OC</v>
          </cell>
          <cell r="CA780" t="str">
            <v>01-13283-M002-XH0332301</v>
          </cell>
        </row>
        <row r="781">
          <cell r="L781" t="str">
            <v>U5578.0</v>
          </cell>
          <cell r="M781" t="str">
            <v>1056+645 + 18</v>
          </cell>
          <cell r="U781" t="str">
            <v>SHAW O/H FIBRE OPTIC COMMUNICATIONS CABLE</v>
          </cell>
          <cell r="AF781" t="str">
            <v>FOTS _ SHAW</v>
          </cell>
          <cell r="AL781" t="str">
            <v>OC</v>
          </cell>
          <cell r="CA781" t="str">
            <v>01-13283-M002-XH0332301</v>
          </cell>
        </row>
        <row r="782">
          <cell r="L782" t="str">
            <v>U5811.0</v>
          </cell>
          <cell r="M782" t="str">
            <v>1056+645 + 60</v>
          </cell>
          <cell r="U782" t="str">
            <v>O/H ZIPLINE CABLE</v>
          </cell>
          <cell r="AL782" t="str">
            <v>UN</v>
          </cell>
          <cell r="CA782" t="str">
            <v>01-13283-M002-XH0332301</v>
          </cell>
        </row>
        <row r="783">
          <cell r="L783" t="str">
            <v>P5477.0</v>
          </cell>
          <cell r="M783">
            <v>1056858.01</v>
          </cell>
          <cell r="U783" t="str">
            <v>TRANS MOUNTAIN PIPELINE CO. LTD. BURIED PIPE</v>
          </cell>
          <cell r="AF783" t="str">
            <v>CRUDE OIL PIPELINE</v>
          </cell>
          <cell r="AL783" t="str">
            <v>OL</v>
          </cell>
          <cell r="CA783" t="str">
            <v>01-13283-M002-PT620001</v>
          </cell>
        </row>
        <row r="784">
          <cell r="L784" t="str">
            <v>T4923.0</v>
          </cell>
          <cell r="M784">
            <v>1056926.01</v>
          </cell>
          <cell r="U784" t="str">
            <v>ROAD</v>
          </cell>
          <cell r="AL784" t="str">
            <v>RD</v>
          </cell>
          <cell r="CA784" t="str">
            <v>01-13283-M002-PT640001</v>
          </cell>
        </row>
        <row r="785">
          <cell r="L785" t="str">
            <v>U5812.0</v>
          </cell>
          <cell r="M785">
            <v>1057044.76</v>
          </cell>
          <cell r="U785" t="str">
            <v>PRIVATE O/H POWER</v>
          </cell>
          <cell r="AL785" t="str">
            <v>OE</v>
          </cell>
          <cell r="CA785" t="str">
            <v>01-13283-M002-PT130101</v>
          </cell>
        </row>
        <row r="786">
          <cell r="L786" t="str">
            <v>T4237.0</v>
          </cell>
          <cell r="M786">
            <v>1057047.27</v>
          </cell>
          <cell r="U786" t="str">
            <v>ROAD</v>
          </cell>
          <cell r="AL786" t="str">
            <v>RD</v>
          </cell>
          <cell r="CA786" t="str">
            <v>01-13283-M002-PT640001</v>
          </cell>
        </row>
        <row r="787">
          <cell r="L787" t="str">
            <v>T4977.0</v>
          </cell>
          <cell r="M787">
            <v>1057068.04</v>
          </cell>
          <cell r="U787" t="str">
            <v>PRIVATE SIDEWALK</v>
          </cell>
          <cell r="AL787" t="str">
            <v>RD</v>
          </cell>
          <cell r="CA787" t="str">
            <v>01-13283-M002-PT640001</v>
          </cell>
        </row>
        <row r="788">
          <cell r="L788" t="str">
            <v>T4242.0</v>
          </cell>
          <cell r="M788">
            <v>1057083.75</v>
          </cell>
          <cell r="U788" t="str">
            <v>ROAD</v>
          </cell>
          <cell r="AL788" t="str">
            <v>RD</v>
          </cell>
          <cell r="CA788" t="str">
            <v>01-13283-M002-PT640001</v>
          </cell>
        </row>
        <row r="789">
          <cell r="L789" t="str">
            <v>U4408.0</v>
          </cell>
          <cell r="M789">
            <v>1057116.44</v>
          </cell>
          <cell r="U789" t="str">
            <v>BC HYDRO O/H DISTRIBUTION</v>
          </cell>
          <cell r="AF789" t="str">
            <v>DISTRIBUTION</v>
          </cell>
          <cell r="AL789" t="str">
            <v>OE</v>
          </cell>
          <cell r="CA789" t="str">
            <v>01-13283-M002-PT130101</v>
          </cell>
        </row>
        <row r="790">
          <cell r="L790" t="str">
            <v>T4137.1</v>
          </cell>
          <cell r="M790">
            <v>1057175.67</v>
          </cell>
          <cell r="U790" t="str">
            <v>ROAD</v>
          </cell>
          <cell r="AL790" t="str">
            <v>RD</v>
          </cell>
          <cell r="CA790" t="str">
            <v>01-13283-M002-PT640001</v>
          </cell>
        </row>
        <row r="791">
          <cell r="L791" t="str">
            <v>U7092.0</v>
          </cell>
          <cell r="M791">
            <v>1057178.99</v>
          </cell>
          <cell r="U791" t="str">
            <v>TELUS O/H COMMUNICATIONS CABLE</v>
          </cell>
          <cell r="AF791" t="str">
            <v>DISTRIBUTION</v>
          </cell>
          <cell r="AL791" t="str">
            <v>OE</v>
          </cell>
          <cell r="CA791" t="str">
            <v>01-13283-M002-PT130101</v>
          </cell>
        </row>
        <row r="792">
          <cell r="L792" t="str">
            <v>U4409.0</v>
          </cell>
          <cell r="M792">
            <v>1057178.99</v>
          </cell>
          <cell r="U792" t="str">
            <v>BC HYDRO O/H DISTRIBUTION</v>
          </cell>
          <cell r="AF792" t="str">
            <v>DISTRIBUTION</v>
          </cell>
          <cell r="AL792" t="str">
            <v>OE</v>
          </cell>
          <cell r="CA792" t="str">
            <v>01-13283-M002-PT130101</v>
          </cell>
        </row>
        <row r="793">
          <cell r="L793" t="str">
            <v>P5666.0</v>
          </cell>
          <cell r="M793">
            <v>1057204.75</v>
          </cell>
          <cell r="U793" t="str">
            <v>IRRIGATION HOSE</v>
          </cell>
          <cell r="AL793" t="str">
            <v>WD</v>
          </cell>
          <cell r="CA793" t="str">
            <v>01-13283-M002-PT620001</v>
          </cell>
        </row>
        <row r="794">
          <cell r="L794" t="str">
            <v>P5667.0</v>
          </cell>
          <cell r="M794">
            <v>1057209.67</v>
          </cell>
          <cell r="U794" t="str">
            <v>IRRIGATION HOSE</v>
          </cell>
          <cell r="AL794" t="str">
            <v>WD</v>
          </cell>
          <cell r="CA794" t="str">
            <v>01-13283-M002-PT620001</v>
          </cell>
        </row>
        <row r="795">
          <cell r="L795" t="str">
            <v>U4410.0</v>
          </cell>
          <cell r="M795">
            <v>1057433.29</v>
          </cell>
          <cell r="U795" t="str">
            <v>BC HYDRO O/H DISTRIBUTION</v>
          </cell>
          <cell r="AF795" t="str">
            <v>DISTRIBUTION</v>
          </cell>
          <cell r="AL795" t="str">
            <v>OE</v>
          </cell>
          <cell r="CA795" t="str">
            <v>01-13283-M002-XH0332501</v>
          </cell>
        </row>
        <row r="796">
          <cell r="L796" t="str">
            <v>U5524.0</v>
          </cell>
          <cell r="M796">
            <v>1057433.29</v>
          </cell>
          <cell r="U796" t="str">
            <v>TELUS O/H COMMUNICATIONS CABLE</v>
          </cell>
          <cell r="AF796" t="str">
            <v>UTILITY</v>
          </cell>
          <cell r="AL796" t="str">
            <v>OC</v>
          </cell>
          <cell r="CA796" t="str">
            <v>01-13283-M002-XH0332501</v>
          </cell>
        </row>
        <row r="797">
          <cell r="L797" t="str">
            <v>T4138.1</v>
          </cell>
          <cell r="M797">
            <v>1057449.67</v>
          </cell>
          <cell r="U797" t="str">
            <v>LAIDLAW RD</v>
          </cell>
          <cell r="AF797" t="str">
            <v>LKI Segment: 540</v>
          </cell>
          <cell r="AL797" t="str">
            <v>RD</v>
          </cell>
          <cell r="CA797" t="str">
            <v>01-13283-M002-XH0332501</v>
          </cell>
        </row>
        <row r="798">
          <cell r="L798" t="str">
            <v>U4411.0</v>
          </cell>
          <cell r="M798">
            <v>1057466.5</v>
          </cell>
          <cell r="U798" t="str">
            <v>TELUS O/H COMMUNICATIONS CABLE</v>
          </cell>
          <cell r="AF798" t="str">
            <v>O/H COMMUNICATIONS CABLE</v>
          </cell>
          <cell r="AL798" t="str">
            <v>OC</v>
          </cell>
          <cell r="CA798" t="str">
            <v>01-13283-M002-XH0332501</v>
          </cell>
        </row>
        <row r="799">
          <cell r="L799" t="str">
            <v>T4139.1</v>
          </cell>
          <cell r="M799">
            <v>1057924.54</v>
          </cell>
          <cell r="U799" t="str">
            <v>MCKAY RD</v>
          </cell>
          <cell r="AF799" t="str">
            <v>LKI Segment: 540</v>
          </cell>
          <cell r="AL799" t="str">
            <v>RD</v>
          </cell>
          <cell r="CA799" t="str">
            <v>01-13283-M002-XH0332601</v>
          </cell>
        </row>
        <row r="800">
          <cell r="L800" t="str">
            <v>U4210.1</v>
          </cell>
          <cell r="M800">
            <v>1057926.55</v>
          </cell>
          <cell r="U800" t="str">
            <v>TELUS U/G COMMUNICATIONS CABLE</v>
          </cell>
          <cell r="AL800" t="str">
            <v>UC</v>
          </cell>
          <cell r="CA800" t="str">
            <v>01-13283-M002-XH0332601</v>
          </cell>
        </row>
        <row r="801">
          <cell r="L801" t="str">
            <v>U4211.1</v>
          </cell>
          <cell r="M801">
            <v>1057933.3600000001</v>
          </cell>
          <cell r="U801" t="str">
            <v>TELUS O/H COMMUNICATIONS CABLE</v>
          </cell>
          <cell r="AF801" t="str">
            <v>O/H COMMUNICATIONS CABLE</v>
          </cell>
          <cell r="AL801" t="str">
            <v>OC</v>
          </cell>
          <cell r="CA801" t="str">
            <v>01-13283-M002-XH0332601</v>
          </cell>
        </row>
        <row r="802">
          <cell r="L802" t="str">
            <v>U4670.0</v>
          </cell>
          <cell r="M802">
            <v>1057933.8600000001</v>
          </cell>
          <cell r="U802" t="str">
            <v>BC HYDRO O/H DISTRIBUTION</v>
          </cell>
          <cell r="AF802" t="str">
            <v>DISTRIBUTION</v>
          </cell>
          <cell r="AL802" t="str">
            <v>OE</v>
          </cell>
          <cell r="CA802" t="str">
            <v>01-13283-M002-XH0332601</v>
          </cell>
        </row>
        <row r="803">
          <cell r="L803" t="str">
            <v>T4140.1</v>
          </cell>
          <cell r="M803">
            <v>1058270.3799999999</v>
          </cell>
          <cell r="U803" t="str">
            <v>ROAD</v>
          </cell>
          <cell r="AL803" t="str">
            <v>RD</v>
          </cell>
          <cell r="CA803" t="str">
            <v>01-13283-M002-PT640001</v>
          </cell>
        </row>
        <row r="804">
          <cell r="L804" t="str">
            <v>U4412.0</v>
          </cell>
          <cell r="M804">
            <v>1058280.07</v>
          </cell>
          <cell r="U804" t="str">
            <v>PRIVATE O/H POWERLINE</v>
          </cell>
          <cell r="AF804" t="str">
            <v>DISTRIBUTION</v>
          </cell>
          <cell r="AL804" t="str">
            <v>OE</v>
          </cell>
          <cell r="CA804" t="str">
            <v>01-13283-M002-PT130101</v>
          </cell>
        </row>
        <row r="805">
          <cell r="L805" t="str">
            <v>P5447.0</v>
          </cell>
          <cell r="M805">
            <v>1058749.6499999999</v>
          </cell>
          <cell r="U805" t="str">
            <v>PRIVATE UG IRRIGATION PIPE</v>
          </cell>
          <cell r="AF805" t="str">
            <v>BURIED PIPE</v>
          </cell>
          <cell r="AL805" t="str">
            <v>WD</v>
          </cell>
          <cell r="CA805" t="str">
            <v>01-13283-M002-PT620001</v>
          </cell>
        </row>
        <row r="806">
          <cell r="L806" t="str">
            <v>W1698.6</v>
          </cell>
          <cell r="M806">
            <v>1058793.19</v>
          </cell>
          <cell r="U806" t="str">
            <v>LORENZETTA CREEK (BC-666)</v>
          </cell>
          <cell r="AF806" t="str">
            <v>S2</v>
          </cell>
          <cell r="AL806" t="str">
            <v>WC</v>
          </cell>
          <cell r="BY806" t="str">
            <v>Isolation with fish salvage and water quality monitoring (1)</v>
          </cell>
          <cell r="CA806" t="str">
            <v>01-13283-M002-XW0333001</v>
          </cell>
        </row>
        <row r="807">
          <cell r="L807" t="str">
            <v>U4212.2</v>
          </cell>
          <cell r="M807">
            <v>1058844.8700000001</v>
          </cell>
          <cell r="U807" t="str">
            <v>BC HYDRO O/H DISTRIBUTION</v>
          </cell>
          <cell r="AF807" t="str">
            <v>DISTRIBUTION</v>
          </cell>
          <cell r="AL807" t="str">
            <v>OE</v>
          </cell>
          <cell r="CA807" t="str">
            <v>01-13283-M002-XH0333501</v>
          </cell>
        </row>
        <row r="808">
          <cell r="L808" t="str">
            <v>U4582.0</v>
          </cell>
          <cell r="M808">
            <v>1058844.8700000001</v>
          </cell>
          <cell r="U808" t="str">
            <v>TELUS O/H COMMUNICATIONS CABLE</v>
          </cell>
          <cell r="AF808" t="str">
            <v>O/H COMMUNICATIONS CABLE</v>
          </cell>
          <cell r="AL808" t="str">
            <v>OC</v>
          </cell>
          <cell r="CA808" t="str">
            <v>01-13283-M002-XH0333501</v>
          </cell>
        </row>
        <row r="809">
          <cell r="L809" t="str">
            <v>T4245.2</v>
          </cell>
          <cell r="M809">
            <v>1058849.6499999999</v>
          </cell>
          <cell r="U809" t="str">
            <v>FRANCHER ROAD</v>
          </cell>
          <cell r="AF809" t="str">
            <v>ROAD</v>
          </cell>
          <cell r="AL809" t="str">
            <v>RD</v>
          </cell>
          <cell r="CA809" t="str">
            <v>01-13283-M002-XH0333501</v>
          </cell>
        </row>
        <row r="810">
          <cell r="L810" t="str">
            <v>T4963.0</v>
          </cell>
          <cell r="M810">
            <v>1058989.68</v>
          </cell>
          <cell r="U810" t="str">
            <v>PRIVATE ROAD</v>
          </cell>
          <cell r="AL810" t="str">
            <v>RD</v>
          </cell>
          <cell r="CA810" t="str">
            <v>01-13283-M002-PT640001</v>
          </cell>
        </row>
        <row r="811">
          <cell r="L811" t="str">
            <v>W1699.4</v>
          </cell>
          <cell r="M811">
            <v>1059020.52</v>
          </cell>
          <cell r="U811" t="str">
            <v>UNNAMED CHANNEL (BC-667)</v>
          </cell>
          <cell r="AF811" t="str">
            <v>S6</v>
          </cell>
          <cell r="AL811" t="str">
            <v>WC</v>
          </cell>
          <cell r="BY811" t="str">
            <v>Isolation if water present</v>
          </cell>
          <cell r="CA811" t="str">
            <v>01-13283-M002-PT610201</v>
          </cell>
        </row>
        <row r="812">
          <cell r="L812" t="str">
            <v>T4927.0</v>
          </cell>
          <cell r="M812">
            <v>1059252.8500000001</v>
          </cell>
          <cell r="U812" t="str">
            <v>ROAD</v>
          </cell>
          <cell r="AL812" t="str">
            <v>RD</v>
          </cell>
          <cell r="CA812" t="str">
            <v>01-13283-M002-PT640001</v>
          </cell>
        </row>
        <row r="813">
          <cell r="L813" t="str">
            <v>T4928.0</v>
          </cell>
          <cell r="M813">
            <v>1059315.02</v>
          </cell>
          <cell r="U813" t="str">
            <v>ROAD</v>
          </cell>
          <cell r="AL813" t="str">
            <v>RD</v>
          </cell>
          <cell r="CA813" t="str">
            <v>01-13283-M002-PT640001</v>
          </cell>
        </row>
        <row r="814">
          <cell r="L814" t="str">
            <v>W1700.5</v>
          </cell>
          <cell r="M814">
            <v>1059344.48</v>
          </cell>
          <cell r="U814" t="str">
            <v>WAHLEACH CREEK (BC-668)</v>
          </cell>
          <cell r="AF814" t="str">
            <v>S1B</v>
          </cell>
          <cell r="AL814" t="str">
            <v>WC</v>
          </cell>
          <cell r="BY814" t="str">
            <v>Isolation with fish salvage and water quality monitoring during low flow (3)</v>
          </cell>
          <cell r="CA814" t="str">
            <v>01-13283-M002-XW0334001</v>
          </cell>
        </row>
        <row r="815">
          <cell r="L815" t="str">
            <v>T4932.0</v>
          </cell>
          <cell r="M815">
            <v>1059381</v>
          </cell>
          <cell r="U815" t="str">
            <v>ROAD</v>
          </cell>
          <cell r="AL815" t="str">
            <v>RD</v>
          </cell>
          <cell r="CA815" t="str">
            <v>01-13283-M002-XW0334001</v>
          </cell>
        </row>
        <row r="816">
          <cell r="L816" t="str">
            <v>U7033.0</v>
          </cell>
          <cell r="M816">
            <v>1059430.98</v>
          </cell>
          <cell r="U816" t="str">
            <v>PRIVATE POWER CABLE</v>
          </cell>
          <cell r="AL816" t="str">
            <v>UE</v>
          </cell>
          <cell r="CA816" t="str">
            <v>01-13283-M002-XW0334001</v>
          </cell>
        </row>
        <row r="817">
          <cell r="L817" t="str">
            <v>T4141.0</v>
          </cell>
          <cell r="M817">
            <v>1060013.97</v>
          </cell>
          <cell r="U817" t="str">
            <v>LAIDLAW RD</v>
          </cell>
          <cell r="AF817" t="str">
            <v>LKI Segment: 540</v>
          </cell>
          <cell r="AL817" t="str">
            <v>RD</v>
          </cell>
          <cell r="CA817" t="str">
            <v>01-13283-M002-XH0335001</v>
          </cell>
        </row>
        <row r="818">
          <cell r="L818" t="str">
            <v>U7361.0</v>
          </cell>
          <cell r="M818">
            <v>1060030.94</v>
          </cell>
          <cell r="U818" t="str">
            <v>SHAW O/H COMMUNICATIONS CABLE</v>
          </cell>
          <cell r="AF818" t="str">
            <v>O/H COMMUNICATIONS CABLE</v>
          </cell>
          <cell r="AL818" t="str">
            <v>OC</v>
          </cell>
          <cell r="CA818" t="str">
            <v>01-13283-M002-XH0335001</v>
          </cell>
        </row>
        <row r="819">
          <cell r="L819" t="str">
            <v>U5477.0</v>
          </cell>
          <cell r="M819">
            <v>1060030.94</v>
          </cell>
          <cell r="U819" t="str">
            <v>TELUS O/H COMMUNICATIONS CABLE</v>
          </cell>
          <cell r="AF819" t="str">
            <v>O/H COMMUNICATIONS CABLE</v>
          </cell>
          <cell r="AL819" t="str">
            <v>OC</v>
          </cell>
          <cell r="CA819" t="str">
            <v>01-13283-M002-XH0335001</v>
          </cell>
        </row>
        <row r="820">
          <cell r="L820" t="str">
            <v>U4564.0</v>
          </cell>
          <cell r="M820">
            <v>1060030.94</v>
          </cell>
          <cell r="U820" t="str">
            <v>BC HYDRO O/H DISTRIBUTION</v>
          </cell>
          <cell r="AF820" t="str">
            <v>DISTRIBUTION</v>
          </cell>
          <cell r="AL820" t="str">
            <v>OE</v>
          </cell>
          <cell r="CA820" t="str">
            <v>01-13283-M002-XH0335001</v>
          </cell>
        </row>
        <row r="821">
          <cell r="L821" t="str">
            <v>U7362.0</v>
          </cell>
          <cell r="M821">
            <v>1060041.1200000001</v>
          </cell>
          <cell r="U821" t="str">
            <v>BC HYDRO O/H DISTRIBUTION</v>
          </cell>
          <cell r="AF821" t="str">
            <v>DISTRIBUTION</v>
          </cell>
          <cell r="AL821" t="str">
            <v>OE</v>
          </cell>
          <cell r="CA821" t="str">
            <v>01-13283-M002-XH0335001</v>
          </cell>
        </row>
        <row r="822">
          <cell r="L822" t="str">
            <v>W1701.7</v>
          </cell>
          <cell r="M822">
            <v>1060473.69</v>
          </cell>
          <cell r="U822" t="str">
            <v>UNNAMED DRAINAGE (BC-669)</v>
          </cell>
          <cell r="AF822" t="str">
            <v>NCD</v>
          </cell>
          <cell r="AL822" t="str">
            <v>WC</v>
          </cell>
          <cell r="BY822" t="str">
            <v>Isolation if water present</v>
          </cell>
          <cell r="CA822" t="str">
            <v>01-13283-M002-PT610201</v>
          </cell>
        </row>
        <row r="823">
          <cell r="L823" t="str">
            <v>W5660.0</v>
          </cell>
          <cell r="M823">
            <v>1060601.4099999999</v>
          </cell>
          <cell r="U823" t="str">
            <v>Unnamed Drainage (BC-669.1)</v>
          </cell>
          <cell r="AF823" t="str">
            <v>NCD</v>
          </cell>
          <cell r="AL823" t="str">
            <v>WC</v>
          </cell>
          <cell r="BY823" t="str">
            <v>Isolation if water present / Open-cut if dry or frozen to bottom</v>
          </cell>
          <cell r="CA823" t="str">
            <v>01-13283-M002-PT610201</v>
          </cell>
        </row>
        <row r="824">
          <cell r="L824" t="str">
            <v>W5661.0</v>
          </cell>
          <cell r="M824">
            <v>1060668.21</v>
          </cell>
          <cell r="U824" t="str">
            <v>Unnamed Drainage (BC-669.2)</v>
          </cell>
          <cell r="AF824" t="str">
            <v>NCD</v>
          </cell>
          <cell r="AL824" t="str">
            <v>WC</v>
          </cell>
          <cell r="BY824" t="str">
            <v>Isolation if water present / Open-cut if dry or frozen to bottom</v>
          </cell>
          <cell r="CA824" t="str">
            <v>01-13283-M002-PT610201</v>
          </cell>
        </row>
        <row r="825">
          <cell r="L825" t="str">
            <v>W5662.0</v>
          </cell>
          <cell r="M825">
            <v>1061100.33</v>
          </cell>
          <cell r="U825" t="str">
            <v>Unnamed Drainage (BC-669.3)</v>
          </cell>
          <cell r="AF825" t="str">
            <v>NCD</v>
          </cell>
          <cell r="AL825" t="str">
            <v>WC</v>
          </cell>
          <cell r="BY825" t="str">
            <v>Isolation if water present / Open-cut if dry or frozen to bottom</v>
          </cell>
          <cell r="CA825" t="str">
            <v>01-13283-M002-PT610201</v>
          </cell>
        </row>
        <row r="826">
          <cell r="L826" t="str">
            <v>W1702.6</v>
          </cell>
          <cell r="M826">
            <v>1061198.3700000001</v>
          </cell>
          <cell r="U826" t="str">
            <v>UNNAMED CHANNEL (BC-669a)</v>
          </cell>
          <cell r="AF826" t="str">
            <v>S6/NCD-W (FB)</v>
          </cell>
          <cell r="AL826" t="str">
            <v>WC</v>
          </cell>
          <cell r="BY826" t="str">
            <v>Isolation if water present</v>
          </cell>
          <cell r="CA826" t="str">
            <v>01-13283-M002-PT610201</v>
          </cell>
        </row>
        <row r="827">
          <cell r="L827" t="str">
            <v>W2102.1</v>
          </cell>
          <cell r="M827">
            <v>1061295.32</v>
          </cell>
          <cell r="U827" t="str">
            <v>UNNAMED DRAINAGE (BC-669a1)</v>
          </cell>
          <cell r="AF827" t="str">
            <v>NCD</v>
          </cell>
          <cell r="AL827" t="str">
            <v>WC</v>
          </cell>
          <cell r="BY827" t="str">
            <v>Isolation if water present</v>
          </cell>
          <cell r="CA827" t="str">
            <v>01-13283-M002-PT610201</v>
          </cell>
        </row>
        <row r="828">
          <cell r="L828" t="str">
            <v>W5663.0</v>
          </cell>
          <cell r="M828">
            <v>1061414.7</v>
          </cell>
          <cell r="U828" t="str">
            <v>Unnamed Drainage (BC-669a2)</v>
          </cell>
          <cell r="AF828" t="str">
            <v>NCD</v>
          </cell>
          <cell r="AL828" t="str">
            <v>WC</v>
          </cell>
          <cell r="BY828" t="str">
            <v>Isolation if water present / Open-cut if dry or frozen to bottom</v>
          </cell>
          <cell r="CA828" t="str">
            <v>01-13283-M002-PT610201</v>
          </cell>
        </row>
        <row r="829">
          <cell r="L829" t="str">
            <v>W1703.5</v>
          </cell>
          <cell r="M829">
            <v>1061475.6100000001</v>
          </cell>
          <cell r="U829" t="str">
            <v>UNNAMED DRAINAGE (BC-669b)</v>
          </cell>
          <cell r="AF829" t="str">
            <v>NCD</v>
          </cell>
          <cell r="AL829" t="str">
            <v>WC</v>
          </cell>
          <cell r="BY829" t="str">
            <v>Isolation if water present</v>
          </cell>
          <cell r="CA829" t="str">
            <v>01-13283-M002-PT610201</v>
          </cell>
        </row>
        <row r="830">
          <cell r="L830" t="str">
            <v>W1704.5</v>
          </cell>
          <cell r="M830">
            <v>1061505.72</v>
          </cell>
          <cell r="U830" t="str">
            <v>UNNAMED CHANNEL (BC-669c)</v>
          </cell>
          <cell r="AF830" t="str">
            <v>S6/NCD-W (FB)</v>
          </cell>
          <cell r="AL830" t="str">
            <v>WC</v>
          </cell>
          <cell r="BY830" t="str">
            <v>Isolation if water present</v>
          </cell>
          <cell r="CA830" t="str">
            <v>01-13283-M002-PT610201</v>
          </cell>
        </row>
        <row r="831">
          <cell r="L831" t="str">
            <v>W1706.4</v>
          </cell>
          <cell r="M831">
            <v>1061821.51</v>
          </cell>
          <cell r="U831" t="str">
            <v>UNNAMED DRAINAGE (BC-669d)</v>
          </cell>
          <cell r="AF831" t="str">
            <v>NCD</v>
          </cell>
          <cell r="AL831" t="str">
            <v>WC</v>
          </cell>
          <cell r="BY831" t="str">
            <v>Isolation if water present</v>
          </cell>
          <cell r="CA831" t="str">
            <v>01-13283-M002-PT610301</v>
          </cell>
        </row>
        <row r="832">
          <cell r="L832" t="str">
            <v>W2103.1</v>
          </cell>
          <cell r="M832">
            <v>1061917.49</v>
          </cell>
          <cell r="U832" t="str">
            <v>UNNAMED DRAINAGE (BC-669d1)</v>
          </cell>
          <cell r="AF832" t="str">
            <v>NCD</v>
          </cell>
          <cell r="AL832" t="str">
            <v>WC</v>
          </cell>
          <cell r="BY832" t="str">
            <v>Isolation if water present</v>
          </cell>
          <cell r="CA832" t="str">
            <v>01-13283-M002-PT610201</v>
          </cell>
        </row>
        <row r="833">
          <cell r="L833" t="str">
            <v>W5664.0</v>
          </cell>
          <cell r="M833">
            <v>1061975.17</v>
          </cell>
          <cell r="U833" t="str">
            <v>Unnamed Drainage (BC-669d2)</v>
          </cell>
          <cell r="AF833" t="str">
            <v>NCD</v>
          </cell>
          <cell r="AL833" t="str">
            <v>WC</v>
          </cell>
          <cell r="BY833" t="str">
            <v>Isolation if water present / Open-cut if dry or frozen to bottom</v>
          </cell>
          <cell r="CA833" t="str">
            <v>01-13283-M002-PT610201</v>
          </cell>
        </row>
        <row r="834">
          <cell r="L834" t="str">
            <v>T4922.0</v>
          </cell>
          <cell r="M834">
            <v>1062056.25</v>
          </cell>
          <cell r="U834" t="str">
            <v>ROAD</v>
          </cell>
          <cell r="AL834" t="str">
            <v>RD</v>
          </cell>
          <cell r="CA834" t="str">
            <v>01-13283-M002-PT640301</v>
          </cell>
        </row>
        <row r="835">
          <cell r="L835" t="str">
            <v>W1705.4</v>
          </cell>
          <cell r="M835">
            <v>1062332.99</v>
          </cell>
          <cell r="U835" t="str">
            <v>UNNAMED CHANNEL (BC-672)</v>
          </cell>
          <cell r="AF835" t="str">
            <v>S6</v>
          </cell>
          <cell r="AL835" t="str">
            <v>WC</v>
          </cell>
          <cell r="BY835" t="str">
            <v>Isolation if water present</v>
          </cell>
          <cell r="CA835" t="str">
            <v>01-13283-M002-PT610201</v>
          </cell>
        </row>
        <row r="836">
          <cell r="L836" t="str">
            <v>U4229.2</v>
          </cell>
          <cell r="M836">
            <v>1062509.58</v>
          </cell>
          <cell r="U836" t="str">
            <v>BC HYDRO O/H TRANSMISSION (69kV) 60L010</v>
          </cell>
          <cell r="AF836" t="str">
            <v>TRANSMISSION</v>
          </cell>
          <cell r="AL836" t="str">
            <v>OE</v>
          </cell>
          <cell r="CA836" t="str">
            <v>01-13283-M002-PT130101</v>
          </cell>
        </row>
        <row r="837">
          <cell r="L837" t="str">
            <v>U5272.0</v>
          </cell>
          <cell r="M837">
            <v>1062509.58</v>
          </cell>
          <cell r="U837" t="str">
            <v>BC HYDRO O/H DISTRIBUTION</v>
          </cell>
          <cell r="AF837" t="str">
            <v>DISTRIBUTION</v>
          </cell>
          <cell r="AL837" t="str">
            <v>OE</v>
          </cell>
          <cell r="CA837" t="str">
            <v>01-13283-M002-PT130101</v>
          </cell>
        </row>
        <row r="838">
          <cell r="L838" t="str">
            <v>U7312.0</v>
          </cell>
          <cell r="M838" t="str">
            <v>1062+685 + 87</v>
          </cell>
          <cell r="U838" t="str">
            <v>BC HYDRO O/H TRANSMISSION GUY WIRE</v>
          </cell>
          <cell r="AL838" t="str">
            <v>OE</v>
          </cell>
          <cell r="CA838" t="str">
            <v>01-13283-M002-PT130101</v>
          </cell>
        </row>
        <row r="839">
          <cell r="L839" t="str">
            <v>W1709.3</v>
          </cell>
          <cell r="M839" t="str">
            <v>1062+684 + 105</v>
          </cell>
          <cell r="U839" t="str">
            <v>UNNAMED DRAINAGE (BC-674)</v>
          </cell>
          <cell r="AF839" t="str">
            <v>NCD</v>
          </cell>
          <cell r="AL839" t="str">
            <v>WC</v>
          </cell>
          <cell r="BY839" t="str">
            <v>Isolation if water present</v>
          </cell>
          <cell r="CA839" t="str">
            <v>01-13283-M002-PT610801</v>
          </cell>
        </row>
        <row r="840">
          <cell r="L840" t="str">
            <v>W1710.5</v>
          </cell>
          <cell r="M840" t="str">
            <v>1062+684 + 388</v>
          </cell>
          <cell r="U840" t="str">
            <v>UNNAMED DRAINAGE (BC-675)</v>
          </cell>
          <cell r="AF840" t="str">
            <v>NCD</v>
          </cell>
          <cell r="AL840" t="str">
            <v>WC</v>
          </cell>
          <cell r="BY840" t="str">
            <v>Isolation if water present</v>
          </cell>
          <cell r="CA840" t="str">
            <v>01-13283-M002-PT610201</v>
          </cell>
        </row>
        <row r="841">
          <cell r="L841" t="str">
            <v>W1711.4</v>
          </cell>
          <cell r="M841" t="str">
            <v>1062+684 + 573</v>
          </cell>
          <cell r="U841" t="str">
            <v>UNNAMED CHANNEL (PHILIPS CREEK) (BC-676)</v>
          </cell>
          <cell r="AF841" t="str">
            <v>S5</v>
          </cell>
          <cell r="AL841" t="str">
            <v>WC</v>
          </cell>
          <cell r="BY841" t="str">
            <v>Isolation if water present</v>
          </cell>
          <cell r="CA841" t="str">
            <v>01-13283-M002-PT610801</v>
          </cell>
        </row>
        <row r="842">
          <cell r="L842" t="str">
            <v>P5474.0</v>
          </cell>
          <cell r="M842" t="str">
            <v>1062+684 + 617</v>
          </cell>
          <cell r="U842" t="str">
            <v>TRANS MOUNTAIN PIPELINE CO. LTD. BURIED PIPE</v>
          </cell>
          <cell r="AF842" t="str">
            <v>CRUDE OIL PIPELINE</v>
          </cell>
          <cell r="AL842" t="str">
            <v>OL</v>
          </cell>
          <cell r="CA842" t="str">
            <v>01-13283-M002-PT620001</v>
          </cell>
        </row>
        <row r="843">
          <cell r="L843" t="str">
            <v>T4162.0</v>
          </cell>
          <cell r="M843">
            <v>1063996.3</v>
          </cell>
          <cell r="U843" t="str">
            <v>ROAD</v>
          </cell>
          <cell r="AF843" t="str">
            <v>ROAD</v>
          </cell>
          <cell r="AL843" t="str">
            <v>RD</v>
          </cell>
          <cell r="CA843" t="str">
            <v>01-13283-M002-PT640001</v>
          </cell>
        </row>
        <row r="844">
          <cell r="L844" t="str">
            <v>W1712.2</v>
          </cell>
          <cell r="M844">
            <v>1063999.1399999999</v>
          </cell>
          <cell r="U844" t="str">
            <v>UNNAMED DRAINAGE (BC-677)</v>
          </cell>
          <cell r="AF844" t="str">
            <v>NVC</v>
          </cell>
          <cell r="AL844" t="str">
            <v>WC</v>
          </cell>
          <cell r="BY844" t="str">
            <v>Open-cut</v>
          </cell>
          <cell r="CA844" t="str">
            <v>01-13283-M002-PT610201</v>
          </cell>
        </row>
        <row r="845">
          <cell r="L845" t="str">
            <v>W2032.0</v>
          </cell>
          <cell r="M845">
            <v>1064087.69</v>
          </cell>
          <cell r="U845" t="str">
            <v>PHILLIPS CREEK (BC-678)</v>
          </cell>
          <cell r="AF845" t="str">
            <v>S6/S3</v>
          </cell>
          <cell r="AL845" t="str">
            <v>WC</v>
          </cell>
          <cell r="BY845" t="str">
            <v>Isolation with water quality monitoring if flowing</v>
          </cell>
          <cell r="CA845" t="str">
            <v>01-13283-M002-PT610001</v>
          </cell>
        </row>
        <row r="846">
          <cell r="L846" t="str">
            <v>W5993.0</v>
          </cell>
          <cell r="M846">
            <v>1064152.42</v>
          </cell>
          <cell r="U846" t="str">
            <v>UNNAMED DRAINAGE (BC-678.1)</v>
          </cell>
          <cell r="AF846" t="str">
            <v>NCD</v>
          </cell>
          <cell r="AL846" t="str">
            <v>WC</v>
          </cell>
          <cell r="CA846" t="str">
            <v>01-13283-M002-PT610201</v>
          </cell>
        </row>
        <row r="847">
          <cell r="L847" t="str">
            <v>W5665.0</v>
          </cell>
          <cell r="M847">
            <v>1064678.96</v>
          </cell>
          <cell r="U847" t="str">
            <v>Unnamed Drainage (BC-678a)</v>
          </cell>
          <cell r="AF847" t="str">
            <v>NCD</v>
          </cell>
          <cell r="AL847" t="str">
            <v>WC</v>
          </cell>
          <cell r="BY847" t="str">
            <v>Isolation if water present / Open-cut if dry or frozen to bottom</v>
          </cell>
          <cell r="CA847" t="str">
            <v>01-13283-M002-PT610201</v>
          </cell>
        </row>
        <row r="848">
          <cell r="L848" t="str">
            <v>P4344.0</v>
          </cell>
          <cell r="M848" t="str">
            <v>1064+782 + 26</v>
          </cell>
          <cell r="U848" t="str">
            <v>TRANS MOUNTAIN PIPELINE CO. LTD. BURIED PIPE</v>
          </cell>
          <cell r="AF848" t="str">
            <v>CRUDE OIL PIPELINE</v>
          </cell>
          <cell r="AL848" t="str">
            <v>OL</v>
          </cell>
          <cell r="CA848" t="str">
            <v>01-13283-M002-PT620001</v>
          </cell>
        </row>
        <row r="849">
          <cell r="L849" t="str">
            <v>U4237.0</v>
          </cell>
          <cell r="M849" t="str">
            <v>1064+782 + 334</v>
          </cell>
          <cell r="U849" t="str">
            <v>BC HYDRO O/H TRANSMISSION (69kV) 60L010</v>
          </cell>
          <cell r="AF849" t="str">
            <v>TRANSMISSION</v>
          </cell>
          <cell r="AL849" t="str">
            <v>OE</v>
          </cell>
          <cell r="CA849" t="str">
            <v>TBD</v>
          </cell>
        </row>
        <row r="850">
          <cell r="L850" t="str">
            <v>U4238.0</v>
          </cell>
          <cell r="M850" t="str">
            <v>1064+782 + 355</v>
          </cell>
          <cell r="U850" t="str">
            <v>BC HYDRO O/H TRANSMISSION (69kV) 60L095</v>
          </cell>
          <cell r="AF850" t="str">
            <v>TRANSMISSION</v>
          </cell>
          <cell r="AL850" t="str">
            <v>OE</v>
          </cell>
          <cell r="CA850" t="str">
            <v>TBD</v>
          </cell>
        </row>
        <row r="851">
          <cell r="L851" t="str">
            <v>U5273.0</v>
          </cell>
          <cell r="M851" t="str">
            <v>1064+782 + 355</v>
          </cell>
          <cell r="U851" t="str">
            <v>BC HYDRO O/H DISTRIBUTION</v>
          </cell>
          <cell r="AF851" t="str">
            <v>DISTRIBUTION</v>
          </cell>
          <cell r="AL851" t="str">
            <v>OE</v>
          </cell>
          <cell r="CA851" t="str">
            <v>TBD</v>
          </cell>
        </row>
        <row r="852">
          <cell r="L852" t="str">
            <v>W5994.0</v>
          </cell>
          <cell r="M852" t="str">
            <v>1064+782 + 2014</v>
          </cell>
          <cell r="U852" t="str">
            <v>UNNAMED CHANNEL (BC-681)</v>
          </cell>
          <cell r="AF852" t="str">
            <v>S3</v>
          </cell>
          <cell r="AL852" t="str">
            <v>WC</v>
          </cell>
          <cell r="BY852" t="str">
            <v>Isolation with fish salvage and water quality monitoring (1)</v>
          </cell>
          <cell r="CA852" t="str">
            <v>01-13283-M002-XW0336001</v>
          </cell>
        </row>
        <row r="853">
          <cell r="L853" t="str">
            <v>W1715.5</v>
          </cell>
          <cell r="M853" t="str">
            <v>1064+782 + 2149</v>
          </cell>
          <cell r="U853" t="str">
            <v>UNNAMED CHANNEL (BC-681)</v>
          </cell>
          <cell r="AF853" t="str">
            <v>S3</v>
          </cell>
          <cell r="AL853" t="str">
            <v>WC</v>
          </cell>
          <cell r="BY853" t="str">
            <v>Isolation with fish salvage and water quality monitoring (1)</v>
          </cell>
          <cell r="CA853" t="str">
            <v>01-13283-M002-XW0336001</v>
          </cell>
        </row>
        <row r="854">
          <cell r="L854" t="str">
            <v>W1716.4</v>
          </cell>
          <cell r="M854" t="str">
            <v>1064+782 + 2442</v>
          </cell>
          <cell r="U854" t="str">
            <v>HERRLING CREEK (BC-682)</v>
          </cell>
          <cell r="AF854" t="str">
            <v>S5/S3</v>
          </cell>
          <cell r="AL854" t="str">
            <v>WC</v>
          </cell>
          <cell r="BY854" t="str">
            <v>Isolation with water quality monitoring (1)</v>
          </cell>
          <cell r="CA854" t="str">
            <v>01-13283-M002-PT610301</v>
          </cell>
        </row>
        <row r="855">
          <cell r="L855" t="str">
            <v>W5950.0</v>
          </cell>
          <cell r="M855" t="str">
            <v>1064+782 + 2632</v>
          </cell>
          <cell r="U855" t="str">
            <v>Unnamed Channel (BC-682.1)</v>
          </cell>
          <cell r="AF855" t="str">
            <v>S6</v>
          </cell>
          <cell r="AL855" t="str">
            <v>WC</v>
          </cell>
          <cell r="CA855" t="str">
            <v>01-13283-M002-PT610201</v>
          </cell>
        </row>
        <row r="856">
          <cell r="L856" t="str">
            <v>W5667.0</v>
          </cell>
          <cell r="M856" t="str">
            <v>1064+782 + 2668</v>
          </cell>
          <cell r="U856" t="str">
            <v>Unnamed Channel (BC-682a)</v>
          </cell>
          <cell r="AF856" t="str">
            <v>S6</v>
          </cell>
          <cell r="AL856" t="str">
            <v>WC</v>
          </cell>
          <cell r="BY856" t="str">
            <v>Isolation if water present / Open-cut if dry or frozen to bottom</v>
          </cell>
          <cell r="CA856" t="str">
            <v>01-13283-M002-PT610201</v>
          </cell>
        </row>
        <row r="857">
          <cell r="L857" t="str">
            <v>W5668.0</v>
          </cell>
          <cell r="M857" t="str">
            <v>1064+782 + 2788</v>
          </cell>
          <cell r="U857" t="str">
            <v>Unnamed Channel (BC-682b)</v>
          </cell>
          <cell r="AF857" t="str">
            <v>S6</v>
          </cell>
          <cell r="AL857" t="str">
            <v>WC</v>
          </cell>
          <cell r="BY857" t="str">
            <v>Isolation if water present / Open-cut if dry or frozen to bottom</v>
          </cell>
          <cell r="CA857" t="str">
            <v>01-13283-M002-PT610201</v>
          </cell>
        </row>
        <row r="858">
          <cell r="L858" t="str">
            <v>W5669.0</v>
          </cell>
          <cell r="M858" t="str">
            <v>1064+782 + 2806</v>
          </cell>
          <cell r="U858" t="str">
            <v>Unnamed Channel (BC-682c)</v>
          </cell>
          <cell r="AF858" t="str">
            <v>S6</v>
          </cell>
          <cell r="AL858" t="str">
            <v>WC</v>
          </cell>
          <cell r="BY858" t="str">
            <v>Isolation if water present / Open-cut if dry or frozen to bottom</v>
          </cell>
          <cell r="CA858" t="str">
            <v>01-13283-M002-PT610201</v>
          </cell>
        </row>
        <row r="859">
          <cell r="L859" t="str">
            <v>W5670.0</v>
          </cell>
          <cell r="M859" t="str">
            <v>1064+782 + 2814</v>
          </cell>
          <cell r="U859" t="str">
            <v>Unnamed Channel (BC-682d)</v>
          </cell>
          <cell r="AF859" t="str">
            <v>S6</v>
          </cell>
          <cell r="AL859" t="str">
            <v>WC</v>
          </cell>
          <cell r="BY859" t="str">
            <v>Isolation if water present / Open-cut if dry or frozen to bottom</v>
          </cell>
          <cell r="CA859" t="str">
            <v>01-13283-M002-PT610201</v>
          </cell>
        </row>
        <row r="860">
          <cell r="L860" t="str">
            <v>W5671.0</v>
          </cell>
          <cell r="M860" t="str">
            <v>1064+782 + 2925</v>
          </cell>
          <cell r="U860" t="str">
            <v>Unnamed Channel (BC-682e)</v>
          </cell>
          <cell r="AF860" t="str">
            <v>S6</v>
          </cell>
          <cell r="AL860" t="str">
            <v>WC</v>
          </cell>
          <cell r="BY860" t="str">
            <v>Isolation if water present / Open-cut if dry or frozen to bottom</v>
          </cell>
          <cell r="CA860" t="str">
            <v>01-13283-M002-PT610201</v>
          </cell>
        </row>
        <row r="861">
          <cell r="L861" t="str">
            <v>W5672.0</v>
          </cell>
          <cell r="M861" t="str">
            <v>1064+782 + 3115</v>
          </cell>
          <cell r="U861" t="str">
            <v>Unnamed Channel (BC-682f)</v>
          </cell>
          <cell r="AF861" t="str">
            <v>S6</v>
          </cell>
          <cell r="AL861" t="str">
            <v>WC</v>
          </cell>
          <cell r="BY861" t="str">
            <v>Isolation if water present / Open-cut if dry or frozen to bottom</v>
          </cell>
          <cell r="CA861" t="str">
            <v>01-13283-M002-PT610201</v>
          </cell>
        </row>
        <row r="862">
          <cell r="L862" t="str">
            <v>W5673.0</v>
          </cell>
          <cell r="M862" t="str">
            <v>1064+782 + 3148</v>
          </cell>
          <cell r="U862" t="str">
            <v>Unnamed Channel (BC-682g)</v>
          </cell>
          <cell r="AF862" t="str">
            <v>S6</v>
          </cell>
          <cell r="AL862" t="str">
            <v>WC</v>
          </cell>
          <cell r="BY862" t="str">
            <v>Isolation if water present / Open-cut if dry or frozen to bottom</v>
          </cell>
          <cell r="CA862" t="str">
            <v>01-13283-M002-PT610201</v>
          </cell>
        </row>
        <row r="863">
          <cell r="L863" t="str">
            <v>W5674.0</v>
          </cell>
          <cell r="M863" t="str">
            <v>1064+782 + 3196</v>
          </cell>
          <cell r="U863" t="str">
            <v>Unnamed Drainage (BC-682h)</v>
          </cell>
          <cell r="AF863" t="str">
            <v>NCD</v>
          </cell>
          <cell r="AL863" t="str">
            <v>WC</v>
          </cell>
          <cell r="BY863" t="str">
            <v>Isolation if water present / Open-cut if dry or frozen to bottom</v>
          </cell>
          <cell r="CA863" t="str">
            <v>01-13283-M002-PT610201</v>
          </cell>
        </row>
        <row r="864">
          <cell r="L864" t="str">
            <v>W5675.0</v>
          </cell>
          <cell r="M864" t="str">
            <v>1064+782 + 3240</v>
          </cell>
          <cell r="U864" t="str">
            <v>Unnamed Drainage (BC-682i)</v>
          </cell>
          <cell r="AF864" t="str">
            <v>NCD</v>
          </cell>
          <cell r="AL864" t="str">
            <v>WC</v>
          </cell>
          <cell r="BY864" t="str">
            <v>Isolation if water present / Open-cut if dry or frozen to bottom</v>
          </cell>
          <cell r="CA864" t="str">
            <v>01-13283-M002-PT610201</v>
          </cell>
        </row>
        <row r="865">
          <cell r="L865" t="str">
            <v>W5676.0</v>
          </cell>
          <cell r="M865" t="str">
            <v>1064+782 + 3345</v>
          </cell>
          <cell r="U865" t="str">
            <v>Unnamed Drainage (BC-682j)</v>
          </cell>
          <cell r="AF865" t="str">
            <v>NCD</v>
          </cell>
          <cell r="AL865" t="str">
            <v>WC</v>
          </cell>
          <cell r="BY865" t="str">
            <v>Isolation if water present / Open-cut if dry or frozen to bottom</v>
          </cell>
          <cell r="CA865" t="str">
            <v>01-13283-M002-PT610201</v>
          </cell>
        </row>
        <row r="866">
          <cell r="L866" t="str">
            <v>W5677.0</v>
          </cell>
          <cell r="M866" t="str">
            <v>1064+782 + 3377</v>
          </cell>
          <cell r="U866" t="str">
            <v>Unnamed Channel (BC-682k)</v>
          </cell>
          <cell r="AF866" t="str">
            <v>S6</v>
          </cell>
          <cell r="AL866" t="str">
            <v>WC</v>
          </cell>
          <cell r="BY866" t="str">
            <v>Isolation if water present / Open-cut if dry or frozen to bottom</v>
          </cell>
          <cell r="CA866" t="str">
            <v>01-13283-M002-PT610201</v>
          </cell>
        </row>
        <row r="867">
          <cell r="L867" t="str">
            <v>W5678.0</v>
          </cell>
          <cell r="M867" t="str">
            <v>1064+782 + 3387</v>
          </cell>
          <cell r="U867" t="str">
            <v>Unnamed Channel (BC-682l)</v>
          </cell>
          <cell r="AF867" t="str">
            <v>S6</v>
          </cell>
          <cell r="AL867" t="str">
            <v>WC</v>
          </cell>
          <cell r="BY867" t="str">
            <v>Isolation if water present / Open-cut if dry or frozen to bottom</v>
          </cell>
          <cell r="CA867" t="str">
            <v>01-13283-M002-PT610201</v>
          </cell>
        </row>
        <row r="868">
          <cell r="L868" t="str">
            <v>W5679.0</v>
          </cell>
          <cell r="M868" t="str">
            <v>1064+782 + 3435</v>
          </cell>
          <cell r="U868" t="str">
            <v>Unnamed Channel (BC-682m)</v>
          </cell>
          <cell r="AF868" t="str">
            <v>S6</v>
          </cell>
          <cell r="AL868" t="str">
            <v>WC</v>
          </cell>
          <cell r="BY868" t="str">
            <v>Isolation if water present / Open-cut if dry or frozen to bottom</v>
          </cell>
          <cell r="CA868" t="str">
            <v>01-13283-M002-PT610201</v>
          </cell>
        </row>
        <row r="869">
          <cell r="L869" t="str">
            <v>W2234.0</v>
          </cell>
          <cell r="M869" t="str">
            <v>1064+782 + 3451</v>
          </cell>
          <cell r="U869" t="str">
            <v>Unnamed Drainage (BC-682m.1)</v>
          </cell>
          <cell r="AF869" t="str">
            <v>WATER</v>
          </cell>
          <cell r="AL869" t="str">
            <v>WC</v>
          </cell>
          <cell r="BY869" t="str">
            <v>Isolation if water present / Open-cut if dry or frozen to bottom</v>
          </cell>
          <cell r="CA869" t="str">
            <v>01-13283-M002-PT610301</v>
          </cell>
        </row>
        <row r="870">
          <cell r="L870" t="str">
            <v>W5680.0</v>
          </cell>
          <cell r="M870" t="str">
            <v>1064+782 + 3478</v>
          </cell>
          <cell r="U870" t="str">
            <v>Unnamed Channel (BC-682n)</v>
          </cell>
          <cell r="AF870" t="str">
            <v>S6</v>
          </cell>
          <cell r="AL870" t="str">
            <v>WC</v>
          </cell>
          <cell r="BY870" t="str">
            <v>Isolation if water present / Open-cut if dry or frozen to bottom</v>
          </cell>
          <cell r="CA870" t="str">
            <v>01-13283-M002-PT610201</v>
          </cell>
        </row>
        <row r="871">
          <cell r="L871" t="str">
            <v>W5681.0</v>
          </cell>
          <cell r="M871" t="str">
            <v>1064+782 + 3508</v>
          </cell>
          <cell r="U871" t="str">
            <v>Unnamed Drainage (BC-682o)</v>
          </cell>
          <cell r="AF871" t="str">
            <v>NCD</v>
          </cell>
          <cell r="AL871" t="str">
            <v>WC</v>
          </cell>
          <cell r="BY871" t="str">
            <v>Isolation if water present / Open-cut if dry or frozen to bottom</v>
          </cell>
          <cell r="CA871" t="str">
            <v>01-13283-M002-PT610201</v>
          </cell>
        </row>
        <row r="872">
          <cell r="L872" t="str">
            <v>W1717.4</v>
          </cell>
          <cell r="M872" t="str">
            <v>1064+782 + 3548</v>
          </cell>
          <cell r="U872" t="str">
            <v>UNNAMED CHANNEL (BC-683)</v>
          </cell>
          <cell r="AF872" t="str">
            <v>S6/S3</v>
          </cell>
          <cell r="AL872" t="str">
            <v>WC</v>
          </cell>
          <cell r="BY872" t="str">
            <v>Isolation with water quality monitoring if flowing</v>
          </cell>
          <cell r="CA872" t="str">
            <v>01-13283-M002-PT610201</v>
          </cell>
        </row>
        <row r="873">
          <cell r="L873" t="str">
            <v>W2110.1</v>
          </cell>
          <cell r="M873">
            <v>1068665.1200000001</v>
          </cell>
          <cell r="U873" t="str">
            <v>UNNAMED CHANNEL (BC-683A)</v>
          </cell>
          <cell r="AF873" t="str">
            <v>S5/S3</v>
          </cell>
          <cell r="AL873" t="str">
            <v>WC</v>
          </cell>
          <cell r="BY873" t="str">
            <v>Isolation with water quality monitoring if flowing</v>
          </cell>
          <cell r="CA873" t="str">
            <v>01-13283-M002-XW0338801</v>
          </cell>
        </row>
        <row r="874">
          <cell r="L874" t="str">
            <v>W1718.5</v>
          </cell>
          <cell r="M874">
            <v>1068772.1599999999</v>
          </cell>
          <cell r="U874" t="str">
            <v>UNNAMED CHANNEL (BC-684)</v>
          </cell>
          <cell r="AF874" t="str">
            <v>S5/S3</v>
          </cell>
          <cell r="AL874" t="str">
            <v>WC</v>
          </cell>
          <cell r="BY874" t="str">
            <v>Isolation with water quality monitoring if flowing</v>
          </cell>
          <cell r="CA874" t="str">
            <v>01-13283-M002-XW0338901</v>
          </cell>
        </row>
        <row r="875">
          <cell r="L875" t="str">
            <v>U5276.0</v>
          </cell>
          <cell r="M875">
            <v>1068966.43</v>
          </cell>
          <cell r="U875" t="str">
            <v>BC HYDRO O/H DISTRIBUTION</v>
          </cell>
          <cell r="AF875" t="str">
            <v>DISTRIBUTION</v>
          </cell>
          <cell r="AL875" t="str">
            <v>OE</v>
          </cell>
          <cell r="CA875" t="str">
            <v>01-13283-M002-PT130101</v>
          </cell>
        </row>
        <row r="876">
          <cell r="L876" t="str">
            <v>U4243.1</v>
          </cell>
          <cell r="M876">
            <v>1068966.43</v>
          </cell>
          <cell r="U876" t="str">
            <v>BC HYDRO O/H TRANSMISSION (69kV) 60L095</v>
          </cell>
          <cell r="AF876" t="str">
            <v>TRANSMISSION</v>
          </cell>
          <cell r="AL876" t="str">
            <v>OE</v>
          </cell>
          <cell r="CA876" t="str">
            <v>01-13283-M002-PT130101</v>
          </cell>
        </row>
        <row r="877">
          <cell r="L877" t="str">
            <v>U4244.2</v>
          </cell>
          <cell r="M877">
            <v>1068982.26</v>
          </cell>
          <cell r="U877" t="str">
            <v>BC HYDRO O/H TRANSMISSION (69kV) 60L010</v>
          </cell>
          <cell r="AF877" t="str">
            <v>TRANSMISSION</v>
          </cell>
          <cell r="AL877" t="str">
            <v>OE</v>
          </cell>
          <cell r="CA877" t="str">
            <v>01-13283-M002-PT130101</v>
          </cell>
        </row>
        <row r="878">
          <cell r="L878" t="str">
            <v>W5682.0</v>
          </cell>
          <cell r="M878">
            <v>1069111.6499999999</v>
          </cell>
          <cell r="U878" t="str">
            <v>Unnamed Drainage (BC-684a)</v>
          </cell>
          <cell r="AF878" t="str">
            <v>NCD</v>
          </cell>
          <cell r="AL878" t="str">
            <v>WC</v>
          </cell>
          <cell r="BY878" t="str">
            <v>Isolation if water present / Open-cut if dry or frozen to bottom</v>
          </cell>
          <cell r="CA878" t="str">
            <v>01-13283-M002-PT610201</v>
          </cell>
        </row>
        <row r="879">
          <cell r="L879" t="str">
            <v>W1719.4</v>
          </cell>
          <cell r="M879">
            <v>1069165.1599999999</v>
          </cell>
          <cell r="U879" t="str">
            <v>UNNAMED CHANNEL (TED CREEK) (BC-685)</v>
          </cell>
          <cell r="AF879" t="str">
            <v>S1B</v>
          </cell>
          <cell r="AL879" t="str">
            <v>WC</v>
          </cell>
          <cell r="BY879" t="str">
            <v>Isolation with fish salvage and water quality monitoring (1)</v>
          </cell>
          <cell r="CA879" t="str">
            <v>01-13283-M002-XW0339001</v>
          </cell>
        </row>
        <row r="880">
          <cell r="L880" t="str">
            <v>T4211.1</v>
          </cell>
          <cell r="M880">
            <v>1069329</v>
          </cell>
          <cell r="U880" t="str">
            <v>ROAD</v>
          </cell>
          <cell r="AL880" t="str">
            <v>RD</v>
          </cell>
          <cell r="CA880" t="str">
            <v>01-13283-M002-PT641101</v>
          </cell>
        </row>
        <row r="881">
          <cell r="L881" t="str">
            <v>T4163.1</v>
          </cell>
          <cell r="M881">
            <v>1069377.83</v>
          </cell>
          <cell r="U881" t="str">
            <v>TRAIL</v>
          </cell>
          <cell r="AL881" t="str">
            <v>RD</v>
          </cell>
          <cell r="CA881" t="str">
            <v>01-13283-M002-PT641101</v>
          </cell>
        </row>
        <row r="882">
          <cell r="L882" t="str">
            <v>U4245.1</v>
          </cell>
          <cell r="M882">
            <v>1069585.6200000001</v>
          </cell>
          <cell r="U882" t="str">
            <v>BC HYDRO O/H TRANSMISSION (69kV) 60L010</v>
          </cell>
          <cell r="AF882" t="str">
            <v>TRANSMISSION</v>
          </cell>
          <cell r="AL882" t="str">
            <v>OE</v>
          </cell>
          <cell r="CA882" t="str">
            <v>01-13283-M002-PT130101</v>
          </cell>
        </row>
        <row r="883">
          <cell r="L883" t="str">
            <v>U5277.0</v>
          </cell>
          <cell r="M883">
            <v>1069585.6200000001</v>
          </cell>
          <cell r="U883" t="str">
            <v>BC HYDRO O/H DISTRIBUTION</v>
          </cell>
          <cell r="AF883" t="str">
            <v>DISTRIBUTION</v>
          </cell>
          <cell r="AL883" t="str">
            <v>OE</v>
          </cell>
          <cell r="CA883" t="str">
            <v>01-13283-M002-PT130101</v>
          </cell>
        </row>
        <row r="884">
          <cell r="L884" t="str">
            <v>U4246.1</v>
          </cell>
          <cell r="M884">
            <v>1069597.76</v>
          </cell>
          <cell r="U884" t="str">
            <v>BC HYDRO O/H TRANSMISSION (69kV) 60L095</v>
          </cell>
          <cell r="AF884" t="str">
            <v>TRANSMISSION</v>
          </cell>
          <cell r="AL884" t="str">
            <v>OE</v>
          </cell>
          <cell r="CA884" t="str">
            <v>01-13283-M002-PT130101</v>
          </cell>
        </row>
        <row r="885">
          <cell r="L885" t="str">
            <v>U5278.0</v>
          </cell>
          <cell r="M885">
            <v>1069597.76</v>
          </cell>
          <cell r="U885" t="str">
            <v>BC HYDRO O/H DISTRIBUTION</v>
          </cell>
          <cell r="AF885" t="str">
            <v>DISTRIBUTION</v>
          </cell>
          <cell r="AL885" t="str">
            <v>OE</v>
          </cell>
          <cell r="CA885" t="str">
            <v>01-13283-M002-PT130101</v>
          </cell>
        </row>
        <row r="886">
          <cell r="L886" t="str">
            <v>U4247.1</v>
          </cell>
          <cell r="M886">
            <v>1069644.3999999999</v>
          </cell>
          <cell r="U886" t="str">
            <v>BC HYDRO O/H TRANSMISSION (69kV) 60L093WAH</v>
          </cell>
          <cell r="AF886" t="str">
            <v>TRANSMISSION</v>
          </cell>
          <cell r="AL886" t="str">
            <v>OE</v>
          </cell>
          <cell r="CA886" t="str">
            <v>01-13283-M002-PT130101</v>
          </cell>
        </row>
        <row r="887">
          <cell r="L887" t="str">
            <v>U4671.0</v>
          </cell>
          <cell r="M887">
            <v>1069682.78</v>
          </cell>
          <cell r="U887" t="str">
            <v>BC HYDRO TRANSMISSION O/H COMMUNICATIONS CABLE</v>
          </cell>
          <cell r="AF887" t="str">
            <v>O/H COMMUNICATIONS CABLE</v>
          </cell>
          <cell r="AL887" t="str">
            <v>OC</v>
          </cell>
          <cell r="CA887" t="str">
            <v>01-13283-M002-XU0339601</v>
          </cell>
        </row>
        <row r="888">
          <cell r="L888" t="str">
            <v>U4248.1</v>
          </cell>
          <cell r="M888">
            <v>1069684.72</v>
          </cell>
          <cell r="U888" t="str">
            <v>BC HYDRO O/H TRANSMISSION (360kV) 3L003</v>
          </cell>
          <cell r="AF888" t="str">
            <v>TRANSMISSION</v>
          </cell>
          <cell r="AL888" t="str">
            <v>OE</v>
          </cell>
          <cell r="CA888" t="str">
            <v>01-13283-M002-XU0339601</v>
          </cell>
        </row>
        <row r="889">
          <cell r="L889" t="str">
            <v>P5795.0</v>
          </cell>
          <cell r="M889">
            <v>1069685.1499999999</v>
          </cell>
          <cell r="U889" t="str">
            <v>BC HYDRO 75mm RPVC CONDUIT ENCASED IN CONCRETE</v>
          </cell>
          <cell r="AL889" t="str">
            <v>UN</v>
          </cell>
          <cell r="CA889" t="str">
            <v>01-13283-M002-XU0339601</v>
          </cell>
        </row>
        <row r="890">
          <cell r="L890" t="str">
            <v>P5794.0</v>
          </cell>
          <cell r="M890">
            <v>1069685.1499999999</v>
          </cell>
          <cell r="U890" t="str">
            <v>BC HYDRO 75mm RPVC CONDUIT ENCASED IN CONCRETE</v>
          </cell>
          <cell r="AL890" t="str">
            <v>UN</v>
          </cell>
          <cell r="CA890" t="str">
            <v>01-13283-M002-XU0339601</v>
          </cell>
        </row>
        <row r="891">
          <cell r="L891" t="str">
            <v>P5796.0</v>
          </cell>
          <cell r="M891">
            <v>1069685.1499999999</v>
          </cell>
          <cell r="U891" t="str">
            <v>BC HYDRO 75mm RPVC CONDUIT ENCASED IN CONCRETE</v>
          </cell>
          <cell r="AL891" t="str">
            <v>UN</v>
          </cell>
          <cell r="CA891" t="str">
            <v>01-13283-M002-XU0339601</v>
          </cell>
        </row>
        <row r="892">
          <cell r="L892" t="str">
            <v>P5793.0</v>
          </cell>
          <cell r="M892">
            <v>1069685.6499999999</v>
          </cell>
          <cell r="U892" t="str">
            <v>BC HYDRO 75mm HDPE DOMESTIC WATER SUPPLY MAIN</v>
          </cell>
          <cell r="AL892" t="str">
            <v>WD</v>
          </cell>
          <cell r="CA892" t="str">
            <v>01-13283-M002-XU0339601</v>
          </cell>
        </row>
        <row r="893">
          <cell r="L893" t="str">
            <v>P5792.0</v>
          </cell>
          <cell r="M893">
            <v>1069686.05</v>
          </cell>
          <cell r="U893" t="str">
            <v>BC HYDRO 250mm PVC FIRE PROTECTION WATER MAIN</v>
          </cell>
          <cell r="AL893" t="str">
            <v>WD</v>
          </cell>
          <cell r="CA893" t="str">
            <v>01-13283-M002-XU0339601</v>
          </cell>
        </row>
        <row r="894">
          <cell r="L894" t="str">
            <v>T4246.0</v>
          </cell>
          <cell r="M894">
            <v>1069686.4099999999</v>
          </cell>
          <cell r="U894" t="str">
            <v>ROAD</v>
          </cell>
          <cell r="AL894" t="str">
            <v>RD</v>
          </cell>
          <cell r="CA894" t="str">
            <v>01-13283-M002-XU0339601</v>
          </cell>
        </row>
        <row r="895">
          <cell r="L895" t="str">
            <v>P3644.0</v>
          </cell>
          <cell r="M895">
            <v>1069693.95</v>
          </cell>
          <cell r="U895" t="str">
            <v>BC HYDRO GENERATION NPS 72 PENSTOCK LINE (AGL)</v>
          </cell>
          <cell r="AL895" t="str">
            <v>UN</v>
          </cell>
          <cell r="CA895" t="str">
            <v>01-13283-M002-XU0339601</v>
          </cell>
        </row>
        <row r="896">
          <cell r="L896" t="str">
            <v>U4672.0</v>
          </cell>
          <cell r="M896">
            <v>1069694.3899999999</v>
          </cell>
          <cell r="U896" t="str">
            <v>BC HYDRO TRANSMISSION O/H COMMUNICATIONS CABLE</v>
          </cell>
          <cell r="AF896" t="str">
            <v>O/H COMMUNICATIONS CABLE</v>
          </cell>
          <cell r="AL896" t="str">
            <v>OC</v>
          </cell>
          <cell r="CA896" t="str">
            <v>01-13283-M002-XU0339601</v>
          </cell>
        </row>
        <row r="897">
          <cell r="L897" t="str">
            <v>T4164.1</v>
          </cell>
          <cell r="M897">
            <v>1069712</v>
          </cell>
          <cell r="U897" t="str">
            <v>ROAD</v>
          </cell>
          <cell r="AL897" t="str">
            <v>RD</v>
          </cell>
          <cell r="CA897" t="str">
            <v>01-13283-M002-XU0339601</v>
          </cell>
        </row>
        <row r="898">
          <cell r="L898" t="str">
            <v>T4165.1</v>
          </cell>
          <cell r="M898">
            <v>1069751.1299999999</v>
          </cell>
          <cell r="U898" t="str">
            <v>ROAD</v>
          </cell>
          <cell r="AL898" t="str">
            <v>RD</v>
          </cell>
          <cell r="CA898" t="str">
            <v>01-13283-M002-PT641101</v>
          </cell>
        </row>
        <row r="899">
          <cell r="L899" t="str">
            <v>W5683.0</v>
          </cell>
          <cell r="M899">
            <v>1069801.6299999999</v>
          </cell>
          <cell r="U899" t="str">
            <v>Unnamed Drainage (BC-685a)</v>
          </cell>
          <cell r="AF899" t="str">
            <v>NCD</v>
          </cell>
          <cell r="AL899" t="str">
            <v>WC</v>
          </cell>
          <cell r="BY899" t="str">
            <v>Isolation if water present / Open-cut if dry or frozen to bottom</v>
          </cell>
          <cell r="CA899" t="str">
            <v>01-13283-M002-PT610201</v>
          </cell>
        </row>
        <row r="900">
          <cell r="L900" t="str">
            <v>W5951.0</v>
          </cell>
          <cell r="M900">
            <v>1069877.54</v>
          </cell>
          <cell r="U900" t="str">
            <v>Unnamed Drainage (BC-685b)</v>
          </cell>
          <cell r="AF900" t="str">
            <v>NCD</v>
          </cell>
          <cell r="AL900" t="str">
            <v>WC</v>
          </cell>
          <cell r="CA900" t="str">
            <v>01-13283-M002-PT610201</v>
          </cell>
        </row>
        <row r="901">
          <cell r="L901" t="str">
            <v>W1720.5</v>
          </cell>
          <cell r="M901">
            <v>1069949.76</v>
          </cell>
          <cell r="U901" t="str">
            <v>UNNAMED CHANNEL (BC-686)</v>
          </cell>
          <cell r="AF901" t="str">
            <v>S6/NCD-W (FB)</v>
          </cell>
          <cell r="AL901" t="str">
            <v>WC</v>
          </cell>
          <cell r="BY901" t="str">
            <v>Isolation with water quality monitoring if flowing</v>
          </cell>
          <cell r="CA901" t="str">
            <v>01-13283-M002-PT610201</v>
          </cell>
        </row>
        <row r="902">
          <cell r="L902" t="str">
            <v>W2235.0</v>
          </cell>
          <cell r="M902">
            <v>1070001.3</v>
          </cell>
          <cell r="U902" t="str">
            <v>Unnamed Drainage (BC-686a)</v>
          </cell>
          <cell r="AF902" t="str">
            <v>WATER</v>
          </cell>
          <cell r="AL902" t="str">
            <v>WC</v>
          </cell>
          <cell r="BY902" t="str">
            <v>Isolation if water present / Open-cut if dry or frozen to bottom</v>
          </cell>
          <cell r="CA902" t="str">
            <v>01-13283-M002-PT610201</v>
          </cell>
        </row>
        <row r="903">
          <cell r="L903" t="str">
            <v>W1721.5</v>
          </cell>
          <cell r="M903">
            <v>1070042.0900000001</v>
          </cell>
          <cell r="U903" t="str">
            <v>UNNAMED CHANNEL (BC-687)</v>
          </cell>
          <cell r="AF903" t="str">
            <v>S5/NCD-W (FB)</v>
          </cell>
          <cell r="AL903" t="str">
            <v>WC</v>
          </cell>
          <cell r="BY903" t="str">
            <v>Isolation with water quality monitoring if flowing</v>
          </cell>
          <cell r="CA903" t="str">
            <v>01-13283-M002-PT610201</v>
          </cell>
        </row>
        <row r="904">
          <cell r="L904" t="str">
            <v>W1722.5</v>
          </cell>
          <cell r="M904">
            <v>1070112.53</v>
          </cell>
          <cell r="U904" t="str">
            <v>UNNAMED CHANNEL (CONCRETE FLUME CREEK) (BC-688)</v>
          </cell>
          <cell r="AF904" t="str">
            <v>S5/S2</v>
          </cell>
          <cell r="AL904" t="str">
            <v>WC</v>
          </cell>
          <cell r="BY904" t="str">
            <v>Isolation with water quality monitoring (1)</v>
          </cell>
          <cell r="CA904" t="str">
            <v>01-13283-M002-XW0340001</v>
          </cell>
        </row>
        <row r="905">
          <cell r="L905" t="str">
            <v>P5602.0</v>
          </cell>
          <cell r="M905">
            <v>1070113.06</v>
          </cell>
          <cell r="U905" t="str">
            <v>BURIED MOTI CULVERT</v>
          </cell>
          <cell r="AL905" t="str">
            <v>ST</v>
          </cell>
          <cell r="CA905" t="str">
            <v>01-13283-M002-XW0340001</v>
          </cell>
        </row>
        <row r="906">
          <cell r="L906" t="str">
            <v>T4166.2</v>
          </cell>
          <cell r="M906">
            <v>1070134.08</v>
          </cell>
          <cell r="U906" t="str">
            <v>TRAIL</v>
          </cell>
          <cell r="AL906" t="str">
            <v>UN</v>
          </cell>
          <cell r="CA906" t="str">
            <v>01-13283-M002-XW0340001</v>
          </cell>
        </row>
        <row r="907">
          <cell r="L907" t="str">
            <v>W2111.1</v>
          </cell>
          <cell r="M907">
            <v>1070206.6399999999</v>
          </cell>
          <cell r="U907" t="str">
            <v>UNNAMED CHANNEL (BC-688A)</v>
          </cell>
          <cell r="AF907" t="str">
            <v>S6</v>
          </cell>
          <cell r="AL907" t="str">
            <v>WC</v>
          </cell>
          <cell r="BY907" t="str">
            <v>Isolation if water present</v>
          </cell>
          <cell r="CA907" t="str">
            <v>01-13283-M002-PT610201</v>
          </cell>
        </row>
        <row r="908">
          <cell r="L908" t="str">
            <v>T4167.2</v>
          </cell>
          <cell r="M908">
            <v>1070282.82</v>
          </cell>
          <cell r="U908" t="str">
            <v>TRAIL</v>
          </cell>
          <cell r="AL908" t="str">
            <v>UN</v>
          </cell>
          <cell r="CA908" t="str">
            <v>01-13283-M002-PT640301</v>
          </cell>
        </row>
        <row r="909">
          <cell r="L909" t="str">
            <v>W1723.4</v>
          </cell>
          <cell r="M909">
            <v>1070367.8</v>
          </cell>
          <cell r="U909" t="str">
            <v>TRIPLE GATE CREEK (BC-689)</v>
          </cell>
          <cell r="AF909" t="str">
            <v>S5/S2</v>
          </cell>
          <cell r="AL909" t="str">
            <v>WC</v>
          </cell>
          <cell r="BY909" t="str">
            <v>Isolation with water quality monitoring (1)</v>
          </cell>
          <cell r="CA909" t="str">
            <v>01-13283-M002-XW0342301</v>
          </cell>
        </row>
        <row r="910">
          <cell r="L910" t="str">
            <v>W5952.0</v>
          </cell>
          <cell r="M910">
            <v>1070408.99</v>
          </cell>
          <cell r="U910" t="str">
            <v>Unnamed Drainage (BC-689a)</v>
          </cell>
          <cell r="AF910" t="str">
            <v>NCD</v>
          </cell>
          <cell r="AL910" t="str">
            <v>WC</v>
          </cell>
          <cell r="CA910" t="str">
            <v>01-13283-M002-PT610001</v>
          </cell>
        </row>
        <row r="911">
          <cell r="L911" t="str">
            <v>T4920.0</v>
          </cell>
          <cell r="M911" t="str">
            <v>1070 + 432 + 148</v>
          </cell>
          <cell r="U911" t="str">
            <v>ROAD</v>
          </cell>
          <cell r="AL911" t="str">
            <v>UN</v>
          </cell>
          <cell r="CA911" t="str">
            <v>01-13283-M002-PT640301</v>
          </cell>
        </row>
        <row r="912">
          <cell r="L912" t="str">
            <v>W1724.5</v>
          </cell>
          <cell r="M912" t="str">
            <v>1070 + 432 + 193</v>
          </cell>
          <cell r="U912" t="str">
            <v>UNNAMED CHANNEL (PATTERSON CREEK) (BC-690)</v>
          </cell>
          <cell r="AF912" t="str">
            <v>S1B</v>
          </cell>
          <cell r="AL912" t="str">
            <v>WC</v>
          </cell>
          <cell r="BY912" t="str">
            <v>Isolation with fish salvage and water quality monitoring (1)</v>
          </cell>
          <cell r="CA912" t="str">
            <v>01-13283-M002-XW0342001</v>
          </cell>
        </row>
        <row r="913">
          <cell r="L913" t="str">
            <v>W5684.0</v>
          </cell>
          <cell r="M913" t="str">
            <v>1070 + 432 + 257</v>
          </cell>
          <cell r="U913" t="str">
            <v>Unnamed Channel (BC-690a)</v>
          </cell>
          <cell r="AF913" t="str">
            <v>S4*</v>
          </cell>
          <cell r="AL913" t="str">
            <v>WC</v>
          </cell>
          <cell r="BY913" t="str">
            <v xml:space="preserve">Isolation with fish salvage if flowing / Open-cut if dry or frozen to bottom </v>
          </cell>
          <cell r="CA913" t="str">
            <v>01-13283-M002-PT610201</v>
          </cell>
        </row>
        <row r="914">
          <cell r="L914" t="str">
            <v>W5953.0</v>
          </cell>
          <cell r="M914" t="str">
            <v>1070 + 432 + 293</v>
          </cell>
          <cell r="U914" t="str">
            <v>Unnamed Channel (BC-690b)</v>
          </cell>
          <cell r="AF914" t="str">
            <v>S6</v>
          </cell>
          <cell r="AL914" t="str">
            <v>WC</v>
          </cell>
          <cell r="CA914" t="str">
            <v>01-13283-M002-PT610201</v>
          </cell>
        </row>
        <row r="915">
          <cell r="L915" t="str">
            <v>W1725.4</v>
          </cell>
          <cell r="M915" t="str">
            <v>1070 + 432 + 310</v>
          </cell>
          <cell r="U915" t="str">
            <v>UNNAMED CHANNEL (BC-691)</v>
          </cell>
          <cell r="AF915" t="str">
            <v>S6</v>
          </cell>
          <cell r="AL915" t="str">
            <v>WC</v>
          </cell>
          <cell r="BY915" t="str">
            <v>Isolation if water present</v>
          </cell>
          <cell r="CA915" t="str">
            <v>01-13283-M002-PT610201</v>
          </cell>
        </row>
        <row r="916">
          <cell r="L916" t="str">
            <v>W1726.4</v>
          </cell>
          <cell r="M916">
            <v>1070902.1599999999</v>
          </cell>
          <cell r="U916" t="str">
            <v>UNNAMED CHANNEL (BC-692)</v>
          </cell>
          <cell r="AF916" t="str">
            <v>S6</v>
          </cell>
          <cell r="AL916" t="str">
            <v>WC</v>
          </cell>
          <cell r="BY916" t="str">
            <v>Isolation if water present</v>
          </cell>
          <cell r="CA916" t="str">
            <v>01-13283-M002-PT610001</v>
          </cell>
        </row>
        <row r="917">
          <cell r="L917" t="str">
            <v>W1727.4</v>
          </cell>
          <cell r="M917">
            <v>1071022.01</v>
          </cell>
          <cell r="U917" t="str">
            <v>UNNAMED CHANNEL (BC-693)</v>
          </cell>
          <cell r="AF917" t="str">
            <v>S6/S3</v>
          </cell>
          <cell r="AL917" t="str">
            <v>WC</v>
          </cell>
          <cell r="BY917" t="str">
            <v>Isolation with water quality monitoring if flowing</v>
          </cell>
          <cell r="CA917" t="str">
            <v>01-13283-M002-PT610001</v>
          </cell>
        </row>
        <row r="918">
          <cell r="L918" t="str">
            <v>W1728.4</v>
          </cell>
          <cell r="M918">
            <v>1071489.8</v>
          </cell>
          <cell r="U918" t="str">
            <v>UNNAMED CHANNEL (BC-694)</v>
          </cell>
          <cell r="AF918" t="str">
            <v>S6/S4</v>
          </cell>
          <cell r="AL918" t="str">
            <v>WC</v>
          </cell>
          <cell r="BY918" t="str">
            <v>Isolation with water quality monitoring if flowing (1)</v>
          </cell>
          <cell r="CA918" t="str">
            <v>01-13283-M002-PT610001</v>
          </cell>
        </row>
        <row r="919">
          <cell r="L919" t="str">
            <v>T4168.1</v>
          </cell>
          <cell r="M919">
            <v>1071793.3999999999</v>
          </cell>
          <cell r="U919" t="str">
            <v>TRAIL</v>
          </cell>
          <cell r="AL919" t="str">
            <v>RD</v>
          </cell>
          <cell r="CA919" t="str">
            <v>01-13283-M002-PT640301</v>
          </cell>
        </row>
        <row r="920">
          <cell r="L920" t="str">
            <v>T4919.0</v>
          </cell>
          <cell r="M920">
            <v>1071957.45</v>
          </cell>
          <cell r="U920" t="str">
            <v>TRAIL</v>
          </cell>
          <cell r="AL920" t="str">
            <v>RD</v>
          </cell>
          <cell r="CA920" t="str">
            <v>01-13283-M002-PT640301</v>
          </cell>
        </row>
        <row r="921">
          <cell r="L921" t="str">
            <v>W1729.4</v>
          </cell>
          <cell r="M921">
            <v>1072049.24</v>
          </cell>
          <cell r="U921" t="str">
            <v>UNNAMED CHANNEL (CHEAM CREEK CHANNEL 1) (BC-695)</v>
          </cell>
          <cell r="AF921" t="str">
            <v>S3</v>
          </cell>
          <cell r="AL921" t="str">
            <v>WC</v>
          </cell>
          <cell r="BY921" t="str">
            <v>Isolation with fish salvage and water quality monitoring (1)</v>
          </cell>
          <cell r="CA921" t="str">
            <v>01-13283-M002-XW0343001</v>
          </cell>
        </row>
        <row r="922">
          <cell r="L922" t="str">
            <v>T4169.1</v>
          </cell>
          <cell r="M922">
            <v>1072056.05</v>
          </cell>
          <cell r="U922" t="str">
            <v>TRAIL</v>
          </cell>
          <cell r="AL922" t="str">
            <v>RD</v>
          </cell>
          <cell r="CA922" t="str">
            <v>01-13283-M002-XW0343001</v>
          </cell>
        </row>
        <row r="923">
          <cell r="L923" t="str">
            <v>T4170.1</v>
          </cell>
          <cell r="M923">
            <v>1072164.24</v>
          </cell>
          <cell r="U923" t="str">
            <v>TRAIL</v>
          </cell>
          <cell r="AL923" t="str">
            <v>RD</v>
          </cell>
          <cell r="CA923" t="str">
            <v>01-13283-M002-PT640301</v>
          </cell>
        </row>
        <row r="924">
          <cell r="L924" t="str">
            <v>T4212.1</v>
          </cell>
          <cell r="M924">
            <v>1072178.21</v>
          </cell>
          <cell r="U924" t="str">
            <v>TRAIL</v>
          </cell>
          <cell r="AL924" t="str">
            <v>UN</v>
          </cell>
          <cell r="CA924" t="str">
            <v>01-13283-M002-PT640301</v>
          </cell>
        </row>
        <row r="925">
          <cell r="L925" t="str">
            <v>T4213.1</v>
          </cell>
          <cell r="M925">
            <v>1072206.93</v>
          </cell>
          <cell r="U925" t="str">
            <v>TRAIL</v>
          </cell>
          <cell r="AL925" t="str">
            <v>UN</v>
          </cell>
          <cell r="CA925" t="str">
            <v>01-13283-M002-PT640301</v>
          </cell>
        </row>
        <row r="926">
          <cell r="L926" t="str">
            <v>W1730.4</v>
          </cell>
          <cell r="M926">
            <v>1072255.79</v>
          </cell>
          <cell r="U926" t="str">
            <v>UNNAMED CHANNEL (BC-696)</v>
          </cell>
          <cell r="AF926" t="str">
            <v>S6</v>
          </cell>
          <cell r="AL926" t="str">
            <v>WC</v>
          </cell>
          <cell r="BY926" t="str">
            <v>Isolation if water present</v>
          </cell>
          <cell r="CA926" t="str">
            <v>01-13283-M002-PT610301</v>
          </cell>
        </row>
        <row r="927">
          <cell r="L927" t="str">
            <v>T4214.1</v>
          </cell>
          <cell r="M927">
            <v>1072263.5900000001</v>
          </cell>
          <cell r="U927" t="str">
            <v>TRAIL</v>
          </cell>
          <cell r="AL927" t="str">
            <v>UN</v>
          </cell>
          <cell r="CA927" t="str">
            <v>01-13283-M002-PT640301</v>
          </cell>
        </row>
        <row r="928">
          <cell r="L928" t="str">
            <v>U4413.0</v>
          </cell>
          <cell r="M928">
            <v>1072271.82</v>
          </cell>
          <cell r="U928" t="str">
            <v>BC HYDRO O/H DISTRIBUTION</v>
          </cell>
          <cell r="AF928" t="str">
            <v>DISTRIBUTION</v>
          </cell>
          <cell r="AL928" t="str">
            <v>OE</v>
          </cell>
          <cell r="CA928" t="str">
            <v>01-13283-M002-PT130101</v>
          </cell>
        </row>
        <row r="929">
          <cell r="L929" t="str">
            <v>U4414.0</v>
          </cell>
          <cell r="M929">
            <v>1072344.6499999999</v>
          </cell>
          <cell r="U929" t="str">
            <v>BC HYDRO O/H DISTRIBUTION</v>
          </cell>
          <cell r="AF929" t="str">
            <v>DISTRIBUTION</v>
          </cell>
          <cell r="AL929" t="str">
            <v>OE</v>
          </cell>
          <cell r="CA929" t="str">
            <v>01-13283-M002-PT130101</v>
          </cell>
        </row>
        <row r="930">
          <cell r="L930" t="str">
            <v>T4216.1</v>
          </cell>
          <cell r="M930">
            <v>1072360.24</v>
          </cell>
          <cell r="U930" t="str">
            <v>TRAIL</v>
          </cell>
          <cell r="AL930" t="str">
            <v>UN</v>
          </cell>
          <cell r="CA930" t="str">
            <v>01-13283-M002-PT640301</v>
          </cell>
        </row>
        <row r="931">
          <cell r="L931" t="str">
            <v>W1731.4</v>
          </cell>
          <cell r="M931" t="str">
            <v>1072+455 + 122</v>
          </cell>
          <cell r="U931" t="str">
            <v>UNNAMED CHANNEL (BC-697)</v>
          </cell>
          <cell r="AF931" t="str">
            <v>S2</v>
          </cell>
          <cell r="AL931" t="str">
            <v>WC</v>
          </cell>
          <cell r="BY931" t="str">
            <v>Isolation with fish salvage and water quality monitoring (1)</v>
          </cell>
          <cell r="CA931" t="str">
            <v>01-13283-M002-XW0343501</v>
          </cell>
        </row>
        <row r="932">
          <cell r="L932" t="str">
            <v>W1732.4</v>
          </cell>
          <cell r="M932">
            <v>1072852.19</v>
          </cell>
          <cell r="U932" t="str">
            <v>UNNAMED DRAINAGE (BC-698)</v>
          </cell>
          <cell r="AF932" t="str">
            <v>NCD</v>
          </cell>
          <cell r="AL932" t="str">
            <v>WC</v>
          </cell>
          <cell r="BY932" t="str">
            <v>Isolation if water present</v>
          </cell>
          <cell r="CA932" t="str">
            <v>01-13283-M002-PT610301</v>
          </cell>
        </row>
        <row r="933">
          <cell r="L933" t="str">
            <v>U4249.1</v>
          </cell>
          <cell r="M933">
            <v>1073556.8400000001</v>
          </cell>
          <cell r="U933" t="str">
            <v>BC HYDRO O/H TRANSMISSION (360kV) 3L003</v>
          </cell>
          <cell r="AF933" t="str">
            <v>TRANSMISSION</v>
          </cell>
          <cell r="AL933" t="str">
            <v>OE</v>
          </cell>
          <cell r="CA933" t="str">
            <v>01-13283-M002-PT130101</v>
          </cell>
        </row>
        <row r="934">
          <cell r="L934" t="str">
            <v>T4171.1</v>
          </cell>
          <cell r="M934">
            <v>1073610.8400000001</v>
          </cell>
          <cell r="U934" t="str">
            <v>ROAD</v>
          </cell>
          <cell r="AL934" t="str">
            <v>RD</v>
          </cell>
          <cell r="CA934" t="str">
            <v>01-13283-M002-PT640301</v>
          </cell>
        </row>
        <row r="935">
          <cell r="L935" t="str">
            <v>U4250.1</v>
          </cell>
          <cell r="M935">
            <v>1073614.6499999999</v>
          </cell>
          <cell r="U935" t="str">
            <v>BC HYDRO O/H TRANSMISSION (69kV) 60L093WAH</v>
          </cell>
          <cell r="AF935" t="str">
            <v>TRANSMISSION</v>
          </cell>
          <cell r="AL935" t="str">
            <v>OE</v>
          </cell>
          <cell r="CA935" t="str">
            <v>01-13283-M002-PT130101</v>
          </cell>
        </row>
        <row r="936">
          <cell r="L936" t="str">
            <v>W1734.2</v>
          </cell>
          <cell r="M936">
            <v>1073768.7</v>
          </cell>
          <cell r="U936" t="str">
            <v>UNNAMED CHANNEL (BC-700)</v>
          </cell>
          <cell r="AF936" t="str">
            <v>S4</v>
          </cell>
          <cell r="AL936" t="str">
            <v>WC</v>
          </cell>
          <cell r="BY936" t="str">
            <v>Isolation with fish salvage and water quality monitoring if flowing (1)</v>
          </cell>
          <cell r="CA936" t="str">
            <v>01-13283-M002-PT610301</v>
          </cell>
        </row>
        <row r="937">
          <cell r="L937" t="str">
            <v>W1735.2</v>
          </cell>
          <cell r="M937">
            <v>1073822.1399999999</v>
          </cell>
          <cell r="U937" t="str">
            <v>UNNAMED DRAINAGE (BC-700a)</v>
          </cell>
          <cell r="AF937" t="str">
            <v>NCD</v>
          </cell>
          <cell r="AL937" t="str">
            <v>WC</v>
          </cell>
          <cell r="BY937" t="str">
            <v>Isolation if water present</v>
          </cell>
          <cell r="CA937" t="str">
            <v>01-13283-M002-XW0343701</v>
          </cell>
        </row>
        <row r="938">
          <cell r="L938" t="str">
            <v>T4378.0</v>
          </cell>
          <cell r="M938">
            <v>1073865.3999999999</v>
          </cell>
          <cell r="U938" t="str">
            <v>ROAD</v>
          </cell>
          <cell r="AF938" t="str">
            <v>Road Crossing</v>
          </cell>
          <cell r="AL938" t="str">
            <v>RD</v>
          </cell>
          <cell r="CA938" t="str">
            <v>01-13283-M002-PT640001</v>
          </cell>
        </row>
        <row r="939">
          <cell r="L939" t="str">
            <v>W1736.4</v>
          </cell>
          <cell r="M939">
            <v>1073985.8600000001</v>
          </cell>
          <cell r="U939" t="str">
            <v>UNNAMED DRAINAGE (BC-701)</v>
          </cell>
          <cell r="AF939" t="str">
            <v>NCD</v>
          </cell>
          <cell r="AL939" t="str">
            <v>WC</v>
          </cell>
          <cell r="BY939" t="str">
            <v>Isolation if water present</v>
          </cell>
          <cell r="CA939" t="str">
            <v>01-13283-M002-PT610201</v>
          </cell>
        </row>
        <row r="940">
          <cell r="L940" t="str">
            <v>T4379.0</v>
          </cell>
          <cell r="M940">
            <v>1074345.6499999999</v>
          </cell>
          <cell r="U940" t="str">
            <v>ROAD</v>
          </cell>
          <cell r="AF940" t="str">
            <v>Road Crossing</v>
          </cell>
          <cell r="AL940" t="str">
            <v>RD</v>
          </cell>
          <cell r="CA940" t="str">
            <v>01-13283-M002-PT640001</v>
          </cell>
        </row>
        <row r="941">
          <cell r="L941" t="str">
            <v>W2149.0</v>
          </cell>
          <cell r="M941">
            <v>1074525.3500000001</v>
          </cell>
          <cell r="U941" t="str">
            <v>UNNAMED DRAINAGE (BC-701a)</v>
          </cell>
          <cell r="AF941" t="str">
            <v>NCD</v>
          </cell>
          <cell r="AL941" t="str">
            <v>WC</v>
          </cell>
          <cell r="BY941" t="str">
            <v>Isolation if water present</v>
          </cell>
          <cell r="CA941" t="str">
            <v>01-13283-M002-PT610001</v>
          </cell>
        </row>
        <row r="942">
          <cell r="L942" t="str">
            <v>T4390.0</v>
          </cell>
          <cell r="M942">
            <v>1074824.74</v>
          </cell>
          <cell r="U942" t="str">
            <v>ROAD</v>
          </cell>
          <cell r="AF942" t="str">
            <v>Road Crossing</v>
          </cell>
          <cell r="AL942" t="str">
            <v>RD</v>
          </cell>
          <cell r="CA942" t="str">
            <v>01-13283-M002-PT640001</v>
          </cell>
        </row>
        <row r="943">
          <cell r="L943" t="str">
            <v>T4917.0</v>
          </cell>
          <cell r="M943">
            <v>1074928.1100000001</v>
          </cell>
          <cell r="U943" t="str">
            <v>ROAD</v>
          </cell>
          <cell r="AL943" t="str">
            <v>RD</v>
          </cell>
          <cell r="CA943" t="str">
            <v>01-13283-M002-PT640001</v>
          </cell>
        </row>
        <row r="944">
          <cell r="L944" t="str">
            <v>T4172.3</v>
          </cell>
          <cell r="M944">
            <v>1075011.94</v>
          </cell>
          <cell r="U944" t="str">
            <v>ROAD</v>
          </cell>
          <cell r="AL944" t="str">
            <v>RD</v>
          </cell>
          <cell r="CA944" t="str">
            <v>01-13283-M002-PT640001</v>
          </cell>
        </row>
        <row r="945">
          <cell r="L945" t="str">
            <v>U7091.0</v>
          </cell>
          <cell r="M945">
            <v>1075015.24</v>
          </cell>
          <cell r="U945" t="str">
            <v>PRIVATE BURIED POWER CABLE</v>
          </cell>
          <cell r="AL945" t="str">
            <v>UE</v>
          </cell>
          <cell r="CA945" t="str">
            <v>01-13283-M002-PT630001</v>
          </cell>
        </row>
        <row r="946">
          <cell r="L946" t="str">
            <v>U5944.0</v>
          </cell>
          <cell r="M946">
            <v>1075125.3799999999</v>
          </cell>
          <cell r="U946" t="str">
            <v>BC HYDRO O/H DISTRIBUTION</v>
          </cell>
          <cell r="AF946" t="str">
            <v>OVERHEAD CABLE</v>
          </cell>
          <cell r="AL946" t="str">
            <v>OC</v>
          </cell>
          <cell r="CA946" t="str">
            <v>01-13283-M002-PT130101</v>
          </cell>
        </row>
        <row r="947">
          <cell r="L947" t="str">
            <v>U7332.0</v>
          </cell>
          <cell r="M947">
            <v>1075173.46</v>
          </cell>
          <cell r="U947" t="str">
            <v>PRIVATE BURIED CABLE</v>
          </cell>
          <cell r="AL947" t="str">
            <v>UE</v>
          </cell>
          <cell r="CA947" t="str">
            <v>01-13283-M002-PT630001</v>
          </cell>
        </row>
        <row r="948">
          <cell r="L948" t="str">
            <v>P7089.0</v>
          </cell>
          <cell r="M948">
            <v>1075177.0900000001</v>
          </cell>
          <cell r="U948" t="str">
            <v>PRIVATE BURIED WATER PIPE</v>
          </cell>
          <cell r="AL948" t="str">
            <v>WD</v>
          </cell>
          <cell r="CA948" t="str">
            <v>01-13283-M002-PT620001</v>
          </cell>
        </row>
        <row r="949">
          <cell r="L949" t="str">
            <v>U7333.0</v>
          </cell>
          <cell r="M949">
            <v>1075178.31</v>
          </cell>
          <cell r="U949" t="str">
            <v>PRIVATE BURIED CABLE</v>
          </cell>
          <cell r="AL949" t="str">
            <v>UE</v>
          </cell>
          <cell r="CA949" t="str">
            <v>01-13283-M002-PT630001</v>
          </cell>
        </row>
        <row r="950">
          <cell r="L950" t="str">
            <v>U5945.0</v>
          </cell>
          <cell r="M950">
            <v>1075181.96</v>
          </cell>
          <cell r="U950" t="str">
            <v>3-WIRE O/H POWER</v>
          </cell>
          <cell r="AF950" t="str">
            <v>OVERHEAD CABLE</v>
          </cell>
          <cell r="AL950" t="str">
            <v>OC</v>
          </cell>
          <cell r="CA950" t="str">
            <v>01-13283-M002-PT130101</v>
          </cell>
        </row>
        <row r="951">
          <cell r="L951" t="str">
            <v>U5946.0</v>
          </cell>
          <cell r="M951">
            <v>1075185.6100000001</v>
          </cell>
          <cell r="U951" t="str">
            <v>1-WIRE O/H POWER</v>
          </cell>
          <cell r="AF951" t="str">
            <v>OVERHEAD CABLE</v>
          </cell>
          <cell r="AL951" t="str">
            <v>OC</v>
          </cell>
          <cell r="CA951" t="str">
            <v>01-13283-M002-PT130101</v>
          </cell>
        </row>
        <row r="952">
          <cell r="L952" t="str">
            <v>U7334.0</v>
          </cell>
          <cell r="M952">
            <v>1075202.46</v>
          </cell>
          <cell r="U952" t="str">
            <v>PRIVATE BURIED CABLE</v>
          </cell>
          <cell r="AL952" t="str">
            <v>UE</v>
          </cell>
          <cell r="CA952" t="str">
            <v>01-13283-M002-PT630001</v>
          </cell>
        </row>
        <row r="953">
          <cell r="L953" t="str">
            <v>T5036.0</v>
          </cell>
          <cell r="M953">
            <v>1075250.3</v>
          </cell>
          <cell r="U953" t="str">
            <v>PRIVATE ROAD</v>
          </cell>
          <cell r="AF953" t="str">
            <v>ROAD</v>
          </cell>
          <cell r="AL953" t="str">
            <v>RD</v>
          </cell>
          <cell r="CA953" t="str">
            <v>01-13283-M002-PT640001</v>
          </cell>
        </row>
        <row r="954">
          <cell r="L954" t="str">
            <v>U4251.2</v>
          </cell>
          <cell r="M954">
            <v>1075393.1599999999</v>
          </cell>
          <cell r="U954" t="str">
            <v>BC HYDRO O/H DISTRIBUTION</v>
          </cell>
          <cell r="AF954" t="str">
            <v>DISTRIBUTION</v>
          </cell>
          <cell r="AL954" t="str">
            <v>OE</v>
          </cell>
          <cell r="CA954" t="str">
            <v>01-13283-M002-XH0345001</v>
          </cell>
        </row>
        <row r="955">
          <cell r="L955" t="str">
            <v>U4583.0</v>
          </cell>
          <cell r="M955">
            <v>1075393.1599999999</v>
          </cell>
          <cell r="U955" t="str">
            <v>TELUS O/H COMMUNICATIONS CABLE</v>
          </cell>
          <cell r="AF955" t="str">
            <v>O/H COMMUNICATIONS CABLE</v>
          </cell>
          <cell r="AL955" t="str">
            <v>OC</v>
          </cell>
          <cell r="CA955" t="str">
            <v>01-13283-M002-XH0345001</v>
          </cell>
        </row>
        <row r="956">
          <cell r="L956" t="str">
            <v>U7117.0</v>
          </cell>
          <cell r="M956">
            <v>1075393.3400000001</v>
          </cell>
          <cell r="U956" t="str">
            <v>SHAW O/H COMMUNICATION CABLE</v>
          </cell>
          <cell r="AL956" t="str">
            <v>OC</v>
          </cell>
          <cell r="CA956" t="str">
            <v>01-13283-M002-XH0345001</v>
          </cell>
        </row>
        <row r="957">
          <cell r="L957" t="str">
            <v>T4173.2</v>
          </cell>
          <cell r="M957">
            <v>1075415.67</v>
          </cell>
          <cell r="U957" t="str">
            <v>BRIDAL FALLS RD</v>
          </cell>
          <cell r="AF957" t="str">
            <v>LKI Segment: 540</v>
          </cell>
          <cell r="AL957" t="str">
            <v>RD</v>
          </cell>
          <cell r="CA957" t="str">
            <v>01-13283-M002-XH0345001</v>
          </cell>
        </row>
        <row r="958">
          <cell r="L958" t="str">
            <v>T4174.2</v>
          </cell>
          <cell r="M958">
            <v>1075545.55</v>
          </cell>
          <cell r="U958" t="str">
            <v>BRIDAL FALLS RD</v>
          </cell>
          <cell r="AF958" t="str">
            <v>LKI Segment: 540</v>
          </cell>
          <cell r="AL958" t="str">
            <v>RD</v>
          </cell>
          <cell r="CA958" t="str">
            <v>01-13283-M002-XH0345301</v>
          </cell>
        </row>
        <row r="959">
          <cell r="L959" t="str">
            <v>W1739.4</v>
          </cell>
          <cell r="M959">
            <v>1075578.99</v>
          </cell>
          <cell r="U959" t="str">
            <v>UNNAMED CHANNEL (BC-704)</v>
          </cell>
          <cell r="AF959" t="str">
            <v>S6</v>
          </cell>
          <cell r="AL959" t="str">
            <v>WC</v>
          </cell>
          <cell r="BY959" t="str">
            <v>Isolation if water present</v>
          </cell>
          <cell r="CA959" t="str">
            <v>01-13283-M002-XH0345301</v>
          </cell>
        </row>
        <row r="960">
          <cell r="L960" t="str">
            <v>T4175.2</v>
          </cell>
          <cell r="M960">
            <v>1075680.92</v>
          </cell>
          <cell r="U960" t="str">
            <v>BRIDAL FALLS RD</v>
          </cell>
          <cell r="AF960" t="str">
            <v>LKI Segment: 540</v>
          </cell>
          <cell r="AL960" t="str">
            <v>RD</v>
          </cell>
          <cell r="CA960" t="str">
            <v>01-13283-M002-XH0345501</v>
          </cell>
        </row>
        <row r="961">
          <cell r="L961" t="str">
            <v>U7118.0</v>
          </cell>
          <cell r="M961">
            <v>1075703.53</v>
          </cell>
          <cell r="U961" t="str">
            <v>SHAW O/H COMMUNICATION CABLE</v>
          </cell>
          <cell r="AL961" t="str">
            <v>OC</v>
          </cell>
          <cell r="CA961" t="str">
            <v>01-13283-M002-XH0345501</v>
          </cell>
        </row>
        <row r="962">
          <cell r="L962" t="str">
            <v>U4584.0</v>
          </cell>
          <cell r="M962">
            <v>1075703.6399999999</v>
          </cell>
          <cell r="U962" t="str">
            <v>TELUS O/H COMMUNICATIONS CABLE</v>
          </cell>
          <cell r="AF962" t="str">
            <v>O/H COMMUNICATIONS CABLE</v>
          </cell>
          <cell r="AL962" t="str">
            <v>OC</v>
          </cell>
          <cell r="CA962" t="str">
            <v>01-13283-M002-XH0345501</v>
          </cell>
        </row>
        <row r="963">
          <cell r="L963" t="str">
            <v>U4252.2</v>
          </cell>
          <cell r="M963">
            <v>1075703.6399999999</v>
          </cell>
          <cell r="U963" t="str">
            <v>BC HYDRO O/H DISTRIBUTION</v>
          </cell>
          <cell r="AF963" t="str">
            <v>DISTRIBUTION</v>
          </cell>
          <cell r="AL963" t="str">
            <v>OE</v>
          </cell>
          <cell r="CA963" t="str">
            <v>01-13283-M002-XH0345501</v>
          </cell>
        </row>
        <row r="964">
          <cell r="L964" t="str">
            <v>P7069.0</v>
          </cell>
          <cell r="M964">
            <v>1075861.4099999999</v>
          </cell>
          <cell r="U964" t="str">
            <v>PVC HOSE</v>
          </cell>
          <cell r="AL964" t="str">
            <v>UN</v>
          </cell>
          <cell r="CA964" t="str">
            <v>01-13283-M002-PT620001</v>
          </cell>
        </row>
        <row r="965">
          <cell r="L965" t="str">
            <v>U5219.0</v>
          </cell>
          <cell r="M965">
            <v>1075873.31</v>
          </cell>
          <cell r="U965" t="str">
            <v>TMPL BURIED CATHODIC CABLE (TO BE REMOVED)</v>
          </cell>
          <cell r="AF965" t="str">
            <v>BURIED CATHODIC CABLE (TO BE REMOVED)</v>
          </cell>
          <cell r="AL965" t="str">
            <v>UE</v>
          </cell>
          <cell r="CA965" t="str">
            <v>01-13283-M002-PT630001</v>
          </cell>
        </row>
        <row r="966">
          <cell r="L966" t="str">
            <v>T4916.0</v>
          </cell>
          <cell r="M966">
            <v>1075878.04</v>
          </cell>
          <cell r="U966" t="str">
            <v>ROAD</v>
          </cell>
          <cell r="AF966" t="str">
            <v>ROAD</v>
          </cell>
          <cell r="AL966" t="str">
            <v>RD</v>
          </cell>
          <cell r="CA966" t="str">
            <v>01-13283-M002-PT640001</v>
          </cell>
        </row>
        <row r="967">
          <cell r="L967" t="str">
            <v>P4143.0</v>
          </cell>
          <cell r="M967">
            <v>1075884.06</v>
          </cell>
          <cell r="U967" t="str">
            <v>TMPL NPS 24 OIL PIPE</v>
          </cell>
          <cell r="AF967" t="str">
            <v>NPS 24 OIL PIPE</v>
          </cell>
          <cell r="AL967" t="str">
            <v>OL</v>
          </cell>
          <cell r="CA967" t="str">
            <v>01-13283-M002-PT620001</v>
          </cell>
        </row>
      </sheetData>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V1"/>
      <sheetName val="~ENV2"/>
      <sheetName val="Bends"/>
      <sheetName val="~Induction Bends"/>
      <sheetName val="~MLBV"/>
      <sheetName val="~Topsoil"/>
      <sheetName val="Crossing Lookup"/>
      <sheetName val="IB Lookup"/>
      <sheetName val="~Crossings"/>
      <sheetName val="~DOC"/>
      <sheetName val="~Diversion Berm"/>
      <sheetName val="~MOTI"/>
      <sheetName val="`~MLARD"/>
      <sheetName val="S5A"/>
      <sheetName val="`DOC"/>
      <sheetName val="`MISC"/>
      <sheetName val="`TOPSOIL"/>
    </sheetNames>
    <sheetDataSet>
      <sheetData sheetId="0"/>
      <sheetData sheetId="1"/>
      <sheetData sheetId="2"/>
      <sheetData sheetId="3">
        <row r="2">
          <cell r="P2">
            <v>2221</v>
          </cell>
          <cell r="R2" t="str">
            <v>HORIZONTAL INDUCTION BEND</v>
          </cell>
        </row>
        <row r="3">
          <cell r="P3">
            <v>2222</v>
          </cell>
          <cell r="R3" t="str">
            <v>HORIZONTAL INDUCTION BEND</v>
          </cell>
        </row>
        <row r="4">
          <cell r="P4">
            <v>2223</v>
          </cell>
          <cell r="R4" t="str">
            <v>HORIZONTAL INDUCTION BEND</v>
          </cell>
        </row>
        <row r="5">
          <cell r="P5">
            <v>2224</v>
          </cell>
          <cell r="R5" t="str">
            <v>HORIZONTAL INDUCTION BEND</v>
          </cell>
        </row>
        <row r="6">
          <cell r="P6">
            <v>2432</v>
          </cell>
          <cell r="R6" t="str">
            <v>VERTICAL INDUCTION BEND (FIELD_FIT)</v>
          </cell>
        </row>
        <row r="7">
          <cell r="P7">
            <v>2382</v>
          </cell>
          <cell r="R7" t="str">
            <v>VERTICAL INDUCTION BEND (FIELD_FIT)</v>
          </cell>
        </row>
        <row r="8">
          <cell r="P8">
            <v>2383</v>
          </cell>
          <cell r="R8" t="str">
            <v>VERTICAL INDUCTION BEND (FIELD_FIT)</v>
          </cell>
        </row>
        <row r="9">
          <cell r="P9">
            <v>2225</v>
          </cell>
          <cell r="R9" t="str">
            <v>HORIZONTAL INDUCTION BEND</v>
          </cell>
        </row>
        <row r="10">
          <cell r="P10">
            <v>2401</v>
          </cell>
          <cell r="R10" t="str">
            <v>VERTICAL INDUCTION BEND (FIELD_FIT)</v>
          </cell>
        </row>
        <row r="11">
          <cell r="P11">
            <v>2402</v>
          </cell>
          <cell r="R11" t="str">
            <v>VERTICAL INDUCTION BEND (FIELD_FIT)</v>
          </cell>
        </row>
        <row r="12">
          <cell r="P12">
            <v>2226</v>
          </cell>
          <cell r="R12" t="str">
            <v>HORIZONTAL INDUCTION BEND</v>
          </cell>
        </row>
        <row r="13">
          <cell r="P13">
            <v>2227</v>
          </cell>
          <cell r="R13" t="str">
            <v>HORIZONTAL INDUCTION BEND</v>
          </cell>
        </row>
        <row r="14">
          <cell r="P14">
            <v>2228</v>
          </cell>
          <cell r="R14" t="str">
            <v>HORIZONTAL INDUCTION BEND (FIELD_FIT)</v>
          </cell>
        </row>
        <row r="15">
          <cell r="P15">
            <v>2229</v>
          </cell>
          <cell r="R15" t="str">
            <v>HORIZONTAL INDUCTION BEND (FIELD_FIT)</v>
          </cell>
        </row>
        <row r="16">
          <cell r="P16">
            <v>2230</v>
          </cell>
          <cell r="R16" t="str">
            <v>HORIZONTAL INDUCTION BEND</v>
          </cell>
        </row>
        <row r="17">
          <cell r="P17">
            <v>2231</v>
          </cell>
          <cell r="R17" t="str">
            <v>HORIZONTAL INDUCTION BEND</v>
          </cell>
        </row>
        <row r="18">
          <cell r="P18">
            <v>2232</v>
          </cell>
          <cell r="R18" t="str">
            <v>HORIZONTAL INDUCTION BEND</v>
          </cell>
        </row>
        <row r="19">
          <cell r="P19">
            <v>2240</v>
          </cell>
          <cell r="R19" t="str">
            <v>HORIZONTAL INDUCTION BEND (ROLLED, FIELD_FIT)</v>
          </cell>
        </row>
        <row r="20">
          <cell r="P20">
            <v>2241</v>
          </cell>
          <cell r="R20" t="str">
            <v>HORIZONTAL INDUCTION BEND</v>
          </cell>
        </row>
        <row r="21">
          <cell r="P21">
            <v>2242</v>
          </cell>
          <cell r="R21" t="str">
            <v>HORIZONTAL INDUCTION BEND</v>
          </cell>
        </row>
        <row r="22">
          <cell r="P22">
            <v>2243</v>
          </cell>
          <cell r="R22" t="str">
            <v>VERTICAL INDUCTION BEND</v>
          </cell>
        </row>
        <row r="23">
          <cell r="P23">
            <v>2244</v>
          </cell>
          <cell r="R23" t="str">
            <v>VERTICAL INDUCTION BEND (FIELD_FIT)</v>
          </cell>
        </row>
        <row r="24">
          <cell r="P24">
            <v>2245</v>
          </cell>
          <cell r="R24" t="str">
            <v>HORIZONTAL INDUCTION BEND</v>
          </cell>
        </row>
        <row r="25">
          <cell r="P25">
            <v>2246</v>
          </cell>
          <cell r="R25" t="str">
            <v>HORIZONTAL INDUCTION BEND</v>
          </cell>
        </row>
        <row r="26">
          <cell r="P26">
            <v>2247</v>
          </cell>
          <cell r="R26" t="str">
            <v>VERTICAL INDUCTION BEND (FIELD_FIT)</v>
          </cell>
        </row>
        <row r="27">
          <cell r="P27">
            <v>2248</v>
          </cell>
          <cell r="R27" t="str">
            <v>VERTICAL INDUCTION BEND (FIELD_FIT)</v>
          </cell>
        </row>
        <row r="28">
          <cell r="P28">
            <v>2410</v>
          </cell>
          <cell r="R28" t="str">
            <v>HORIZONTAL INDUCTION BEND</v>
          </cell>
        </row>
        <row r="29">
          <cell r="P29">
            <v>2411</v>
          </cell>
          <cell r="R29" t="str">
            <v>HORIZONTAL INDUCTION BEND</v>
          </cell>
        </row>
        <row r="30">
          <cell r="P30">
            <v>2254</v>
          </cell>
          <cell r="R30" t="str">
            <v>VERTICAL INDUCTION BEND (FIELD_FIT)</v>
          </cell>
        </row>
        <row r="31">
          <cell r="P31">
            <v>2255</v>
          </cell>
          <cell r="R31" t="str">
            <v>HORIZONTAL INDUCTION BEND</v>
          </cell>
        </row>
        <row r="32">
          <cell r="P32">
            <v>2256</v>
          </cell>
          <cell r="R32" t="str">
            <v>HORIZONTAL INDUCTION BEND</v>
          </cell>
        </row>
        <row r="33">
          <cell r="P33">
            <v>2257</v>
          </cell>
          <cell r="R33" t="str">
            <v>VERTICAL INDUCTION BEND (FIELD_FIT)</v>
          </cell>
        </row>
        <row r="34">
          <cell r="P34">
            <v>2258</v>
          </cell>
          <cell r="R34" t="str">
            <v>VERTICAL INDUCTION BEND (FIELD_FIT)</v>
          </cell>
        </row>
        <row r="35">
          <cell r="P35">
            <v>2259</v>
          </cell>
          <cell r="R35" t="str">
            <v>HORIZONTAL INDUCTION BEND</v>
          </cell>
        </row>
        <row r="36">
          <cell r="P36">
            <v>2260</v>
          </cell>
          <cell r="R36" t="str">
            <v>VERTICAL INDUCTION BEND (FIELD_FIT)</v>
          </cell>
        </row>
        <row r="37">
          <cell r="P37">
            <v>2261</v>
          </cell>
          <cell r="R37" t="str">
            <v>HORIZONTAL INDUCTION BEND</v>
          </cell>
        </row>
        <row r="38">
          <cell r="P38">
            <v>2262</v>
          </cell>
          <cell r="R38" t="str">
            <v>HORIZONTAL INDUCTION BEND</v>
          </cell>
        </row>
        <row r="39">
          <cell r="P39">
            <v>2263</v>
          </cell>
          <cell r="R39" t="str">
            <v>HORIZONTAL INDUCTION BEND</v>
          </cell>
        </row>
        <row r="40">
          <cell r="P40">
            <v>2264</v>
          </cell>
          <cell r="R40" t="str">
            <v>VERTICAL INDUCTION BEND (FIELD_FIT)</v>
          </cell>
        </row>
        <row r="41">
          <cell r="P41">
            <v>2265</v>
          </cell>
          <cell r="R41" t="str">
            <v>HORIZONTAL INDUCTION BEND</v>
          </cell>
        </row>
        <row r="42">
          <cell r="P42">
            <v>2266</v>
          </cell>
          <cell r="R42" t="str">
            <v>HORIZONTAL INDUCTION BEND</v>
          </cell>
        </row>
        <row r="43">
          <cell r="P43">
            <v>2267</v>
          </cell>
          <cell r="R43" t="str">
            <v>HORIZONTAL INDUCTION BEND</v>
          </cell>
        </row>
        <row r="44">
          <cell r="P44">
            <v>2268</v>
          </cell>
          <cell r="R44" t="str">
            <v>HORIZONTAL INDUCTION BEND</v>
          </cell>
        </row>
        <row r="45">
          <cell r="P45">
            <v>2269</v>
          </cell>
          <cell r="R45" t="str">
            <v>HORIZONTAL INDUCTION BEND</v>
          </cell>
        </row>
        <row r="46">
          <cell r="P46">
            <v>2271</v>
          </cell>
          <cell r="R46" t="str">
            <v>HORIZONTAL INDUCTION BEND</v>
          </cell>
        </row>
        <row r="47">
          <cell r="P47">
            <v>2272</v>
          </cell>
          <cell r="R47" t="str">
            <v>HORIZONTAL INDUCTION BEND</v>
          </cell>
        </row>
        <row r="48">
          <cell r="P48">
            <v>2273</v>
          </cell>
          <cell r="R48" t="str">
            <v>HORIZONTAL INDUCTION BEND (ROLLED, FIELD_FIT)</v>
          </cell>
        </row>
        <row r="49">
          <cell r="P49">
            <v>2386</v>
          </cell>
          <cell r="R49" t="str">
            <v>VERTICAL INDUCTION BEND</v>
          </cell>
        </row>
        <row r="50">
          <cell r="P50">
            <v>2274</v>
          </cell>
          <cell r="R50" t="str">
            <v>HORIZONTAL INDUCTION BEND (ROLLED, FIELD_FIT)</v>
          </cell>
        </row>
        <row r="51">
          <cell r="P51">
            <v>2275</v>
          </cell>
          <cell r="R51" t="str">
            <v>HORIZONTAL INDUCTION BEND (ROLLED, FIELD_FIT)</v>
          </cell>
        </row>
        <row r="52">
          <cell r="P52">
            <v>2276</v>
          </cell>
          <cell r="R52" t="str">
            <v>VERTICAL INDUCTION BEND (FIELD_FIT)</v>
          </cell>
        </row>
        <row r="53">
          <cell r="P53">
            <v>2277</v>
          </cell>
          <cell r="R53" t="str">
            <v>HORIZONTAL INDUCTION BEND</v>
          </cell>
        </row>
        <row r="54">
          <cell r="P54">
            <v>2278</v>
          </cell>
          <cell r="R54" t="str">
            <v>HORIZONTAL INDUCTION BEND</v>
          </cell>
        </row>
        <row r="55">
          <cell r="P55">
            <v>2279</v>
          </cell>
          <cell r="R55" t="str">
            <v>HORIZONTAL INDUCTION BEND (ROLLED, FIELD_FIT)</v>
          </cell>
        </row>
        <row r="56">
          <cell r="P56">
            <v>2281</v>
          </cell>
          <cell r="R56" t="str">
            <v>HORIZONTAL INDUCTION BEND</v>
          </cell>
        </row>
        <row r="57">
          <cell r="P57">
            <v>2282</v>
          </cell>
          <cell r="R57" t="str">
            <v>HORIZONTAL INDUCTION BEND</v>
          </cell>
        </row>
        <row r="58">
          <cell r="P58">
            <v>2283</v>
          </cell>
          <cell r="R58" t="str">
            <v>HORIZONTAL INDUCTION BEND</v>
          </cell>
        </row>
        <row r="59">
          <cell r="P59">
            <v>2284</v>
          </cell>
          <cell r="R59" t="str">
            <v>HORIZONTAL INDUCTION BEND</v>
          </cell>
        </row>
        <row r="60">
          <cell r="P60">
            <v>2285</v>
          </cell>
          <cell r="R60" t="str">
            <v>HORIZONTAL INDUCTION BEND</v>
          </cell>
        </row>
        <row r="61">
          <cell r="P61">
            <v>2286</v>
          </cell>
          <cell r="R61" t="str">
            <v>HORIZONTAL INDUCTION BEND</v>
          </cell>
        </row>
        <row r="62">
          <cell r="P62">
            <v>2287</v>
          </cell>
          <cell r="R62" t="str">
            <v>HORIZONTAL INDUCTION BEND</v>
          </cell>
        </row>
        <row r="63">
          <cell r="P63">
            <v>2288</v>
          </cell>
          <cell r="R63" t="str">
            <v>HORIZONTAL INDUCTION BEND</v>
          </cell>
        </row>
        <row r="64">
          <cell r="P64">
            <v>2289</v>
          </cell>
          <cell r="R64" t="str">
            <v>HORIZONTAL INDUCTION BEND</v>
          </cell>
        </row>
        <row r="65">
          <cell r="P65">
            <v>2290</v>
          </cell>
          <cell r="R65" t="str">
            <v>HORIZONTAL INDUCTION BEND</v>
          </cell>
        </row>
        <row r="66">
          <cell r="P66">
            <v>2291</v>
          </cell>
          <cell r="R66" t="str">
            <v>HORIZONTAL INDUCTION BEND</v>
          </cell>
        </row>
        <row r="67">
          <cell r="P67">
            <v>2292</v>
          </cell>
          <cell r="R67" t="str">
            <v>HORIZONTAL INDUCTION BEND</v>
          </cell>
        </row>
        <row r="68">
          <cell r="P68">
            <v>2293</v>
          </cell>
          <cell r="R68" t="str">
            <v>VERTICAL INDUCTION BEND (FIELD_FIT)</v>
          </cell>
        </row>
        <row r="69">
          <cell r="P69">
            <v>2294</v>
          </cell>
          <cell r="R69" t="str">
            <v>HORIZONTAL INDUCTION BEND</v>
          </cell>
        </row>
        <row r="70">
          <cell r="P70">
            <v>2295</v>
          </cell>
          <cell r="R70" t="str">
            <v>HORIZONTAL INDUCTION BEND</v>
          </cell>
        </row>
        <row r="71">
          <cell r="P71">
            <v>2296</v>
          </cell>
          <cell r="R71" t="str">
            <v>VERTICAL INDUCTION BEND (FIELD_FIT)</v>
          </cell>
        </row>
        <row r="72">
          <cell r="P72">
            <v>2297</v>
          </cell>
          <cell r="R72" t="str">
            <v>VERTICAL INDUCTION BEND (FIELD_FIT)</v>
          </cell>
        </row>
        <row r="73">
          <cell r="P73">
            <v>2298</v>
          </cell>
          <cell r="R73" t="str">
            <v>HORIZONTAL INDUCTION BEND</v>
          </cell>
        </row>
        <row r="74">
          <cell r="P74">
            <v>2299</v>
          </cell>
          <cell r="R74" t="str">
            <v>VERTICAL INDUCTION BEND (FIELD_FIT)</v>
          </cell>
        </row>
        <row r="75">
          <cell r="P75">
            <v>2300</v>
          </cell>
          <cell r="R75" t="str">
            <v>VERTICAL INDUCTION BEND (FIELD_FIT)</v>
          </cell>
        </row>
        <row r="76">
          <cell r="P76">
            <v>2301</v>
          </cell>
          <cell r="R76" t="str">
            <v>HORIZONTAL INDUCTION BEND</v>
          </cell>
        </row>
        <row r="77">
          <cell r="P77">
            <v>2302</v>
          </cell>
          <cell r="R77" t="str">
            <v>HORIZONTAL INDUCTION BEND</v>
          </cell>
        </row>
        <row r="78">
          <cell r="P78">
            <v>2303</v>
          </cell>
          <cell r="R78" t="str">
            <v>HORIZONTAL INDUCTION BEND</v>
          </cell>
        </row>
        <row r="79">
          <cell r="P79">
            <v>2304</v>
          </cell>
          <cell r="R79" t="str">
            <v>HORIZONTAL INDUCTION BEND</v>
          </cell>
        </row>
        <row r="80">
          <cell r="P80">
            <v>2305</v>
          </cell>
          <cell r="R80" t="str">
            <v>HORIZONTAL INDUCTION BEND</v>
          </cell>
        </row>
        <row r="81">
          <cell r="P81">
            <v>2306</v>
          </cell>
          <cell r="R81" t="str">
            <v>HORIZONTAL INDUCTION BEND</v>
          </cell>
        </row>
        <row r="82">
          <cell r="P82">
            <v>2307</v>
          </cell>
          <cell r="R82" t="str">
            <v>HORIZONTAL INDUCTION BEND</v>
          </cell>
        </row>
        <row r="83">
          <cell r="P83">
            <v>2417</v>
          </cell>
          <cell r="R83" t="str">
            <v>HORIZONTAL INDUCTION BEND</v>
          </cell>
        </row>
        <row r="84">
          <cell r="P84">
            <v>2310</v>
          </cell>
          <cell r="R84" t="str">
            <v>HORIZONTAL INDUCTION BEND</v>
          </cell>
        </row>
        <row r="85">
          <cell r="P85">
            <v>2311</v>
          </cell>
          <cell r="R85" t="str">
            <v>HORIZONTAL INDUCTION BEND</v>
          </cell>
        </row>
        <row r="86">
          <cell r="P86">
            <v>2312</v>
          </cell>
          <cell r="R86" t="str">
            <v>HORIZONTAL INDUCTION BEND (ROLLED, FIELD_FIT)</v>
          </cell>
        </row>
        <row r="87">
          <cell r="P87">
            <v>2313</v>
          </cell>
          <cell r="R87" t="str">
            <v>HORIZONTAL INDUCTION BEND</v>
          </cell>
        </row>
        <row r="88">
          <cell r="P88">
            <v>2314</v>
          </cell>
          <cell r="R88" t="str">
            <v>HORIZONTAL INDUCTION BEND</v>
          </cell>
        </row>
        <row r="89">
          <cell r="P89">
            <v>2315</v>
          </cell>
          <cell r="R89" t="str">
            <v>HORIZONTAL INDUCTION BEND</v>
          </cell>
        </row>
        <row r="90">
          <cell r="P90">
            <v>2316</v>
          </cell>
          <cell r="R90" t="str">
            <v>HORIZONTAL INDUCTION BEND</v>
          </cell>
        </row>
        <row r="91">
          <cell r="P91">
            <v>2317</v>
          </cell>
          <cell r="R91" t="str">
            <v>HORIZONTAL INDUCTION BEND</v>
          </cell>
        </row>
        <row r="92">
          <cell r="P92">
            <v>2318</v>
          </cell>
          <cell r="R92" t="str">
            <v>HORIZONTAL INDUCTION BEND</v>
          </cell>
        </row>
        <row r="93">
          <cell r="P93">
            <v>2430</v>
          </cell>
          <cell r="R93" t="str">
            <v>VERTICAL INDUCTION BEND (FIELD_FIT)</v>
          </cell>
        </row>
        <row r="94">
          <cell r="P94">
            <v>2431</v>
          </cell>
          <cell r="R94" t="str">
            <v>HORIZONTAL INDUCTION BEND (ROLLED, FIELD_FIT)</v>
          </cell>
        </row>
        <row r="95">
          <cell r="P95">
            <v>2319</v>
          </cell>
          <cell r="R95" t="str">
            <v>HORIZONTAL INDUCTION BEND</v>
          </cell>
        </row>
        <row r="96">
          <cell r="P96">
            <v>2320</v>
          </cell>
          <cell r="R96" t="str">
            <v>HORIZONTAL INDUCTION BEND</v>
          </cell>
        </row>
        <row r="97">
          <cell r="P97">
            <v>2321</v>
          </cell>
          <cell r="R97" t="str">
            <v>HORIZONTAL INDUCTION BEND</v>
          </cell>
        </row>
        <row r="98">
          <cell r="P98">
            <v>2322</v>
          </cell>
          <cell r="R98" t="str">
            <v>HORIZONTAL INDUCTION BEND</v>
          </cell>
        </row>
        <row r="99">
          <cell r="P99">
            <v>2323</v>
          </cell>
          <cell r="R99" t="str">
            <v>HORIZONTAL INDUCTION BEND</v>
          </cell>
        </row>
        <row r="100">
          <cell r="P100">
            <v>2324</v>
          </cell>
          <cell r="R100" t="str">
            <v>HORIZONTAL INDUCTION BEND</v>
          </cell>
        </row>
        <row r="101">
          <cell r="P101">
            <v>2325</v>
          </cell>
          <cell r="R101" t="str">
            <v>HORIZONTAL INDUCTION BEND</v>
          </cell>
        </row>
        <row r="102">
          <cell r="P102">
            <v>2387</v>
          </cell>
          <cell r="R102" t="str">
            <v>HORIZONTAL INDUCTION BEND (FIELD_FIT)</v>
          </cell>
        </row>
        <row r="103">
          <cell r="P103">
            <v>2388</v>
          </cell>
          <cell r="R103" t="str">
            <v>HORIZONTAL INDUCTION BEND (FIELD_FIT)</v>
          </cell>
        </row>
        <row r="104">
          <cell r="P104">
            <v>2326</v>
          </cell>
          <cell r="R104" t="str">
            <v>HORIZONTAL INDUCTION BEND</v>
          </cell>
        </row>
        <row r="105">
          <cell r="P105">
            <v>2327</v>
          </cell>
          <cell r="R105" t="str">
            <v>HORIZONTAL INDUCTION BEND</v>
          </cell>
        </row>
        <row r="106">
          <cell r="P106">
            <v>2418</v>
          </cell>
          <cell r="R106" t="str">
            <v>HORIZONTAL INDUCTION BEND</v>
          </cell>
        </row>
        <row r="107">
          <cell r="P107">
            <v>2419</v>
          </cell>
          <cell r="R107" t="str">
            <v>HORIZONTAL INDUCTION BEND</v>
          </cell>
        </row>
        <row r="108">
          <cell r="P108">
            <v>2420</v>
          </cell>
          <cell r="R108" t="str">
            <v>HORIZONTAL INDUCTION BEND</v>
          </cell>
        </row>
        <row r="109">
          <cell r="P109">
            <v>2421</v>
          </cell>
          <cell r="R109" t="str">
            <v>HORIZONTAL INDUCTION BEND</v>
          </cell>
        </row>
        <row r="110">
          <cell r="P110">
            <v>2422</v>
          </cell>
          <cell r="R110" t="str">
            <v>HORIZONTAL INDUCTION BEND</v>
          </cell>
        </row>
        <row r="111">
          <cell r="P111">
            <v>2328</v>
          </cell>
          <cell r="R111" t="str">
            <v>HORIZONTAL INDUCTION BEND</v>
          </cell>
        </row>
        <row r="112">
          <cell r="P112">
            <v>2329</v>
          </cell>
          <cell r="R112" t="str">
            <v>HORIZONTAL INDUCTION BEND</v>
          </cell>
        </row>
        <row r="113">
          <cell r="P113">
            <v>2330</v>
          </cell>
          <cell r="R113" t="str">
            <v>HORIZONTAL INDUCTION BEND</v>
          </cell>
        </row>
        <row r="114">
          <cell r="P114">
            <v>2389</v>
          </cell>
          <cell r="R114" t="str">
            <v>VERTICAL INDUCTION BEND</v>
          </cell>
        </row>
        <row r="115">
          <cell r="P115">
            <v>2390</v>
          </cell>
          <cell r="R115" t="str">
            <v>VERTICAL INDUCTION BEND</v>
          </cell>
        </row>
        <row r="116">
          <cell r="P116">
            <v>2332</v>
          </cell>
          <cell r="R116" t="str">
            <v>HORIZONTAL INDUCTION BEND</v>
          </cell>
        </row>
        <row r="117">
          <cell r="P117">
            <v>2333</v>
          </cell>
          <cell r="R117" t="str">
            <v>HORIZONTAL INDUCTION BEND</v>
          </cell>
        </row>
        <row r="118">
          <cell r="P118">
            <v>2335</v>
          </cell>
          <cell r="R118" t="str">
            <v>HORIZONTAL INDUCTION BEND</v>
          </cell>
        </row>
        <row r="119">
          <cell r="P119">
            <v>2336</v>
          </cell>
          <cell r="R119" t="str">
            <v>HORIZONTAL INDUCTION BEND</v>
          </cell>
        </row>
        <row r="120">
          <cell r="P120">
            <v>2337</v>
          </cell>
          <cell r="R120" t="str">
            <v>HORIZONTAL INDUCTION BEND</v>
          </cell>
        </row>
        <row r="121">
          <cell r="P121">
            <v>2338</v>
          </cell>
          <cell r="R121" t="str">
            <v>HORIZONTAL INDUCTION BEND</v>
          </cell>
        </row>
        <row r="122">
          <cell r="P122">
            <v>2339</v>
          </cell>
          <cell r="R122" t="str">
            <v>HORIZONTAL INDUCTION BEND</v>
          </cell>
        </row>
        <row r="123">
          <cell r="P123">
            <v>2423</v>
          </cell>
          <cell r="R123" t="str">
            <v>HORIZONTAL INDUCTION BEND</v>
          </cell>
        </row>
        <row r="124">
          <cell r="P124">
            <v>2424</v>
          </cell>
          <cell r="R124" t="str">
            <v>HORIZONTAL INDUCTION BEND</v>
          </cell>
        </row>
        <row r="125">
          <cell r="P125">
            <v>2425</v>
          </cell>
          <cell r="R125" t="str">
            <v>HORIZONTAL INDUCTION BEND</v>
          </cell>
        </row>
        <row r="126">
          <cell r="P126">
            <v>2344</v>
          </cell>
          <cell r="R126" t="str">
            <v>HORIZONTAL INDUCTION BEND</v>
          </cell>
        </row>
        <row r="127">
          <cell r="P127">
            <v>2345</v>
          </cell>
          <cell r="R127" t="str">
            <v>HORIZONTAL INDUCTION BEND</v>
          </cell>
        </row>
        <row r="128">
          <cell r="P128">
            <v>2426</v>
          </cell>
          <cell r="R128" t="str">
            <v>HORIZONTAL INDUCTION BEND</v>
          </cell>
        </row>
        <row r="129">
          <cell r="P129">
            <v>2427</v>
          </cell>
          <cell r="R129" t="str">
            <v>HORIZONTAL INDUCTION BEND</v>
          </cell>
        </row>
        <row r="130">
          <cell r="P130">
            <v>2349</v>
          </cell>
          <cell r="R130" t="str">
            <v>HORIZONTAL INDUCTION BEND (ROLLED, FIELD_FIT)</v>
          </cell>
        </row>
        <row r="131">
          <cell r="P131">
            <v>2350</v>
          </cell>
          <cell r="R131" t="str">
            <v>HORIZONTAL INDUCTION BEND (FIELD_FIT)</v>
          </cell>
        </row>
        <row r="132">
          <cell r="P132">
            <v>2351</v>
          </cell>
          <cell r="R132" t="str">
            <v>VERTICAL INDUCTION BEND (FIELD_FIT)</v>
          </cell>
        </row>
        <row r="133">
          <cell r="P133">
            <v>2352</v>
          </cell>
          <cell r="R133" t="str">
            <v>HORIZONTAL INDUCTION BEND</v>
          </cell>
        </row>
        <row r="134">
          <cell r="P134">
            <v>2353</v>
          </cell>
          <cell r="R134" t="str">
            <v>HORIZONTAL INDUCTION BEND</v>
          </cell>
        </row>
        <row r="135">
          <cell r="P135">
            <v>2354</v>
          </cell>
          <cell r="R135" t="str">
            <v>HORIZONTAL INDUCTION BEND</v>
          </cell>
        </row>
        <row r="136">
          <cell r="P136">
            <v>2355</v>
          </cell>
          <cell r="R136" t="str">
            <v>HORIZONTAL INDUCTION BEND</v>
          </cell>
        </row>
        <row r="137">
          <cell r="P137">
            <v>2356</v>
          </cell>
          <cell r="R137" t="str">
            <v>HORIZONTAL INDUCTION BEND</v>
          </cell>
        </row>
        <row r="138">
          <cell r="P138">
            <v>2357</v>
          </cell>
          <cell r="R138" t="str">
            <v>HORIZONTAL INDUCTION BEND</v>
          </cell>
        </row>
        <row r="139">
          <cell r="P139">
            <v>2359</v>
          </cell>
          <cell r="R139" t="str">
            <v>HORIZONTAL INDUCTION BEND</v>
          </cell>
        </row>
        <row r="140">
          <cell r="P140">
            <v>2360</v>
          </cell>
          <cell r="R140" t="str">
            <v>HORIZONTAL INDUCTION BEND</v>
          </cell>
        </row>
        <row r="141">
          <cell r="P141">
            <v>2361</v>
          </cell>
          <cell r="R141" t="str">
            <v>HORIZONTAL INDUCTION BEND</v>
          </cell>
        </row>
        <row r="142">
          <cell r="P142">
            <v>2362</v>
          </cell>
          <cell r="R142" t="str">
            <v>HORIZONTAL INDUCTION BEND</v>
          </cell>
        </row>
        <row r="143">
          <cell r="P143">
            <v>2363</v>
          </cell>
          <cell r="R143" t="str">
            <v>HORIZONTAL INDUCTION BEND</v>
          </cell>
        </row>
        <row r="144">
          <cell r="P144">
            <v>2364</v>
          </cell>
          <cell r="R144" t="str">
            <v>HORIZONTAL INDUCTION BEND</v>
          </cell>
        </row>
        <row r="145">
          <cell r="P145">
            <v>2365</v>
          </cell>
          <cell r="R145" t="str">
            <v>VERTICAL INDUCTION BEND (FIELD_FIT)</v>
          </cell>
        </row>
        <row r="146">
          <cell r="P146">
            <v>2366</v>
          </cell>
          <cell r="R146" t="str">
            <v>VERTICAL INDUCTION BEND (FIELD_FIT)</v>
          </cell>
        </row>
        <row r="147">
          <cell r="P147">
            <v>2367</v>
          </cell>
          <cell r="R147" t="str">
            <v>HORIZONTAL INDUCTION BEND</v>
          </cell>
        </row>
        <row r="148">
          <cell r="P148">
            <v>2368</v>
          </cell>
          <cell r="R148" t="str">
            <v>HORIZONTAL INDUCTION BEND</v>
          </cell>
        </row>
        <row r="149">
          <cell r="P149">
            <v>2391</v>
          </cell>
          <cell r="R149" t="str">
            <v>HORIZONTAL INDUCTION BEND (ROLLED, FIELD_FIT)</v>
          </cell>
        </row>
        <row r="150">
          <cell r="P150">
            <v>2392</v>
          </cell>
          <cell r="R150" t="str">
            <v>VERTICAL INDUCTION BEND (FIELD_FIT)</v>
          </cell>
        </row>
        <row r="151">
          <cell r="P151">
            <v>2393</v>
          </cell>
          <cell r="R151" t="str">
            <v>VERTICAL INDUCTION BEND (FIELD_FIT)</v>
          </cell>
        </row>
        <row r="152">
          <cell r="P152">
            <v>2394</v>
          </cell>
          <cell r="R152" t="str">
            <v>VERTICAL INDUCTION BEND (FIELD_FIT)</v>
          </cell>
        </row>
        <row r="153">
          <cell r="P153">
            <v>2369</v>
          </cell>
          <cell r="R153" t="str">
            <v>HORIZONTAL INDUCTION BEND</v>
          </cell>
        </row>
        <row r="154">
          <cell r="P154">
            <v>2395</v>
          </cell>
          <cell r="R154" t="str">
            <v>HORIZONTAL INDUCTION BEND (ROLLED, FIELD_FIT)</v>
          </cell>
        </row>
        <row r="155">
          <cell r="P155">
            <v>2396</v>
          </cell>
          <cell r="R155" t="str">
            <v>VERTICAL INDUCTION BEND (FIELD_FIT)</v>
          </cell>
        </row>
        <row r="156">
          <cell r="P156">
            <v>2370</v>
          </cell>
          <cell r="R156" t="str">
            <v>HORIZONTAL INDUCTION BEND</v>
          </cell>
        </row>
        <row r="157">
          <cell r="P157">
            <v>2371</v>
          </cell>
          <cell r="R157" t="str">
            <v>HORIZONTAL INDUCTION BEND</v>
          </cell>
        </row>
        <row r="158">
          <cell r="P158">
            <v>2372</v>
          </cell>
          <cell r="R158" t="str">
            <v>HORIZONTAL INDUCTION BEND</v>
          </cell>
        </row>
        <row r="159">
          <cell r="P159">
            <v>2373</v>
          </cell>
          <cell r="R159" t="str">
            <v>HORIZONTAL INDUCTION BEND</v>
          </cell>
        </row>
      </sheetData>
      <sheetData sheetId="4"/>
      <sheetData sheetId="5"/>
      <sheetData sheetId="6"/>
      <sheetData sheetId="7"/>
      <sheetData sheetId="8">
        <row r="2">
          <cell r="G2" t="str">
            <v>W5944.0</v>
          </cell>
        </row>
      </sheetData>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V1"/>
      <sheetName val="~ENV2"/>
      <sheetName val="Bends"/>
      <sheetName val="~Induction Bends"/>
      <sheetName val="~MLBV"/>
      <sheetName val="~Topsoil"/>
      <sheetName val="Crossing Lookup"/>
      <sheetName val="IB Lookup"/>
      <sheetName val="~Crossings"/>
      <sheetName val="~DOC"/>
      <sheetName val="~Diversion Berm"/>
      <sheetName val="~MOTI"/>
      <sheetName val="`~MLARD"/>
      <sheetName val="S5A"/>
      <sheetName val="`DOC"/>
      <sheetName val="`MISC"/>
      <sheetName val="`TOPSOIL"/>
    </sheetNames>
    <sheetDataSet>
      <sheetData sheetId="0"/>
      <sheetData sheetId="1"/>
      <sheetData sheetId="2"/>
      <sheetData sheetId="3">
        <row r="2">
          <cell r="P2">
            <v>2221</v>
          </cell>
          <cell r="R2" t="str">
            <v>HORIZONTAL INDUCTION BEND</v>
          </cell>
        </row>
        <row r="3">
          <cell r="P3">
            <v>2222</v>
          </cell>
          <cell r="R3" t="str">
            <v>HORIZONTAL INDUCTION BEND</v>
          </cell>
        </row>
        <row r="4">
          <cell r="P4">
            <v>2223</v>
          </cell>
          <cell r="R4" t="str">
            <v>HORIZONTAL INDUCTION BEND</v>
          </cell>
        </row>
        <row r="5">
          <cell r="P5">
            <v>2224</v>
          </cell>
          <cell r="R5" t="str">
            <v>HORIZONTAL INDUCTION BEND</v>
          </cell>
        </row>
        <row r="6">
          <cell r="P6">
            <v>2432</v>
          </cell>
          <cell r="R6" t="str">
            <v>VERTICAL INDUCTION BEND (FIELD_FIT)</v>
          </cell>
        </row>
        <row r="7">
          <cell r="P7">
            <v>2382</v>
          </cell>
          <cell r="R7" t="str">
            <v>VERTICAL INDUCTION BEND (FIELD_FIT)</v>
          </cell>
        </row>
        <row r="8">
          <cell r="P8">
            <v>2383</v>
          </cell>
          <cell r="R8" t="str">
            <v>VERTICAL INDUCTION BEND (FIELD_FIT)</v>
          </cell>
        </row>
        <row r="9">
          <cell r="P9">
            <v>2225</v>
          </cell>
          <cell r="R9" t="str">
            <v>HORIZONTAL INDUCTION BEND</v>
          </cell>
        </row>
        <row r="10">
          <cell r="P10">
            <v>2401</v>
          </cell>
          <cell r="R10" t="str">
            <v>VERTICAL INDUCTION BEND (FIELD_FIT)</v>
          </cell>
        </row>
        <row r="11">
          <cell r="P11">
            <v>2402</v>
          </cell>
          <cell r="R11" t="str">
            <v>VERTICAL INDUCTION BEND (FIELD_FIT)</v>
          </cell>
        </row>
        <row r="12">
          <cell r="P12">
            <v>2226</v>
          </cell>
          <cell r="R12" t="str">
            <v>HORIZONTAL INDUCTION BEND</v>
          </cell>
        </row>
        <row r="13">
          <cell r="P13">
            <v>2227</v>
          </cell>
          <cell r="R13" t="str">
            <v>HORIZONTAL INDUCTION BEND</v>
          </cell>
        </row>
        <row r="14">
          <cell r="P14">
            <v>2228</v>
          </cell>
          <cell r="R14" t="str">
            <v>HORIZONTAL INDUCTION BEND (FIELD_FIT)</v>
          </cell>
        </row>
        <row r="15">
          <cell r="P15">
            <v>2229</v>
          </cell>
          <cell r="R15" t="str">
            <v>HORIZONTAL INDUCTION BEND (FIELD_FIT)</v>
          </cell>
        </row>
        <row r="16">
          <cell r="P16">
            <v>2230</v>
          </cell>
          <cell r="R16" t="str">
            <v>HORIZONTAL INDUCTION BEND</v>
          </cell>
        </row>
        <row r="17">
          <cell r="P17">
            <v>2231</v>
          </cell>
          <cell r="R17" t="str">
            <v>HORIZONTAL INDUCTION BEND</v>
          </cell>
        </row>
        <row r="18">
          <cell r="P18">
            <v>2232</v>
          </cell>
          <cell r="R18" t="str">
            <v>HORIZONTAL INDUCTION BEND</v>
          </cell>
        </row>
        <row r="19">
          <cell r="P19">
            <v>2240</v>
          </cell>
          <cell r="R19" t="str">
            <v>HORIZONTAL INDUCTION BEND (ROLLED, FIELD_FIT)</v>
          </cell>
        </row>
        <row r="20">
          <cell r="P20">
            <v>2241</v>
          </cell>
          <cell r="R20" t="str">
            <v>HORIZONTAL INDUCTION BEND</v>
          </cell>
        </row>
        <row r="21">
          <cell r="P21">
            <v>2242</v>
          </cell>
          <cell r="R21" t="str">
            <v>HORIZONTAL INDUCTION BEND</v>
          </cell>
        </row>
        <row r="22">
          <cell r="P22">
            <v>2243</v>
          </cell>
          <cell r="R22" t="str">
            <v>VERTICAL INDUCTION BEND</v>
          </cell>
        </row>
        <row r="23">
          <cell r="P23">
            <v>2244</v>
          </cell>
          <cell r="R23" t="str">
            <v>VERTICAL INDUCTION BEND (FIELD_FIT)</v>
          </cell>
        </row>
        <row r="24">
          <cell r="P24">
            <v>2245</v>
          </cell>
          <cell r="R24" t="str">
            <v>HORIZONTAL INDUCTION BEND</v>
          </cell>
        </row>
        <row r="25">
          <cell r="P25">
            <v>2246</v>
          </cell>
          <cell r="R25" t="str">
            <v>HORIZONTAL INDUCTION BEND</v>
          </cell>
        </row>
        <row r="26">
          <cell r="P26">
            <v>2247</v>
          </cell>
          <cell r="R26" t="str">
            <v>VERTICAL INDUCTION BEND (FIELD_FIT)</v>
          </cell>
        </row>
        <row r="27">
          <cell r="P27">
            <v>2248</v>
          </cell>
          <cell r="R27" t="str">
            <v>VERTICAL INDUCTION BEND (FIELD_FIT)</v>
          </cell>
        </row>
        <row r="28">
          <cell r="P28">
            <v>2410</v>
          </cell>
          <cell r="R28" t="str">
            <v>HORIZONTAL INDUCTION BEND</v>
          </cell>
        </row>
        <row r="29">
          <cell r="P29">
            <v>2411</v>
          </cell>
          <cell r="R29" t="str">
            <v>HORIZONTAL INDUCTION BEND</v>
          </cell>
        </row>
        <row r="30">
          <cell r="P30">
            <v>2254</v>
          </cell>
          <cell r="R30" t="str">
            <v>VERTICAL INDUCTION BEND (FIELD_FIT)</v>
          </cell>
        </row>
        <row r="31">
          <cell r="P31">
            <v>2255</v>
          </cell>
          <cell r="R31" t="str">
            <v>HORIZONTAL INDUCTION BEND</v>
          </cell>
        </row>
        <row r="32">
          <cell r="P32">
            <v>2256</v>
          </cell>
          <cell r="R32" t="str">
            <v>HORIZONTAL INDUCTION BEND</v>
          </cell>
        </row>
        <row r="33">
          <cell r="P33">
            <v>2257</v>
          </cell>
          <cell r="R33" t="str">
            <v>VERTICAL INDUCTION BEND (FIELD_FIT)</v>
          </cell>
        </row>
        <row r="34">
          <cell r="P34">
            <v>2258</v>
          </cell>
          <cell r="R34" t="str">
            <v>VERTICAL INDUCTION BEND (FIELD_FIT)</v>
          </cell>
        </row>
        <row r="35">
          <cell r="P35">
            <v>2259</v>
          </cell>
          <cell r="R35" t="str">
            <v>HORIZONTAL INDUCTION BEND</v>
          </cell>
        </row>
        <row r="36">
          <cell r="P36">
            <v>2260</v>
          </cell>
          <cell r="R36" t="str">
            <v>VERTICAL INDUCTION BEND (FIELD_FIT)</v>
          </cell>
        </row>
        <row r="37">
          <cell r="P37">
            <v>2261</v>
          </cell>
          <cell r="R37" t="str">
            <v>HORIZONTAL INDUCTION BEND</v>
          </cell>
        </row>
        <row r="38">
          <cell r="P38">
            <v>2262</v>
          </cell>
          <cell r="R38" t="str">
            <v>HORIZONTAL INDUCTION BEND</v>
          </cell>
        </row>
        <row r="39">
          <cell r="P39">
            <v>2263</v>
          </cell>
          <cell r="R39" t="str">
            <v>HORIZONTAL INDUCTION BEND</v>
          </cell>
        </row>
        <row r="40">
          <cell r="P40">
            <v>2264</v>
          </cell>
          <cell r="R40" t="str">
            <v>VERTICAL INDUCTION BEND (FIELD_FIT)</v>
          </cell>
        </row>
        <row r="41">
          <cell r="P41">
            <v>2265</v>
          </cell>
          <cell r="R41" t="str">
            <v>HORIZONTAL INDUCTION BEND</v>
          </cell>
        </row>
        <row r="42">
          <cell r="P42">
            <v>2266</v>
          </cell>
          <cell r="R42" t="str">
            <v>HORIZONTAL INDUCTION BEND</v>
          </cell>
        </row>
        <row r="43">
          <cell r="P43">
            <v>2267</v>
          </cell>
          <cell r="R43" t="str">
            <v>HORIZONTAL INDUCTION BEND</v>
          </cell>
        </row>
        <row r="44">
          <cell r="P44">
            <v>2268</v>
          </cell>
          <cell r="R44" t="str">
            <v>HORIZONTAL INDUCTION BEND</v>
          </cell>
        </row>
        <row r="45">
          <cell r="P45">
            <v>2269</v>
          </cell>
          <cell r="R45" t="str">
            <v>HORIZONTAL INDUCTION BEND</v>
          </cell>
        </row>
        <row r="46">
          <cell r="P46">
            <v>2271</v>
          </cell>
          <cell r="R46" t="str">
            <v>HORIZONTAL INDUCTION BEND</v>
          </cell>
        </row>
        <row r="47">
          <cell r="P47">
            <v>2272</v>
          </cell>
          <cell r="R47" t="str">
            <v>HORIZONTAL INDUCTION BEND</v>
          </cell>
        </row>
        <row r="48">
          <cell r="P48">
            <v>2273</v>
          </cell>
          <cell r="R48" t="str">
            <v>HORIZONTAL INDUCTION BEND (ROLLED, FIELD_FIT)</v>
          </cell>
        </row>
        <row r="49">
          <cell r="P49">
            <v>2386</v>
          </cell>
          <cell r="R49" t="str">
            <v>VERTICAL INDUCTION BEND</v>
          </cell>
        </row>
        <row r="50">
          <cell r="P50">
            <v>2274</v>
          </cell>
          <cell r="R50" t="str">
            <v>HORIZONTAL INDUCTION BEND (ROLLED, FIELD_FIT)</v>
          </cell>
        </row>
        <row r="51">
          <cell r="P51">
            <v>2275</v>
          </cell>
          <cell r="R51" t="str">
            <v>HORIZONTAL INDUCTION BEND (ROLLED, FIELD_FIT)</v>
          </cell>
        </row>
        <row r="52">
          <cell r="P52">
            <v>2276</v>
          </cell>
          <cell r="R52" t="str">
            <v>VERTICAL INDUCTION BEND (FIELD_FIT)</v>
          </cell>
        </row>
        <row r="53">
          <cell r="P53">
            <v>2277</v>
          </cell>
          <cell r="R53" t="str">
            <v>HORIZONTAL INDUCTION BEND</v>
          </cell>
        </row>
        <row r="54">
          <cell r="P54">
            <v>2278</v>
          </cell>
          <cell r="R54" t="str">
            <v>HORIZONTAL INDUCTION BEND</v>
          </cell>
        </row>
        <row r="55">
          <cell r="P55">
            <v>2279</v>
          </cell>
          <cell r="R55" t="str">
            <v>HORIZONTAL INDUCTION BEND (ROLLED, FIELD_FIT)</v>
          </cell>
        </row>
        <row r="56">
          <cell r="P56">
            <v>2281</v>
          </cell>
          <cell r="R56" t="str">
            <v>HORIZONTAL INDUCTION BEND</v>
          </cell>
        </row>
        <row r="57">
          <cell r="P57">
            <v>2282</v>
          </cell>
          <cell r="R57" t="str">
            <v>HORIZONTAL INDUCTION BEND</v>
          </cell>
        </row>
        <row r="58">
          <cell r="P58">
            <v>2283</v>
          </cell>
          <cell r="R58" t="str">
            <v>HORIZONTAL INDUCTION BEND</v>
          </cell>
        </row>
        <row r="59">
          <cell r="P59">
            <v>2284</v>
          </cell>
          <cell r="R59" t="str">
            <v>HORIZONTAL INDUCTION BEND</v>
          </cell>
        </row>
        <row r="60">
          <cell r="P60">
            <v>2285</v>
          </cell>
          <cell r="R60" t="str">
            <v>HORIZONTAL INDUCTION BEND</v>
          </cell>
        </row>
        <row r="61">
          <cell r="P61">
            <v>2286</v>
          </cell>
          <cell r="R61" t="str">
            <v>HORIZONTAL INDUCTION BEND</v>
          </cell>
        </row>
        <row r="62">
          <cell r="P62">
            <v>2287</v>
          </cell>
          <cell r="R62" t="str">
            <v>HORIZONTAL INDUCTION BEND</v>
          </cell>
        </row>
        <row r="63">
          <cell r="P63">
            <v>2288</v>
          </cell>
          <cell r="R63" t="str">
            <v>HORIZONTAL INDUCTION BEND</v>
          </cell>
        </row>
        <row r="64">
          <cell r="P64">
            <v>2289</v>
          </cell>
          <cell r="R64" t="str">
            <v>HORIZONTAL INDUCTION BEND</v>
          </cell>
        </row>
        <row r="65">
          <cell r="P65">
            <v>2290</v>
          </cell>
          <cell r="R65" t="str">
            <v>HORIZONTAL INDUCTION BEND</v>
          </cell>
        </row>
        <row r="66">
          <cell r="P66">
            <v>2291</v>
          </cell>
          <cell r="R66" t="str">
            <v>HORIZONTAL INDUCTION BEND</v>
          </cell>
        </row>
        <row r="67">
          <cell r="P67">
            <v>2292</v>
          </cell>
          <cell r="R67" t="str">
            <v>HORIZONTAL INDUCTION BEND</v>
          </cell>
        </row>
        <row r="68">
          <cell r="P68">
            <v>2293</v>
          </cell>
          <cell r="R68" t="str">
            <v>VERTICAL INDUCTION BEND (FIELD_FIT)</v>
          </cell>
        </row>
        <row r="69">
          <cell r="P69">
            <v>2294</v>
          </cell>
          <cell r="R69" t="str">
            <v>HORIZONTAL INDUCTION BEND</v>
          </cell>
        </row>
        <row r="70">
          <cell r="P70">
            <v>2295</v>
          </cell>
          <cell r="R70" t="str">
            <v>HORIZONTAL INDUCTION BEND</v>
          </cell>
        </row>
        <row r="71">
          <cell r="P71">
            <v>2296</v>
          </cell>
          <cell r="R71" t="str">
            <v>VERTICAL INDUCTION BEND (FIELD_FIT)</v>
          </cell>
        </row>
        <row r="72">
          <cell r="P72">
            <v>2297</v>
          </cell>
          <cell r="R72" t="str">
            <v>VERTICAL INDUCTION BEND (FIELD_FIT)</v>
          </cell>
        </row>
        <row r="73">
          <cell r="P73">
            <v>2298</v>
          </cell>
          <cell r="R73" t="str">
            <v>HORIZONTAL INDUCTION BEND</v>
          </cell>
        </row>
        <row r="74">
          <cell r="P74">
            <v>2299</v>
          </cell>
          <cell r="R74" t="str">
            <v>VERTICAL INDUCTION BEND (FIELD_FIT)</v>
          </cell>
        </row>
        <row r="75">
          <cell r="P75">
            <v>2300</v>
          </cell>
          <cell r="R75" t="str">
            <v>VERTICAL INDUCTION BEND (FIELD_FIT)</v>
          </cell>
        </row>
        <row r="76">
          <cell r="P76">
            <v>2301</v>
          </cell>
          <cell r="R76" t="str">
            <v>HORIZONTAL INDUCTION BEND</v>
          </cell>
        </row>
        <row r="77">
          <cell r="P77">
            <v>2302</v>
          </cell>
          <cell r="R77" t="str">
            <v>HORIZONTAL INDUCTION BEND</v>
          </cell>
        </row>
        <row r="78">
          <cell r="P78">
            <v>2303</v>
          </cell>
          <cell r="R78" t="str">
            <v>HORIZONTAL INDUCTION BEND</v>
          </cell>
        </row>
        <row r="79">
          <cell r="P79">
            <v>2304</v>
          </cell>
          <cell r="R79" t="str">
            <v>HORIZONTAL INDUCTION BEND</v>
          </cell>
        </row>
        <row r="80">
          <cell r="P80">
            <v>2305</v>
          </cell>
          <cell r="R80" t="str">
            <v>HORIZONTAL INDUCTION BEND</v>
          </cell>
        </row>
        <row r="81">
          <cell r="P81">
            <v>2306</v>
          </cell>
          <cell r="R81" t="str">
            <v>HORIZONTAL INDUCTION BEND</v>
          </cell>
        </row>
        <row r="82">
          <cell r="P82">
            <v>2307</v>
          </cell>
          <cell r="R82" t="str">
            <v>HORIZONTAL INDUCTION BEND</v>
          </cell>
        </row>
        <row r="83">
          <cell r="P83">
            <v>2417</v>
          </cell>
          <cell r="R83" t="str">
            <v>HORIZONTAL INDUCTION BEND</v>
          </cell>
        </row>
        <row r="84">
          <cell r="P84">
            <v>2310</v>
          </cell>
          <cell r="R84" t="str">
            <v>HORIZONTAL INDUCTION BEND</v>
          </cell>
        </row>
        <row r="85">
          <cell r="P85">
            <v>2311</v>
          </cell>
          <cell r="R85" t="str">
            <v>HORIZONTAL INDUCTION BEND</v>
          </cell>
        </row>
        <row r="86">
          <cell r="P86">
            <v>2312</v>
          </cell>
          <cell r="R86" t="str">
            <v>HORIZONTAL INDUCTION BEND (ROLLED, FIELD_FIT)</v>
          </cell>
        </row>
        <row r="87">
          <cell r="P87">
            <v>2313</v>
          </cell>
          <cell r="R87" t="str">
            <v>HORIZONTAL INDUCTION BEND</v>
          </cell>
        </row>
        <row r="88">
          <cell r="P88">
            <v>2314</v>
          </cell>
          <cell r="R88" t="str">
            <v>HORIZONTAL INDUCTION BEND</v>
          </cell>
        </row>
        <row r="89">
          <cell r="P89">
            <v>2315</v>
          </cell>
          <cell r="R89" t="str">
            <v>HORIZONTAL INDUCTION BEND</v>
          </cell>
        </row>
        <row r="90">
          <cell r="P90">
            <v>2316</v>
          </cell>
          <cell r="R90" t="str">
            <v>HORIZONTAL INDUCTION BEND</v>
          </cell>
        </row>
        <row r="91">
          <cell r="P91">
            <v>2317</v>
          </cell>
          <cell r="R91" t="str">
            <v>HORIZONTAL INDUCTION BEND</v>
          </cell>
        </row>
        <row r="92">
          <cell r="P92">
            <v>2318</v>
          </cell>
          <cell r="R92" t="str">
            <v>HORIZONTAL INDUCTION BEND</v>
          </cell>
        </row>
        <row r="93">
          <cell r="P93">
            <v>2430</v>
          </cell>
          <cell r="R93" t="str">
            <v>VERTICAL INDUCTION BEND (FIELD_FIT)</v>
          </cell>
        </row>
        <row r="94">
          <cell r="P94">
            <v>2431</v>
          </cell>
          <cell r="R94" t="str">
            <v>HORIZONTAL INDUCTION BEND (ROLLED, FIELD_FIT)</v>
          </cell>
        </row>
        <row r="95">
          <cell r="P95">
            <v>2319</v>
          </cell>
          <cell r="R95" t="str">
            <v>HORIZONTAL INDUCTION BEND</v>
          </cell>
        </row>
        <row r="96">
          <cell r="P96">
            <v>2320</v>
          </cell>
          <cell r="R96" t="str">
            <v>HORIZONTAL INDUCTION BEND</v>
          </cell>
        </row>
        <row r="97">
          <cell r="P97">
            <v>2321</v>
          </cell>
          <cell r="R97" t="str">
            <v>HORIZONTAL INDUCTION BEND</v>
          </cell>
        </row>
        <row r="98">
          <cell r="P98">
            <v>2322</v>
          </cell>
          <cell r="R98" t="str">
            <v>HORIZONTAL INDUCTION BEND</v>
          </cell>
        </row>
        <row r="99">
          <cell r="P99">
            <v>2323</v>
          </cell>
          <cell r="R99" t="str">
            <v>HORIZONTAL INDUCTION BEND</v>
          </cell>
        </row>
        <row r="100">
          <cell r="P100">
            <v>2324</v>
          </cell>
          <cell r="R100" t="str">
            <v>HORIZONTAL INDUCTION BEND</v>
          </cell>
        </row>
        <row r="101">
          <cell r="P101">
            <v>2325</v>
          </cell>
          <cell r="R101" t="str">
            <v>HORIZONTAL INDUCTION BEND</v>
          </cell>
        </row>
        <row r="102">
          <cell r="P102">
            <v>2387</v>
          </cell>
          <cell r="R102" t="str">
            <v>HORIZONTAL INDUCTION BEND (FIELD_FIT)</v>
          </cell>
        </row>
        <row r="103">
          <cell r="P103">
            <v>2388</v>
          </cell>
          <cell r="R103" t="str">
            <v>HORIZONTAL INDUCTION BEND (FIELD_FIT)</v>
          </cell>
        </row>
        <row r="104">
          <cell r="P104">
            <v>2326</v>
          </cell>
          <cell r="R104" t="str">
            <v>HORIZONTAL INDUCTION BEND</v>
          </cell>
        </row>
        <row r="105">
          <cell r="P105">
            <v>2327</v>
          </cell>
          <cell r="R105" t="str">
            <v>HORIZONTAL INDUCTION BEND</v>
          </cell>
        </row>
        <row r="106">
          <cell r="P106">
            <v>2418</v>
          </cell>
          <cell r="R106" t="str">
            <v>HORIZONTAL INDUCTION BEND</v>
          </cell>
        </row>
        <row r="107">
          <cell r="P107">
            <v>2419</v>
          </cell>
          <cell r="R107" t="str">
            <v>HORIZONTAL INDUCTION BEND</v>
          </cell>
        </row>
        <row r="108">
          <cell r="P108">
            <v>2420</v>
          </cell>
          <cell r="R108" t="str">
            <v>HORIZONTAL INDUCTION BEND</v>
          </cell>
        </row>
        <row r="109">
          <cell r="P109">
            <v>2421</v>
          </cell>
          <cell r="R109" t="str">
            <v>HORIZONTAL INDUCTION BEND</v>
          </cell>
        </row>
        <row r="110">
          <cell r="P110">
            <v>2422</v>
          </cell>
          <cell r="R110" t="str">
            <v>HORIZONTAL INDUCTION BEND</v>
          </cell>
        </row>
        <row r="111">
          <cell r="P111">
            <v>2328</v>
          </cell>
          <cell r="R111" t="str">
            <v>HORIZONTAL INDUCTION BEND</v>
          </cell>
        </row>
        <row r="112">
          <cell r="P112">
            <v>2329</v>
          </cell>
          <cell r="R112" t="str">
            <v>HORIZONTAL INDUCTION BEND</v>
          </cell>
        </row>
        <row r="113">
          <cell r="P113">
            <v>2330</v>
          </cell>
          <cell r="R113" t="str">
            <v>HORIZONTAL INDUCTION BEND</v>
          </cell>
        </row>
        <row r="114">
          <cell r="P114">
            <v>2389</v>
          </cell>
          <cell r="R114" t="str">
            <v>VERTICAL INDUCTION BEND</v>
          </cell>
        </row>
        <row r="115">
          <cell r="P115">
            <v>2390</v>
          </cell>
          <cell r="R115" t="str">
            <v>VERTICAL INDUCTION BEND</v>
          </cell>
        </row>
        <row r="116">
          <cell r="P116">
            <v>2332</v>
          </cell>
          <cell r="R116" t="str">
            <v>HORIZONTAL INDUCTION BEND</v>
          </cell>
        </row>
        <row r="117">
          <cell r="P117">
            <v>2333</v>
          </cell>
          <cell r="R117" t="str">
            <v>HORIZONTAL INDUCTION BEND</v>
          </cell>
        </row>
        <row r="118">
          <cell r="P118">
            <v>2335</v>
          </cell>
          <cell r="R118" t="str">
            <v>HORIZONTAL INDUCTION BEND</v>
          </cell>
        </row>
        <row r="119">
          <cell r="P119">
            <v>2336</v>
          </cell>
          <cell r="R119" t="str">
            <v>HORIZONTAL INDUCTION BEND</v>
          </cell>
        </row>
        <row r="120">
          <cell r="P120">
            <v>2337</v>
          </cell>
          <cell r="R120" t="str">
            <v>HORIZONTAL INDUCTION BEND</v>
          </cell>
        </row>
        <row r="121">
          <cell r="P121">
            <v>2338</v>
          </cell>
          <cell r="R121" t="str">
            <v>HORIZONTAL INDUCTION BEND</v>
          </cell>
        </row>
        <row r="122">
          <cell r="P122">
            <v>2339</v>
          </cell>
          <cell r="R122" t="str">
            <v>HORIZONTAL INDUCTION BEND</v>
          </cell>
        </row>
        <row r="123">
          <cell r="P123">
            <v>2423</v>
          </cell>
          <cell r="R123" t="str">
            <v>HORIZONTAL INDUCTION BEND</v>
          </cell>
        </row>
        <row r="124">
          <cell r="P124">
            <v>2424</v>
          </cell>
          <cell r="R124" t="str">
            <v>HORIZONTAL INDUCTION BEND</v>
          </cell>
        </row>
        <row r="125">
          <cell r="P125">
            <v>2425</v>
          </cell>
          <cell r="R125" t="str">
            <v>HORIZONTAL INDUCTION BEND</v>
          </cell>
        </row>
        <row r="126">
          <cell r="P126">
            <v>2344</v>
          </cell>
          <cell r="R126" t="str">
            <v>HORIZONTAL INDUCTION BEND</v>
          </cell>
        </row>
        <row r="127">
          <cell r="P127">
            <v>2345</v>
          </cell>
          <cell r="R127" t="str">
            <v>HORIZONTAL INDUCTION BEND</v>
          </cell>
        </row>
        <row r="128">
          <cell r="P128">
            <v>2426</v>
          </cell>
          <cell r="R128" t="str">
            <v>HORIZONTAL INDUCTION BEND</v>
          </cell>
        </row>
        <row r="129">
          <cell r="P129">
            <v>2427</v>
          </cell>
          <cell r="R129" t="str">
            <v>HORIZONTAL INDUCTION BEND</v>
          </cell>
        </row>
        <row r="130">
          <cell r="P130">
            <v>2349</v>
          </cell>
          <cell r="R130" t="str">
            <v>HORIZONTAL INDUCTION BEND (ROLLED, FIELD_FIT)</v>
          </cell>
        </row>
        <row r="131">
          <cell r="P131">
            <v>2350</v>
          </cell>
          <cell r="R131" t="str">
            <v>HORIZONTAL INDUCTION BEND (FIELD_FIT)</v>
          </cell>
        </row>
        <row r="132">
          <cell r="P132">
            <v>2351</v>
          </cell>
          <cell r="R132" t="str">
            <v>VERTICAL INDUCTION BEND (FIELD_FIT)</v>
          </cell>
        </row>
        <row r="133">
          <cell r="P133">
            <v>2352</v>
          </cell>
          <cell r="R133" t="str">
            <v>HORIZONTAL INDUCTION BEND</v>
          </cell>
        </row>
        <row r="134">
          <cell r="P134">
            <v>2353</v>
          </cell>
          <cell r="R134" t="str">
            <v>HORIZONTAL INDUCTION BEND</v>
          </cell>
        </row>
        <row r="135">
          <cell r="P135">
            <v>2354</v>
          </cell>
          <cell r="R135" t="str">
            <v>HORIZONTAL INDUCTION BEND</v>
          </cell>
        </row>
        <row r="136">
          <cell r="P136">
            <v>2355</v>
          </cell>
          <cell r="R136" t="str">
            <v>HORIZONTAL INDUCTION BEND</v>
          </cell>
        </row>
        <row r="137">
          <cell r="P137">
            <v>2356</v>
          </cell>
          <cell r="R137" t="str">
            <v>HORIZONTAL INDUCTION BEND</v>
          </cell>
        </row>
        <row r="138">
          <cell r="P138">
            <v>2357</v>
          </cell>
          <cell r="R138" t="str">
            <v>HORIZONTAL INDUCTION BEND</v>
          </cell>
        </row>
        <row r="139">
          <cell r="P139">
            <v>2359</v>
          </cell>
          <cell r="R139" t="str">
            <v>HORIZONTAL INDUCTION BEND</v>
          </cell>
        </row>
        <row r="140">
          <cell r="P140">
            <v>2360</v>
          </cell>
          <cell r="R140" t="str">
            <v>HORIZONTAL INDUCTION BEND</v>
          </cell>
        </row>
        <row r="141">
          <cell r="P141">
            <v>2361</v>
          </cell>
          <cell r="R141" t="str">
            <v>HORIZONTAL INDUCTION BEND</v>
          </cell>
        </row>
        <row r="142">
          <cell r="P142">
            <v>2362</v>
          </cell>
          <cell r="R142" t="str">
            <v>HORIZONTAL INDUCTION BEND</v>
          </cell>
        </row>
        <row r="143">
          <cell r="P143">
            <v>2363</v>
          </cell>
          <cell r="R143" t="str">
            <v>HORIZONTAL INDUCTION BEND</v>
          </cell>
        </row>
        <row r="144">
          <cell r="P144">
            <v>2364</v>
          </cell>
          <cell r="R144" t="str">
            <v>HORIZONTAL INDUCTION BEND</v>
          </cell>
        </row>
        <row r="145">
          <cell r="P145">
            <v>2365</v>
          </cell>
          <cell r="R145" t="str">
            <v>VERTICAL INDUCTION BEND (FIELD_FIT)</v>
          </cell>
        </row>
        <row r="146">
          <cell r="P146">
            <v>2366</v>
          </cell>
          <cell r="R146" t="str">
            <v>VERTICAL INDUCTION BEND (FIELD_FIT)</v>
          </cell>
        </row>
        <row r="147">
          <cell r="P147">
            <v>2367</v>
          </cell>
          <cell r="R147" t="str">
            <v>HORIZONTAL INDUCTION BEND</v>
          </cell>
        </row>
        <row r="148">
          <cell r="P148">
            <v>2368</v>
          </cell>
          <cell r="R148" t="str">
            <v>HORIZONTAL INDUCTION BEND</v>
          </cell>
        </row>
        <row r="149">
          <cell r="P149">
            <v>2391</v>
          </cell>
          <cell r="R149" t="str">
            <v>HORIZONTAL INDUCTION BEND (ROLLED, FIELD_FIT)</v>
          </cell>
        </row>
        <row r="150">
          <cell r="P150">
            <v>2392</v>
          </cell>
          <cell r="R150" t="str">
            <v>VERTICAL INDUCTION BEND (FIELD_FIT)</v>
          </cell>
        </row>
        <row r="151">
          <cell r="P151">
            <v>2393</v>
          </cell>
          <cell r="R151" t="str">
            <v>VERTICAL INDUCTION BEND (FIELD_FIT)</v>
          </cell>
        </row>
        <row r="152">
          <cell r="P152">
            <v>2394</v>
          </cell>
          <cell r="R152" t="str">
            <v>VERTICAL INDUCTION BEND (FIELD_FIT)</v>
          </cell>
        </row>
        <row r="153">
          <cell r="P153">
            <v>2369</v>
          </cell>
          <cell r="R153" t="str">
            <v>HORIZONTAL INDUCTION BEND</v>
          </cell>
        </row>
        <row r="154">
          <cell r="P154">
            <v>2395</v>
          </cell>
          <cell r="R154" t="str">
            <v>HORIZONTAL INDUCTION BEND (ROLLED, FIELD_FIT)</v>
          </cell>
        </row>
        <row r="155">
          <cell r="P155">
            <v>2396</v>
          </cell>
          <cell r="R155" t="str">
            <v>VERTICAL INDUCTION BEND (FIELD_FIT)</v>
          </cell>
        </row>
        <row r="156">
          <cell r="P156">
            <v>2370</v>
          </cell>
          <cell r="R156" t="str">
            <v>HORIZONTAL INDUCTION BEND</v>
          </cell>
        </row>
        <row r="157">
          <cell r="P157">
            <v>2371</v>
          </cell>
          <cell r="R157" t="str">
            <v>HORIZONTAL INDUCTION BEND</v>
          </cell>
        </row>
        <row r="158">
          <cell r="P158">
            <v>2372</v>
          </cell>
          <cell r="R158" t="str">
            <v>HORIZONTAL INDUCTION BEND</v>
          </cell>
        </row>
        <row r="159">
          <cell r="P159">
            <v>2373</v>
          </cell>
          <cell r="R159" t="str">
            <v>HORIZONTAL INDUCTION BEND</v>
          </cell>
        </row>
      </sheetData>
      <sheetData sheetId="4"/>
      <sheetData sheetId="5"/>
      <sheetData sheetId="6"/>
      <sheetData sheetId="7"/>
      <sheetData sheetId="8">
        <row r="2">
          <cell r="G2" t="str">
            <v>W5944.0</v>
          </cell>
        </row>
      </sheetData>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FReview_Jan2017"/>
      <sheetName val="ManualEditTracking"/>
      <sheetName val="PPBOR_Filing_OLD(2016)"/>
      <sheetName val="PPBOR_Filing_NEW(2017)"/>
      <sheetName val="KMC_PPBoR FilingNEW(2017)"/>
      <sheetName val="KMC_PPBoR FilingOLD_V2"/>
      <sheetName val="KMC_PPBoR_FilingOLD_V1"/>
      <sheetName val="Sheets_MultipleParcels"/>
      <sheetName val="Vertical Scale"/>
      <sheetName val="DropDown"/>
      <sheetName val="KMC_PPBoR_Filing_(2017-02-03)"/>
    </sheetNames>
    <sheetDataSet>
      <sheetData sheetId="0"/>
      <sheetData sheetId="1"/>
      <sheetData sheetId="2"/>
      <sheetData sheetId="3"/>
      <sheetData sheetId="4"/>
      <sheetData sheetId="5"/>
      <sheetData sheetId="6"/>
      <sheetData sheetId="7"/>
      <sheetData sheetId="8"/>
      <sheetData sheetId="9">
        <row r="1">
          <cell r="A1" t="str">
            <v>Yes</v>
          </cell>
          <cell r="C1" t="str">
            <v>Ready to PDF</v>
          </cell>
        </row>
        <row r="2">
          <cell r="A2" t="str">
            <v>No</v>
          </cell>
          <cell r="C2" t="str">
            <v>In Progress</v>
          </cell>
        </row>
        <row r="3">
          <cell r="A3" t="str">
            <v>In Progress</v>
          </cell>
          <cell r="C3" t="str">
            <v>Needs Check</v>
          </cell>
        </row>
      </sheetData>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1190-1D9B-FB4A-96DB-72808C4368DE}">
  <dimension ref="A1:D16"/>
  <sheetViews>
    <sheetView workbookViewId="0">
      <selection activeCell="C16" sqref="C16"/>
    </sheetView>
  </sheetViews>
  <sheetFormatPr baseColWidth="10" defaultRowHeight="16" x14ac:dyDescent="0.2"/>
  <cols>
    <col min="1" max="1" width="5.5" style="3" customWidth="1"/>
    <col min="2" max="2" width="23.83203125" customWidth="1"/>
    <col min="3" max="3" width="13.1640625" style="3" bestFit="1" customWidth="1"/>
    <col min="4" max="4" width="13.5" style="3" bestFit="1" customWidth="1"/>
  </cols>
  <sheetData>
    <row r="1" spans="1:4" x14ac:dyDescent="0.2">
      <c r="A1" s="3" t="s">
        <v>8969</v>
      </c>
      <c r="B1" t="s">
        <v>1586</v>
      </c>
      <c r="C1" s="3" t="s">
        <v>9794</v>
      </c>
      <c r="D1" s="3" t="s">
        <v>9795</v>
      </c>
    </row>
    <row r="2" spans="1:4" x14ac:dyDescent="0.2">
      <c r="A2" s="3">
        <v>1</v>
      </c>
      <c r="B2" t="s">
        <v>9797</v>
      </c>
      <c r="C2" s="3">
        <v>7</v>
      </c>
    </row>
    <row r="3" spans="1:4" x14ac:dyDescent="0.2">
      <c r="A3" s="3">
        <v>2</v>
      </c>
      <c r="B3" t="s">
        <v>8040</v>
      </c>
    </row>
    <row r="4" spans="1:4" x14ac:dyDescent="0.2">
      <c r="A4" s="3">
        <v>3</v>
      </c>
      <c r="B4" t="s">
        <v>8968</v>
      </c>
    </row>
    <row r="5" spans="1:4" x14ac:dyDescent="0.2">
      <c r="A5" s="3">
        <v>4</v>
      </c>
      <c r="B5" t="s">
        <v>8962</v>
      </c>
      <c r="C5" s="3">
        <v>1</v>
      </c>
      <c r="D5" s="3">
        <v>1</v>
      </c>
    </row>
    <row r="6" spans="1:4" x14ac:dyDescent="0.2">
      <c r="A6" s="3">
        <v>5</v>
      </c>
      <c r="B6" t="s">
        <v>8963</v>
      </c>
      <c r="C6" s="3">
        <v>3</v>
      </c>
      <c r="D6" s="3">
        <v>4</v>
      </c>
    </row>
    <row r="7" spans="1:4" x14ac:dyDescent="0.2">
      <c r="A7" s="3">
        <v>6</v>
      </c>
      <c r="B7" t="s">
        <v>8967</v>
      </c>
    </row>
    <row r="8" spans="1:4" x14ac:dyDescent="0.2">
      <c r="A8" s="3">
        <v>7</v>
      </c>
      <c r="B8" t="s">
        <v>8966</v>
      </c>
    </row>
    <row r="9" spans="1:4" x14ac:dyDescent="0.2">
      <c r="A9" s="3">
        <v>8</v>
      </c>
      <c r="B9" t="s">
        <v>9796</v>
      </c>
      <c r="D9" s="3">
        <v>3</v>
      </c>
    </row>
    <row r="10" spans="1:4" x14ac:dyDescent="0.2">
      <c r="A10" s="3">
        <v>9</v>
      </c>
      <c r="B10" t="s">
        <v>8971</v>
      </c>
      <c r="C10" s="3">
        <v>6</v>
      </c>
    </row>
    <row r="11" spans="1:4" x14ac:dyDescent="0.2">
      <c r="A11" s="3">
        <v>10</v>
      </c>
      <c r="B11" t="s">
        <v>8964</v>
      </c>
      <c r="C11" s="3">
        <v>5</v>
      </c>
      <c r="D11" s="3">
        <v>6</v>
      </c>
    </row>
    <row r="12" spans="1:4" x14ac:dyDescent="0.2">
      <c r="A12" s="3">
        <v>11</v>
      </c>
      <c r="B12" t="s">
        <v>8961</v>
      </c>
      <c r="C12" s="3">
        <v>2</v>
      </c>
      <c r="D12" s="3">
        <v>2</v>
      </c>
    </row>
    <row r="13" spans="1:4" x14ac:dyDescent="0.2">
      <c r="A13" s="3">
        <v>12</v>
      </c>
      <c r="B13" t="s">
        <v>8970</v>
      </c>
      <c r="C13" s="3">
        <v>4</v>
      </c>
      <c r="D13" s="3">
        <v>5</v>
      </c>
    </row>
    <row r="14" spans="1:4" x14ac:dyDescent="0.2">
      <c r="A14" s="3">
        <v>13</v>
      </c>
      <c r="B14" t="s">
        <v>8965</v>
      </c>
    </row>
    <row r="15" spans="1:4" x14ac:dyDescent="0.2">
      <c r="A15" s="3">
        <v>14</v>
      </c>
      <c r="B15" t="s">
        <v>9432</v>
      </c>
      <c r="C15" s="3">
        <v>5</v>
      </c>
      <c r="D15" s="3">
        <v>5</v>
      </c>
    </row>
    <row r="16" spans="1:4" x14ac:dyDescent="0.2">
      <c r="A16" s="3">
        <v>15</v>
      </c>
      <c r="B16" t="s">
        <v>9821</v>
      </c>
    </row>
  </sheetData>
  <sortState xmlns:xlrd2="http://schemas.microsoft.com/office/spreadsheetml/2017/richdata2" ref="B2:B38">
    <sortCondition ref="B2:B3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1313C-4CBF-0B4B-8418-D81FDF55B0E2}">
  <dimension ref="A1:E8"/>
  <sheetViews>
    <sheetView workbookViewId="0">
      <selection activeCell="E26" sqref="E26"/>
    </sheetView>
  </sheetViews>
  <sheetFormatPr baseColWidth="10" defaultColWidth="13.1640625" defaultRowHeight="16" x14ac:dyDescent="0.2"/>
  <cols>
    <col min="1" max="1" width="6" style="15" customWidth="1"/>
    <col min="2" max="5" width="10.1640625" style="15" customWidth="1"/>
    <col min="6" max="16384" width="13.1640625" style="15"/>
  </cols>
  <sheetData>
    <row r="1" spans="1:5" x14ac:dyDescent="0.2">
      <c r="A1" s="15" t="s">
        <v>8969</v>
      </c>
      <c r="B1" s="15" t="s">
        <v>36</v>
      </c>
      <c r="C1" s="15" t="s">
        <v>37</v>
      </c>
      <c r="D1" s="15" t="s">
        <v>38</v>
      </c>
      <c r="E1" s="15" t="s">
        <v>39</v>
      </c>
    </row>
    <row r="2" spans="1:5" x14ac:dyDescent="0.2">
      <c r="A2" s="15">
        <v>1</v>
      </c>
      <c r="B2" s="15">
        <v>7</v>
      </c>
      <c r="C2" s="15">
        <v>11</v>
      </c>
      <c r="D2" s="15">
        <v>76.522000000000006</v>
      </c>
      <c r="E2" s="15">
        <v>386.52199999999999</v>
      </c>
    </row>
    <row r="3" spans="1:5" x14ac:dyDescent="0.2">
      <c r="A3" s="15">
        <v>2</v>
      </c>
      <c r="B3" s="15">
        <v>11</v>
      </c>
      <c r="C3" s="15">
        <v>15</v>
      </c>
      <c r="D3" s="15">
        <v>76.522000000000006</v>
      </c>
      <c r="E3" s="15">
        <v>386.52199999999999</v>
      </c>
    </row>
    <row r="4" spans="1:5" x14ac:dyDescent="0.2">
      <c r="A4" s="15">
        <v>3</v>
      </c>
      <c r="B4" s="15">
        <v>15</v>
      </c>
      <c r="C4" s="15">
        <v>19</v>
      </c>
      <c r="D4" s="15">
        <v>76.522000000000006</v>
      </c>
      <c r="E4" s="15">
        <v>386.52199999999999</v>
      </c>
    </row>
    <row r="5" spans="1:5" x14ac:dyDescent="0.2">
      <c r="A5" s="15">
        <v>4</v>
      </c>
      <c r="B5" s="15">
        <v>19</v>
      </c>
      <c r="C5" s="15">
        <v>23</v>
      </c>
      <c r="D5" s="15">
        <v>76.522000000000006</v>
      </c>
      <c r="E5" s="15">
        <v>386.52199999999999</v>
      </c>
    </row>
    <row r="6" spans="1:5" x14ac:dyDescent="0.2">
      <c r="A6" s="15">
        <v>5</v>
      </c>
      <c r="B6" s="15">
        <v>23</v>
      </c>
      <c r="C6" s="15">
        <v>27</v>
      </c>
      <c r="D6" s="15">
        <v>76.522000000000006</v>
      </c>
      <c r="E6" s="15">
        <v>386.52199999999999</v>
      </c>
    </row>
    <row r="7" spans="1:5" x14ac:dyDescent="0.2">
      <c r="A7" s="15">
        <v>6</v>
      </c>
      <c r="B7" s="15">
        <v>27</v>
      </c>
      <c r="C7" s="15">
        <v>31</v>
      </c>
      <c r="D7" s="15">
        <v>76.522000000000006</v>
      </c>
      <c r="E7" s="15">
        <v>386.52199999999999</v>
      </c>
    </row>
    <row r="8" spans="1:5" x14ac:dyDescent="0.2">
      <c r="A8" s="15">
        <v>7</v>
      </c>
      <c r="B8" s="15">
        <v>31</v>
      </c>
      <c r="C8" s="15">
        <v>35</v>
      </c>
      <c r="D8" s="15">
        <v>76.522000000000006</v>
      </c>
      <c r="E8" s="15">
        <v>386.52199999999999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D8DC2-76DE-6845-8789-3DEEEAA7CE5A}">
  <dimension ref="A1:C45"/>
  <sheetViews>
    <sheetView tabSelected="1" topLeftCell="A2" workbookViewId="0">
      <selection activeCell="F23" sqref="F23"/>
    </sheetView>
  </sheetViews>
  <sheetFormatPr baseColWidth="10" defaultRowHeight="16" x14ac:dyDescent="0.2"/>
  <cols>
    <col min="1" max="1" width="14" style="3" customWidth="1"/>
    <col min="2" max="3" width="12.83203125" bestFit="1" customWidth="1"/>
  </cols>
  <sheetData>
    <row r="1" spans="1:3" x14ac:dyDescent="0.2">
      <c r="A1" s="3" t="s">
        <v>8969</v>
      </c>
      <c r="B1" t="s">
        <v>1591</v>
      </c>
      <c r="C1" t="s">
        <v>1592</v>
      </c>
    </row>
    <row r="2" spans="1:3" x14ac:dyDescent="0.2">
      <c r="A2" s="3" t="s">
        <v>80</v>
      </c>
      <c r="B2" t="s">
        <v>9443</v>
      </c>
      <c r="C2" t="s">
        <v>1593</v>
      </c>
    </row>
    <row r="3" spans="1:3" x14ac:dyDescent="0.2">
      <c r="A3" s="3" t="s">
        <v>56</v>
      </c>
      <c r="B3" t="s">
        <v>1594</v>
      </c>
      <c r="C3" t="s">
        <v>1595</v>
      </c>
    </row>
    <row r="4" spans="1:3" x14ac:dyDescent="0.2">
      <c r="A4" s="3" t="s">
        <v>58</v>
      </c>
      <c r="B4" t="s">
        <v>1596</v>
      </c>
      <c r="C4" t="s">
        <v>1597</v>
      </c>
    </row>
    <row r="5" spans="1:3" x14ac:dyDescent="0.2">
      <c r="A5" s="3" t="s">
        <v>3</v>
      </c>
      <c r="B5" t="s">
        <v>1599</v>
      </c>
      <c r="C5" t="s">
        <v>1600</v>
      </c>
    </row>
    <row r="6" spans="1:3" x14ac:dyDescent="0.2">
      <c r="A6" s="3" t="s">
        <v>0</v>
      </c>
      <c r="B6" t="s">
        <v>1601</v>
      </c>
      <c r="C6" t="s">
        <v>1602</v>
      </c>
    </row>
    <row r="7" spans="1:3" x14ac:dyDescent="0.2">
      <c r="A7" s="3" t="s">
        <v>11</v>
      </c>
      <c r="B7" t="s">
        <v>1603</v>
      </c>
      <c r="C7" t="s">
        <v>1604</v>
      </c>
    </row>
    <row r="8" spans="1:3" x14ac:dyDescent="0.2">
      <c r="A8" s="3" t="s">
        <v>14</v>
      </c>
      <c r="B8" t="s">
        <v>1599</v>
      </c>
      <c r="C8" t="s">
        <v>1600</v>
      </c>
    </row>
    <row r="9" spans="1:3" x14ac:dyDescent="0.2">
      <c r="A9" s="3" t="s">
        <v>40</v>
      </c>
      <c r="B9" t="s">
        <v>1605</v>
      </c>
      <c r="C9" t="s">
        <v>1606</v>
      </c>
    </row>
    <row r="10" spans="1:3" x14ac:dyDescent="0.2">
      <c r="A10" s="3" t="s">
        <v>850</v>
      </c>
      <c r="B10" t="s">
        <v>1608</v>
      </c>
    </row>
    <row r="11" spans="1:3" x14ac:dyDescent="0.2">
      <c r="A11" s="3" t="s">
        <v>1607</v>
      </c>
      <c r="B11" t="s">
        <v>1609</v>
      </c>
      <c r="C11" t="s">
        <v>1610</v>
      </c>
    </row>
    <row r="12" spans="1:3" x14ac:dyDescent="0.2">
      <c r="A12" s="3" t="s">
        <v>863</v>
      </c>
      <c r="B12" t="s">
        <v>9447</v>
      </c>
    </row>
    <row r="13" spans="1:3" x14ac:dyDescent="0.2">
      <c r="A13" s="3" t="s">
        <v>1732</v>
      </c>
      <c r="B13" t="s">
        <v>9444</v>
      </c>
    </row>
    <row r="14" spans="1:3" x14ac:dyDescent="0.2">
      <c r="A14" s="3" t="s">
        <v>1733</v>
      </c>
      <c r="B14" t="s">
        <v>9445</v>
      </c>
    </row>
    <row r="15" spans="1:3" x14ac:dyDescent="0.2">
      <c r="A15" s="3" t="s">
        <v>1731</v>
      </c>
      <c r="B15" t="s">
        <v>9446</v>
      </c>
    </row>
    <row r="16" spans="1:3" x14ac:dyDescent="0.2">
      <c r="A16" s="3" t="s">
        <v>1741</v>
      </c>
      <c r="B16" t="s">
        <v>9433</v>
      </c>
    </row>
    <row r="17" spans="1:3" x14ac:dyDescent="0.2">
      <c r="A17" s="3" t="s">
        <v>1859</v>
      </c>
      <c r="B17" t="s">
        <v>1861</v>
      </c>
    </row>
    <row r="18" spans="1:3" x14ac:dyDescent="0.2">
      <c r="A18" s="3" t="s">
        <v>1855</v>
      </c>
      <c r="B18" t="s">
        <v>9442</v>
      </c>
    </row>
    <row r="19" spans="1:3" x14ac:dyDescent="0.2">
      <c r="A19" s="3" t="s">
        <v>1856</v>
      </c>
      <c r="B19" t="s">
        <v>9448</v>
      </c>
    </row>
    <row r="20" spans="1:3" x14ac:dyDescent="0.2">
      <c r="A20" s="3" t="s">
        <v>1857</v>
      </c>
      <c r="B20" t="s">
        <v>1860</v>
      </c>
    </row>
    <row r="21" spans="1:3" x14ac:dyDescent="0.2">
      <c r="A21" s="3" t="s">
        <v>1858</v>
      </c>
      <c r="B21" t="s">
        <v>9434</v>
      </c>
    </row>
    <row r="22" spans="1:3" x14ac:dyDescent="0.2">
      <c r="A22" s="3" t="s">
        <v>8984</v>
      </c>
      <c r="B22" t="s">
        <v>9438</v>
      </c>
    </row>
    <row r="23" spans="1:3" x14ac:dyDescent="0.2">
      <c r="A23" s="3" t="s">
        <v>1878</v>
      </c>
      <c r="B23" t="s">
        <v>9436</v>
      </c>
      <c r="C23" t="s">
        <v>9437</v>
      </c>
    </row>
    <row r="24" spans="1:3" x14ac:dyDescent="0.2">
      <c r="A24" s="3" t="s">
        <v>4521</v>
      </c>
      <c r="B24" t="s">
        <v>9433</v>
      </c>
    </row>
    <row r="25" spans="1:3" x14ac:dyDescent="0.2">
      <c r="A25" s="3" t="s">
        <v>5681</v>
      </c>
      <c r="B25" t="s">
        <v>9433</v>
      </c>
    </row>
    <row r="26" spans="1:3" x14ac:dyDescent="0.2">
      <c r="A26" s="3" t="s">
        <v>5906</v>
      </c>
      <c r="B26" t="s">
        <v>9433</v>
      </c>
    </row>
    <row r="27" spans="1:3" x14ac:dyDescent="0.2">
      <c r="A27" s="3" t="s">
        <v>4473</v>
      </c>
      <c r="B27" t="s">
        <v>8960</v>
      </c>
    </row>
    <row r="28" spans="1:3" x14ac:dyDescent="0.2">
      <c r="A28" s="3" t="s">
        <v>3104</v>
      </c>
      <c r="B28" t="s">
        <v>9441</v>
      </c>
    </row>
    <row r="29" spans="1:3" x14ac:dyDescent="0.2">
      <c r="A29" s="3" t="s">
        <v>3090</v>
      </c>
      <c r="B29" t="s">
        <v>9439</v>
      </c>
    </row>
    <row r="30" spans="1:3" x14ac:dyDescent="0.2">
      <c r="A30" s="3" t="s">
        <v>4006</v>
      </c>
      <c r="B30" t="s">
        <v>9439</v>
      </c>
    </row>
    <row r="31" spans="1:3" x14ac:dyDescent="0.2">
      <c r="A31" s="3" t="s">
        <v>3013</v>
      </c>
      <c r="B31" t="s">
        <v>9433</v>
      </c>
    </row>
    <row r="32" spans="1:3" x14ac:dyDescent="0.2">
      <c r="A32" s="3" t="s">
        <v>737</v>
      </c>
      <c r="B32" t="s">
        <v>8960</v>
      </c>
    </row>
    <row r="33" spans="1:3" x14ac:dyDescent="0.2">
      <c r="A33" s="3" t="s">
        <v>6209</v>
      </c>
      <c r="B33" t="s">
        <v>9435</v>
      </c>
    </row>
    <row r="34" spans="1:3" x14ac:dyDescent="0.2">
      <c r="A34" s="3" t="s">
        <v>4559</v>
      </c>
      <c r="B34" t="s">
        <v>9440</v>
      </c>
    </row>
    <row r="35" spans="1:3" x14ac:dyDescent="0.2">
      <c r="A35" s="3" t="s">
        <v>3406</v>
      </c>
      <c r="B35" t="s">
        <v>9440</v>
      </c>
    </row>
    <row r="36" spans="1:3" x14ac:dyDescent="0.2">
      <c r="A36" s="3" t="s">
        <v>3823</v>
      </c>
      <c r="B36" t="s">
        <v>9441</v>
      </c>
    </row>
    <row r="37" spans="1:3" x14ac:dyDescent="0.2">
      <c r="A37" s="3" t="s">
        <v>3059</v>
      </c>
      <c r="B37" t="s">
        <v>9439</v>
      </c>
    </row>
    <row r="38" spans="1:3" x14ac:dyDescent="0.2">
      <c r="A38" s="3" t="s">
        <v>3071</v>
      </c>
      <c r="B38" t="s">
        <v>9440</v>
      </c>
    </row>
    <row r="39" spans="1:3" x14ac:dyDescent="0.2">
      <c r="A39" s="3" t="s">
        <v>734</v>
      </c>
      <c r="B39" t="s">
        <v>9435</v>
      </c>
    </row>
    <row r="40" spans="1:3" x14ac:dyDescent="0.2">
      <c r="A40" s="3" t="s">
        <v>3179</v>
      </c>
      <c r="B40" t="s">
        <v>9435</v>
      </c>
    </row>
    <row r="41" spans="1:3" x14ac:dyDescent="0.2">
      <c r="A41" s="3" t="s">
        <v>770</v>
      </c>
      <c r="B41" t="s">
        <v>8985</v>
      </c>
    </row>
    <row r="42" spans="1:3" x14ac:dyDescent="0.2">
      <c r="A42" s="3" t="s">
        <v>7884</v>
      </c>
      <c r="B42" t="s">
        <v>8986</v>
      </c>
    </row>
    <row r="43" spans="1:3" x14ac:dyDescent="0.2">
      <c r="A43" s="3" t="s">
        <v>8041</v>
      </c>
      <c r="B43" t="s">
        <v>8988</v>
      </c>
      <c r="C43" t="s">
        <v>8987</v>
      </c>
    </row>
    <row r="44" spans="1:3" x14ac:dyDescent="0.2">
      <c r="A44" s="3" t="s">
        <v>9421</v>
      </c>
      <c r="B44" t="s">
        <v>9431</v>
      </c>
      <c r="C44" t="s">
        <v>9430</v>
      </c>
    </row>
    <row r="45" spans="1:3" x14ac:dyDescent="0.2">
      <c r="A45" s="3" t="s">
        <v>9813</v>
      </c>
      <c r="B45" t="s">
        <v>9822</v>
      </c>
      <c r="C45" t="s">
        <v>9823</v>
      </c>
    </row>
  </sheetData>
  <conditionalFormatting sqref="A1:A1048576">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5CECC-1927-1547-9DD9-ED8203E6AD3F}">
  <dimension ref="A1:D19"/>
  <sheetViews>
    <sheetView workbookViewId="0">
      <selection activeCell="D35" sqref="D35"/>
    </sheetView>
  </sheetViews>
  <sheetFormatPr baseColWidth="10" defaultRowHeight="16" x14ac:dyDescent="0.2"/>
  <cols>
    <col min="1" max="1" width="6.5" style="3" customWidth="1"/>
    <col min="2" max="2" width="13.1640625" style="14" customWidth="1"/>
    <col min="3" max="3" width="14.6640625" style="13" customWidth="1"/>
    <col min="4" max="4" width="33.1640625" customWidth="1"/>
  </cols>
  <sheetData>
    <row r="1" spans="1:4" x14ac:dyDescent="0.2">
      <c r="A1" s="3" t="s">
        <v>8969</v>
      </c>
      <c r="B1" s="14" t="s">
        <v>8972</v>
      </c>
      <c r="C1" s="13" t="s">
        <v>8973</v>
      </c>
      <c r="D1" t="s">
        <v>8974</v>
      </c>
    </row>
    <row r="2" spans="1:4" x14ac:dyDescent="0.2">
      <c r="A2" s="3">
        <v>1</v>
      </c>
      <c r="B2" s="14">
        <v>8</v>
      </c>
      <c r="C2" s="13">
        <v>44529</v>
      </c>
      <c r="D2" t="s">
        <v>8975</v>
      </c>
    </row>
    <row r="3" spans="1:4" x14ac:dyDescent="0.2">
      <c r="A3" s="3">
        <v>2</v>
      </c>
      <c r="B3" s="14">
        <v>11</v>
      </c>
      <c r="C3" s="13">
        <v>44479</v>
      </c>
      <c r="D3" t="s">
        <v>8976</v>
      </c>
    </row>
    <row r="4" spans="1:4" x14ac:dyDescent="0.2">
      <c r="A4" s="3">
        <v>3</v>
      </c>
      <c r="B4" s="14">
        <v>4</v>
      </c>
      <c r="C4" s="13">
        <v>44536</v>
      </c>
      <c r="D4" t="s">
        <v>8977</v>
      </c>
    </row>
    <row r="5" spans="1:4" x14ac:dyDescent="0.2">
      <c r="A5" s="3">
        <v>4</v>
      </c>
      <c r="B5" s="14">
        <v>5</v>
      </c>
      <c r="C5" s="13">
        <v>44348</v>
      </c>
      <c r="D5" t="s">
        <v>8978</v>
      </c>
    </row>
    <row r="6" spans="1:4" x14ac:dyDescent="0.2">
      <c r="A6" s="3">
        <v>5</v>
      </c>
      <c r="B6" s="14">
        <v>12</v>
      </c>
      <c r="C6" s="13">
        <v>44662</v>
      </c>
      <c r="D6" t="s">
        <v>8979</v>
      </c>
    </row>
    <row r="7" spans="1:4" x14ac:dyDescent="0.2">
      <c r="A7" s="3">
        <v>6</v>
      </c>
      <c r="B7" s="14">
        <v>10</v>
      </c>
      <c r="C7" s="13">
        <v>44662</v>
      </c>
      <c r="D7" t="s">
        <v>8979</v>
      </c>
    </row>
    <row r="8" spans="1:4" x14ac:dyDescent="0.2">
      <c r="A8" s="3">
        <v>7</v>
      </c>
      <c r="B8" s="14">
        <v>9</v>
      </c>
      <c r="C8" s="13">
        <v>43920</v>
      </c>
      <c r="D8" t="s">
        <v>8976</v>
      </c>
    </row>
    <row r="9" spans="1:4" x14ac:dyDescent="0.2">
      <c r="A9" s="3">
        <v>8</v>
      </c>
      <c r="B9" s="14">
        <v>1</v>
      </c>
      <c r="C9" s="13">
        <v>44662</v>
      </c>
      <c r="D9" t="s">
        <v>8979</v>
      </c>
    </row>
    <row r="10" spans="1:4" x14ac:dyDescent="0.2">
      <c r="A10" s="3">
        <v>9</v>
      </c>
      <c r="B10" s="14">
        <v>13</v>
      </c>
      <c r="C10" s="13">
        <v>44662</v>
      </c>
      <c r="D10" t="s">
        <v>8979</v>
      </c>
    </row>
    <row r="11" spans="1:4" x14ac:dyDescent="0.2">
      <c r="A11" s="3">
        <v>10</v>
      </c>
      <c r="B11" s="14">
        <v>7</v>
      </c>
      <c r="C11" s="13">
        <v>44656</v>
      </c>
      <c r="D11" t="s">
        <v>8980</v>
      </c>
    </row>
    <row r="12" spans="1:4" x14ac:dyDescent="0.2">
      <c r="A12" s="3">
        <v>11</v>
      </c>
      <c r="B12" s="14">
        <v>6</v>
      </c>
      <c r="C12" s="13">
        <v>44626</v>
      </c>
      <c r="D12" t="s">
        <v>8981</v>
      </c>
    </row>
    <row r="13" spans="1:4" x14ac:dyDescent="0.2">
      <c r="A13" s="3">
        <v>12</v>
      </c>
      <c r="B13" s="14">
        <v>3</v>
      </c>
      <c r="C13" s="13">
        <v>44356</v>
      </c>
      <c r="D13" t="s">
        <v>8977</v>
      </c>
    </row>
    <row r="14" spans="1:4" x14ac:dyDescent="0.2">
      <c r="A14" s="3">
        <v>13</v>
      </c>
      <c r="B14" s="14">
        <v>2</v>
      </c>
      <c r="C14" s="13">
        <v>44531</v>
      </c>
      <c r="D14" t="s">
        <v>8982</v>
      </c>
    </row>
    <row r="15" spans="1:4" x14ac:dyDescent="0.2">
      <c r="A15" s="3">
        <v>14</v>
      </c>
      <c r="B15" s="14">
        <v>14</v>
      </c>
      <c r="C15" s="13">
        <v>44662</v>
      </c>
      <c r="D15" t="s">
        <v>8979</v>
      </c>
    </row>
    <row r="16" spans="1:4" x14ac:dyDescent="0.2">
      <c r="A16" s="3">
        <v>15</v>
      </c>
      <c r="B16" s="14">
        <v>4</v>
      </c>
      <c r="C16" s="13">
        <v>44693</v>
      </c>
      <c r="D16" t="s">
        <v>9478</v>
      </c>
    </row>
    <row r="17" spans="1:4" x14ac:dyDescent="0.2">
      <c r="A17" s="3">
        <v>16</v>
      </c>
      <c r="B17" s="14">
        <v>4</v>
      </c>
      <c r="C17" s="13">
        <v>44706</v>
      </c>
      <c r="D17" t="s">
        <v>9477</v>
      </c>
    </row>
    <row r="18" spans="1:4" x14ac:dyDescent="0.2">
      <c r="A18" s="3">
        <v>17</v>
      </c>
      <c r="B18" s="14">
        <v>8</v>
      </c>
      <c r="C18" s="13">
        <v>44693</v>
      </c>
      <c r="D18" t="s">
        <v>9793</v>
      </c>
    </row>
    <row r="19" spans="1:4" x14ac:dyDescent="0.2">
      <c r="A19" s="3">
        <v>18</v>
      </c>
      <c r="B19" s="14">
        <v>15</v>
      </c>
      <c r="C19" s="13">
        <v>42823</v>
      </c>
      <c r="D19" t="s">
        <v>9824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6D127-843D-814C-9083-4BB8E99698F8}">
  <dimension ref="A1:AA1251"/>
  <sheetViews>
    <sheetView workbookViewId="0">
      <selection activeCell="D14" sqref="D14"/>
    </sheetView>
  </sheetViews>
  <sheetFormatPr baseColWidth="10" defaultColWidth="8.83203125" defaultRowHeight="15" x14ac:dyDescent="0.2"/>
  <cols>
    <col min="1" max="2" width="12.1640625" style="1" bestFit="1" customWidth="1"/>
    <col min="3" max="3" width="6.6640625" style="1" bestFit="1" customWidth="1"/>
    <col min="4" max="4" width="6.83203125" style="1" bestFit="1" customWidth="1"/>
    <col min="5" max="5" width="5.1640625" style="1" bestFit="1" customWidth="1"/>
    <col min="6" max="6" width="15.1640625" style="1" bestFit="1" customWidth="1"/>
    <col min="7" max="7" width="41" style="1" bestFit="1" customWidth="1"/>
    <col min="8" max="8" width="4.5" style="1" bestFit="1" customWidth="1"/>
    <col min="9" max="11" width="6.6640625" style="1" customWidth="1"/>
    <col min="12" max="12" width="6.1640625" style="1" bestFit="1" customWidth="1"/>
    <col min="13" max="13" width="16.1640625" style="1" bestFit="1" customWidth="1"/>
    <col min="14" max="14" width="14.83203125" style="1" bestFit="1" customWidth="1"/>
    <col min="15" max="15" width="12" style="1" bestFit="1" customWidth="1"/>
    <col min="16" max="16" width="9.1640625" style="1" bestFit="1" customWidth="1"/>
    <col min="17" max="17" width="8.5" style="1" bestFit="1" customWidth="1"/>
    <col min="18" max="18" width="8.83203125" style="1"/>
    <col min="19" max="19" width="15.5" style="1" bestFit="1" customWidth="1"/>
    <col min="20" max="20" width="24.5" style="1" bestFit="1" customWidth="1"/>
    <col min="21" max="21" width="50.83203125" style="1" bestFit="1" customWidth="1"/>
    <col min="22" max="22" width="22.1640625" style="1" bestFit="1" customWidth="1"/>
    <col min="23" max="23" width="20" style="1" bestFit="1" customWidth="1"/>
    <col min="24" max="24" width="18.6640625" style="1" bestFit="1" customWidth="1"/>
    <col min="25" max="25" width="12" style="1" bestFit="1" customWidth="1"/>
    <col min="26" max="26" width="8" style="1" bestFit="1" customWidth="1"/>
    <col min="27" max="27" width="3" style="1" bestFit="1" customWidth="1"/>
    <col min="28" max="16384" width="8.83203125" style="1"/>
  </cols>
  <sheetData>
    <row r="1" spans="1:23" x14ac:dyDescent="0.2">
      <c r="A1" s="1" t="s">
        <v>35</v>
      </c>
      <c r="B1" s="1" t="s">
        <v>34</v>
      </c>
      <c r="C1" s="11" t="s">
        <v>1587</v>
      </c>
      <c r="D1" s="11" t="s">
        <v>8983</v>
      </c>
      <c r="E1" s="1" t="s">
        <v>1588</v>
      </c>
      <c r="F1" s="1" t="s">
        <v>1589</v>
      </c>
      <c r="G1" s="1" t="s">
        <v>1590</v>
      </c>
      <c r="L1" s="1" t="s">
        <v>42</v>
      </c>
      <c r="M1" s="1" t="s">
        <v>43</v>
      </c>
      <c r="N1" s="1" t="s">
        <v>44</v>
      </c>
      <c r="O1" s="1" t="s">
        <v>45</v>
      </c>
      <c r="P1" s="1" t="s">
        <v>46</v>
      </c>
      <c r="Q1" s="1" t="s">
        <v>47</v>
      </c>
      <c r="R1" s="1" t="s">
        <v>48</v>
      </c>
      <c r="S1" s="1" t="s">
        <v>49</v>
      </c>
      <c r="T1" s="1" t="s">
        <v>50</v>
      </c>
      <c r="U1" s="1" t="s">
        <v>51</v>
      </c>
      <c r="V1" s="1" t="s">
        <v>52</v>
      </c>
      <c r="W1" s="1" t="s">
        <v>53</v>
      </c>
    </row>
    <row r="2" spans="1:23" x14ac:dyDescent="0.2">
      <c r="A2" s="1">
        <f t="shared" ref="A2:B65" si="0">IF(OR(AND(ISNUMBER(M2),M2&gt;0),ISNUMBER(SEARCH("+",M2))),IF(NOT(ISNUMBER(M2)),1000*LEFT(M2,SEARCH("+",M2)-1)+MID(M2,SEARCH("+",M2)+1,3)+RIGHT(M2,3),M2),"")</f>
        <v>990272.66</v>
      </c>
      <c r="B2" s="1">
        <f t="shared" si="0"/>
        <v>990309.36</v>
      </c>
      <c r="C2" s="11" t="s">
        <v>54</v>
      </c>
      <c r="D2" s="1" t="str">
        <f>TRIM(LEFT(R2,3))</f>
        <v>FBE</v>
      </c>
      <c r="E2" s="1">
        <f>Q2</f>
        <v>19</v>
      </c>
      <c r="F2" s="1" t="str">
        <f>_xlfn.CONCAT(TEXT(Q2,"0.0"),"mm ",R2)</f>
        <v>19.0mm FBE</v>
      </c>
      <c r="G2" s="1" t="str">
        <f>_xlfn.CONCAT(TEXT(Q2,"0.0"),"mm ",INDEX('Pipe Lookup'!D:D,MATCH('~01 Pipe Segmentation'!R2,'Pipe Lookup'!C:C,0))," TYPE ",P2)</f>
        <v>19.0mm Fusion-Bonded Epoxy TYPE 7</v>
      </c>
      <c r="L2" s="1" t="s">
        <v>55</v>
      </c>
      <c r="M2" s="1">
        <v>990272.66</v>
      </c>
      <c r="N2" s="1">
        <v>990309.36</v>
      </c>
      <c r="O2" s="1">
        <v>36.699999999953434</v>
      </c>
      <c r="P2" s="1">
        <v>7</v>
      </c>
      <c r="Q2" s="1">
        <v>19</v>
      </c>
      <c r="R2" s="1" t="s">
        <v>56</v>
      </c>
      <c r="S2" s="1" t="s">
        <v>57</v>
      </c>
    </row>
    <row r="3" spans="1:23" x14ac:dyDescent="0.2">
      <c r="A3" s="1">
        <f t="shared" si="0"/>
        <v>990309.36</v>
      </c>
      <c r="B3" s="1">
        <f t="shared" si="0"/>
        <v>990313.96</v>
      </c>
      <c r="C3" s="11" t="s">
        <v>54</v>
      </c>
      <c r="D3" s="1" t="str">
        <f t="shared" ref="D3:D66" si="1">TRIM(LEFT(R3,3))</f>
        <v>LE</v>
      </c>
      <c r="E3" s="1">
        <f t="shared" ref="E3:E66" si="2">Q3</f>
        <v>19</v>
      </c>
      <c r="F3" s="1" t="str">
        <f t="shared" ref="F3:F66" si="3">_xlfn.CONCAT(TEXT(Q3,"0.0"),"mm ",R3)</f>
        <v>19.0mm LE</v>
      </c>
      <c r="G3" s="1" t="str">
        <f>_xlfn.CONCAT(TEXT(Q3,"0.0"),"mm ",INDEX('Pipe Lookup'!D:D,MATCH('~01 Pipe Segmentation'!R3,'Pipe Lookup'!C:C,0))," TYPE ",P3)</f>
        <v>19.0mm Elbow TYPE 26</v>
      </c>
      <c r="L3" s="1" t="s">
        <v>55</v>
      </c>
      <c r="M3" s="1">
        <v>990309.36</v>
      </c>
      <c r="N3" s="1">
        <v>990313.96</v>
      </c>
      <c r="O3" s="1">
        <v>4.5999999999767169</v>
      </c>
      <c r="P3" s="1">
        <v>26</v>
      </c>
      <c r="Q3" s="1">
        <v>19</v>
      </c>
      <c r="R3" s="1" t="s">
        <v>58</v>
      </c>
      <c r="S3" s="1" t="s">
        <v>57</v>
      </c>
      <c r="U3" s="1" t="s">
        <v>59</v>
      </c>
      <c r="V3" s="1">
        <v>0</v>
      </c>
      <c r="W3" s="1" t="s">
        <v>60</v>
      </c>
    </row>
    <row r="4" spans="1:23" x14ac:dyDescent="0.2">
      <c r="A4" s="1">
        <f t="shared" si="0"/>
        <v>990313.96</v>
      </c>
      <c r="B4" s="1">
        <f t="shared" si="0"/>
        <v>990326.9</v>
      </c>
      <c r="C4" s="11" t="s">
        <v>54</v>
      </c>
      <c r="D4" s="1" t="str">
        <f t="shared" si="1"/>
        <v>FBE</v>
      </c>
      <c r="E4" s="1">
        <f t="shared" si="2"/>
        <v>19</v>
      </c>
      <c r="F4" s="1" t="str">
        <f t="shared" si="3"/>
        <v>19.0mm FBE</v>
      </c>
      <c r="G4" s="1" t="str">
        <f>_xlfn.CONCAT(TEXT(Q4,"0.0"),"mm ",INDEX('Pipe Lookup'!D:D,MATCH('~01 Pipe Segmentation'!R4,'Pipe Lookup'!C:C,0))," TYPE ",P4)</f>
        <v>19.0mm Fusion-Bonded Epoxy TYPE 7</v>
      </c>
      <c r="L4" s="1" t="s">
        <v>55</v>
      </c>
      <c r="M4" s="1">
        <v>990313.96</v>
      </c>
      <c r="N4" s="1">
        <v>990326.9</v>
      </c>
      <c r="O4" s="1">
        <v>12.940000000060536</v>
      </c>
      <c r="P4" s="1">
        <v>7</v>
      </c>
      <c r="Q4" s="1">
        <v>19</v>
      </c>
      <c r="R4" s="1" t="s">
        <v>56</v>
      </c>
      <c r="S4" s="1" t="s">
        <v>57</v>
      </c>
      <c r="V4" s="1">
        <v>0</v>
      </c>
      <c r="W4" s="1" t="s">
        <v>60</v>
      </c>
    </row>
    <row r="5" spans="1:23" x14ac:dyDescent="0.2">
      <c r="A5" s="1">
        <f t="shared" si="0"/>
        <v>990326.9</v>
      </c>
      <c r="B5" s="1">
        <f t="shared" si="0"/>
        <v>990332</v>
      </c>
      <c r="C5" s="11" t="s">
        <v>54</v>
      </c>
      <c r="D5" s="1" t="str">
        <f t="shared" si="1"/>
        <v>LE</v>
      </c>
      <c r="E5" s="1">
        <f t="shared" si="2"/>
        <v>19</v>
      </c>
      <c r="F5" s="1" t="str">
        <f t="shared" si="3"/>
        <v>19.0mm LE</v>
      </c>
      <c r="G5" s="1" t="str">
        <f>_xlfn.CONCAT(TEXT(Q5,"0.0"),"mm ",INDEX('Pipe Lookup'!D:D,MATCH('~01 Pipe Segmentation'!R5,'Pipe Lookup'!C:C,0))," TYPE ",P5)</f>
        <v>19.0mm Elbow TYPE 26</v>
      </c>
      <c r="L5" s="1" t="s">
        <v>55</v>
      </c>
      <c r="M5" s="1">
        <v>990326.9</v>
      </c>
      <c r="N5" s="1">
        <v>990332</v>
      </c>
      <c r="O5" s="1">
        <v>5.0999999999767169</v>
      </c>
      <c r="P5" s="1">
        <v>26</v>
      </c>
      <c r="Q5" s="1">
        <v>19</v>
      </c>
      <c r="R5" s="1" t="s">
        <v>58</v>
      </c>
      <c r="S5" s="1" t="s">
        <v>57</v>
      </c>
      <c r="U5" s="1" t="s">
        <v>61</v>
      </c>
      <c r="V5" s="1">
        <v>0</v>
      </c>
      <c r="W5" s="1" t="s">
        <v>60</v>
      </c>
    </row>
    <row r="6" spans="1:23" x14ac:dyDescent="0.2">
      <c r="A6" s="1">
        <f t="shared" si="0"/>
        <v>990332</v>
      </c>
      <c r="B6" s="1">
        <f t="shared" si="0"/>
        <v>990356</v>
      </c>
      <c r="C6" s="11" t="s">
        <v>54</v>
      </c>
      <c r="D6" s="1" t="str">
        <f t="shared" si="1"/>
        <v>FBE</v>
      </c>
      <c r="E6" s="1">
        <f t="shared" si="2"/>
        <v>19</v>
      </c>
      <c r="F6" s="1" t="str">
        <f t="shared" si="3"/>
        <v>19.0mm FBE</v>
      </c>
      <c r="G6" s="1" t="str">
        <f>_xlfn.CONCAT(TEXT(Q6,"0.0"),"mm ",INDEX('Pipe Lookup'!D:D,MATCH('~01 Pipe Segmentation'!R6,'Pipe Lookup'!C:C,0))," TYPE ",P6)</f>
        <v>19.0mm Fusion-Bonded Epoxy TYPE 7</v>
      </c>
      <c r="L6" s="1" t="s">
        <v>55</v>
      </c>
      <c r="M6" s="1">
        <v>990332</v>
      </c>
      <c r="N6" s="1">
        <v>990356</v>
      </c>
      <c r="O6" s="1">
        <v>24</v>
      </c>
      <c r="P6" s="1">
        <v>7</v>
      </c>
      <c r="Q6" s="1">
        <v>19</v>
      </c>
      <c r="R6" s="1" t="s">
        <v>56</v>
      </c>
      <c r="S6" s="1" t="s">
        <v>57</v>
      </c>
      <c r="V6" s="1">
        <v>0</v>
      </c>
      <c r="W6" s="1" t="s">
        <v>60</v>
      </c>
    </row>
    <row r="7" spans="1:23" x14ac:dyDescent="0.2">
      <c r="A7" s="1">
        <f t="shared" si="0"/>
        <v>990356</v>
      </c>
      <c r="B7" s="1">
        <f t="shared" si="0"/>
        <v>990615</v>
      </c>
      <c r="C7" s="11" t="s">
        <v>54</v>
      </c>
      <c r="D7" s="1" t="str">
        <f t="shared" si="1"/>
        <v>FBE</v>
      </c>
      <c r="E7" s="1">
        <f t="shared" si="2"/>
        <v>14.7</v>
      </c>
      <c r="F7" s="1" t="str">
        <f t="shared" si="3"/>
        <v>14.7mm FBE</v>
      </c>
      <c r="G7" s="1" t="str">
        <f>_xlfn.CONCAT(TEXT(Q7,"0.0"),"mm ",INDEX('Pipe Lookup'!D:D,MATCH('~01 Pipe Segmentation'!R7,'Pipe Lookup'!C:C,0))," TYPE ",P7)</f>
        <v>14.7mm Fusion-Bonded Epoxy TYPE 5</v>
      </c>
      <c r="L7" s="1" t="s">
        <v>55</v>
      </c>
      <c r="M7" s="1">
        <v>990356</v>
      </c>
      <c r="N7" s="1">
        <v>990615</v>
      </c>
      <c r="O7" s="1">
        <v>259</v>
      </c>
      <c r="P7" s="1">
        <v>5</v>
      </c>
      <c r="Q7" s="1">
        <v>14.7</v>
      </c>
      <c r="R7" s="1" t="s">
        <v>56</v>
      </c>
      <c r="S7" s="1" t="s">
        <v>57</v>
      </c>
      <c r="V7" s="1">
        <v>0</v>
      </c>
      <c r="W7" s="1" t="s">
        <v>60</v>
      </c>
    </row>
    <row r="8" spans="1:23" x14ac:dyDescent="0.2">
      <c r="A8" s="1">
        <f t="shared" si="0"/>
        <v>990615</v>
      </c>
      <c r="B8" s="1">
        <f t="shared" si="0"/>
        <v>990638.7</v>
      </c>
      <c r="C8" s="11" t="s">
        <v>54</v>
      </c>
      <c r="D8" s="1" t="str">
        <f t="shared" si="1"/>
        <v>FBE</v>
      </c>
      <c r="E8" s="1">
        <f t="shared" si="2"/>
        <v>19</v>
      </c>
      <c r="F8" s="1" t="str">
        <f t="shared" si="3"/>
        <v>19.0mm FBE</v>
      </c>
      <c r="G8" s="1" t="str">
        <f>_xlfn.CONCAT(TEXT(Q8,"0.0"),"mm ",INDEX('Pipe Lookup'!D:D,MATCH('~01 Pipe Segmentation'!R8,'Pipe Lookup'!C:C,0))," TYPE ",P8)</f>
        <v>19.0mm Fusion-Bonded Epoxy TYPE 7</v>
      </c>
      <c r="L8" s="1" t="s">
        <v>55</v>
      </c>
      <c r="M8" s="1">
        <v>990615</v>
      </c>
      <c r="N8" s="1">
        <v>990638.7</v>
      </c>
      <c r="O8" s="1">
        <v>23.699999999953434</v>
      </c>
      <c r="P8" s="1">
        <v>7</v>
      </c>
      <c r="Q8" s="1">
        <v>19</v>
      </c>
      <c r="R8" s="1" t="s">
        <v>56</v>
      </c>
      <c r="S8" s="1" t="s">
        <v>57</v>
      </c>
      <c r="V8" s="1">
        <v>0</v>
      </c>
      <c r="W8" s="1" t="s">
        <v>60</v>
      </c>
    </row>
    <row r="9" spans="1:23" x14ac:dyDescent="0.2">
      <c r="A9" s="1">
        <f t="shared" si="0"/>
        <v>990638.7</v>
      </c>
      <c r="B9" s="1">
        <f t="shared" si="0"/>
        <v>990643.3</v>
      </c>
      <c r="C9" s="11" t="s">
        <v>54</v>
      </c>
      <c r="D9" s="1" t="str">
        <f t="shared" si="1"/>
        <v>LE</v>
      </c>
      <c r="E9" s="1">
        <f t="shared" si="2"/>
        <v>19</v>
      </c>
      <c r="F9" s="1" t="str">
        <f t="shared" si="3"/>
        <v>19.0mm LE</v>
      </c>
      <c r="G9" s="1" t="str">
        <f>_xlfn.CONCAT(TEXT(Q9,"0.0"),"mm ",INDEX('Pipe Lookup'!D:D,MATCH('~01 Pipe Segmentation'!R9,'Pipe Lookup'!C:C,0))," TYPE ",P9)</f>
        <v>19.0mm Elbow TYPE 26</v>
      </c>
      <c r="L9" s="1" t="s">
        <v>55</v>
      </c>
      <c r="M9" s="1">
        <v>990638.7</v>
      </c>
      <c r="N9" s="1">
        <v>990643.3</v>
      </c>
      <c r="O9" s="1">
        <v>4.6000000000931323</v>
      </c>
      <c r="P9" s="1">
        <v>26</v>
      </c>
      <c r="Q9" s="1">
        <v>19</v>
      </c>
      <c r="R9" s="1" t="s">
        <v>58</v>
      </c>
      <c r="S9" s="1" t="s">
        <v>57</v>
      </c>
      <c r="U9" s="1" t="s">
        <v>62</v>
      </c>
      <c r="V9" s="1">
        <v>0</v>
      </c>
      <c r="W9" s="1" t="s">
        <v>60</v>
      </c>
    </row>
    <row r="10" spans="1:23" x14ac:dyDescent="0.2">
      <c r="A10" s="1">
        <f t="shared" si="0"/>
        <v>990643.3</v>
      </c>
      <c r="B10" s="1">
        <f t="shared" si="0"/>
        <v>990667</v>
      </c>
      <c r="C10" s="11" t="s">
        <v>54</v>
      </c>
      <c r="D10" s="1" t="str">
        <f t="shared" si="1"/>
        <v>FBE</v>
      </c>
      <c r="E10" s="1">
        <f t="shared" si="2"/>
        <v>19</v>
      </c>
      <c r="F10" s="1" t="str">
        <f t="shared" si="3"/>
        <v>19.0mm FBE</v>
      </c>
      <c r="G10" s="1" t="str">
        <f>_xlfn.CONCAT(TEXT(Q10,"0.0"),"mm ",INDEX('Pipe Lookup'!D:D,MATCH('~01 Pipe Segmentation'!R10,'Pipe Lookup'!C:C,0))," TYPE ",P10)</f>
        <v>19.0mm Fusion-Bonded Epoxy TYPE 7</v>
      </c>
      <c r="L10" s="1" t="s">
        <v>55</v>
      </c>
      <c r="M10" s="1">
        <v>990643.3</v>
      </c>
      <c r="N10" s="1">
        <v>990667</v>
      </c>
      <c r="O10" s="1">
        <v>23.699999999953434</v>
      </c>
      <c r="P10" s="1">
        <v>7</v>
      </c>
      <c r="Q10" s="1">
        <v>19</v>
      </c>
      <c r="R10" s="1" t="s">
        <v>56</v>
      </c>
      <c r="S10" s="1" t="s">
        <v>57</v>
      </c>
      <c r="V10" s="1">
        <v>0</v>
      </c>
      <c r="W10" s="1" t="s">
        <v>60</v>
      </c>
    </row>
    <row r="11" spans="1:23" x14ac:dyDescent="0.2">
      <c r="A11" s="1">
        <f t="shared" si="0"/>
        <v>990667</v>
      </c>
      <c r="B11" s="1">
        <f t="shared" si="0"/>
        <v>990907</v>
      </c>
      <c r="C11" s="11" t="s">
        <v>54</v>
      </c>
      <c r="D11" s="1" t="str">
        <f t="shared" si="1"/>
        <v>FBE</v>
      </c>
      <c r="E11" s="1">
        <f t="shared" si="2"/>
        <v>14.7</v>
      </c>
      <c r="F11" s="1" t="str">
        <f t="shared" si="3"/>
        <v>14.7mm FBE</v>
      </c>
      <c r="G11" s="1" t="str">
        <f>_xlfn.CONCAT(TEXT(Q11,"0.0"),"mm ",INDEX('Pipe Lookup'!D:D,MATCH('~01 Pipe Segmentation'!R11,'Pipe Lookup'!C:C,0))," TYPE ",P11)</f>
        <v>14.7mm Fusion-Bonded Epoxy TYPE 5</v>
      </c>
      <c r="L11" s="1" t="s">
        <v>55</v>
      </c>
      <c r="M11" s="1">
        <v>990667</v>
      </c>
      <c r="N11" s="1">
        <v>990907</v>
      </c>
      <c r="O11" s="1">
        <v>240</v>
      </c>
      <c r="P11" s="1">
        <v>5</v>
      </c>
      <c r="Q11" s="1">
        <v>14.7</v>
      </c>
      <c r="R11" s="1" t="s">
        <v>56</v>
      </c>
      <c r="S11" s="1" t="s">
        <v>57</v>
      </c>
      <c r="V11" s="1">
        <v>0</v>
      </c>
      <c r="W11" s="1" t="s">
        <v>60</v>
      </c>
    </row>
    <row r="12" spans="1:23" x14ac:dyDescent="0.2">
      <c r="A12" s="1">
        <f t="shared" si="0"/>
        <v>990907</v>
      </c>
      <c r="B12" s="1">
        <f t="shared" si="0"/>
        <v>990930.7</v>
      </c>
      <c r="C12" s="11" t="s">
        <v>54</v>
      </c>
      <c r="D12" s="1" t="str">
        <f t="shared" si="1"/>
        <v>FBE</v>
      </c>
      <c r="E12" s="1">
        <f t="shared" si="2"/>
        <v>19</v>
      </c>
      <c r="F12" s="1" t="str">
        <f t="shared" si="3"/>
        <v>19.0mm FBE</v>
      </c>
      <c r="G12" s="1" t="str">
        <f>_xlfn.CONCAT(TEXT(Q12,"0.0"),"mm ",INDEX('Pipe Lookup'!D:D,MATCH('~01 Pipe Segmentation'!R12,'Pipe Lookup'!C:C,0))," TYPE ",P12)</f>
        <v>19.0mm Fusion-Bonded Epoxy TYPE 7</v>
      </c>
      <c r="L12" s="1" t="s">
        <v>55</v>
      </c>
      <c r="M12" s="1">
        <v>990907</v>
      </c>
      <c r="N12" s="1">
        <v>990930.7</v>
      </c>
      <c r="O12" s="1">
        <v>23.699999999953434</v>
      </c>
      <c r="P12" s="1">
        <v>7</v>
      </c>
      <c r="Q12" s="1">
        <v>19</v>
      </c>
      <c r="R12" s="1" t="s">
        <v>56</v>
      </c>
      <c r="S12" s="1" t="s">
        <v>57</v>
      </c>
      <c r="V12" s="1">
        <v>0</v>
      </c>
      <c r="W12" s="1" t="s">
        <v>60</v>
      </c>
    </row>
    <row r="13" spans="1:23" x14ac:dyDescent="0.2">
      <c r="A13" s="1">
        <f t="shared" si="0"/>
        <v>990930.7</v>
      </c>
      <c r="B13" s="1">
        <f t="shared" si="0"/>
        <v>990935.3</v>
      </c>
      <c r="C13" s="11" t="s">
        <v>54</v>
      </c>
      <c r="D13" s="1" t="str">
        <f t="shared" si="1"/>
        <v>LE</v>
      </c>
      <c r="E13" s="1">
        <f t="shared" si="2"/>
        <v>19</v>
      </c>
      <c r="F13" s="1" t="str">
        <f t="shared" si="3"/>
        <v>19.0mm LE</v>
      </c>
      <c r="G13" s="1" t="str">
        <f>_xlfn.CONCAT(TEXT(Q13,"0.0"),"mm ",INDEX('Pipe Lookup'!D:D,MATCH('~01 Pipe Segmentation'!R13,'Pipe Lookup'!C:C,0))," TYPE ",P13)</f>
        <v>19.0mm Elbow TYPE 26</v>
      </c>
      <c r="L13" s="1" t="s">
        <v>55</v>
      </c>
      <c r="M13" s="1">
        <v>990930.7</v>
      </c>
      <c r="N13" s="1">
        <v>990935.3</v>
      </c>
      <c r="O13" s="1">
        <v>4.6000000000931323</v>
      </c>
      <c r="P13" s="1">
        <v>26</v>
      </c>
      <c r="Q13" s="1">
        <v>19</v>
      </c>
      <c r="R13" s="1" t="s">
        <v>58</v>
      </c>
      <c r="S13" s="1" t="s">
        <v>57</v>
      </c>
      <c r="U13" s="1" t="s">
        <v>63</v>
      </c>
      <c r="V13" s="1">
        <v>0</v>
      </c>
      <c r="W13" s="1" t="s">
        <v>60</v>
      </c>
    </row>
    <row r="14" spans="1:23" x14ac:dyDescent="0.2">
      <c r="A14" s="1">
        <f t="shared" si="0"/>
        <v>990935.3</v>
      </c>
      <c r="B14" s="1">
        <f t="shared" si="0"/>
        <v>990955.08</v>
      </c>
      <c r="C14" s="11" t="s">
        <v>54</v>
      </c>
      <c r="D14" s="1" t="str">
        <f t="shared" si="1"/>
        <v>FBE</v>
      </c>
      <c r="E14" s="1">
        <f t="shared" si="2"/>
        <v>19</v>
      </c>
      <c r="F14" s="1" t="str">
        <f t="shared" si="3"/>
        <v>19.0mm FBE</v>
      </c>
      <c r="G14" s="1" t="str">
        <f>_xlfn.CONCAT(TEXT(Q14,"0.0"),"mm ",INDEX('Pipe Lookup'!D:D,MATCH('~01 Pipe Segmentation'!R14,'Pipe Lookup'!C:C,0))," TYPE ",P14)</f>
        <v>19.0mm Fusion-Bonded Epoxy TYPE 7</v>
      </c>
      <c r="L14" s="1" t="s">
        <v>55</v>
      </c>
      <c r="M14" s="1">
        <v>990935.3</v>
      </c>
      <c r="N14" s="1">
        <v>990955.08</v>
      </c>
      <c r="O14" s="1">
        <v>19.779999999911524</v>
      </c>
      <c r="P14" s="1">
        <v>7</v>
      </c>
      <c r="Q14" s="1">
        <v>19</v>
      </c>
      <c r="R14" s="1" t="s">
        <v>56</v>
      </c>
      <c r="S14" s="1" t="s">
        <v>57</v>
      </c>
      <c r="V14" s="1">
        <v>0</v>
      </c>
      <c r="W14" s="1" t="s">
        <v>60</v>
      </c>
    </row>
    <row r="15" spans="1:23" x14ac:dyDescent="0.2">
      <c r="A15" s="1">
        <f t="shared" si="0"/>
        <v>990955.08</v>
      </c>
      <c r="B15" s="1">
        <f t="shared" si="0"/>
        <v>990959.27</v>
      </c>
      <c r="C15" s="11" t="s">
        <v>54</v>
      </c>
      <c r="D15" s="1" t="str">
        <f t="shared" si="1"/>
        <v>LE</v>
      </c>
      <c r="E15" s="1">
        <f t="shared" si="2"/>
        <v>19</v>
      </c>
      <c r="F15" s="1" t="str">
        <f t="shared" si="3"/>
        <v>19.0mm LE</v>
      </c>
      <c r="G15" s="1" t="str">
        <f>_xlfn.CONCAT(TEXT(Q15,"0.0"),"mm ",INDEX('Pipe Lookup'!D:D,MATCH('~01 Pipe Segmentation'!R15,'Pipe Lookup'!C:C,0))," TYPE ",P15)</f>
        <v>19.0mm Elbow TYPE 26</v>
      </c>
      <c r="L15" s="1" t="s">
        <v>55</v>
      </c>
      <c r="M15" s="1">
        <v>990955.08</v>
      </c>
      <c r="N15" s="1">
        <v>990959.27</v>
      </c>
      <c r="O15" s="1">
        <v>4.190000000060536</v>
      </c>
      <c r="P15" s="1">
        <v>26</v>
      </c>
      <c r="Q15" s="1">
        <v>19</v>
      </c>
      <c r="R15" s="1" t="s">
        <v>58</v>
      </c>
      <c r="S15" s="1" t="s">
        <v>57</v>
      </c>
      <c r="U15" s="1" t="s">
        <v>64</v>
      </c>
      <c r="V15" s="1">
        <v>0</v>
      </c>
      <c r="W15" s="1" t="s">
        <v>60</v>
      </c>
    </row>
    <row r="16" spans="1:23" x14ac:dyDescent="0.2">
      <c r="A16" s="1">
        <f t="shared" si="0"/>
        <v>990959.27</v>
      </c>
      <c r="B16" s="1">
        <f t="shared" si="0"/>
        <v>990983.27</v>
      </c>
      <c r="C16" s="11" t="s">
        <v>54</v>
      </c>
      <c r="D16" s="1" t="str">
        <f t="shared" si="1"/>
        <v>FBE</v>
      </c>
      <c r="E16" s="1">
        <f t="shared" si="2"/>
        <v>19</v>
      </c>
      <c r="F16" s="1" t="str">
        <f t="shared" si="3"/>
        <v>19.0mm FBE</v>
      </c>
      <c r="G16" s="1" t="str">
        <f>_xlfn.CONCAT(TEXT(Q16,"0.0"),"mm ",INDEX('Pipe Lookup'!D:D,MATCH('~01 Pipe Segmentation'!R16,'Pipe Lookup'!C:C,0))," TYPE ",P16)</f>
        <v>19.0mm Fusion-Bonded Epoxy TYPE 7</v>
      </c>
      <c r="L16" s="1" t="s">
        <v>55</v>
      </c>
      <c r="M16" s="1">
        <v>990959.27</v>
      </c>
      <c r="N16" s="1">
        <v>990983.27</v>
      </c>
      <c r="O16" s="1">
        <v>24</v>
      </c>
      <c r="P16" s="1">
        <v>7</v>
      </c>
      <c r="Q16" s="1">
        <v>19</v>
      </c>
      <c r="R16" s="1" t="s">
        <v>56</v>
      </c>
      <c r="S16" s="1" t="s">
        <v>57</v>
      </c>
      <c r="V16" s="1">
        <v>0</v>
      </c>
      <c r="W16" s="1" t="s">
        <v>60</v>
      </c>
    </row>
    <row r="17" spans="1:23" x14ac:dyDescent="0.2">
      <c r="A17" s="1">
        <f t="shared" si="0"/>
        <v>990983.27</v>
      </c>
      <c r="B17" s="1">
        <f t="shared" si="0"/>
        <v>991437.46</v>
      </c>
      <c r="C17" s="11" t="s">
        <v>54</v>
      </c>
      <c r="D17" s="1" t="str">
        <f t="shared" si="1"/>
        <v>FBE</v>
      </c>
      <c r="E17" s="1">
        <f t="shared" si="2"/>
        <v>14.7</v>
      </c>
      <c r="F17" s="1" t="str">
        <f t="shared" si="3"/>
        <v>14.7mm FBE</v>
      </c>
      <c r="G17" s="1" t="str">
        <f>_xlfn.CONCAT(TEXT(Q17,"0.0"),"mm ",INDEX('Pipe Lookup'!D:D,MATCH('~01 Pipe Segmentation'!R17,'Pipe Lookup'!C:C,0))," TYPE ",P17)</f>
        <v>14.7mm Fusion-Bonded Epoxy TYPE 5</v>
      </c>
      <c r="L17" s="1" t="s">
        <v>55</v>
      </c>
      <c r="M17" s="1">
        <v>990983.27</v>
      </c>
      <c r="N17" s="1">
        <v>991437.46</v>
      </c>
      <c r="O17" s="1">
        <v>454.18999999994412</v>
      </c>
      <c r="P17" s="1">
        <v>5</v>
      </c>
      <c r="Q17" s="1">
        <v>14.7</v>
      </c>
      <c r="R17" s="1" t="s">
        <v>56</v>
      </c>
      <c r="S17" s="1" t="s">
        <v>57</v>
      </c>
      <c r="V17" s="1">
        <v>0</v>
      </c>
      <c r="W17" s="1" t="s">
        <v>60</v>
      </c>
    </row>
    <row r="18" spans="1:23" x14ac:dyDescent="0.2">
      <c r="A18" s="1">
        <f t="shared" si="0"/>
        <v>991437.46</v>
      </c>
      <c r="B18" s="1">
        <f t="shared" si="0"/>
        <v>991461.46</v>
      </c>
      <c r="C18" s="11" t="s">
        <v>54</v>
      </c>
      <c r="D18" s="1" t="str">
        <f t="shared" si="1"/>
        <v>FBE</v>
      </c>
      <c r="E18" s="1">
        <f t="shared" si="2"/>
        <v>19</v>
      </c>
      <c r="F18" s="1" t="str">
        <f t="shared" si="3"/>
        <v>19.0mm FBE</v>
      </c>
      <c r="G18" s="1" t="str">
        <f>_xlfn.CONCAT(TEXT(Q18,"0.0"),"mm ",INDEX('Pipe Lookup'!D:D,MATCH('~01 Pipe Segmentation'!R18,'Pipe Lookup'!C:C,0))," TYPE ",P18)</f>
        <v>19.0mm Fusion-Bonded Epoxy TYPE 7</v>
      </c>
      <c r="L18" s="1" t="s">
        <v>55</v>
      </c>
      <c r="M18" s="1">
        <v>991437.46</v>
      </c>
      <c r="N18" s="1">
        <v>991461.46</v>
      </c>
      <c r="O18" s="1">
        <v>24</v>
      </c>
      <c r="P18" s="1">
        <v>7</v>
      </c>
      <c r="Q18" s="1">
        <v>19</v>
      </c>
      <c r="R18" s="1" t="s">
        <v>56</v>
      </c>
      <c r="S18" s="1" t="s">
        <v>57</v>
      </c>
      <c r="V18" s="1">
        <v>0</v>
      </c>
      <c r="W18" s="1" t="s">
        <v>60</v>
      </c>
    </row>
    <row r="19" spans="1:23" x14ac:dyDescent="0.2">
      <c r="A19" s="1">
        <f t="shared" si="0"/>
        <v>991461.46</v>
      </c>
      <c r="B19" s="1">
        <f t="shared" si="0"/>
        <v>991465.66</v>
      </c>
      <c r="C19" s="11" t="s">
        <v>54</v>
      </c>
      <c r="D19" s="1" t="str">
        <f t="shared" si="1"/>
        <v>LE</v>
      </c>
      <c r="E19" s="1">
        <f t="shared" si="2"/>
        <v>19</v>
      </c>
      <c r="F19" s="1" t="str">
        <f t="shared" si="3"/>
        <v>19.0mm LE</v>
      </c>
      <c r="G19" s="1" t="str">
        <f>_xlfn.CONCAT(TEXT(Q19,"0.0"),"mm ",INDEX('Pipe Lookup'!D:D,MATCH('~01 Pipe Segmentation'!R19,'Pipe Lookup'!C:C,0))," TYPE ",P19)</f>
        <v>19.0mm Elbow TYPE 26</v>
      </c>
      <c r="L19" s="1" t="s">
        <v>55</v>
      </c>
      <c r="M19" s="1">
        <v>991461.46</v>
      </c>
      <c r="N19" s="1">
        <v>991465.66</v>
      </c>
      <c r="O19" s="1">
        <v>4.2000000000698492</v>
      </c>
      <c r="P19" s="1">
        <v>26</v>
      </c>
      <c r="Q19" s="1">
        <v>19</v>
      </c>
      <c r="R19" s="1" t="s">
        <v>58</v>
      </c>
      <c r="S19" s="1" t="s">
        <v>57</v>
      </c>
      <c r="U19" s="1" t="s">
        <v>65</v>
      </c>
      <c r="V19" s="1">
        <v>0</v>
      </c>
      <c r="W19" s="1" t="s">
        <v>60</v>
      </c>
    </row>
    <row r="20" spans="1:23" x14ac:dyDescent="0.2">
      <c r="A20" s="1">
        <f t="shared" si="0"/>
        <v>991465.66</v>
      </c>
      <c r="B20" s="1">
        <f t="shared" si="0"/>
        <v>991489.66</v>
      </c>
      <c r="C20" s="11" t="s">
        <v>54</v>
      </c>
      <c r="D20" s="1" t="str">
        <f t="shared" si="1"/>
        <v>FBE</v>
      </c>
      <c r="E20" s="1">
        <f t="shared" si="2"/>
        <v>19</v>
      </c>
      <c r="F20" s="1" t="str">
        <f t="shared" si="3"/>
        <v>19.0mm FBE</v>
      </c>
      <c r="G20" s="1" t="str">
        <f>_xlfn.CONCAT(TEXT(Q20,"0.0"),"mm ",INDEX('Pipe Lookup'!D:D,MATCH('~01 Pipe Segmentation'!R20,'Pipe Lookup'!C:C,0))," TYPE ",P20)</f>
        <v>19.0mm Fusion-Bonded Epoxy TYPE 7</v>
      </c>
      <c r="L20" s="1" t="s">
        <v>55</v>
      </c>
      <c r="M20" s="1">
        <v>991465.66</v>
      </c>
      <c r="N20" s="1">
        <v>991489.66</v>
      </c>
      <c r="O20" s="1">
        <v>24</v>
      </c>
      <c r="P20" s="1">
        <v>7</v>
      </c>
      <c r="Q20" s="1">
        <v>19</v>
      </c>
      <c r="R20" s="1" t="s">
        <v>56</v>
      </c>
      <c r="S20" s="1" t="s">
        <v>57</v>
      </c>
      <c r="V20" s="1">
        <v>0</v>
      </c>
      <c r="W20" s="1" t="s">
        <v>60</v>
      </c>
    </row>
    <row r="21" spans="1:23" x14ac:dyDescent="0.2">
      <c r="A21" s="1">
        <f t="shared" si="0"/>
        <v>991489.66</v>
      </c>
      <c r="B21" s="1">
        <f t="shared" si="0"/>
        <v>991569.65</v>
      </c>
      <c r="C21" s="11" t="s">
        <v>54</v>
      </c>
      <c r="D21" s="1" t="str">
        <f t="shared" si="1"/>
        <v>FBE</v>
      </c>
      <c r="E21" s="1">
        <f t="shared" si="2"/>
        <v>14.7</v>
      </c>
      <c r="F21" s="1" t="str">
        <f t="shared" si="3"/>
        <v>14.7mm FBE</v>
      </c>
      <c r="G21" s="1" t="str">
        <f>_xlfn.CONCAT(TEXT(Q21,"0.0"),"mm ",INDEX('Pipe Lookup'!D:D,MATCH('~01 Pipe Segmentation'!R21,'Pipe Lookup'!C:C,0))," TYPE ",P21)</f>
        <v>14.7mm Fusion-Bonded Epoxy TYPE 5</v>
      </c>
      <c r="L21" s="1" t="s">
        <v>55</v>
      </c>
      <c r="M21" s="1">
        <v>991489.66</v>
      </c>
      <c r="N21" s="1">
        <v>991569.65</v>
      </c>
      <c r="O21" s="1">
        <v>79.989999999990687</v>
      </c>
      <c r="P21" s="1">
        <v>5</v>
      </c>
      <c r="Q21" s="1">
        <v>14.7</v>
      </c>
      <c r="R21" s="1" t="s">
        <v>56</v>
      </c>
      <c r="S21" s="1" t="s">
        <v>57</v>
      </c>
      <c r="V21" s="1">
        <v>0</v>
      </c>
      <c r="W21" s="1" t="s">
        <v>60</v>
      </c>
    </row>
    <row r="22" spans="1:23" x14ac:dyDescent="0.2">
      <c r="A22" s="1">
        <f t="shared" si="0"/>
        <v>991569.65</v>
      </c>
      <c r="B22" s="1">
        <f t="shared" si="0"/>
        <v>991593.65</v>
      </c>
      <c r="C22" s="11" t="s">
        <v>54</v>
      </c>
      <c r="D22" s="1" t="str">
        <f t="shared" si="1"/>
        <v>FBE</v>
      </c>
      <c r="E22" s="1">
        <f t="shared" si="2"/>
        <v>19</v>
      </c>
      <c r="F22" s="1" t="str">
        <f t="shared" si="3"/>
        <v>19.0mm FBE</v>
      </c>
      <c r="G22" s="1" t="str">
        <f>_xlfn.CONCAT(TEXT(Q22,"0.0"),"mm ",INDEX('Pipe Lookup'!D:D,MATCH('~01 Pipe Segmentation'!R22,'Pipe Lookup'!C:C,0))," TYPE ",P22)</f>
        <v>19.0mm Fusion-Bonded Epoxy TYPE 7</v>
      </c>
      <c r="L22" s="1" t="s">
        <v>55</v>
      </c>
      <c r="M22" s="1">
        <v>991569.65</v>
      </c>
      <c r="N22" s="1">
        <v>991593.65</v>
      </c>
      <c r="O22" s="1">
        <v>24</v>
      </c>
      <c r="P22" s="1">
        <v>7</v>
      </c>
      <c r="Q22" s="1">
        <v>19</v>
      </c>
      <c r="R22" s="1" t="s">
        <v>56</v>
      </c>
      <c r="S22" s="1" t="s">
        <v>57</v>
      </c>
      <c r="V22" s="1">
        <v>0</v>
      </c>
      <c r="W22" s="1" t="s">
        <v>60</v>
      </c>
    </row>
    <row r="23" spans="1:23" x14ac:dyDescent="0.2">
      <c r="A23" s="1">
        <f t="shared" si="0"/>
        <v>991593.65</v>
      </c>
      <c r="B23" s="1">
        <f t="shared" si="0"/>
        <v>991599.04</v>
      </c>
      <c r="C23" s="11" t="s">
        <v>54</v>
      </c>
      <c r="D23" s="1" t="str">
        <f t="shared" si="1"/>
        <v>LE</v>
      </c>
      <c r="E23" s="1">
        <f t="shared" si="2"/>
        <v>19</v>
      </c>
      <c r="F23" s="1" t="str">
        <f t="shared" si="3"/>
        <v>19.0mm LE</v>
      </c>
      <c r="G23" s="1" t="str">
        <f>_xlfn.CONCAT(TEXT(Q23,"0.0"),"mm ",INDEX('Pipe Lookup'!D:D,MATCH('~01 Pipe Segmentation'!R23,'Pipe Lookup'!C:C,0))," TYPE ",P23)</f>
        <v>19.0mm Elbow TYPE 26</v>
      </c>
      <c r="L23" s="1" t="s">
        <v>55</v>
      </c>
      <c r="M23" s="1">
        <v>991593.65</v>
      </c>
      <c r="N23" s="1">
        <v>991599.04</v>
      </c>
      <c r="O23" s="1">
        <v>5.3900000000139698</v>
      </c>
      <c r="P23" s="1">
        <v>26</v>
      </c>
      <c r="Q23" s="1">
        <v>19</v>
      </c>
      <c r="R23" s="1" t="s">
        <v>58</v>
      </c>
      <c r="S23" s="1" t="s">
        <v>57</v>
      </c>
      <c r="U23" s="1" t="s">
        <v>66</v>
      </c>
      <c r="V23" s="1">
        <v>0</v>
      </c>
      <c r="W23" s="1" t="s">
        <v>60</v>
      </c>
    </row>
    <row r="24" spans="1:23" x14ac:dyDescent="0.2">
      <c r="A24" s="1">
        <f t="shared" si="0"/>
        <v>991599.04</v>
      </c>
      <c r="B24" s="1">
        <f t="shared" si="0"/>
        <v>991623.04</v>
      </c>
      <c r="C24" s="11" t="s">
        <v>54</v>
      </c>
      <c r="D24" s="1" t="str">
        <f t="shared" si="1"/>
        <v>FBE</v>
      </c>
      <c r="E24" s="1">
        <f t="shared" si="2"/>
        <v>19</v>
      </c>
      <c r="F24" s="1" t="str">
        <f t="shared" si="3"/>
        <v>19.0mm FBE</v>
      </c>
      <c r="G24" s="1" t="str">
        <f>_xlfn.CONCAT(TEXT(Q24,"0.0"),"mm ",INDEX('Pipe Lookup'!D:D,MATCH('~01 Pipe Segmentation'!R24,'Pipe Lookup'!C:C,0))," TYPE ",P24)</f>
        <v>19.0mm Fusion-Bonded Epoxy TYPE 7</v>
      </c>
      <c r="L24" s="1" t="s">
        <v>55</v>
      </c>
      <c r="M24" s="1">
        <v>991599.04</v>
      </c>
      <c r="N24" s="1">
        <v>991623.04</v>
      </c>
      <c r="O24" s="1">
        <v>24</v>
      </c>
      <c r="P24" s="1">
        <v>7</v>
      </c>
      <c r="Q24" s="1">
        <v>19</v>
      </c>
      <c r="R24" s="1" t="s">
        <v>56</v>
      </c>
      <c r="S24" s="1" t="s">
        <v>57</v>
      </c>
      <c r="V24" s="1">
        <v>0</v>
      </c>
      <c r="W24" s="1" t="s">
        <v>60</v>
      </c>
    </row>
    <row r="25" spans="1:23" x14ac:dyDescent="0.2">
      <c r="A25" s="1">
        <f t="shared" si="0"/>
        <v>991623.04</v>
      </c>
      <c r="B25" s="1">
        <f t="shared" si="0"/>
        <v>992116.68</v>
      </c>
      <c r="C25" s="11" t="s">
        <v>54</v>
      </c>
      <c r="D25" s="1" t="str">
        <f t="shared" si="1"/>
        <v>FBE</v>
      </c>
      <c r="E25" s="1">
        <f t="shared" si="2"/>
        <v>14.7</v>
      </c>
      <c r="F25" s="1" t="str">
        <f t="shared" si="3"/>
        <v>14.7mm FBE</v>
      </c>
      <c r="G25" s="1" t="str">
        <f>_xlfn.CONCAT(TEXT(Q25,"0.0"),"mm ",INDEX('Pipe Lookup'!D:D,MATCH('~01 Pipe Segmentation'!R25,'Pipe Lookup'!C:C,0))," TYPE ",P25)</f>
        <v>14.7mm Fusion-Bonded Epoxy TYPE 5</v>
      </c>
      <c r="L25" s="1" t="s">
        <v>55</v>
      </c>
      <c r="M25" s="1">
        <v>991623.04</v>
      </c>
      <c r="N25" s="1">
        <v>992116.68</v>
      </c>
      <c r="O25" s="1">
        <v>493.64000000001397</v>
      </c>
      <c r="P25" s="1">
        <v>5</v>
      </c>
      <c r="Q25" s="1">
        <v>14.7</v>
      </c>
      <c r="R25" s="1" t="s">
        <v>56</v>
      </c>
      <c r="S25" s="1" t="s">
        <v>57</v>
      </c>
      <c r="V25" s="1">
        <v>0</v>
      </c>
      <c r="W25" s="1" t="s">
        <v>60</v>
      </c>
    </row>
    <row r="26" spans="1:23" x14ac:dyDescent="0.2">
      <c r="A26" s="1">
        <f t="shared" si="0"/>
        <v>992116.68</v>
      </c>
      <c r="B26" s="1">
        <f t="shared" si="0"/>
        <v>992140.68</v>
      </c>
      <c r="C26" s="11" t="s">
        <v>54</v>
      </c>
      <c r="D26" s="1" t="str">
        <f t="shared" si="1"/>
        <v>FBE</v>
      </c>
      <c r="E26" s="1">
        <f t="shared" si="2"/>
        <v>19</v>
      </c>
      <c r="F26" s="1" t="str">
        <f t="shared" si="3"/>
        <v>19.0mm FBE</v>
      </c>
      <c r="G26" s="1" t="str">
        <f>_xlfn.CONCAT(TEXT(Q26,"0.0"),"mm ",INDEX('Pipe Lookup'!D:D,MATCH('~01 Pipe Segmentation'!R26,'Pipe Lookup'!C:C,0))," TYPE ",P26)</f>
        <v>19.0mm Fusion-Bonded Epoxy TYPE 7</v>
      </c>
      <c r="L26" s="1" t="s">
        <v>55</v>
      </c>
      <c r="M26" s="1">
        <v>992116.68</v>
      </c>
      <c r="N26" s="1">
        <v>992140.68</v>
      </c>
      <c r="O26" s="1">
        <v>24</v>
      </c>
      <c r="P26" s="1">
        <v>7</v>
      </c>
      <c r="Q26" s="1">
        <v>19</v>
      </c>
      <c r="R26" s="1" t="s">
        <v>56</v>
      </c>
      <c r="S26" s="1" t="s">
        <v>57</v>
      </c>
      <c r="U26" s="1" t="s">
        <v>67</v>
      </c>
      <c r="V26" s="1">
        <v>0</v>
      </c>
      <c r="W26" s="1" t="s">
        <v>60</v>
      </c>
    </row>
    <row r="27" spans="1:23" x14ac:dyDescent="0.2">
      <c r="A27" s="1">
        <f t="shared" si="0"/>
        <v>992140.68</v>
      </c>
      <c r="B27" s="1">
        <f t="shared" si="0"/>
        <v>992145.28</v>
      </c>
      <c r="C27" s="11" t="s">
        <v>54</v>
      </c>
      <c r="D27" s="1" t="str">
        <f t="shared" si="1"/>
        <v>LE</v>
      </c>
      <c r="E27" s="1">
        <f t="shared" si="2"/>
        <v>19</v>
      </c>
      <c r="F27" s="1" t="str">
        <f t="shared" si="3"/>
        <v>19.0mm LE</v>
      </c>
      <c r="G27" s="1" t="str">
        <f>_xlfn.CONCAT(TEXT(Q27,"0.0"),"mm ",INDEX('Pipe Lookup'!D:D,MATCH('~01 Pipe Segmentation'!R27,'Pipe Lookup'!C:C,0))," TYPE ",P27)</f>
        <v>19.0mm Elbow TYPE 26</v>
      </c>
      <c r="L27" s="1" t="s">
        <v>55</v>
      </c>
      <c r="M27" s="1">
        <v>992140.68</v>
      </c>
      <c r="N27" s="1">
        <v>992145.28</v>
      </c>
      <c r="O27" s="1">
        <v>4.5999999999767169</v>
      </c>
      <c r="P27" s="1">
        <v>26</v>
      </c>
      <c r="Q27" s="1">
        <v>19</v>
      </c>
      <c r="R27" s="1" t="s">
        <v>58</v>
      </c>
      <c r="S27" s="1" t="s">
        <v>57</v>
      </c>
      <c r="U27" s="1" t="s">
        <v>68</v>
      </c>
      <c r="V27" s="1">
        <v>0</v>
      </c>
      <c r="W27" s="1" t="s">
        <v>60</v>
      </c>
    </row>
    <row r="28" spans="1:23" x14ac:dyDescent="0.2">
      <c r="A28" s="1">
        <f t="shared" si="0"/>
        <v>992145.28</v>
      </c>
      <c r="B28" s="1">
        <f t="shared" si="0"/>
        <v>992169.28</v>
      </c>
      <c r="C28" s="11" t="s">
        <v>54</v>
      </c>
      <c r="D28" s="1" t="str">
        <f t="shared" si="1"/>
        <v>FBE</v>
      </c>
      <c r="E28" s="1">
        <f t="shared" si="2"/>
        <v>19</v>
      </c>
      <c r="F28" s="1" t="str">
        <f t="shared" si="3"/>
        <v>19.0mm FBE</v>
      </c>
      <c r="G28" s="1" t="str">
        <f>_xlfn.CONCAT(TEXT(Q28,"0.0"),"mm ",INDEX('Pipe Lookup'!D:D,MATCH('~01 Pipe Segmentation'!R28,'Pipe Lookup'!C:C,0))," TYPE ",P28)</f>
        <v>19.0mm Fusion-Bonded Epoxy TYPE 7</v>
      </c>
      <c r="L28" s="1" t="s">
        <v>55</v>
      </c>
      <c r="M28" s="1">
        <v>992145.28</v>
      </c>
      <c r="N28" s="1">
        <v>992169.28</v>
      </c>
      <c r="O28" s="1">
        <v>24</v>
      </c>
      <c r="P28" s="1">
        <v>7</v>
      </c>
      <c r="Q28" s="1">
        <v>19</v>
      </c>
      <c r="R28" s="1" t="s">
        <v>56</v>
      </c>
      <c r="S28" s="1" t="s">
        <v>57</v>
      </c>
      <c r="U28" s="1" t="s">
        <v>67</v>
      </c>
      <c r="V28" s="1">
        <v>0</v>
      </c>
      <c r="W28" s="1" t="s">
        <v>60</v>
      </c>
    </row>
    <row r="29" spans="1:23" x14ac:dyDescent="0.2">
      <c r="A29" s="1">
        <f t="shared" si="0"/>
        <v>992169.28</v>
      </c>
      <c r="B29" s="1">
        <f t="shared" si="0"/>
        <v>992356.65</v>
      </c>
      <c r="C29" s="11" t="s">
        <v>54</v>
      </c>
      <c r="D29" s="1" t="str">
        <f t="shared" si="1"/>
        <v>FBE</v>
      </c>
      <c r="E29" s="1">
        <f t="shared" si="2"/>
        <v>14.7</v>
      </c>
      <c r="F29" s="1" t="str">
        <f t="shared" si="3"/>
        <v>14.7mm FBE</v>
      </c>
      <c r="G29" s="1" t="str">
        <f>_xlfn.CONCAT(TEXT(Q29,"0.0"),"mm ",INDEX('Pipe Lookup'!D:D,MATCH('~01 Pipe Segmentation'!R29,'Pipe Lookup'!C:C,0))," TYPE ",P29)</f>
        <v>14.7mm Fusion-Bonded Epoxy TYPE 5</v>
      </c>
      <c r="L29" s="1" t="s">
        <v>55</v>
      </c>
      <c r="M29" s="1">
        <v>992169.28</v>
      </c>
      <c r="N29" s="1">
        <v>992356.65</v>
      </c>
      <c r="O29" s="1">
        <v>187.36999999999534</v>
      </c>
      <c r="P29" s="1">
        <v>5</v>
      </c>
      <c r="Q29" s="1">
        <v>14.7</v>
      </c>
      <c r="R29" s="1" t="s">
        <v>56</v>
      </c>
      <c r="S29" s="1" t="s">
        <v>57</v>
      </c>
      <c r="U29" s="1" t="s">
        <v>67</v>
      </c>
      <c r="V29" s="1">
        <v>0</v>
      </c>
      <c r="W29" s="1" t="s">
        <v>60</v>
      </c>
    </row>
    <row r="30" spans="1:23" x14ac:dyDescent="0.2">
      <c r="A30" s="1">
        <f t="shared" si="0"/>
        <v>992356.65</v>
      </c>
      <c r="B30" s="1">
        <f t="shared" si="0"/>
        <v>992380.65</v>
      </c>
      <c r="C30" s="11" t="s">
        <v>54</v>
      </c>
      <c r="D30" s="1" t="str">
        <f t="shared" si="1"/>
        <v>FBE</v>
      </c>
      <c r="E30" s="1">
        <f t="shared" si="2"/>
        <v>19</v>
      </c>
      <c r="F30" s="1" t="str">
        <f t="shared" si="3"/>
        <v>19.0mm FBE</v>
      </c>
      <c r="G30" s="1" t="str">
        <f>_xlfn.CONCAT(TEXT(Q30,"0.0"),"mm ",INDEX('Pipe Lookup'!D:D,MATCH('~01 Pipe Segmentation'!R30,'Pipe Lookup'!C:C,0))," TYPE ",P30)</f>
        <v>19.0mm Fusion-Bonded Epoxy TYPE 7</v>
      </c>
      <c r="L30" s="1" t="s">
        <v>55</v>
      </c>
      <c r="M30" s="1">
        <v>992356.65</v>
      </c>
      <c r="N30" s="1">
        <v>992380.65</v>
      </c>
      <c r="O30" s="1">
        <v>24</v>
      </c>
      <c r="P30" s="1">
        <v>7</v>
      </c>
      <c r="Q30" s="1">
        <v>19</v>
      </c>
      <c r="R30" s="1" t="s">
        <v>56</v>
      </c>
      <c r="S30" s="1" t="s">
        <v>57</v>
      </c>
      <c r="U30" s="1" t="s">
        <v>67</v>
      </c>
      <c r="V30" s="1">
        <v>0</v>
      </c>
      <c r="W30" s="1" t="s">
        <v>60</v>
      </c>
    </row>
    <row r="31" spans="1:23" x14ac:dyDescent="0.2">
      <c r="A31" s="1">
        <f t="shared" si="0"/>
        <v>992380.65</v>
      </c>
      <c r="B31" s="1">
        <f t="shared" si="0"/>
        <v>992385.25</v>
      </c>
      <c r="C31" s="11" t="s">
        <v>54</v>
      </c>
      <c r="D31" s="1" t="str">
        <f t="shared" si="1"/>
        <v>LE</v>
      </c>
      <c r="E31" s="1">
        <f t="shared" si="2"/>
        <v>19</v>
      </c>
      <c r="F31" s="1" t="str">
        <f t="shared" si="3"/>
        <v>19.0mm LE</v>
      </c>
      <c r="G31" s="1" t="str">
        <f>_xlfn.CONCAT(TEXT(Q31,"0.0"),"mm ",INDEX('Pipe Lookup'!D:D,MATCH('~01 Pipe Segmentation'!R31,'Pipe Lookup'!C:C,0))," TYPE ",P31)</f>
        <v>19.0mm Elbow TYPE 26</v>
      </c>
      <c r="L31" s="1" t="s">
        <v>55</v>
      </c>
      <c r="M31" s="1">
        <v>992380.65</v>
      </c>
      <c r="N31" s="1">
        <v>992385.25</v>
      </c>
      <c r="O31" s="1">
        <v>4.5999999999767169</v>
      </c>
      <c r="P31" s="1">
        <v>26</v>
      </c>
      <c r="Q31" s="1">
        <v>19</v>
      </c>
      <c r="R31" s="1" t="s">
        <v>58</v>
      </c>
      <c r="S31" s="1" t="s">
        <v>57</v>
      </c>
      <c r="U31" s="1" t="s">
        <v>69</v>
      </c>
      <c r="V31" s="1">
        <v>0</v>
      </c>
      <c r="W31" s="1" t="s">
        <v>60</v>
      </c>
    </row>
    <row r="32" spans="1:23" x14ac:dyDescent="0.2">
      <c r="A32" s="1">
        <f t="shared" si="0"/>
        <v>992385.25</v>
      </c>
      <c r="B32" s="1">
        <f t="shared" si="0"/>
        <v>992406.27</v>
      </c>
      <c r="C32" s="11" t="s">
        <v>54</v>
      </c>
      <c r="D32" s="1" t="str">
        <f t="shared" si="1"/>
        <v>FBE</v>
      </c>
      <c r="E32" s="1">
        <f t="shared" si="2"/>
        <v>19</v>
      </c>
      <c r="F32" s="1" t="str">
        <f t="shared" si="3"/>
        <v>19.0mm FBE</v>
      </c>
      <c r="G32" s="1" t="str">
        <f>_xlfn.CONCAT(TEXT(Q32,"0.0"),"mm ",INDEX('Pipe Lookup'!D:D,MATCH('~01 Pipe Segmentation'!R32,'Pipe Lookup'!C:C,0))," TYPE ",P32)</f>
        <v>19.0mm Fusion-Bonded Epoxy TYPE 7</v>
      </c>
      <c r="L32" s="1" t="s">
        <v>55</v>
      </c>
      <c r="M32" s="1">
        <v>992385.25</v>
      </c>
      <c r="N32" s="1">
        <v>992406.27</v>
      </c>
      <c r="O32" s="1">
        <v>21.020000000018626</v>
      </c>
      <c r="P32" s="1">
        <v>7</v>
      </c>
      <c r="Q32" s="1">
        <v>19</v>
      </c>
      <c r="R32" s="1" t="s">
        <v>56</v>
      </c>
      <c r="S32" s="1" t="s">
        <v>57</v>
      </c>
      <c r="U32" s="1" t="s">
        <v>67</v>
      </c>
      <c r="V32" s="1">
        <v>0</v>
      </c>
      <c r="W32" s="1" t="s">
        <v>60</v>
      </c>
    </row>
    <row r="33" spans="1:23" x14ac:dyDescent="0.2">
      <c r="A33" s="1">
        <f t="shared" si="0"/>
        <v>992406.27</v>
      </c>
      <c r="B33" s="1">
        <f t="shared" si="0"/>
        <v>992411.66</v>
      </c>
      <c r="C33" s="11" t="s">
        <v>54</v>
      </c>
      <c r="D33" s="1" t="str">
        <f t="shared" si="1"/>
        <v>LE</v>
      </c>
      <c r="E33" s="1">
        <f t="shared" si="2"/>
        <v>19</v>
      </c>
      <c r="F33" s="1" t="str">
        <f t="shared" si="3"/>
        <v>19.0mm LE</v>
      </c>
      <c r="G33" s="1" t="str">
        <f>_xlfn.CONCAT(TEXT(Q33,"0.0"),"mm ",INDEX('Pipe Lookup'!D:D,MATCH('~01 Pipe Segmentation'!R33,'Pipe Lookup'!C:C,0))," TYPE ",P33)</f>
        <v>19.0mm Elbow TYPE 26</v>
      </c>
      <c r="L33" s="1" t="s">
        <v>55</v>
      </c>
      <c r="M33" s="1">
        <v>992406.27</v>
      </c>
      <c r="N33" s="1">
        <v>992411.66</v>
      </c>
      <c r="O33" s="1">
        <v>5.3900000000139698</v>
      </c>
      <c r="P33" s="1">
        <v>26</v>
      </c>
      <c r="Q33" s="1">
        <v>19</v>
      </c>
      <c r="R33" s="1" t="s">
        <v>58</v>
      </c>
      <c r="S33" s="1" t="s">
        <v>57</v>
      </c>
      <c r="U33" s="1" t="s">
        <v>70</v>
      </c>
      <c r="V33" s="1">
        <v>0</v>
      </c>
      <c r="W33" s="1" t="s">
        <v>60</v>
      </c>
    </row>
    <row r="34" spans="1:23" x14ac:dyDescent="0.2">
      <c r="A34" s="1">
        <f t="shared" si="0"/>
        <v>992411.66</v>
      </c>
      <c r="B34" s="1">
        <f t="shared" si="0"/>
        <v>992442.66</v>
      </c>
      <c r="C34" s="11" t="s">
        <v>54</v>
      </c>
      <c r="D34" s="1" t="str">
        <f t="shared" si="1"/>
        <v>FBE</v>
      </c>
      <c r="E34" s="1">
        <f t="shared" si="2"/>
        <v>19</v>
      </c>
      <c r="F34" s="1" t="str">
        <f t="shared" si="3"/>
        <v>19.0mm FBE</v>
      </c>
      <c r="G34" s="1" t="str">
        <f>_xlfn.CONCAT(TEXT(Q34,"0.0"),"mm ",INDEX('Pipe Lookup'!D:D,MATCH('~01 Pipe Segmentation'!R34,'Pipe Lookup'!C:C,0))," TYPE ",P34)</f>
        <v>19.0mm Fusion-Bonded Epoxy TYPE 7</v>
      </c>
      <c r="L34" s="1" t="s">
        <v>55</v>
      </c>
      <c r="M34" s="1">
        <v>992411.66</v>
      </c>
      <c r="N34" s="1">
        <v>992442.66</v>
      </c>
      <c r="O34" s="1">
        <v>31</v>
      </c>
      <c r="P34" s="1">
        <v>7</v>
      </c>
      <c r="Q34" s="1">
        <v>19</v>
      </c>
      <c r="R34" s="1" t="s">
        <v>56</v>
      </c>
      <c r="S34" s="1" t="s">
        <v>57</v>
      </c>
      <c r="U34" s="1" t="s">
        <v>67</v>
      </c>
      <c r="V34" s="1">
        <v>0</v>
      </c>
      <c r="W34" s="1" t="s">
        <v>60</v>
      </c>
    </row>
    <row r="35" spans="1:23" x14ac:dyDescent="0.2">
      <c r="A35" s="1">
        <f t="shared" si="0"/>
        <v>992442.66</v>
      </c>
      <c r="B35" s="1">
        <f t="shared" si="0"/>
        <v>992447.26</v>
      </c>
      <c r="C35" s="11" t="s">
        <v>54</v>
      </c>
      <c r="D35" s="1" t="str">
        <f t="shared" si="1"/>
        <v>LE</v>
      </c>
      <c r="E35" s="1">
        <f t="shared" si="2"/>
        <v>19</v>
      </c>
      <c r="F35" s="1" t="str">
        <f t="shared" si="3"/>
        <v>19.0mm LE</v>
      </c>
      <c r="G35" s="1" t="str">
        <f>_xlfn.CONCAT(TEXT(Q35,"0.0"),"mm ",INDEX('Pipe Lookup'!D:D,MATCH('~01 Pipe Segmentation'!R35,'Pipe Lookup'!C:C,0))," TYPE ",P35)</f>
        <v>19.0mm Elbow TYPE 26</v>
      </c>
      <c r="L35" s="1" t="s">
        <v>55</v>
      </c>
      <c r="M35" s="1">
        <v>992442.66</v>
      </c>
      <c r="N35" s="1">
        <v>992447.26</v>
      </c>
      <c r="O35" s="1">
        <v>4.5999999999767169</v>
      </c>
      <c r="P35" s="1">
        <v>26</v>
      </c>
      <c r="Q35" s="1">
        <v>19</v>
      </c>
      <c r="R35" s="1" t="s">
        <v>58</v>
      </c>
      <c r="S35" s="1" t="s">
        <v>57</v>
      </c>
      <c r="U35" s="1" t="s">
        <v>71</v>
      </c>
      <c r="V35" s="1">
        <v>0</v>
      </c>
      <c r="W35" s="1" t="s">
        <v>60</v>
      </c>
    </row>
    <row r="36" spans="1:23" x14ac:dyDescent="0.2">
      <c r="A36" s="1">
        <f t="shared" si="0"/>
        <v>992447.26</v>
      </c>
      <c r="B36" s="1">
        <f t="shared" si="0"/>
        <v>992481.44</v>
      </c>
      <c r="C36" s="11" t="s">
        <v>54</v>
      </c>
      <c r="D36" s="1" t="str">
        <f t="shared" si="1"/>
        <v>FBE</v>
      </c>
      <c r="E36" s="1">
        <f t="shared" si="2"/>
        <v>19</v>
      </c>
      <c r="F36" s="1" t="str">
        <f t="shared" si="3"/>
        <v>19.0mm FBE</v>
      </c>
      <c r="G36" s="1" t="str">
        <f>_xlfn.CONCAT(TEXT(Q36,"0.0"),"mm ",INDEX('Pipe Lookup'!D:D,MATCH('~01 Pipe Segmentation'!R36,'Pipe Lookup'!C:C,0))," TYPE ",P36)</f>
        <v>19.0mm Fusion-Bonded Epoxy TYPE 7</v>
      </c>
      <c r="L36" s="1" t="s">
        <v>55</v>
      </c>
      <c r="M36" s="1">
        <v>992447.26</v>
      </c>
      <c r="N36" s="1">
        <v>992481.44</v>
      </c>
      <c r="O36" s="1">
        <v>34.179999999934807</v>
      </c>
      <c r="P36" s="1">
        <v>7</v>
      </c>
      <c r="Q36" s="1">
        <v>19</v>
      </c>
      <c r="R36" s="1" t="s">
        <v>56</v>
      </c>
      <c r="S36" s="1" t="s">
        <v>57</v>
      </c>
      <c r="U36" s="1" t="s">
        <v>67</v>
      </c>
      <c r="V36" s="1">
        <v>0</v>
      </c>
      <c r="W36" s="1" t="s">
        <v>60</v>
      </c>
    </row>
    <row r="37" spans="1:23" x14ac:dyDescent="0.2">
      <c r="A37" s="1">
        <f t="shared" si="0"/>
        <v>992481.44</v>
      </c>
      <c r="B37" s="1">
        <f t="shared" si="0"/>
        <v>992486.44</v>
      </c>
      <c r="C37" s="11" t="s">
        <v>54</v>
      </c>
      <c r="D37" s="1" t="str">
        <f t="shared" si="1"/>
        <v>LE</v>
      </c>
      <c r="E37" s="1">
        <f t="shared" si="2"/>
        <v>19</v>
      </c>
      <c r="F37" s="1" t="str">
        <f t="shared" si="3"/>
        <v>19.0mm LE</v>
      </c>
      <c r="G37" s="1" t="str">
        <f>_xlfn.CONCAT(TEXT(Q37,"0.0"),"mm ",INDEX('Pipe Lookup'!D:D,MATCH('~01 Pipe Segmentation'!R37,'Pipe Lookup'!C:C,0))," TYPE ",P37)</f>
        <v>19.0mm Elbow TYPE 26</v>
      </c>
      <c r="L37" s="1" t="s">
        <v>55</v>
      </c>
      <c r="M37" s="1">
        <v>992481.44</v>
      </c>
      <c r="N37" s="1">
        <v>992486.44</v>
      </c>
      <c r="O37" s="1">
        <v>5</v>
      </c>
      <c r="P37" s="1">
        <v>26</v>
      </c>
      <c r="Q37" s="1">
        <v>19</v>
      </c>
      <c r="R37" s="1" t="s">
        <v>58</v>
      </c>
      <c r="S37" s="1" t="s">
        <v>57</v>
      </c>
      <c r="U37" s="1" t="s">
        <v>72</v>
      </c>
      <c r="V37" s="1">
        <v>0</v>
      </c>
      <c r="W37" s="1" t="s">
        <v>60</v>
      </c>
    </row>
    <row r="38" spans="1:23" x14ac:dyDescent="0.2">
      <c r="A38" s="1">
        <f t="shared" si="0"/>
        <v>992486.44</v>
      </c>
      <c r="B38" s="1">
        <f t="shared" si="0"/>
        <v>992510.43</v>
      </c>
      <c r="C38" s="11" t="s">
        <v>54</v>
      </c>
      <c r="D38" s="1" t="str">
        <f t="shared" si="1"/>
        <v>FBE</v>
      </c>
      <c r="E38" s="1">
        <f t="shared" si="2"/>
        <v>19</v>
      </c>
      <c r="F38" s="1" t="str">
        <f t="shared" si="3"/>
        <v>19.0mm FBE</v>
      </c>
      <c r="G38" s="1" t="str">
        <f>_xlfn.CONCAT(TEXT(Q38,"0.0"),"mm ",INDEX('Pipe Lookup'!D:D,MATCH('~01 Pipe Segmentation'!R38,'Pipe Lookup'!C:C,0))," TYPE ",P38)</f>
        <v>19.0mm Fusion-Bonded Epoxy TYPE 7</v>
      </c>
      <c r="L38" s="1" t="s">
        <v>55</v>
      </c>
      <c r="M38" s="1">
        <v>992486.44</v>
      </c>
      <c r="N38" s="1">
        <v>992510.43</v>
      </c>
      <c r="O38" s="1">
        <v>23.990000000107102</v>
      </c>
      <c r="P38" s="1">
        <v>7</v>
      </c>
      <c r="Q38" s="1">
        <v>19</v>
      </c>
      <c r="R38" s="1" t="s">
        <v>56</v>
      </c>
      <c r="S38" s="1" t="s">
        <v>57</v>
      </c>
      <c r="U38" s="1" t="s">
        <v>67</v>
      </c>
      <c r="V38" s="1">
        <v>0</v>
      </c>
      <c r="W38" s="1" t="s">
        <v>60</v>
      </c>
    </row>
    <row r="39" spans="1:23" x14ac:dyDescent="0.2">
      <c r="A39" s="1">
        <f t="shared" si="0"/>
        <v>992510.43</v>
      </c>
      <c r="B39" s="1">
        <f t="shared" si="0"/>
        <v>992796.95</v>
      </c>
      <c r="C39" s="11" t="s">
        <v>54</v>
      </c>
      <c r="D39" s="1" t="str">
        <f t="shared" si="1"/>
        <v>FBE</v>
      </c>
      <c r="E39" s="1">
        <f t="shared" si="2"/>
        <v>14.7</v>
      </c>
      <c r="F39" s="1" t="str">
        <f t="shared" si="3"/>
        <v>14.7mm FBE</v>
      </c>
      <c r="G39" s="1" t="str">
        <f>_xlfn.CONCAT(TEXT(Q39,"0.0"),"mm ",INDEX('Pipe Lookup'!D:D,MATCH('~01 Pipe Segmentation'!R39,'Pipe Lookup'!C:C,0))," TYPE ",P39)</f>
        <v>14.7mm Fusion-Bonded Epoxy TYPE 5</v>
      </c>
      <c r="L39" s="1" t="s">
        <v>55</v>
      </c>
      <c r="M39" s="1">
        <v>992510.43</v>
      </c>
      <c r="N39" s="1">
        <v>992796.95</v>
      </c>
      <c r="O39" s="1">
        <v>286.51999999990221</v>
      </c>
      <c r="P39" s="1">
        <v>5</v>
      </c>
      <c r="Q39" s="1">
        <v>14.7</v>
      </c>
      <c r="R39" s="1" t="s">
        <v>56</v>
      </c>
      <c r="S39" s="1" t="s">
        <v>57</v>
      </c>
      <c r="U39" s="1" t="s">
        <v>73</v>
      </c>
      <c r="V39" s="1">
        <v>0</v>
      </c>
      <c r="W39" s="1" t="s">
        <v>60</v>
      </c>
    </row>
    <row r="40" spans="1:23" x14ac:dyDescent="0.2">
      <c r="A40" s="1">
        <f t="shared" si="0"/>
        <v>992796.95</v>
      </c>
      <c r="B40" s="1">
        <f t="shared" si="0"/>
        <v>992952.95</v>
      </c>
      <c r="C40" s="11" t="s">
        <v>54</v>
      </c>
      <c r="D40" s="1" t="str">
        <f t="shared" si="1"/>
        <v>FBE</v>
      </c>
      <c r="E40" s="1">
        <f t="shared" si="2"/>
        <v>19</v>
      </c>
      <c r="F40" s="1" t="str">
        <f t="shared" si="3"/>
        <v>19.0mm FBE</v>
      </c>
      <c r="G40" s="1" t="str">
        <f>_xlfn.CONCAT(TEXT(Q40,"0.0"),"mm ",INDEX('Pipe Lookup'!D:D,MATCH('~01 Pipe Segmentation'!R40,'Pipe Lookup'!C:C,0))," TYPE ",P40)</f>
        <v>19.0mm Fusion-Bonded Epoxy TYPE 7</v>
      </c>
      <c r="L40" s="1" t="s">
        <v>55</v>
      </c>
      <c r="M40" s="1">
        <v>992796.95</v>
      </c>
      <c r="N40" s="1">
        <v>992952.95</v>
      </c>
      <c r="O40" s="1">
        <v>156</v>
      </c>
      <c r="P40" s="1">
        <v>7</v>
      </c>
      <c r="Q40" s="1">
        <v>19</v>
      </c>
      <c r="R40" s="1" t="s">
        <v>56</v>
      </c>
      <c r="S40" s="1" t="s">
        <v>57</v>
      </c>
      <c r="U40" s="1" t="s">
        <v>67</v>
      </c>
      <c r="V40" s="1">
        <v>0</v>
      </c>
      <c r="W40" s="1" t="s">
        <v>60</v>
      </c>
    </row>
    <row r="41" spans="1:23" x14ac:dyDescent="0.2">
      <c r="A41" s="1">
        <f t="shared" si="0"/>
        <v>992952.95</v>
      </c>
      <c r="B41" s="1">
        <f t="shared" si="0"/>
        <v>992958.95</v>
      </c>
      <c r="C41" s="11" t="s">
        <v>54</v>
      </c>
      <c r="D41" s="1" t="str">
        <f t="shared" si="1"/>
        <v>LE</v>
      </c>
      <c r="E41" s="1">
        <f t="shared" si="2"/>
        <v>19</v>
      </c>
      <c r="F41" s="1" t="str">
        <f t="shared" si="3"/>
        <v>19.0mm LE</v>
      </c>
      <c r="G41" s="1" t="str">
        <f>_xlfn.CONCAT(TEXT(Q41,"0.0"),"mm ",INDEX('Pipe Lookup'!D:D,MATCH('~01 Pipe Segmentation'!R41,'Pipe Lookup'!C:C,0))," TYPE ",P41)</f>
        <v>19.0mm Elbow TYPE 26</v>
      </c>
      <c r="L41" s="1" t="s">
        <v>55</v>
      </c>
      <c r="M41" s="1">
        <v>992952.95</v>
      </c>
      <c r="N41" s="1">
        <v>992958.95</v>
      </c>
      <c r="O41" s="1">
        <v>6</v>
      </c>
      <c r="P41" s="1">
        <v>26</v>
      </c>
      <c r="Q41" s="1">
        <v>19</v>
      </c>
      <c r="R41" s="1" t="s">
        <v>58</v>
      </c>
      <c r="S41" s="1" t="s">
        <v>57</v>
      </c>
      <c r="U41" s="1" t="s">
        <v>74</v>
      </c>
      <c r="V41" s="1">
        <v>0</v>
      </c>
      <c r="W41" s="1" t="s">
        <v>60</v>
      </c>
    </row>
    <row r="42" spans="1:23" x14ac:dyDescent="0.2">
      <c r="A42" s="1">
        <f t="shared" si="0"/>
        <v>992958.95</v>
      </c>
      <c r="B42" s="1">
        <f t="shared" si="0"/>
        <v>992964.95</v>
      </c>
      <c r="C42" s="11" t="s">
        <v>54</v>
      </c>
      <c r="D42" s="1" t="str">
        <f t="shared" si="1"/>
        <v>FBE</v>
      </c>
      <c r="E42" s="1">
        <f t="shared" si="2"/>
        <v>19</v>
      </c>
      <c r="F42" s="1" t="str">
        <f t="shared" si="3"/>
        <v>19.0mm FBE</v>
      </c>
      <c r="G42" s="1" t="str">
        <f>_xlfn.CONCAT(TEXT(Q42,"0.0"),"mm ",INDEX('Pipe Lookup'!D:D,MATCH('~01 Pipe Segmentation'!R42,'Pipe Lookup'!C:C,0))," TYPE ",P42)</f>
        <v>19.0mm Fusion-Bonded Epoxy TYPE 7</v>
      </c>
      <c r="L42" s="1" t="s">
        <v>55</v>
      </c>
      <c r="M42" s="1">
        <v>992958.95</v>
      </c>
      <c r="N42" s="1">
        <v>992964.95</v>
      </c>
      <c r="O42" s="1">
        <v>6</v>
      </c>
      <c r="P42" s="1">
        <v>7</v>
      </c>
      <c r="Q42" s="1">
        <v>19</v>
      </c>
      <c r="R42" s="1" t="s">
        <v>56</v>
      </c>
      <c r="S42" s="1" t="s">
        <v>57</v>
      </c>
      <c r="U42" s="1" t="s">
        <v>67</v>
      </c>
      <c r="V42" s="1">
        <v>0</v>
      </c>
      <c r="W42" s="1" t="s">
        <v>60</v>
      </c>
    </row>
    <row r="43" spans="1:23" x14ac:dyDescent="0.2">
      <c r="A43" s="1">
        <f t="shared" si="0"/>
        <v>992964.95</v>
      </c>
      <c r="B43" s="1">
        <f t="shared" si="0"/>
        <v>992969.95</v>
      </c>
      <c r="C43" s="11" t="s">
        <v>54</v>
      </c>
      <c r="D43" s="1" t="str">
        <f t="shared" si="1"/>
        <v>LE</v>
      </c>
      <c r="E43" s="1">
        <f t="shared" si="2"/>
        <v>19</v>
      </c>
      <c r="F43" s="1" t="str">
        <f t="shared" si="3"/>
        <v>19.0mm LE</v>
      </c>
      <c r="G43" s="1" t="str">
        <f>_xlfn.CONCAT(TEXT(Q43,"0.0"),"mm ",INDEX('Pipe Lookup'!D:D,MATCH('~01 Pipe Segmentation'!R43,'Pipe Lookup'!C:C,0))," TYPE ",P43)</f>
        <v>19.0mm Elbow TYPE 26</v>
      </c>
      <c r="L43" s="1" t="s">
        <v>55</v>
      </c>
      <c r="M43" s="1">
        <v>992964.95</v>
      </c>
      <c r="N43" s="1">
        <v>992969.95</v>
      </c>
      <c r="O43" s="1">
        <v>5</v>
      </c>
      <c r="P43" s="1">
        <v>26</v>
      </c>
      <c r="Q43" s="1">
        <v>19</v>
      </c>
      <c r="R43" s="1" t="s">
        <v>58</v>
      </c>
      <c r="S43" s="1" t="s">
        <v>57</v>
      </c>
      <c r="U43" s="1" t="s">
        <v>75</v>
      </c>
      <c r="V43" s="1">
        <v>0</v>
      </c>
      <c r="W43" s="1" t="s">
        <v>60</v>
      </c>
    </row>
    <row r="44" spans="1:23" x14ac:dyDescent="0.2">
      <c r="A44" s="1">
        <f t="shared" si="0"/>
        <v>992969.95</v>
      </c>
      <c r="B44" s="1">
        <f t="shared" si="0"/>
        <v>993100</v>
      </c>
      <c r="C44" s="11" t="s">
        <v>54</v>
      </c>
      <c r="D44" s="1" t="str">
        <f t="shared" si="1"/>
        <v>FBE</v>
      </c>
      <c r="E44" s="1">
        <f t="shared" si="2"/>
        <v>19</v>
      </c>
      <c r="F44" s="1" t="str">
        <f t="shared" si="3"/>
        <v>19.0mm FBE</v>
      </c>
      <c r="G44" s="1" t="str">
        <f>_xlfn.CONCAT(TEXT(Q44,"0.0"),"mm ",INDEX('Pipe Lookup'!D:D,MATCH('~01 Pipe Segmentation'!R44,'Pipe Lookup'!C:C,0))," TYPE ",P44)</f>
        <v>19.0mm Fusion-Bonded Epoxy TYPE 7</v>
      </c>
      <c r="L44" s="1" t="s">
        <v>55</v>
      </c>
      <c r="M44" s="1">
        <v>992969.95</v>
      </c>
      <c r="N44" s="1">
        <v>993100</v>
      </c>
      <c r="O44" s="1">
        <v>130.05000000004657</v>
      </c>
      <c r="P44" s="1">
        <v>7</v>
      </c>
      <c r="Q44" s="1">
        <v>19</v>
      </c>
      <c r="R44" s="1" t="s">
        <v>56</v>
      </c>
      <c r="S44" s="1" t="s">
        <v>57</v>
      </c>
      <c r="U44" s="1" t="s">
        <v>67</v>
      </c>
      <c r="V44" s="1">
        <v>0</v>
      </c>
      <c r="W44" s="1" t="s">
        <v>60</v>
      </c>
    </row>
    <row r="45" spans="1:23" x14ac:dyDescent="0.2">
      <c r="A45" s="1">
        <f t="shared" si="0"/>
        <v>993100</v>
      </c>
      <c r="B45" s="1">
        <f t="shared" si="0"/>
        <v>993137.97</v>
      </c>
      <c r="C45" s="11" t="s">
        <v>54</v>
      </c>
      <c r="D45" s="1" t="str">
        <f t="shared" si="1"/>
        <v>FBE</v>
      </c>
      <c r="E45" s="1">
        <f t="shared" si="2"/>
        <v>19</v>
      </c>
      <c r="F45" s="1" t="str">
        <f t="shared" si="3"/>
        <v>19.0mm FBE</v>
      </c>
      <c r="G45" s="1" t="str">
        <f>_xlfn.CONCAT(TEXT(Q45,"0.0"),"mm ",INDEX('Pipe Lookup'!D:D,MATCH('~01 Pipe Segmentation'!R45,'Pipe Lookup'!C:C,0))," TYPE ",P45)</f>
        <v>19.0mm Fusion-Bonded Epoxy TYPE 7</v>
      </c>
      <c r="L45" s="1" t="s">
        <v>55</v>
      </c>
      <c r="M45" s="1">
        <v>993100</v>
      </c>
      <c r="N45" s="1">
        <v>993137.97</v>
      </c>
      <c r="O45" s="1">
        <v>37.96999999997206</v>
      </c>
      <c r="P45" s="1">
        <v>7</v>
      </c>
      <c r="Q45" s="1">
        <v>19</v>
      </c>
      <c r="R45" s="1" t="s">
        <v>56</v>
      </c>
      <c r="S45" s="1" t="s">
        <v>76</v>
      </c>
      <c r="U45" s="1" t="s">
        <v>67</v>
      </c>
      <c r="V45" s="1">
        <v>0</v>
      </c>
      <c r="W45" s="1" t="s">
        <v>60</v>
      </c>
    </row>
    <row r="46" spans="1:23" x14ac:dyDescent="0.2">
      <c r="A46" s="1">
        <f t="shared" si="0"/>
        <v>993137.97</v>
      </c>
      <c r="B46" s="1">
        <f t="shared" si="0"/>
        <v>994243</v>
      </c>
      <c r="C46" s="11" t="s">
        <v>54</v>
      </c>
      <c r="D46" s="1" t="str">
        <f t="shared" si="1"/>
        <v>FBE</v>
      </c>
      <c r="E46" s="1">
        <f t="shared" si="2"/>
        <v>14.7</v>
      </c>
      <c r="F46" s="1" t="str">
        <f t="shared" si="3"/>
        <v>14.7mm FBE</v>
      </c>
      <c r="G46" s="1" t="str">
        <f>_xlfn.CONCAT(TEXT(Q46,"0.0"),"mm ",INDEX('Pipe Lookup'!D:D,MATCH('~01 Pipe Segmentation'!R46,'Pipe Lookup'!C:C,0))," TYPE ",P46)</f>
        <v>14.7mm Fusion-Bonded Epoxy TYPE 5</v>
      </c>
      <c r="L46" s="1" t="s">
        <v>55</v>
      </c>
      <c r="M46" s="1">
        <v>993137.97</v>
      </c>
      <c r="N46" s="1">
        <v>994243</v>
      </c>
      <c r="O46" s="1">
        <v>1105.0300000000279</v>
      </c>
      <c r="P46" s="1">
        <v>5</v>
      </c>
      <c r="Q46" s="1">
        <v>14.7</v>
      </c>
      <c r="R46" s="1" t="s">
        <v>56</v>
      </c>
      <c r="S46" s="1" t="s">
        <v>76</v>
      </c>
      <c r="U46" s="1" t="s">
        <v>77</v>
      </c>
      <c r="V46" s="1">
        <v>0</v>
      </c>
      <c r="W46" s="1" t="s">
        <v>60</v>
      </c>
    </row>
    <row r="47" spans="1:23" x14ac:dyDescent="0.2">
      <c r="A47" s="1">
        <f t="shared" si="0"/>
        <v>994243</v>
      </c>
      <c r="B47" s="1">
        <f t="shared" si="0"/>
        <v>994267</v>
      </c>
      <c r="C47" s="11" t="s">
        <v>54</v>
      </c>
      <c r="D47" s="1" t="str">
        <f t="shared" si="1"/>
        <v>FBE</v>
      </c>
      <c r="E47" s="1">
        <f t="shared" si="2"/>
        <v>19</v>
      </c>
      <c r="F47" s="1" t="str">
        <f t="shared" si="3"/>
        <v>19.0mm FBE</v>
      </c>
      <c r="G47" s="1" t="str">
        <f>_xlfn.CONCAT(TEXT(Q47,"0.0"),"mm ",INDEX('Pipe Lookup'!D:D,MATCH('~01 Pipe Segmentation'!R47,'Pipe Lookup'!C:C,0))," TYPE ",P47)</f>
        <v>19.0mm Fusion-Bonded Epoxy TYPE 7</v>
      </c>
      <c r="L47" s="1" t="s">
        <v>55</v>
      </c>
      <c r="M47" s="1">
        <v>994243</v>
      </c>
      <c r="N47" s="1">
        <v>994267</v>
      </c>
      <c r="O47" s="1">
        <v>24</v>
      </c>
      <c r="P47" s="1">
        <v>7</v>
      </c>
      <c r="Q47" s="1">
        <v>19</v>
      </c>
      <c r="R47" s="1" t="s">
        <v>56</v>
      </c>
      <c r="S47" s="1" t="s">
        <v>76</v>
      </c>
      <c r="U47" s="1" t="s">
        <v>78</v>
      </c>
      <c r="V47" s="1">
        <v>0</v>
      </c>
      <c r="W47" s="1" t="s">
        <v>60</v>
      </c>
    </row>
    <row r="48" spans="1:23" x14ac:dyDescent="0.2">
      <c r="A48" s="1">
        <f t="shared" si="0"/>
        <v>994267</v>
      </c>
      <c r="B48" s="1">
        <f t="shared" si="0"/>
        <v>994272.39</v>
      </c>
      <c r="C48" s="11" t="s">
        <v>54</v>
      </c>
      <c r="D48" s="1" t="str">
        <f t="shared" si="1"/>
        <v>LE</v>
      </c>
      <c r="E48" s="1">
        <f t="shared" si="2"/>
        <v>19</v>
      </c>
      <c r="F48" s="1" t="str">
        <f t="shared" si="3"/>
        <v>19.0mm LE</v>
      </c>
      <c r="G48" s="1" t="str">
        <f>_xlfn.CONCAT(TEXT(Q48,"0.0"),"mm ",INDEX('Pipe Lookup'!D:D,MATCH('~01 Pipe Segmentation'!R48,'Pipe Lookup'!C:C,0))," TYPE ",P48)</f>
        <v>19.0mm Elbow TYPE 26</v>
      </c>
      <c r="L48" s="1" t="s">
        <v>55</v>
      </c>
      <c r="M48" s="1">
        <v>994267</v>
      </c>
      <c r="N48" s="1">
        <v>994272.39</v>
      </c>
      <c r="O48" s="1">
        <v>5.3900000000139698</v>
      </c>
      <c r="P48" s="1">
        <v>26</v>
      </c>
      <c r="Q48" s="1">
        <v>19</v>
      </c>
      <c r="R48" s="1" t="s">
        <v>58</v>
      </c>
      <c r="S48" s="1" t="s">
        <v>76</v>
      </c>
      <c r="U48" s="1" t="s">
        <v>79</v>
      </c>
      <c r="V48" s="1">
        <v>0</v>
      </c>
      <c r="W48" s="1" t="s">
        <v>60</v>
      </c>
    </row>
    <row r="49" spans="1:23" x14ac:dyDescent="0.2">
      <c r="A49" s="1">
        <f t="shared" si="0"/>
        <v>994272.39</v>
      </c>
      <c r="B49" s="1">
        <f t="shared" si="0"/>
        <v>994308.97</v>
      </c>
      <c r="C49" s="11" t="s">
        <v>54</v>
      </c>
      <c r="D49" s="1" t="str">
        <f t="shared" si="1"/>
        <v>FBE</v>
      </c>
      <c r="E49" s="1">
        <f t="shared" si="2"/>
        <v>19</v>
      </c>
      <c r="F49" s="1" t="str">
        <f t="shared" si="3"/>
        <v>19.0mm FBE</v>
      </c>
      <c r="G49" s="1" t="str">
        <f>_xlfn.CONCAT(TEXT(Q49,"0.0"),"mm ",INDEX('Pipe Lookup'!D:D,MATCH('~01 Pipe Segmentation'!R49,'Pipe Lookup'!C:C,0))," TYPE ",P49)</f>
        <v>19.0mm Fusion-Bonded Epoxy TYPE 7</v>
      </c>
      <c r="L49" s="1" t="s">
        <v>55</v>
      </c>
      <c r="M49" s="1">
        <v>994272.39</v>
      </c>
      <c r="N49" s="1">
        <v>994308.97</v>
      </c>
      <c r="O49" s="1">
        <v>36.57999999995809</v>
      </c>
      <c r="P49" s="1">
        <v>7</v>
      </c>
      <c r="Q49" s="1">
        <v>19</v>
      </c>
      <c r="R49" s="1" t="s">
        <v>56</v>
      </c>
      <c r="S49" s="1" t="s">
        <v>76</v>
      </c>
      <c r="V49" s="1">
        <v>0</v>
      </c>
      <c r="W49" s="1" t="s">
        <v>60</v>
      </c>
    </row>
    <row r="50" spans="1:23" x14ac:dyDescent="0.2">
      <c r="A50" s="1">
        <f t="shared" si="0"/>
        <v>994308.97</v>
      </c>
      <c r="B50" s="1">
        <f t="shared" si="0"/>
        <v>994332.97</v>
      </c>
      <c r="C50" s="11" t="s">
        <v>54</v>
      </c>
      <c r="D50" s="1" t="str">
        <f t="shared" si="1"/>
        <v>ARO</v>
      </c>
      <c r="E50" s="1">
        <f t="shared" si="2"/>
        <v>14.7</v>
      </c>
      <c r="F50" s="1" t="str">
        <f t="shared" si="3"/>
        <v>14.7mm ARO</v>
      </c>
      <c r="G50" s="1" t="str">
        <f>_xlfn.CONCAT(TEXT(Q50,"0.0"),"mm ",INDEX('Pipe Lookup'!D:D,MATCH('~01 Pipe Segmentation'!R50,'Pipe Lookup'!C:C,0))," TYPE ",P50)</f>
        <v>14.7mm Abrasion-Resistant Overcoat TYPE 6</v>
      </c>
      <c r="L50" s="1" t="s">
        <v>55</v>
      </c>
      <c r="M50" s="1">
        <v>994308.97</v>
      </c>
      <c r="N50" s="1">
        <v>994332.97</v>
      </c>
      <c r="O50" s="1">
        <v>24</v>
      </c>
      <c r="P50" s="1">
        <v>6</v>
      </c>
      <c r="Q50" s="1">
        <v>14.7</v>
      </c>
      <c r="R50" s="1" t="s">
        <v>80</v>
      </c>
      <c r="S50" s="1" t="s">
        <v>76</v>
      </c>
      <c r="V50" s="1">
        <v>0</v>
      </c>
      <c r="W50" s="1" t="s">
        <v>60</v>
      </c>
    </row>
    <row r="51" spans="1:23" x14ac:dyDescent="0.2">
      <c r="A51" s="1">
        <f t="shared" si="0"/>
        <v>994332.97</v>
      </c>
      <c r="B51" s="1">
        <f t="shared" si="0"/>
        <v>994364.79</v>
      </c>
      <c r="C51" s="11" t="s">
        <v>54</v>
      </c>
      <c r="D51" s="1" t="str">
        <f t="shared" si="1"/>
        <v>FBE</v>
      </c>
      <c r="E51" s="1">
        <f t="shared" si="2"/>
        <v>14.7</v>
      </c>
      <c r="F51" s="1" t="str">
        <f t="shared" si="3"/>
        <v>14.7mm FBE</v>
      </c>
      <c r="G51" s="1" t="str">
        <f>_xlfn.CONCAT(TEXT(Q51,"0.0"),"mm ",INDEX('Pipe Lookup'!D:D,MATCH('~01 Pipe Segmentation'!R51,'Pipe Lookup'!C:C,0))," TYPE ",P51)</f>
        <v>14.7mm Fusion-Bonded Epoxy TYPE 5</v>
      </c>
      <c r="L51" s="1" t="s">
        <v>55</v>
      </c>
      <c r="M51" s="1">
        <v>994332.97</v>
      </c>
      <c r="N51" s="1">
        <v>994364.79</v>
      </c>
      <c r="O51" s="1">
        <v>31.820000000065193</v>
      </c>
      <c r="P51" s="1">
        <v>5</v>
      </c>
      <c r="Q51" s="1">
        <v>14.7</v>
      </c>
      <c r="R51" s="1" t="s">
        <v>56</v>
      </c>
      <c r="S51" s="1" t="s">
        <v>76</v>
      </c>
      <c r="V51" s="1">
        <v>0</v>
      </c>
      <c r="W51" s="1" t="s">
        <v>60</v>
      </c>
    </row>
    <row r="52" spans="1:23" x14ac:dyDescent="0.2">
      <c r="A52" s="1">
        <f t="shared" si="0"/>
        <v>994364.79</v>
      </c>
      <c r="B52" s="1">
        <f t="shared" si="0"/>
        <v>994388.79</v>
      </c>
      <c r="C52" s="11" t="s">
        <v>54</v>
      </c>
      <c r="D52" s="1" t="str">
        <f t="shared" si="1"/>
        <v>FBE</v>
      </c>
      <c r="E52" s="1">
        <f t="shared" si="2"/>
        <v>19</v>
      </c>
      <c r="F52" s="1" t="str">
        <f t="shared" si="3"/>
        <v>19.0mm FBE</v>
      </c>
      <c r="G52" s="1" t="str">
        <f>_xlfn.CONCAT(TEXT(Q52,"0.0"),"mm ",INDEX('Pipe Lookup'!D:D,MATCH('~01 Pipe Segmentation'!R52,'Pipe Lookup'!C:C,0))," TYPE ",P52)</f>
        <v>19.0mm Fusion-Bonded Epoxy TYPE 7</v>
      </c>
      <c r="L52" s="1" t="s">
        <v>55</v>
      </c>
      <c r="M52" s="1">
        <v>994364.79</v>
      </c>
      <c r="N52" s="1">
        <v>994388.79</v>
      </c>
      <c r="O52" s="1">
        <v>24</v>
      </c>
      <c r="P52" s="1">
        <v>7</v>
      </c>
      <c r="Q52" s="1">
        <v>19</v>
      </c>
      <c r="R52" s="1" t="s">
        <v>56</v>
      </c>
      <c r="S52" s="1" t="s">
        <v>76</v>
      </c>
      <c r="V52" s="1">
        <v>0</v>
      </c>
      <c r="W52" s="1" t="s">
        <v>60</v>
      </c>
    </row>
    <row r="53" spans="1:23" x14ac:dyDescent="0.2">
      <c r="A53" s="1">
        <f t="shared" si="0"/>
        <v>994388.79</v>
      </c>
      <c r="B53" s="1">
        <f t="shared" si="0"/>
        <v>994393.47</v>
      </c>
      <c r="C53" s="11" t="s">
        <v>54</v>
      </c>
      <c r="D53" s="1" t="str">
        <f t="shared" si="1"/>
        <v>LE</v>
      </c>
      <c r="E53" s="1">
        <f t="shared" si="2"/>
        <v>19</v>
      </c>
      <c r="F53" s="1" t="str">
        <f t="shared" si="3"/>
        <v>19.0mm LE</v>
      </c>
      <c r="G53" s="1" t="str">
        <f>_xlfn.CONCAT(TEXT(Q53,"0.0"),"mm ",INDEX('Pipe Lookup'!D:D,MATCH('~01 Pipe Segmentation'!R53,'Pipe Lookup'!C:C,0))," TYPE ",P53)</f>
        <v>19.0mm Elbow TYPE 26</v>
      </c>
      <c r="L53" s="1" t="s">
        <v>55</v>
      </c>
      <c r="M53" s="1">
        <v>994388.79</v>
      </c>
      <c r="N53" s="1">
        <v>994393.47</v>
      </c>
      <c r="O53" s="1">
        <v>4.6799999999348074</v>
      </c>
      <c r="P53" s="1">
        <v>26</v>
      </c>
      <c r="Q53" s="1">
        <v>19</v>
      </c>
      <c r="R53" s="1" t="s">
        <v>58</v>
      </c>
      <c r="S53" s="1" t="s">
        <v>76</v>
      </c>
      <c r="U53" s="1" t="s">
        <v>81</v>
      </c>
      <c r="V53" s="1">
        <v>0</v>
      </c>
      <c r="W53" s="1" t="s">
        <v>60</v>
      </c>
    </row>
    <row r="54" spans="1:23" x14ac:dyDescent="0.2">
      <c r="A54" s="1">
        <f t="shared" si="0"/>
        <v>994393.47</v>
      </c>
      <c r="B54" s="1">
        <f t="shared" si="0"/>
        <v>994417.47</v>
      </c>
      <c r="C54" s="11" t="s">
        <v>54</v>
      </c>
      <c r="D54" s="1" t="str">
        <f t="shared" si="1"/>
        <v>FBE</v>
      </c>
      <c r="E54" s="1">
        <f t="shared" si="2"/>
        <v>19</v>
      </c>
      <c r="F54" s="1" t="str">
        <f t="shared" si="3"/>
        <v>19.0mm FBE</v>
      </c>
      <c r="G54" s="1" t="str">
        <f>_xlfn.CONCAT(TEXT(Q54,"0.0"),"mm ",INDEX('Pipe Lookup'!D:D,MATCH('~01 Pipe Segmentation'!R54,'Pipe Lookup'!C:C,0))," TYPE ",P54)</f>
        <v>19.0mm Fusion-Bonded Epoxy TYPE 7</v>
      </c>
      <c r="L54" s="1" t="s">
        <v>55</v>
      </c>
      <c r="M54" s="1">
        <v>994393.47</v>
      </c>
      <c r="N54" s="1">
        <v>994417.47</v>
      </c>
      <c r="O54" s="1">
        <v>24</v>
      </c>
      <c r="P54" s="1">
        <v>7</v>
      </c>
      <c r="Q54" s="1">
        <v>19</v>
      </c>
      <c r="R54" s="1" t="s">
        <v>56</v>
      </c>
      <c r="S54" s="1" t="s">
        <v>76</v>
      </c>
      <c r="V54" s="1">
        <v>0</v>
      </c>
      <c r="W54" s="1" t="s">
        <v>60</v>
      </c>
    </row>
    <row r="55" spans="1:23" x14ac:dyDescent="0.2">
      <c r="A55" s="1">
        <f t="shared" si="0"/>
        <v>994417.47</v>
      </c>
      <c r="B55" s="1">
        <f t="shared" si="0"/>
        <v>994895.49</v>
      </c>
      <c r="C55" s="11" t="s">
        <v>54</v>
      </c>
      <c r="D55" s="1" t="str">
        <f t="shared" si="1"/>
        <v>FBE</v>
      </c>
      <c r="E55" s="1">
        <f t="shared" si="2"/>
        <v>14.7</v>
      </c>
      <c r="F55" s="1" t="str">
        <f t="shared" si="3"/>
        <v>14.7mm FBE</v>
      </c>
      <c r="G55" s="1" t="str">
        <f>_xlfn.CONCAT(TEXT(Q55,"0.0"),"mm ",INDEX('Pipe Lookup'!D:D,MATCH('~01 Pipe Segmentation'!R55,'Pipe Lookup'!C:C,0))," TYPE ",P55)</f>
        <v>14.7mm Fusion-Bonded Epoxy TYPE 5</v>
      </c>
      <c r="L55" s="1" t="s">
        <v>55</v>
      </c>
      <c r="M55" s="1">
        <v>994417.47</v>
      </c>
      <c r="N55" s="1">
        <v>994895.49</v>
      </c>
      <c r="O55" s="1">
        <v>478.02000000001863</v>
      </c>
      <c r="P55" s="1">
        <v>5</v>
      </c>
      <c r="Q55" s="1">
        <v>14.7</v>
      </c>
      <c r="R55" s="1" t="s">
        <v>56</v>
      </c>
      <c r="S55" s="1" t="s">
        <v>76</v>
      </c>
      <c r="V55" s="1">
        <v>0</v>
      </c>
      <c r="W55" s="1" t="s">
        <v>60</v>
      </c>
    </row>
    <row r="56" spans="1:23" x14ac:dyDescent="0.2">
      <c r="A56" s="1">
        <f t="shared" si="0"/>
        <v>994895.49</v>
      </c>
      <c r="B56" s="1">
        <f t="shared" si="0"/>
        <v>994919.49</v>
      </c>
      <c r="C56" s="11" t="s">
        <v>54</v>
      </c>
      <c r="D56" s="1" t="str">
        <f t="shared" si="1"/>
        <v>FBE</v>
      </c>
      <c r="E56" s="1">
        <f t="shared" si="2"/>
        <v>19</v>
      </c>
      <c r="F56" s="1" t="str">
        <f t="shared" si="3"/>
        <v>19.0mm FBE</v>
      </c>
      <c r="G56" s="1" t="str">
        <f>_xlfn.CONCAT(TEXT(Q56,"0.0"),"mm ",INDEX('Pipe Lookup'!D:D,MATCH('~01 Pipe Segmentation'!R56,'Pipe Lookup'!C:C,0))," TYPE ",P56)</f>
        <v>19.0mm Fusion-Bonded Epoxy TYPE 7</v>
      </c>
      <c r="L56" s="1" t="s">
        <v>55</v>
      </c>
      <c r="M56" s="1">
        <v>994895.49</v>
      </c>
      <c r="N56" s="1">
        <v>994919.49</v>
      </c>
      <c r="O56" s="1">
        <v>24</v>
      </c>
      <c r="P56" s="1">
        <v>7</v>
      </c>
      <c r="Q56" s="1">
        <v>19</v>
      </c>
      <c r="R56" s="1" t="s">
        <v>56</v>
      </c>
      <c r="S56" s="1" t="s">
        <v>76</v>
      </c>
      <c r="V56" s="1">
        <v>0</v>
      </c>
      <c r="W56" s="1" t="s">
        <v>60</v>
      </c>
    </row>
    <row r="57" spans="1:23" x14ac:dyDescent="0.2">
      <c r="A57" s="1">
        <f t="shared" si="0"/>
        <v>994919.49</v>
      </c>
      <c r="B57" s="1">
        <f t="shared" si="0"/>
        <v>994924.73</v>
      </c>
      <c r="C57" s="11" t="s">
        <v>54</v>
      </c>
      <c r="D57" s="1" t="str">
        <f t="shared" si="1"/>
        <v>LE</v>
      </c>
      <c r="E57" s="1">
        <f t="shared" si="2"/>
        <v>19</v>
      </c>
      <c r="F57" s="1" t="str">
        <f t="shared" si="3"/>
        <v>19.0mm LE</v>
      </c>
      <c r="G57" s="1" t="str">
        <f>_xlfn.CONCAT(TEXT(Q57,"0.0"),"mm ",INDEX('Pipe Lookup'!D:D,MATCH('~01 Pipe Segmentation'!R57,'Pipe Lookup'!C:C,0))," TYPE ",P57)</f>
        <v>19.0mm Elbow TYPE 26</v>
      </c>
      <c r="L57" s="1" t="s">
        <v>55</v>
      </c>
      <c r="M57" s="1">
        <v>994919.49</v>
      </c>
      <c r="N57" s="1">
        <v>994924.73</v>
      </c>
      <c r="O57" s="1">
        <v>5.2399999999906868</v>
      </c>
      <c r="P57" s="1">
        <v>26</v>
      </c>
      <c r="Q57" s="1">
        <v>19</v>
      </c>
      <c r="R57" s="1" t="s">
        <v>58</v>
      </c>
      <c r="S57" s="1" t="s">
        <v>76</v>
      </c>
      <c r="U57" s="1" t="s">
        <v>82</v>
      </c>
      <c r="V57" s="1">
        <v>0</v>
      </c>
      <c r="W57" s="1" t="s">
        <v>60</v>
      </c>
    </row>
    <row r="58" spans="1:23" x14ac:dyDescent="0.2">
      <c r="A58" s="1">
        <f t="shared" si="0"/>
        <v>994924.73</v>
      </c>
      <c r="B58" s="1">
        <f t="shared" si="0"/>
        <v>994972.3</v>
      </c>
      <c r="C58" s="11" t="s">
        <v>54</v>
      </c>
      <c r="D58" s="1" t="str">
        <f t="shared" si="1"/>
        <v>FBE</v>
      </c>
      <c r="E58" s="1">
        <f t="shared" si="2"/>
        <v>19</v>
      </c>
      <c r="F58" s="1" t="str">
        <f t="shared" si="3"/>
        <v>19.0mm FBE</v>
      </c>
      <c r="G58" s="1" t="str">
        <f>_xlfn.CONCAT(TEXT(Q58,"0.0"),"mm ",INDEX('Pipe Lookup'!D:D,MATCH('~01 Pipe Segmentation'!R58,'Pipe Lookup'!C:C,0))," TYPE ",P58)</f>
        <v>19.0mm Fusion-Bonded Epoxy TYPE 7</v>
      </c>
      <c r="L58" s="1" t="s">
        <v>55</v>
      </c>
      <c r="M58" s="1">
        <v>994924.73</v>
      </c>
      <c r="N58" s="1">
        <v>994972.3</v>
      </c>
      <c r="O58" s="1">
        <v>47.570000000065193</v>
      </c>
      <c r="P58" s="1">
        <v>7</v>
      </c>
      <c r="Q58" s="1">
        <v>19</v>
      </c>
      <c r="R58" s="1" t="s">
        <v>56</v>
      </c>
      <c r="S58" s="1" t="s">
        <v>76</v>
      </c>
      <c r="V58" s="1">
        <v>0</v>
      </c>
      <c r="W58" s="1" t="s">
        <v>60</v>
      </c>
    </row>
    <row r="59" spans="1:23" x14ac:dyDescent="0.2">
      <c r="A59" s="1">
        <f t="shared" si="0"/>
        <v>994972.3</v>
      </c>
      <c r="B59" s="1">
        <f t="shared" si="0"/>
        <v>994977.7</v>
      </c>
      <c r="C59" s="11" t="s">
        <v>54</v>
      </c>
      <c r="D59" s="1" t="str">
        <f t="shared" si="1"/>
        <v>LE</v>
      </c>
      <c r="E59" s="1">
        <f t="shared" si="2"/>
        <v>19</v>
      </c>
      <c r="F59" s="1" t="str">
        <f t="shared" si="3"/>
        <v>19.0mm LE</v>
      </c>
      <c r="G59" s="1" t="str">
        <f>_xlfn.CONCAT(TEXT(Q59,"0.0"),"mm ",INDEX('Pipe Lookup'!D:D,MATCH('~01 Pipe Segmentation'!R59,'Pipe Lookup'!C:C,0))," TYPE ",P59)</f>
        <v>19.0mm Elbow TYPE 26</v>
      </c>
      <c r="L59" s="1" t="s">
        <v>55</v>
      </c>
      <c r="M59" s="1">
        <v>994972.3</v>
      </c>
      <c r="N59" s="1">
        <v>994977.7</v>
      </c>
      <c r="O59" s="1">
        <v>5.3999999999068677</v>
      </c>
      <c r="P59" s="1">
        <v>26</v>
      </c>
      <c r="Q59" s="1">
        <v>19</v>
      </c>
      <c r="R59" s="1" t="s">
        <v>58</v>
      </c>
      <c r="S59" s="1" t="s">
        <v>76</v>
      </c>
      <c r="U59" s="1" t="s">
        <v>83</v>
      </c>
      <c r="V59" s="1">
        <v>0</v>
      </c>
      <c r="W59" s="1" t="s">
        <v>60</v>
      </c>
    </row>
    <row r="60" spans="1:23" x14ac:dyDescent="0.2">
      <c r="A60" s="1">
        <f t="shared" si="0"/>
        <v>994977.7</v>
      </c>
      <c r="B60" s="1">
        <f t="shared" si="0"/>
        <v>994990.86</v>
      </c>
      <c r="C60" s="11" t="s">
        <v>54</v>
      </c>
      <c r="D60" s="1" t="str">
        <f t="shared" si="1"/>
        <v>FBE</v>
      </c>
      <c r="E60" s="1">
        <f t="shared" si="2"/>
        <v>19</v>
      </c>
      <c r="F60" s="1" t="str">
        <f t="shared" si="3"/>
        <v>19.0mm FBE</v>
      </c>
      <c r="G60" s="1" t="str">
        <f>_xlfn.CONCAT(TEXT(Q60,"0.0"),"mm ",INDEX('Pipe Lookup'!D:D,MATCH('~01 Pipe Segmentation'!R60,'Pipe Lookup'!C:C,0))," TYPE ",P60)</f>
        <v>19.0mm Fusion-Bonded Epoxy TYPE 7</v>
      </c>
      <c r="L60" s="1" t="s">
        <v>55</v>
      </c>
      <c r="M60" s="1">
        <v>994977.7</v>
      </c>
      <c r="N60" s="1">
        <v>994990.86</v>
      </c>
      <c r="O60" s="1">
        <v>13.160000000032596</v>
      </c>
      <c r="P60" s="1">
        <v>7</v>
      </c>
      <c r="Q60" s="1">
        <v>19</v>
      </c>
      <c r="R60" s="1" t="s">
        <v>56</v>
      </c>
      <c r="S60" s="1" t="s">
        <v>76</v>
      </c>
      <c r="V60" s="1">
        <v>0</v>
      </c>
      <c r="W60" s="1" t="s">
        <v>60</v>
      </c>
    </row>
    <row r="61" spans="1:23" x14ac:dyDescent="0.2">
      <c r="A61" s="1">
        <f t="shared" si="0"/>
        <v>994990.86</v>
      </c>
      <c r="B61" s="1">
        <f t="shared" si="0"/>
        <v>994996.26</v>
      </c>
      <c r="C61" s="11" t="s">
        <v>54</v>
      </c>
      <c r="D61" s="1" t="str">
        <f t="shared" si="1"/>
        <v>LE</v>
      </c>
      <c r="E61" s="1">
        <f t="shared" si="2"/>
        <v>19</v>
      </c>
      <c r="F61" s="1" t="str">
        <f t="shared" si="3"/>
        <v>19.0mm LE</v>
      </c>
      <c r="G61" s="1" t="str">
        <f>_xlfn.CONCAT(TEXT(Q61,"0.0"),"mm ",INDEX('Pipe Lookup'!D:D,MATCH('~01 Pipe Segmentation'!R61,'Pipe Lookup'!C:C,0))," TYPE ",P61)</f>
        <v>19.0mm Elbow TYPE 26</v>
      </c>
      <c r="L61" s="1" t="s">
        <v>55</v>
      </c>
      <c r="M61" s="1">
        <v>994990.86</v>
      </c>
      <c r="N61" s="1">
        <v>994996.26</v>
      </c>
      <c r="O61" s="1">
        <v>5.4000000000232831</v>
      </c>
      <c r="P61" s="1">
        <v>26</v>
      </c>
      <c r="Q61" s="1">
        <v>19</v>
      </c>
      <c r="R61" s="1" t="s">
        <v>58</v>
      </c>
      <c r="S61" s="1" t="s">
        <v>76</v>
      </c>
      <c r="U61" s="1" t="s">
        <v>84</v>
      </c>
      <c r="V61" s="1">
        <v>0</v>
      </c>
      <c r="W61" s="1" t="s">
        <v>60</v>
      </c>
    </row>
    <row r="62" spans="1:23" x14ac:dyDescent="0.2">
      <c r="A62" s="1">
        <f t="shared" si="0"/>
        <v>994996.26</v>
      </c>
      <c r="B62" s="1">
        <f t="shared" si="0"/>
        <v>995001.65</v>
      </c>
      <c r="C62" s="11" t="s">
        <v>54</v>
      </c>
      <c r="D62" s="1" t="str">
        <f t="shared" si="1"/>
        <v>LE</v>
      </c>
      <c r="E62" s="1">
        <f t="shared" si="2"/>
        <v>19</v>
      </c>
      <c r="F62" s="1" t="str">
        <f t="shared" si="3"/>
        <v>19.0mm LE</v>
      </c>
      <c r="G62" s="1" t="str">
        <f>_xlfn.CONCAT(TEXT(Q62,"0.0"),"mm ",INDEX('Pipe Lookup'!D:D,MATCH('~01 Pipe Segmentation'!R62,'Pipe Lookup'!C:C,0))," TYPE ",P62)</f>
        <v>19.0mm Elbow TYPE 26</v>
      </c>
      <c r="L62" s="1" t="s">
        <v>55</v>
      </c>
      <c r="M62" s="1">
        <v>994996.26</v>
      </c>
      <c r="N62" s="1">
        <v>995001.65</v>
      </c>
      <c r="O62" s="1">
        <v>5.3900000000139698</v>
      </c>
      <c r="P62" s="1">
        <v>26</v>
      </c>
      <c r="Q62" s="1">
        <v>19</v>
      </c>
      <c r="R62" s="1" t="s">
        <v>58</v>
      </c>
      <c r="S62" s="1" t="s">
        <v>76</v>
      </c>
      <c r="U62" s="1" t="s">
        <v>85</v>
      </c>
      <c r="V62" s="1">
        <v>0</v>
      </c>
      <c r="W62" s="1" t="s">
        <v>86</v>
      </c>
    </row>
    <row r="63" spans="1:23" x14ac:dyDescent="0.2">
      <c r="A63" s="1">
        <f t="shared" si="0"/>
        <v>995001.65</v>
      </c>
      <c r="B63" s="1">
        <f t="shared" si="0"/>
        <v>995023.5</v>
      </c>
      <c r="C63" s="11" t="s">
        <v>54</v>
      </c>
      <c r="D63" s="1" t="str">
        <f t="shared" si="1"/>
        <v>FBE</v>
      </c>
      <c r="E63" s="1">
        <f t="shared" si="2"/>
        <v>19</v>
      </c>
      <c r="F63" s="1" t="str">
        <f t="shared" si="3"/>
        <v>19.0mm FBE</v>
      </c>
      <c r="G63" s="1" t="str">
        <f>_xlfn.CONCAT(TEXT(Q63,"0.0"),"mm ",INDEX('Pipe Lookup'!D:D,MATCH('~01 Pipe Segmentation'!R63,'Pipe Lookup'!C:C,0))," TYPE ",P63)</f>
        <v>19.0mm Fusion-Bonded Epoxy TYPE 7</v>
      </c>
      <c r="L63" s="1" t="s">
        <v>55</v>
      </c>
      <c r="M63" s="1">
        <v>995001.65</v>
      </c>
      <c r="N63" s="1">
        <v>995023.5</v>
      </c>
      <c r="O63" s="1">
        <v>21.849999999976717</v>
      </c>
      <c r="P63" s="1">
        <v>7</v>
      </c>
      <c r="Q63" s="1">
        <v>19</v>
      </c>
      <c r="R63" s="1" t="s">
        <v>56</v>
      </c>
      <c r="S63" s="1" t="s">
        <v>76</v>
      </c>
      <c r="V63" s="1">
        <v>0</v>
      </c>
      <c r="W63" s="1" t="s">
        <v>60</v>
      </c>
    </row>
    <row r="64" spans="1:23" x14ac:dyDescent="0.2">
      <c r="A64" s="1">
        <f t="shared" si="0"/>
        <v>995023.5</v>
      </c>
      <c r="B64" s="1">
        <f t="shared" si="0"/>
        <v>995028.5</v>
      </c>
      <c r="C64" s="11" t="s">
        <v>54</v>
      </c>
      <c r="D64" s="1" t="str">
        <f t="shared" si="1"/>
        <v>LE</v>
      </c>
      <c r="E64" s="1">
        <f t="shared" si="2"/>
        <v>19</v>
      </c>
      <c r="F64" s="1" t="str">
        <f t="shared" si="3"/>
        <v>19.0mm LE</v>
      </c>
      <c r="G64" s="1" t="str">
        <f>_xlfn.CONCAT(TEXT(Q64,"0.0"),"mm ",INDEX('Pipe Lookup'!D:D,MATCH('~01 Pipe Segmentation'!R64,'Pipe Lookup'!C:C,0))," TYPE ",P64)</f>
        <v>19.0mm Elbow TYPE 26</v>
      </c>
      <c r="L64" s="1" t="s">
        <v>55</v>
      </c>
      <c r="M64" s="1">
        <v>995023.5</v>
      </c>
      <c r="N64" s="1">
        <v>995028.5</v>
      </c>
      <c r="O64" s="1">
        <v>5</v>
      </c>
      <c r="P64" s="1">
        <v>26</v>
      </c>
      <c r="Q64" s="1">
        <v>19</v>
      </c>
      <c r="R64" s="1" t="s">
        <v>58</v>
      </c>
      <c r="S64" s="1" t="s">
        <v>76</v>
      </c>
      <c r="U64" s="1" t="s">
        <v>87</v>
      </c>
      <c r="V64" s="1">
        <v>0</v>
      </c>
      <c r="W64" s="1" t="s">
        <v>60</v>
      </c>
    </row>
    <row r="65" spans="1:23" x14ac:dyDescent="0.2">
      <c r="A65" s="1">
        <f t="shared" si="0"/>
        <v>995028.5</v>
      </c>
      <c r="B65" s="1">
        <f t="shared" si="0"/>
        <v>995042.58</v>
      </c>
      <c r="C65" s="11" t="s">
        <v>54</v>
      </c>
      <c r="D65" s="1" t="str">
        <f t="shared" si="1"/>
        <v>FBE</v>
      </c>
      <c r="E65" s="1">
        <f t="shared" si="2"/>
        <v>19</v>
      </c>
      <c r="F65" s="1" t="str">
        <f t="shared" si="3"/>
        <v>19.0mm FBE</v>
      </c>
      <c r="G65" s="1" t="str">
        <f>_xlfn.CONCAT(TEXT(Q65,"0.0"),"mm ",INDEX('Pipe Lookup'!D:D,MATCH('~01 Pipe Segmentation'!R65,'Pipe Lookup'!C:C,0))," TYPE ",P65)</f>
        <v>19.0mm Fusion-Bonded Epoxy TYPE 7</v>
      </c>
      <c r="L65" s="1" t="s">
        <v>55</v>
      </c>
      <c r="M65" s="1">
        <v>995028.5</v>
      </c>
      <c r="N65" s="1">
        <v>995042.58</v>
      </c>
      <c r="O65" s="1">
        <v>14.07999999995809</v>
      </c>
      <c r="P65" s="1">
        <v>7</v>
      </c>
      <c r="Q65" s="1">
        <v>19</v>
      </c>
      <c r="R65" s="1" t="s">
        <v>56</v>
      </c>
      <c r="S65" s="1" t="s">
        <v>76</v>
      </c>
      <c r="V65" s="1">
        <v>0</v>
      </c>
      <c r="W65" s="1" t="s">
        <v>60</v>
      </c>
    </row>
    <row r="66" spans="1:23" x14ac:dyDescent="0.2">
      <c r="A66" s="1">
        <f t="shared" ref="A66:B129" si="4">IF(OR(AND(ISNUMBER(M66),M66&gt;0),ISNUMBER(SEARCH("+",M66))),IF(NOT(ISNUMBER(M66)),1000*LEFT(M66,SEARCH("+",M66)-1)+MID(M66,SEARCH("+",M66)+1,3)+RIGHT(M66,3),M66),"")</f>
        <v>995042.58</v>
      </c>
      <c r="B66" s="1">
        <f t="shared" si="4"/>
        <v>995049.17</v>
      </c>
      <c r="C66" s="11" t="s">
        <v>54</v>
      </c>
      <c r="D66" s="1" t="str">
        <f t="shared" si="1"/>
        <v>LE</v>
      </c>
      <c r="E66" s="1">
        <f t="shared" si="2"/>
        <v>19</v>
      </c>
      <c r="F66" s="1" t="str">
        <f t="shared" si="3"/>
        <v>19.0mm LE</v>
      </c>
      <c r="G66" s="1" t="str">
        <f>_xlfn.CONCAT(TEXT(Q66,"0.0"),"mm ",INDEX('Pipe Lookup'!D:D,MATCH('~01 Pipe Segmentation'!R66,'Pipe Lookup'!C:C,0))," TYPE ",P66)</f>
        <v>19.0mm Elbow TYPE 26</v>
      </c>
      <c r="L66" s="1" t="s">
        <v>55</v>
      </c>
      <c r="M66" s="1">
        <v>995042.58</v>
      </c>
      <c r="N66" s="1">
        <v>995049.17</v>
      </c>
      <c r="O66" s="1">
        <v>6.590000000083819</v>
      </c>
      <c r="P66" s="1">
        <v>26</v>
      </c>
      <c r="Q66" s="1">
        <v>19</v>
      </c>
      <c r="R66" s="1" t="s">
        <v>58</v>
      </c>
      <c r="S66" s="1" t="s">
        <v>76</v>
      </c>
      <c r="U66" s="1" t="s">
        <v>88</v>
      </c>
      <c r="V66" s="1">
        <v>0</v>
      </c>
      <c r="W66" s="1" t="s">
        <v>60</v>
      </c>
    </row>
    <row r="67" spans="1:23" x14ac:dyDescent="0.2">
      <c r="A67" s="1">
        <f t="shared" si="4"/>
        <v>995049.17</v>
      </c>
      <c r="B67" s="1">
        <f t="shared" si="4"/>
        <v>995073.16</v>
      </c>
      <c r="C67" s="11" t="s">
        <v>54</v>
      </c>
      <c r="D67" s="1" t="str">
        <f t="shared" ref="D67:D130" si="5">TRIM(LEFT(R67,3))</f>
        <v>FBE</v>
      </c>
      <c r="E67" s="1">
        <f t="shared" ref="E67:E130" si="6">Q67</f>
        <v>19</v>
      </c>
      <c r="F67" s="1" t="str">
        <f t="shared" ref="F67:F130" si="7">_xlfn.CONCAT(TEXT(Q67,"0.0"),"mm ",R67)</f>
        <v>19.0mm FBE</v>
      </c>
      <c r="G67" s="1" t="str">
        <f>_xlfn.CONCAT(TEXT(Q67,"0.0"),"mm ",INDEX('Pipe Lookup'!D:D,MATCH('~01 Pipe Segmentation'!R67,'Pipe Lookup'!C:C,0))," TYPE ",P67)</f>
        <v>19.0mm Fusion-Bonded Epoxy TYPE 7</v>
      </c>
      <c r="L67" s="1" t="s">
        <v>55</v>
      </c>
      <c r="M67" s="1">
        <v>995049.17</v>
      </c>
      <c r="N67" s="1">
        <v>995073.16</v>
      </c>
      <c r="O67" s="1">
        <v>23.989999999990687</v>
      </c>
      <c r="P67" s="1">
        <v>7</v>
      </c>
      <c r="Q67" s="1">
        <v>19</v>
      </c>
      <c r="R67" s="1" t="s">
        <v>56</v>
      </c>
      <c r="S67" s="1" t="s">
        <v>76</v>
      </c>
      <c r="V67" s="1">
        <v>0</v>
      </c>
      <c r="W67" s="1" t="s">
        <v>60</v>
      </c>
    </row>
    <row r="68" spans="1:23" x14ac:dyDescent="0.2">
      <c r="A68" s="1">
        <f t="shared" si="4"/>
        <v>995073.16</v>
      </c>
      <c r="B68" s="1">
        <f t="shared" si="4"/>
        <v>995131.37</v>
      </c>
      <c r="C68" s="11" t="s">
        <v>54</v>
      </c>
      <c r="D68" s="1" t="str">
        <f t="shared" si="5"/>
        <v>FBE</v>
      </c>
      <c r="E68" s="1">
        <f t="shared" si="6"/>
        <v>14.7</v>
      </c>
      <c r="F68" s="1" t="str">
        <f t="shared" si="7"/>
        <v>14.7mm FBE</v>
      </c>
      <c r="G68" s="1" t="str">
        <f>_xlfn.CONCAT(TEXT(Q68,"0.0"),"mm ",INDEX('Pipe Lookup'!D:D,MATCH('~01 Pipe Segmentation'!R68,'Pipe Lookup'!C:C,0))," TYPE ",P68)</f>
        <v>14.7mm Fusion-Bonded Epoxy TYPE 5</v>
      </c>
      <c r="L68" s="1" t="s">
        <v>55</v>
      </c>
      <c r="M68" s="1">
        <v>995073.16</v>
      </c>
      <c r="N68" s="1">
        <v>995131.37</v>
      </c>
      <c r="O68" s="1">
        <v>58.209999999962747</v>
      </c>
      <c r="P68" s="1">
        <v>5</v>
      </c>
      <c r="Q68" s="1">
        <v>14.7</v>
      </c>
      <c r="R68" s="1" t="s">
        <v>56</v>
      </c>
      <c r="S68" s="1" t="s">
        <v>76</v>
      </c>
      <c r="V68" s="1">
        <v>0</v>
      </c>
      <c r="W68" s="1" t="s">
        <v>60</v>
      </c>
    </row>
    <row r="69" spans="1:23" x14ac:dyDescent="0.2">
      <c r="A69" s="1">
        <f t="shared" si="4"/>
        <v>995131.37</v>
      </c>
      <c r="B69" s="1">
        <f t="shared" si="4"/>
        <v>995155.38</v>
      </c>
      <c r="C69" s="11" t="s">
        <v>54</v>
      </c>
      <c r="D69" s="1" t="str">
        <f t="shared" si="5"/>
        <v>FBE</v>
      </c>
      <c r="E69" s="1">
        <f t="shared" si="6"/>
        <v>19</v>
      </c>
      <c r="F69" s="1" t="str">
        <f t="shared" si="7"/>
        <v>19.0mm FBE</v>
      </c>
      <c r="G69" s="1" t="str">
        <f>_xlfn.CONCAT(TEXT(Q69,"0.0"),"mm ",INDEX('Pipe Lookup'!D:D,MATCH('~01 Pipe Segmentation'!R69,'Pipe Lookup'!C:C,0))," TYPE ",P69)</f>
        <v>19.0mm Fusion-Bonded Epoxy TYPE 7</v>
      </c>
      <c r="L69" s="1" t="s">
        <v>55</v>
      </c>
      <c r="M69" s="1">
        <v>995131.37</v>
      </c>
      <c r="N69" s="1">
        <v>995155.38</v>
      </c>
      <c r="O69" s="1">
        <v>24.010000000009313</v>
      </c>
      <c r="P69" s="1">
        <v>7</v>
      </c>
      <c r="Q69" s="1">
        <v>19</v>
      </c>
      <c r="R69" s="1" t="s">
        <v>56</v>
      </c>
      <c r="S69" s="1" t="s">
        <v>76</v>
      </c>
      <c r="V69" s="1">
        <v>0</v>
      </c>
      <c r="W69" s="1" t="s">
        <v>60</v>
      </c>
    </row>
    <row r="70" spans="1:23" x14ac:dyDescent="0.2">
      <c r="A70" s="1">
        <f t="shared" si="4"/>
        <v>995155.38</v>
      </c>
      <c r="B70" s="1">
        <f t="shared" si="4"/>
        <v>995159.73</v>
      </c>
      <c r="C70" s="11" t="s">
        <v>54</v>
      </c>
      <c r="D70" s="1" t="str">
        <f t="shared" si="5"/>
        <v>LE</v>
      </c>
      <c r="E70" s="1">
        <f t="shared" si="6"/>
        <v>19</v>
      </c>
      <c r="F70" s="1" t="str">
        <f t="shared" si="7"/>
        <v>19.0mm LE</v>
      </c>
      <c r="G70" s="1" t="str">
        <f>_xlfn.CONCAT(TEXT(Q70,"0.0"),"mm ",INDEX('Pipe Lookup'!D:D,MATCH('~01 Pipe Segmentation'!R70,'Pipe Lookup'!C:C,0))," TYPE ",P70)</f>
        <v>19.0mm Elbow TYPE 26</v>
      </c>
      <c r="L70" s="1" t="s">
        <v>55</v>
      </c>
      <c r="M70" s="1">
        <v>995155.38</v>
      </c>
      <c r="N70" s="1">
        <v>995159.73</v>
      </c>
      <c r="O70" s="1">
        <v>4.3499999999767169</v>
      </c>
      <c r="P70" s="1">
        <v>26</v>
      </c>
      <c r="Q70" s="1">
        <v>19</v>
      </c>
      <c r="R70" s="1" t="s">
        <v>58</v>
      </c>
      <c r="S70" s="1" t="s">
        <v>76</v>
      </c>
      <c r="U70" s="1" t="s">
        <v>89</v>
      </c>
      <c r="V70" s="1">
        <v>0</v>
      </c>
      <c r="W70" s="1" t="s">
        <v>60</v>
      </c>
    </row>
    <row r="71" spans="1:23" x14ac:dyDescent="0.2">
      <c r="A71" s="1">
        <f t="shared" si="4"/>
        <v>995159.73</v>
      </c>
      <c r="B71" s="1">
        <f t="shared" si="4"/>
        <v>995183.73</v>
      </c>
      <c r="C71" s="11" t="s">
        <v>54</v>
      </c>
      <c r="D71" s="1" t="str">
        <f t="shared" si="5"/>
        <v>FBE</v>
      </c>
      <c r="E71" s="1">
        <f t="shared" si="6"/>
        <v>19</v>
      </c>
      <c r="F71" s="1" t="str">
        <f t="shared" si="7"/>
        <v>19.0mm FBE</v>
      </c>
      <c r="G71" s="1" t="str">
        <f>_xlfn.CONCAT(TEXT(Q71,"0.0"),"mm ",INDEX('Pipe Lookup'!D:D,MATCH('~01 Pipe Segmentation'!R71,'Pipe Lookup'!C:C,0))," TYPE ",P71)</f>
        <v>19.0mm Fusion-Bonded Epoxy TYPE 7</v>
      </c>
      <c r="L71" s="1" t="s">
        <v>55</v>
      </c>
      <c r="M71" s="1">
        <v>995159.73</v>
      </c>
      <c r="N71" s="1">
        <v>995183.73</v>
      </c>
      <c r="O71" s="1">
        <v>24</v>
      </c>
      <c r="P71" s="1">
        <v>7</v>
      </c>
      <c r="Q71" s="1">
        <v>19</v>
      </c>
      <c r="R71" s="1" t="s">
        <v>56</v>
      </c>
      <c r="S71" s="1" t="s">
        <v>76</v>
      </c>
      <c r="V71" s="1">
        <v>0</v>
      </c>
      <c r="W71" s="1" t="s">
        <v>60</v>
      </c>
    </row>
    <row r="72" spans="1:23" x14ac:dyDescent="0.2">
      <c r="A72" s="1">
        <f t="shared" si="4"/>
        <v>995183.73</v>
      </c>
      <c r="B72" s="1">
        <f t="shared" si="4"/>
        <v>995511.1</v>
      </c>
      <c r="C72" s="11" t="s">
        <v>54</v>
      </c>
      <c r="D72" s="1" t="str">
        <f t="shared" si="5"/>
        <v>FBE</v>
      </c>
      <c r="E72" s="1">
        <f t="shared" si="6"/>
        <v>14.7</v>
      </c>
      <c r="F72" s="1" t="str">
        <f t="shared" si="7"/>
        <v>14.7mm FBE</v>
      </c>
      <c r="G72" s="1" t="str">
        <f>_xlfn.CONCAT(TEXT(Q72,"0.0"),"mm ",INDEX('Pipe Lookup'!D:D,MATCH('~01 Pipe Segmentation'!R72,'Pipe Lookup'!C:C,0))," TYPE ",P72)</f>
        <v>14.7mm Fusion-Bonded Epoxy TYPE 5</v>
      </c>
      <c r="L72" s="1" t="s">
        <v>55</v>
      </c>
      <c r="M72" s="1">
        <v>995183.73</v>
      </c>
      <c r="N72" s="1">
        <v>995511.1</v>
      </c>
      <c r="O72" s="1">
        <v>327.36999999999534</v>
      </c>
      <c r="P72" s="1">
        <v>5</v>
      </c>
      <c r="Q72" s="1">
        <v>14.7</v>
      </c>
      <c r="R72" s="1" t="s">
        <v>56</v>
      </c>
      <c r="S72" s="1" t="s">
        <v>76</v>
      </c>
      <c r="V72" s="1">
        <v>0</v>
      </c>
      <c r="W72" s="1" t="s">
        <v>60</v>
      </c>
    </row>
    <row r="73" spans="1:23" x14ac:dyDescent="0.2">
      <c r="A73" s="1">
        <f t="shared" si="4"/>
        <v>995511.1</v>
      </c>
      <c r="B73" s="1">
        <f t="shared" si="4"/>
        <v>995535.1</v>
      </c>
      <c r="C73" s="11" t="s">
        <v>54</v>
      </c>
      <c r="D73" s="1" t="str">
        <f t="shared" si="5"/>
        <v>FBE</v>
      </c>
      <c r="E73" s="1">
        <f t="shared" si="6"/>
        <v>19</v>
      </c>
      <c r="F73" s="1" t="str">
        <f t="shared" si="7"/>
        <v>19.0mm FBE</v>
      </c>
      <c r="G73" s="1" t="str">
        <f>_xlfn.CONCAT(TEXT(Q73,"0.0"),"mm ",INDEX('Pipe Lookup'!D:D,MATCH('~01 Pipe Segmentation'!R73,'Pipe Lookup'!C:C,0))," TYPE ",P73)</f>
        <v>19.0mm Fusion-Bonded Epoxy TYPE 7</v>
      </c>
      <c r="L73" s="1" t="s">
        <v>55</v>
      </c>
      <c r="M73" s="1">
        <v>995511.1</v>
      </c>
      <c r="N73" s="1">
        <v>995535.1</v>
      </c>
      <c r="O73" s="1">
        <v>24</v>
      </c>
      <c r="P73" s="1">
        <v>7</v>
      </c>
      <c r="Q73" s="1">
        <v>19</v>
      </c>
      <c r="R73" s="1" t="s">
        <v>56</v>
      </c>
      <c r="S73" s="1" t="s">
        <v>76</v>
      </c>
      <c r="V73" s="1">
        <v>0</v>
      </c>
      <c r="W73" s="1" t="s">
        <v>60</v>
      </c>
    </row>
    <row r="74" spans="1:23" x14ac:dyDescent="0.2">
      <c r="A74" s="1">
        <f t="shared" si="4"/>
        <v>995535.1</v>
      </c>
      <c r="B74" s="1">
        <f t="shared" si="4"/>
        <v>995540.89</v>
      </c>
      <c r="C74" s="11" t="s">
        <v>54</v>
      </c>
      <c r="D74" s="1" t="str">
        <f t="shared" si="5"/>
        <v>LE</v>
      </c>
      <c r="E74" s="1">
        <f t="shared" si="6"/>
        <v>19</v>
      </c>
      <c r="F74" s="1" t="str">
        <f t="shared" si="7"/>
        <v>19.0mm LE</v>
      </c>
      <c r="G74" s="1" t="str">
        <f>_xlfn.CONCAT(TEXT(Q74,"0.0"),"mm ",INDEX('Pipe Lookup'!D:D,MATCH('~01 Pipe Segmentation'!R74,'Pipe Lookup'!C:C,0))," TYPE ",P74)</f>
        <v>19.0mm Elbow TYPE 26</v>
      </c>
      <c r="L74" s="1" t="s">
        <v>55</v>
      </c>
      <c r="M74" s="1">
        <v>995535.1</v>
      </c>
      <c r="N74" s="1">
        <v>995540.89</v>
      </c>
      <c r="O74" s="1">
        <v>5.7900000000372529</v>
      </c>
      <c r="P74" s="1">
        <v>26</v>
      </c>
      <c r="Q74" s="1">
        <v>19</v>
      </c>
      <c r="R74" s="1" t="s">
        <v>58</v>
      </c>
      <c r="S74" s="1" t="s">
        <v>76</v>
      </c>
      <c r="U74" s="1" t="s">
        <v>90</v>
      </c>
      <c r="V74" s="1">
        <v>0</v>
      </c>
      <c r="W74" s="1" t="s">
        <v>60</v>
      </c>
    </row>
    <row r="75" spans="1:23" x14ac:dyDescent="0.2">
      <c r="A75" s="1">
        <f t="shared" si="4"/>
        <v>995540.89</v>
      </c>
      <c r="B75" s="1">
        <f t="shared" si="4"/>
        <v>995564.89</v>
      </c>
      <c r="C75" s="11" t="s">
        <v>54</v>
      </c>
      <c r="D75" s="1" t="str">
        <f t="shared" si="5"/>
        <v>FBE</v>
      </c>
      <c r="E75" s="1">
        <f t="shared" si="6"/>
        <v>19</v>
      </c>
      <c r="F75" s="1" t="str">
        <f t="shared" si="7"/>
        <v>19.0mm FBE</v>
      </c>
      <c r="G75" s="1" t="str">
        <f>_xlfn.CONCAT(TEXT(Q75,"0.0"),"mm ",INDEX('Pipe Lookup'!D:D,MATCH('~01 Pipe Segmentation'!R75,'Pipe Lookup'!C:C,0))," TYPE ",P75)</f>
        <v>19.0mm Fusion-Bonded Epoxy TYPE 7</v>
      </c>
      <c r="L75" s="1" t="s">
        <v>55</v>
      </c>
      <c r="M75" s="1">
        <v>995540.89</v>
      </c>
      <c r="N75" s="1">
        <v>995564.89</v>
      </c>
      <c r="O75" s="1">
        <v>24</v>
      </c>
      <c r="P75" s="1">
        <v>7</v>
      </c>
      <c r="Q75" s="1">
        <v>19</v>
      </c>
      <c r="R75" s="1" t="s">
        <v>56</v>
      </c>
      <c r="S75" s="1" t="s">
        <v>76</v>
      </c>
      <c r="V75" s="1">
        <v>0</v>
      </c>
      <c r="W75" s="1" t="s">
        <v>60</v>
      </c>
    </row>
    <row r="76" spans="1:23" x14ac:dyDescent="0.2">
      <c r="A76" s="1">
        <f t="shared" si="4"/>
        <v>995564.89</v>
      </c>
      <c r="B76" s="1">
        <f t="shared" si="4"/>
        <v>995684.45</v>
      </c>
      <c r="C76" s="11" t="s">
        <v>54</v>
      </c>
      <c r="D76" s="1" t="str">
        <f t="shared" si="5"/>
        <v>FBE</v>
      </c>
      <c r="E76" s="1">
        <f t="shared" si="6"/>
        <v>14.7</v>
      </c>
      <c r="F76" s="1" t="str">
        <f t="shared" si="7"/>
        <v>14.7mm FBE</v>
      </c>
      <c r="G76" s="1" t="str">
        <f>_xlfn.CONCAT(TEXT(Q76,"0.0"),"mm ",INDEX('Pipe Lookup'!D:D,MATCH('~01 Pipe Segmentation'!R76,'Pipe Lookup'!C:C,0))," TYPE ",P76)</f>
        <v>14.7mm Fusion-Bonded Epoxy TYPE 5</v>
      </c>
      <c r="L76" s="1" t="s">
        <v>55</v>
      </c>
      <c r="M76" s="1">
        <v>995564.89</v>
      </c>
      <c r="N76" s="1">
        <v>995684.45</v>
      </c>
      <c r="O76" s="1">
        <v>119.55999999993946</v>
      </c>
      <c r="P76" s="1">
        <v>5</v>
      </c>
      <c r="Q76" s="1">
        <v>14.7</v>
      </c>
      <c r="R76" s="1" t="s">
        <v>56</v>
      </c>
      <c r="S76" s="1" t="s">
        <v>76</v>
      </c>
      <c r="V76" s="1">
        <v>0</v>
      </c>
      <c r="W76" s="1" t="s">
        <v>60</v>
      </c>
    </row>
    <row r="77" spans="1:23" x14ac:dyDescent="0.2">
      <c r="A77" s="1">
        <f t="shared" si="4"/>
        <v>995684.45</v>
      </c>
      <c r="B77" s="1">
        <f t="shared" si="4"/>
        <v>995708.45</v>
      </c>
      <c r="C77" s="11" t="s">
        <v>54</v>
      </c>
      <c r="D77" s="1" t="str">
        <f t="shared" si="5"/>
        <v>FBE</v>
      </c>
      <c r="E77" s="1">
        <f t="shared" si="6"/>
        <v>19</v>
      </c>
      <c r="F77" s="1" t="str">
        <f t="shared" si="7"/>
        <v>19.0mm FBE</v>
      </c>
      <c r="G77" s="1" t="str">
        <f>_xlfn.CONCAT(TEXT(Q77,"0.0"),"mm ",INDEX('Pipe Lookup'!D:D,MATCH('~01 Pipe Segmentation'!R77,'Pipe Lookup'!C:C,0))," TYPE ",P77)</f>
        <v>19.0mm Fusion-Bonded Epoxy TYPE 7</v>
      </c>
      <c r="L77" s="1" t="s">
        <v>55</v>
      </c>
      <c r="M77" s="1">
        <v>995684.45</v>
      </c>
      <c r="N77" s="1">
        <v>995708.45</v>
      </c>
      <c r="O77" s="1">
        <v>24</v>
      </c>
      <c r="P77" s="1">
        <v>7</v>
      </c>
      <c r="Q77" s="1">
        <v>19</v>
      </c>
      <c r="R77" s="1" t="s">
        <v>56</v>
      </c>
      <c r="S77" s="1" t="s">
        <v>76</v>
      </c>
      <c r="V77" s="1">
        <v>0</v>
      </c>
      <c r="W77" s="1" t="s">
        <v>60</v>
      </c>
    </row>
    <row r="78" spans="1:23" x14ac:dyDescent="0.2">
      <c r="A78" s="1">
        <f t="shared" si="4"/>
        <v>995708.45</v>
      </c>
      <c r="B78" s="1">
        <f t="shared" si="4"/>
        <v>995713.12</v>
      </c>
      <c r="C78" s="11" t="s">
        <v>54</v>
      </c>
      <c r="D78" s="1" t="str">
        <f t="shared" si="5"/>
        <v>LE</v>
      </c>
      <c r="E78" s="1">
        <f t="shared" si="6"/>
        <v>19</v>
      </c>
      <c r="F78" s="1" t="str">
        <f t="shared" si="7"/>
        <v>19.0mm LE</v>
      </c>
      <c r="G78" s="1" t="str">
        <f>_xlfn.CONCAT(TEXT(Q78,"0.0"),"mm ",INDEX('Pipe Lookup'!D:D,MATCH('~01 Pipe Segmentation'!R78,'Pipe Lookup'!C:C,0))," TYPE ",P78)</f>
        <v>19.0mm Elbow TYPE 26</v>
      </c>
      <c r="L78" s="1" t="s">
        <v>55</v>
      </c>
      <c r="M78" s="1">
        <v>995708.45</v>
      </c>
      <c r="N78" s="1">
        <v>995713.12</v>
      </c>
      <c r="O78" s="1">
        <v>4.6700000000419095</v>
      </c>
      <c r="P78" s="1">
        <v>26</v>
      </c>
      <c r="Q78" s="1">
        <v>19</v>
      </c>
      <c r="R78" s="1" t="s">
        <v>58</v>
      </c>
      <c r="S78" s="1" t="s">
        <v>76</v>
      </c>
      <c r="U78" s="1" t="s">
        <v>91</v>
      </c>
      <c r="V78" s="1">
        <v>0</v>
      </c>
      <c r="W78" s="1" t="s">
        <v>60</v>
      </c>
    </row>
    <row r="79" spans="1:23" x14ac:dyDescent="0.2">
      <c r="A79" s="1">
        <f t="shared" si="4"/>
        <v>995713.12</v>
      </c>
      <c r="B79" s="1">
        <f t="shared" si="4"/>
        <v>995737.12</v>
      </c>
      <c r="C79" s="11" t="s">
        <v>54</v>
      </c>
      <c r="D79" s="1" t="str">
        <f t="shared" si="5"/>
        <v>FBE</v>
      </c>
      <c r="E79" s="1">
        <f t="shared" si="6"/>
        <v>19</v>
      </c>
      <c r="F79" s="1" t="str">
        <f t="shared" si="7"/>
        <v>19.0mm FBE</v>
      </c>
      <c r="G79" s="1" t="str">
        <f>_xlfn.CONCAT(TEXT(Q79,"0.0"),"mm ",INDEX('Pipe Lookup'!D:D,MATCH('~01 Pipe Segmentation'!R79,'Pipe Lookup'!C:C,0))," TYPE ",P79)</f>
        <v>19.0mm Fusion-Bonded Epoxy TYPE 7</v>
      </c>
      <c r="L79" s="1" t="s">
        <v>55</v>
      </c>
      <c r="M79" s="1">
        <v>995713.12</v>
      </c>
      <c r="N79" s="1">
        <v>995737.12</v>
      </c>
      <c r="O79" s="1">
        <v>24</v>
      </c>
      <c r="P79" s="1">
        <v>7</v>
      </c>
      <c r="Q79" s="1">
        <v>19</v>
      </c>
      <c r="R79" s="1" t="s">
        <v>56</v>
      </c>
      <c r="S79" s="1" t="s">
        <v>76</v>
      </c>
      <c r="V79" s="1">
        <v>0</v>
      </c>
      <c r="W79" s="1" t="s">
        <v>60</v>
      </c>
    </row>
    <row r="80" spans="1:23" x14ac:dyDescent="0.2">
      <c r="A80" s="1">
        <f t="shared" si="4"/>
        <v>995737.12</v>
      </c>
      <c r="B80" s="1">
        <f t="shared" si="4"/>
        <v>995763.76</v>
      </c>
      <c r="C80" s="11" t="s">
        <v>54</v>
      </c>
      <c r="D80" s="1" t="str">
        <f t="shared" si="5"/>
        <v>FBE</v>
      </c>
      <c r="E80" s="1">
        <f t="shared" si="6"/>
        <v>14.7</v>
      </c>
      <c r="F80" s="1" t="str">
        <f t="shared" si="7"/>
        <v>14.7mm FBE</v>
      </c>
      <c r="G80" s="1" t="str">
        <f>_xlfn.CONCAT(TEXT(Q80,"0.0"),"mm ",INDEX('Pipe Lookup'!D:D,MATCH('~01 Pipe Segmentation'!R80,'Pipe Lookup'!C:C,0))," TYPE ",P80)</f>
        <v>14.7mm Fusion-Bonded Epoxy TYPE 5</v>
      </c>
      <c r="L80" s="1" t="s">
        <v>55</v>
      </c>
      <c r="M80" s="1">
        <v>995737.12</v>
      </c>
      <c r="N80" s="1">
        <v>995763.76</v>
      </c>
      <c r="O80" s="1">
        <v>26.64000000001397</v>
      </c>
      <c r="P80" s="1">
        <v>5</v>
      </c>
      <c r="Q80" s="1">
        <v>14.7</v>
      </c>
      <c r="R80" s="1" t="s">
        <v>56</v>
      </c>
      <c r="S80" s="1" t="s">
        <v>76</v>
      </c>
      <c r="V80" s="1">
        <v>0</v>
      </c>
      <c r="W80" s="1" t="s">
        <v>60</v>
      </c>
    </row>
    <row r="81" spans="1:23" x14ac:dyDescent="0.2">
      <c r="A81" s="1">
        <f t="shared" si="4"/>
        <v>995763.76</v>
      </c>
      <c r="B81" s="1">
        <f t="shared" si="4"/>
        <v>995787.76</v>
      </c>
      <c r="C81" s="11" t="s">
        <v>54</v>
      </c>
      <c r="D81" s="1" t="str">
        <f t="shared" si="5"/>
        <v>FBE</v>
      </c>
      <c r="E81" s="1">
        <f t="shared" si="6"/>
        <v>19</v>
      </c>
      <c r="F81" s="1" t="str">
        <f t="shared" si="7"/>
        <v>19.0mm FBE</v>
      </c>
      <c r="G81" s="1" t="str">
        <f>_xlfn.CONCAT(TEXT(Q81,"0.0"),"mm ",INDEX('Pipe Lookup'!D:D,MATCH('~01 Pipe Segmentation'!R81,'Pipe Lookup'!C:C,0))," TYPE ",P81)</f>
        <v>19.0mm Fusion-Bonded Epoxy TYPE 7</v>
      </c>
      <c r="L81" s="1" t="s">
        <v>55</v>
      </c>
      <c r="M81" s="1">
        <v>995763.76</v>
      </c>
      <c r="N81" s="1">
        <v>995787.76</v>
      </c>
      <c r="O81" s="1">
        <v>24</v>
      </c>
      <c r="P81" s="1">
        <v>7</v>
      </c>
      <c r="Q81" s="1">
        <v>19</v>
      </c>
      <c r="R81" s="1" t="s">
        <v>56</v>
      </c>
      <c r="S81" s="1" t="s">
        <v>76</v>
      </c>
      <c r="V81" s="1">
        <v>0</v>
      </c>
      <c r="W81" s="1" t="s">
        <v>60</v>
      </c>
    </row>
    <row r="82" spans="1:23" x14ac:dyDescent="0.2">
      <c r="A82" s="1">
        <f t="shared" si="4"/>
        <v>995787.76</v>
      </c>
      <c r="B82" s="1">
        <f t="shared" si="4"/>
        <v>995793.07</v>
      </c>
      <c r="C82" s="11" t="s">
        <v>54</v>
      </c>
      <c r="D82" s="1" t="str">
        <f t="shared" si="5"/>
        <v>LE</v>
      </c>
      <c r="E82" s="1">
        <f t="shared" si="6"/>
        <v>19</v>
      </c>
      <c r="F82" s="1" t="str">
        <f t="shared" si="7"/>
        <v>19.0mm LE</v>
      </c>
      <c r="G82" s="1" t="str">
        <f>_xlfn.CONCAT(TEXT(Q82,"0.0"),"mm ",INDEX('Pipe Lookup'!D:D,MATCH('~01 Pipe Segmentation'!R82,'Pipe Lookup'!C:C,0))," TYPE ",P82)</f>
        <v>19.0mm Elbow TYPE 26</v>
      </c>
      <c r="L82" s="1" t="s">
        <v>55</v>
      </c>
      <c r="M82" s="1">
        <v>995787.76</v>
      </c>
      <c r="N82" s="1">
        <v>995793.07</v>
      </c>
      <c r="O82" s="1">
        <v>5.309999999939464</v>
      </c>
      <c r="P82" s="1">
        <v>26</v>
      </c>
      <c r="Q82" s="1">
        <v>19</v>
      </c>
      <c r="R82" s="1" t="s">
        <v>58</v>
      </c>
      <c r="S82" s="1" t="s">
        <v>76</v>
      </c>
      <c r="U82" s="1" t="s">
        <v>92</v>
      </c>
      <c r="V82" s="1">
        <v>0</v>
      </c>
      <c r="W82" s="1" t="s">
        <v>60</v>
      </c>
    </row>
    <row r="83" spans="1:23" x14ac:dyDescent="0.2">
      <c r="A83" s="1">
        <f t="shared" si="4"/>
        <v>995793.07</v>
      </c>
      <c r="B83" s="1">
        <f t="shared" si="4"/>
        <v>995817.07</v>
      </c>
      <c r="C83" s="11" t="s">
        <v>54</v>
      </c>
      <c r="D83" s="1" t="str">
        <f t="shared" si="5"/>
        <v>FBE</v>
      </c>
      <c r="E83" s="1">
        <f t="shared" si="6"/>
        <v>19</v>
      </c>
      <c r="F83" s="1" t="str">
        <f t="shared" si="7"/>
        <v>19.0mm FBE</v>
      </c>
      <c r="G83" s="1" t="str">
        <f>_xlfn.CONCAT(TEXT(Q83,"0.0"),"mm ",INDEX('Pipe Lookup'!D:D,MATCH('~01 Pipe Segmentation'!R83,'Pipe Lookup'!C:C,0))," TYPE ",P83)</f>
        <v>19.0mm Fusion-Bonded Epoxy TYPE 7</v>
      </c>
      <c r="L83" s="1" t="s">
        <v>55</v>
      </c>
      <c r="M83" s="1">
        <v>995793.07</v>
      </c>
      <c r="N83" s="1">
        <v>995817.07</v>
      </c>
      <c r="O83" s="1">
        <v>24</v>
      </c>
      <c r="P83" s="1">
        <v>7</v>
      </c>
      <c r="Q83" s="1">
        <v>19</v>
      </c>
      <c r="R83" s="1" t="s">
        <v>56</v>
      </c>
      <c r="S83" s="1" t="s">
        <v>76</v>
      </c>
      <c r="V83" s="1">
        <v>0</v>
      </c>
      <c r="W83" s="1" t="s">
        <v>60</v>
      </c>
    </row>
    <row r="84" spans="1:23" x14ac:dyDescent="0.2">
      <c r="A84" s="1">
        <f t="shared" si="4"/>
        <v>995817.07</v>
      </c>
      <c r="B84" s="1">
        <f t="shared" si="4"/>
        <v>995905.304</v>
      </c>
      <c r="C84" s="11" t="s">
        <v>54</v>
      </c>
      <c r="D84" s="1" t="str">
        <f t="shared" si="5"/>
        <v>FBE</v>
      </c>
      <c r="E84" s="1">
        <f t="shared" si="6"/>
        <v>14.7</v>
      </c>
      <c r="F84" s="1" t="str">
        <f t="shared" si="7"/>
        <v>14.7mm FBE</v>
      </c>
      <c r="G84" s="1" t="str">
        <f>_xlfn.CONCAT(TEXT(Q84,"0.0"),"mm ",INDEX('Pipe Lookup'!D:D,MATCH('~01 Pipe Segmentation'!R84,'Pipe Lookup'!C:C,0))," TYPE ",P84)</f>
        <v>14.7mm Fusion-Bonded Epoxy TYPE 5</v>
      </c>
      <c r="L84" s="1" t="s">
        <v>55</v>
      </c>
      <c r="M84" s="1">
        <v>995817.07</v>
      </c>
      <c r="N84" s="1">
        <v>995905.304</v>
      </c>
      <c r="O84" s="1">
        <v>88.234000000054948</v>
      </c>
      <c r="P84" s="1">
        <v>5</v>
      </c>
      <c r="Q84" s="1">
        <v>14.7</v>
      </c>
      <c r="R84" s="1" t="s">
        <v>56</v>
      </c>
      <c r="S84" s="1" t="s">
        <v>76</v>
      </c>
      <c r="V84" s="1">
        <v>0</v>
      </c>
      <c r="W84" s="1" t="s">
        <v>60</v>
      </c>
    </row>
    <row r="85" spans="1:23" x14ac:dyDescent="0.2">
      <c r="A85" s="1">
        <f t="shared" si="4"/>
        <v>995905.304</v>
      </c>
      <c r="B85" s="1">
        <f t="shared" si="4"/>
        <v>995929.3</v>
      </c>
      <c r="C85" s="11" t="s">
        <v>54</v>
      </c>
      <c r="D85" s="1" t="str">
        <f t="shared" si="5"/>
        <v>FBE</v>
      </c>
      <c r="E85" s="1">
        <f t="shared" si="6"/>
        <v>19</v>
      </c>
      <c r="F85" s="1" t="str">
        <f t="shared" si="7"/>
        <v>19.0mm FBE</v>
      </c>
      <c r="G85" s="1" t="str">
        <f>_xlfn.CONCAT(TEXT(Q85,"0.0"),"mm ",INDEX('Pipe Lookup'!D:D,MATCH('~01 Pipe Segmentation'!R85,'Pipe Lookup'!C:C,0))," TYPE ",P85)</f>
        <v>19.0mm Fusion-Bonded Epoxy TYPE 7</v>
      </c>
      <c r="L85" s="1" t="s">
        <v>55</v>
      </c>
      <c r="M85" s="1">
        <v>995905.304</v>
      </c>
      <c r="N85" s="1">
        <v>995929.3</v>
      </c>
      <c r="O85" s="1">
        <v>23.996000000042841</v>
      </c>
      <c r="P85" s="1">
        <v>7</v>
      </c>
      <c r="Q85" s="1">
        <v>19</v>
      </c>
      <c r="R85" s="1" t="s">
        <v>56</v>
      </c>
      <c r="S85" s="1" t="s">
        <v>76</v>
      </c>
      <c r="V85" s="1">
        <v>0</v>
      </c>
      <c r="W85" s="1" t="s">
        <v>60</v>
      </c>
    </row>
    <row r="86" spans="1:23" x14ac:dyDescent="0.2">
      <c r="A86" s="1">
        <f t="shared" si="4"/>
        <v>995929.3</v>
      </c>
      <c r="B86" s="1">
        <f t="shared" si="4"/>
        <v>995934.7</v>
      </c>
      <c r="C86" s="11" t="s">
        <v>54</v>
      </c>
      <c r="D86" s="1" t="str">
        <f t="shared" si="5"/>
        <v>LE</v>
      </c>
      <c r="E86" s="1">
        <f t="shared" si="6"/>
        <v>19</v>
      </c>
      <c r="F86" s="1" t="str">
        <f t="shared" si="7"/>
        <v>19.0mm LE</v>
      </c>
      <c r="G86" s="1" t="str">
        <f>_xlfn.CONCAT(TEXT(Q86,"0.0"),"mm ",INDEX('Pipe Lookup'!D:D,MATCH('~01 Pipe Segmentation'!R86,'Pipe Lookup'!C:C,0))," TYPE ",P86)</f>
        <v>19.0mm Elbow TYPE 26</v>
      </c>
      <c r="L86" s="1" t="s">
        <v>55</v>
      </c>
      <c r="M86" s="1">
        <v>995929.3</v>
      </c>
      <c r="N86" s="1">
        <v>995934.7</v>
      </c>
      <c r="O86" s="1">
        <v>5.3999999999068677</v>
      </c>
      <c r="P86" s="1">
        <v>26</v>
      </c>
      <c r="Q86" s="1">
        <v>19</v>
      </c>
      <c r="R86" s="1" t="s">
        <v>58</v>
      </c>
      <c r="S86" s="1" t="s">
        <v>76</v>
      </c>
      <c r="U86" s="1" t="s">
        <v>93</v>
      </c>
      <c r="V86" s="1">
        <v>0</v>
      </c>
      <c r="W86" s="1" t="s">
        <v>60</v>
      </c>
    </row>
    <row r="87" spans="1:23" x14ac:dyDescent="0.2">
      <c r="A87" s="1">
        <f t="shared" si="4"/>
        <v>995934.7</v>
      </c>
      <c r="B87" s="1">
        <f t="shared" si="4"/>
        <v>995958.7</v>
      </c>
      <c r="C87" s="11" t="s">
        <v>54</v>
      </c>
      <c r="D87" s="1" t="str">
        <f t="shared" si="5"/>
        <v>FBE</v>
      </c>
      <c r="E87" s="1">
        <f t="shared" si="6"/>
        <v>19</v>
      </c>
      <c r="F87" s="1" t="str">
        <f t="shared" si="7"/>
        <v>19.0mm FBE</v>
      </c>
      <c r="G87" s="1" t="str">
        <f>_xlfn.CONCAT(TEXT(Q87,"0.0"),"mm ",INDEX('Pipe Lookup'!D:D,MATCH('~01 Pipe Segmentation'!R87,'Pipe Lookup'!C:C,0))," TYPE ",P87)</f>
        <v>19.0mm Fusion-Bonded Epoxy TYPE 7</v>
      </c>
      <c r="L87" s="1" t="s">
        <v>55</v>
      </c>
      <c r="M87" s="1">
        <v>995934.7</v>
      </c>
      <c r="N87" s="1">
        <v>995958.7</v>
      </c>
      <c r="O87" s="1">
        <v>24</v>
      </c>
      <c r="P87" s="1">
        <v>7</v>
      </c>
      <c r="Q87" s="1">
        <v>19</v>
      </c>
      <c r="R87" s="1" t="s">
        <v>56</v>
      </c>
      <c r="S87" s="1" t="s">
        <v>76</v>
      </c>
      <c r="V87" s="1">
        <v>0</v>
      </c>
      <c r="W87" s="1" t="s">
        <v>60</v>
      </c>
    </row>
    <row r="88" spans="1:23" x14ac:dyDescent="0.2">
      <c r="A88" s="1">
        <f t="shared" si="4"/>
        <v>995958.7</v>
      </c>
      <c r="B88" s="1">
        <f t="shared" si="4"/>
        <v>996000</v>
      </c>
      <c r="C88" s="11" t="s">
        <v>54</v>
      </c>
      <c r="D88" s="1" t="str">
        <f t="shared" si="5"/>
        <v>FBE</v>
      </c>
      <c r="E88" s="1">
        <f t="shared" si="6"/>
        <v>14.7</v>
      </c>
      <c r="F88" s="1" t="str">
        <f t="shared" si="7"/>
        <v>14.7mm FBE</v>
      </c>
      <c r="G88" s="1" t="str">
        <f>_xlfn.CONCAT(TEXT(Q88,"0.0"),"mm ",INDEX('Pipe Lookup'!D:D,MATCH('~01 Pipe Segmentation'!R88,'Pipe Lookup'!C:C,0))," TYPE ",P88)</f>
        <v>14.7mm Fusion-Bonded Epoxy TYPE 5</v>
      </c>
      <c r="L88" s="1" t="s">
        <v>55</v>
      </c>
      <c r="M88" s="1">
        <v>995958.7</v>
      </c>
      <c r="N88" s="1">
        <v>996000</v>
      </c>
      <c r="O88" s="1">
        <v>41.300000000046566</v>
      </c>
      <c r="P88" s="1">
        <v>5</v>
      </c>
      <c r="Q88" s="1">
        <v>14.7</v>
      </c>
      <c r="R88" s="1" t="s">
        <v>56</v>
      </c>
      <c r="S88" s="1" t="s">
        <v>76</v>
      </c>
      <c r="V88" s="1">
        <v>0</v>
      </c>
      <c r="W88" s="1" t="s">
        <v>60</v>
      </c>
    </row>
    <row r="89" spans="1:23" x14ac:dyDescent="0.2">
      <c r="A89" s="1">
        <f t="shared" si="4"/>
        <v>996000</v>
      </c>
      <c r="B89" s="1">
        <f t="shared" si="4"/>
        <v>996166.84</v>
      </c>
      <c r="C89" s="11" t="s">
        <v>54</v>
      </c>
      <c r="D89" s="1" t="str">
        <f t="shared" si="5"/>
        <v>FBE</v>
      </c>
      <c r="E89" s="1">
        <f t="shared" si="6"/>
        <v>14.7</v>
      </c>
      <c r="F89" s="1" t="str">
        <f t="shared" si="7"/>
        <v>14.7mm FBE</v>
      </c>
      <c r="G89" s="1" t="str">
        <f>_xlfn.CONCAT(TEXT(Q89,"0.0"),"mm ",INDEX('Pipe Lookup'!D:D,MATCH('~01 Pipe Segmentation'!R89,'Pipe Lookup'!C:C,0))," TYPE ",P89)</f>
        <v>14.7mm Fusion-Bonded Epoxy TYPE 5</v>
      </c>
      <c r="L89" s="1" t="s">
        <v>55</v>
      </c>
      <c r="M89" s="1">
        <v>996000</v>
      </c>
      <c r="N89" s="1">
        <v>996166.84</v>
      </c>
      <c r="O89" s="1">
        <v>166.8399999999674</v>
      </c>
      <c r="P89" s="1">
        <v>5</v>
      </c>
      <c r="Q89" s="1">
        <v>14.7</v>
      </c>
      <c r="R89" s="1" t="s">
        <v>56</v>
      </c>
      <c r="S89" s="1" t="s">
        <v>94</v>
      </c>
      <c r="V89" s="1">
        <v>0</v>
      </c>
      <c r="W89" s="1" t="s">
        <v>60</v>
      </c>
    </row>
    <row r="90" spans="1:23" x14ac:dyDescent="0.2">
      <c r="A90" s="1">
        <f t="shared" si="4"/>
        <v>996166.84</v>
      </c>
      <c r="B90" s="1">
        <f t="shared" si="4"/>
        <v>996190.84</v>
      </c>
      <c r="C90" s="11" t="s">
        <v>54</v>
      </c>
      <c r="D90" s="1" t="str">
        <f t="shared" si="5"/>
        <v>FBE</v>
      </c>
      <c r="E90" s="1">
        <f t="shared" si="6"/>
        <v>19</v>
      </c>
      <c r="F90" s="1" t="str">
        <f t="shared" si="7"/>
        <v>19.0mm FBE</v>
      </c>
      <c r="G90" s="1" t="str">
        <f>_xlfn.CONCAT(TEXT(Q90,"0.0"),"mm ",INDEX('Pipe Lookup'!D:D,MATCH('~01 Pipe Segmentation'!R90,'Pipe Lookup'!C:C,0))," TYPE ",P90)</f>
        <v>19.0mm Fusion-Bonded Epoxy TYPE 7</v>
      </c>
      <c r="L90" s="1" t="s">
        <v>55</v>
      </c>
      <c r="M90" s="1">
        <v>996166.84</v>
      </c>
      <c r="N90" s="1">
        <v>996190.84</v>
      </c>
      <c r="O90" s="1">
        <v>24</v>
      </c>
      <c r="P90" s="1">
        <v>7</v>
      </c>
      <c r="Q90" s="1">
        <v>19</v>
      </c>
      <c r="R90" s="1" t="s">
        <v>56</v>
      </c>
      <c r="S90" s="1" t="s">
        <v>94</v>
      </c>
      <c r="V90" s="1">
        <v>0</v>
      </c>
      <c r="W90" s="1" t="s">
        <v>60</v>
      </c>
    </row>
    <row r="91" spans="1:23" x14ac:dyDescent="0.2">
      <c r="A91" s="1">
        <f t="shared" si="4"/>
        <v>996190.84</v>
      </c>
      <c r="B91" s="1">
        <f t="shared" si="4"/>
        <v>996195.36</v>
      </c>
      <c r="C91" s="11" t="s">
        <v>54</v>
      </c>
      <c r="D91" s="1" t="str">
        <f t="shared" si="5"/>
        <v>LE</v>
      </c>
      <c r="E91" s="1">
        <f t="shared" si="6"/>
        <v>19</v>
      </c>
      <c r="F91" s="1" t="str">
        <f t="shared" si="7"/>
        <v>19.0mm LE</v>
      </c>
      <c r="G91" s="1" t="str">
        <f>_xlfn.CONCAT(TEXT(Q91,"0.0"),"mm ",INDEX('Pipe Lookup'!D:D,MATCH('~01 Pipe Segmentation'!R91,'Pipe Lookup'!C:C,0))," TYPE ",P91)</f>
        <v>19.0mm Elbow TYPE 26</v>
      </c>
      <c r="L91" s="1" t="s">
        <v>55</v>
      </c>
      <c r="M91" s="1">
        <v>996190.84</v>
      </c>
      <c r="N91" s="1">
        <v>996195.36</v>
      </c>
      <c r="O91" s="1">
        <v>4.5200000000186265</v>
      </c>
      <c r="P91" s="1">
        <v>26</v>
      </c>
      <c r="Q91" s="1">
        <v>19</v>
      </c>
      <c r="R91" s="1" t="s">
        <v>58</v>
      </c>
      <c r="S91" s="1" t="s">
        <v>94</v>
      </c>
      <c r="U91" s="1" t="s">
        <v>95</v>
      </c>
      <c r="V91" s="1">
        <v>0</v>
      </c>
      <c r="W91" s="1" t="s">
        <v>60</v>
      </c>
    </row>
    <row r="92" spans="1:23" x14ac:dyDescent="0.2">
      <c r="A92" s="1">
        <f t="shared" si="4"/>
        <v>996195.36</v>
      </c>
      <c r="B92" s="1">
        <f t="shared" si="4"/>
        <v>996219.35</v>
      </c>
      <c r="C92" s="11" t="s">
        <v>54</v>
      </c>
      <c r="D92" s="1" t="str">
        <f t="shared" si="5"/>
        <v>FBE</v>
      </c>
      <c r="E92" s="1">
        <f t="shared" si="6"/>
        <v>19</v>
      </c>
      <c r="F92" s="1" t="str">
        <f t="shared" si="7"/>
        <v>19.0mm FBE</v>
      </c>
      <c r="G92" s="1" t="str">
        <f>_xlfn.CONCAT(TEXT(Q92,"0.0"),"mm ",INDEX('Pipe Lookup'!D:D,MATCH('~01 Pipe Segmentation'!R92,'Pipe Lookup'!C:C,0))," TYPE ",P92)</f>
        <v>19.0mm Fusion-Bonded Epoxy TYPE 7</v>
      </c>
      <c r="L92" s="1" t="s">
        <v>55</v>
      </c>
      <c r="M92" s="1">
        <v>996195.36</v>
      </c>
      <c r="N92" s="1">
        <v>996219.35</v>
      </c>
      <c r="O92" s="1">
        <v>23.989999999990687</v>
      </c>
      <c r="P92" s="1">
        <v>7</v>
      </c>
      <c r="Q92" s="1">
        <v>19</v>
      </c>
      <c r="R92" s="1" t="s">
        <v>56</v>
      </c>
      <c r="S92" s="1" t="s">
        <v>94</v>
      </c>
      <c r="V92" s="1">
        <v>0</v>
      </c>
      <c r="W92" s="1" t="s">
        <v>60</v>
      </c>
    </row>
    <row r="93" spans="1:23" x14ac:dyDescent="0.2">
      <c r="A93" s="1">
        <f t="shared" si="4"/>
        <v>996219.35</v>
      </c>
      <c r="B93" s="1">
        <f t="shared" si="4"/>
        <v>996267.46</v>
      </c>
      <c r="C93" s="11" t="s">
        <v>54</v>
      </c>
      <c r="D93" s="1" t="str">
        <f t="shared" si="5"/>
        <v>FBE</v>
      </c>
      <c r="E93" s="1">
        <f t="shared" si="6"/>
        <v>14.7</v>
      </c>
      <c r="F93" s="1" t="str">
        <f t="shared" si="7"/>
        <v>14.7mm FBE</v>
      </c>
      <c r="G93" s="1" t="str">
        <f>_xlfn.CONCAT(TEXT(Q93,"0.0"),"mm ",INDEX('Pipe Lookup'!D:D,MATCH('~01 Pipe Segmentation'!R93,'Pipe Lookup'!C:C,0))," TYPE ",P93)</f>
        <v>14.7mm Fusion-Bonded Epoxy TYPE 5</v>
      </c>
      <c r="L93" s="1" t="s">
        <v>55</v>
      </c>
      <c r="M93" s="1">
        <v>996219.35</v>
      </c>
      <c r="N93" s="1">
        <v>996267.46</v>
      </c>
      <c r="O93" s="1">
        <v>48.10999999998603</v>
      </c>
      <c r="P93" s="1">
        <v>5</v>
      </c>
      <c r="Q93" s="1">
        <v>14.7</v>
      </c>
      <c r="R93" s="1" t="s">
        <v>56</v>
      </c>
      <c r="S93" s="1" t="s">
        <v>94</v>
      </c>
      <c r="V93" s="1">
        <v>0</v>
      </c>
      <c r="W93" s="1" t="s">
        <v>60</v>
      </c>
    </row>
    <row r="94" spans="1:23" x14ac:dyDescent="0.2">
      <c r="A94" s="1">
        <f t="shared" si="4"/>
        <v>996267.46</v>
      </c>
      <c r="B94" s="1">
        <f t="shared" si="4"/>
        <v>996291.46</v>
      </c>
      <c r="C94" s="11" t="s">
        <v>54</v>
      </c>
      <c r="D94" s="1" t="str">
        <f t="shared" si="5"/>
        <v>FBE</v>
      </c>
      <c r="E94" s="1">
        <f t="shared" si="6"/>
        <v>19</v>
      </c>
      <c r="F94" s="1" t="str">
        <f t="shared" si="7"/>
        <v>19.0mm FBE</v>
      </c>
      <c r="G94" s="1" t="str">
        <f>_xlfn.CONCAT(TEXT(Q94,"0.0"),"mm ",INDEX('Pipe Lookup'!D:D,MATCH('~01 Pipe Segmentation'!R94,'Pipe Lookup'!C:C,0))," TYPE ",P94)</f>
        <v>19.0mm Fusion-Bonded Epoxy TYPE 7</v>
      </c>
      <c r="L94" s="1" t="s">
        <v>55</v>
      </c>
      <c r="M94" s="1">
        <v>996267.46</v>
      </c>
      <c r="N94" s="1">
        <v>996291.46</v>
      </c>
      <c r="O94" s="1">
        <v>24</v>
      </c>
      <c r="P94" s="1">
        <v>7</v>
      </c>
      <c r="Q94" s="1">
        <v>19</v>
      </c>
      <c r="R94" s="1" t="s">
        <v>56</v>
      </c>
      <c r="S94" s="1" t="s">
        <v>94</v>
      </c>
      <c r="V94" s="1">
        <v>0</v>
      </c>
      <c r="W94" s="1" t="s">
        <v>60</v>
      </c>
    </row>
    <row r="95" spans="1:23" x14ac:dyDescent="0.2">
      <c r="A95" s="1">
        <f t="shared" si="4"/>
        <v>996291.46</v>
      </c>
      <c r="B95" s="1">
        <f t="shared" si="4"/>
        <v>996296.85</v>
      </c>
      <c r="C95" s="11" t="s">
        <v>54</v>
      </c>
      <c r="D95" s="1" t="str">
        <f t="shared" si="5"/>
        <v>LE</v>
      </c>
      <c r="E95" s="1">
        <f t="shared" si="6"/>
        <v>19</v>
      </c>
      <c r="F95" s="1" t="str">
        <f t="shared" si="7"/>
        <v>19.0mm LE</v>
      </c>
      <c r="G95" s="1" t="str">
        <f>_xlfn.CONCAT(TEXT(Q95,"0.0"),"mm ",INDEX('Pipe Lookup'!D:D,MATCH('~01 Pipe Segmentation'!R95,'Pipe Lookup'!C:C,0))," TYPE ",P95)</f>
        <v>19.0mm Elbow TYPE 26</v>
      </c>
      <c r="L95" s="1" t="s">
        <v>55</v>
      </c>
      <c r="M95" s="1">
        <v>996291.46</v>
      </c>
      <c r="N95" s="1">
        <v>996296.85</v>
      </c>
      <c r="O95" s="1">
        <v>5.3900000000139698</v>
      </c>
      <c r="P95" s="1">
        <v>26</v>
      </c>
      <c r="Q95" s="1">
        <v>19</v>
      </c>
      <c r="R95" s="1" t="s">
        <v>58</v>
      </c>
      <c r="S95" s="1" t="s">
        <v>94</v>
      </c>
      <c r="U95" s="1" t="s">
        <v>96</v>
      </c>
      <c r="V95" s="1">
        <v>0</v>
      </c>
      <c r="W95" s="1" t="s">
        <v>60</v>
      </c>
    </row>
    <row r="96" spans="1:23" x14ac:dyDescent="0.2">
      <c r="A96" s="1">
        <f t="shared" si="4"/>
        <v>996296.85</v>
      </c>
      <c r="B96" s="1">
        <f t="shared" si="4"/>
        <v>996320.85</v>
      </c>
      <c r="C96" s="11" t="s">
        <v>54</v>
      </c>
      <c r="D96" s="1" t="str">
        <f t="shared" si="5"/>
        <v>FBE</v>
      </c>
      <c r="E96" s="1">
        <f t="shared" si="6"/>
        <v>19</v>
      </c>
      <c r="F96" s="1" t="str">
        <f t="shared" si="7"/>
        <v>19.0mm FBE</v>
      </c>
      <c r="G96" s="1" t="str">
        <f>_xlfn.CONCAT(TEXT(Q96,"0.0"),"mm ",INDEX('Pipe Lookup'!D:D,MATCH('~01 Pipe Segmentation'!R96,'Pipe Lookup'!C:C,0))," TYPE ",P96)</f>
        <v>19.0mm Fusion-Bonded Epoxy TYPE 7</v>
      </c>
      <c r="L96" s="1" t="s">
        <v>55</v>
      </c>
      <c r="M96" s="1">
        <v>996296.85</v>
      </c>
      <c r="N96" s="1">
        <v>996320.85</v>
      </c>
      <c r="O96" s="1">
        <v>24</v>
      </c>
      <c r="P96" s="1">
        <v>7</v>
      </c>
      <c r="Q96" s="1">
        <v>19</v>
      </c>
      <c r="R96" s="1" t="s">
        <v>56</v>
      </c>
      <c r="S96" s="1" t="s">
        <v>94</v>
      </c>
      <c r="V96" s="1">
        <v>0</v>
      </c>
      <c r="W96" s="1" t="s">
        <v>60</v>
      </c>
    </row>
    <row r="97" spans="1:23" x14ac:dyDescent="0.2">
      <c r="A97" s="1">
        <f t="shared" si="4"/>
        <v>996320.85</v>
      </c>
      <c r="B97" s="1">
        <f t="shared" si="4"/>
        <v>997267.79</v>
      </c>
      <c r="C97" s="11" t="s">
        <v>54</v>
      </c>
      <c r="D97" s="1" t="str">
        <f t="shared" si="5"/>
        <v>FBE</v>
      </c>
      <c r="E97" s="1">
        <f t="shared" si="6"/>
        <v>14.7</v>
      </c>
      <c r="F97" s="1" t="str">
        <f t="shared" si="7"/>
        <v>14.7mm FBE</v>
      </c>
      <c r="G97" s="1" t="str">
        <f>_xlfn.CONCAT(TEXT(Q97,"0.0"),"mm ",INDEX('Pipe Lookup'!D:D,MATCH('~01 Pipe Segmentation'!R97,'Pipe Lookup'!C:C,0))," TYPE ",P97)</f>
        <v>14.7mm Fusion-Bonded Epoxy TYPE 5</v>
      </c>
      <c r="L97" s="1" t="s">
        <v>55</v>
      </c>
      <c r="M97" s="1">
        <v>996320.85</v>
      </c>
      <c r="N97" s="1">
        <v>997267.79</v>
      </c>
      <c r="O97" s="1">
        <v>946.94000000006054</v>
      </c>
      <c r="P97" s="1">
        <v>5</v>
      </c>
      <c r="Q97" s="1">
        <v>14.7</v>
      </c>
      <c r="R97" s="1" t="s">
        <v>56</v>
      </c>
      <c r="S97" s="1" t="s">
        <v>94</v>
      </c>
      <c r="V97" s="1">
        <v>0</v>
      </c>
      <c r="W97" s="1" t="s">
        <v>60</v>
      </c>
    </row>
    <row r="98" spans="1:23" x14ac:dyDescent="0.2">
      <c r="A98" s="1">
        <f t="shared" si="4"/>
        <v>997267.79</v>
      </c>
      <c r="B98" s="1">
        <f t="shared" si="4"/>
        <v>997291.79</v>
      </c>
      <c r="C98" s="11" t="s">
        <v>54</v>
      </c>
      <c r="D98" s="1" t="str">
        <f t="shared" si="5"/>
        <v>FBE</v>
      </c>
      <c r="E98" s="1">
        <f t="shared" si="6"/>
        <v>19</v>
      </c>
      <c r="F98" s="1" t="str">
        <f t="shared" si="7"/>
        <v>19.0mm FBE</v>
      </c>
      <c r="G98" s="1" t="str">
        <f>_xlfn.CONCAT(TEXT(Q98,"0.0"),"mm ",INDEX('Pipe Lookup'!D:D,MATCH('~01 Pipe Segmentation'!R98,'Pipe Lookup'!C:C,0))," TYPE ",P98)</f>
        <v>19.0mm Fusion-Bonded Epoxy TYPE 7</v>
      </c>
      <c r="L98" s="1" t="s">
        <v>55</v>
      </c>
      <c r="M98" s="1">
        <v>997267.79</v>
      </c>
      <c r="N98" s="1">
        <v>997291.79</v>
      </c>
      <c r="O98" s="1">
        <v>24</v>
      </c>
      <c r="P98" s="1">
        <v>7</v>
      </c>
      <c r="Q98" s="1">
        <v>19</v>
      </c>
      <c r="R98" s="1" t="s">
        <v>56</v>
      </c>
      <c r="S98" s="1" t="s">
        <v>94</v>
      </c>
      <c r="V98" s="1">
        <v>0</v>
      </c>
      <c r="W98" s="1" t="s">
        <v>60</v>
      </c>
    </row>
    <row r="99" spans="1:23" x14ac:dyDescent="0.2">
      <c r="A99" s="1">
        <f t="shared" si="4"/>
        <v>997291.79</v>
      </c>
      <c r="B99" s="1">
        <f t="shared" si="4"/>
        <v>997297.66</v>
      </c>
      <c r="C99" s="11" t="s">
        <v>54</v>
      </c>
      <c r="D99" s="1" t="str">
        <f t="shared" si="5"/>
        <v>LE</v>
      </c>
      <c r="E99" s="1">
        <f t="shared" si="6"/>
        <v>19</v>
      </c>
      <c r="F99" s="1" t="str">
        <f t="shared" si="7"/>
        <v>19.0mm LE</v>
      </c>
      <c r="G99" s="1" t="str">
        <f>_xlfn.CONCAT(TEXT(Q99,"0.0"),"mm ",INDEX('Pipe Lookup'!D:D,MATCH('~01 Pipe Segmentation'!R99,'Pipe Lookup'!C:C,0))," TYPE ",P99)</f>
        <v>19.0mm Elbow TYPE 26</v>
      </c>
      <c r="L99" s="1" t="s">
        <v>55</v>
      </c>
      <c r="M99" s="1">
        <v>997291.79</v>
      </c>
      <c r="N99" s="1">
        <v>997297.66</v>
      </c>
      <c r="O99" s="1">
        <v>5.8699999999953434</v>
      </c>
      <c r="P99" s="1">
        <v>26</v>
      </c>
      <c r="Q99" s="1">
        <v>19</v>
      </c>
      <c r="R99" s="1" t="s">
        <v>58</v>
      </c>
      <c r="S99" s="1" t="s">
        <v>94</v>
      </c>
      <c r="U99" s="1" t="s">
        <v>97</v>
      </c>
      <c r="V99" s="1">
        <v>0</v>
      </c>
      <c r="W99" s="1" t="s">
        <v>60</v>
      </c>
    </row>
    <row r="100" spans="1:23" x14ac:dyDescent="0.2">
      <c r="A100" s="1">
        <f t="shared" si="4"/>
        <v>997297.66</v>
      </c>
      <c r="B100" s="1">
        <f t="shared" si="4"/>
        <v>997347.4</v>
      </c>
      <c r="C100" s="11" t="s">
        <v>54</v>
      </c>
      <c r="D100" s="1" t="str">
        <f t="shared" si="5"/>
        <v>FBE</v>
      </c>
      <c r="E100" s="1">
        <f t="shared" si="6"/>
        <v>19</v>
      </c>
      <c r="F100" s="1" t="str">
        <f t="shared" si="7"/>
        <v>19.0mm FBE</v>
      </c>
      <c r="G100" s="1" t="str">
        <f>_xlfn.CONCAT(TEXT(Q100,"0.0"),"mm ",INDEX('Pipe Lookup'!D:D,MATCH('~01 Pipe Segmentation'!R100,'Pipe Lookup'!C:C,0))," TYPE ",P100)</f>
        <v>19.0mm Fusion-Bonded Epoxy TYPE 7</v>
      </c>
      <c r="L100" s="1" t="s">
        <v>55</v>
      </c>
      <c r="M100" s="1">
        <v>997297.66</v>
      </c>
      <c r="N100" s="1">
        <v>997347.4</v>
      </c>
      <c r="O100" s="1">
        <v>49.739999999990687</v>
      </c>
      <c r="P100" s="1">
        <v>7</v>
      </c>
      <c r="Q100" s="1">
        <v>19</v>
      </c>
      <c r="R100" s="1" t="s">
        <v>56</v>
      </c>
      <c r="S100" s="1" t="s">
        <v>94</v>
      </c>
      <c r="V100" s="1">
        <v>0</v>
      </c>
      <c r="W100" s="1" t="s">
        <v>60</v>
      </c>
    </row>
    <row r="101" spans="1:23" x14ac:dyDescent="0.2">
      <c r="A101" s="1">
        <f t="shared" si="4"/>
        <v>997347.4</v>
      </c>
      <c r="B101" s="1">
        <f t="shared" si="4"/>
        <v>997352.31</v>
      </c>
      <c r="C101" s="11" t="s">
        <v>54</v>
      </c>
      <c r="D101" s="1" t="str">
        <f t="shared" si="5"/>
        <v>LE</v>
      </c>
      <c r="E101" s="1">
        <f t="shared" si="6"/>
        <v>19</v>
      </c>
      <c r="F101" s="1" t="str">
        <f t="shared" si="7"/>
        <v>19.0mm LE</v>
      </c>
      <c r="G101" s="1" t="str">
        <f>_xlfn.CONCAT(TEXT(Q101,"0.0"),"mm ",INDEX('Pipe Lookup'!D:D,MATCH('~01 Pipe Segmentation'!R101,'Pipe Lookup'!C:C,0))," TYPE ",P101)</f>
        <v>19.0mm Elbow TYPE 26</v>
      </c>
      <c r="L101" s="1" t="s">
        <v>55</v>
      </c>
      <c r="M101" s="1">
        <v>997347.4</v>
      </c>
      <c r="N101" s="1">
        <v>997352.31</v>
      </c>
      <c r="O101" s="1">
        <v>4.9100000000325963</v>
      </c>
      <c r="P101" s="1">
        <v>26</v>
      </c>
      <c r="Q101" s="1">
        <v>19</v>
      </c>
      <c r="R101" s="1" t="s">
        <v>58</v>
      </c>
      <c r="S101" s="1" t="s">
        <v>94</v>
      </c>
      <c r="U101" s="1" t="s">
        <v>98</v>
      </c>
      <c r="V101" s="1">
        <v>0</v>
      </c>
      <c r="W101" s="1" t="s">
        <v>60</v>
      </c>
    </row>
    <row r="102" spans="1:23" x14ac:dyDescent="0.2">
      <c r="A102" s="1">
        <f t="shared" si="4"/>
        <v>997352.31</v>
      </c>
      <c r="B102" s="1">
        <f t="shared" si="4"/>
        <v>997359.63</v>
      </c>
      <c r="C102" s="11" t="s">
        <v>54</v>
      </c>
      <c r="D102" s="1" t="str">
        <f t="shared" si="5"/>
        <v>FBE</v>
      </c>
      <c r="E102" s="1">
        <f t="shared" si="6"/>
        <v>19</v>
      </c>
      <c r="F102" s="1" t="str">
        <f t="shared" si="7"/>
        <v>19.0mm FBE</v>
      </c>
      <c r="G102" s="1" t="str">
        <f>_xlfn.CONCAT(TEXT(Q102,"0.0"),"mm ",INDEX('Pipe Lookup'!D:D,MATCH('~01 Pipe Segmentation'!R102,'Pipe Lookup'!C:C,0))," TYPE ",P102)</f>
        <v>19.0mm Fusion-Bonded Epoxy TYPE 7</v>
      </c>
      <c r="L102" s="1" t="s">
        <v>55</v>
      </c>
      <c r="M102" s="1">
        <v>997352.31</v>
      </c>
      <c r="N102" s="1">
        <v>997359.63</v>
      </c>
      <c r="O102" s="1">
        <v>7.3199999999487773</v>
      </c>
      <c r="P102" s="1">
        <v>7</v>
      </c>
      <c r="Q102" s="1">
        <v>19</v>
      </c>
      <c r="R102" s="1" t="s">
        <v>56</v>
      </c>
      <c r="S102" s="1" t="s">
        <v>94</v>
      </c>
      <c r="V102" s="1">
        <v>0</v>
      </c>
      <c r="W102" s="1" t="s">
        <v>60</v>
      </c>
    </row>
    <row r="103" spans="1:23" x14ac:dyDescent="0.2">
      <c r="A103" s="1">
        <f t="shared" si="4"/>
        <v>997359.63</v>
      </c>
      <c r="B103" s="1">
        <f t="shared" si="4"/>
        <v>997363.83</v>
      </c>
      <c r="C103" s="11" t="s">
        <v>54</v>
      </c>
      <c r="D103" s="1" t="str">
        <f t="shared" si="5"/>
        <v>LE</v>
      </c>
      <c r="E103" s="1">
        <f t="shared" si="6"/>
        <v>19</v>
      </c>
      <c r="F103" s="1" t="str">
        <f t="shared" si="7"/>
        <v>19.0mm LE</v>
      </c>
      <c r="G103" s="1" t="str">
        <f>_xlfn.CONCAT(TEXT(Q103,"0.0"),"mm ",INDEX('Pipe Lookup'!D:D,MATCH('~01 Pipe Segmentation'!R103,'Pipe Lookup'!C:C,0))," TYPE ",P103)</f>
        <v>19.0mm Elbow TYPE 26</v>
      </c>
      <c r="L103" s="1" t="s">
        <v>55</v>
      </c>
      <c r="M103" s="1">
        <v>997359.63</v>
      </c>
      <c r="N103" s="1">
        <v>997363.83</v>
      </c>
      <c r="O103" s="1">
        <v>4.1999999999534339</v>
      </c>
      <c r="P103" s="1">
        <v>26</v>
      </c>
      <c r="Q103" s="1">
        <v>19</v>
      </c>
      <c r="R103" s="1" t="s">
        <v>58</v>
      </c>
      <c r="S103" s="1" t="s">
        <v>94</v>
      </c>
      <c r="U103" s="1" t="s">
        <v>99</v>
      </c>
      <c r="V103" s="1">
        <v>0</v>
      </c>
      <c r="W103" s="1" t="s">
        <v>60</v>
      </c>
    </row>
    <row r="104" spans="1:23" x14ac:dyDescent="0.2">
      <c r="A104" s="1">
        <f t="shared" si="4"/>
        <v>997363.83</v>
      </c>
      <c r="B104" s="1">
        <f t="shared" si="4"/>
        <v>997373.16</v>
      </c>
      <c r="C104" s="11" t="s">
        <v>54</v>
      </c>
      <c r="D104" s="1" t="str">
        <f t="shared" si="5"/>
        <v>FBE</v>
      </c>
      <c r="E104" s="1">
        <f t="shared" si="6"/>
        <v>19</v>
      </c>
      <c r="F104" s="1" t="str">
        <f t="shared" si="7"/>
        <v>19.0mm FBE</v>
      </c>
      <c r="G104" s="1" t="str">
        <f>_xlfn.CONCAT(TEXT(Q104,"0.0"),"mm ",INDEX('Pipe Lookup'!D:D,MATCH('~01 Pipe Segmentation'!R104,'Pipe Lookup'!C:C,0))," TYPE ",P104)</f>
        <v>19.0mm Fusion-Bonded Epoxy TYPE 7</v>
      </c>
      <c r="L104" s="1" t="s">
        <v>55</v>
      </c>
      <c r="M104" s="1">
        <v>997363.83</v>
      </c>
      <c r="N104" s="1">
        <v>997373.16</v>
      </c>
      <c r="O104" s="1">
        <v>9.3300000000745058</v>
      </c>
      <c r="P104" s="1">
        <v>7</v>
      </c>
      <c r="Q104" s="1">
        <v>19</v>
      </c>
      <c r="R104" s="1" t="s">
        <v>56</v>
      </c>
      <c r="S104" s="1" t="s">
        <v>94</v>
      </c>
      <c r="V104" s="1">
        <v>0</v>
      </c>
      <c r="W104" s="1" t="s">
        <v>60</v>
      </c>
    </row>
    <row r="105" spans="1:23" x14ac:dyDescent="0.2">
      <c r="A105" s="1">
        <f t="shared" si="4"/>
        <v>997373.16</v>
      </c>
      <c r="B105" s="1">
        <f t="shared" si="4"/>
        <v>997378.55</v>
      </c>
      <c r="C105" s="11" t="s">
        <v>54</v>
      </c>
      <c r="D105" s="1" t="str">
        <f t="shared" si="5"/>
        <v>LE</v>
      </c>
      <c r="E105" s="1">
        <f t="shared" si="6"/>
        <v>19</v>
      </c>
      <c r="F105" s="1" t="str">
        <f t="shared" si="7"/>
        <v>19.0mm LE</v>
      </c>
      <c r="G105" s="1" t="str">
        <f>_xlfn.CONCAT(TEXT(Q105,"0.0"),"mm ",INDEX('Pipe Lookup'!D:D,MATCH('~01 Pipe Segmentation'!R105,'Pipe Lookup'!C:C,0))," TYPE ",P105)</f>
        <v>19.0mm Elbow TYPE 26</v>
      </c>
      <c r="L105" s="1" t="s">
        <v>55</v>
      </c>
      <c r="M105" s="1">
        <v>997373.16</v>
      </c>
      <c r="N105" s="1">
        <v>997378.55</v>
      </c>
      <c r="O105" s="1">
        <v>5.3900000000139698</v>
      </c>
      <c r="P105" s="1">
        <v>26</v>
      </c>
      <c r="Q105" s="1">
        <v>19</v>
      </c>
      <c r="R105" s="1" t="s">
        <v>58</v>
      </c>
      <c r="S105" s="1" t="s">
        <v>94</v>
      </c>
      <c r="U105" s="1" t="s">
        <v>100</v>
      </c>
      <c r="V105" s="1">
        <v>0</v>
      </c>
      <c r="W105" s="1" t="s">
        <v>60</v>
      </c>
    </row>
    <row r="106" spans="1:23" x14ac:dyDescent="0.2">
      <c r="A106" s="1">
        <f t="shared" si="4"/>
        <v>997378.55</v>
      </c>
      <c r="B106" s="1">
        <f t="shared" si="4"/>
        <v>997425.31</v>
      </c>
      <c r="C106" s="11" t="s">
        <v>54</v>
      </c>
      <c r="D106" s="1" t="str">
        <f t="shared" si="5"/>
        <v>FBE</v>
      </c>
      <c r="E106" s="1">
        <f t="shared" si="6"/>
        <v>19</v>
      </c>
      <c r="F106" s="1" t="str">
        <f t="shared" si="7"/>
        <v>19.0mm FBE</v>
      </c>
      <c r="G106" s="1" t="str">
        <f>_xlfn.CONCAT(TEXT(Q106,"0.0"),"mm ",INDEX('Pipe Lookup'!D:D,MATCH('~01 Pipe Segmentation'!R106,'Pipe Lookup'!C:C,0))," TYPE ",P106)</f>
        <v>19.0mm Fusion-Bonded Epoxy TYPE 7</v>
      </c>
      <c r="L106" s="1" t="s">
        <v>55</v>
      </c>
      <c r="M106" s="1">
        <v>997378.55</v>
      </c>
      <c r="N106" s="1">
        <v>997425.31</v>
      </c>
      <c r="O106" s="1">
        <v>46.760000000009313</v>
      </c>
      <c r="P106" s="1">
        <v>7</v>
      </c>
      <c r="Q106" s="1">
        <v>19</v>
      </c>
      <c r="R106" s="1" t="s">
        <v>56</v>
      </c>
      <c r="S106" s="1" t="s">
        <v>94</v>
      </c>
      <c r="V106" s="1">
        <v>0</v>
      </c>
      <c r="W106" s="1" t="s">
        <v>60</v>
      </c>
    </row>
    <row r="107" spans="1:23" x14ac:dyDescent="0.2">
      <c r="A107" s="1">
        <f t="shared" si="4"/>
        <v>997425.31</v>
      </c>
      <c r="B107" s="1">
        <f t="shared" si="4"/>
        <v>997430.22</v>
      </c>
      <c r="C107" s="11" t="s">
        <v>54</v>
      </c>
      <c r="D107" s="1" t="str">
        <f t="shared" si="5"/>
        <v>LE</v>
      </c>
      <c r="E107" s="1">
        <f t="shared" si="6"/>
        <v>19</v>
      </c>
      <c r="F107" s="1" t="str">
        <f t="shared" si="7"/>
        <v>19.0mm LE</v>
      </c>
      <c r="G107" s="1" t="str">
        <f>_xlfn.CONCAT(TEXT(Q107,"0.0"),"mm ",INDEX('Pipe Lookup'!D:D,MATCH('~01 Pipe Segmentation'!R107,'Pipe Lookup'!C:C,0))," TYPE ",P107)</f>
        <v>19.0mm Elbow TYPE 26</v>
      </c>
      <c r="L107" s="1" t="s">
        <v>55</v>
      </c>
      <c r="M107" s="1">
        <v>997425.31</v>
      </c>
      <c r="N107" s="1">
        <v>997430.22</v>
      </c>
      <c r="O107" s="1">
        <v>4.909999999916181</v>
      </c>
      <c r="P107" s="1">
        <v>26</v>
      </c>
      <c r="Q107" s="1">
        <v>19</v>
      </c>
      <c r="R107" s="1" t="s">
        <v>58</v>
      </c>
      <c r="S107" s="1" t="s">
        <v>94</v>
      </c>
      <c r="U107" s="1" t="s">
        <v>101</v>
      </c>
      <c r="V107" s="1">
        <v>0</v>
      </c>
      <c r="W107" s="1" t="s">
        <v>60</v>
      </c>
    </row>
    <row r="108" spans="1:23" x14ac:dyDescent="0.2">
      <c r="A108" s="1">
        <f t="shared" si="4"/>
        <v>997430.22</v>
      </c>
      <c r="B108" s="1">
        <f t="shared" si="4"/>
        <v>997454.22</v>
      </c>
      <c r="C108" s="11" t="s">
        <v>54</v>
      </c>
      <c r="D108" s="1" t="str">
        <f t="shared" si="5"/>
        <v>FBE</v>
      </c>
      <c r="E108" s="1">
        <f t="shared" si="6"/>
        <v>19</v>
      </c>
      <c r="F108" s="1" t="str">
        <f t="shared" si="7"/>
        <v>19.0mm FBE</v>
      </c>
      <c r="G108" s="1" t="str">
        <f>_xlfn.CONCAT(TEXT(Q108,"0.0"),"mm ",INDEX('Pipe Lookup'!D:D,MATCH('~01 Pipe Segmentation'!R108,'Pipe Lookup'!C:C,0))," TYPE ",P108)</f>
        <v>19.0mm Fusion-Bonded Epoxy TYPE 7</v>
      </c>
      <c r="L108" s="1" t="s">
        <v>55</v>
      </c>
      <c r="M108" s="1">
        <v>997430.22</v>
      </c>
      <c r="N108" s="1">
        <v>997454.22</v>
      </c>
      <c r="O108" s="1">
        <v>24</v>
      </c>
      <c r="P108" s="1">
        <v>7</v>
      </c>
      <c r="Q108" s="1">
        <v>19</v>
      </c>
      <c r="R108" s="1" t="s">
        <v>56</v>
      </c>
      <c r="S108" s="1" t="s">
        <v>94</v>
      </c>
      <c r="V108" s="1">
        <v>0</v>
      </c>
      <c r="W108" s="1" t="s">
        <v>60</v>
      </c>
    </row>
    <row r="109" spans="1:23" x14ac:dyDescent="0.2">
      <c r="A109" s="1">
        <f t="shared" si="4"/>
        <v>997454.22</v>
      </c>
      <c r="B109" s="1">
        <f t="shared" si="4"/>
        <v>997548</v>
      </c>
      <c r="C109" s="11" t="s">
        <v>54</v>
      </c>
      <c r="D109" s="1" t="str">
        <f t="shared" si="5"/>
        <v>FBE</v>
      </c>
      <c r="E109" s="1">
        <f t="shared" si="6"/>
        <v>14.7</v>
      </c>
      <c r="F109" s="1" t="str">
        <f t="shared" si="7"/>
        <v>14.7mm FBE</v>
      </c>
      <c r="G109" s="1" t="str">
        <f>_xlfn.CONCAT(TEXT(Q109,"0.0"),"mm ",INDEX('Pipe Lookup'!D:D,MATCH('~01 Pipe Segmentation'!R109,'Pipe Lookup'!C:C,0))," TYPE ",P109)</f>
        <v>14.7mm Fusion-Bonded Epoxy TYPE 5</v>
      </c>
      <c r="L109" s="1" t="s">
        <v>55</v>
      </c>
      <c r="M109" s="1">
        <v>997454.22</v>
      </c>
      <c r="N109" s="1">
        <v>997548</v>
      </c>
      <c r="O109" s="1">
        <v>93.78000000002794</v>
      </c>
      <c r="P109" s="1">
        <v>5</v>
      </c>
      <c r="Q109" s="1">
        <v>14.7</v>
      </c>
      <c r="R109" s="1" t="s">
        <v>56</v>
      </c>
      <c r="S109" s="1" t="s">
        <v>94</v>
      </c>
      <c r="V109" s="1">
        <v>0</v>
      </c>
      <c r="W109" s="1" t="s">
        <v>60</v>
      </c>
    </row>
    <row r="110" spans="1:23" x14ac:dyDescent="0.2">
      <c r="A110" s="1">
        <f t="shared" si="4"/>
        <v>997548</v>
      </c>
      <c r="B110" s="1">
        <f t="shared" si="4"/>
        <v>997589.3</v>
      </c>
      <c r="C110" s="11" t="s">
        <v>54</v>
      </c>
      <c r="D110" s="1" t="str">
        <f t="shared" si="5"/>
        <v>FBE</v>
      </c>
      <c r="E110" s="1">
        <f t="shared" si="6"/>
        <v>19</v>
      </c>
      <c r="F110" s="1" t="str">
        <f t="shared" si="7"/>
        <v>19.0mm FBE</v>
      </c>
      <c r="G110" s="1" t="str">
        <f>_xlfn.CONCAT(TEXT(Q110,"0.0"),"mm ",INDEX('Pipe Lookup'!D:D,MATCH('~01 Pipe Segmentation'!R110,'Pipe Lookup'!C:C,0))," TYPE ",P110)</f>
        <v>19.0mm Fusion-Bonded Epoxy TYPE 7</v>
      </c>
      <c r="L110" s="1" t="s">
        <v>55</v>
      </c>
      <c r="M110" s="1">
        <v>997548</v>
      </c>
      <c r="N110" s="1">
        <v>997589.3</v>
      </c>
      <c r="O110" s="1">
        <v>41.300000000046566</v>
      </c>
      <c r="P110" s="1">
        <v>7</v>
      </c>
      <c r="Q110" s="1">
        <v>19</v>
      </c>
      <c r="R110" s="1" t="s">
        <v>56</v>
      </c>
      <c r="S110" s="1" t="s">
        <v>94</v>
      </c>
      <c r="U110" s="1" t="s">
        <v>67</v>
      </c>
      <c r="V110" s="1">
        <v>0</v>
      </c>
      <c r="W110" s="1" t="s">
        <v>60</v>
      </c>
    </row>
    <row r="111" spans="1:23" x14ac:dyDescent="0.2">
      <c r="A111" s="1">
        <f t="shared" si="4"/>
        <v>997589.3</v>
      </c>
      <c r="B111" s="1">
        <f t="shared" si="4"/>
        <v>997594.13</v>
      </c>
      <c r="C111" s="11" t="s">
        <v>54</v>
      </c>
      <c r="D111" s="1" t="str">
        <f t="shared" si="5"/>
        <v>LE</v>
      </c>
      <c r="E111" s="1">
        <f t="shared" si="6"/>
        <v>19</v>
      </c>
      <c r="F111" s="1" t="str">
        <f t="shared" si="7"/>
        <v>19.0mm LE</v>
      </c>
      <c r="G111" s="1" t="str">
        <f>_xlfn.CONCAT(TEXT(Q111,"0.0"),"mm ",INDEX('Pipe Lookup'!D:D,MATCH('~01 Pipe Segmentation'!R111,'Pipe Lookup'!C:C,0))," TYPE ",P111)</f>
        <v>19.0mm Elbow TYPE 26</v>
      </c>
      <c r="L111" s="1" t="s">
        <v>55</v>
      </c>
      <c r="M111" s="1">
        <v>997589.3</v>
      </c>
      <c r="N111" s="1">
        <v>997594.13</v>
      </c>
      <c r="O111" s="1">
        <v>4.8299999999580905</v>
      </c>
      <c r="P111" s="1">
        <v>26</v>
      </c>
      <c r="Q111" s="1">
        <v>19</v>
      </c>
      <c r="R111" s="1" t="s">
        <v>58</v>
      </c>
      <c r="S111" s="1" t="s">
        <v>94</v>
      </c>
      <c r="U111" s="1" t="s">
        <v>102</v>
      </c>
      <c r="V111" s="1">
        <v>0</v>
      </c>
      <c r="W111" s="1" t="s">
        <v>60</v>
      </c>
    </row>
    <row r="112" spans="1:23" x14ac:dyDescent="0.2">
      <c r="A112" s="1">
        <f t="shared" si="4"/>
        <v>997594.13</v>
      </c>
      <c r="B112" s="1">
        <f t="shared" si="4"/>
        <v>997620</v>
      </c>
      <c r="C112" s="11" t="s">
        <v>54</v>
      </c>
      <c r="D112" s="1" t="str">
        <f t="shared" si="5"/>
        <v>FBE</v>
      </c>
      <c r="E112" s="1">
        <f t="shared" si="6"/>
        <v>19</v>
      </c>
      <c r="F112" s="1" t="str">
        <f t="shared" si="7"/>
        <v>19.0mm FBE</v>
      </c>
      <c r="G112" s="1" t="str">
        <f>_xlfn.CONCAT(TEXT(Q112,"0.0"),"mm ",INDEX('Pipe Lookup'!D:D,MATCH('~01 Pipe Segmentation'!R112,'Pipe Lookup'!C:C,0))," TYPE ",P112)</f>
        <v>19.0mm Fusion-Bonded Epoxy TYPE 7</v>
      </c>
      <c r="L112" s="1" t="s">
        <v>55</v>
      </c>
      <c r="M112" s="1">
        <v>997594.13</v>
      </c>
      <c r="N112" s="1">
        <v>997620</v>
      </c>
      <c r="O112" s="1">
        <v>25.869999999995343</v>
      </c>
      <c r="P112" s="1">
        <v>7</v>
      </c>
      <c r="Q112" s="1">
        <v>19</v>
      </c>
      <c r="R112" s="1" t="s">
        <v>56</v>
      </c>
      <c r="S112" s="1" t="s">
        <v>94</v>
      </c>
      <c r="U112" s="1" t="s">
        <v>67</v>
      </c>
      <c r="V112" s="1">
        <v>0</v>
      </c>
      <c r="W112" s="1" t="s">
        <v>60</v>
      </c>
    </row>
    <row r="113" spans="1:23" x14ac:dyDescent="0.2">
      <c r="A113" s="1">
        <f t="shared" si="4"/>
        <v>997620</v>
      </c>
      <c r="B113" s="1">
        <f t="shared" si="4"/>
        <v>997739</v>
      </c>
      <c r="C113" s="11" t="s">
        <v>54</v>
      </c>
      <c r="D113" s="1" t="str">
        <f t="shared" si="5"/>
        <v>ARO</v>
      </c>
      <c r="E113" s="1">
        <f t="shared" si="6"/>
        <v>19</v>
      </c>
      <c r="F113" s="1" t="str">
        <f t="shared" si="7"/>
        <v>19.0mm ARO</v>
      </c>
      <c r="G113" s="1" t="str">
        <f>_xlfn.CONCAT(TEXT(Q113,"0.0"),"mm ",INDEX('Pipe Lookup'!D:D,MATCH('~01 Pipe Segmentation'!R113,'Pipe Lookup'!C:C,0))," TYPE ",P113)</f>
        <v>19.0mm Abrasion-Resistant Overcoat TYPE 8</v>
      </c>
      <c r="L113" s="1" t="s">
        <v>55</v>
      </c>
      <c r="M113" s="1">
        <v>997620</v>
      </c>
      <c r="N113" s="1">
        <v>997739</v>
      </c>
      <c r="O113" s="1">
        <v>119</v>
      </c>
      <c r="P113" s="1">
        <v>8</v>
      </c>
      <c r="Q113" s="1">
        <v>19</v>
      </c>
      <c r="R113" s="1" t="s">
        <v>80</v>
      </c>
      <c r="S113" s="1" t="s">
        <v>94</v>
      </c>
      <c r="U113" s="1" t="s">
        <v>67</v>
      </c>
      <c r="V113" s="1">
        <v>0</v>
      </c>
      <c r="W113" s="1" t="s">
        <v>60</v>
      </c>
    </row>
    <row r="114" spans="1:23" x14ac:dyDescent="0.2">
      <c r="A114" s="1">
        <f t="shared" si="4"/>
        <v>997739</v>
      </c>
      <c r="B114" s="1">
        <f t="shared" si="4"/>
        <v>997745</v>
      </c>
      <c r="C114" s="11" t="s">
        <v>54</v>
      </c>
      <c r="D114" s="1" t="str">
        <f t="shared" si="5"/>
        <v>LE</v>
      </c>
      <c r="E114" s="1">
        <f t="shared" si="6"/>
        <v>19</v>
      </c>
      <c r="F114" s="1" t="str">
        <f t="shared" si="7"/>
        <v>19.0mm LE</v>
      </c>
      <c r="G114" s="1" t="str">
        <f>_xlfn.CONCAT(TEXT(Q114,"0.0"),"mm ",INDEX('Pipe Lookup'!D:D,MATCH('~01 Pipe Segmentation'!R114,'Pipe Lookup'!C:C,0))," TYPE ",P114)</f>
        <v>19.0mm Elbow TYPE 26</v>
      </c>
      <c r="L114" s="1" t="s">
        <v>55</v>
      </c>
      <c r="M114" s="1">
        <v>997739</v>
      </c>
      <c r="N114" s="1">
        <v>997745</v>
      </c>
      <c r="O114" s="1">
        <v>6</v>
      </c>
      <c r="P114" s="1">
        <v>26</v>
      </c>
      <c r="Q114" s="1">
        <v>19</v>
      </c>
      <c r="R114" s="1" t="s">
        <v>58</v>
      </c>
      <c r="S114" s="1" t="s">
        <v>94</v>
      </c>
      <c r="U114" s="1" t="s">
        <v>103</v>
      </c>
      <c r="V114" s="1">
        <v>0</v>
      </c>
      <c r="W114" s="1" t="s">
        <v>60</v>
      </c>
    </row>
    <row r="115" spans="1:23" x14ac:dyDescent="0.2">
      <c r="A115" s="1">
        <f t="shared" si="4"/>
        <v>997745</v>
      </c>
      <c r="B115" s="1">
        <f t="shared" si="4"/>
        <v>997749</v>
      </c>
      <c r="C115" s="11" t="s">
        <v>54</v>
      </c>
      <c r="D115" s="1" t="str">
        <f t="shared" si="5"/>
        <v>FBE</v>
      </c>
      <c r="E115" s="1">
        <f t="shared" si="6"/>
        <v>19</v>
      </c>
      <c r="F115" s="1" t="str">
        <f t="shared" si="7"/>
        <v>19.0mm FBE</v>
      </c>
      <c r="G115" s="1" t="str">
        <f>_xlfn.CONCAT(TEXT(Q115,"0.0"),"mm ",INDEX('Pipe Lookup'!D:D,MATCH('~01 Pipe Segmentation'!R115,'Pipe Lookup'!C:C,0))," TYPE ",P115)</f>
        <v>19.0mm Fusion-Bonded Epoxy TYPE 7</v>
      </c>
      <c r="L115" s="1" t="s">
        <v>55</v>
      </c>
      <c r="M115" s="1">
        <v>997745</v>
      </c>
      <c r="N115" s="1">
        <v>997749</v>
      </c>
      <c r="O115" s="1">
        <v>4</v>
      </c>
      <c r="P115" s="1">
        <v>7</v>
      </c>
      <c r="Q115" s="1">
        <v>19</v>
      </c>
      <c r="R115" s="1" t="s">
        <v>56</v>
      </c>
      <c r="S115" s="1" t="s">
        <v>94</v>
      </c>
      <c r="U115" s="1" t="s">
        <v>67</v>
      </c>
      <c r="V115" s="1">
        <v>0</v>
      </c>
      <c r="W115" s="1" t="s">
        <v>60</v>
      </c>
    </row>
    <row r="116" spans="1:23" x14ac:dyDescent="0.2">
      <c r="A116" s="1">
        <f t="shared" si="4"/>
        <v>997749</v>
      </c>
      <c r="B116" s="1">
        <f t="shared" si="4"/>
        <v>997754.82</v>
      </c>
      <c r="C116" s="11" t="s">
        <v>54</v>
      </c>
      <c r="D116" s="1" t="str">
        <f t="shared" si="5"/>
        <v>LE</v>
      </c>
      <c r="E116" s="1">
        <f t="shared" si="6"/>
        <v>19</v>
      </c>
      <c r="F116" s="1" t="str">
        <f t="shared" si="7"/>
        <v>19.0mm LE</v>
      </c>
      <c r="G116" s="1" t="str">
        <f>_xlfn.CONCAT(TEXT(Q116,"0.0"),"mm ",INDEX('Pipe Lookup'!D:D,MATCH('~01 Pipe Segmentation'!R116,'Pipe Lookup'!C:C,0))," TYPE ",P116)</f>
        <v>19.0mm Elbow TYPE 26</v>
      </c>
      <c r="L116" s="1" t="s">
        <v>55</v>
      </c>
      <c r="M116" s="1">
        <v>997749</v>
      </c>
      <c r="N116" s="1">
        <v>997754.82</v>
      </c>
      <c r="O116" s="1">
        <v>5.8199999999487773</v>
      </c>
      <c r="P116" s="1">
        <v>26</v>
      </c>
      <c r="Q116" s="1">
        <v>19</v>
      </c>
      <c r="R116" s="1" t="s">
        <v>58</v>
      </c>
      <c r="S116" s="1" t="s">
        <v>94</v>
      </c>
      <c r="U116" s="1" t="s">
        <v>104</v>
      </c>
      <c r="V116" s="1">
        <v>0</v>
      </c>
      <c r="W116" s="1" t="s">
        <v>60</v>
      </c>
    </row>
    <row r="117" spans="1:23" x14ac:dyDescent="0.2">
      <c r="A117" s="1">
        <f t="shared" si="4"/>
        <v>997754.82</v>
      </c>
      <c r="B117" s="1">
        <f t="shared" si="4"/>
        <v>997815.33</v>
      </c>
      <c r="C117" s="11" t="s">
        <v>54</v>
      </c>
      <c r="D117" s="1" t="str">
        <f t="shared" si="5"/>
        <v>FBE</v>
      </c>
      <c r="E117" s="1">
        <f t="shared" si="6"/>
        <v>19</v>
      </c>
      <c r="F117" s="1" t="str">
        <f t="shared" si="7"/>
        <v>19.0mm FBE</v>
      </c>
      <c r="G117" s="1" t="str">
        <f>_xlfn.CONCAT(TEXT(Q117,"0.0"),"mm ",INDEX('Pipe Lookup'!D:D,MATCH('~01 Pipe Segmentation'!R117,'Pipe Lookup'!C:C,0))," TYPE ",P117)</f>
        <v>19.0mm Fusion-Bonded Epoxy TYPE 7</v>
      </c>
      <c r="L117" s="1" t="s">
        <v>55</v>
      </c>
      <c r="M117" s="1">
        <v>997754.82</v>
      </c>
      <c r="N117" s="1">
        <v>997815.33</v>
      </c>
      <c r="O117" s="1">
        <v>60.510000000009313</v>
      </c>
      <c r="P117" s="1">
        <v>7</v>
      </c>
      <c r="Q117" s="1">
        <v>19</v>
      </c>
      <c r="R117" s="1" t="s">
        <v>56</v>
      </c>
      <c r="S117" s="1" t="s">
        <v>94</v>
      </c>
      <c r="V117" s="1">
        <v>0</v>
      </c>
      <c r="W117" s="1" t="s">
        <v>60</v>
      </c>
    </row>
    <row r="118" spans="1:23" x14ac:dyDescent="0.2">
      <c r="A118" s="1">
        <f t="shared" si="4"/>
        <v>997815.33</v>
      </c>
      <c r="B118" s="1">
        <f t="shared" si="4"/>
        <v>997819.6</v>
      </c>
      <c r="C118" s="11" t="s">
        <v>54</v>
      </c>
      <c r="D118" s="1" t="str">
        <f t="shared" si="5"/>
        <v>LE</v>
      </c>
      <c r="E118" s="1">
        <f t="shared" si="6"/>
        <v>19</v>
      </c>
      <c r="F118" s="1" t="str">
        <f t="shared" si="7"/>
        <v>19.0mm LE</v>
      </c>
      <c r="G118" s="1" t="str">
        <f>_xlfn.CONCAT(TEXT(Q118,"0.0"),"mm ",INDEX('Pipe Lookup'!D:D,MATCH('~01 Pipe Segmentation'!R118,'Pipe Lookup'!C:C,0))," TYPE ",P118)</f>
        <v>19.0mm Elbow TYPE 26</v>
      </c>
      <c r="L118" s="1" t="s">
        <v>55</v>
      </c>
      <c r="M118" s="1">
        <v>997815.33</v>
      </c>
      <c r="N118" s="1">
        <v>997819.6</v>
      </c>
      <c r="O118" s="1">
        <v>4.2700000000186265</v>
      </c>
      <c r="P118" s="1">
        <v>26</v>
      </c>
      <c r="Q118" s="1">
        <v>19</v>
      </c>
      <c r="R118" s="1" t="s">
        <v>58</v>
      </c>
      <c r="S118" s="1" t="s">
        <v>94</v>
      </c>
      <c r="U118" s="1" t="s">
        <v>105</v>
      </c>
      <c r="V118" s="1">
        <v>0</v>
      </c>
      <c r="W118" s="1" t="s">
        <v>60</v>
      </c>
    </row>
    <row r="119" spans="1:23" x14ac:dyDescent="0.2">
      <c r="A119" s="1">
        <f t="shared" si="4"/>
        <v>997819.6</v>
      </c>
      <c r="B119" s="1">
        <f t="shared" si="4"/>
        <v>997843.6</v>
      </c>
      <c r="C119" s="11" t="s">
        <v>54</v>
      </c>
      <c r="D119" s="1" t="str">
        <f t="shared" si="5"/>
        <v>FBE</v>
      </c>
      <c r="E119" s="1">
        <f t="shared" si="6"/>
        <v>19</v>
      </c>
      <c r="F119" s="1" t="str">
        <f t="shared" si="7"/>
        <v>19.0mm FBE</v>
      </c>
      <c r="G119" s="1" t="str">
        <f>_xlfn.CONCAT(TEXT(Q119,"0.0"),"mm ",INDEX('Pipe Lookup'!D:D,MATCH('~01 Pipe Segmentation'!R119,'Pipe Lookup'!C:C,0))," TYPE ",P119)</f>
        <v>19.0mm Fusion-Bonded Epoxy TYPE 7</v>
      </c>
      <c r="L119" s="1" t="s">
        <v>55</v>
      </c>
      <c r="M119" s="1">
        <v>997819.6</v>
      </c>
      <c r="N119" s="1">
        <v>997843.6</v>
      </c>
      <c r="O119" s="1">
        <v>24</v>
      </c>
      <c r="P119" s="1">
        <v>7</v>
      </c>
      <c r="Q119" s="1">
        <v>19</v>
      </c>
      <c r="R119" s="1" t="s">
        <v>56</v>
      </c>
      <c r="S119" s="1" t="s">
        <v>94</v>
      </c>
      <c r="V119" s="1">
        <v>0</v>
      </c>
      <c r="W119" s="1" t="s">
        <v>60</v>
      </c>
    </row>
    <row r="120" spans="1:23" x14ac:dyDescent="0.2">
      <c r="A120" s="1">
        <f t="shared" si="4"/>
        <v>997843.6</v>
      </c>
      <c r="B120" s="1">
        <f t="shared" si="4"/>
        <v>998000</v>
      </c>
      <c r="C120" s="11" t="s">
        <v>54</v>
      </c>
      <c r="D120" s="1" t="str">
        <f t="shared" si="5"/>
        <v>FBE</v>
      </c>
      <c r="E120" s="1">
        <f t="shared" si="6"/>
        <v>14.7</v>
      </c>
      <c r="F120" s="1" t="str">
        <f t="shared" si="7"/>
        <v>14.7mm FBE</v>
      </c>
      <c r="G120" s="1" t="str">
        <f>_xlfn.CONCAT(TEXT(Q120,"0.0"),"mm ",INDEX('Pipe Lookup'!D:D,MATCH('~01 Pipe Segmentation'!R120,'Pipe Lookup'!C:C,0))," TYPE ",P120)</f>
        <v>14.7mm Fusion-Bonded Epoxy TYPE 5</v>
      </c>
      <c r="L120" s="1" t="s">
        <v>55</v>
      </c>
      <c r="M120" s="1">
        <v>997843.6</v>
      </c>
      <c r="N120" s="1">
        <v>998000</v>
      </c>
      <c r="O120" s="1">
        <v>156.40000000002328</v>
      </c>
      <c r="P120" s="1">
        <v>5</v>
      </c>
      <c r="Q120" s="1">
        <v>14.7</v>
      </c>
      <c r="R120" s="1" t="s">
        <v>56</v>
      </c>
      <c r="S120" s="1" t="s">
        <v>94</v>
      </c>
      <c r="V120" s="1">
        <v>0</v>
      </c>
      <c r="W120" s="1" t="s">
        <v>60</v>
      </c>
    </row>
    <row r="121" spans="1:23" x14ac:dyDescent="0.2">
      <c r="A121" s="1">
        <f t="shared" si="4"/>
        <v>998000</v>
      </c>
      <c r="B121" s="1">
        <f t="shared" si="4"/>
        <v>998063.11</v>
      </c>
      <c r="C121" s="11" t="s">
        <v>54</v>
      </c>
      <c r="D121" s="1" t="str">
        <f t="shared" si="5"/>
        <v>FBE</v>
      </c>
      <c r="E121" s="1">
        <f t="shared" si="6"/>
        <v>14.7</v>
      </c>
      <c r="F121" s="1" t="str">
        <f t="shared" si="7"/>
        <v>14.7mm FBE</v>
      </c>
      <c r="G121" s="1" t="str">
        <f>_xlfn.CONCAT(TEXT(Q121,"0.0"),"mm ",INDEX('Pipe Lookup'!D:D,MATCH('~01 Pipe Segmentation'!R121,'Pipe Lookup'!C:C,0))," TYPE ",P121)</f>
        <v>14.7mm Fusion-Bonded Epoxy TYPE 5</v>
      </c>
      <c r="L121" s="1" t="s">
        <v>55</v>
      </c>
      <c r="M121" s="1">
        <v>998000</v>
      </c>
      <c r="N121" s="1">
        <v>998063.11</v>
      </c>
      <c r="O121" s="1">
        <v>63.10999999998603</v>
      </c>
      <c r="P121" s="1">
        <v>5</v>
      </c>
      <c r="Q121" s="1">
        <v>14.7</v>
      </c>
      <c r="R121" s="1" t="s">
        <v>56</v>
      </c>
      <c r="S121" s="1" t="s">
        <v>106</v>
      </c>
      <c r="V121" s="1">
        <v>0</v>
      </c>
      <c r="W121" s="1" t="s">
        <v>60</v>
      </c>
    </row>
    <row r="122" spans="1:23" x14ac:dyDescent="0.2">
      <c r="A122" s="1">
        <f t="shared" si="4"/>
        <v>998063.11</v>
      </c>
      <c r="B122" s="1">
        <f t="shared" si="4"/>
        <v>998087.11</v>
      </c>
      <c r="C122" s="11" t="s">
        <v>54</v>
      </c>
      <c r="D122" s="1" t="str">
        <f t="shared" si="5"/>
        <v>FBE</v>
      </c>
      <c r="E122" s="1">
        <f t="shared" si="6"/>
        <v>19</v>
      </c>
      <c r="F122" s="1" t="str">
        <f t="shared" si="7"/>
        <v>19.0mm FBE</v>
      </c>
      <c r="G122" s="1" t="str">
        <f>_xlfn.CONCAT(TEXT(Q122,"0.0"),"mm ",INDEX('Pipe Lookup'!D:D,MATCH('~01 Pipe Segmentation'!R122,'Pipe Lookup'!C:C,0))," TYPE ",P122)</f>
        <v>19.0mm Fusion-Bonded Epoxy TYPE 7</v>
      </c>
      <c r="L122" s="1" t="s">
        <v>55</v>
      </c>
      <c r="M122" s="1">
        <v>998063.11</v>
      </c>
      <c r="N122" s="1">
        <v>998087.11</v>
      </c>
      <c r="O122" s="1">
        <v>24</v>
      </c>
      <c r="P122" s="1">
        <v>7</v>
      </c>
      <c r="Q122" s="1">
        <v>19</v>
      </c>
      <c r="R122" s="1" t="s">
        <v>56</v>
      </c>
      <c r="S122" s="1" t="s">
        <v>106</v>
      </c>
      <c r="V122" s="1">
        <v>0</v>
      </c>
      <c r="W122" s="1" t="s">
        <v>60</v>
      </c>
    </row>
    <row r="123" spans="1:23" x14ac:dyDescent="0.2">
      <c r="A123" s="1">
        <f t="shared" si="4"/>
        <v>998087.11</v>
      </c>
      <c r="B123" s="1">
        <f t="shared" si="4"/>
        <v>998092.91</v>
      </c>
      <c r="C123" s="11" t="s">
        <v>54</v>
      </c>
      <c r="D123" s="1" t="str">
        <f t="shared" si="5"/>
        <v>LE</v>
      </c>
      <c r="E123" s="1">
        <f t="shared" si="6"/>
        <v>19</v>
      </c>
      <c r="F123" s="1" t="str">
        <f t="shared" si="7"/>
        <v>19.0mm LE</v>
      </c>
      <c r="G123" s="1" t="str">
        <f>_xlfn.CONCAT(TEXT(Q123,"0.0"),"mm ",INDEX('Pipe Lookup'!D:D,MATCH('~01 Pipe Segmentation'!R123,'Pipe Lookup'!C:C,0))," TYPE ",P123)</f>
        <v>19.0mm Elbow TYPE 26</v>
      </c>
      <c r="L123" s="1" t="s">
        <v>55</v>
      </c>
      <c r="M123" s="1">
        <v>998087.11</v>
      </c>
      <c r="N123" s="1">
        <v>998092.91</v>
      </c>
      <c r="O123" s="1">
        <v>5.8000000000465661</v>
      </c>
      <c r="P123" s="1">
        <v>26</v>
      </c>
      <c r="Q123" s="1">
        <v>19</v>
      </c>
      <c r="R123" s="1" t="s">
        <v>58</v>
      </c>
      <c r="S123" s="1" t="s">
        <v>106</v>
      </c>
      <c r="U123" s="1" t="s">
        <v>107</v>
      </c>
      <c r="V123" s="1">
        <v>0</v>
      </c>
      <c r="W123" s="1" t="s">
        <v>60</v>
      </c>
    </row>
    <row r="124" spans="1:23" x14ac:dyDescent="0.2">
      <c r="A124" s="1">
        <f t="shared" si="4"/>
        <v>998092.91</v>
      </c>
      <c r="B124" s="1">
        <f t="shared" si="4"/>
        <v>998116.91</v>
      </c>
      <c r="C124" s="11" t="s">
        <v>54</v>
      </c>
      <c r="D124" s="1" t="str">
        <f t="shared" si="5"/>
        <v>FBE</v>
      </c>
      <c r="E124" s="1">
        <f t="shared" si="6"/>
        <v>19</v>
      </c>
      <c r="F124" s="1" t="str">
        <f t="shared" si="7"/>
        <v>19.0mm FBE</v>
      </c>
      <c r="G124" s="1" t="str">
        <f>_xlfn.CONCAT(TEXT(Q124,"0.0"),"mm ",INDEX('Pipe Lookup'!D:D,MATCH('~01 Pipe Segmentation'!R124,'Pipe Lookup'!C:C,0))," TYPE ",P124)</f>
        <v>19.0mm Fusion-Bonded Epoxy TYPE 7</v>
      </c>
      <c r="L124" s="1" t="s">
        <v>55</v>
      </c>
      <c r="M124" s="1">
        <v>998092.91</v>
      </c>
      <c r="N124" s="1">
        <v>998116.91</v>
      </c>
      <c r="O124" s="1">
        <v>24</v>
      </c>
      <c r="P124" s="1">
        <v>7</v>
      </c>
      <c r="Q124" s="1">
        <v>19</v>
      </c>
      <c r="R124" s="1" t="s">
        <v>56</v>
      </c>
      <c r="S124" s="1" t="s">
        <v>106</v>
      </c>
      <c r="V124" s="1">
        <v>0</v>
      </c>
      <c r="W124" s="1" t="s">
        <v>60</v>
      </c>
    </row>
    <row r="125" spans="1:23" x14ac:dyDescent="0.2">
      <c r="A125" s="1">
        <f t="shared" si="4"/>
        <v>998116.91</v>
      </c>
      <c r="B125" s="1">
        <f t="shared" si="4"/>
        <v>998770.81</v>
      </c>
      <c r="C125" s="11" t="s">
        <v>54</v>
      </c>
      <c r="D125" s="1" t="str">
        <f t="shared" si="5"/>
        <v>FBE</v>
      </c>
      <c r="E125" s="1">
        <f t="shared" si="6"/>
        <v>14.7</v>
      </c>
      <c r="F125" s="1" t="str">
        <f t="shared" si="7"/>
        <v>14.7mm FBE</v>
      </c>
      <c r="G125" s="1" t="str">
        <f>_xlfn.CONCAT(TEXT(Q125,"0.0"),"mm ",INDEX('Pipe Lookup'!D:D,MATCH('~01 Pipe Segmentation'!R125,'Pipe Lookup'!C:C,0))," TYPE ",P125)</f>
        <v>14.7mm Fusion-Bonded Epoxy TYPE 5</v>
      </c>
      <c r="L125" s="1" t="s">
        <v>55</v>
      </c>
      <c r="M125" s="1">
        <v>998116.91</v>
      </c>
      <c r="N125" s="1">
        <v>998770.81</v>
      </c>
      <c r="O125" s="1">
        <v>653.90000000002328</v>
      </c>
      <c r="P125" s="1">
        <v>5</v>
      </c>
      <c r="Q125" s="1">
        <v>14.7</v>
      </c>
      <c r="R125" s="1" t="s">
        <v>56</v>
      </c>
      <c r="S125" s="1" t="s">
        <v>106</v>
      </c>
      <c r="V125" s="1">
        <v>0</v>
      </c>
      <c r="W125" s="1" t="s">
        <v>60</v>
      </c>
    </row>
    <row r="126" spans="1:23" x14ac:dyDescent="0.2">
      <c r="A126" s="1">
        <f t="shared" si="4"/>
        <v>998770.81</v>
      </c>
      <c r="B126" s="1">
        <f t="shared" si="4"/>
        <v>998794.81</v>
      </c>
      <c r="C126" s="11" t="s">
        <v>54</v>
      </c>
      <c r="D126" s="1" t="str">
        <f t="shared" si="5"/>
        <v>FBE</v>
      </c>
      <c r="E126" s="1">
        <f t="shared" si="6"/>
        <v>19</v>
      </c>
      <c r="F126" s="1" t="str">
        <f t="shared" si="7"/>
        <v>19.0mm FBE</v>
      </c>
      <c r="G126" s="1" t="str">
        <f>_xlfn.CONCAT(TEXT(Q126,"0.0"),"mm ",INDEX('Pipe Lookup'!D:D,MATCH('~01 Pipe Segmentation'!R126,'Pipe Lookup'!C:C,0))," TYPE ",P126)</f>
        <v>19.0mm Fusion-Bonded Epoxy TYPE 7</v>
      </c>
      <c r="L126" s="1" t="s">
        <v>55</v>
      </c>
      <c r="M126" s="1">
        <v>998770.81</v>
      </c>
      <c r="N126" s="1">
        <v>998794.81</v>
      </c>
      <c r="O126" s="1">
        <v>24</v>
      </c>
      <c r="P126" s="1">
        <v>7</v>
      </c>
      <c r="Q126" s="1">
        <v>19</v>
      </c>
      <c r="R126" s="1" t="s">
        <v>56</v>
      </c>
      <c r="S126" s="1" t="s">
        <v>106</v>
      </c>
      <c r="V126" s="1">
        <v>0</v>
      </c>
      <c r="W126" s="1" t="s">
        <v>60</v>
      </c>
    </row>
    <row r="127" spans="1:23" x14ac:dyDescent="0.2">
      <c r="A127" s="1">
        <f t="shared" si="4"/>
        <v>998794.81</v>
      </c>
      <c r="B127" s="1">
        <f t="shared" si="4"/>
        <v>998799.25</v>
      </c>
      <c r="C127" s="11" t="s">
        <v>54</v>
      </c>
      <c r="D127" s="1" t="str">
        <f t="shared" si="5"/>
        <v>LE</v>
      </c>
      <c r="E127" s="1">
        <f t="shared" si="6"/>
        <v>19</v>
      </c>
      <c r="F127" s="1" t="str">
        <f t="shared" si="7"/>
        <v>19.0mm LE</v>
      </c>
      <c r="G127" s="1" t="str">
        <f>_xlfn.CONCAT(TEXT(Q127,"0.0"),"mm ",INDEX('Pipe Lookup'!D:D,MATCH('~01 Pipe Segmentation'!R127,'Pipe Lookup'!C:C,0))," TYPE ",P127)</f>
        <v>19.0mm Elbow TYPE 26</v>
      </c>
      <c r="L127" s="1" t="s">
        <v>55</v>
      </c>
      <c r="M127" s="1">
        <v>998794.81</v>
      </c>
      <c r="N127" s="1">
        <v>998799.25</v>
      </c>
      <c r="O127" s="1">
        <v>4.4399999999441206</v>
      </c>
      <c r="P127" s="1">
        <v>26</v>
      </c>
      <c r="Q127" s="1">
        <v>19</v>
      </c>
      <c r="R127" s="1" t="s">
        <v>58</v>
      </c>
      <c r="S127" s="1" t="s">
        <v>106</v>
      </c>
      <c r="U127" s="1" t="s">
        <v>108</v>
      </c>
      <c r="V127" s="1">
        <v>0</v>
      </c>
      <c r="W127" s="1" t="s">
        <v>60</v>
      </c>
    </row>
    <row r="128" spans="1:23" x14ac:dyDescent="0.2">
      <c r="A128" s="1">
        <f t="shared" si="4"/>
        <v>998799.25</v>
      </c>
      <c r="B128" s="1">
        <f t="shared" si="4"/>
        <v>998823.25</v>
      </c>
      <c r="C128" s="11" t="s">
        <v>54</v>
      </c>
      <c r="D128" s="1" t="str">
        <f t="shared" si="5"/>
        <v>FBE</v>
      </c>
      <c r="E128" s="1">
        <f t="shared" si="6"/>
        <v>19</v>
      </c>
      <c r="F128" s="1" t="str">
        <f t="shared" si="7"/>
        <v>19.0mm FBE</v>
      </c>
      <c r="G128" s="1" t="str">
        <f>_xlfn.CONCAT(TEXT(Q128,"0.0"),"mm ",INDEX('Pipe Lookup'!D:D,MATCH('~01 Pipe Segmentation'!R128,'Pipe Lookup'!C:C,0))," TYPE ",P128)</f>
        <v>19.0mm Fusion-Bonded Epoxy TYPE 7</v>
      </c>
      <c r="L128" s="1" t="s">
        <v>55</v>
      </c>
      <c r="M128" s="1">
        <v>998799.25</v>
      </c>
      <c r="N128" s="1">
        <v>998823.25</v>
      </c>
      <c r="O128" s="1">
        <v>24</v>
      </c>
      <c r="P128" s="1">
        <v>7</v>
      </c>
      <c r="Q128" s="1">
        <v>19</v>
      </c>
      <c r="R128" s="1" t="s">
        <v>56</v>
      </c>
      <c r="S128" s="1" t="s">
        <v>106</v>
      </c>
      <c r="V128" s="1">
        <v>0</v>
      </c>
      <c r="W128" s="1" t="s">
        <v>60</v>
      </c>
    </row>
    <row r="129" spans="1:23" x14ac:dyDescent="0.2">
      <c r="A129" s="1">
        <f t="shared" si="4"/>
        <v>998823.25</v>
      </c>
      <c r="B129" s="1">
        <f t="shared" si="4"/>
        <v>998867.59</v>
      </c>
      <c r="C129" s="11" t="s">
        <v>54</v>
      </c>
      <c r="D129" s="1" t="str">
        <f t="shared" si="5"/>
        <v>FBE</v>
      </c>
      <c r="E129" s="1">
        <f t="shared" si="6"/>
        <v>14.7</v>
      </c>
      <c r="F129" s="1" t="str">
        <f t="shared" si="7"/>
        <v>14.7mm FBE</v>
      </c>
      <c r="G129" s="1" t="str">
        <f>_xlfn.CONCAT(TEXT(Q129,"0.0"),"mm ",INDEX('Pipe Lookup'!D:D,MATCH('~01 Pipe Segmentation'!R129,'Pipe Lookup'!C:C,0))," TYPE ",P129)</f>
        <v>14.7mm Fusion-Bonded Epoxy TYPE 5</v>
      </c>
      <c r="L129" s="1" t="s">
        <v>55</v>
      </c>
      <c r="M129" s="1">
        <v>998823.25</v>
      </c>
      <c r="N129" s="1">
        <v>998867.59</v>
      </c>
      <c r="O129" s="1">
        <v>44.339999999967404</v>
      </c>
      <c r="P129" s="1">
        <v>5</v>
      </c>
      <c r="Q129" s="1">
        <v>14.7</v>
      </c>
      <c r="R129" s="1" t="s">
        <v>56</v>
      </c>
      <c r="S129" s="1" t="s">
        <v>106</v>
      </c>
      <c r="V129" s="1">
        <v>0</v>
      </c>
      <c r="W129" s="1" t="s">
        <v>60</v>
      </c>
    </row>
    <row r="130" spans="1:23" x14ac:dyDescent="0.2">
      <c r="A130" s="1">
        <f t="shared" ref="A130:B193" si="8">IF(OR(AND(ISNUMBER(M130),M130&gt;0),ISNUMBER(SEARCH("+",M130))),IF(NOT(ISNUMBER(M130)),1000*LEFT(M130,SEARCH("+",M130)-1)+MID(M130,SEARCH("+",M130)+1,3)+RIGHT(M130,3),M130),"")</f>
        <v>998867.59</v>
      </c>
      <c r="B130" s="1">
        <f t="shared" si="8"/>
        <v>998891.59</v>
      </c>
      <c r="C130" s="11" t="s">
        <v>54</v>
      </c>
      <c r="D130" s="1" t="str">
        <f t="shared" si="5"/>
        <v>FBE</v>
      </c>
      <c r="E130" s="1">
        <f t="shared" si="6"/>
        <v>19</v>
      </c>
      <c r="F130" s="1" t="str">
        <f t="shared" si="7"/>
        <v>19.0mm FBE</v>
      </c>
      <c r="G130" s="1" t="str">
        <f>_xlfn.CONCAT(TEXT(Q130,"0.0"),"mm ",INDEX('Pipe Lookup'!D:D,MATCH('~01 Pipe Segmentation'!R130,'Pipe Lookup'!C:C,0))," TYPE ",P130)</f>
        <v>19.0mm Fusion-Bonded Epoxy TYPE 7</v>
      </c>
      <c r="L130" s="1" t="s">
        <v>55</v>
      </c>
      <c r="M130" s="1">
        <v>998867.59</v>
      </c>
      <c r="N130" s="1">
        <v>998891.59</v>
      </c>
      <c r="O130" s="1">
        <v>24</v>
      </c>
      <c r="P130" s="1">
        <v>7</v>
      </c>
      <c r="Q130" s="1">
        <v>19</v>
      </c>
      <c r="R130" s="1" t="s">
        <v>56</v>
      </c>
      <c r="S130" s="1" t="s">
        <v>106</v>
      </c>
      <c r="V130" s="1">
        <v>0</v>
      </c>
      <c r="W130" s="1" t="s">
        <v>60</v>
      </c>
    </row>
    <row r="131" spans="1:23" x14ac:dyDescent="0.2">
      <c r="A131" s="1">
        <f t="shared" si="8"/>
        <v>998891.59</v>
      </c>
      <c r="B131" s="1">
        <f t="shared" si="8"/>
        <v>998895.79</v>
      </c>
      <c r="C131" s="11" t="s">
        <v>54</v>
      </c>
      <c r="D131" s="1" t="str">
        <f t="shared" ref="D131:D194" si="9">TRIM(LEFT(R131,3))</f>
        <v>LE</v>
      </c>
      <c r="E131" s="1">
        <f t="shared" ref="E131:E194" si="10">Q131</f>
        <v>19</v>
      </c>
      <c r="F131" s="1" t="str">
        <f t="shared" ref="F131:F194" si="11">_xlfn.CONCAT(TEXT(Q131,"0.0"),"mm ",R131)</f>
        <v>19.0mm LE</v>
      </c>
      <c r="G131" s="1" t="str">
        <f>_xlfn.CONCAT(TEXT(Q131,"0.0"),"mm ",INDEX('Pipe Lookup'!D:D,MATCH('~01 Pipe Segmentation'!R131,'Pipe Lookup'!C:C,0))," TYPE ",P131)</f>
        <v>19.0mm Elbow TYPE 26</v>
      </c>
      <c r="L131" s="1" t="s">
        <v>55</v>
      </c>
      <c r="M131" s="1">
        <v>998891.59</v>
      </c>
      <c r="N131" s="1">
        <v>998895.79</v>
      </c>
      <c r="O131" s="1">
        <v>4.2000000000698492</v>
      </c>
      <c r="P131" s="1">
        <v>26</v>
      </c>
      <c r="Q131" s="1">
        <v>19</v>
      </c>
      <c r="R131" s="1" t="s">
        <v>58</v>
      </c>
      <c r="S131" s="1" t="s">
        <v>106</v>
      </c>
      <c r="U131" s="1" t="s">
        <v>109</v>
      </c>
      <c r="V131" s="1">
        <v>0</v>
      </c>
      <c r="W131" s="1" t="s">
        <v>60</v>
      </c>
    </row>
    <row r="132" spans="1:23" x14ac:dyDescent="0.2">
      <c r="A132" s="1">
        <f t="shared" si="8"/>
        <v>998895.79</v>
      </c>
      <c r="B132" s="1">
        <f t="shared" si="8"/>
        <v>998919.79</v>
      </c>
      <c r="C132" s="11" t="s">
        <v>54</v>
      </c>
      <c r="D132" s="1" t="str">
        <f t="shared" si="9"/>
        <v>FBE</v>
      </c>
      <c r="E132" s="1">
        <f t="shared" si="10"/>
        <v>19</v>
      </c>
      <c r="F132" s="1" t="str">
        <f t="shared" si="11"/>
        <v>19.0mm FBE</v>
      </c>
      <c r="G132" s="1" t="str">
        <f>_xlfn.CONCAT(TEXT(Q132,"0.0"),"mm ",INDEX('Pipe Lookup'!D:D,MATCH('~01 Pipe Segmentation'!R132,'Pipe Lookup'!C:C,0))," TYPE ",P132)</f>
        <v>19.0mm Fusion-Bonded Epoxy TYPE 7</v>
      </c>
      <c r="L132" s="1" t="s">
        <v>55</v>
      </c>
      <c r="M132" s="1">
        <v>998895.79</v>
      </c>
      <c r="N132" s="1">
        <v>998919.79</v>
      </c>
      <c r="O132" s="1">
        <v>24</v>
      </c>
      <c r="P132" s="1">
        <v>7</v>
      </c>
      <c r="Q132" s="1">
        <v>19</v>
      </c>
      <c r="R132" s="1" t="s">
        <v>56</v>
      </c>
      <c r="S132" s="1" t="s">
        <v>106</v>
      </c>
      <c r="V132" s="1">
        <v>0</v>
      </c>
      <c r="W132" s="1" t="s">
        <v>60</v>
      </c>
    </row>
    <row r="133" spans="1:23" x14ac:dyDescent="0.2">
      <c r="A133" s="1">
        <f t="shared" si="8"/>
        <v>998919.79</v>
      </c>
      <c r="B133" s="1">
        <f t="shared" si="8"/>
        <v>999273.21</v>
      </c>
      <c r="C133" s="11" t="s">
        <v>54</v>
      </c>
      <c r="D133" s="1" t="str">
        <f t="shared" si="9"/>
        <v>FBE</v>
      </c>
      <c r="E133" s="1">
        <f t="shared" si="10"/>
        <v>14.7</v>
      </c>
      <c r="F133" s="1" t="str">
        <f t="shared" si="11"/>
        <v>14.7mm FBE</v>
      </c>
      <c r="G133" s="1" t="str">
        <f>_xlfn.CONCAT(TEXT(Q133,"0.0"),"mm ",INDEX('Pipe Lookup'!D:D,MATCH('~01 Pipe Segmentation'!R133,'Pipe Lookup'!C:C,0))," TYPE ",P133)</f>
        <v>14.7mm Fusion-Bonded Epoxy TYPE 5</v>
      </c>
      <c r="L133" s="1" t="s">
        <v>55</v>
      </c>
      <c r="M133" s="1">
        <v>998919.79</v>
      </c>
      <c r="N133" s="1">
        <v>999273.21</v>
      </c>
      <c r="O133" s="1">
        <v>353.41999999992549</v>
      </c>
      <c r="P133" s="1">
        <v>5</v>
      </c>
      <c r="Q133" s="1">
        <v>14.7</v>
      </c>
      <c r="R133" s="1" t="s">
        <v>56</v>
      </c>
      <c r="S133" s="1" t="s">
        <v>106</v>
      </c>
      <c r="V133" s="1">
        <v>0</v>
      </c>
      <c r="W133" s="1" t="s">
        <v>60</v>
      </c>
    </row>
    <row r="134" spans="1:23" x14ac:dyDescent="0.2">
      <c r="A134" s="1">
        <f t="shared" si="8"/>
        <v>999273.21</v>
      </c>
      <c r="B134" s="1">
        <f t="shared" si="8"/>
        <v>999297.21</v>
      </c>
      <c r="C134" s="11" t="s">
        <v>54</v>
      </c>
      <c r="D134" s="1" t="str">
        <f t="shared" si="9"/>
        <v>FBE</v>
      </c>
      <c r="E134" s="1">
        <f t="shared" si="10"/>
        <v>19</v>
      </c>
      <c r="F134" s="1" t="str">
        <f t="shared" si="11"/>
        <v>19.0mm FBE</v>
      </c>
      <c r="G134" s="1" t="str">
        <f>_xlfn.CONCAT(TEXT(Q134,"0.0"),"mm ",INDEX('Pipe Lookup'!D:D,MATCH('~01 Pipe Segmentation'!R134,'Pipe Lookup'!C:C,0))," TYPE ",P134)</f>
        <v>19.0mm Fusion-Bonded Epoxy TYPE 7</v>
      </c>
      <c r="L134" s="1" t="s">
        <v>55</v>
      </c>
      <c r="M134" s="1">
        <v>999273.21</v>
      </c>
      <c r="N134" s="1">
        <v>999297.21</v>
      </c>
      <c r="O134" s="1">
        <v>24</v>
      </c>
      <c r="P134" s="1">
        <v>7</v>
      </c>
      <c r="Q134" s="1">
        <v>19</v>
      </c>
      <c r="R134" s="1" t="s">
        <v>56</v>
      </c>
      <c r="S134" s="1" t="s">
        <v>106</v>
      </c>
      <c r="V134" s="1">
        <v>0</v>
      </c>
      <c r="W134" s="1" t="s">
        <v>60</v>
      </c>
    </row>
    <row r="135" spans="1:23" x14ac:dyDescent="0.2">
      <c r="A135" s="1">
        <f t="shared" si="8"/>
        <v>999297.21</v>
      </c>
      <c r="B135" s="1">
        <f t="shared" si="8"/>
        <v>999301.96</v>
      </c>
      <c r="C135" s="11" t="s">
        <v>54</v>
      </c>
      <c r="D135" s="1" t="str">
        <f t="shared" si="9"/>
        <v>LE</v>
      </c>
      <c r="E135" s="1">
        <f t="shared" si="10"/>
        <v>19</v>
      </c>
      <c r="F135" s="1" t="str">
        <f t="shared" si="11"/>
        <v>19.0mm LE</v>
      </c>
      <c r="G135" s="1" t="str">
        <f>_xlfn.CONCAT(TEXT(Q135,"0.0"),"mm ",INDEX('Pipe Lookup'!D:D,MATCH('~01 Pipe Segmentation'!R135,'Pipe Lookup'!C:C,0))," TYPE ",P135)</f>
        <v>19.0mm Elbow TYPE 26</v>
      </c>
      <c r="L135" s="1" t="s">
        <v>55</v>
      </c>
      <c r="M135" s="1">
        <v>999297.21</v>
      </c>
      <c r="N135" s="1">
        <v>999301.96</v>
      </c>
      <c r="O135" s="1">
        <v>4.75</v>
      </c>
      <c r="P135" s="1">
        <v>26</v>
      </c>
      <c r="Q135" s="1">
        <v>19</v>
      </c>
      <c r="R135" s="1" t="s">
        <v>58</v>
      </c>
      <c r="S135" s="1" t="s">
        <v>106</v>
      </c>
      <c r="U135" s="1" t="s">
        <v>110</v>
      </c>
      <c r="V135" s="1">
        <v>0</v>
      </c>
      <c r="W135" s="1" t="s">
        <v>60</v>
      </c>
    </row>
    <row r="136" spans="1:23" x14ac:dyDescent="0.2">
      <c r="A136" s="1">
        <f t="shared" si="8"/>
        <v>999301.96</v>
      </c>
      <c r="B136" s="1">
        <f t="shared" si="8"/>
        <v>999325.96</v>
      </c>
      <c r="C136" s="11" t="s">
        <v>54</v>
      </c>
      <c r="D136" s="1" t="str">
        <f t="shared" si="9"/>
        <v>FBE</v>
      </c>
      <c r="E136" s="1">
        <f t="shared" si="10"/>
        <v>19</v>
      </c>
      <c r="F136" s="1" t="str">
        <f t="shared" si="11"/>
        <v>19.0mm FBE</v>
      </c>
      <c r="G136" s="1" t="str">
        <f>_xlfn.CONCAT(TEXT(Q136,"0.0"),"mm ",INDEX('Pipe Lookup'!D:D,MATCH('~01 Pipe Segmentation'!R136,'Pipe Lookup'!C:C,0))," TYPE ",P136)</f>
        <v>19.0mm Fusion-Bonded Epoxy TYPE 7</v>
      </c>
      <c r="L136" s="1" t="s">
        <v>55</v>
      </c>
      <c r="M136" s="1">
        <v>999301.96</v>
      </c>
      <c r="N136" s="1">
        <v>999325.96</v>
      </c>
      <c r="O136" s="1">
        <v>24</v>
      </c>
      <c r="P136" s="1">
        <v>7</v>
      </c>
      <c r="Q136" s="1">
        <v>19</v>
      </c>
      <c r="R136" s="1" t="s">
        <v>56</v>
      </c>
      <c r="S136" s="1" t="s">
        <v>106</v>
      </c>
      <c r="V136" s="1">
        <v>0</v>
      </c>
      <c r="W136" s="1" t="s">
        <v>60</v>
      </c>
    </row>
    <row r="137" spans="1:23" x14ac:dyDescent="0.2">
      <c r="A137" s="1">
        <f t="shared" si="8"/>
        <v>999325.96</v>
      </c>
      <c r="B137" s="1">
        <f t="shared" si="8"/>
        <v>999409.3</v>
      </c>
      <c r="C137" s="11" t="s">
        <v>54</v>
      </c>
      <c r="D137" s="1" t="str">
        <f t="shared" si="9"/>
        <v>FBE</v>
      </c>
      <c r="E137" s="1">
        <f t="shared" si="10"/>
        <v>14.7</v>
      </c>
      <c r="F137" s="1" t="str">
        <f t="shared" si="11"/>
        <v>14.7mm FBE</v>
      </c>
      <c r="G137" s="1" t="str">
        <f>_xlfn.CONCAT(TEXT(Q137,"0.0"),"mm ",INDEX('Pipe Lookup'!D:D,MATCH('~01 Pipe Segmentation'!R137,'Pipe Lookup'!C:C,0))," TYPE ",P137)</f>
        <v>14.7mm Fusion-Bonded Epoxy TYPE 5</v>
      </c>
      <c r="L137" s="1" t="s">
        <v>55</v>
      </c>
      <c r="M137" s="1">
        <v>999325.96</v>
      </c>
      <c r="N137" s="1">
        <v>999409.3</v>
      </c>
      <c r="O137" s="1">
        <v>83.340000000083819</v>
      </c>
      <c r="P137" s="1">
        <v>5</v>
      </c>
      <c r="Q137" s="1">
        <v>14.7</v>
      </c>
      <c r="R137" s="1" t="s">
        <v>56</v>
      </c>
      <c r="S137" s="1" t="s">
        <v>106</v>
      </c>
      <c r="V137" s="1">
        <v>0</v>
      </c>
      <c r="W137" s="1" t="s">
        <v>60</v>
      </c>
    </row>
    <row r="138" spans="1:23" x14ac:dyDescent="0.2">
      <c r="A138" s="1">
        <f t="shared" si="8"/>
        <v>999409.3</v>
      </c>
      <c r="B138" s="1">
        <f t="shared" si="8"/>
        <v>999433.3</v>
      </c>
      <c r="C138" s="11" t="s">
        <v>54</v>
      </c>
      <c r="D138" s="1" t="str">
        <f t="shared" si="9"/>
        <v>FBE</v>
      </c>
      <c r="E138" s="1">
        <f t="shared" si="10"/>
        <v>19</v>
      </c>
      <c r="F138" s="1" t="str">
        <f t="shared" si="11"/>
        <v>19.0mm FBE</v>
      </c>
      <c r="G138" s="1" t="str">
        <f>_xlfn.CONCAT(TEXT(Q138,"0.0"),"mm ",INDEX('Pipe Lookup'!D:D,MATCH('~01 Pipe Segmentation'!R138,'Pipe Lookup'!C:C,0))," TYPE ",P138)</f>
        <v>19.0mm Fusion-Bonded Epoxy TYPE 7</v>
      </c>
      <c r="L138" s="1" t="s">
        <v>55</v>
      </c>
      <c r="M138" s="1">
        <v>999409.3</v>
      </c>
      <c r="N138" s="1">
        <v>999433.3</v>
      </c>
      <c r="O138" s="1">
        <v>24</v>
      </c>
      <c r="P138" s="1">
        <v>7</v>
      </c>
      <c r="Q138" s="1">
        <v>19</v>
      </c>
      <c r="R138" s="1" t="s">
        <v>56</v>
      </c>
      <c r="S138" s="1" t="s">
        <v>106</v>
      </c>
      <c r="V138" s="1">
        <v>0</v>
      </c>
      <c r="W138" s="1" t="s">
        <v>60</v>
      </c>
    </row>
    <row r="139" spans="1:23" x14ac:dyDescent="0.2">
      <c r="A139" s="1">
        <f t="shared" si="8"/>
        <v>999433.3</v>
      </c>
      <c r="B139" s="1">
        <f t="shared" si="8"/>
        <v>999438.7</v>
      </c>
      <c r="C139" s="11" t="s">
        <v>54</v>
      </c>
      <c r="D139" s="1" t="str">
        <f t="shared" si="9"/>
        <v>LE</v>
      </c>
      <c r="E139" s="1">
        <f t="shared" si="10"/>
        <v>19</v>
      </c>
      <c r="F139" s="1" t="str">
        <f t="shared" si="11"/>
        <v>19.0mm LE</v>
      </c>
      <c r="G139" s="1" t="str">
        <f>_xlfn.CONCAT(TEXT(Q139,"0.0"),"mm ",INDEX('Pipe Lookup'!D:D,MATCH('~01 Pipe Segmentation'!R139,'Pipe Lookup'!C:C,0))," TYPE ",P139)</f>
        <v>19.0mm Elbow TYPE 26</v>
      </c>
      <c r="L139" s="1" t="s">
        <v>55</v>
      </c>
      <c r="M139" s="1">
        <v>999433.3</v>
      </c>
      <c r="N139" s="1">
        <v>999438.7</v>
      </c>
      <c r="O139" s="1">
        <v>5.3999999999068677</v>
      </c>
      <c r="P139" s="1">
        <v>26</v>
      </c>
      <c r="Q139" s="1">
        <v>19</v>
      </c>
      <c r="R139" s="1" t="s">
        <v>58</v>
      </c>
      <c r="S139" s="1" t="s">
        <v>106</v>
      </c>
      <c r="U139" s="1" t="s">
        <v>111</v>
      </c>
      <c r="V139" s="1">
        <v>0</v>
      </c>
      <c r="W139" s="1" t="s">
        <v>60</v>
      </c>
    </row>
    <row r="140" spans="1:23" x14ac:dyDescent="0.2">
      <c r="A140" s="1">
        <f t="shared" si="8"/>
        <v>999438.7</v>
      </c>
      <c r="B140" s="1">
        <f t="shared" si="8"/>
        <v>999459.3</v>
      </c>
      <c r="C140" s="11" t="s">
        <v>54</v>
      </c>
      <c r="D140" s="1" t="str">
        <f t="shared" si="9"/>
        <v>FBE</v>
      </c>
      <c r="E140" s="1">
        <f t="shared" si="10"/>
        <v>19</v>
      </c>
      <c r="F140" s="1" t="str">
        <f t="shared" si="11"/>
        <v>19.0mm FBE</v>
      </c>
      <c r="G140" s="1" t="str">
        <f>_xlfn.CONCAT(TEXT(Q140,"0.0"),"mm ",INDEX('Pipe Lookup'!D:D,MATCH('~01 Pipe Segmentation'!R140,'Pipe Lookup'!C:C,0))," TYPE ",P140)</f>
        <v>19.0mm Fusion-Bonded Epoxy TYPE 7</v>
      </c>
      <c r="L140" s="1" t="s">
        <v>55</v>
      </c>
      <c r="M140" s="1">
        <v>999438.7</v>
      </c>
      <c r="N140" s="1">
        <v>999459.3</v>
      </c>
      <c r="O140" s="1">
        <v>20.600000000093132</v>
      </c>
      <c r="P140" s="1">
        <v>7</v>
      </c>
      <c r="Q140" s="1">
        <v>19</v>
      </c>
      <c r="R140" s="1" t="s">
        <v>56</v>
      </c>
      <c r="S140" s="1" t="s">
        <v>106</v>
      </c>
      <c r="V140" s="1">
        <v>0</v>
      </c>
      <c r="W140" s="1" t="s">
        <v>60</v>
      </c>
    </row>
    <row r="141" spans="1:23" x14ac:dyDescent="0.2">
      <c r="A141" s="1">
        <f t="shared" si="8"/>
        <v>999459.3</v>
      </c>
      <c r="B141" s="1">
        <f t="shared" si="8"/>
        <v>999464.7</v>
      </c>
      <c r="C141" s="11" t="s">
        <v>54</v>
      </c>
      <c r="D141" s="1" t="str">
        <f t="shared" si="9"/>
        <v>LE</v>
      </c>
      <c r="E141" s="1">
        <f t="shared" si="10"/>
        <v>19</v>
      </c>
      <c r="F141" s="1" t="str">
        <f t="shared" si="11"/>
        <v>19.0mm LE</v>
      </c>
      <c r="G141" s="1" t="str">
        <f>_xlfn.CONCAT(TEXT(Q141,"0.0"),"mm ",INDEX('Pipe Lookup'!D:D,MATCH('~01 Pipe Segmentation'!R141,'Pipe Lookup'!C:C,0))," TYPE ",P141)</f>
        <v>19.0mm Elbow TYPE 26</v>
      </c>
      <c r="L141" s="1" t="s">
        <v>55</v>
      </c>
      <c r="M141" s="1">
        <v>999459.3</v>
      </c>
      <c r="N141" s="1">
        <v>999464.7</v>
      </c>
      <c r="O141" s="1">
        <v>5.3999999999068677</v>
      </c>
      <c r="P141" s="1">
        <v>26</v>
      </c>
      <c r="Q141" s="1">
        <v>19</v>
      </c>
      <c r="R141" s="1" t="s">
        <v>58</v>
      </c>
      <c r="S141" s="1" t="s">
        <v>106</v>
      </c>
      <c r="U141" s="1" t="s">
        <v>112</v>
      </c>
      <c r="V141" s="1">
        <v>0</v>
      </c>
      <c r="W141" s="1" t="s">
        <v>60</v>
      </c>
    </row>
    <row r="142" spans="1:23" x14ac:dyDescent="0.2">
      <c r="A142" s="1">
        <f t="shared" si="8"/>
        <v>999464.7</v>
      </c>
      <c r="B142" s="1">
        <f t="shared" si="8"/>
        <v>999499</v>
      </c>
      <c r="C142" s="11" t="s">
        <v>54</v>
      </c>
      <c r="D142" s="1" t="str">
        <f t="shared" si="9"/>
        <v>FBE</v>
      </c>
      <c r="E142" s="1">
        <f t="shared" si="10"/>
        <v>19</v>
      </c>
      <c r="F142" s="1" t="str">
        <f t="shared" si="11"/>
        <v>19.0mm FBE</v>
      </c>
      <c r="G142" s="1" t="str">
        <f>_xlfn.CONCAT(TEXT(Q142,"0.0"),"mm ",INDEX('Pipe Lookup'!D:D,MATCH('~01 Pipe Segmentation'!R142,'Pipe Lookup'!C:C,0))," TYPE ",P142)</f>
        <v>19.0mm Fusion-Bonded Epoxy TYPE 7</v>
      </c>
      <c r="L142" s="1" t="s">
        <v>55</v>
      </c>
      <c r="M142" s="1">
        <v>999464.7</v>
      </c>
      <c r="N142" s="1">
        <v>999499</v>
      </c>
      <c r="O142" s="1">
        <v>34.300000000046566</v>
      </c>
      <c r="P142" s="1">
        <v>7</v>
      </c>
      <c r="Q142" s="1">
        <v>19</v>
      </c>
      <c r="R142" s="1" t="s">
        <v>56</v>
      </c>
      <c r="S142" s="1" t="s">
        <v>106</v>
      </c>
      <c r="V142" s="1">
        <v>0</v>
      </c>
      <c r="W142" s="1" t="s">
        <v>60</v>
      </c>
    </row>
    <row r="143" spans="1:23" x14ac:dyDescent="0.2">
      <c r="A143" s="1">
        <f t="shared" si="8"/>
        <v>999499</v>
      </c>
      <c r="B143" s="1">
        <f t="shared" si="8"/>
        <v>999505</v>
      </c>
      <c r="C143" s="11" t="s">
        <v>54</v>
      </c>
      <c r="D143" s="1" t="str">
        <f t="shared" si="9"/>
        <v>LE</v>
      </c>
      <c r="E143" s="1">
        <f t="shared" si="10"/>
        <v>19</v>
      </c>
      <c r="F143" s="1" t="str">
        <f t="shared" si="11"/>
        <v>19.0mm LE</v>
      </c>
      <c r="G143" s="1" t="str">
        <f>_xlfn.CONCAT(TEXT(Q143,"0.0"),"mm ",INDEX('Pipe Lookup'!D:D,MATCH('~01 Pipe Segmentation'!R143,'Pipe Lookup'!C:C,0))," TYPE ",P143)</f>
        <v>19.0mm Elbow TYPE 26</v>
      </c>
      <c r="L143" s="1" t="s">
        <v>55</v>
      </c>
      <c r="M143" s="1">
        <v>999499</v>
      </c>
      <c r="N143" s="1">
        <v>999505</v>
      </c>
      <c r="O143" s="1">
        <v>6</v>
      </c>
      <c r="P143" s="1">
        <v>26</v>
      </c>
      <c r="Q143" s="1">
        <v>19</v>
      </c>
      <c r="R143" s="1" t="s">
        <v>58</v>
      </c>
      <c r="S143" s="1" t="s">
        <v>106</v>
      </c>
      <c r="U143" s="1" t="s">
        <v>113</v>
      </c>
      <c r="V143" s="1">
        <v>0</v>
      </c>
      <c r="W143" s="1" t="s">
        <v>60</v>
      </c>
    </row>
    <row r="144" spans="1:23" x14ac:dyDescent="0.2">
      <c r="A144" s="1">
        <f t="shared" si="8"/>
        <v>999505</v>
      </c>
      <c r="B144" s="1">
        <f t="shared" si="8"/>
        <v>999514.91</v>
      </c>
      <c r="C144" s="11" t="s">
        <v>54</v>
      </c>
      <c r="D144" s="1" t="str">
        <f t="shared" si="9"/>
        <v>FBE</v>
      </c>
      <c r="E144" s="1">
        <f t="shared" si="10"/>
        <v>19</v>
      </c>
      <c r="F144" s="1" t="str">
        <f t="shared" si="11"/>
        <v>19.0mm FBE</v>
      </c>
      <c r="G144" s="1" t="str">
        <f>_xlfn.CONCAT(TEXT(Q144,"0.0"),"mm ",INDEX('Pipe Lookup'!D:D,MATCH('~01 Pipe Segmentation'!R144,'Pipe Lookup'!C:C,0))," TYPE ",P144)</f>
        <v>19.0mm Fusion-Bonded Epoxy TYPE 7</v>
      </c>
      <c r="L144" s="1" t="s">
        <v>55</v>
      </c>
      <c r="M144" s="1">
        <v>999505</v>
      </c>
      <c r="N144" s="1">
        <v>999514.91</v>
      </c>
      <c r="O144" s="1">
        <v>9.9100000000325963</v>
      </c>
      <c r="P144" s="1">
        <v>7</v>
      </c>
      <c r="Q144" s="1">
        <v>19</v>
      </c>
      <c r="R144" s="1" t="s">
        <v>56</v>
      </c>
      <c r="S144" s="1" t="s">
        <v>106</v>
      </c>
      <c r="V144" s="1">
        <v>0</v>
      </c>
      <c r="W144" s="1" t="s">
        <v>60</v>
      </c>
    </row>
    <row r="145" spans="1:23" x14ac:dyDescent="0.2">
      <c r="A145" s="1">
        <f t="shared" si="8"/>
        <v>999514.91</v>
      </c>
      <c r="B145" s="1">
        <f t="shared" si="8"/>
        <v>999521.1</v>
      </c>
      <c r="C145" s="11" t="s">
        <v>54</v>
      </c>
      <c r="D145" s="1" t="str">
        <f t="shared" si="9"/>
        <v>LE</v>
      </c>
      <c r="E145" s="1">
        <f t="shared" si="10"/>
        <v>19</v>
      </c>
      <c r="F145" s="1" t="str">
        <f t="shared" si="11"/>
        <v>19.0mm LE</v>
      </c>
      <c r="G145" s="1" t="str">
        <f>_xlfn.CONCAT(TEXT(Q145,"0.0"),"mm ",INDEX('Pipe Lookup'!D:D,MATCH('~01 Pipe Segmentation'!R145,'Pipe Lookup'!C:C,0))," TYPE ",P145)</f>
        <v>19.0mm Elbow TYPE 26</v>
      </c>
      <c r="L145" s="1" t="s">
        <v>55</v>
      </c>
      <c r="M145" s="1">
        <v>999514.91</v>
      </c>
      <c r="N145" s="1">
        <v>999521.1</v>
      </c>
      <c r="O145" s="1">
        <v>6.1899999999441206</v>
      </c>
      <c r="P145" s="1">
        <v>26</v>
      </c>
      <c r="Q145" s="1">
        <v>19</v>
      </c>
      <c r="R145" s="1" t="s">
        <v>58</v>
      </c>
      <c r="S145" s="1" t="s">
        <v>106</v>
      </c>
      <c r="U145" s="1" t="s">
        <v>114</v>
      </c>
      <c r="V145" s="1">
        <v>0</v>
      </c>
      <c r="W145" s="1" t="s">
        <v>60</v>
      </c>
    </row>
    <row r="146" spans="1:23" x14ac:dyDescent="0.2">
      <c r="A146" s="1">
        <f t="shared" si="8"/>
        <v>999521.1</v>
      </c>
      <c r="B146" s="1">
        <f t="shared" si="8"/>
        <v>999545.09</v>
      </c>
      <c r="C146" s="11" t="s">
        <v>54</v>
      </c>
      <c r="D146" s="1" t="str">
        <f t="shared" si="9"/>
        <v>FBE</v>
      </c>
      <c r="E146" s="1">
        <f t="shared" si="10"/>
        <v>19</v>
      </c>
      <c r="F146" s="1" t="str">
        <f t="shared" si="11"/>
        <v>19.0mm FBE</v>
      </c>
      <c r="G146" s="1" t="str">
        <f>_xlfn.CONCAT(TEXT(Q146,"0.0"),"mm ",INDEX('Pipe Lookup'!D:D,MATCH('~01 Pipe Segmentation'!R146,'Pipe Lookup'!C:C,0))," TYPE ",P146)</f>
        <v>19.0mm Fusion-Bonded Epoxy TYPE 7</v>
      </c>
      <c r="L146" s="1" t="s">
        <v>55</v>
      </c>
      <c r="M146" s="1">
        <v>999521.1</v>
      </c>
      <c r="N146" s="1">
        <v>999545.09</v>
      </c>
      <c r="O146" s="1">
        <v>23.989999999990687</v>
      </c>
      <c r="P146" s="1">
        <v>7</v>
      </c>
      <c r="Q146" s="1">
        <v>19</v>
      </c>
      <c r="R146" s="1" t="s">
        <v>56</v>
      </c>
      <c r="S146" s="1" t="s">
        <v>106</v>
      </c>
      <c r="V146" s="1">
        <v>0</v>
      </c>
      <c r="W146" s="1" t="s">
        <v>60</v>
      </c>
    </row>
    <row r="147" spans="1:23" x14ac:dyDescent="0.2">
      <c r="A147" s="1">
        <f t="shared" si="8"/>
        <v>999545.09</v>
      </c>
      <c r="B147" s="1">
        <f t="shared" si="8"/>
        <v>999710.94</v>
      </c>
      <c r="C147" s="11" t="s">
        <v>54</v>
      </c>
      <c r="D147" s="1" t="str">
        <f t="shared" si="9"/>
        <v>FBE</v>
      </c>
      <c r="E147" s="1">
        <f t="shared" si="10"/>
        <v>14.7</v>
      </c>
      <c r="F147" s="1" t="str">
        <f t="shared" si="11"/>
        <v>14.7mm FBE</v>
      </c>
      <c r="G147" s="1" t="str">
        <f>_xlfn.CONCAT(TEXT(Q147,"0.0"),"mm ",INDEX('Pipe Lookup'!D:D,MATCH('~01 Pipe Segmentation'!R147,'Pipe Lookup'!C:C,0))," TYPE ",P147)</f>
        <v>14.7mm Fusion-Bonded Epoxy TYPE 5</v>
      </c>
      <c r="L147" s="1" t="s">
        <v>55</v>
      </c>
      <c r="M147" s="1">
        <v>999545.09</v>
      </c>
      <c r="N147" s="1">
        <v>999710.94</v>
      </c>
      <c r="O147" s="1">
        <v>165.84999999997672</v>
      </c>
      <c r="P147" s="1">
        <v>5</v>
      </c>
      <c r="Q147" s="1">
        <v>14.7</v>
      </c>
      <c r="R147" s="1" t="s">
        <v>56</v>
      </c>
      <c r="S147" s="1" t="s">
        <v>106</v>
      </c>
      <c r="V147" s="1">
        <v>0</v>
      </c>
      <c r="W147" s="1" t="s">
        <v>60</v>
      </c>
    </row>
    <row r="148" spans="1:23" x14ac:dyDescent="0.2">
      <c r="A148" s="1">
        <f t="shared" si="8"/>
        <v>999710.94</v>
      </c>
      <c r="B148" s="1">
        <f t="shared" si="8"/>
        <v>999734.94</v>
      </c>
      <c r="C148" s="11" t="s">
        <v>54</v>
      </c>
      <c r="D148" s="1" t="str">
        <f t="shared" si="9"/>
        <v>FBE</v>
      </c>
      <c r="E148" s="1">
        <f t="shared" si="10"/>
        <v>19</v>
      </c>
      <c r="F148" s="1" t="str">
        <f t="shared" si="11"/>
        <v>19.0mm FBE</v>
      </c>
      <c r="G148" s="1" t="str">
        <f>_xlfn.CONCAT(TEXT(Q148,"0.0"),"mm ",INDEX('Pipe Lookup'!D:D,MATCH('~01 Pipe Segmentation'!R148,'Pipe Lookup'!C:C,0))," TYPE ",P148)</f>
        <v>19.0mm Fusion-Bonded Epoxy TYPE 7</v>
      </c>
      <c r="L148" s="1" t="s">
        <v>55</v>
      </c>
      <c r="M148" s="1">
        <v>999710.94</v>
      </c>
      <c r="N148" s="1">
        <v>999734.94</v>
      </c>
      <c r="O148" s="1">
        <v>24</v>
      </c>
      <c r="P148" s="1">
        <v>7</v>
      </c>
      <c r="Q148" s="1">
        <v>19</v>
      </c>
      <c r="R148" s="1" t="s">
        <v>56</v>
      </c>
      <c r="S148" s="1" t="s">
        <v>106</v>
      </c>
      <c r="V148" s="1">
        <v>0</v>
      </c>
      <c r="W148" s="1" t="s">
        <v>60</v>
      </c>
    </row>
    <row r="149" spans="1:23" x14ac:dyDescent="0.2">
      <c r="A149" s="1">
        <f t="shared" si="8"/>
        <v>999734.94</v>
      </c>
      <c r="B149" s="1">
        <f t="shared" si="8"/>
        <v>999739.38</v>
      </c>
      <c r="C149" s="11" t="s">
        <v>54</v>
      </c>
      <c r="D149" s="1" t="str">
        <f t="shared" si="9"/>
        <v>LE</v>
      </c>
      <c r="E149" s="1">
        <f t="shared" si="10"/>
        <v>19</v>
      </c>
      <c r="F149" s="1" t="str">
        <f t="shared" si="11"/>
        <v>19.0mm LE</v>
      </c>
      <c r="G149" s="1" t="str">
        <f>_xlfn.CONCAT(TEXT(Q149,"0.0"),"mm ",INDEX('Pipe Lookup'!D:D,MATCH('~01 Pipe Segmentation'!R149,'Pipe Lookup'!C:C,0))," TYPE ",P149)</f>
        <v>19.0mm Elbow TYPE 26</v>
      </c>
      <c r="L149" s="1" t="s">
        <v>55</v>
      </c>
      <c r="M149" s="1">
        <v>999734.94</v>
      </c>
      <c r="N149" s="1">
        <v>999739.38</v>
      </c>
      <c r="O149" s="1">
        <v>4.440000000060536</v>
      </c>
      <c r="P149" s="1">
        <v>26</v>
      </c>
      <c r="Q149" s="1">
        <v>19</v>
      </c>
      <c r="R149" s="1" t="s">
        <v>58</v>
      </c>
      <c r="S149" s="1" t="s">
        <v>106</v>
      </c>
      <c r="U149" s="1" t="s">
        <v>115</v>
      </c>
      <c r="V149" s="1">
        <v>0</v>
      </c>
      <c r="W149" s="1" t="s">
        <v>60</v>
      </c>
    </row>
    <row r="150" spans="1:23" x14ac:dyDescent="0.2">
      <c r="A150" s="1">
        <f t="shared" si="8"/>
        <v>999739.38</v>
      </c>
      <c r="B150" s="1">
        <f t="shared" si="8"/>
        <v>999763.38</v>
      </c>
      <c r="C150" s="11" t="s">
        <v>54</v>
      </c>
      <c r="D150" s="1" t="str">
        <f t="shared" si="9"/>
        <v>FBE</v>
      </c>
      <c r="E150" s="1">
        <f t="shared" si="10"/>
        <v>19</v>
      </c>
      <c r="F150" s="1" t="str">
        <f t="shared" si="11"/>
        <v>19.0mm FBE</v>
      </c>
      <c r="G150" s="1" t="str">
        <f>_xlfn.CONCAT(TEXT(Q150,"0.0"),"mm ",INDEX('Pipe Lookup'!D:D,MATCH('~01 Pipe Segmentation'!R150,'Pipe Lookup'!C:C,0))," TYPE ",P150)</f>
        <v>19.0mm Fusion-Bonded Epoxy TYPE 7</v>
      </c>
      <c r="L150" s="1" t="s">
        <v>55</v>
      </c>
      <c r="M150" s="1">
        <v>999739.38</v>
      </c>
      <c r="N150" s="1">
        <v>999763.38</v>
      </c>
      <c r="O150" s="1">
        <v>24</v>
      </c>
      <c r="P150" s="1">
        <v>7</v>
      </c>
      <c r="Q150" s="1">
        <v>19</v>
      </c>
      <c r="R150" s="1" t="s">
        <v>56</v>
      </c>
      <c r="S150" s="1" t="s">
        <v>106</v>
      </c>
      <c r="V150" s="1">
        <v>0</v>
      </c>
      <c r="W150" s="1" t="s">
        <v>60</v>
      </c>
    </row>
    <row r="151" spans="1:23" x14ac:dyDescent="0.2">
      <c r="A151" s="1">
        <f t="shared" si="8"/>
        <v>999763.38</v>
      </c>
      <c r="B151" s="1">
        <f t="shared" si="8"/>
        <v>999885.83</v>
      </c>
      <c r="C151" s="11" t="s">
        <v>54</v>
      </c>
      <c r="D151" s="1" t="str">
        <f t="shared" si="9"/>
        <v>FBE</v>
      </c>
      <c r="E151" s="1">
        <f t="shared" si="10"/>
        <v>14.7</v>
      </c>
      <c r="F151" s="1" t="str">
        <f t="shared" si="11"/>
        <v>14.7mm FBE</v>
      </c>
      <c r="G151" s="1" t="str">
        <f>_xlfn.CONCAT(TEXT(Q151,"0.0"),"mm ",INDEX('Pipe Lookup'!D:D,MATCH('~01 Pipe Segmentation'!R151,'Pipe Lookup'!C:C,0))," TYPE ",P151)</f>
        <v>14.7mm Fusion-Bonded Epoxy TYPE 5</v>
      </c>
      <c r="L151" s="1" t="s">
        <v>55</v>
      </c>
      <c r="M151" s="1">
        <v>999763.38</v>
      </c>
      <c r="N151" s="1">
        <v>999885.83</v>
      </c>
      <c r="O151" s="1">
        <v>122.44999999995343</v>
      </c>
      <c r="P151" s="1">
        <v>5</v>
      </c>
      <c r="Q151" s="1">
        <v>14.7</v>
      </c>
      <c r="R151" s="1" t="s">
        <v>56</v>
      </c>
      <c r="S151" s="1" t="s">
        <v>106</v>
      </c>
      <c r="V151" s="1">
        <v>0</v>
      </c>
      <c r="W151" s="1" t="s">
        <v>60</v>
      </c>
    </row>
    <row r="152" spans="1:23" x14ac:dyDescent="0.2">
      <c r="A152" s="1">
        <f t="shared" si="8"/>
        <v>999885.83</v>
      </c>
      <c r="B152" s="1">
        <f t="shared" si="8"/>
        <v>999890.35</v>
      </c>
      <c r="C152" s="11" t="s">
        <v>54</v>
      </c>
      <c r="D152" s="1" t="str">
        <f t="shared" si="9"/>
        <v>LE</v>
      </c>
      <c r="E152" s="1">
        <f t="shared" si="10"/>
        <v>14.7</v>
      </c>
      <c r="F152" s="1" t="str">
        <f t="shared" si="11"/>
        <v>14.7mm LE</v>
      </c>
      <c r="G152" s="1" t="str">
        <f>_xlfn.CONCAT(TEXT(Q152,"0.0"),"mm ",INDEX('Pipe Lookup'!D:D,MATCH('~01 Pipe Segmentation'!R152,'Pipe Lookup'!C:C,0))," TYPE ",P152)</f>
        <v>14.7mm Elbow TYPE 22</v>
      </c>
      <c r="L152" s="1" t="s">
        <v>55</v>
      </c>
      <c r="M152" s="1">
        <v>999885.83</v>
      </c>
      <c r="N152" s="1">
        <v>999890.35</v>
      </c>
      <c r="O152" s="1">
        <v>4.5200000000186265</v>
      </c>
      <c r="P152" s="1">
        <v>22</v>
      </c>
      <c r="Q152" s="1">
        <v>14.7</v>
      </c>
      <c r="R152" s="1" t="s">
        <v>58</v>
      </c>
      <c r="S152" s="1" t="s">
        <v>106</v>
      </c>
      <c r="U152" s="1" t="s">
        <v>116</v>
      </c>
      <c r="V152" s="1">
        <v>0</v>
      </c>
      <c r="W152" s="1" t="s">
        <v>60</v>
      </c>
    </row>
    <row r="153" spans="1:23" x14ac:dyDescent="0.2">
      <c r="A153" s="1">
        <f t="shared" si="8"/>
        <v>999890.35</v>
      </c>
      <c r="B153" s="1">
        <f t="shared" si="8"/>
        <v>999994.89</v>
      </c>
      <c r="C153" s="11" t="s">
        <v>54</v>
      </c>
      <c r="D153" s="1" t="str">
        <f t="shared" si="9"/>
        <v>FBE</v>
      </c>
      <c r="E153" s="1">
        <f t="shared" si="10"/>
        <v>14.7</v>
      </c>
      <c r="F153" s="1" t="str">
        <f t="shared" si="11"/>
        <v>14.7mm FBE</v>
      </c>
      <c r="G153" s="1" t="str">
        <f>_xlfn.CONCAT(TEXT(Q153,"0.0"),"mm ",INDEX('Pipe Lookup'!D:D,MATCH('~01 Pipe Segmentation'!R153,'Pipe Lookup'!C:C,0))," TYPE ",P153)</f>
        <v>14.7mm Fusion-Bonded Epoxy TYPE 5</v>
      </c>
      <c r="L153" s="1" t="s">
        <v>55</v>
      </c>
      <c r="M153" s="1">
        <v>999890.35</v>
      </c>
      <c r="N153" s="1">
        <v>999994.89</v>
      </c>
      <c r="O153" s="1">
        <v>104.54000000003725</v>
      </c>
      <c r="P153" s="1">
        <v>5</v>
      </c>
      <c r="Q153" s="1">
        <v>14.7</v>
      </c>
      <c r="R153" s="1" t="s">
        <v>56</v>
      </c>
      <c r="S153" s="1" t="s">
        <v>106</v>
      </c>
      <c r="V153" s="1">
        <v>0</v>
      </c>
      <c r="W153" s="1" t="s">
        <v>60</v>
      </c>
    </row>
    <row r="154" spans="1:23" x14ac:dyDescent="0.2">
      <c r="A154" s="1">
        <f t="shared" si="8"/>
        <v>999994.89</v>
      </c>
      <c r="B154" s="1">
        <f t="shared" si="8"/>
        <v>999999.81</v>
      </c>
      <c r="C154" s="11" t="s">
        <v>54</v>
      </c>
      <c r="D154" s="1" t="str">
        <f t="shared" si="9"/>
        <v>LE</v>
      </c>
      <c r="E154" s="1">
        <f t="shared" si="10"/>
        <v>14.7</v>
      </c>
      <c r="F154" s="1" t="str">
        <f t="shared" si="11"/>
        <v>14.7mm LE</v>
      </c>
      <c r="G154" s="1" t="str">
        <f>_xlfn.CONCAT(TEXT(Q154,"0.0"),"mm ",INDEX('Pipe Lookup'!D:D,MATCH('~01 Pipe Segmentation'!R154,'Pipe Lookup'!C:C,0))," TYPE ",P154)</f>
        <v>14.7mm Elbow TYPE 22</v>
      </c>
      <c r="L154" s="1" t="s">
        <v>55</v>
      </c>
      <c r="M154" s="1">
        <v>999994.89</v>
      </c>
      <c r="N154" s="1">
        <v>999999.81</v>
      </c>
      <c r="O154" s="1">
        <v>4.9200000000419095</v>
      </c>
      <c r="P154" s="1">
        <v>22</v>
      </c>
      <c r="Q154" s="1">
        <v>14.7</v>
      </c>
      <c r="R154" s="1" t="s">
        <v>58</v>
      </c>
      <c r="S154" s="1" t="s">
        <v>106</v>
      </c>
      <c r="U154" s="1" t="s">
        <v>117</v>
      </c>
      <c r="V154" s="1">
        <v>0</v>
      </c>
      <c r="W154" s="1" t="s">
        <v>60</v>
      </c>
    </row>
    <row r="155" spans="1:23" x14ac:dyDescent="0.2">
      <c r="A155" s="1">
        <f t="shared" si="8"/>
        <v>999999.81</v>
      </c>
      <c r="B155" s="1">
        <f t="shared" si="8"/>
        <v>1000022.08</v>
      </c>
      <c r="C155" s="11" t="s">
        <v>54</v>
      </c>
      <c r="D155" s="1" t="str">
        <f t="shared" si="9"/>
        <v>FBE</v>
      </c>
      <c r="E155" s="1">
        <f t="shared" si="10"/>
        <v>14.7</v>
      </c>
      <c r="F155" s="1" t="str">
        <f t="shared" si="11"/>
        <v>14.7mm FBE</v>
      </c>
      <c r="G155" s="1" t="str">
        <f>_xlfn.CONCAT(TEXT(Q155,"0.0"),"mm ",INDEX('Pipe Lookup'!D:D,MATCH('~01 Pipe Segmentation'!R155,'Pipe Lookup'!C:C,0))," TYPE ",P155)</f>
        <v>14.7mm Fusion-Bonded Epoxy TYPE 5</v>
      </c>
      <c r="L155" s="1" t="s">
        <v>55</v>
      </c>
      <c r="M155" s="1">
        <v>999999.81</v>
      </c>
      <c r="N155" s="1">
        <v>1000022.08</v>
      </c>
      <c r="O155" s="1">
        <v>22.269999999902211</v>
      </c>
      <c r="P155" s="1">
        <v>5</v>
      </c>
      <c r="Q155" s="1">
        <v>14.7</v>
      </c>
      <c r="R155" s="1" t="s">
        <v>56</v>
      </c>
      <c r="S155" s="1" t="s">
        <v>106</v>
      </c>
      <c r="V155" s="1">
        <v>0</v>
      </c>
      <c r="W155" s="1" t="s">
        <v>60</v>
      </c>
    </row>
    <row r="156" spans="1:23" x14ac:dyDescent="0.2">
      <c r="A156" s="1">
        <f t="shared" si="8"/>
        <v>1000022.08</v>
      </c>
      <c r="B156" s="1">
        <f t="shared" si="8"/>
        <v>1000026.84</v>
      </c>
      <c r="C156" s="11" t="s">
        <v>54</v>
      </c>
      <c r="D156" s="1" t="str">
        <f t="shared" si="9"/>
        <v>LE</v>
      </c>
      <c r="E156" s="1">
        <f t="shared" si="10"/>
        <v>14.7</v>
      </c>
      <c r="F156" s="1" t="str">
        <f t="shared" si="11"/>
        <v>14.7mm LE</v>
      </c>
      <c r="G156" s="1" t="str">
        <f>_xlfn.CONCAT(TEXT(Q156,"0.0"),"mm ",INDEX('Pipe Lookup'!D:D,MATCH('~01 Pipe Segmentation'!R156,'Pipe Lookup'!C:C,0))," TYPE ",P156)</f>
        <v>14.7mm Elbow TYPE 22</v>
      </c>
      <c r="L156" s="1" t="s">
        <v>55</v>
      </c>
      <c r="M156" s="1">
        <v>1000022.08</v>
      </c>
      <c r="N156" s="1">
        <v>1000026.84</v>
      </c>
      <c r="O156" s="1">
        <v>4.7600000000093132</v>
      </c>
      <c r="P156" s="1">
        <v>22</v>
      </c>
      <c r="Q156" s="1">
        <v>14.7</v>
      </c>
      <c r="R156" s="1" t="s">
        <v>58</v>
      </c>
      <c r="S156" s="1" t="s">
        <v>106</v>
      </c>
      <c r="U156" s="1" t="s">
        <v>118</v>
      </c>
      <c r="V156" s="1">
        <v>0</v>
      </c>
      <c r="W156" s="1" t="s">
        <v>60</v>
      </c>
    </row>
    <row r="157" spans="1:23" x14ac:dyDescent="0.2">
      <c r="A157" s="1">
        <f t="shared" si="8"/>
        <v>1000026.84</v>
      </c>
      <c r="B157" s="1">
        <f t="shared" si="8"/>
        <v>1000050.77</v>
      </c>
      <c r="C157" s="11" t="s">
        <v>54</v>
      </c>
      <c r="D157" s="1" t="str">
        <f t="shared" si="9"/>
        <v>FBE</v>
      </c>
      <c r="E157" s="1">
        <f t="shared" si="10"/>
        <v>19</v>
      </c>
      <c r="F157" s="1" t="str">
        <f t="shared" si="11"/>
        <v>19.0mm FBE</v>
      </c>
      <c r="G157" s="1" t="str">
        <f>_xlfn.CONCAT(TEXT(Q157,"0.0"),"mm ",INDEX('Pipe Lookup'!D:D,MATCH('~01 Pipe Segmentation'!R157,'Pipe Lookup'!C:C,0))," TYPE ",P157)</f>
        <v>19.0mm Fusion-Bonded Epoxy TYPE 7</v>
      </c>
      <c r="L157" s="1" t="s">
        <v>55</v>
      </c>
      <c r="M157" s="1">
        <v>1000026.84</v>
      </c>
      <c r="N157" s="1">
        <v>1000050.77</v>
      </c>
      <c r="O157" s="1">
        <v>23.930000000051223</v>
      </c>
      <c r="P157" s="1">
        <v>7</v>
      </c>
      <c r="Q157" s="1">
        <v>19</v>
      </c>
      <c r="R157" s="1" t="s">
        <v>56</v>
      </c>
      <c r="S157" s="1" t="s">
        <v>106</v>
      </c>
      <c r="V157" s="1">
        <v>0</v>
      </c>
      <c r="W157" s="1" t="s">
        <v>60</v>
      </c>
    </row>
    <row r="158" spans="1:23" x14ac:dyDescent="0.2">
      <c r="A158" s="1">
        <f t="shared" si="8"/>
        <v>1000050.77</v>
      </c>
      <c r="B158" s="1">
        <f t="shared" si="8"/>
        <v>1000055.77</v>
      </c>
      <c r="C158" s="11" t="s">
        <v>54</v>
      </c>
      <c r="D158" s="1" t="str">
        <f t="shared" si="9"/>
        <v>LE</v>
      </c>
      <c r="E158" s="1">
        <f t="shared" si="10"/>
        <v>19</v>
      </c>
      <c r="F158" s="1" t="str">
        <f t="shared" si="11"/>
        <v>19.0mm LE</v>
      </c>
      <c r="G158" s="1" t="str">
        <f>_xlfn.CONCAT(TEXT(Q158,"0.0"),"mm ",INDEX('Pipe Lookup'!D:D,MATCH('~01 Pipe Segmentation'!R158,'Pipe Lookup'!C:C,0))," TYPE ",P158)</f>
        <v>19.0mm Elbow TYPE 26</v>
      </c>
      <c r="L158" s="1" t="s">
        <v>55</v>
      </c>
      <c r="M158" s="1">
        <v>1000050.77</v>
      </c>
      <c r="N158" s="1">
        <v>1000055.77</v>
      </c>
      <c r="O158" s="1">
        <v>5</v>
      </c>
      <c r="P158" s="1">
        <v>26</v>
      </c>
      <c r="Q158" s="1">
        <v>19</v>
      </c>
      <c r="R158" s="1" t="s">
        <v>58</v>
      </c>
      <c r="S158" s="1" t="s">
        <v>106</v>
      </c>
      <c r="U158" s="1" t="s">
        <v>119</v>
      </c>
      <c r="V158" s="1">
        <v>0</v>
      </c>
      <c r="W158" s="1" t="s">
        <v>60</v>
      </c>
    </row>
    <row r="159" spans="1:23" x14ac:dyDescent="0.2">
      <c r="A159" s="1">
        <f t="shared" si="8"/>
        <v>1000055.77</v>
      </c>
      <c r="B159" s="1">
        <f t="shared" si="8"/>
        <v>1000061.31</v>
      </c>
      <c r="C159" s="11" t="s">
        <v>54</v>
      </c>
      <c r="D159" s="1" t="str">
        <f t="shared" si="9"/>
        <v>LE</v>
      </c>
      <c r="E159" s="1">
        <f t="shared" si="10"/>
        <v>19</v>
      </c>
      <c r="F159" s="1" t="str">
        <f t="shared" si="11"/>
        <v>19.0mm LE</v>
      </c>
      <c r="G159" s="1" t="str">
        <f>_xlfn.CONCAT(TEXT(Q159,"0.0"),"mm ",INDEX('Pipe Lookup'!D:D,MATCH('~01 Pipe Segmentation'!R159,'Pipe Lookup'!C:C,0))," TYPE ",P159)</f>
        <v>19.0mm Elbow TYPE 26</v>
      </c>
      <c r="L159" s="1" t="s">
        <v>55</v>
      </c>
      <c r="M159" s="1">
        <v>1000055.77</v>
      </c>
      <c r="N159" s="1">
        <v>1000061.31</v>
      </c>
      <c r="O159" s="1">
        <v>5.5400000000372529</v>
      </c>
      <c r="P159" s="1">
        <v>26</v>
      </c>
      <c r="Q159" s="1">
        <v>19</v>
      </c>
      <c r="R159" s="1" t="s">
        <v>58</v>
      </c>
      <c r="S159" s="1" t="s">
        <v>106</v>
      </c>
      <c r="U159" s="1" t="s">
        <v>120</v>
      </c>
      <c r="V159" s="1">
        <v>0</v>
      </c>
      <c r="W159" s="1" t="s">
        <v>86</v>
      </c>
    </row>
    <row r="160" spans="1:23" x14ac:dyDescent="0.2">
      <c r="A160" s="1">
        <f t="shared" si="8"/>
        <v>1000061.31</v>
      </c>
      <c r="B160" s="1">
        <f t="shared" si="8"/>
        <v>1000065.91</v>
      </c>
      <c r="C160" s="11" t="s">
        <v>54</v>
      </c>
      <c r="D160" s="1" t="str">
        <f t="shared" si="9"/>
        <v>LE</v>
      </c>
      <c r="E160" s="1">
        <f t="shared" si="10"/>
        <v>19</v>
      </c>
      <c r="F160" s="1" t="str">
        <f t="shared" si="11"/>
        <v>19.0mm LE</v>
      </c>
      <c r="G160" s="1" t="str">
        <f>_xlfn.CONCAT(TEXT(Q160,"0.0"),"mm ",INDEX('Pipe Lookup'!D:D,MATCH('~01 Pipe Segmentation'!R160,'Pipe Lookup'!C:C,0))," TYPE ",P160)</f>
        <v>19.0mm Elbow TYPE 26</v>
      </c>
      <c r="L160" s="1" t="s">
        <v>55</v>
      </c>
      <c r="M160" s="1">
        <v>1000061.31</v>
      </c>
      <c r="N160" s="1">
        <v>1000065.91</v>
      </c>
      <c r="O160" s="1">
        <v>4.5999999999767169</v>
      </c>
      <c r="P160" s="1">
        <v>26</v>
      </c>
      <c r="Q160" s="1">
        <v>19</v>
      </c>
      <c r="R160" s="1" t="s">
        <v>58</v>
      </c>
      <c r="S160" s="1" t="s">
        <v>106</v>
      </c>
      <c r="U160" s="1" t="s">
        <v>121</v>
      </c>
      <c r="V160" s="1">
        <v>0</v>
      </c>
      <c r="W160" s="1" t="s">
        <v>86</v>
      </c>
    </row>
    <row r="161" spans="1:23" x14ac:dyDescent="0.2">
      <c r="A161" s="1">
        <f t="shared" si="8"/>
        <v>1000065.91</v>
      </c>
      <c r="B161" s="1">
        <f t="shared" si="8"/>
        <v>1000073.3</v>
      </c>
      <c r="C161" s="11" t="s">
        <v>54</v>
      </c>
      <c r="D161" s="1" t="str">
        <f t="shared" si="9"/>
        <v>FBE</v>
      </c>
      <c r="E161" s="1">
        <f t="shared" si="10"/>
        <v>19</v>
      </c>
      <c r="F161" s="1" t="str">
        <f t="shared" si="11"/>
        <v>19.0mm FBE</v>
      </c>
      <c r="G161" s="1" t="str">
        <f>_xlfn.CONCAT(TEXT(Q161,"0.0"),"mm ",INDEX('Pipe Lookup'!D:D,MATCH('~01 Pipe Segmentation'!R161,'Pipe Lookup'!C:C,0))," TYPE ",P161)</f>
        <v>19.0mm Fusion-Bonded Epoxy TYPE 7</v>
      </c>
      <c r="L161" s="1" t="s">
        <v>55</v>
      </c>
      <c r="M161" s="1">
        <v>1000065.91</v>
      </c>
      <c r="N161" s="1">
        <v>1000073.3</v>
      </c>
      <c r="O161" s="1">
        <v>7.3900000000139698</v>
      </c>
      <c r="P161" s="1">
        <v>7</v>
      </c>
      <c r="Q161" s="1">
        <v>19</v>
      </c>
      <c r="R161" s="1" t="s">
        <v>56</v>
      </c>
      <c r="S161" s="1" t="s">
        <v>106</v>
      </c>
      <c r="V161" s="1">
        <v>0</v>
      </c>
      <c r="W161" s="1" t="s">
        <v>60</v>
      </c>
    </row>
    <row r="162" spans="1:23" x14ac:dyDescent="0.2">
      <c r="A162" s="1">
        <f t="shared" si="8"/>
        <v>1000073.3</v>
      </c>
      <c r="B162" s="1">
        <f t="shared" si="8"/>
        <v>1000078.7</v>
      </c>
      <c r="C162" s="11" t="s">
        <v>54</v>
      </c>
      <c r="D162" s="1" t="str">
        <f t="shared" si="9"/>
        <v>LE</v>
      </c>
      <c r="E162" s="1">
        <f t="shared" si="10"/>
        <v>19</v>
      </c>
      <c r="F162" s="1" t="str">
        <f t="shared" si="11"/>
        <v>19.0mm LE</v>
      </c>
      <c r="G162" s="1" t="str">
        <f>_xlfn.CONCAT(TEXT(Q162,"0.0"),"mm ",INDEX('Pipe Lookup'!D:D,MATCH('~01 Pipe Segmentation'!R162,'Pipe Lookup'!C:C,0))," TYPE ",P162)</f>
        <v>19.0mm Elbow TYPE 26</v>
      </c>
      <c r="L162" s="1" t="s">
        <v>55</v>
      </c>
      <c r="M162" s="1">
        <v>1000073.3</v>
      </c>
      <c r="N162" s="1">
        <v>1000078.7</v>
      </c>
      <c r="O162" s="1">
        <v>5.3999999999068677</v>
      </c>
      <c r="P162" s="1">
        <v>26</v>
      </c>
      <c r="Q162" s="1">
        <v>19</v>
      </c>
      <c r="R162" s="1" t="s">
        <v>58</v>
      </c>
      <c r="S162" s="1" t="s">
        <v>106</v>
      </c>
      <c r="U162" s="1" t="s">
        <v>122</v>
      </c>
      <c r="V162" s="1">
        <v>0</v>
      </c>
      <c r="W162" s="1" t="s">
        <v>60</v>
      </c>
    </row>
    <row r="163" spans="1:23" x14ac:dyDescent="0.2">
      <c r="A163" s="1">
        <f t="shared" si="8"/>
        <v>1000078.7</v>
      </c>
      <c r="B163" s="1">
        <f t="shared" si="8"/>
        <v>1000103</v>
      </c>
      <c r="C163" s="11" t="s">
        <v>54</v>
      </c>
      <c r="D163" s="1" t="str">
        <f t="shared" si="9"/>
        <v>FBE</v>
      </c>
      <c r="E163" s="1">
        <f t="shared" si="10"/>
        <v>19</v>
      </c>
      <c r="F163" s="1" t="str">
        <f t="shared" si="11"/>
        <v>19.0mm FBE</v>
      </c>
      <c r="G163" s="1" t="str">
        <f>_xlfn.CONCAT(TEXT(Q163,"0.0"),"mm ",INDEX('Pipe Lookup'!D:D,MATCH('~01 Pipe Segmentation'!R163,'Pipe Lookup'!C:C,0))," TYPE ",P163)</f>
        <v>19.0mm Fusion-Bonded Epoxy TYPE 7</v>
      </c>
      <c r="L163" s="1" t="s">
        <v>55</v>
      </c>
      <c r="M163" s="1">
        <v>1000078.7</v>
      </c>
      <c r="N163" s="1">
        <v>1000103</v>
      </c>
      <c r="O163" s="1">
        <v>24.300000000046566</v>
      </c>
      <c r="P163" s="1">
        <v>7</v>
      </c>
      <c r="Q163" s="1">
        <v>19</v>
      </c>
      <c r="R163" s="1" t="s">
        <v>56</v>
      </c>
      <c r="S163" s="1" t="s">
        <v>106</v>
      </c>
      <c r="V163" s="1">
        <v>0</v>
      </c>
      <c r="W163" s="1" t="s">
        <v>60</v>
      </c>
    </row>
    <row r="164" spans="1:23" x14ac:dyDescent="0.2">
      <c r="A164" s="1">
        <f t="shared" si="8"/>
        <v>1000103</v>
      </c>
      <c r="B164" s="1">
        <f t="shared" si="8"/>
        <v>1000159.32</v>
      </c>
      <c r="C164" s="11" t="s">
        <v>54</v>
      </c>
      <c r="D164" s="1" t="str">
        <f t="shared" si="9"/>
        <v>FBE</v>
      </c>
      <c r="E164" s="1">
        <f t="shared" si="10"/>
        <v>14.7</v>
      </c>
      <c r="F164" s="1" t="str">
        <f t="shared" si="11"/>
        <v>14.7mm FBE</v>
      </c>
      <c r="G164" s="1" t="str">
        <f>_xlfn.CONCAT(TEXT(Q164,"0.0"),"mm ",INDEX('Pipe Lookup'!D:D,MATCH('~01 Pipe Segmentation'!R164,'Pipe Lookup'!C:C,0))," TYPE ",P164)</f>
        <v>14.7mm Fusion-Bonded Epoxy TYPE 5</v>
      </c>
      <c r="L164" s="1" t="s">
        <v>55</v>
      </c>
      <c r="M164" s="1">
        <v>1000103</v>
      </c>
      <c r="N164" s="1">
        <v>1000159.32</v>
      </c>
      <c r="O164" s="1">
        <v>56.319999999948777</v>
      </c>
      <c r="P164" s="1">
        <v>5</v>
      </c>
      <c r="Q164" s="1">
        <v>14.7</v>
      </c>
      <c r="R164" s="1" t="s">
        <v>56</v>
      </c>
      <c r="S164" s="1" t="s">
        <v>106</v>
      </c>
      <c r="V164" s="1">
        <v>0</v>
      </c>
      <c r="W164" s="1" t="s">
        <v>60</v>
      </c>
    </row>
    <row r="165" spans="1:23" x14ac:dyDescent="0.2">
      <c r="A165" s="1">
        <f t="shared" si="8"/>
        <v>1000159.32</v>
      </c>
      <c r="B165" s="1">
        <f t="shared" si="8"/>
        <v>1000183.32</v>
      </c>
      <c r="C165" s="11" t="s">
        <v>54</v>
      </c>
      <c r="D165" s="1" t="str">
        <f t="shared" si="9"/>
        <v>FBE</v>
      </c>
      <c r="E165" s="1">
        <f t="shared" si="10"/>
        <v>19</v>
      </c>
      <c r="F165" s="1" t="str">
        <f t="shared" si="11"/>
        <v>19.0mm FBE</v>
      </c>
      <c r="G165" s="1" t="str">
        <f>_xlfn.CONCAT(TEXT(Q165,"0.0"),"mm ",INDEX('Pipe Lookup'!D:D,MATCH('~01 Pipe Segmentation'!R165,'Pipe Lookup'!C:C,0))," TYPE ",P165)</f>
        <v>19.0mm Fusion-Bonded Epoxy TYPE 7</v>
      </c>
      <c r="L165" s="1" t="s">
        <v>55</v>
      </c>
      <c r="M165" s="1">
        <v>1000159.32</v>
      </c>
      <c r="N165" s="1">
        <v>1000183.32</v>
      </c>
      <c r="O165" s="1">
        <v>24</v>
      </c>
      <c r="P165" s="1">
        <v>7</v>
      </c>
      <c r="Q165" s="1">
        <v>19</v>
      </c>
      <c r="R165" s="1" t="s">
        <v>56</v>
      </c>
      <c r="S165" s="1" t="s">
        <v>106</v>
      </c>
      <c r="V165" s="1">
        <v>0</v>
      </c>
      <c r="W165" s="1" t="s">
        <v>60</v>
      </c>
    </row>
    <row r="166" spans="1:23" x14ac:dyDescent="0.2">
      <c r="A166" s="1">
        <f t="shared" si="8"/>
        <v>1000183.32</v>
      </c>
      <c r="B166" s="1">
        <f t="shared" si="8"/>
        <v>1000188.23</v>
      </c>
      <c r="C166" s="11" t="s">
        <v>54</v>
      </c>
      <c r="D166" s="1" t="str">
        <f t="shared" si="9"/>
        <v>LE</v>
      </c>
      <c r="E166" s="1">
        <f t="shared" si="10"/>
        <v>19</v>
      </c>
      <c r="F166" s="1" t="str">
        <f t="shared" si="11"/>
        <v>19.0mm LE</v>
      </c>
      <c r="G166" s="1" t="str">
        <f>_xlfn.CONCAT(TEXT(Q166,"0.0"),"mm ",INDEX('Pipe Lookup'!D:D,MATCH('~01 Pipe Segmentation'!R166,'Pipe Lookup'!C:C,0))," TYPE ",P166)</f>
        <v>19.0mm Elbow TYPE 26</v>
      </c>
      <c r="L166" s="1" t="s">
        <v>55</v>
      </c>
      <c r="M166" s="1">
        <v>1000183.32</v>
      </c>
      <c r="N166" s="1">
        <v>1000188.23</v>
      </c>
      <c r="O166" s="1">
        <v>4.9100000000325963</v>
      </c>
      <c r="P166" s="1">
        <v>26</v>
      </c>
      <c r="Q166" s="1">
        <v>19</v>
      </c>
      <c r="R166" s="1" t="s">
        <v>58</v>
      </c>
      <c r="S166" s="1" t="s">
        <v>106</v>
      </c>
      <c r="U166" s="1" t="s">
        <v>123</v>
      </c>
      <c r="V166" s="1">
        <v>0</v>
      </c>
      <c r="W166" s="1" t="s">
        <v>60</v>
      </c>
    </row>
    <row r="167" spans="1:23" x14ac:dyDescent="0.2">
      <c r="A167" s="1">
        <f t="shared" si="8"/>
        <v>1000188.23</v>
      </c>
      <c r="B167" s="1">
        <f t="shared" si="8"/>
        <v>1000237.49</v>
      </c>
      <c r="C167" s="11" t="s">
        <v>54</v>
      </c>
      <c r="D167" s="1" t="str">
        <f t="shared" si="9"/>
        <v>FBE</v>
      </c>
      <c r="E167" s="1">
        <f t="shared" si="10"/>
        <v>19</v>
      </c>
      <c r="F167" s="1" t="str">
        <f t="shared" si="11"/>
        <v>19.0mm FBE</v>
      </c>
      <c r="G167" s="1" t="str">
        <f>_xlfn.CONCAT(TEXT(Q167,"0.0"),"mm ",INDEX('Pipe Lookup'!D:D,MATCH('~01 Pipe Segmentation'!R167,'Pipe Lookup'!C:C,0))," TYPE ",P167)</f>
        <v>19.0mm Fusion-Bonded Epoxy TYPE 7</v>
      </c>
      <c r="L167" s="1" t="s">
        <v>55</v>
      </c>
      <c r="M167" s="1">
        <v>1000188.23</v>
      </c>
      <c r="N167" s="1">
        <v>1000237.49</v>
      </c>
      <c r="O167" s="1">
        <v>49.260000000009313</v>
      </c>
      <c r="P167" s="1">
        <v>7</v>
      </c>
      <c r="Q167" s="1">
        <v>19</v>
      </c>
      <c r="R167" s="1" t="s">
        <v>56</v>
      </c>
      <c r="S167" s="1" t="s">
        <v>106</v>
      </c>
      <c r="V167" s="1">
        <v>0</v>
      </c>
      <c r="W167" s="1" t="s">
        <v>60</v>
      </c>
    </row>
    <row r="168" spans="1:23" x14ac:dyDescent="0.2">
      <c r="A168" s="1">
        <f t="shared" si="8"/>
        <v>1000237.49</v>
      </c>
      <c r="B168" s="1">
        <f t="shared" si="8"/>
        <v>1000241.85</v>
      </c>
      <c r="C168" s="11" t="s">
        <v>54</v>
      </c>
      <c r="D168" s="1" t="str">
        <f t="shared" si="9"/>
        <v>LE</v>
      </c>
      <c r="E168" s="1">
        <f t="shared" si="10"/>
        <v>19</v>
      </c>
      <c r="F168" s="1" t="str">
        <f t="shared" si="11"/>
        <v>19.0mm LE</v>
      </c>
      <c r="G168" s="1" t="str">
        <f>_xlfn.CONCAT(TEXT(Q168,"0.0"),"mm ",INDEX('Pipe Lookup'!D:D,MATCH('~01 Pipe Segmentation'!R168,'Pipe Lookup'!C:C,0))," TYPE ",P168)</f>
        <v>19.0mm Elbow TYPE 26</v>
      </c>
      <c r="L168" s="1" t="s">
        <v>55</v>
      </c>
      <c r="M168" s="1">
        <v>1000237.49</v>
      </c>
      <c r="N168" s="1">
        <v>1000241.85</v>
      </c>
      <c r="O168" s="1">
        <v>4.3599999999860302</v>
      </c>
      <c r="P168" s="1">
        <v>26</v>
      </c>
      <c r="Q168" s="1">
        <v>19</v>
      </c>
      <c r="R168" s="1" t="s">
        <v>58</v>
      </c>
      <c r="S168" s="1" t="s">
        <v>106</v>
      </c>
      <c r="U168" s="1" t="s">
        <v>124</v>
      </c>
      <c r="V168" s="1">
        <v>0</v>
      </c>
      <c r="W168" s="1" t="s">
        <v>60</v>
      </c>
    </row>
    <row r="169" spans="1:23" x14ac:dyDescent="0.2">
      <c r="A169" s="1">
        <f t="shared" si="8"/>
        <v>1000241.85</v>
      </c>
      <c r="B169" s="1">
        <f t="shared" si="8"/>
        <v>1000265.85</v>
      </c>
      <c r="C169" s="11" t="s">
        <v>54</v>
      </c>
      <c r="D169" s="1" t="str">
        <f t="shared" si="9"/>
        <v>FBE</v>
      </c>
      <c r="E169" s="1">
        <f t="shared" si="10"/>
        <v>19</v>
      </c>
      <c r="F169" s="1" t="str">
        <f t="shared" si="11"/>
        <v>19.0mm FBE</v>
      </c>
      <c r="G169" s="1" t="str">
        <f>_xlfn.CONCAT(TEXT(Q169,"0.0"),"mm ",INDEX('Pipe Lookup'!D:D,MATCH('~01 Pipe Segmentation'!R169,'Pipe Lookup'!C:C,0))," TYPE ",P169)</f>
        <v>19.0mm Fusion-Bonded Epoxy TYPE 7</v>
      </c>
      <c r="L169" s="1" t="s">
        <v>55</v>
      </c>
      <c r="M169" s="1">
        <v>1000241.85</v>
      </c>
      <c r="N169" s="1">
        <v>1000265.85</v>
      </c>
      <c r="O169" s="1">
        <v>24</v>
      </c>
      <c r="P169" s="1">
        <v>7</v>
      </c>
      <c r="Q169" s="1">
        <v>19</v>
      </c>
      <c r="R169" s="1" t="s">
        <v>56</v>
      </c>
      <c r="S169" s="1" t="s">
        <v>106</v>
      </c>
      <c r="V169" s="1">
        <v>0</v>
      </c>
      <c r="W169" s="1" t="s">
        <v>60</v>
      </c>
    </row>
    <row r="170" spans="1:23" x14ac:dyDescent="0.2">
      <c r="A170" s="1">
        <f t="shared" si="8"/>
        <v>1000265.85</v>
      </c>
      <c r="B170" s="1">
        <f t="shared" si="8"/>
        <v>1000316.51</v>
      </c>
      <c r="C170" s="11" t="s">
        <v>54</v>
      </c>
      <c r="D170" s="1" t="str">
        <f t="shared" si="9"/>
        <v>FBE</v>
      </c>
      <c r="E170" s="1">
        <f t="shared" si="10"/>
        <v>14.7</v>
      </c>
      <c r="F170" s="1" t="str">
        <f t="shared" si="11"/>
        <v>14.7mm FBE</v>
      </c>
      <c r="G170" s="1" t="str">
        <f>_xlfn.CONCAT(TEXT(Q170,"0.0"),"mm ",INDEX('Pipe Lookup'!D:D,MATCH('~01 Pipe Segmentation'!R170,'Pipe Lookup'!C:C,0))," TYPE ",P170)</f>
        <v>14.7mm Fusion-Bonded Epoxy TYPE 5</v>
      </c>
      <c r="L170" s="1" t="s">
        <v>55</v>
      </c>
      <c r="M170" s="1">
        <v>1000265.85</v>
      </c>
      <c r="N170" s="1">
        <v>1000316.51</v>
      </c>
      <c r="O170" s="1">
        <v>50.660000000032596</v>
      </c>
      <c r="P170" s="1">
        <v>5</v>
      </c>
      <c r="Q170" s="1">
        <v>14.7</v>
      </c>
      <c r="R170" s="1" t="s">
        <v>56</v>
      </c>
      <c r="S170" s="1" t="s">
        <v>106</v>
      </c>
      <c r="V170" s="1">
        <v>0</v>
      </c>
      <c r="W170" s="1" t="s">
        <v>60</v>
      </c>
    </row>
    <row r="171" spans="1:23" x14ac:dyDescent="0.2">
      <c r="A171" s="1">
        <f t="shared" si="8"/>
        <v>1000316.51</v>
      </c>
      <c r="B171" s="1">
        <f t="shared" si="8"/>
        <v>1000340.51</v>
      </c>
      <c r="C171" s="11" t="s">
        <v>54</v>
      </c>
      <c r="D171" s="1" t="str">
        <f t="shared" si="9"/>
        <v>FBE</v>
      </c>
      <c r="E171" s="1">
        <f t="shared" si="10"/>
        <v>19</v>
      </c>
      <c r="F171" s="1" t="str">
        <f t="shared" si="11"/>
        <v>19.0mm FBE</v>
      </c>
      <c r="G171" s="1" t="str">
        <f>_xlfn.CONCAT(TEXT(Q171,"0.0"),"mm ",INDEX('Pipe Lookup'!D:D,MATCH('~01 Pipe Segmentation'!R171,'Pipe Lookup'!C:C,0))," TYPE ",P171)</f>
        <v>19.0mm Fusion-Bonded Epoxy TYPE 7</v>
      </c>
      <c r="L171" s="1" t="s">
        <v>55</v>
      </c>
      <c r="M171" s="1">
        <v>1000316.51</v>
      </c>
      <c r="N171" s="1">
        <v>1000340.51</v>
      </c>
      <c r="O171" s="1">
        <v>24</v>
      </c>
      <c r="P171" s="1">
        <v>7</v>
      </c>
      <c r="Q171" s="1">
        <v>19</v>
      </c>
      <c r="R171" s="1" t="s">
        <v>56</v>
      </c>
      <c r="S171" s="1" t="s">
        <v>106</v>
      </c>
      <c r="V171" s="1">
        <v>0</v>
      </c>
      <c r="W171" s="1" t="s">
        <v>60</v>
      </c>
    </row>
    <row r="172" spans="1:23" x14ac:dyDescent="0.2">
      <c r="A172" s="1">
        <f t="shared" si="8"/>
        <v>1000340.51</v>
      </c>
      <c r="B172" s="1">
        <f t="shared" si="8"/>
        <v>1000345.5</v>
      </c>
      <c r="C172" s="11" t="s">
        <v>54</v>
      </c>
      <c r="D172" s="1" t="str">
        <f t="shared" si="9"/>
        <v>LE</v>
      </c>
      <c r="E172" s="1">
        <f t="shared" si="10"/>
        <v>19</v>
      </c>
      <c r="F172" s="1" t="str">
        <f t="shared" si="11"/>
        <v>19.0mm LE</v>
      </c>
      <c r="G172" s="1" t="str">
        <f>_xlfn.CONCAT(TEXT(Q172,"0.0"),"mm ",INDEX('Pipe Lookup'!D:D,MATCH('~01 Pipe Segmentation'!R172,'Pipe Lookup'!C:C,0))," TYPE ",P172)</f>
        <v>19.0mm Elbow TYPE 26</v>
      </c>
      <c r="L172" s="1" t="s">
        <v>55</v>
      </c>
      <c r="M172" s="1">
        <v>1000340.51</v>
      </c>
      <c r="N172" s="1">
        <v>1000345.5</v>
      </c>
      <c r="O172" s="1">
        <v>4.9899999999906868</v>
      </c>
      <c r="P172" s="1">
        <v>26</v>
      </c>
      <c r="Q172" s="1">
        <v>19</v>
      </c>
      <c r="R172" s="1" t="s">
        <v>58</v>
      </c>
      <c r="S172" s="1" t="s">
        <v>106</v>
      </c>
      <c r="U172" s="1" t="s">
        <v>125</v>
      </c>
      <c r="V172" s="1">
        <v>0</v>
      </c>
      <c r="W172" s="1" t="s">
        <v>60</v>
      </c>
    </row>
    <row r="173" spans="1:23" x14ac:dyDescent="0.2">
      <c r="A173" s="1">
        <f t="shared" si="8"/>
        <v>1000345.5</v>
      </c>
      <c r="B173" s="1">
        <f t="shared" si="8"/>
        <v>1000369.5</v>
      </c>
      <c r="C173" s="11" t="s">
        <v>54</v>
      </c>
      <c r="D173" s="1" t="str">
        <f t="shared" si="9"/>
        <v>FBE</v>
      </c>
      <c r="E173" s="1">
        <f t="shared" si="10"/>
        <v>19</v>
      </c>
      <c r="F173" s="1" t="str">
        <f t="shared" si="11"/>
        <v>19.0mm FBE</v>
      </c>
      <c r="G173" s="1" t="str">
        <f>_xlfn.CONCAT(TEXT(Q173,"0.0"),"mm ",INDEX('Pipe Lookup'!D:D,MATCH('~01 Pipe Segmentation'!R173,'Pipe Lookup'!C:C,0))," TYPE ",P173)</f>
        <v>19.0mm Fusion-Bonded Epoxy TYPE 7</v>
      </c>
      <c r="L173" s="1" t="s">
        <v>55</v>
      </c>
      <c r="M173" s="1">
        <v>1000345.5</v>
      </c>
      <c r="N173" s="1">
        <v>1000369.5</v>
      </c>
      <c r="O173" s="1">
        <v>24</v>
      </c>
      <c r="P173" s="1">
        <v>7</v>
      </c>
      <c r="Q173" s="1">
        <v>19</v>
      </c>
      <c r="R173" s="1" t="s">
        <v>56</v>
      </c>
      <c r="S173" s="1" t="s">
        <v>106</v>
      </c>
      <c r="V173" s="1">
        <v>0</v>
      </c>
      <c r="W173" s="1" t="s">
        <v>60</v>
      </c>
    </row>
    <row r="174" spans="1:23" x14ac:dyDescent="0.2">
      <c r="A174" s="1">
        <f t="shared" si="8"/>
        <v>1000369.5</v>
      </c>
      <c r="B174" s="1">
        <f t="shared" si="8"/>
        <v>1000821</v>
      </c>
      <c r="C174" s="11" t="s">
        <v>54</v>
      </c>
      <c r="D174" s="1" t="str">
        <f t="shared" si="9"/>
        <v>FBE</v>
      </c>
      <c r="E174" s="1">
        <f t="shared" si="10"/>
        <v>14.7</v>
      </c>
      <c r="F174" s="1" t="str">
        <f t="shared" si="11"/>
        <v>14.7mm FBE</v>
      </c>
      <c r="G174" s="1" t="str">
        <f>_xlfn.CONCAT(TEXT(Q174,"0.0"),"mm ",INDEX('Pipe Lookup'!D:D,MATCH('~01 Pipe Segmentation'!R174,'Pipe Lookup'!C:C,0))," TYPE ",P174)</f>
        <v>14.7mm Fusion-Bonded Epoxy TYPE 5</v>
      </c>
      <c r="L174" s="1" t="s">
        <v>55</v>
      </c>
      <c r="M174" s="1">
        <v>1000369.5</v>
      </c>
      <c r="N174" s="1">
        <v>1000821</v>
      </c>
      <c r="O174" s="1">
        <v>451.5</v>
      </c>
      <c r="P174" s="1">
        <v>5</v>
      </c>
      <c r="Q174" s="1">
        <v>14.7</v>
      </c>
      <c r="R174" s="1" t="s">
        <v>56</v>
      </c>
      <c r="S174" s="1" t="s">
        <v>106</v>
      </c>
      <c r="V174" s="1">
        <v>0</v>
      </c>
      <c r="W174" s="1" t="s">
        <v>60</v>
      </c>
    </row>
    <row r="175" spans="1:23" x14ac:dyDescent="0.2">
      <c r="A175" s="1">
        <f t="shared" si="8"/>
        <v>1000821</v>
      </c>
      <c r="B175" s="1">
        <f t="shared" si="8"/>
        <v>1000845</v>
      </c>
      <c r="C175" s="11" t="s">
        <v>54</v>
      </c>
      <c r="D175" s="1" t="str">
        <f t="shared" si="9"/>
        <v>FBE</v>
      </c>
      <c r="E175" s="1">
        <f t="shared" si="10"/>
        <v>19</v>
      </c>
      <c r="F175" s="1" t="str">
        <f t="shared" si="11"/>
        <v>19.0mm FBE</v>
      </c>
      <c r="G175" s="1" t="str">
        <f>_xlfn.CONCAT(TEXT(Q175,"0.0"),"mm ",INDEX('Pipe Lookup'!D:D,MATCH('~01 Pipe Segmentation'!R175,'Pipe Lookup'!C:C,0))," TYPE ",P175)</f>
        <v>19.0mm Fusion-Bonded Epoxy TYPE 7</v>
      </c>
      <c r="L175" s="1" t="s">
        <v>55</v>
      </c>
      <c r="M175" s="1">
        <v>1000821</v>
      </c>
      <c r="N175" s="1">
        <v>1000845</v>
      </c>
      <c r="O175" s="1">
        <v>24</v>
      </c>
      <c r="P175" s="1">
        <v>7</v>
      </c>
      <c r="Q175" s="1">
        <v>19</v>
      </c>
      <c r="R175" s="1" t="s">
        <v>56</v>
      </c>
      <c r="S175" s="1" t="s">
        <v>106</v>
      </c>
      <c r="U175" s="1" t="s">
        <v>126</v>
      </c>
      <c r="V175" s="1">
        <v>0</v>
      </c>
      <c r="W175" s="1" t="s">
        <v>60</v>
      </c>
    </row>
    <row r="176" spans="1:23" x14ac:dyDescent="0.2">
      <c r="A176" s="1">
        <f t="shared" si="8"/>
        <v>1000845</v>
      </c>
      <c r="B176" s="1">
        <f t="shared" si="8"/>
        <v>1001100</v>
      </c>
      <c r="C176" s="11" t="s">
        <v>54</v>
      </c>
      <c r="D176" s="1" t="str">
        <f t="shared" si="9"/>
        <v>FBE</v>
      </c>
      <c r="E176" s="1">
        <f t="shared" si="10"/>
        <v>14.7</v>
      </c>
      <c r="F176" s="1" t="str">
        <f t="shared" si="11"/>
        <v>14.7mm FBE</v>
      </c>
      <c r="G176" s="1" t="str">
        <f>_xlfn.CONCAT(TEXT(Q176,"0.0"),"mm ",INDEX('Pipe Lookup'!D:D,MATCH('~01 Pipe Segmentation'!R176,'Pipe Lookup'!C:C,0))," TYPE ",P176)</f>
        <v>14.7mm Fusion-Bonded Epoxy TYPE 5</v>
      </c>
      <c r="L176" s="1" t="s">
        <v>55</v>
      </c>
      <c r="M176" s="1">
        <v>1000845</v>
      </c>
      <c r="N176" s="1">
        <v>1001100</v>
      </c>
      <c r="O176" s="1">
        <v>255</v>
      </c>
      <c r="P176" s="1">
        <v>5</v>
      </c>
      <c r="Q176" s="1">
        <v>14.7</v>
      </c>
      <c r="R176" s="1" t="s">
        <v>56</v>
      </c>
      <c r="S176" s="1" t="s">
        <v>106</v>
      </c>
      <c r="V176" s="1">
        <v>0</v>
      </c>
      <c r="W176" s="1" t="s">
        <v>60</v>
      </c>
    </row>
    <row r="177" spans="1:23" x14ac:dyDescent="0.2">
      <c r="A177" s="1">
        <f t="shared" si="8"/>
        <v>1001100</v>
      </c>
      <c r="B177" s="1">
        <f t="shared" si="8"/>
        <v>1001200</v>
      </c>
      <c r="C177" s="11" t="s">
        <v>54</v>
      </c>
      <c r="D177" s="1" t="str">
        <f t="shared" si="9"/>
        <v>FBE</v>
      </c>
      <c r="E177" s="1">
        <f t="shared" si="10"/>
        <v>14.7</v>
      </c>
      <c r="F177" s="1" t="str">
        <f t="shared" si="11"/>
        <v>14.7mm FBE</v>
      </c>
      <c r="G177" s="1" t="str">
        <f>_xlfn.CONCAT(TEXT(Q177,"0.0"),"mm ",INDEX('Pipe Lookup'!D:D,MATCH('~01 Pipe Segmentation'!R177,'Pipe Lookup'!C:C,0))," TYPE ",P177)</f>
        <v>14.7mm Fusion-Bonded Epoxy TYPE 5</v>
      </c>
      <c r="L177" s="1" t="s">
        <v>55</v>
      </c>
      <c r="M177" s="1">
        <v>1001100</v>
      </c>
      <c r="N177" s="1">
        <v>1001200</v>
      </c>
      <c r="O177" s="1">
        <v>100</v>
      </c>
      <c r="P177" s="1">
        <v>5</v>
      </c>
      <c r="Q177" s="1">
        <v>14.7</v>
      </c>
      <c r="R177" s="1" t="s">
        <v>56</v>
      </c>
      <c r="S177" s="1" t="s">
        <v>127</v>
      </c>
      <c r="V177" s="1">
        <v>0</v>
      </c>
      <c r="W177" s="1" t="s">
        <v>60</v>
      </c>
    </row>
    <row r="178" spans="1:23" x14ac:dyDescent="0.2">
      <c r="A178" s="1">
        <f t="shared" si="8"/>
        <v>1001200</v>
      </c>
      <c r="B178" s="1">
        <f t="shared" si="8"/>
        <v>1001224</v>
      </c>
      <c r="C178" s="11" t="s">
        <v>54</v>
      </c>
      <c r="D178" s="1" t="str">
        <f t="shared" si="9"/>
        <v>FBE</v>
      </c>
      <c r="E178" s="1">
        <f t="shared" si="10"/>
        <v>19</v>
      </c>
      <c r="F178" s="1" t="str">
        <f t="shared" si="11"/>
        <v>19.0mm FBE</v>
      </c>
      <c r="G178" s="1" t="str">
        <f>_xlfn.CONCAT(TEXT(Q178,"0.0"),"mm ",INDEX('Pipe Lookup'!D:D,MATCH('~01 Pipe Segmentation'!R178,'Pipe Lookup'!C:C,0))," TYPE ",P178)</f>
        <v>19.0mm Fusion-Bonded Epoxy TYPE 7</v>
      </c>
      <c r="L178" s="1" t="s">
        <v>55</v>
      </c>
      <c r="M178" s="1">
        <v>1001200</v>
      </c>
      <c r="N178" s="1">
        <v>1001224</v>
      </c>
      <c r="O178" s="1">
        <v>24</v>
      </c>
      <c r="P178" s="1">
        <v>7</v>
      </c>
      <c r="Q178" s="1">
        <v>19</v>
      </c>
      <c r="R178" s="1" t="s">
        <v>56</v>
      </c>
      <c r="S178" s="1" t="s">
        <v>127</v>
      </c>
      <c r="V178" s="1">
        <v>0</v>
      </c>
    </row>
    <row r="179" spans="1:23" x14ac:dyDescent="0.2">
      <c r="A179" s="1">
        <f t="shared" si="8"/>
        <v>1001224</v>
      </c>
      <c r="B179" s="1">
        <f t="shared" si="8"/>
        <v>1001290</v>
      </c>
      <c r="C179" s="11" t="s">
        <v>54</v>
      </c>
      <c r="D179" s="1" t="str">
        <f t="shared" si="9"/>
        <v>FBE</v>
      </c>
      <c r="E179" s="1">
        <f t="shared" si="10"/>
        <v>14.7</v>
      </c>
      <c r="F179" s="1" t="str">
        <f t="shared" si="11"/>
        <v>14.7mm FBE</v>
      </c>
      <c r="G179" s="1" t="str">
        <f>_xlfn.CONCAT(TEXT(Q179,"0.0"),"mm ",INDEX('Pipe Lookup'!D:D,MATCH('~01 Pipe Segmentation'!R179,'Pipe Lookup'!C:C,0))," TYPE ",P179)</f>
        <v>14.7mm Fusion-Bonded Epoxy TYPE 5</v>
      </c>
      <c r="L179" s="1" t="s">
        <v>55</v>
      </c>
      <c r="M179" s="1">
        <v>1001224</v>
      </c>
      <c r="N179" s="1">
        <v>1001290</v>
      </c>
      <c r="O179" s="1">
        <v>66</v>
      </c>
      <c r="P179" s="1">
        <v>5</v>
      </c>
      <c r="Q179" s="1">
        <v>14.7</v>
      </c>
      <c r="R179" s="1" t="s">
        <v>56</v>
      </c>
      <c r="S179" s="1" t="s">
        <v>127</v>
      </c>
      <c r="V179" s="1">
        <v>0</v>
      </c>
    </row>
    <row r="180" spans="1:23" x14ac:dyDescent="0.2">
      <c r="A180" s="1">
        <f t="shared" si="8"/>
        <v>1001290</v>
      </c>
      <c r="B180" s="1">
        <f t="shared" si="8"/>
        <v>1001639.5</v>
      </c>
      <c r="C180" s="11" t="s">
        <v>54</v>
      </c>
      <c r="D180" s="1" t="str">
        <f t="shared" si="9"/>
        <v>FBE</v>
      </c>
      <c r="E180" s="1">
        <f t="shared" si="10"/>
        <v>19</v>
      </c>
      <c r="F180" s="1" t="str">
        <f t="shared" si="11"/>
        <v>19.0mm FBE</v>
      </c>
      <c r="G180" s="1" t="str">
        <f>_xlfn.CONCAT(TEXT(Q180,"0.0"),"mm ",INDEX('Pipe Lookup'!D:D,MATCH('~01 Pipe Segmentation'!R180,'Pipe Lookup'!C:C,0))," TYPE ",P180)</f>
        <v>19.0mm Fusion-Bonded Epoxy TYPE 7</v>
      </c>
      <c r="L180" s="1" t="s">
        <v>55</v>
      </c>
      <c r="M180" s="1">
        <v>1001290</v>
      </c>
      <c r="N180" s="1">
        <v>1001639.5</v>
      </c>
      <c r="O180" s="1">
        <v>349.5</v>
      </c>
      <c r="P180" s="1">
        <v>7</v>
      </c>
      <c r="Q180" s="1">
        <v>19</v>
      </c>
      <c r="R180" s="1" t="s">
        <v>56</v>
      </c>
      <c r="S180" s="1" t="s">
        <v>127</v>
      </c>
      <c r="V180" s="1">
        <v>0</v>
      </c>
      <c r="W180" s="1" t="s">
        <v>60</v>
      </c>
    </row>
    <row r="181" spans="1:23" x14ac:dyDescent="0.2">
      <c r="A181" s="1">
        <f t="shared" si="8"/>
        <v>1001639.5</v>
      </c>
      <c r="B181" s="1">
        <f t="shared" si="8"/>
        <v>1001645</v>
      </c>
      <c r="C181" s="11" t="s">
        <v>54</v>
      </c>
      <c r="D181" s="1" t="str">
        <f t="shared" si="9"/>
        <v>LE</v>
      </c>
      <c r="E181" s="1">
        <f t="shared" si="10"/>
        <v>19</v>
      </c>
      <c r="F181" s="1" t="str">
        <f t="shared" si="11"/>
        <v>19.0mm LE</v>
      </c>
      <c r="G181" s="1" t="str">
        <f>_xlfn.CONCAT(TEXT(Q181,"0.0"),"mm ",INDEX('Pipe Lookup'!D:D,MATCH('~01 Pipe Segmentation'!R181,'Pipe Lookup'!C:C,0))," TYPE ",P181)</f>
        <v>19.0mm Elbow TYPE 26</v>
      </c>
      <c r="L181" s="1" t="s">
        <v>55</v>
      </c>
      <c r="M181" s="1">
        <v>1001639.5</v>
      </c>
      <c r="N181" s="1">
        <v>1001645</v>
      </c>
      <c r="O181" s="1">
        <v>5.5</v>
      </c>
      <c r="P181" s="1">
        <v>26</v>
      </c>
      <c r="Q181" s="1">
        <v>19</v>
      </c>
      <c r="R181" s="1" t="s">
        <v>58</v>
      </c>
      <c r="S181" s="1" t="s">
        <v>127</v>
      </c>
      <c r="U181" s="1" t="s">
        <v>128</v>
      </c>
      <c r="V181" s="1">
        <v>0</v>
      </c>
      <c r="W181" s="1" t="s">
        <v>60</v>
      </c>
    </row>
    <row r="182" spans="1:23" x14ac:dyDescent="0.2">
      <c r="A182" s="1">
        <f t="shared" si="8"/>
        <v>1001645</v>
      </c>
      <c r="B182" s="1">
        <f t="shared" si="8"/>
        <v>1002232</v>
      </c>
      <c r="C182" s="11" t="s">
        <v>54</v>
      </c>
      <c r="D182" s="1" t="str">
        <f t="shared" si="9"/>
        <v>FBE</v>
      </c>
      <c r="E182" s="1">
        <f t="shared" si="10"/>
        <v>19</v>
      </c>
      <c r="F182" s="1" t="str">
        <f t="shared" si="11"/>
        <v>19.0mm FBE</v>
      </c>
      <c r="G182" s="1" t="str">
        <f>_xlfn.CONCAT(TEXT(Q182,"0.0"),"mm ",INDEX('Pipe Lookup'!D:D,MATCH('~01 Pipe Segmentation'!R182,'Pipe Lookup'!C:C,0))," TYPE ",P182)</f>
        <v>19.0mm Fusion-Bonded Epoxy TYPE 7</v>
      </c>
      <c r="L182" s="1" t="s">
        <v>55</v>
      </c>
      <c r="M182" s="1">
        <v>1001645</v>
      </c>
      <c r="N182" s="1">
        <v>1002232</v>
      </c>
      <c r="O182" s="1">
        <v>587</v>
      </c>
      <c r="P182" s="1">
        <v>7</v>
      </c>
      <c r="Q182" s="1">
        <v>19</v>
      </c>
      <c r="R182" s="1" t="s">
        <v>56</v>
      </c>
      <c r="S182" s="1" t="s">
        <v>127</v>
      </c>
      <c r="V182" s="1">
        <v>0</v>
      </c>
      <c r="W182" s="1" t="s">
        <v>60</v>
      </c>
    </row>
    <row r="183" spans="1:23" x14ac:dyDescent="0.2">
      <c r="A183" s="1">
        <f t="shared" si="8"/>
        <v>1002232</v>
      </c>
      <c r="B183" s="1">
        <f t="shared" si="8"/>
        <v>1002271.49</v>
      </c>
      <c r="C183" s="11" t="s">
        <v>54</v>
      </c>
      <c r="D183" s="1" t="str">
        <f t="shared" si="9"/>
        <v>FBE</v>
      </c>
      <c r="E183" s="1">
        <f t="shared" si="10"/>
        <v>14.7</v>
      </c>
      <c r="F183" s="1" t="str">
        <f t="shared" si="11"/>
        <v>14.7mm FBE</v>
      </c>
      <c r="G183" s="1" t="str">
        <f>_xlfn.CONCAT(TEXT(Q183,"0.0"),"mm ",INDEX('Pipe Lookup'!D:D,MATCH('~01 Pipe Segmentation'!R183,'Pipe Lookup'!C:C,0))," TYPE ",P183)</f>
        <v>14.7mm Fusion-Bonded Epoxy TYPE 5</v>
      </c>
      <c r="L183" s="1" t="s">
        <v>55</v>
      </c>
      <c r="M183" s="1">
        <v>1002232</v>
      </c>
      <c r="N183" s="1">
        <v>1002271.49</v>
      </c>
      <c r="O183" s="1">
        <v>39.489999999990687</v>
      </c>
      <c r="P183" s="1">
        <v>5</v>
      </c>
      <c r="Q183" s="1">
        <v>14.7</v>
      </c>
      <c r="R183" s="1" t="s">
        <v>56</v>
      </c>
      <c r="S183" s="1" t="s">
        <v>127</v>
      </c>
      <c r="V183" s="1">
        <v>0</v>
      </c>
      <c r="W183" s="1" t="s">
        <v>60</v>
      </c>
    </row>
    <row r="184" spans="1:23" x14ac:dyDescent="0.2">
      <c r="A184" s="1">
        <f t="shared" si="8"/>
        <v>1002271.49</v>
      </c>
      <c r="B184" s="1">
        <f t="shared" si="8"/>
        <v>1002295</v>
      </c>
      <c r="C184" s="11" t="s">
        <v>54</v>
      </c>
      <c r="D184" s="1" t="str">
        <f t="shared" si="9"/>
        <v>FBE</v>
      </c>
      <c r="E184" s="1">
        <f t="shared" si="10"/>
        <v>19</v>
      </c>
      <c r="F184" s="1" t="str">
        <f t="shared" si="11"/>
        <v>19.0mm FBE</v>
      </c>
      <c r="G184" s="1" t="str">
        <f>_xlfn.CONCAT(TEXT(Q184,"0.0"),"mm ",INDEX('Pipe Lookup'!D:D,MATCH('~01 Pipe Segmentation'!R184,'Pipe Lookup'!C:C,0))," TYPE ",P184)</f>
        <v>19.0mm Fusion-Bonded Epoxy TYPE 7</v>
      </c>
      <c r="L184" s="1" t="s">
        <v>55</v>
      </c>
      <c r="M184" s="1">
        <v>1002271.49</v>
      </c>
      <c r="N184" s="1">
        <v>1002295</v>
      </c>
      <c r="O184" s="1">
        <v>23.510000000009313</v>
      </c>
      <c r="P184" s="1">
        <v>7</v>
      </c>
      <c r="Q184" s="1">
        <v>19</v>
      </c>
      <c r="R184" s="1" t="s">
        <v>56</v>
      </c>
      <c r="S184" s="1" t="s">
        <v>127</v>
      </c>
      <c r="V184" s="1">
        <v>0</v>
      </c>
      <c r="W184" s="1" t="s">
        <v>60</v>
      </c>
    </row>
    <row r="185" spans="1:23" x14ac:dyDescent="0.2">
      <c r="A185" s="1">
        <f t="shared" si="8"/>
        <v>1002295</v>
      </c>
      <c r="B185" s="1">
        <f t="shared" si="8"/>
        <v>1002365.9</v>
      </c>
      <c r="C185" s="11" t="s">
        <v>54</v>
      </c>
      <c r="D185" s="1" t="str">
        <f t="shared" si="9"/>
        <v>FBE</v>
      </c>
      <c r="E185" s="1">
        <f t="shared" si="10"/>
        <v>14.7</v>
      </c>
      <c r="F185" s="1" t="str">
        <f t="shared" si="11"/>
        <v>14.7mm FBE</v>
      </c>
      <c r="G185" s="1" t="str">
        <f>_xlfn.CONCAT(TEXT(Q185,"0.0"),"mm ",INDEX('Pipe Lookup'!D:D,MATCH('~01 Pipe Segmentation'!R185,'Pipe Lookup'!C:C,0))," TYPE ",P185)</f>
        <v>14.7mm Fusion-Bonded Epoxy TYPE 5</v>
      </c>
      <c r="L185" s="1" t="s">
        <v>55</v>
      </c>
      <c r="M185" s="1">
        <v>1002295</v>
      </c>
      <c r="N185" s="1">
        <v>1002365.9</v>
      </c>
      <c r="O185" s="1">
        <v>70.900000000023283</v>
      </c>
      <c r="P185" s="1">
        <v>5</v>
      </c>
      <c r="Q185" s="1">
        <v>14.7</v>
      </c>
      <c r="R185" s="1" t="s">
        <v>56</v>
      </c>
      <c r="S185" s="1" t="s">
        <v>127</v>
      </c>
      <c r="V185" s="1">
        <v>0</v>
      </c>
      <c r="W185" s="1" t="s">
        <v>60</v>
      </c>
    </row>
    <row r="186" spans="1:23" x14ac:dyDescent="0.2">
      <c r="A186" s="1">
        <f t="shared" si="8"/>
        <v>1002365.9</v>
      </c>
      <c r="B186" s="1">
        <f t="shared" si="8"/>
        <v>1002389.9</v>
      </c>
      <c r="C186" s="11" t="s">
        <v>54</v>
      </c>
      <c r="D186" s="1" t="str">
        <f t="shared" si="9"/>
        <v>FBE</v>
      </c>
      <c r="E186" s="1">
        <f t="shared" si="10"/>
        <v>19</v>
      </c>
      <c r="F186" s="1" t="str">
        <f t="shared" si="11"/>
        <v>19.0mm FBE</v>
      </c>
      <c r="G186" s="1" t="str">
        <f>_xlfn.CONCAT(TEXT(Q186,"0.0"),"mm ",INDEX('Pipe Lookup'!D:D,MATCH('~01 Pipe Segmentation'!R186,'Pipe Lookup'!C:C,0))," TYPE ",P186)</f>
        <v>19.0mm Fusion-Bonded Epoxy TYPE 7</v>
      </c>
      <c r="L186" s="1" t="s">
        <v>55</v>
      </c>
      <c r="M186" s="1">
        <v>1002365.9</v>
      </c>
      <c r="N186" s="1">
        <v>1002389.9</v>
      </c>
      <c r="O186" s="1">
        <v>24</v>
      </c>
      <c r="P186" s="1">
        <v>7</v>
      </c>
      <c r="Q186" s="1">
        <v>19</v>
      </c>
      <c r="R186" s="1" t="s">
        <v>56</v>
      </c>
      <c r="S186" s="1" t="s">
        <v>127</v>
      </c>
      <c r="V186" s="1">
        <v>0</v>
      </c>
      <c r="W186" s="1" t="s">
        <v>60</v>
      </c>
    </row>
    <row r="187" spans="1:23" x14ac:dyDescent="0.2">
      <c r="A187" s="1">
        <f t="shared" si="8"/>
        <v>1002389.9</v>
      </c>
      <c r="B187" s="1">
        <f t="shared" si="8"/>
        <v>1002395</v>
      </c>
      <c r="C187" s="11" t="s">
        <v>54</v>
      </c>
      <c r="D187" s="1" t="str">
        <f t="shared" si="9"/>
        <v>LE</v>
      </c>
      <c r="E187" s="1">
        <f t="shared" si="10"/>
        <v>19</v>
      </c>
      <c r="F187" s="1" t="str">
        <f t="shared" si="11"/>
        <v>19.0mm LE</v>
      </c>
      <c r="G187" s="1" t="str">
        <f>_xlfn.CONCAT(TEXT(Q187,"0.0"),"mm ",INDEX('Pipe Lookup'!D:D,MATCH('~01 Pipe Segmentation'!R187,'Pipe Lookup'!C:C,0))," TYPE ",P187)</f>
        <v>19.0mm Elbow TYPE 26</v>
      </c>
      <c r="L187" s="1" t="s">
        <v>55</v>
      </c>
      <c r="M187" s="1">
        <v>1002389.9</v>
      </c>
      <c r="N187" s="1">
        <v>1002395</v>
      </c>
      <c r="O187" s="1">
        <v>5.0999999999767169</v>
      </c>
      <c r="P187" s="1">
        <v>26</v>
      </c>
      <c r="Q187" s="1">
        <v>19</v>
      </c>
      <c r="R187" s="1" t="s">
        <v>58</v>
      </c>
      <c r="S187" s="1" t="s">
        <v>127</v>
      </c>
      <c r="U187" s="1" t="s">
        <v>129</v>
      </c>
      <c r="V187" s="1">
        <v>0</v>
      </c>
      <c r="W187" s="1" t="s">
        <v>60</v>
      </c>
    </row>
    <row r="188" spans="1:23" x14ac:dyDescent="0.2">
      <c r="A188" s="1">
        <f t="shared" si="8"/>
        <v>1002395</v>
      </c>
      <c r="B188" s="1">
        <f t="shared" si="8"/>
        <v>1002419</v>
      </c>
      <c r="C188" s="11" t="s">
        <v>54</v>
      </c>
      <c r="D188" s="1" t="str">
        <f t="shared" si="9"/>
        <v>FBE</v>
      </c>
      <c r="E188" s="1">
        <f t="shared" si="10"/>
        <v>19</v>
      </c>
      <c r="F188" s="1" t="str">
        <f t="shared" si="11"/>
        <v>19.0mm FBE</v>
      </c>
      <c r="G188" s="1" t="str">
        <f>_xlfn.CONCAT(TEXT(Q188,"0.0"),"mm ",INDEX('Pipe Lookup'!D:D,MATCH('~01 Pipe Segmentation'!R188,'Pipe Lookup'!C:C,0))," TYPE ",P188)</f>
        <v>19.0mm Fusion-Bonded Epoxy TYPE 7</v>
      </c>
      <c r="L188" s="1" t="s">
        <v>55</v>
      </c>
      <c r="M188" s="1">
        <v>1002395</v>
      </c>
      <c r="N188" s="1">
        <v>1002419</v>
      </c>
      <c r="O188" s="1">
        <v>24</v>
      </c>
      <c r="P188" s="1">
        <v>7</v>
      </c>
      <c r="Q188" s="1">
        <v>19</v>
      </c>
      <c r="R188" s="1" t="s">
        <v>56</v>
      </c>
      <c r="S188" s="1" t="s">
        <v>127</v>
      </c>
      <c r="V188" s="1">
        <v>0</v>
      </c>
      <c r="W188" s="1" t="s">
        <v>60</v>
      </c>
    </row>
    <row r="189" spans="1:23" x14ac:dyDescent="0.2">
      <c r="A189" s="1">
        <f t="shared" si="8"/>
        <v>1002419</v>
      </c>
      <c r="B189" s="1">
        <f t="shared" si="8"/>
        <v>1003100</v>
      </c>
      <c r="C189" s="11" t="s">
        <v>54</v>
      </c>
      <c r="D189" s="1" t="str">
        <f t="shared" si="9"/>
        <v>FBE</v>
      </c>
      <c r="E189" s="1">
        <f t="shared" si="10"/>
        <v>14.7</v>
      </c>
      <c r="F189" s="1" t="str">
        <f t="shared" si="11"/>
        <v>14.7mm FBE</v>
      </c>
      <c r="G189" s="1" t="str">
        <f>_xlfn.CONCAT(TEXT(Q189,"0.0"),"mm ",INDEX('Pipe Lookup'!D:D,MATCH('~01 Pipe Segmentation'!R189,'Pipe Lookup'!C:C,0))," TYPE ",P189)</f>
        <v>14.7mm Fusion-Bonded Epoxy TYPE 5</v>
      </c>
      <c r="L189" s="1" t="s">
        <v>55</v>
      </c>
      <c r="M189" s="1">
        <v>1002419</v>
      </c>
      <c r="N189" s="1">
        <v>1003100</v>
      </c>
      <c r="O189" s="1">
        <v>681</v>
      </c>
      <c r="P189" s="1">
        <v>5</v>
      </c>
      <c r="Q189" s="1">
        <v>14.7</v>
      </c>
      <c r="R189" s="1" t="s">
        <v>56</v>
      </c>
      <c r="S189" s="1" t="s">
        <v>127</v>
      </c>
      <c r="V189" s="1">
        <v>0</v>
      </c>
      <c r="W189" s="1" t="s">
        <v>60</v>
      </c>
    </row>
    <row r="190" spans="1:23" x14ac:dyDescent="0.2">
      <c r="A190" s="1">
        <f t="shared" si="8"/>
        <v>1003100</v>
      </c>
      <c r="B190" s="1">
        <f t="shared" si="8"/>
        <v>1003617.47</v>
      </c>
      <c r="C190" s="11" t="s">
        <v>54</v>
      </c>
      <c r="D190" s="1" t="str">
        <f t="shared" si="9"/>
        <v>FBE</v>
      </c>
      <c r="E190" s="1">
        <f t="shared" si="10"/>
        <v>14.7</v>
      </c>
      <c r="F190" s="1" t="str">
        <f t="shared" si="11"/>
        <v>14.7mm FBE</v>
      </c>
      <c r="G190" s="1" t="str">
        <f>_xlfn.CONCAT(TEXT(Q190,"0.0"),"mm ",INDEX('Pipe Lookup'!D:D,MATCH('~01 Pipe Segmentation'!R190,'Pipe Lookup'!C:C,0))," TYPE ",P190)</f>
        <v>14.7mm Fusion-Bonded Epoxy TYPE 5</v>
      </c>
      <c r="L190" s="1" t="s">
        <v>55</v>
      </c>
      <c r="M190" s="1">
        <v>1003100</v>
      </c>
      <c r="N190" s="1">
        <v>1003617.47</v>
      </c>
      <c r="O190" s="1">
        <v>517.46999999997206</v>
      </c>
      <c r="P190" s="1">
        <v>5</v>
      </c>
      <c r="Q190" s="1">
        <v>14.7</v>
      </c>
      <c r="R190" s="1" t="s">
        <v>56</v>
      </c>
      <c r="S190" s="1" t="s">
        <v>130</v>
      </c>
      <c r="V190" s="1">
        <v>0</v>
      </c>
      <c r="W190" s="1" t="s">
        <v>60</v>
      </c>
    </row>
    <row r="191" spans="1:23" x14ac:dyDescent="0.2">
      <c r="A191" s="1">
        <f t="shared" si="8"/>
        <v>1003617.47</v>
      </c>
      <c r="B191" s="1">
        <f t="shared" si="8"/>
        <v>1003641.47</v>
      </c>
      <c r="C191" s="11" t="s">
        <v>54</v>
      </c>
      <c r="D191" s="1" t="str">
        <f t="shared" si="9"/>
        <v>FBE</v>
      </c>
      <c r="E191" s="1">
        <f t="shared" si="10"/>
        <v>19</v>
      </c>
      <c r="F191" s="1" t="str">
        <f t="shared" si="11"/>
        <v>19.0mm FBE</v>
      </c>
      <c r="G191" s="1" t="str">
        <f>_xlfn.CONCAT(TEXT(Q191,"0.0"),"mm ",INDEX('Pipe Lookup'!D:D,MATCH('~01 Pipe Segmentation'!R191,'Pipe Lookup'!C:C,0))," TYPE ",P191)</f>
        <v>19.0mm Fusion-Bonded Epoxy TYPE 7</v>
      </c>
      <c r="L191" s="1" t="s">
        <v>55</v>
      </c>
      <c r="M191" s="1">
        <v>1003617.47</v>
      </c>
      <c r="N191" s="1">
        <v>1003641.47</v>
      </c>
      <c r="O191" s="1">
        <v>24</v>
      </c>
      <c r="P191" s="1">
        <v>7</v>
      </c>
      <c r="Q191" s="1">
        <v>19</v>
      </c>
      <c r="R191" s="1" t="s">
        <v>56</v>
      </c>
      <c r="S191" s="1" t="s">
        <v>130</v>
      </c>
      <c r="V191" s="1">
        <v>0</v>
      </c>
      <c r="W191" s="1" t="s">
        <v>60</v>
      </c>
    </row>
    <row r="192" spans="1:23" x14ac:dyDescent="0.2">
      <c r="A192" s="1">
        <f t="shared" si="8"/>
        <v>1003641.47</v>
      </c>
      <c r="B192" s="1">
        <f t="shared" si="8"/>
        <v>1003646.39</v>
      </c>
      <c r="C192" s="11" t="s">
        <v>54</v>
      </c>
      <c r="D192" s="1" t="str">
        <f t="shared" si="9"/>
        <v>LE</v>
      </c>
      <c r="E192" s="1">
        <f t="shared" si="10"/>
        <v>19</v>
      </c>
      <c r="F192" s="1" t="str">
        <f t="shared" si="11"/>
        <v>19.0mm LE</v>
      </c>
      <c r="G192" s="1" t="str">
        <f>_xlfn.CONCAT(TEXT(Q192,"0.0"),"mm ",INDEX('Pipe Lookup'!D:D,MATCH('~01 Pipe Segmentation'!R192,'Pipe Lookup'!C:C,0))," TYPE ",P192)</f>
        <v>19.0mm Elbow TYPE 26</v>
      </c>
      <c r="L192" s="1" t="s">
        <v>55</v>
      </c>
      <c r="M192" s="1">
        <v>1003641.47</v>
      </c>
      <c r="N192" s="1">
        <v>1003646.39</v>
      </c>
      <c r="O192" s="1">
        <v>4.9200000000419095</v>
      </c>
      <c r="P192" s="1">
        <v>26</v>
      </c>
      <c r="Q192" s="1">
        <v>19</v>
      </c>
      <c r="R192" s="1" t="s">
        <v>58</v>
      </c>
      <c r="S192" s="1" t="s">
        <v>130</v>
      </c>
      <c r="U192" s="1" t="s">
        <v>131</v>
      </c>
      <c r="V192" s="1">
        <v>0</v>
      </c>
      <c r="W192" s="1" t="s">
        <v>60</v>
      </c>
    </row>
    <row r="193" spans="1:23" x14ac:dyDescent="0.2">
      <c r="A193" s="1">
        <f t="shared" si="8"/>
        <v>1003646.39</v>
      </c>
      <c r="B193" s="1">
        <f t="shared" si="8"/>
        <v>1003681.34</v>
      </c>
      <c r="C193" s="11" t="s">
        <v>54</v>
      </c>
      <c r="D193" s="1" t="str">
        <f t="shared" si="9"/>
        <v>FBE</v>
      </c>
      <c r="E193" s="1">
        <f t="shared" si="10"/>
        <v>19</v>
      </c>
      <c r="F193" s="1" t="str">
        <f t="shared" si="11"/>
        <v>19.0mm FBE</v>
      </c>
      <c r="G193" s="1" t="str">
        <f>_xlfn.CONCAT(TEXT(Q193,"0.0"),"mm ",INDEX('Pipe Lookup'!D:D,MATCH('~01 Pipe Segmentation'!R193,'Pipe Lookup'!C:C,0))," TYPE ",P193)</f>
        <v>19.0mm Fusion-Bonded Epoxy TYPE 7</v>
      </c>
      <c r="L193" s="1" t="s">
        <v>55</v>
      </c>
      <c r="M193" s="1">
        <v>1003646.39</v>
      </c>
      <c r="N193" s="1">
        <v>1003681.34</v>
      </c>
      <c r="O193" s="1">
        <v>34.949999999953434</v>
      </c>
      <c r="P193" s="1">
        <v>7</v>
      </c>
      <c r="Q193" s="1">
        <v>19</v>
      </c>
      <c r="R193" s="1" t="s">
        <v>56</v>
      </c>
      <c r="S193" s="1" t="s">
        <v>130</v>
      </c>
      <c r="V193" s="1">
        <v>0</v>
      </c>
      <c r="W193" s="1" t="s">
        <v>60</v>
      </c>
    </row>
    <row r="194" spans="1:23" x14ac:dyDescent="0.2">
      <c r="A194" s="1">
        <f t="shared" ref="A194:B257" si="12">IF(OR(AND(ISNUMBER(M194),M194&gt;0),ISNUMBER(SEARCH("+",M194))),IF(NOT(ISNUMBER(M194)),1000*LEFT(M194,SEARCH("+",M194)-1)+MID(M194,SEARCH("+",M194)+1,3)+RIGHT(M194,3),M194),"")</f>
        <v>1003681.34</v>
      </c>
      <c r="B194" s="1">
        <f t="shared" si="12"/>
        <v>1003685.61</v>
      </c>
      <c r="C194" s="11" t="s">
        <v>54</v>
      </c>
      <c r="D194" s="1" t="str">
        <f t="shared" si="9"/>
        <v>LE</v>
      </c>
      <c r="E194" s="1">
        <f t="shared" si="10"/>
        <v>19</v>
      </c>
      <c r="F194" s="1" t="str">
        <f t="shared" si="11"/>
        <v>19.0mm LE</v>
      </c>
      <c r="G194" s="1" t="str">
        <f>_xlfn.CONCAT(TEXT(Q194,"0.0"),"mm ",INDEX('Pipe Lookup'!D:D,MATCH('~01 Pipe Segmentation'!R194,'Pipe Lookup'!C:C,0))," TYPE ",P194)</f>
        <v>19.0mm Elbow TYPE 26</v>
      </c>
      <c r="L194" s="1" t="s">
        <v>55</v>
      </c>
      <c r="M194" s="1">
        <v>1003681.34</v>
      </c>
      <c r="N194" s="1">
        <v>1003685.61</v>
      </c>
      <c r="O194" s="1">
        <v>4.2700000000186265</v>
      </c>
      <c r="P194" s="1">
        <v>26</v>
      </c>
      <c r="Q194" s="1">
        <v>19</v>
      </c>
      <c r="R194" s="1" t="s">
        <v>58</v>
      </c>
      <c r="S194" s="1" t="s">
        <v>130</v>
      </c>
      <c r="U194" s="1" t="s">
        <v>132</v>
      </c>
      <c r="V194" s="1">
        <v>0</v>
      </c>
      <c r="W194" s="1" t="s">
        <v>60</v>
      </c>
    </row>
    <row r="195" spans="1:23" x14ac:dyDescent="0.2">
      <c r="A195" s="1">
        <f t="shared" si="12"/>
        <v>1003685.61</v>
      </c>
      <c r="B195" s="1">
        <f t="shared" si="12"/>
        <v>1003709.61</v>
      </c>
      <c r="C195" s="11" t="s">
        <v>54</v>
      </c>
      <c r="D195" s="1" t="str">
        <f t="shared" ref="D195:D258" si="13">TRIM(LEFT(R195,3))</f>
        <v>FBE</v>
      </c>
      <c r="E195" s="1">
        <f t="shared" ref="E195:E258" si="14">Q195</f>
        <v>19</v>
      </c>
      <c r="F195" s="1" t="str">
        <f t="shared" ref="F195:F258" si="15">_xlfn.CONCAT(TEXT(Q195,"0.0"),"mm ",R195)</f>
        <v>19.0mm FBE</v>
      </c>
      <c r="G195" s="1" t="str">
        <f>_xlfn.CONCAT(TEXT(Q195,"0.0"),"mm ",INDEX('Pipe Lookup'!D:D,MATCH('~01 Pipe Segmentation'!R195,'Pipe Lookup'!C:C,0))," TYPE ",P195)</f>
        <v>19.0mm Fusion-Bonded Epoxy TYPE 7</v>
      </c>
      <c r="L195" s="1" t="s">
        <v>55</v>
      </c>
      <c r="M195" s="1">
        <v>1003685.61</v>
      </c>
      <c r="N195" s="1">
        <v>1003709.61</v>
      </c>
      <c r="O195" s="1">
        <v>24</v>
      </c>
      <c r="P195" s="1">
        <v>7</v>
      </c>
      <c r="Q195" s="1">
        <v>19</v>
      </c>
      <c r="R195" s="1" t="s">
        <v>56</v>
      </c>
      <c r="S195" s="1" t="s">
        <v>130</v>
      </c>
      <c r="V195" s="1">
        <v>0</v>
      </c>
      <c r="W195" s="1" t="s">
        <v>60</v>
      </c>
    </row>
    <row r="196" spans="1:23" x14ac:dyDescent="0.2">
      <c r="A196" s="1">
        <f t="shared" si="12"/>
        <v>1003709.61</v>
      </c>
      <c r="B196" s="1">
        <f t="shared" si="12"/>
        <v>1003995.61</v>
      </c>
      <c r="C196" s="11" t="s">
        <v>54</v>
      </c>
      <c r="D196" s="1" t="str">
        <f t="shared" si="13"/>
        <v>FBE</v>
      </c>
      <c r="E196" s="1">
        <f t="shared" si="14"/>
        <v>14.7</v>
      </c>
      <c r="F196" s="1" t="str">
        <f t="shared" si="15"/>
        <v>14.7mm FBE</v>
      </c>
      <c r="G196" s="1" t="str">
        <f>_xlfn.CONCAT(TEXT(Q196,"0.0"),"mm ",INDEX('Pipe Lookup'!D:D,MATCH('~01 Pipe Segmentation'!R196,'Pipe Lookup'!C:C,0))," TYPE ",P196)</f>
        <v>14.7mm Fusion-Bonded Epoxy TYPE 5</v>
      </c>
      <c r="L196" s="1" t="s">
        <v>55</v>
      </c>
      <c r="M196" s="1">
        <v>1003709.61</v>
      </c>
      <c r="N196" s="1">
        <v>1003995.61</v>
      </c>
      <c r="O196" s="1">
        <v>286</v>
      </c>
      <c r="P196" s="1">
        <v>5</v>
      </c>
      <c r="Q196" s="1">
        <v>14.7</v>
      </c>
      <c r="R196" s="1" t="s">
        <v>56</v>
      </c>
      <c r="S196" s="1" t="s">
        <v>130</v>
      </c>
      <c r="V196" s="1">
        <v>0</v>
      </c>
      <c r="W196" s="1" t="s">
        <v>60</v>
      </c>
    </row>
    <row r="197" spans="1:23" x14ac:dyDescent="0.2">
      <c r="A197" s="1">
        <f t="shared" si="12"/>
        <v>1003995.61</v>
      </c>
      <c r="B197" s="1">
        <f t="shared" si="12"/>
        <v>1004019.62</v>
      </c>
      <c r="C197" s="11" t="s">
        <v>54</v>
      </c>
      <c r="D197" s="1" t="str">
        <f t="shared" si="13"/>
        <v>FBE</v>
      </c>
      <c r="E197" s="1">
        <f t="shared" si="14"/>
        <v>19</v>
      </c>
      <c r="F197" s="1" t="str">
        <f t="shared" si="15"/>
        <v>19.0mm FBE</v>
      </c>
      <c r="G197" s="1" t="str">
        <f>_xlfn.CONCAT(TEXT(Q197,"0.0"),"mm ",INDEX('Pipe Lookup'!D:D,MATCH('~01 Pipe Segmentation'!R197,'Pipe Lookup'!C:C,0))," TYPE ",P197)</f>
        <v>19.0mm Fusion-Bonded Epoxy TYPE 7</v>
      </c>
      <c r="L197" s="1" t="s">
        <v>55</v>
      </c>
      <c r="M197" s="1">
        <v>1003995.61</v>
      </c>
      <c r="N197" s="1">
        <v>1004019.62</v>
      </c>
      <c r="O197" s="1">
        <v>24.010000000009313</v>
      </c>
      <c r="P197" s="1">
        <v>7</v>
      </c>
      <c r="Q197" s="1">
        <v>19</v>
      </c>
      <c r="R197" s="1" t="s">
        <v>56</v>
      </c>
      <c r="S197" s="1" t="s">
        <v>130</v>
      </c>
      <c r="V197" s="1">
        <v>0</v>
      </c>
      <c r="W197" s="1" t="s">
        <v>60</v>
      </c>
    </row>
    <row r="198" spans="1:23" x14ac:dyDescent="0.2">
      <c r="A198" s="1">
        <f t="shared" si="12"/>
        <v>1004019.62</v>
      </c>
      <c r="B198" s="1">
        <f t="shared" si="12"/>
        <v>1004023.81</v>
      </c>
      <c r="C198" s="11" t="s">
        <v>54</v>
      </c>
      <c r="D198" s="1" t="str">
        <f t="shared" si="13"/>
        <v>LE</v>
      </c>
      <c r="E198" s="1">
        <f t="shared" si="14"/>
        <v>19</v>
      </c>
      <c r="F198" s="1" t="str">
        <f t="shared" si="15"/>
        <v>19.0mm LE</v>
      </c>
      <c r="G198" s="1" t="str">
        <f>_xlfn.CONCAT(TEXT(Q198,"0.0"),"mm ",INDEX('Pipe Lookup'!D:D,MATCH('~01 Pipe Segmentation'!R198,'Pipe Lookup'!C:C,0))," TYPE ",P198)</f>
        <v>19.0mm Elbow TYPE 26</v>
      </c>
      <c r="L198" s="1" t="s">
        <v>55</v>
      </c>
      <c r="M198" s="1">
        <v>1004019.62</v>
      </c>
      <c r="N198" s="1">
        <v>1004023.81</v>
      </c>
      <c r="O198" s="1">
        <v>4.190000000060536</v>
      </c>
      <c r="P198" s="1">
        <v>26</v>
      </c>
      <c r="Q198" s="1">
        <v>19</v>
      </c>
      <c r="R198" s="1" t="s">
        <v>58</v>
      </c>
      <c r="S198" s="1" t="s">
        <v>130</v>
      </c>
      <c r="U198" s="1" t="s">
        <v>133</v>
      </c>
      <c r="V198" s="1">
        <v>0</v>
      </c>
      <c r="W198" s="1" t="s">
        <v>60</v>
      </c>
    </row>
    <row r="199" spans="1:23" x14ac:dyDescent="0.2">
      <c r="A199" s="1">
        <f t="shared" si="12"/>
        <v>1004023.81</v>
      </c>
      <c r="B199" s="1">
        <f t="shared" si="12"/>
        <v>1004047.81</v>
      </c>
      <c r="C199" s="11" t="s">
        <v>54</v>
      </c>
      <c r="D199" s="1" t="str">
        <f t="shared" si="13"/>
        <v>FBE</v>
      </c>
      <c r="E199" s="1">
        <f t="shared" si="14"/>
        <v>19</v>
      </c>
      <c r="F199" s="1" t="str">
        <f t="shared" si="15"/>
        <v>19.0mm FBE</v>
      </c>
      <c r="G199" s="1" t="str">
        <f>_xlfn.CONCAT(TEXT(Q199,"0.0"),"mm ",INDEX('Pipe Lookup'!D:D,MATCH('~01 Pipe Segmentation'!R199,'Pipe Lookup'!C:C,0))," TYPE ",P199)</f>
        <v>19.0mm Fusion-Bonded Epoxy TYPE 7</v>
      </c>
      <c r="L199" s="1" t="s">
        <v>55</v>
      </c>
      <c r="M199" s="1">
        <v>1004023.81</v>
      </c>
      <c r="N199" s="1">
        <v>1004047.81</v>
      </c>
      <c r="O199" s="1">
        <v>24</v>
      </c>
      <c r="P199" s="1">
        <v>7</v>
      </c>
      <c r="Q199" s="1">
        <v>19</v>
      </c>
      <c r="R199" s="1" t="s">
        <v>56</v>
      </c>
      <c r="S199" s="1" t="s">
        <v>130</v>
      </c>
      <c r="V199" s="1">
        <v>0</v>
      </c>
      <c r="W199" s="1" t="s">
        <v>60</v>
      </c>
    </row>
    <row r="200" spans="1:23" x14ac:dyDescent="0.2">
      <c r="A200" s="1">
        <f t="shared" si="12"/>
        <v>1004047.81</v>
      </c>
      <c r="B200" s="1">
        <f t="shared" si="12"/>
        <v>1004116.77</v>
      </c>
      <c r="C200" s="11" t="s">
        <v>54</v>
      </c>
      <c r="D200" s="1" t="str">
        <f t="shared" si="13"/>
        <v>FBE</v>
      </c>
      <c r="E200" s="1">
        <f t="shared" si="14"/>
        <v>14.7</v>
      </c>
      <c r="F200" s="1" t="str">
        <f t="shared" si="15"/>
        <v>14.7mm FBE</v>
      </c>
      <c r="G200" s="1" t="str">
        <f>_xlfn.CONCAT(TEXT(Q200,"0.0"),"mm ",INDEX('Pipe Lookup'!D:D,MATCH('~01 Pipe Segmentation'!R200,'Pipe Lookup'!C:C,0))," TYPE ",P200)</f>
        <v>14.7mm Fusion-Bonded Epoxy TYPE 5</v>
      </c>
      <c r="L200" s="1" t="s">
        <v>55</v>
      </c>
      <c r="M200" s="1">
        <v>1004047.81</v>
      </c>
      <c r="N200" s="1">
        <v>1004116.77</v>
      </c>
      <c r="O200" s="1">
        <v>68.959999999962747</v>
      </c>
      <c r="P200" s="1">
        <v>5</v>
      </c>
      <c r="Q200" s="1">
        <v>14.7</v>
      </c>
      <c r="R200" s="1" t="s">
        <v>56</v>
      </c>
      <c r="S200" s="1" t="s">
        <v>130</v>
      </c>
      <c r="V200" s="1">
        <v>0</v>
      </c>
      <c r="W200" s="1" t="s">
        <v>60</v>
      </c>
    </row>
    <row r="201" spans="1:23" x14ac:dyDescent="0.2">
      <c r="A201" s="1">
        <f t="shared" si="12"/>
        <v>1004116.77</v>
      </c>
      <c r="B201" s="1">
        <f t="shared" si="12"/>
        <v>1004140.77</v>
      </c>
      <c r="C201" s="11" t="s">
        <v>54</v>
      </c>
      <c r="D201" s="1" t="str">
        <f t="shared" si="13"/>
        <v>FBE</v>
      </c>
      <c r="E201" s="1">
        <f t="shared" si="14"/>
        <v>19</v>
      </c>
      <c r="F201" s="1" t="str">
        <f t="shared" si="15"/>
        <v>19.0mm FBE</v>
      </c>
      <c r="G201" s="1" t="str">
        <f>_xlfn.CONCAT(TEXT(Q201,"0.0"),"mm ",INDEX('Pipe Lookup'!D:D,MATCH('~01 Pipe Segmentation'!R201,'Pipe Lookup'!C:C,0))," TYPE ",P201)</f>
        <v>19.0mm Fusion-Bonded Epoxy TYPE 7</v>
      </c>
      <c r="L201" s="1" t="s">
        <v>55</v>
      </c>
      <c r="M201" s="1">
        <v>1004116.77</v>
      </c>
      <c r="N201" s="1">
        <v>1004140.77</v>
      </c>
      <c r="O201" s="1">
        <v>24</v>
      </c>
      <c r="P201" s="1">
        <v>7</v>
      </c>
      <c r="Q201" s="1">
        <v>19</v>
      </c>
      <c r="R201" s="1" t="s">
        <v>56</v>
      </c>
      <c r="S201" s="1" t="s">
        <v>130</v>
      </c>
      <c r="V201" s="1">
        <v>0</v>
      </c>
      <c r="W201" s="1" t="s">
        <v>60</v>
      </c>
    </row>
    <row r="202" spans="1:23" x14ac:dyDescent="0.2">
      <c r="A202" s="1">
        <f t="shared" si="12"/>
        <v>1004140.77</v>
      </c>
      <c r="B202" s="1">
        <f t="shared" si="12"/>
        <v>1004145.05</v>
      </c>
      <c r="C202" s="11" t="s">
        <v>54</v>
      </c>
      <c r="D202" s="1" t="str">
        <f t="shared" si="13"/>
        <v>LE</v>
      </c>
      <c r="E202" s="1">
        <f t="shared" si="14"/>
        <v>19</v>
      </c>
      <c r="F202" s="1" t="str">
        <f t="shared" si="15"/>
        <v>19.0mm LE</v>
      </c>
      <c r="G202" s="1" t="str">
        <f>_xlfn.CONCAT(TEXT(Q202,"0.0"),"mm ",INDEX('Pipe Lookup'!D:D,MATCH('~01 Pipe Segmentation'!R202,'Pipe Lookup'!C:C,0))," TYPE ",P202)</f>
        <v>19.0mm Elbow TYPE 26</v>
      </c>
      <c r="L202" s="1" t="s">
        <v>55</v>
      </c>
      <c r="M202" s="1">
        <v>1004140.77</v>
      </c>
      <c r="N202" s="1">
        <v>1004145.05</v>
      </c>
      <c r="O202" s="1">
        <v>4.2800000000279397</v>
      </c>
      <c r="P202" s="1">
        <v>26</v>
      </c>
      <c r="Q202" s="1">
        <v>19</v>
      </c>
      <c r="R202" s="1" t="s">
        <v>58</v>
      </c>
      <c r="S202" s="1" t="s">
        <v>130</v>
      </c>
      <c r="U202" s="1" t="s">
        <v>134</v>
      </c>
      <c r="V202" s="1">
        <v>0</v>
      </c>
      <c r="W202" s="1" t="s">
        <v>60</v>
      </c>
    </row>
    <row r="203" spans="1:23" x14ac:dyDescent="0.2">
      <c r="A203" s="1">
        <f t="shared" si="12"/>
        <v>1004145.05</v>
      </c>
      <c r="B203" s="1">
        <f t="shared" si="12"/>
        <v>1004169.05</v>
      </c>
      <c r="C203" s="11" t="s">
        <v>54</v>
      </c>
      <c r="D203" s="1" t="str">
        <f t="shared" si="13"/>
        <v>FBE</v>
      </c>
      <c r="E203" s="1">
        <f t="shared" si="14"/>
        <v>19</v>
      </c>
      <c r="F203" s="1" t="str">
        <f t="shared" si="15"/>
        <v>19.0mm FBE</v>
      </c>
      <c r="G203" s="1" t="str">
        <f>_xlfn.CONCAT(TEXT(Q203,"0.0"),"mm ",INDEX('Pipe Lookup'!D:D,MATCH('~01 Pipe Segmentation'!R203,'Pipe Lookup'!C:C,0))," TYPE ",P203)</f>
        <v>19.0mm Fusion-Bonded Epoxy TYPE 7</v>
      </c>
      <c r="L203" s="1" t="s">
        <v>55</v>
      </c>
      <c r="M203" s="1">
        <v>1004145.05</v>
      </c>
      <c r="N203" s="1">
        <v>1004169.05</v>
      </c>
      <c r="O203" s="1">
        <v>24</v>
      </c>
      <c r="P203" s="1">
        <v>7</v>
      </c>
      <c r="Q203" s="1">
        <v>19</v>
      </c>
      <c r="R203" s="1" t="s">
        <v>56</v>
      </c>
      <c r="S203" s="1" t="s">
        <v>130</v>
      </c>
      <c r="V203" s="1">
        <v>0</v>
      </c>
      <c r="W203" s="1" t="s">
        <v>60</v>
      </c>
    </row>
    <row r="204" spans="1:23" x14ac:dyDescent="0.2">
      <c r="A204" s="1">
        <f t="shared" si="12"/>
        <v>1004169.05</v>
      </c>
      <c r="B204" s="1">
        <f t="shared" si="12"/>
        <v>1004532.06</v>
      </c>
      <c r="C204" s="11" t="s">
        <v>54</v>
      </c>
      <c r="D204" s="1" t="str">
        <f t="shared" si="13"/>
        <v>FBE</v>
      </c>
      <c r="E204" s="1">
        <f t="shared" si="14"/>
        <v>14.7</v>
      </c>
      <c r="F204" s="1" t="str">
        <f t="shared" si="15"/>
        <v>14.7mm FBE</v>
      </c>
      <c r="G204" s="1" t="str">
        <f>_xlfn.CONCAT(TEXT(Q204,"0.0"),"mm ",INDEX('Pipe Lookup'!D:D,MATCH('~01 Pipe Segmentation'!R204,'Pipe Lookup'!C:C,0))," TYPE ",P204)</f>
        <v>14.7mm Fusion-Bonded Epoxy TYPE 5</v>
      </c>
      <c r="L204" s="1" t="s">
        <v>55</v>
      </c>
      <c r="M204" s="1">
        <v>1004169.05</v>
      </c>
      <c r="N204" s="1">
        <v>1004532.06</v>
      </c>
      <c r="O204" s="1">
        <v>363.01000000000931</v>
      </c>
      <c r="P204" s="1">
        <v>5</v>
      </c>
      <c r="Q204" s="1">
        <v>14.7</v>
      </c>
      <c r="R204" s="1" t="s">
        <v>56</v>
      </c>
      <c r="S204" s="1" t="s">
        <v>130</v>
      </c>
      <c r="V204" s="1">
        <v>0</v>
      </c>
      <c r="W204" s="1" t="s">
        <v>60</v>
      </c>
    </row>
    <row r="205" spans="1:23" x14ac:dyDescent="0.2">
      <c r="A205" s="1">
        <f t="shared" si="12"/>
        <v>1004532.06</v>
      </c>
      <c r="B205" s="1">
        <f t="shared" si="12"/>
        <v>1004556.06</v>
      </c>
      <c r="C205" s="11" t="s">
        <v>54</v>
      </c>
      <c r="D205" s="1" t="str">
        <f t="shared" si="13"/>
        <v>FBE</v>
      </c>
      <c r="E205" s="1">
        <f t="shared" si="14"/>
        <v>19</v>
      </c>
      <c r="F205" s="1" t="str">
        <f t="shared" si="15"/>
        <v>19.0mm FBE</v>
      </c>
      <c r="G205" s="1" t="str">
        <f>_xlfn.CONCAT(TEXT(Q205,"0.0"),"mm ",INDEX('Pipe Lookup'!D:D,MATCH('~01 Pipe Segmentation'!R205,'Pipe Lookup'!C:C,0))," TYPE ",P205)</f>
        <v>19.0mm Fusion-Bonded Epoxy TYPE 7</v>
      </c>
      <c r="L205" s="1" t="s">
        <v>55</v>
      </c>
      <c r="M205" s="1">
        <v>1004532.06</v>
      </c>
      <c r="N205" s="1">
        <v>1004556.06</v>
      </c>
      <c r="O205" s="1">
        <v>24</v>
      </c>
      <c r="P205" s="1">
        <v>7</v>
      </c>
      <c r="Q205" s="1">
        <v>19</v>
      </c>
      <c r="R205" s="1" t="s">
        <v>56</v>
      </c>
      <c r="S205" s="1" t="s">
        <v>130</v>
      </c>
      <c r="V205" s="1">
        <v>0</v>
      </c>
      <c r="W205" s="1" t="s">
        <v>60</v>
      </c>
    </row>
    <row r="206" spans="1:23" x14ac:dyDescent="0.2">
      <c r="A206" s="1">
        <f t="shared" si="12"/>
        <v>1004556.06</v>
      </c>
      <c r="B206" s="1">
        <f t="shared" si="12"/>
        <v>1004560.57</v>
      </c>
      <c r="C206" s="11" t="s">
        <v>54</v>
      </c>
      <c r="D206" s="1" t="str">
        <f t="shared" si="13"/>
        <v>LE</v>
      </c>
      <c r="E206" s="1">
        <f t="shared" si="14"/>
        <v>19</v>
      </c>
      <c r="F206" s="1" t="str">
        <f t="shared" si="15"/>
        <v>19.0mm LE</v>
      </c>
      <c r="G206" s="1" t="str">
        <f>_xlfn.CONCAT(TEXT(Q206,"0.0"),"mm ",INDEX('Pipe Lookup'!D:D,MATCH('~01 Pipe Segmentation'!R206,'Pipe Lookup'!C:C,0))," TYPE ",P206)</f>
        <v>19.0mm Elbow TYPE 26</v>
      </c>
      <c r="L206" s="1" t="s">
        <v>55</v>
      </c>
      <c r="M206" s="1">
        <v>1004556.06</v>
      </c>
      <c r="N206" s="1">
        <v>1004560.57</v>
      </c>
      <c r="O206" s="1">
        <v>4.5099999998928979</v>
      </c>
      <c r="P206" s="1">
        <v>26</v>
      </c>
      <c r="Q206" s="1">
        <v>19</v>
      </c>
      <c r="R206" s="1" t="s">
        <v>58</v>
      </c>
      <c r="S206" s="1" t="s">
        <v>130</v>
      </c>
      <c r="U206" s="1" t="s">
        <v>135</v>
      </c>
      <c r="V206" s="1">
        <v>0</v>
      </c>
      <c r="W206" s="1" t="s">
        <v>60</v>
      </c>
    </row>
    <row r="207" spans="1:23" x14ac:dyDescent="0.2">
      <c r="A207" s="1">
        <f t="shared" si="12"/>
        <v>1004560.57</v>
      </c>
      <c r="B207" s="1">
        <f t="shared" si="12"/>
        <v>1004584.57</v>
      </c>
      <c r="C207" s="11" t="s">
        <v>54</v>
      </c>
      <c r="D207" s="1" t="str">
        <f t="shared" si="13"/>
        <v>FBE</v>
      </c>
      <c r="E207" s="1">
        <f t="shared" si="14"/>
        <v>19</v>
      </c>
      <c r="F207" s="1" t="str">
        <f t="shared" si="15"/>
        <v>19.0mm FBE</v>
      </c>
      <c r="G207" s="1" t="str">
        <f>_xlfn.CONCAT(TEXT(Q207,"0.0"),"mm ",INDEX('Pipe Lookup'!D:D,MATCH('~01 Pipe Segmentation'!R207,'Pipe Lookup'!C:C,0))," TYPE ",P207)</f>
        <v>19.0mm Fusion-Bonded Epoxy TYPE 7</v>
      </c>
      <c r="L207" s="1" t="s">
        <v>55</v>
      </c>
      <c r="M207" s="1">
        <v>1004560.57</v>
      </c>
      <c r="N207" s="1">
        <v>1004584.57</v>
      </c>
      <c r="O207" s="1">
        <v>24</v>
      </c>
      <c r="P207" s="1">
        <v>7</v>
      </c>
      <c r="Q207" s="1">
        <v>19</v>
      </c>
      <c r="R207" s="1" t="s">
        <v>56</v>
      </c>
      <c r="S207" s="1" t="s">
        <v>130</v>
      </c>
      <c r="V207" s="1">
        <v>0</v>
      </c>
      <c r="W207" s="1" t="s">
        <v>60</v>
      </c>
    </row>
    <row r="208" spans="1:23" x14ac:dyDescent="0.2">
      <c r="A208" s="1">
        <f t="shared" si="12"/>
        <v>1004584.57</v>
      </c>
      <c r="B208" s="1">
        <f t="shared" si="12"/>
        <v>1004743.91</v>
      </c>
      <c r="C208" s="11" t="s">
        <v>54</v>
      </c>
      <c r="D208" s="1" t="str">
        <f t="shared" si="13"/>
        <v>FBE</v>
      </c>
      <c r="E208" s="1">
        <f t="shared" si="14"/>
        <v>14.7</v>
      </c>
      <c r="F208" s="1" t="str">
        <f t="shared" si="15"/>
        <v>14.7mm FBE</v>
      </c>
      <c r="G208" s="1" t="str">
        <f>_xlfn.CONCAT(TEXT(Q208,"0.0"),"mm ",INDEX('Pipe Lookup'!D:D,MATCH('~01 Pipe Segmentation'!R208,'Pipe Lookup'!C:C,0))," TYPE ",P208)</f>
        <v>14.7mm Fusion-Bonded Epoxy TYPE 5</v>
      </c>
      <c r="L208" s="1" t="s">
        <v>55</v>
      </c>
      <c r="M208" s="1">
        <v>1004584.57</v>
      </c>
      <c r="N208" s="1">
        <v>1004743.91</v>
      </c>
      <c r="O208" s="1">
        <v>159.34000000008382</v>
      </c>
      <c r="P208" s="1">
        <v>5</v>
      </c>
      <c r="Q208" s="1">
        <v>14.7</v>
      </c>
      <c r="R208" s="1" t="s">
        <v>56</v>
      </c>
      <c r="S208" s="1" t="s">
        <v>130</v>
      </c>
      <c r="V208" s="1">
        <v>0</v>
      </c>
      <c r="W208" s="1" t="s">
        <v>60</v>
      </c>
    </row>
    <row r="209" spans="1:23" x14ac:dyDescent="0.2">
      <c r="A209" s="1">
        <f t="shared" si="12"/>
        <v>1004743.91</v>
      </c>
      <c r="B209" s="1">
        <f t="shared" si="12"/>
        <v>1004767.91</v>
      </c>
      <c r="C209" s="11" t="s">
        <v>54</v>
      </c>
      <c r="D209" s="1" t="str">
        <f t="shared" si="13"/>
        <v>FBE</v>
      </c>
      <c r="E209" s="1">
        <f t="shared" si="14"/>
        <v>19</v>
      </c>
      <c r="F209" s="1" t="str">
        <f t="shared" si="15"/>
        <v>19.0mm FBE</v>
      </c>
      <c r="G209" s="1" t="str">
        <f>_xlfn.CONCAT(TEXT(Q209,"0.0"),"mm ",INDEX('Pipe Lookup'!D:D,MATCH('~01 Pipe Segmentation'!R209,'Pipe Lookup'!C:C,0))," TYPE ",P209)</f>
        <v>19.0mm Fusion-Bonded Epoxy TYPE 7</v>
      </c>
      <c r="L209" s="1" t="s">
        <v>55</v>
      </c>
      <c r="M209" s="1">
        <v>1004743.91</v>
      </c>
      <c r="N209" s="1">
        <v>1004767.91</v>
      </c>
      <c r="O209" s="1">
        <v>24</v>
      </c>
      <c r="P209" s="1">
        <v>7</v>
      </c>
      <c r="Q209" s="1">
        <v>19</v>
      </c>
      <c r="R209" s="1" t="s">
        <v>56</v>
      </c>
      <c r="S209" s="1" t="s">
        <v>130</v>
      </c>
      <c r="V209" s="1">
        <v>0</v>
      </c>
      <c r="W209" s="1" t="s">
        <v>60</v>
      </c>
    </row>
    <row r="210" spans="1:23" x14ac:dyDescent="0.2">
      <c r="A210" s="1">
        <f t="shared" si="12"/>
        <v>1004767.91</v>
      </c>
      <c r="B210" s="1">
        <f t="shared" si="12"/>
        <v>1004772.35</v>
      </c>
      <c r="C210" s="11" t="s">
        <v>54</v>
      </c>
      <c r="D210" s="1" t="str">
        <f t="shared" si="13"/>
        <v>LE</v>
      </c>
      <c r="E210" s="1">
        <f t="shared" si="14"/>
        <v>19</v>
      </c>
      <c r="F210" s="1" t="str">
        <f t="shared" si="15"/>
        <v>19.0mm LE</v>
      </c>
      <c r="G210" s="1" t="str">
        <f>_xlfn.CONCAT(TEXT(Q210,"0.0"),"mm ",INDEX('Pipe Lookup'!D:D,MATCH('~01 Pipe Segmentation'!R210,'Pipe Lookup'!C:C,0))," TYPE ",P210)</f>
        <v>19.0mm Elbow TYPE 26</v>
      </c>
      <c r="L210" s="1" t="s">
        <v>55</v>
      </c>
      <c r="M210" s="1">
        <v>1004767.91</v>
      </c>
      <c r="N210" s="1">
        <v>1004772.35</v>
      </c>
      <c r="O210" s="1">
        <v>4.4399999999441206</v>
      </c>
      <c r="P210" s="1">
        <v>26</v>
      </c>
      <c r="Q210" s="1">
        <v>19</v>
      </c>
      <c r="R210" s="1" t="s">
        <v>58</v>
      </c>
      <c r="S210" s="1" t="s">
        <v>130</v>
      </c>
      <c r="U210" s="1" t="s">
        <v>136</v>
      </c>
      <c r="V210" s="1">
        <v>0</v>
      </c>
      <c r="W210" s="1" t="s">
        <v>60</v>
      </c>
    </row>
    <row r="211" spans="1:23" x14ac:dyDescent="0.2">
      <c r="A211" s="1">
        <f t="shared" si="12"/>
        <v>1004772.35</v>
      </c>
      <c r="B211" s="1">
        <f t="shared" si="12"/>
        <v>1004804.5</v>
      </c>
      <c r="C211" s="11" t="s">
        <v>54</v>
      </c>
      <c r="D211" s="1" t="str">
        <f t="shared" si="13"/>
        <v>FBE</v>
      </c>
      <c r="E211" s="1">
        <f t="shared" si="14"/>
        <v>19</v>
      </c>
      <c r="F211" s="1" t="str">
        <f t="shared" si="15"/>
        <v>19.0mm FBE</v>
      </c>
      <c r="G211" s="1" t="str">
        <f>_xlfn.CONCAT(TEXT(Q211,"0.0"),"mm ",INDEX('Pipe Lookup'!D:D,MATCH('~01 Pipe Segmentation'!R211,'Pipe Lookup'!C:C,0))," TYPE ",P211)</f>
        <v>19.0mm Fusion-Bonded Epoxy TYPE 7</v>
      </c>
      <c r="L211" s="1" t="s">
        <v>55</v>
      </c>
      <c r="M211" s="1">
        <v>1004772.35</v>
      </c>
      <c r="N211" s="1">
        <v>1004804.5</v>
      </c>
      <c r="O211" s="1">
        <v>32.150000000023283</v>
      </c>
      <c r="P211" s="1">
        <v>7</v>
      </c>
      <c r="Q211" s="1">
        <v>19</v>
      </c>
      <c r="R211" s="1" t="s">
        <v>56</v>
      </c>
      <c r="S211" s="1" t="s">
        <v>130</v>
      </c>
      <c r="V211" s="1">
        <v>0</v>
      </c>
      <c r="W211" s="1" t="s">
        <v>60</v>
      </c>
    </row>
    <row r="212" spans="1:23" x14ac:dyDescent="0.2">
      <c r="A212" s="1">
        <f t="shared" si="12"/>
        <v>1004804.5</v>
      </c>
      <c r="B212" s="1">
        <f t="shared" si="12"/>
        <v>1004810</v>
      </c>
      <c r="C212" s="11" t="s">
        <v>54</v>
      </c>
      <c r="D212" s="1" t="str">
        <f t="shared" si="13"/>
        <v>LE</v>
      </c>
      <c r="E212" s="1">
        <f t="shared" si="14"/>
        <v>19</v>
      </c>
      <c r="F212" s="1" t="str">
        <f t="shared" si="15"/>
        <v>19.0mm LE</v>
      </c>
      <c r="G212" s="1" t="str">
        <f>_xlfn.CONCAT(TEXT(Q212,"0.0"),"mm ",INDEX('Pipe Lookup'!D:D,MATCH('~01 Pipe Segmentation'!R212,'Pipe Lookup'!C:C,0))," TYPE ",P212)</f>
        <v>19.0mm Elbow TYPE 26</v>
      </c>
      <c r="L212" s="1" t="s">
        <v>55</v>
      </c>
      <c r="M212" s="1">
        <v>1004804.5</v>
      </c>
      <c r="N212" s="1">
        <v>1004810</v>
      </c>
      <c r="O212" s="1">
        <v>5.5</v>
      </c>
      <c r="P212" s="1">
        <v>26</v>
      </c>
      <c r="Q212" s="1">
        <v>19</v>
      </c>
      <c r="R212" s="1" t="s">
        <v>58</v>
      </c>
      <c r="S212" s="1" t="s">
        <v>130</v>
      </c>
      <c r="U212" s="1" t="s">
        <v>137</v>
      </c>
      <c r="V212" s="1">
        <v>0</v>
      </c>
      <c r="W212" s="1" t="s">
        <v>60</v>
      </c>
    </row>
    <row r="213" spans="1:23" x14ac:dyDescent="0.2">
      <c r="A213" s="1">
        <f t="shared" si="12"/>
        <v>1004810</v>
      </c>
      <c r="B213" s="1">
        <f t="shared" si="12"/>
        <v>1004834</v>
      </c>
      <c r="C213" s="11" t="s">
        <v>54</v>
      </c>
      <c r="D213" s="1" t="str">
        <f t="shared" si="13"/>
        <v>FBE</v>
      </c>
      <c r="E213" s="1">
        <f t="shared" si="14"/>
        <v>19</v>
      </c>
      <c r="F213" s="1" t="str">
        <f t="shared" si="15"/>
        <v>19.0mm FBE</v>
      </c>
      <c r="G213" s="1" t="str">
        <f>_xlfn.CONCAT(TEXT(Q213,"0.0"),"mm ",INDEX('Pipe Lookup'!D:D,MATCH('~01 Pipe Segmentation'!R213,'Pipe Lookup'!C:C,0))," TYPE ",P213)</f>
        <v>19.0mm Fusion-Bonded Epoxy TYPE 7</v>
      </c>
      <c r="L213" s="1" t="s">
        <v>55</v>
      </c>
      <c r="M213" s="1">
        <v>1004810</v>
      </c>
      <c r="N213" s="1">
        <v>1004834</v>
      </c>
      <c r="O213" s="1">
        <v>24</v>
      </c>
      <c r="P213" s="1">
        <v>7</v>
      </c>
      <c r="Q213" s="1">
        <v>19</v>
      </c>
      <c r="R213" s="1" t="s">
        <v>56</v>
      </c>
      <c r="S213" s="1" t="s">
        <v>130</v>
      </c>
      <c r="V213" s="1">
        <v>0</v>
      </c>
      <c r="W213" s="1" t="s">
        <v>60</v>
      </c>
    </row>
    <row r="214" spans="1:23" x14ac:dyDescent="0.2">
      <c r="A214" s="1">
        <f t="shared" si="12"/>
        <v>1004834</v>
      </c>
      <c r="B214" s="1">
        <f t="shared" si="12"/>
        <v>1004945</v>
      </c>
      <c r="C214" s="11" t="s">
        <v>54</v>
      </c>
      <c r="D214" s="1" t="str">
        <f t="shared" si="13"/>
        <v>FBE</v>
      </c>
      <c r="E214" s="1">
        <f t="shared" si="14"/>
        <v>14.7</v>
      </c>
      <c r="F214" s="1" t="str">
        <f t="shared" si="15"/>
        <v>14.7mm FBE</v>
      </c>
      <c r="G214" s="1" t="str">
        <f>_xlfn.CONCAT(TEXT(Q214,"0.0"),"mm ",INDEX('Pipe Lookup'!D:D,MATCH('~01 Pipe Segmentation'!R214,'Pipe Lookup'!C:C,0))," TYPE ",P214)</f>
        <v>14.7mm Fusion-Bonded Epoxy TYPE 5</v>
      </c>
      <c r="L214" s="1" t="s">
        <v>55</v>
      </c>
      <c r="M214" s="1">
        <v>1004834</v>
      </c>
      <c r="N214" s="1">
        <v>1004945</v>
      </c>
      <c r="O214" s="1">
        <v>111</v>
      </c>
      <c r="P214" s="1">
        <v>5</v>
      </c>
      <c r="Q214" s="1">
        <v>14.7</v>
      </c>
      <c r="R214" s="1" t="s">
        <v>56</v>
      </c>
      <c r="S214" s="1" t="s">
        <v>130</v>
      </c>
      <c r="V214" s="1">
        <v>0</v>
      </c>
      <c r="W214" s="1" t="s">
        <v>60</v>
      </c>
    </row>
    <row r="215" spans="1:23" x14ac:dyDescent="0.2">
      <c r="A215" s="1">
        <f t="shared" si="12"/>
        <v>1004945</v>
      </c>
      <c r="B215" s="1">
        <f t="shared" si="12"/>
        <v>1004969</v>
      </c>
      <c r="C215" s="11" t="s">
        <v>54</v>
      </c>
      <c r="D215" s="1" t="str">
        <f t="shared" si="13"/>
        <v>FBE</v>
      </c>
      <c r="E215" s="1">
        <f t="shared" si="14"/>
        <v>19</v>
      </c>
      <c r="F215" s="1" t="str">
        <f t="shared" si="15"/>
        <v>19.0mm FBE</v>
      </c>
      <c r="G215" s="1" t="str">
        <f>_xlfn.CONCAT(TEXT(Q215,"0.0"),"mm ",INDEX('Pipe Lookup'!D:D,MATCH('~01 Pipe Segmentation'!R215,'Pipe Lookup'!C:C,0))," TYPE ",P215)</f>
        <v>19.0mm Fusion-Bonded Epoxy TYPE 7</v>
      </c>
      <c r="L215" s="1" t="s">
        <v>55</v>
      </c>
      <c r="M215" s="1">
        <v>1004945</v>
      </c>
      <c r="N215" s="1">
        <v>1004969</v>
      </c>
      <c r="O215" s="1">
        <v>24</v>
      </c>
      <c r="P215" s="1">
        <v>7</v>
      </c>
      <c r="Q215" s="1">
        <v>19</v>
      </c>
      <c r="R215" s="1" t="s">
        <v>56</v>
      </c>
      <c r="S215" s="1" t="s">
        <v>130</v>
      </c>
      <c r="V215" s="1">
        <v>0</v>
      </c>
      <c r="W215" s="1" t="s">
        <v>60</v>
      </c>
    </row>
    <row r="216" spans="1:23" x14ac:dyDescent="0.2">
      <c r="A216" s="1">
        <f t="shared" si="12"/>
        <v>1004969</v>
      </c>
      <c r="B216" s="1">
        <f t="shared" si="12"/>
        <v>1006100</v>
      </c>
      <c r="C216" s="11" t="s">
        <v>54</v>
      </c>
      <c r="D216" s="1" t="str">
        <f t="shared" si="13"/>
        <v>FBE</v>
      </c>
      <c r="E216" s="1">
        <f t="shared" si="14"/>
        <v>14.7</v>
      </c>
      <c r="F216" s="1" t="str">
        <f t="shared" si="15"/>
        <v>14.7mm FBE</v>
      </c>
      <c r="G216" s="1" t="str">
        <f>_xlfn.CONCAT(TEXT(Q216,"0.0"),"mm ",INDEX('Pipe Lookup'!D:D,MATCH('~01 Pipe Segmentation'!R216,'Pipe Lookup'!C:C,0))," TYPE ",P216)</f>
        <v>14.7mm Fusion-Bonded Epoxy TYPE 5</v>
      </c>
      <c r="L216" s="1" t="s">
        <v>55</v>
      </c>
      <c r="M216" s="1">
        <v>1004969</v>
      </c>
      <c r="N216" s="1">
        <v>1006100</v>
      </c>
      <c r="O216" s="1">
        <v>1131</v>
      </c>
      <c r="P216" s="1">
        <v>5</v>
      </c>
      <c r="Q216" s="1">
        <v>14.7</v>
      </c>
      <c r="R216" s="11" t="s">
        <v>56</v>
      </c>
      <c r="S216" s="1" t="s">
        <v>130</v>
      </c>
      <c r="V216" s="1">
        <v>0</v>
      </c>
      <c r="W216" s="1" t="s">
        <v>60</v>
      </c>
    </row>
    <row r="217" spans="1:23" x14ac:dyDescent="0.2">
      <c r="A217" s="1">
        <f t="shared" si="12"/>
        <v>1006100</v>
      </c>
      <c r="B217" s="1">
        <f t="shared" si="12"/>
        <v>1006163.43</v>
      </c>
      <c r="C217" s="11" t="s">
        <v>54</v>
      </c>
      <c r="D217" s="1" t="str">
        <f t="shared" si="13"/>
        <v>FBE</v>
      </c>
      <c r="E217" s="1">
        <f t="shared" si="14"/>
        <v>14.7</v>
      </c>
      <c r="F217" s="1" t="str">
        <f t="shared" si="15"/>
        <v>14.7mm FBE</v>
      </c>
      <c r="G217" s="1" t="str">
        <f>_xlfn.CONCAT(TEXT(Q217,"0.0"),"mm ",INDEX('Pipe Lookup'!D:D,MATCH('~01 Pipe Segmentation'!R217,'Pipe Lookup'!C:C,0))," TYPE ",P217)</f>
        <v>14.7mm Fusion-Bonded Epoxy TYPE 5</v>
      </c>
      <c r="L217" s="1" t="s">
        <v>55</v>
      </c>
      <c r="M217" s="1">
        <v>1006100</v>
      </c>
      <c r="N217" s="1">
        <v>1006163.43</v>
      </c>
      <c r="O217" s="1">
        <v>63.430000000051223</v>
      </c>
      <c r="P217" s="1">
        <v>5</v>
      </c>
      <c r="Q217" s="1">
        <v>14.7</v>
      </c>
      <c r="R217" s="1" t="s">
        <v>56</v>
      </c>
      <c r="S217" s="1" t="s">
        <v>138</v>
      </c>
      <c r="V217" s="1">
        <v>0</v>
      </c>
      <c r="W217" s="1" t="s">
        <v>60</v>
      </c>
    </row>
    <row r="218" spans="1:23" x14ac:dyDescent="0.2">
      <c r="A218" s="1">
        <f t="shared" si="12"/>
        <v>1006163.43</v>
      </c>
      <c r="B218" s="1">
        <f t="shared" si="12"/>
        <v>1006186.86</v>
      </c>
      <c r="C218" s="11" t="s">
        <v>54</v>
      </c>
      <c r="D218" s="1" t="str">
        <f t="shared" si="13"/>
        <v>FBE</v>
      </c>
      <c r="E218" s="1">
        <f t="shared" si="14"/>
        <v>19</v>
      </c>
      <c r="F218" s="1" t="str">
        <f t="shared" si="15"/>
        <v>19.0mm FBE</v>
      </c>
      <c r="G218" s="1" t="str">
        <f>_xlfn.CONCAT(TEXT(Q218,"0.0"),"mm ",INDEX('Pipe Lookup'!D:D,MATCH('~01 Pipe Segmentation'!R218,'Pipe Lookup'!C:C,0))," TYPE ",P218)</f>
        <v>19.0mm Fusion-Bonded Epoxy TYPE 7</v>
      </c>
      <c r="L218" s="1" t="s">
        <v>55</v>
      </c>
      <c r="M218" s="1">
        <v>1006163.43</v>
      </c>
      <c r="N218" s="1">
        <v>1006186.86</v>
      </c>
      <c r="O218" s="1">
        <v>23.429999999934807</v>
      </c>
      <c r="P218" s="1">
        <v>7</v>
      </c>
      <c r="Q218" s="1">
        <v>19</v>
      </c>
      <c r="R218" s="1" t="s">
        <v>56</v>
      </c>
      <c r="S218" s="1" t="s">
        <v>138</v>
      </c>
      <c r="V218" s="1">
        <v>0</v>
      </c>
      <c r="W218" s="1" t="s">
        <v>60</v>
      </c>
    </row>
    <row r="219" spans="1:23" x14ac:dyDescent="0.2">
      <c r="A219" s="1">
        <f t="shared" si="12"/>
        <v>1006186.86</v>
      </c>
      <c r="B219" s="1">
        <f t="shared" si="12"/>
        <v>1006191.77</v>
      </c>
      <c r="C219" s="11" t="s">
        <v>54</v>
      </c>
      <c r="D219" s="1" t="str">
        <f t="shared" si="13"/>
        <v>LE</v>
      </c>
      <c r="E219" s="1">
        <f t="shared" si="14"/>
        <v>19</v>
      </c>
      <c r="F219" s="1" t="str">
        <f t="shared" si="15"/>
        <v>19.0mm LE</v>
      </c>
      <c r="G219" s="1" t="str">
        <f>_xlfn.CONCAT(TEXT(Q219,"0.0"),"mm ",INDEX('Pipe Lookup'!D:D,MATCH('~01 Pipe Segmentation'!R219,'Pipe Lookup'!C:C,0))," TYPE ",P219)</f>
        <v>19.0mm Elbow TYPE 26</v>
      </c>
      <c r="L219" s="1" t="s">
        <v>55</v>
      </c>
      <c r="M219" s="1">
        <v>1006186.86</v>
      </c>
      <c r="N219" s="1">
        <v>1006191.77</v>
      </c>
      <c r="O219" s="1">
        <v>4.9100000000325963</v>
      </c>
      <c r="P219" s="1">
        <v>26</v>
      </c>
      <c r="Q219" s="1">
        <v>19</v>
      </c>
      <c r="R219" s="1" t="s">
        <v>58</v>
      </c>
      <c r="S219" s="1" t="s">
        <v>138</v>
      </c>
      <c r="U219" s="1" t="s">
        <v>139</v>
      </c>
      <c r="V219" s="1">
        <v>0</v>
      </c>
      <c r="W219" s="1" t="s">
        <v>60</v>
      </c>
    </row>
    <row r="220" spans="1:23" x14ac:dyDescent="0.2">
      <c r="A220" s="1">
        <f t="shared" si="12"/>
        <v>1006191.77</v>
      </c>
      <c r="B220" s="1">
        <f t="shared" si="12"/>
        <v>1006245.4</v>
      </c>
      <c r="C220" s="11" t="s">
        <v>54</v>
      </c>
      <c r="D220" s="1" t="str">
        <f t="shared" si="13"/>
        <v>FBE</v>
      </c>
      <c r="E220" s="1">
        <f t="shared" si="14"/>
        <v>19</v>
      </c>
      <c r="F220" s="1" t="str">
        <f t="shared" si="15"/>
        <v>19.0mm FBE</v>
      </c>
      <c r="G220" s="1" t="str">
        <f>_xlfn.CONCAT(TEXT(Q220,"0.0"),"mm ",INDEX('Pipe Lookup'!D:D,MATCH('~01 Pipe Segmentation'!R220,'Pipe Lookup'!C:C,0))," TYPE ",P220)</f>
        <v>19.0mm Fusion-Bonded Epoxy TYPE 7</v>
      </c>
      <c r="L220" s="1" t="s">
        <v>55</v>
      </c>
      <c r="M220" s="1">
        <v>1006191.77</v>
      </c>
      <c r="N220" s="1">
        <v>1006245.4</v>
      </c>
      <c r="O220" s="1">
        <v>53.630000000004657</v>
      </c>
      <c r="P220" s="1">
        <v>7</v>
      </c>
      <c r="Q220" s="1">
        <v>19</v>
      </c>
      <c r="R220" s="1" t="s">
        <v>56</v>
      </c>
      <c r="S220" s="1" t="s">
        <v>138</v>
      </c>
      <c r="V220" s="1">
        <v>0</v>
      </c>
      <c r="W220" s="1" t="s">
        <v>60</v>
      </c>
    </row>
    <row r="221" spans="1:23" x14ac:dyDescent="0.2">
      <c r="A221" s="1">
        <f t="shared" si="12"/>
        <v>1006245.4</v>
      </c>
      <c r="B221" s="1">
        <f t="shared" si="12"/>
        <v>1006252.22</v>
      </c>
      <c r="C221" s="11" t="s">
        <v>54</v>
      </c>
      <c r="D221" s="1" t="str">
        <f t="shared" si="13"/>
        <v>LE</v>
      </c>
      <c r="E221" s="1">
        <f t="shared" si="14"/>
        <v>19</v>
      </c>
      <c r="F221" s="1" t="str">
        <f t="shared" si="15"/>
        <v>19.0mm LE</v>
      </c>
      <c r="G221" s="1" t="str">
        <f>_xlfn.CONCAT(TEXT(Q221,"0.0"),"mm ",INDEX('Pipe Lookup'!D:D,MATCH('~01 Pipe Segmentation'!R221,'Pipe Lookup'!C:C,0))," TYPE ",P221)</f>
        <v>19.0mm Elbow TYPE 26</v>
      </c>
      <c r="L221" s="1" t="s">
        <v>55</v>
      </c>
      <c r="M221" s="1">
        <v>1006245.4</v>
      </c>
      <c r="N221" s="1">
        <v>1006252.22</v>
      </c>
      <c r="O221" s="1">
        <v>6.8199999999487773</v>
      </c>
      <c r="P221" s="1">
        <v>26</v>
      </c>
      <c r="Q221" s="1">
        <v>19</v>
      </c>
      <c r="R221" s="1" t="s">
        <v>58</v>
      </c>
      <c r="S221" s="1" t="s">
        <v>138</v>
      </c>
      <c r="U221" s="1" t="s">
        <v>140</v>
      </c>
      <c r="V221" s="1">
        <v>0</v>
      </c>
      <c r="W221" s="1" t="s">
        <v>60</v>
      </c>
    </row>
    <row r="222" spans="1:23" x14ac:dyDescent="0.2">
      <c r="A222" s="1">
        <f t="shared" si="12"/>
        <v>1006252.22</v>
      </c>
      <c r="B222" s="1">
        <f t="shared" si="12"/>
        <v>1006276.22</v>
      </c>
      <c r="C222" s="11" t="s">
        <v>54</v>
      </c>
      <c r="D222" s="1" t="str">
        <f t="shared" si="13"/>
        <v>FBE</v>
      </c>
      <c r="E222" s="1">
        <f t="shared" si="14"/>
        <v>19</v>
      </c>
      <c r="F222" s="1" t="str">
        <f t="shared" si="15"/>
        <v>19.0mm FBE</v>
      </c>
      <c r="G222" s="1" t="str">
        <f>_xlfn.CONCAT(TEXT(Q222,"0.0"),"mm ",INDEX('Pipe Lookup'!D:D,MATCH('~01 Pipe Segmentation'!R222,'Pipe Lookup'!C:C,0))," TYPE ",P222)</f>
        <v>19.0mm Fusion-Bonded Epoxy TYPE 7</v>
      </c>
      <c r="L222" s="1" t="s">
        <v>55</v>
      </c>
      <c r="M222" s="1">
        <v>1006252.22</v>
      </c>
      <c r="N222" s="1">
        <v>1006276.22</v>
      </c>
      <c r="O222" s="1">
        <v>24</v>
      </c>
      <c r="P222" s="1">
        <v>7</v>
      </c>
      <c r="Q222" s="1">
        <v>19</v>
      </c>
      <c r="R222" s="1" t="s">
        <v>56</v>
      </c>
      <c r="S222" s="1" t="s">
        <v>138</v>
      </c>
      <c r="V222" s="1">
        <v>0</v>
      </c>
      <c r="W222" s="1" t="s">
        <v>60</v>
      </c>
    </row>
    <row r="223" spans="1:23" x14ac:dyDescent="0.2">
      <c r="A223" s="1">
        <f t="shared" si="12"/>
        <v>1006276.22</v>
      </c>
      <c r="B223" s="1">
        <f t="shared" si="12"/>
        <v>1006325.09</v>
      </c>
      <c r="C223" s="11" t="s">
        <v>54</v>
      </c>
      <c r="D223" s="1" t="str">
        <f t="shared" si="13"/>
        <v>FBE</v>
      </c>
      <c r="E223" s="1">
        <f t="shared" si="14"/>
        <v>14.7</v>
      </c>
      <c r="F223" s="1" t="str">
        <f t="shared" si="15"/>
        <v>14.7mm FBE</v>
      </c>
      <c r="G223" s="1" t="str">
        <f>_xlfn.CONCAT(TEXT(Q223,"0.0"),"mm ",INDEX('Pipe Lookup'!D:D,MATCH('~01 Pipe Segmentation'!R223,'Pipe Lookup'!C:C,0))," TYPE ",P223)</f>
        <v>14.7mm Fusion-Bonded Epoxy TYPE 5</v>
      </c>
      <c r="L223" s="1" t="s">
        <v>55</v>
      </c>
      <c r="M223" s="1">
        <v>1006276.22</v>
      </c>
      <c r="N223" s="1">
        <v>1006325.09</v>
      </c>
      <c r="O223" s="1">
        <v>48.869999999995343</v>
      </c>
      <c r="P223" s="1">
        <v>5</v>
      </c>
      <c r="Q223" s="1">
        <v>14.7</v>
      </c>
      <c r="R223" s="1" t="s">
        <v>56</v>
      </c>
      <c r="S223" s="1" t="s">
        <v>138</v>
      </c>
      <c r="V223" s="1">
        <v>0</v>
      </c>
      <c r="W223" s="1" t="s">
        <v>60</v>
      </c>
    </row>
    <row r="224" spans="1:23" x14ac:dyDescent="0.2">
      <c r="A224" s="1">
        <f t="shared" si="12"/>
        <v>1006325.09</v>
      </c>
      <c r="B224" s="1">
        <f t="shared" si="12"/>
        <v>1006349.09</v>
      </c>
      <c r="C224" s="11" t="s">
        <v>54</v>
      </c>
      <c r="D224" s="1" t="str">
        <f t="shared" si="13"/>
        <v>FBE</v>
      </c>
      <c r="E224" s="1">
        <f t="shared" si="14"/>
        <v>19</v>
      </c>
      <c r="F224" s="1" t="str">
        <f t="shared" si="15"/>
        <v>19.0mm FBE</v>
      </c>
      <c r="G224" s="1" t="str">
        <f>_xlfn.CONCAT(TEXT(Q224,"0.0"),"mm ",INDEX('Pipe Lookup'!D:D,MATCH('~01 Pipe Segmentation'!R224,'Pipe Lookup'!C:C,0))," TYPE ",P224)</f>
        <v>19.0mm Fusion-Bonded Epoxy TYPE 7</v>
      </c>
      <c r="L224" s="1" t="s">
        <v>55</v>
      </c>
      <c r="M224" s="1">
        <v>1006325.09</v>
      </c>
      <c r="N224" s="1">
        <v>1006349.09</v>
      </c>
      <c r="O224" s="1">
        <v>24</v>
      </c>
      <c r="P224" s="1">
        <v>7</v>
      </c>
      <c r="Q224" s="1">
        <v>19</v>
      </c>
      <c r="R224" s="1" t="s">
        <v>56</v>
      </c>
      <c r="S224" s="1" t="s">
        <v>138</v>
      </c>
      <c r="V224" s="1">
        <v>0</v>
      </c>
      <c r="W224" s="1" t="s">
        <v>60</v>
      </c>
    </row>
    <row r="225" spans="1:23" x14ac:dyDescent="0.2">
      <c r="A225" s="1">
        <f t="shared" si="12"/>
        <v>1006349.09</v>
      </c>
      <c r="B225" s="1">
        <f t="shared" si="12"/>
        <v>1006354.09</v>
      </c>
      <c r="C225" s="11" t="s">
        <v>54</v>
      </c>
      <c r="D225" s="1" t="str">
        <f t="shared" si="13"/>
        <v>LE</v>
      </c>
      <c r="E225" s="1">
        <f t="shared" si="14"/>
        <v>19</v>
      </c>
      <c r="F225" s="1" t="str">
        <f t="shared" si="15"/>
        <v>19.0mm LE</v>
      </c>
      <c r="G225" s="1" t="str">
        <f>_xlfn.CONCAT(TEXT(Q225,"0.0"),"mm ",INDEX('Pipe Lookup'!D:D,MATCH('~01 Pipe Segmentation'!R225,'Pipe Lookup'!C:C,0))," TYPE ",P225)</f>
        <v>19.0mm Elbow TYPE 26</v>
      </c>
      <c r="L225" s="1" t="s">
        <v>55</v>
      </c>
      <c r="M225" s="1">
        <v>1006349.09</v>
      </c>
      <c r="N225" s="1">
        <v>1006354.09</v>
      </c>
      <c r="O225" s="1">
        <v>5</v>
      </c>
      <c r="P225" s="1">
        <v>26</v>
      </c>
      <c r="Q225" s="1">
        <v>19</v>
      </c>
      <c r="R225" s="1" t="s">
        <v>58</v>
      </c>
      <c r="S225" s="1" t="s">
        <v>138</v>
      </c>
      <c r="U225" s="1" t="s">
        <v>141</v>
      </c>
      <c r="V225" s="1">
        <v>0</v>
      </c>
      <c r="W225" s="1" t="s">
        <v>60</v>
      </c>
    </row>
    <row r="226" spans="1:23" x14ac:dyDescent="0.2">
      <c r="A226" s="1">
        <f t="shared" si="12"/>
        <v>1006354.09</v>
      </c>
      <c r="B226" s="1">
        <f t="shared" si="12"/>
        <v>1006362.63</v>
      </c>
      <c r="C226" s="11" t="s">
        <v>54</v>
      </c>
      <c r="D226" s="1" t="str">
        <f t="shared" si="13"/>
        <v>FBE</v>
      </c>
      <c r="E226" s="1">
        <f t="shared" si="14"/>
        <v>19</v>
      </c>
      <c r="F226" s="1" t="str">
        <f t="shared" si="15"/>
        <v>19.0mm FBE</v>
      </c>
      <c r="G226" s="1" t="str">
        <f>_xlfn.CONCAT(TEXT(Q226,"0.0"),"mm ",INDEX('Pipe Lookup'!D:D,MATCH('~01 Pipe Segmentation'!R226,'Pipe Lookup'!C:C,0))," TYPE ",P226)</f>
        <v>19.0mm Fusion-Bonded Epoxy TYPE 7</v>
      </c>
      <c r="L226" s="1" t="s">
        <v>55</v>
      </c>
      <c r="M226" s="1">
        <v>1006354.09</v>
      </c>
      <c r="N226" s="1">
        <v>1006362.63</v>
      </c>
      <c r="O226" s="1">
        <v>8.5400000000372529</v>
      </c>
      <c r="P226" s="1">
        <v>7</v>
      </c>
      <c r="Q226" s="1">
        <v>19</v>
      </c>
      <c r="R226" s="1" t="s">
        <v>56</v>
      </c>
      <c r="S226" s="1" t="s">
        <v>138</v>
      </c>
      <c r="V226" s="1">
        <v>0</v>
      </c>
      <c r="W226" s="1" t="s">
        <v>60</v>
      </c>
    </row>
    <row r="227" spans="1:23" x14ac:dyDescent="0.2">
      <c r="A227" s="1">
        <f t="shared" si="12"/>
        <v>1006362.63</v>
      </c>
      <c r="B227" s="1">
        <f t="shared" si="12"/>
        <v>1006368</v>
      </c>
      <c r="C227" s="11" t="s">
        <v>54</v>
      </c>
      <c r="D227" s="1" t="str">
        <f t="shared" si="13"/>
        <v>LE</v>
      </c>
      <c r="E227" s="1">
        <f t="shared" si="14"/>
        <v>19</v>
      </c>
      <c r="F227" s="1" t="str">
        <f t="shared" si="15"/>
        <v>19.0mm LE</v>
      </c>
      <c r="G227" s="1" t="str">
        <f>_xlfn.CONCAT(TEXT(Q227,"0.0"),"mm ",INDEX('Pipe Lookup'!D:D,MATCH('~01 Pipe Segmentation'!R227,'Pipe Lookup'!C:C,0))," TYPE ",P227)</f>
        <v>19.0mm Elbow TYPE 26</v>
      </c>
      <c r="L227" s="1" t="s">
        <v>55</v>
      </c>
      <c r="M227" s="1">
        <v>1006362.63</v>
      </c>
      <c r="N227" s="1">
        <v>1006368</v>
      </c>
      <c r="O227" s="1">
        <v>5.3699999999953434</v>
      </c>
      <c r="P227" s="1">
        <v>26</v>
      </c>
      <c r="Q227" s="1">
        <v>19</v>
      </c>
      <c r="R227" s="1" t="s">
        <v>58</v>
      </c>
      <c r="S227" s="1" t="s">
        <v>138</v>
      </c>
      <c r="U227" s="1" t="s">
        <v>142</v>
      </c>
      <c r="V227" s="1">
        <v>0</v>
      </c>
      <c r="W227" s="1" t="s">
        <v>60</v>
      </c>
    </row>
    <row r="228" spans="1:23" x14ac:dyDescent="0.2">
      <c r="A228" s="1">
        <f t="shared" si="12"/>
        <v>1006368</v>
      </c>
      <c r="B228" s="1">
        <f t="shared" si="12"/>
        <v>1006392</v>
      </c>
      <c r="C228" s="11" t="s">
        <v>54</v>
      </c>
      <c r="D228" s="1" t="str">
        <f t="shared" si="13"/>
        <v>FBE</v>
      </c>
      <c r="E228" s="1">
        <f t="shared" si="14"/>
        <v>19</v>
      </c>
      <c r="F228" s="1" t="str">
        <f t="shared" si="15"/>
        <v>19.0mm FBE</v>
      </c>
      <c r="G228" s="1" t="str">
        <f>_xlfn.CONCAT(TEXT(Q228,"0.0"),"mm ",INDEX('Pipe Lookup'!D:D,MATCH('~01 Pipe Segmentation'!R228,'Pipe Lookup'!C:C,0))," TYPE ",P228)</f>
        <v>19.0mm Fusion-Bonded Epoxy TYPE 7</v>
      </c>
      <c r="L228" s="1" t="s">
        <v>55</v>
      </c>
      <c r="M228" s="1">
        <v>1006368</v>
      </c>
      <c r="N228" s="1">
        <v>1006392</v>
      </c>
      <c r="O228" s="1">
        <v>24</v>
      </c>
      <c r="P228" s="1">
        <v>7</v>
      </c>
      <c r="Q228" s="1">
        <v>19</v>
      </c>
      <c r="R228" s="1" t="s">
        <v>56</v>
      </c>
      <c r="S228" s="1" t="s">
        <v>138</v>
      </c>
      <c r="V228" s="1">
        <v>0</v>
      </c>
      <c r="W228" s="1" t="s">
        <v>60</v>
      </c>
    </row>
    <row r="229" spans="1:23" x14ac:dyDescent="0.2">
      <c r="A229" s="1">
        <f t="shared" si="12"/>
        <v>1006392</v>
      </c>
      <c r="B229" s="1">
        <f t="shared" si="12"/>
        <v>1006543.86</v>
      </c>
      <c r="C229" s="11" t="s">
        <v>54</v>
      </c>
      <c r="D229" s="1" t="str">
        <f t="shared" si="13"/>
        <v>FBE</v>
      </c>
      <c r="E229" s="1">
        <f t="shared" si="14"/>
        <v>14.7</v>
      </c>
      <c r="F229" s="1" t="str">
        <f t="shared" si="15"/>
        <v>14.7mm FBE</v>
      </c>
      <c r="G229" s="1" t="str">
        <f>_xlfn.CONCAT(TEXT(Q229,"0.0"),"mm ",INDEX('Pipe Lookup'!D:D,MATCH('~01 Pipe Segmentation'!R229,'Pipe Lookup'!C:C,0))," TYPE ",P229)</f>
        <v>14.7mm Fusion-Bonded Epoxy TYPE 5</v>
      </c>
      <c r="L229" s="1" t="s">
        <v>55</v>
      </c>
      <c r="M229" s="1">
        <v>1006392</v>
      </c>
      <c r="N229" s="1">
        <v>1006543.86</v>
      </c>
      <c r="O229" s="1">
        <v>151.85999999998603</v>
      </c>
      <c r="P229" s="1">
        <v>5</v>
      </c>
      <c r="Q229" s="1">
        <v>14.7</v>
      </c>
      <c r="R229" s="1" t="s">
        <v>56</v>
      </c>
      <c r="S229" s="1" t="s">
        <v>138</v>
      </c>
      <c r="V229" s="1">
        <v>0</v>
      </c>
      <c r="W229" s="1" t="s">
        <v>60</v>
      </c>
    </row>
    <row r="230" spans="1:23" x14ac:dyDescent="0.2">
      <c r="A230" s="1">
        <f t="shared" si="12"/>
        <v>1006543.86</v>
      </c>
      <c r="B230" s="1">
        <f t="shared" si="12"/>
        <v>1006567.86</v>
      </c>
      <c r="C230" s="11" t="s">
        <v>54</v>
      </c>
      <c r="D230" s="1" t="str">
        <f t="shared" si="13"/>
        <v>FBE</v>
      </c>
      <c r="E230" s="1">
        <f t="shared" si="14"/>
        <v>19</v>
      </c>
      <c r="F230" s="1" t="str">
        <f t="shared" si="15"/>
        <v>19.0mm FBE</v>
      </c>
      <c r="G230" s="1" t="str">
        <f>_xlfn.CONCAT(TEXT(Q230,"0.0"),"mm ",INDEX('Pipe Lookup'!D:D,MATCH('~01 Pipe Segmentation'!R230,'Pipe Lookup'!C:C,0))," TYPE ",P230)</f>
        <v>19.0mm Fusion-Bonded Epoxy TYPE 7</v>
      </c>
      <c r="L230" s="1" t="s">
        <v>55</v>
      </c>
      <c r="M230" s="1">
        <v>1006543.86</v>
      </c>
      <c r="N230" s="1">
        <v>1006567.86</v>
      </c>
      <c r="O230" s="1">
        <v>24</v>
      </c>
      <c r="P230" s="1">
        <v>7</v>
      </c>
      <c r="Q230" s="1">
        <v>19</v>
      </c>
      <c r="R230" s="1" t="s">
        <v>56</v>
      </c>
      <c r="S230" s="1" t="s">
        <v>138</v>
      </c>
      <c r="V230" s="1">
        <v>0</v>
      </c>
      <c r="W230" s="1" t="s">
        <v>60</v>
      </c>
    </row>
    <row r="231" spans="1:23" x14ac:dyDescent="0.2">
      <c r="A231" s="1">
        <f t="shared" si="12"/>
        <v>1006567.86</v>
      </c>
      <c r="B231" s="1">
        <f t="shared" si="12"/>
        <v>1006572.54</v>
      </c>
      <c r="C231" s="11" t="s">
        <v>54</v>
      </c>
      <c r="D231" s="1" t="str">
        <f t="shared" si="13"/>
        <v>LE</v>
      </c>
      <c r="E231" s="1">
        <f t="shared" si="14"/>
        <v>19</v>
      </c>
      <c r="F231" s="1" t="str">
        <f t="shared" si="15"/>
        <v>19.0mm LE</v>
      </c>
      <c r="G231" s="1" t="str">
        <f>_xlfn.CONCAT(TEXT(Q231,"0.0"),"mm ",INDEX('Pipe Lookup'!D:D,MATCH('~01 Pipe Segmentation'!R231,'Pipe Lookup'!C:C,0))," TYPE ",P231)</f>
        <v>19.0mm Elbow TYPE 26</v>
      </c>
      <c r="L231" s="1" t="s">
        <v>55</v>
      </c>
      <c r="M231" s="1">
        <v>1006567.86</v>
      </c>
      <c r="N231" s="1">
        <v>1006572.54</v>
      </c>
      <c r="O231" s="1">
        <v>4.6800000000512227</v>
      </c>
      <c r="P231" s="1">
        <v>26</v>
      </c>
      <c r="Q231" s="1">
        <v>19</v>
      </c>
      <c r="R231" s="1" t="s">
        <v>58</v>
      </c>
      <c r="S231" s="1" t="s">
        <v>138</v>
      </c>
      <c r="U231" s="1" t="s">
        <v>143</v>
      </c>
      <c r="V231" s="1">
        <v>0</v>
      </c>
      <c r="W231" s="1" t="s">
        <v>60</v>
      </c>
    </row>
    <row r="232" spans="1:23" x14ac:dyDescent="0.2">
      <c r="A232" s="1">
        <f t="shared" si="12"/>
        <v>1006572.54</v>
      </c>
      <c r="B232" s="1">
        <f t="shared" si="12"/>
        <v>1006596.54</v>
      </c>
      <c r="C232" s="11" t="s">
        <v>54</v>
      </c>
      <c r="D232" s="1" t="str">
        <f t="shared" si="13"/>
        <v>FBE</v>
      </c>
      <c r="E232" s="1">
        <f t="shared" si="14"/>
        <v>19</v>
      </c>
      <c r="F232" s="1" t="str">
        <f t="shared" si="15"/>
        <v>19.0mm FBE</v>
      </c>
      <c r="G232" s="1" t="str">
        <f>_xlfn.CONCAT(TEXT(Q232,"0.0"),"mm ",INDEX('Pipe Lookup'!D:D,MATCH('~01 Pipe Segmentation'!R232,'Pipe Lookup'!C:C,0))," TYPE ",P232)</f>
        <v>19.0mm Fusion-Bonded Epoxy TYPE 7</v>
      </c>
      <c r="L232" s="1" t="s">
        <v>55</v>
      </c>
      <c r="M232" s="1">
        <v>1006572.54</v>
      </c>
      <c r="N232" s="1">
        <v>1006596.54</v>
      </c>
      <c r="O232" s="1">
        <v>24</v>
      </c>
      <c r="P232" s="1">
        <v>7</v>
      </c>
      <c r="Q232" s="1">
        <v>19</v>
      </c>
      <c r="R232" s="1" t="s">
        <v>56</v>
      </c>
      <c r="S232" s="1" t="s">
        <v>138</v>
      </c>
      <c r="V232" s="1">
        <v>0</v>
      </c>
      <c r="W232" s="1" t="s">
        <v>60</v>
      </c>
    </row>
    <row r="233" spans="1:23" x14ac:dyDescent="0.2">
      <c r="A233" s="1">
        <f t="shared" si="12"/>
        <v>1006596.54</v>
      </c>
      <c r="B233" s="1">
        <f t="shared" si="12"/>
        <v>1006638</v>
      </c>
      <c r="C233" s="11" t="s">
        <v>54</v>
      </c>
      <c r="D233" s="1" t="str">
        <f t="shared" si="13"/>
        <v>FBE</v>
      </c>
      <c r="E233" s="1">
        <f t="shared" si="14"/>
        <v>14.7</v>
      </c>
      <c r="F233" s="1" t="str">
        <f t="shared" si="15"/>
        <v>14.7mm FBE</v>
      </c>
      <c r="G233" s="1" t="str">
        <f>_xlfn.CONCAT(TEXT(Q233,"0.0"),"mm ",INDEX('Pipe Lookup'!D:D,MATCH('~01 Pipe Segmentation'!R233,'Pipe Lookup'!C:C,0))," TYPE ",P233)</f>
        <v>14.7mm Fusion-Bonded Epoxy TYPE 5</v>
      </c>
      <c r="L233" s="1" t="s">
        <v>55</v>
      </c>
      <c r="M233" s="1">
        <v>1006596.54</v>
      </c>
      <c r="N233" s="1">
        <v>1006638</v>
      </c>
      <c r="O233" s="1">
        <v>41.459999999962747</v>
      </c>
      <c r="P233" s="1">
        <v>5</v>
      </c>
      <c r="Q233" s="1">
        <v>14.7</v>
      </c>
      <c r="R233" s="1" t="s">
        <v>56</v>
      </c>
      <c r="S233" s="1" t="s">
        <v>138</v>
      </c>
      <c r="V233" s="1">
        <v>0</v>
      </c>
      <c r="W233" s="1" t="s">
        <v>60</v>
      </c>
    </row>
    <row r="234" spans="1:23" x14ac:dyDescent="0.2">
      <c r="A234" s="1">
        <f t="shared" si="12"/>
        <v>1006638</v>
      </c>
      <c r="B234" s="1">
        <f t="shared" si="12"/>
        <v>1006662</v>
      </c>
      <c r="C234" s="11" t="s">
        <v>54</v>
      </c>
      <c r="D234" s="1" t="str">
        <f t="shared" si="13"/>
        <v>FBE</v>
      </c>
      <c r="E234" s="1">
        <f t="shared" si="14"/>
        <v>19</v>
      </c>
      <c r="F234" s="1" t="str">
        <f t="shared" si="15"/>
        <v>19.0mm FBE</v>
      </c>
      <c r="G234" s="1" t="str">
        <f>_xlfn.CONCAT(TEXT(Q234,"0.0"),"mm ",INDEX('Pipe Lookup'!D:D,MATCH('~01 Pipe Segmentation'!R234,'Pipe Lookup'!C:C,0))," TYPE ",P234)</f>
        <v>19.0mm Fusion-Bonded Epoxy TYPE 7</v>
      </c>
      <c r="L234" s="1" t="s">
        <v>55</v>
      </c>
      <c r="M234" s="1">
        <v>1006638</v>
      </c>
      <c r="N234" s="1">
        <v>1006662</v>
      </c>
      <c r="O234" s="1">
        <v>24</v>
      </c>
      <c r="P234" s="1">
        <v>7</v>
      </c>
      <c r="Q234" s="1">
        <v>19</v>
      </c>
      <c r="R234" s="1" t="s">
        <v>56</v>
      </c>
      <c r="S234" s="1" t="s">
        <v>138</v>
      </c>
      <c r="V234" s="1">
        <v>0</v>
      </c>
      <c r="W234" s="1" t="s">
        <v>60</v>
      </c>
    </row>
    <row r="235" spans="1:23" x14ac:dyDescent="0.2">
      <c r="A235" s="1">
        <f t="shared" si="12"/>
        <v>1006662</v>
      </c>
      <c r="B235" s="1">
        <f t="shared" si="12"/>
        <v>1006948.58</v>
      </c>
      <c r="C235" s="11" t="s">
        <v>54</v>
      </c>
      <c r="D235" s="1" t="str">
        <f t="shared" si="13"/>
        <v>FBE</v>
      </c>
      <c r="E235" s="1">
        <f t="shared" si="14"/>
        <v>14.7</v>
      </c>
      <c r="F235" s="1" t="str">
        <f t="shared" si="15"/>
        <v>14.7mm FBE</v>
      </c>
      <c r="G235" s="1" t="str">
        <f>_xlfn.CONCAT(TEXT(Q235,"0.0"),"mm ",INDEX('Pipe Lookup'!D:D,MATCH('~01 Pipe Segmentation'!R235,'Pipe Lookup'!C:C,0))," TYPE ",P235)</f>
        <v>14.7mm Fusion-Bonded Epoxy TYPE 5</v>
      </c>
      <c r="L235" s="1" t="s">
        <v>55</v>
      </c>
      <c r="M235" s="1">
        <v>1006662</v>
      </c>
      <c r="N235" s="1">
        <v>1006948.58</v>
      </c>
      <c r="O235" s="1">
        <v>286.57999999995809</v>
      </c>
      <c r="P235" s="1">
        <v>5</v>
      </c>
      <c r="Q235" s="1">
        <v>14.7</v>
      </c>
      <c r="R235" s="1" t="s">
        <v>56</v>
      </c>
      <c r="S235" s="1" t="s">
        <v>138</v>
      </c>
      <c r="U235" s="1" t="s">
        <v>144</v>
      </c>
      <c r="V235" s="1">
        <v>0</v>
      </c>
      <c r="W235" s="1" t="s">
        <v>60</v>
      </c>
    </row>
    <row r="236" spans="1:23" x14ac:dyDescent="0.2">
      <c r="A236" s="1">
        <f t="shared" si="12"/>
        <v>1006948.58</v>
      </c>
      <c r="B236" s="1">
        <f t="shared" si="12"/>
        <v>1006972.58</v>
      </c>
      <c r="C236" s="11" t="s">
        <v>54</v>
      </c>
      <c r="D236" s="1" t="str">
        <f t="shared" si="13"/>
        <v>FBE</v>
      </c>
      <c r="E236" s="1">
        <f t="shared" si="14"/>
        <v>19</v>
      </c>
      <c r="F236" s="1" t="str">
        <f t="shared" si="15"/>
        <v>19.0mm FBE</v>
      </c>
      <c r="G236" s="1" t="str">
        <f>_xlfn.CONCAT(TEXT(Q236,"0.0"),"mm ",INDEX('Pipe Lookup'!D:D,MATCH('~01 Pipe Segmentation'!R236,'Pipe Lookup'!C:C,0))," TYPE ",P236)</f>
        <v>19.0mm Fusion-Bonded Epoxy TYPE 7</v>
      </c>
      <c r="L236" s="1" t="s">
        <v>55</v>
      </c>
      <c r="M236" s="1">
        <v>1006948.58</v>
      </c>
      <c r="N236" s="1">
        <v>1006972.58</v>
      </c>
      <c r="O236" s="1">
        <v>24</v>
      </c>
      <c r="P236" s="1">
        <v>7</v>
      </c>
      <c r="Q236" s="1">
        <v>19</v>
      </c>
      <c r="R236" s="1" t="s">
        <v>56</v>
      </c>
      <c r="S236" s="1" t="s">
        <v>138</v>
      </c>
      <c r="V236" s="1">
        <v>0</v>
      </c>
      <c r="W236" s="1" t="s">
        <v>60</v>
      </c>
    </row>
    <row r="237" spans="1:23" x14ac:dyDescent="0.2">
      <c r="A237" s="1">
        <f t="shared" si="12"/>
        <v>1006972.58</v>
      </c>
      <c r="B237" s="1">
        <f t="shared" si="12"/>
        <v>1006977.81</v>
      </c>
      <c r="C237" s="11" t="s">
        <v>54</v>
      </c>
      <c r="D237" s="1" t="str">
        <f t="shared" si="13"/>
        <v>LE</v>
      </c>
      <c r="E237" s="1">
        <f t="shared" si="14"/>
        <v>19</v>
      </c>
      <c r="F237" s="1" t="str">
        <f t="shared" si="15"/>
        <v>19.0mm LE</v>
      </c>
      <c r="G237" s="1" t="str">
        <f>_xlfn.CONCAT(TEXT(Q237,"0.0"),"mm ",INDEX('Pipe Lookup'!D:D,MATCH('~01 Pipe Segmentation'!R237,'Pipe Lookup'!C:C,0))," TYPE ",P237)</f>
        <v>19.0mm Elbow TYPE 26</v>
      </c>
      <c r="L237" s="1" t="s">
        <v>55</v>
      </c>
      <c r="M237" s="1">
        <v>1006972.58</v>
      </c>
      <c r="N237" s="1">
        <v>1006977.81</v>
      </c>
      <c r="O237" s="1">
        <v>5.2300000000977889</v>
      </c>
      <c r="P237" s="1">
        <v>26</v>
      </c>
      <c r="Q237" s="1">
        <v>19</v>
      </c>
      <c r="R237" s="1" t="s">
        <v>58</v>
      </c>
      <c r="S237" s="1" t="s">
        <v>138</v>
      </c>
      <c r="U237" s="1" t="s">
        <v>145</v>
      </c>
      <c r="V237" s="1">
        <v>0</v>
      </c>
      <c r="W237" s="1" t="s">
        <v>60</v>
      </c>
    </row>
    <row r="238" spans="1:23" x14ac:dyDescent="0.2">
      <c r="A238" s="1">
        <f t="shared" si="12"/>
        <v>1006977.81</v>
      </c>
      <c r="B238" s="1">
        <f t="shared" si="12"/>
        <v>1007019.94</v>
      </c>
      <c r="C238" s="11" t="s">
        <v>54</v>
      </c>
      <c r="D238" s="1" t="str">
        <f t="shared" si="13"/>
        <v>FBE</v>
      </c>
      <c r="E238" s="1">
        <f t="shared" si="14"/>
        <v>19</v>
      </c>
      <c r="F238" s="1" t="str">
        <f t="shared" si="15"/>
        <v>19.0mm FBE</v>
      </c>
      <c r="G238" s="1" t="str">
        <f>_xlfn.CONCAT(TEXT(Q238,"0.0"),"mm ",INDEX('Pipe Lookup'!D:D,MATCH('~01 Pipe Segmentation'!R238,'Pipe Lookup'!C:C,0))," TYPE ",P238)</f>
        <v>19.0mm Fusion-Bonded Epoxy TYPE 7</v>
      </c>
      <c r="L238" s="1" t="s">
        <v>55</v>
      </c>
      <c r="M238" s="1">
        <v>1006977.81</v>
      </c>
      <c r="N238" s="1">
        <v>1007019.94</v>
      </c>
      <c r="O238" s="1">
        <v>42.129999999888241</v>
      </c>
      <c r="P238" s="1">
        <v>7</v>
      </c>
      <c r="Q238" s="1">
        <v>19</v>
      </c>
      <c r="R238" s="1" t="s">
        <v>56</v>
      </c>
      <c r="S238" s="1" t="s">
        <v>138</v>
      </c>
      <c r="V238" s="1">
        <v>0</v>
      </c>
      <c r="W238" s="1" t="s">
        <v>60</v>
      </c>
    </row>
    <row r="239" spans="1:23" x14ac:dyDescent="0.2">
      <c r="A239" s="1">
        <f t="shared" si="12"/>
        <v>1007019.94</v>
      </c>
      <c r="B239" s="1">
        <f t="shared" si="12"/>
        <v>1007024.61</v>
      </c>
      <c r="C239" s="11" t="s">
        <v>54</v>
      </c>
      <c r="D239" s="1" t="str">
        <f t="shared" si="13"/>
        <v>LE</v>
      </c>
      <c r="E239" s="1">
        <f t="shared" si="14"/>
        <v>19</v>
      </c>
      <c r="F239" s="1" t="str">
        <f t="shared" si="15"/>
        <v>19.0mm LE</v>
      </c>
      <c r="G239" s="1" t="str">
        <f>_xlfn.CONCAT(TEXT(Q239,"0.0"),"mm ",INDEX('Pipe Lookup'!D:D,MATCH('~01 Pipe Segmentation'!R239,'Pipe Lookup'!C:C,0))," TYPE ",P239)</f>
        <v>19.0mm Elbow TYPE 26</v>
      </c>
      <c r="L239" s="1" t="s">
        <v>55</v>
      </c>
      <c r="M239" s="1">
        <v>1007019.94</v>
      </c>
      <c r="N239" s="1">
        <v>1007024.61</v>
      </c>
      <c r="O239" s="1">
        <v>4.6700000000419095</v>
      </c>
      <c r="P239" s="1">
        <v>26</v>
      </c>
      <c r="Q239" s="1">
        <v>19</v>
      </c>
      <c r="R239" s="1" t="s">
        <v>58</v>
      </c>
      <c r="S239" s="1" t="s">
        <v>138</v>
      </c>
      <c r="U239" s="1" t="s">
        <v>146</v>
      </c>
      <c r="V239" s="1">
        <v>0</v>
      </c>
      <c r="W239" s="1" t="s">
        <v>60</v>
      </c>
    </row>
    <row r="240" spans="1:23" x14ac:dyDescent="0.2">
      <c r="A240" s="1">
        <f t="shared" si="12"/>
        <v>1007024.61</v>
      </c>
      <c r="B240" s="1">
        <f t="shared" si="12"/>
        <v>1007048.61</v>
      </c>
      <c r="C240" s="11" t="s">
        <v>54</v>
      </c>
      <c r="D240" s="1" t="str">
        <f t="shared" si="13"/>
        <v>FBE</v>
      </c>
      <c r="E240" s="1">
        <f t="shared" si="14"/>
        <v>19</v>
      </c>
      <c r="F240" s="1" t="str">
        <f t="shared" si="15"/>
        <v>19.0mm FBE</v>
      </c>
      <c r="G240" s="1" t="str">
        <f>_xlfn.CONCAT(TEXT(Q240,"0.0"),"mm ",INDEX('Pipe Lookup'!D:D,MATCH('~01 Pipe Segmentation'!R240,'Pipe Lookup'!C:C,0))," TYPE ",P240)</f>
        <v>19.0mm Fusion-Bonded Epoxy TYPE 7</v>
      </c>
      <c r="L240" s="1" t="s">
        <v>55</v>
      </c>
      <c r="M240" s="1">
        <v>1007024.61</v>
      </c>
      <c r="N240" s="1">
        <v>1007048.61</v>
      </c>
      <c r="O240" s="1">
        <v>24</v>
      </c>
      <c r="P240" s="1">
        <v>7</v>
      </c>
      <c r="Q240" s="1">
        <v>19</v>
      </c>
      <c r="R240" s="1" t="s">
        <v>56</v>
      </c>
      <c r="S240" s="1" t="s">
        <v>138</v>
      </c>
      <c r="V240" s="1">
        <v>0</v>
      </c>
      <c r="W240" s="1" t="s">
        <v>60</v>
      </c>
    </row>
    <row r="241" spans="1:23" x14ac:dyDescent="0.2">
      <c r="A241" s="1">
        <f t="shared" si="12"/>
        <v>1007048.61</v>
      </c>
      <c r="B241" s="1">
        <f t="shared" si="12"/>
        <v>1007175.78</v>
      </c>
      <c r="C241" s="11" t="s">
        <v>54</v>
      </c>
      <c r="D241" s="1" t="str">
        <f t="shared" si="13"/>
        <v>FBE</v>
      </c>
      <c r="E241" s="1">
        <f t="shared" si="14"/>
        <v>14.7</v>
      </c>
      <c r="F241" s="1" t="str">
        <f t="shared" si="15"/>
        <v>14.7mm FBE</v>
      </c>
      <c r="G241" s="1" t="str">
        <f>_xlfn.CONCAT(TEXT(Q241,"0.0"),"mm ",INDEX('Pipe Lookup'!D:D,MATCH('~01 Pipe Segmentation'!R241,'Pipe Lookup'!C:C,0))," TYPE ",P241)</f>
        <v>14.7mm Fusion-Bonded Epoxy TYPE 5</v>
      </c>
      <c r="L241" s="1" t="s">
        <v>55</v>
      </c>
      <c r="M241" s="1">
        <v>1007048.61</v>
      </c>
      <c r="N241" s="1">
        <v>1007175.78</v>
      </c>
      <c r="O241" s="1">
        <v>127.17000000004191</v>
      </c>
      <c r="P241" s="1">
        <v>5</v>
      </c>
      <c r="Q241" s="1">
        <v>14.7</v>
      </c>
      <c r="R241" s="1" t="s">
        <v>56</v>
      </c>
      <c r="S241" s="1" t="s">
        <v>138</v>
      </c>
      <c r="V241" s="1">
        <v>0</v>
      </c>
      <c r="W241" s="1" t="s">
        <v>60</v>
      </c>
    </row>
    <row r="242" spans="1:23" x14ac:dyDescent="0.2">
      <c r="A242" s="1">
        <f t="shared" si="12"/>
        <v>1007175.78</v>
      </c>
      <c r="B242" s="1">
        <f t="shared" si="12"/>
        <v>1007199.78</v>
      </c>
      <c r="C242" s="11" t="s">
        <v>54</v>
      </c>
      <c r="D242" s="1" t="str">
        <f t="shared" si="13"/>
        <v>FBE</v>
      </c>
      <c r="E242" s="1">
        <f t="shared" si="14"/>
        <v>19</v>
      </c>
      <c r="F242" s="1" t="str">
        <f t="shared" si="15"/>
        <v>19.0mm FBE</v>
      </c>
      <c r="G242" s="1" t="str">
        <f>_xlfn.CONCAT(TEXT(Q242,"0.0"),"mm ",INDEX('Pipe Lookup'!D:D,MATCH('~01 Pipe Segmentation'!R242,'Pipe Lookup'!C:C,0))," TYPE ",P242)</f>
        <v>19.0mm Fusion-Bonded Epoxy TYPE 7</v>
      </c>
      <c r="L242" s="1" t="s">
        <v>55</v>
      </c>
      <c r="M242" s="1">
        <v>1007175.78</v>
      </c>
      <c r="N242" s="1">
        <v>1007199.78</v>
      </c>
      <c r="O242" s="1">
        <v>24</v>
      </c>
      <c r="P242" s="1">
        <v>7</v>
      </c>
      <c r="Q242" s="1">
        <v>19</v>
      </c>
      <c r="R242" s="1" t="s">
        <v>56</v>
      </c>
      <c r="S242" s="1" t="s">
        <v>138</v>
      </c>
      <c r="V242" s="1">
        <v>0</v>
      </c>
      <c r="W242" s="1" t="s">
        <v>60</v>
      </c>
    </row>
    <row r="243" spans="1:23" x14ac:dyDescent="0.2">
      <c r="A243" s="1">
        <f t="shared" si="12"/>
        <v>1007199.78</v>
      </c>
      <c r="B243" s="1">
        <f t="shared" si="12"/>
        <v>1007203.97</v>
      </c>
      <c r="C243" s="11" t="s">
        <v>54</v>
      </c>
      <c r="D243" s="1" t="str">
        <f t="shared" si="13"/>
        <v>LE</v>
      </c>
      <c r="E243" s="1">
        <f t="shared" si="14"/>
        <v>19</v>
      </c>
      <c r="F243" s="1" t="str">
        <f t="shared" si="15"/>
        <v>19.0mm LE</v>
      </c>
      <c r="G243" s="1" t="str">
        <f>_xlfn.CONCAT(TEXT(Q243,"0.0"),"mm ",INDEX('Pipe Lookup'!D:D,MATCH('~01 Pipe Segmentation'!R243,'Pipe Lookup'!C:C,0))," TYPE ",P243)</f>
        <v>19.0mm Elbow TYPE 26</v>
      </c>
      <c r="L243" s="1" t="s">
        <v>55</v>
      </c>
      <c r="M243" s="1">
        <v>1007199.78</v>
      </c>
      <c r="N243" s="1">
        <v>1007203.97</v>
      </c>
      <c r="O243" s="1">
        <v>4.1899999999441206</v>
      </c>
      <c r="P243" s="1">
        <v>26</v>
      </c>
      <c r="Q243" s="1">
        <v>19</v>
      </c>
      <c r="R243" s="1" t="s">
        <v>58</v>
      </c>
      <c r="S243" s="1" t="s">
        <v>138</v>
      </c>
      <c r="U243" s="1" t="s">
        <v>147</v>
      </c>
      <c r="V243" s="1">
        <v>0</v>
      </c>
      <c r="W243" s="1" t="s">
        <v>60</v>
      </c>
    </row>
    <row r="244" spans="1:23" x14ac:dyDescent="0.2">
      <c r="A244" s="1">
        <f t="shared" si="12"/>
        <v>1007203.97</v>
      </c>
      <c r="B244" s="1">
        <f t="shared" si="12"/>
        <v>1007227.97</v>
      </c>
      <c r="C244" s="11" t="s">
        <v>54</v>
      </c>
      <c r="D244" s="1" t="str">
        <f t="shared" si="13"/>
        <v>FBE</v>
      </c>
      <c r="E244" s="1">
        <f t="shared" si="14"/>
        <v>19</v>
      </c>
      <c r="F244" s="1" t="str">
        <f t="shared" si="15"/>
        <v>19.0mm FBE</v>
      </c>
      <c r="G244" s="1" t="str">
        <f>_xlfn.CONCAT(TEXT(Q244,"0.0"),"mm ",INDEX('Pipe Lookup'!D:D,MATCH('~01 Pipe Segmentation'!R244,'Pipe Lookup'!C:C,0))," TYPE ",P244)</f>
        <v>19.0mm Fusion-Bonded Epoxy TYPE 7</v>
      </c>
      <c r="L244" s="1" t="s">
        <v>55</v>
      </c>
      <c r="M244" s="1">
        <v>1007203.97</v>
      </c>
      <c r="N244" s="1">
        <v>1007227.97</v>
      </c>
      <c r="O244" s="1">
        <v>24</v>
      </c>
      <c r="P244" s="1">
        <v>7</v>
      </c>
      <c r="Q244" s="1">
        <v>19</v>
      </c>
      <c r="R244" s="1" t="s">
        <v>56</v>
      </c>
      <c r="S244" s="1" t="s">
        <v>138</v>
      </c>
      <c r="V244" s="1">
        <v>0</v>
      </c>
      <c r="W244" s="1" t="s">
        <v>60</v>
      </c>
    </row>
    <row r="245" spans="1:23" x14ac:dyDescent="0.2">
      <c r="A245" s="1">
        <f t="shared" si="12"/>
        <v>1007227.97</v>
      </c>
      <c r="B245" s="1">
        <f t="shared" si="12"/>
        <v>1007292.97</v>
      </c>
      <c r="C245" s="11" t="s">
        <v>54</v>
      </c>
      <c r="D245" s="1" t="str">
        <f t="shared" si="13"/>
        <v>FBE</v>
      </c>
      <c r="E245" s="1">
        <f t="shared" si="14"/>
        <v>14.7</v>
      </c>
      <c r="F245" s="1" t="str">
        <f t="shared" si="15"/>
        <v>14.7mm FBE</v>
      </c>
      <c r="G245" s="1" t="str">
        <f>_xlfn.CONCAT(TEXT(Q245,"0.0"),"mm ",INDEX('Pipe Lookup'!D:D,MATCH('~01 Pipe Segmentation'!R245,'Pipe Lookup'!C:C,0))," TYPE ",P245)</f>
        <v>14.7mm Fusion-Bonded Epoxy TYPE 5</v>
      </c>
      <c r="L245" s="1" t="s">
        <v>55</v>
      </c>
      <c r="M245" s="1">
        <v>1007227.97</v>
      </c>
      <c r="N245" s="1">
        <v>1007292.97</v>
      </c>
      <c r="O245" s="1">
        <v>65</v>
      </c>
      <c r="P245" s="1">
        <v>5</v>
      </c>
      <c r="Q245" s="1">
        <v>14.7</v>
      </c>
      <c r="R245" s="1" t="s">
        <v>56</v>
      </c>
      <c r="S245" s="1" t="s">
        <v>138</v>
      </c>
      <c r="V245" s="1">
        <v>0</v>
      </c>
      <c r="W245" s="1" t="s">
        <v>60</v>
      </c>
    </row>
    <row r="246" spans="1:23" x14ac:dyDescent="0.2">
      <c r="A246" s="1">
        <f t="shared" si="12"/>
        <v>1007292.97</v>
      </c>
      <c r="B246" s="1">
        <f t="shared" si="12"/>
        <v>1007316.97</v>
      </c>
      <c r="C246" s="11" t="s">
        <v>54</v>
      </c>
      <c r="D246" s="1" t="str">
        <f t="shared" si="13"/>
        <v>FBE</v>
      </c>
      <c r="E246" s="1">
        <f t="shared" si="14"/>
        <v>19</v>
      </c>
      <c r="F246" s="1" t="str">
        <f t="shared" si="15"/>
        <v>19.0mm FBE</v>
      </c>
      <c r="G246" s="1" t="str">
        <f>_xlfn.CONCAT(TEXT(Q246,"0.0"),"mm ",INDEX('Pipe Lookup'!D:D,MATCH('~01 Pipe Segmentation'!R246,'Pipe Lookup'!C:C,0))," TYPE ",P246)</f>
        <v>19.0mm Fusion-Bonded Epoxy TYPE 7</v>
      </c>
      <c r="L246" s="1" t="s">
        <v>55</v>
      </c>
      <c r="M246" s="1">
        <v>1007292.97</v>
      </c>
      <c r="N246" s="1">
        <v>1007316.97</v>
      </c>
      <c r="O246" s="1">
        <v>24</v>
      </c>
      <c r="P246" s="1">
        <v>7</v>
      </c>
      <c r="Q246" s="1">
        <v>19</v>
      </c>
      <c r="R246" s="1" t="s">
        <v>56</v>
      </c>
      <c r="S246" s="1" t="s">
        <v>138</v>
      </c>
      <c r="V246" s="1">
        <v>0</v>
      </c>
      <c r="W246" s="1" t="s">
        <v>60</v>
      </c>
    </row>
    <row r="247" spans="1:23" x14ac:dyDescent="0.2">
      <c r="A247" s="1">
        <f t="shared" si="12"/>
        <v>1007316.97</v>
      </c>
      <c r="B247" s="1">
        <f t="shared" si="12"/>
        <v>1007321</v>
      </c>
      <c r="C247" s="11" t="s">
        <v>54</v>
      </c>
      <c r="D247" s="1" t="str">
        <f t="shared" si="13"/>
        <v>LE</v>
      </c>
      <c r="E247" s="1">
        <f t="shared" si="14"/>
        <v>19</v>
      </c>
      <c r="F247" s="1" t="str">
        <f t="shared" si="15"/>
        <v>19.0mm LE</v>
      </c>
      <c r="G247" s="1" t="str">
        <f>_xlfn.CONCAT(TEXT(Q247,"0.0"),"mm ",INDEX('Pipe Lookup'!D:D,MATCH('~01 Pipe Segmentation'!R247,'Pipe Lookup'!C:C,0))," TYPE ",P247)</f>
        <v>19.0mm Elbow TYPE 26</v>
      </c>
      <c r="L247" s="1" t="s">
        <v>55</v>
      </c>
      <c r="M247" s="1">
        <v>1007316.97</v>
      </c>
      <c r="N247" s="1">
        <v>1007321</v>
      </c>
      <c r="O247" s="1">
        <v>4.0300000000279397</v>
      </c>
      <c r="P247" s="1">
        <v>26</v>
      </c>
      <c r="Q247" s="1">
        <v>19</v>
      </c>
      <c r="R247" s="1" t="s">
        <v>58</v>
      </c>
      <c r="S247" s="1" t="s">
        <v>138</v>
      </c>
      <c r="U247" s="1" t="s">
        <v>148</v>
      </c>
      <c r="V247" s="1">
        <v>0</v>
      </c>
      <c r="W247" s="1" t="s">
        <v>60</v>
      </c>
    </row>
    <row r="248" spans="1:23" x14ac:dyDescent="0.2">
      <c r="A248" s="1">
        <f t="shared" si="12"/>
        <v>1007321</v>
      </c>
      <c r="B248" s="1">
        <f t="shared" si="12"/>
        <v>1007345</v>
      </c>
      <c r="C248" s="11" t="s">
        <v>54</v>
      </c>
      <c r="D248" s="1" t="str">
        <f t="shared" si="13"/>
        <v>FBE</v>
      </c>
      <c r="E248" s="1">
        <f t="shared" si="14"/>
        <v>19</v>
      </c>
      <c r="F248" s="1" t="str">
        <f t="shared" si="15"/>
        <v>19.0mm FBE</v>
      </c>
      <c r="G248" s="1" t="str">
        <f>_xlfn.CONCAT(TEXT(Q248,"0.0"),"mm ",INDEX('Pipe Lookup'!D:D,MATCH('~01 Pipe Segmentation'!R248,'Pipe Lookup'!C:C,0))," TYPE ",P248)</f>
        <v>19.0mm Fusion-Bonded Epoxy TYPE 7</v>
      </c>
      <c r="L248" s="1" t="s">
        <v>55</v>
      </c>
      <c r="M248" s="1">
        <v>1007321</v>
      </c>
      <c r="N248" s="1">
        <v>1007345</v>
      </c>
      <c r="O248" s="1">
        <v>24</v>
      </c>
      <c r="P248" s="1">
        <v>7</v>
      </c>
      <c r="Q248" s="1">
        <v>19</v>
      </c>
      <c r="R248" s="1" t="s">
        <v>56</v>
      </c>
      <c r="S248" s="1" t="s">
        <v>138</v>
      </c>
      <c r="V248" s="1">
        <v>0</v>
      </c>
      <c r="W248" s="1" t="s">
        <v>60</v>
      </c>
    </row>
    <row r="249" spans="1:23" x14ac:dyDescent="0.2">
      <c r="A249" s="1">
        <f t="shared" si="12"/>
        <v>1007345</v>
      </c>
      <c r="B249" s="1">
        <f t="shared" si="12"/>
        <v>1007810</v>
      </c>
      <c r="C249" s="11" t="s">
        <v>54</v>
      </c>
      <c r="D249" s="1" t="str">
        <f t="shared" si="13"/>
        <v>FBE</v>
      </c>
      <c r="E249" s="1">
        <f t="shared" si="14"/>
        <v>14.7</v>
      </c>
      <c r="F249" s="1" t="str">
        <f t="shared" si="15"/>
        <v>14.7mm FBE</v>
      </c>
      <c r="G249" s="1" t="str">
        <f>_xlfn.CONCAT(TEXT(Q249,"0.0"),"mm ",INDEX('Pipe Lookup'!D:D,MATCH('~01 Pipe Segmentation'!R249,'Pipe Lookup'!C:C,0))," TYPE ",P249)</f>
        <v>14.7mm Fusion-Bonded Epoxy TYPE 5</v>
      </c>
      <c r="L249" s="1" t="s">
        <v>55</v>
      </c>
      <c r="M249" s="1">
        <v>1007345</v>
      </c>
      <c r="N249" s="1">
        <v>1007810</v>
      </c>
      <c r="O249" s="1">
        <v>465</v>
      </c>
      <c r="P249" s="1">
        <v>5</v>
      </c>
      <c r="Q249" s="1">
        <v>14.7</v>
      </c>
      <c r="R249" s="1" t="s">
        <v>56</v>
      </c>
      <c r="S249" s="1" t="s">
        <v>138</v>
      </c>
      <c r="U249" s="1" t="s">
        <v>149</v>
      </c>
      <c r="V249" s="1">
        <v>0</v>
      </c>
      <c r="W249" s="1" t="s">
        <v>60</v>
      </c>
    </row>
    <row r="250" spans="1:23" x14ac:dyDescent="0.2">
      <c r="A250" s="1">
        <f t="shared" si="12"/>
        <v>1007810</v>
      </c>
      <c r="B250" s="1">
        <f t="shared" si="12"/>
        <v>1007906</v>
      </c>
      <c r="C250" s="11" t="s">
        <v>54</v>
      </c>
      <c r="D250" s="1" t="str">
        <f t="shared" si="13"/>
        <v>FBE</v>
      </c>
      <c r="E250" s="1">
        <f t="shared" si="14"/>
        <v>14.7</v>
      </c>
      <c r="F250" s="1" t="str">
        <f t="shared" si="15"/>
        <v>14.7mm FBE</v>
      </c>
      <c r="G250" s="1" t="str">
        <f>_xlfn.CONCAT(TEXT(Q250,"0.0"),"mm ",INDEX('Pipe Lookup'!D:D,MATCH('~01 Pipe Segmentation'!R250,'Pipe Lookup'!C:C,0))," TYPE ",P250)</f>
        <v>14.7mm Fusion-Bonded Epoxy TYPE 5</v>
      </c>
      <c r="L250" s="1" t="s">
        <v>55</v>
      </c>
      <c r="M250" s="1">
        <v>1007810</v>
      </c>
      <c r="N250" s="1" t="s">
        <v>150</v>
      </c>
      <c r="O250" s="1">
        <v>96</v>
      </c>
      <c r="P250" s="1">
        <v>5</v>
      </c>
      <c r="Q250" s="1">
        <v>14.7</v>
      </c>
      <c r="R250" s="1" t="s">
        <v>56</v>
      </c>
      <c r="S250" s="1" t="s">
        <v>138</v>
      </c>
      <c r="V250" s="1">
        <v>0</v>
      </c>
      <c r="W250" s="1" t="s">
        <v>86</v>
      </c>
    </row>
    <row r="251" spans="1:23" x14ac:dyDescent="0.2">
      <c r="A251" s="1">
        <f t="shared" si="12"/>
        <v>1007906</v>
      </c>
      <c r="B251" s="1">
        <f t="shared" si="12"/>
        <v>1007930</v>
      </c>
      <c r="C251" s="11" t="s">
        <v>54</v>
      </c>
      <c r="D251" s="1" t="str">
        <f t="shared" si="13"/>
        <v>FBE</v>
      </c>
      <c r="E251" s="1">
        <f t="shared" si="14"/>
        <v>19</v>
      </c>
      <c r="F251" s="1" t="str">
        <f t="shared" si="15"/>
        <v>19.0mm FBE</v>
      </c>
      <c r="G251" s="1" t="str">
        <f>_xlfn.CONCAT(TEXT(Q251,"0.0"),"mm ",INDEX('Pipe Lookup'!D:D,MATCH('~01 Pipe Segmentation'!R251,'Pipe Lookup'!C:C,0))," TYPE ",P251)</f>
        <v>19.0mm Fusion-Bonded Epoxy TYPE 7</v>
      </c>
      <c r="L251" s="1" t="s">
        <v>55</v>
      </c>
      <c r="M251" s="1" t="s">
        <v>150</v>
      </c>
      <c r="N251" s="1" t="s">
        <v>151</v>
      </c>
      <c r="O251" s="1">
        <v>24</v>
      </c>
      <c r="P251" s="1">
        <v>7</v>
      </c>
      <c r="Q251" s="1">
        <v>19</v>
      </c>
      <c r="R251" s="1" t="s">
        <v>56</v>
      </c>
      <c r="S251" s="1" t="s">
        <v>138</v>
      </c>
      <c r="V251" s="1">
        <v>0</v>
      </c>
      <c r="W251" s="1" t="s">
        <v>60</v>
      </c>
    </row>
    <row r="252" spans="1:23" x14ac:dyDescent="0.2">
      <c r="A252" s="1">
        <f t="shared" si="12"/>
        <v>1007930</v>
      </c>
      <c r="B252" s="1">
        <f t="shared" si="12"/>
        <v>1007939</v>
      </c>
      <c r="C252" s="11" t="s">
        <v>54</v>
      </c>
      <c r="D252" s="1" t="str">
        <f t="shared" si="13"/>
        <v>LE</v>
      </c>
      <c r="E252" s="1">
        <f t="shared" si="14"/>
        <v>19</v>
      </c>
      <c r="F252" s="1" t="str">
        <f t="shared" si="15"/>
        <v>19.0mm LE</v>
      </c>
      <c r="G252" s="1" t="str">
        <f>_xlfn.CONCAT(TEXT(Q252,"0.0"),"mm ",INDEX('Pipe Lookup'!D:D,MATCH('~01 Pipe Segmentation'!R252,'Pipe Lookup'!C:C,0))," TYPE ",P252)</f>
        <v>19.0mm Elbow TYPE 26</v>
      </c>
      <c r="L252" s="1" t="s">
        <v>55</v>
      </c>
      <c r="M252" s="1" t="s">
        <v>151</v>
      </c>
      <c r="N252" s="1" t="s">
        <v>152</v>
      </c>
      <c r="O252" s="1">
        <v>9</v>
      </c>
      <c r="P252" s="1">
        <v>26</v>
      </c>
      <c r="Q252" s="1">
        <v>19</v>
      </c>
      <c r="R252" s="1" t="s">
        <v>58</v>
      </c>
      <c r="S252" s="1" t="s">
        <v>138</v>
      </c>
      <c r="U252" s="1" t="s">
        <v>153</v>
      </c>
      <c r="V252" s="1">
        <v>0</v>
      </c>
      <c r="W252" s="1" t="s">
        <v>60</v>
      </c>
    </row>
    <row r="253" spans="1:23" x14ac:dyDescent="0.2">
      <c r="A253" s="1">
        <f t="shared" si="12"/>
        <v>1007939</v>
      </c>
      <c r="B253" s="1">
        <f t="shared" si="12"/>
        <v>1008041</v>
      </c>
      <c r="C253" s="11" t="s">
        <v>54</v>
      </c>
      <c r="D253" s="1" t="str">
        <f t="shared" si="13"/>
        <v>FBE</v>
      </c>
      <c r="E253" s="1">
        <f t="shared" si="14"/>
        <v>19</v>
      </c>
      <c r="F253" s="1" t="str">
        <f t="shared" si="15"/>
        <v>19.0mm FBE</v>
      </c>
      <c r="G253" s="1" t="str">
        <f>_xlfn.CONCAT(TEXT(Q253,"0.0"),"mm ",INDEX('Pipe Lookup'!D:D,MATCH('~01 Pipe Segmentation'!R253,'Pipe Lookup'!C:C,0))," TYPE ",P253)</f>
        <v>19.0mm Fusion-Bonded Epoxy TYPE 7</v>
      </c>
      <c r="L253" s="1" t="s">
        <v>55</v>
      </c>
      <c r="M253" s="1" t="s">
        <v>152</v>
      </c>
      <c r="N253" s="1" t="s">
        <v>154</v>
      </c>
      <c r="O253" s="1">
        <v>102</v>
      </c>
      <c r="P253" s="1">
        <v>7</v>
      </c>
      <c r="Q253" s="1">
        <v>19</v>
      </c>
      <c r="R253" s="1" t="s">
        <v>56</v>
      </c>
      <c r="S253" s="1" t="s">
        <v>138</v>
      </c>
      <c r="U253" s="1" t="s">
        <v>155</v>
      </c>
      <c r="V253" s="1">
        <v>0</v>
      </c>
      <c r="W253" s="1" t="s">
        <v>60</v>
      </c>
    </row>
    <row r="254" spans="1:23" x14ac:dyDescent="0.2">
      <c r="A254" s="1">
        <f t="shared" si="12"/>
        <v>1008041</v>
      </c>
      <c r="B254" s="1">
        <f t="shared" si="12"/>
        <v>1008047</v>
      </c>
      <c r="C254" s="11" t="s">
        <v>54</v>
      </c>
      <c r="D254" s="1" t="str">
        <f t="shared" si="13"/>
        <v>LE</v>
      </c>
      <c r="E254" s="1">
        <f t="shared" si="14"/>
        <v>19</v>
      </c>
      <c r="F254" s="1" t="str">
        <f t="shared" si="15"/>
        <v>19.0mm LE</v>
      </c>
      <c r="G254" s="1" t="str">
        <f>_xlfn.CONCAT(TEXT(Q254,"0.0"),"mm ",INDEX('Pipe Lookup'!D:D,MATCH('~01 Pipe Segmentation'!R254,'Pipe Lookup'!C:C,0))," TYPE ",P254)</f>
        <v>19.0mm Elbow TYPE 26</v>
      </c>
      <c r="L254" s="1" t="s">
        <v>55</v>
      </c>
      <c r="M254" s="1" t="s">
        <v>154</v>
      </c>
      <c r="N254" s="1" t="s">
        <v>156</v>
      </c>
      <c r="O254" s="1">
        <v>6</v>
      </c>
      <c r="P254" s="1">
        <v>26</v>
      </c>
      <c r="Q254" s="1">
        <v>19</v>
      </c>
      <c r="R254" s="1" t="s">
        <v>58</v>
      </c>
      <c r="S254" s="1" t="s">
        <v>138</v>
      </c>
      <c r="U254" s="1" t="s">
        <v>157</v>
      </c>
      <c r="V254" s="1">
        <v>0</v>
      </c>
      <c r="W254" s="1" t="s">
        <v>60</v>
      </c>
    </row>
    <row r="255" spans="1:23" x14ac:dyDescent="0.2">
      <c r="A255" s="1">
        <f t="shared" si="12"/>
        <v>1008047</v>
      </c>
      <c r="B255" s="1">
        <f t="shared" si="12"/>
        <v>1008047</v>
      </c>
      <c r="C255" s="11" t="s">
        <v>54</v>
      </c>
      <c r="D255" s="1" t="str">
        <f t="shared" si="13"/>
        <v>FBE</v>
      </c>
      <c r="E255" s="1">
        <f t="shared" si="14"/>
        <v>19</v>
      </c>
      <c r="F255" s="1" t="str">
        <f t="shared" si="15"/>
        <v>19.0mm FBE</v>
      </c>
      <c r="G255" s="1" t="str">
        <f>_xlfn.CONCAT(TEXT(Q255,"0.0"),"mm ",INDEX('Pipe Lookup'!D:D,MATCH('~01 Pipe Segmentation'!R255,'Pipe Lookup'!C:C,0))," TYPE ",P255)</f>
        <v>19.0mm Fusion-Bonded Epoxy TYPE 7</v>
      </c>
      <c r="L255" s="1" t="s">
        <v>55</v>
      </c>
      <c r="M255" s="1" t="s">
        <v>156</v>
      </c>
      <c r="N255" s="1" t="s">
        <v>156</v>
      </c>
      <c r="O255" s="1">
        <v>1</v>
      </c>
      <c r="P255" s="1">
        <v>7</v>
      </c>
      <c r="Q255" s="1">
        <v>19</v>
      </c>
      <c r="R255" s="1" t="s">
        <v>56</v>
      </c>
      <c r="S255" s="1" t="s">
        <v>138</v>
      </c>
      <c r="V255" s="1">
        <v>0</v>
      </c>
      <c r="W255" s="1" t="s">
        <v>60</v>
      </c>
    </row>
    <row r="256" spans="1:23" x14ac:dyDescent="0.2">
      <c r="A256" s="1">
        <f t="shared" si="12"/>
        <v>1008047</v>
      </c>
      <c r="B256" s="1">
        <f t="shared" si="12"/>
        <v>1008053</v>
      </c>
      <c r="C256" s="11" t="s">
        <v>54</v>
      </c>
      <c r="D256" s="1" t="str">
        <f t="shared" si="13"/>
        <v>LE</v>
      </c>
      <c r="E256" s="1">
        <f t="shared" si="14"/>
        <v>19</v>
      </c>
      <c r="F256" s="1" t="str">
        <f t="shared" si="15"/>
        <v>19.0mm LE</v>
      </c>
      <c r="G256" s="1" t="str">
        <f>_xlfn.CONCAT(TEXT(Q256,"0.0"),"mm ",INDEX('Pipe Lookup'!D:D,MATCH('~01 Pipe Segmentation'!R256,'Pipe Lookup'!C:C,0))," TYPE ",P256)</f>
        <v>19.0mm Elbow TYPE 26</v>
      </c>
      <c r="L256" s="1" t="s">
        <v>55</v>
      </c>
      <c r="M256" s="1" t="s">
        <v>156</v>
      </c>
      <c r="N256" s="1" t="s">
        <v>158</v>
      </c>
      <c r="O256" s="1">
        <v>6</v>
      </c>
      <c r="P256" s="1">
        <v>26</v>
      </c>
      <c r="Q256" s="1">
        <v>19</v>
      </c>
      <c r="R256" s="1" t="s">
        <v>58</v>
      </c>
      <c r="S256" s="1" t="s">
        <v>138</v>
      </c>
      <c r="U256" s="1" t="s">
        <v>159</v>
      </c>
      <c r="V256" s="1">
        <v>0</v>
      </c>
      <c r="W256" s="1" t="s">
        <v>60</v>
      </c>
    </row>
    <row r="257" spans="1:23" x14ac:dyDescent="0.2">
      <c r="A257" s="1">
        <f t="shared" si="12"/>
        <v>1008053</v>
      </c>
      <c r="B257" s="1">
        <f t="shared" si="12"/>
        <v>1008119</v>
      </c>
      <c r="C257" s="11" t="s">
        <v>54</v>
      </c>
      <c r="D257" s="1" t="str">
        <f t="shared" si="13"/>
        <v>ARO</v>
      </c>
      <c r="E257" s="1">
        <f t="shared" si="14"/>
        <v>19</v>
      </c>
      <c r="F257" s="1" t="str">
        <f t="shared" si="15"/>
        <v>19.0mm ARO</v>
      </c>
      <c r="G257" s="1" t="str">
        <f>_xlfn.CONCAT(TEXT(Q257,"0.0"),"mm ",INDEX('Pipe Lookup'!D:D,MATCH('~01 Pipe Segmentation'!R257,'Pipe Lookup'!C:C,0))," TYPE ",P257)</f>
        <v>19.0mm Abrasion-Resistant Overcoat TYPE 8</v>
      </c>
      <c r="L257" s="1" t="s">
        <v>55</v>
      </c>
      <c r="M257" s="1" t="s">
        <v>158</v>
      </c>
      <c r="N257" s="1" t="s">
        <v>160</v>
      </c>
      <c r="O257" s="1">
        <v>66</v>
      </c>
      <c r="P257" s="1">
        <v>8</v>
      </c>
      <c r="Q257" s="1">
        <v>19</v>
      </c>
      <c r="R257" s="1" t="s">
        <v>80</v>
      </c>
      <c r="S257" s="1" t="s">
        <v>138</v>
      </c>
      <c r="U257" s="1" t="s">
        <v>161</v>
      </c>
      <c r="V257" s="1">
        <v>0</v>
      </c>
      <c r="W257" s="1" t="s">
        <v>60</v>
      </c>
    </row>
    <row r="258" spans="1:23" x14ac:dyDescent="0.2">
      <c r="A258" s="1">
        <f t="shared" ref="A258:B321" si="16">IF(OR(AND(ISNUMBER(M258),M258&gt;0),ISNUMBER(SEARCH("+",M258))),IF(NOT(ISNUMBER(M258)),1000*LEFT(M258,SEARCH("+",M258)-1)+MID(M258,SEARCH("+",M258)+1,3)+RIGHT(M258,3),M258),"")</f>
        <v>1008119</v>
      </c>
      <c r="B258" s="1">
        <f t="shared" si="16"/>
        <v>1008150</v>
      </c>
      <c r="C258" s="11" t="s">
        <v>54</v>
      </c>
      <c r="D258" s="1" t="str">
        <f t="shared" si="13"/>
        <v>FBE</v>
      </c>
      <c r="E258" s="1">
        <f t="shared" si="14"/>
        <v>19</v>
      </c>
      <c r="F258" s="1" t="str">
        <f t="shared" si="15"/>
        <v>19.0mm FBE</v>
      </c>
      <c r="G258" s="1" t="str">
        <f>_xlfn.CONCAT(TEXT(Q258,"0.0"),"mm ",INDEX('Pipe Lookup'!D:D,MATCH('~01 Pipe Segmentation'!R258,'Pipe Lookup'!C:C,0))," TYPE ",P258)</f>
        <v>19.0mm Fusion-Bonded Epoxy TYPE 7</v>
      </c>
      <c r="L258" s="1" t="s">
        <v>55</v>
      </c>
      <c r="M258" s="1" t="s">
        <v>160</v>
      </c>
      <c r="N258" s="1" t="s">
        <v>162</v>
      </c>
      <c r="O258" s="1">
        <v>31</v>
      </c>
      <c r="P258" s="1">
        <v>7</v>
      </c>
      <c r="Q258" s="1">
        <v>19</v>
      </c>
      <c r="R258" s="1" t="s">
        <v>56</v>
      </c>
      <c r="S258" s="1" t="s">
        <v>138</v>
      </c>
      <c r="V258" s="1">
        <v>0</v>
      </c>
      <c r="W258" s="1" t="s">
        <v>60</v>
      </c>
    </row>
    <row r="259" spans="1:23" x14ac:dyDescent="0.2">
      <c r="A259" s="1">
        <f t="shared" si="16"/>
        <v>1008150</v>
      </c>
      <c r="B259" s="1">
        <f t="shared" si="16"/>
        <v>1008155</v>
      </c>
      <c r="C259" s="11" t="s">
        <v>54</v>
      </c>
      <c r="D259" s="1" t="str">
        <f t="shared" ref="D259:D322" si="17">TRIM(LEFT(R259,3))</f>
        <v>LE</v>
      </c>
      <c r="E259" s="1">
        <f t="shared" ref="E259:E322" si="18">Q259</f>
        <v>19</v>
      </c>
      <c r="F259" s="1" t="str">
        <f t="shared" ref="F259:F322" si="19">_xlfn.CONCAT(TEXT(Q259,"0.0"),"mm ",R259)</f>
        <v>19.0mm LE</v>
      </c>
      <c r="G259" s="1" t="str">
        <f>_xlfn.CONCAT(TEXT(Q259,"0.0"),"mm ",INDEX('Pipe Lookup'!D:D,MATCH('~01 Pipe Segmentation'!R259,'Pipe Lookup'!C:C,0))," TYPE ",P259)</f>
        <v>19.0mm Elbow TYPE 26</v>
      </c>
      <c r="L259" s="1" t="s">
        <v>55</v>
      </c>
      <c r="M259" s="1" t="s">
        <v>162</v>
      </c>
      <c r="N259" s="1" t="s">
        <v>163</v>
      </c>
      <c r="O259" s="1">
        <v>5</v>
      </c>
      <c r="P259" s="1">
        <v>26</v>
      </c>
      <c r="Q259" s="1">
        <v>19</v>
      </c>
      <c r="R259" s="1" t="s">
        <v>58</v>
      </c>
      <c r="S259" s="1" t="s">
        <v>138</v>
      </c>
      <c r="U259" s="1" t="s">
        <v>164</v>
      </c>
      <c r="V259" s="1">
        <v>0</v>
      </c>
      <c r="W259" s="1" t="s">
        <v>60</v>
      </c>
    </row>
    <row r="260" spans="1:23" x14ac:dyDescent="0.2">
      <c r="A260" s="1">
        <f t="shared" si="16"/>
        <v>1008155</v>
      </c>
      <c r="B260" s="1">
        <f t="shared" si="16"/>
        <v>1008172</v>
      </c>
      <c r="C260" s="11" t="s">
        <v>54</v>
      </c>
      <c r="D260" s="1" t="str">
        <f t="shared" si="17"/>
        <v>FBE</v>
      </c>
      <c r="E260" s="1">
        <f t="shared" si="18"/>
        <v>19</v>
      </c>
      <c r="F260" s="1" t="str">
        <f t="shared" si="19"/>
        <v>19.0mm FBE</v>
      </c>
      <c r="G260" s="1" t="str">
        <f>_xlfn.CONCAT(TEXT(Q260,"0.0"),"mm ",INDEX('Pipe Lookup'!D:D,MATCH('~01 Pipe Segmentation'!R260,'Pipe Lookup'!C:C,0))," TYPE ",P260)</f>
        <v>19.0mm Fusion-Bonded Epoxy TYPE 7</v>
      </c>
      <c r="L260" s="1" t="s">
        <v>55</v>
      </c>
      <c r="M260" s="1" t="s">
        <v>163</v>
      </c>
      <c r="N260" s="1" t="s">
        <v>165</v>
      </c>
      <c r="O260" s="1">
        <v>17</v>
      </c>
      <c r="P260" s="1">
        <v>7</v>
      </c>
      <c r="Q260" s="1">
        <v>19</v>
      </c>
      <c r="R260" s="1" t="s">
        <v>56</v>
      </c>
      <c r="S260" s="1" t="s">
        <v>138</v>
      </c>
      <c r="V260" s="1">
        <v>0</v>
      </c>
      <c r="W260" s="1" t="s">
        <v>60</v>
      </c>
    </row>
    <row r="261" spans="1:23" x14ac:dyDescent="0.2">
      <c r="A261" s="1">
        <f t="shared" si="16"/>
        <v>1008172</v>
      </c>
      <c r="B261" s="1">
        <f t="shared" si="16"/>
        <v>1008177</v>
      </c>
      <c r="C261" s="11" t="s">
        <v>54</v>
      </c>
      <c r="D261" s="1" t="str">
        <f t="shared" si="17"/>
        <v>LE</v>
      </c>
      <c r="E261" s="1">
        <f t="shared" si="18"/>
        <v>19</v>
      </c>
      <c r="F261" s="1" t="str">
        <f t="shared" si="19"/>
        <v>19.0mm LE</v>
      </c>
      <c r="G261" s="1" t="str">
        <f>_xlfn.CONCAT(TEXT(Q261,"0.0"),"mm ",INDEX('Pipe Lookup'!D:D,MATCH('~01 Pipe Segmentation'!R261,'Pipe Lookup'!C:C,0))," TYPE ",P261)</f>
        <v>19.0mm Elbow TYPE 26</v>
      </c>
      <c r="L261" s="1" t="s">
        <v>55</v>
      </c>
      <c r="M261" s="1" t="s">
        <v>165</v>
      </c>
      <c r="N261" s="1" t="s">
        <v>166</v>
      </c>
      <c r="O261" s="1">
        <v>5</v>
      </c>
      <c r="P261" s="1">
        <v>26</v>
      </c>
      <c r="Q261" s="1">
        <v>19</v>
      </c>
      <c r="R261" s="1" t="s">
        <v>58</v>
      </c>
      <c r="S261" s="1" t="s">
        <v>138</v>
      </c>
      <c r="U261" s="1" t="s">
        <v>167</v>
      </c>
      <c r="V261" s="1">
        <v>0</v>
      </c>
      <c r="W261" s="1" t="s">
        <v>60</v>
      </c>
    </row>
    <row r="262" spans="1:23" x14ac:dyDescent="0.2">
      <c r="A262" s="1">
        <f t="shared" si="16"/>
        <v>1008177</v>
      </c>
      <c r="B262" s="1">
        <f t="shared" si="16"/>
        <v>1008206</v>
      </c>
      <c r="C262" s="11" t="s">
        <v>54</v>
      </c>
      <c r="D262" s="1" t="str">
        <f t="shared" si="17"/>
        <v>FBE</v>
      </c>
      <c r="E262" s="1">
        <f t="shared" si="18"/>
        <v>19</v>
      </c>
      <c r="F262" s="1" t="str">
        <f t="shared" si="19"/>
        <v>19.0mm FBE</v>
      </c>
      <c r="G262" s="1" t="str">
        <f>_xlfn.CONCAT(TEXT(Q262,"0.0"),"mm ",INDEX('Pipe Lookup'!D:D,MATCH('~01 Pipe Segmentation'!R262,'Pipe Lookup'!C:C,0))," TYPE ",P262)</f>
        <v>19.0mm Fusion-Bonded Epoxy TYPE 7</v>
      </c>
      <c r="L262" s="1" t="s">
        <v>55</v>
      </c>
      <c r="M262" s="1" t="s">
        <v>166</v>
      </c>
      <c r="N262" s="1" t="s">
        <v>168</v>
      </c>
      <c r="O262" s="1">
        <v>29</v>
      </c>
      <c r="P262" s="1">
        <v>7</v>
      </c>
      <c r="Q262" s="1">
        <v>19</v>
      </c>
      <c r="R262" s="1" t="s">
        <v>56</v>
      </c>
      <c r="S262" s="1" t="s">
        <v>138</v>
      </c>
      <c r="U262" s="1" t="s">
        <v>169</v>
      </c>
      <c r="V262" s="1">
        <v>0</v>
      </c>
      <c r="W262" s="1" t="s">
        <v>60</v>
      </c>
    </row>
    <row r="263" spans="1:23" x14ac:dyDescent="0.2">
      <c r="A263" s="1">
        <f t="shared" si="16"/>
        <v>1008206</v>
      </c>
      <c r="B263" s="1">
        <f t="shared" si="16"/>
        <v>1008211</v>
      </c>
      <c r="C263" s="11" t="s">
        <v>54</v>
      </c>
      <c r="D263" s="1" t="str">
        <f t="shared" si="17"/>
        <v>LE</v>
      </c>
      <c r="E263" s="1">
        <f t="shared" si="18"/>
        <v>19</v>
      </c>
      <c r="F263" s="1" t="str">
        <f t="shared" si="19"/>
        <v>19.0mm LE</v>
      </c>
      <c r="G263" s="1" t="str">
        <f>_xlfn.CONCAT(TEXT(Q263,"0.0"),"mm ",INDEX('Pipe Lookup'!D:D,MATCH('~01 Pipe Segmentation'!R263,'Pipe Lookup'!C:C,0))," TYPE ",P263)</f>
        <v>19.0mm Elbow TYPE 26</v>
      </c>
      <c r="L263" s="1" t="s">
        <v>55</v>
      </c>
      <c r="M263" s="1" t="s">
        <v>168</v>
      </c>
      <c r="N263" s="1" t="s">
        <v>170</v>
      </c>
      <c r="O263" s="1">
        <v>5</v>
      </c>
      <c r="P263" s="1">
        <v>26</v>
      </c>
      <c r="Q263" s="1">
        <v>19</v>
      </c>
      <c r="R263" s="1" t="s">
        <v>58</v>
      </c>
      <c r="S263" s="1" t="s">
        <v>138</v>
      </c>
      <c r="U263" s="1" t="s">
        <v>171</v>
      </c>
      <c r="V263" s="1">
        <v>0</v>
      </c>
      <c r="W263" s="1" t="s">
        <v>60</v>
      </c>
    </row>
    <row r="264" spans="1:23" x14ac:dyDescent="0.2">
      <c r="A264" s="1">
        <f t="shared" si="16"/>
        <v>1008211</v>
      </c>
      <c r="B264" s="1">
        <f t="shared" si="16"/>
        <v>1008233</v>
      </c>
      <c r="C264" s="11" t="s">
        <v>54</v>
      </c>
      <c r="D264" s="1" t="str">
        <f t="shared" si="17"/>
        <v>FBE</v>
      </c>
      <c r="E264" s="1">
        <f t="shared" si="18"/>
        <v>19</v>
      </c>
      <c r="F264" s="1" t="str">
        <f t="shared" si="19"/>
        <v>19.0mm FBE</v>
      </c>
      <c r="G264" s="1" t="str">
        <f>_xlfn.CONCAT(TEXT(Q264,"0.0"),"mm ",INDEX('Pipe Lookup'!D:D,MATCH('~01 Pipe Segmentation'!R264,'Pipe Lookup'!C:C,0))," TYPE ",P264)</f>
        <v>19.0mm Fusion-Bonded Epoxy TYPE 7</v>
      </c>
      <c r="L264" s="1" t="s">
        <v>55</v>
      </c>
      <c r="M264" s="1" t="s">
        <v>170</v>
      </c>
      <c r="N264" s="1" t="s">
        <v>172</v>
      </c>
      <c r="O264" s="1">
        <v>22</v>
      </c>
      <c r="P264" s="1">
        <v>7</v>
      </c>
      <c r="Q264" s="1">
        <v>19</v>
      </c>
      <c r="R264" s="1" t="s">
        <v>56</v>
      </c>
      <c r="S264" s="1" t="s">
        <v>138</v>
      </c>
      <c r="V264" s="1">
        <v>0</v>
      </c>
      <c r="W264" s="1" t="s">
        <v>60</v>
      </c>
    </row>
    <row r="265" spans="1:23" x14ac:dyDescent="0.2">
      <c r="A265" s="1">
        <f t="shared" si="16"/>
        <v>1008233</v>
      </c>
      <c r="B265" s="1">
        <f t="shared" si="16"/>
        <v>1008237</v>
      </c>
      <c r="C265" s="11" t="s">
        <v>54</v>
      </c>
      <c r="D265" s="1" t="str">
        <f t="shared" si="17"/>
        <v>LE</v>
      </c>
      <c r="E265" s="1">
        <f t="shared" si="18"/>
        <v>19</v>
      </c>
      <c r="F265" s="1" t="str">
        <f t="shared" si="19"/>
        <v>19.0mm LE</v>
      </c>
      <c r="G265" s="1" t="str">
        <f>_xlfn.CONCAT(TEXT(Q265,"0.0"),"mm ",INDEX('Pipe Lookup'!D:D,MATCH('~01 Pipe Segmentation'!R265,'Pipe Lookup'!C:C,0))," TYPE ",P265)</f>
        <v>19.0mm Elbow TYPE 26</v>
      </c>
      <c r="L265" s="1" t="s">
        <v>55</v>
      </c>
      <c r="M265" s="1" t="s">
        <v>172</v>
      </c>
      <c r="N265" s="1" t="s">
        <v>173</v>
      </c>
      <c r="O265" s="1">
        <v>4</v>
      </c>
      <c r="P265" s="1">
        <v>26</v>
      </c>
      <c r="Q265" s="1">
        <v>19</v>
      </c>
      <c r="R265" s="1" t="s">
        <v>58</v>
      </c>
      <c r="S265" s="1" t="s">
        <v>138</v>
      </c>
      <c r="U265" s="1" t="s">
        <v>174</v>
      </c>
      <c r="V265" s="1">
        <v>0</v>
      </c>
      <c r="W265" s="1" t="s">
        <v>60</v>
      </c>
    </row>
    <row r="266" spans="1:23" x14ac:dyDescent="0.2">
      <c r="A266" s="1">
        <f t="shared" si="16"/>
        <v>1008264</v>
      </c>
      <c r="B266" s="1">
        <f t="shared" si="16"/>
        <v>1008269</v>
      </c>
      <c r="C266" s="11" t="s">
        <v>54</v>
      </c>
      <c r="D266" s="1" t="str">
        <f t="shared" si="17"/>
        <v>LE</v>
      </c>
      <c r="E266" s="1">
        <f t="shared" si="18"/>
        <v>19</v>
      </c>
      <c r="F266" s="1" t="str">
        <f t="shared" si="19"/>
        <v>19.0mm LE</v>
      </c>
      <c r="G266" s="1" t="str">
        <f>_xlfn.CONCAT(TEXT(Q266,"0.0"),"mm ",INDEX('Pipe Lookup'!D:D,MATCH('~01 Pipe Segmentation'!R266,'Pipe Lookup'!C:C,0))," TYPE ",P266)</f>
        <v>19.0mm Elbow TYPE 26</v>
      </c>
      <c r="L266" s="1" t="s">
        <v>55</v>
      </c>
      <c r="M266" s="1">
        <v>1008264</v>
      </c>
      <c r="N266" s="1">
        <v>1008269</v>
      </c>
      <c r="O266" s="1">
        <v>5</v>
      </c>
      <c r="P266" s="1">
        <v>26</v>
      </c>
      <c r="Q266" s="1">
        <v>19</v>
      </c>
      <c r="R266" s="1" t="s">
        <v>58</v>
      </c>
      <c r="S266" s="1" t="s">
        <v>138</v>
      </c>
      <c r="U266" s="1" t="s">
        <v>174</v>
      </c>
      <c r="V266" s="1" t="s">
        <v>175</v>
      </c>
      <c r="W266" s="1" t="s">
        <v>86</v>
      </c>
    </row>
    <row r="267" spans="1:23" x14ac:dyDescent="0.2">
      <c r="A267" s="1">
        <f t="shared" si="16"/>
        <v>1008269</v>
      </c>
      <c r="B267" s="1">
        <f t="shared" si="16"/>
        <v>1008322.61</v>
      </c>
      <c r="C267" s="11" t="s">
        <v>54</v>
      </c>
      <c r="D267" s="1" t="str">
        <f t="shared" si="17"/>
        <v>FBE</v>
      </c>
      <c r="E267" s="1">
        <f t="shared" si="18"/>
        <v>19</v>
      </c>
      <c r="F267" s="1" t="str">
        <f t="shared" si="19"/>
        <v>19.0mm FBE</v>
      </c>
      <c r="G267" s="1" t="str">
        <f>_xlfn.CONCAT(TEXT(Q267,"0.0"),"mm ",INDEX('Pipe Lookup'!D:D,MATCH('~01 Pipe Segmentation'!R267,'Pipe Lookup'!C:C,0))," TYPE ",P267)</f>
        <v>19.0mm Fusion-Bonded Epoxy TYPE 7</v>
      </c>
      <c r="L267" s="1" t="s">
        <v>55</v>
      </c>
      <c r="M267" s="1">
        <v>1008269</v>
      </c>
      <c r="N267" s="1">
        <v>1008322.61</v>
      </c>
      <c r="O267" s="1">
        <v>53.60999999998603</v>
      </c>
      <c r="P267" s="1">
        <v>7</v>
      </c>
      <c r="Q267" s="1">
        <v>19</v>
      </c>
      <c r="R267" s="1" t="s">
        <v>56</v>
      </c>
      <c r="S267" s="1" t="s">
        <v>138</v>
      </c>
      <c r="U267" s="1" t="s">
        <v>176</v>
      </c>
      <c r="V267" s="1">
        <v>0</v>
      </c>
      <c r="W267" s="1" t="s">
        <v>60</v>
      </c>
    </row>
    <row r="268" spans="1:23" x14ac:dyDescent="0.2">
      <c r="A268" s="1">
        <f t="shared" si="16"/>
        <v>1008322.61</v>
      </c>
      <c r="B268" s="1">
        <f t="shared" si="16"/>
        <v>1008400.31</v>
      </c>
      <c r="C268" s="11" t="s">
        <v>54</v>
      </c>
      <c r="D268" s="1" t="str">
        <f t="shared" si="17"/>
        <v>FBE</v>
      </c>
      <c r="E268" s="1">
        <f t="shared" si="18"/>
        <v>14.7</v>
      </c>
      <c r="F268" s="1" t="str">
        <f t="shared" si="19"/>
        <v>14.7mm FBE</v>
      </c>
      <c r="G268" s="1" t="str">
        <f>_xlfn.CONCAT(TEXT(Q268,"0.0"),"mm ",INDEX('Pipe Lookup'!D:D,MATCH('~01 Pipe Segmentation'!R268,'Pipe Lookup'!C:C,0))," TYPE ",P268)</f>
        <v>14.7mm Fusion-Bonded Epoxy TYPE 5</v>
      </c>
      <c r="L268" s="1" t="s">
        <v>55</v>
      </c>
      <c r="M268" s="1">
        <v>1008322.61</v>
      </c>
      <c r="N268" s="1">
        <v>1008400.31</v>
      </c>
      <c r="O268" s="1">
        <v>77.700000000069849</v>
      </c>
      <c r="P268" s="1">
        <v>5</v>
      </c>
      <c r="Q268" s="1">
        <v>14.7</v>
      </c>
      <c r="R268" s="1" t="s">
        <v>56</v>
      </c>
      <c r="S268" s="1" t="s">
        <v>138</v>
      </c>
      <c r="V268" s="1">
        <v>0</v>
      </c>
      <c r="W268" s="1" t="s">
        <v>60</v>
      </c>
    </row>
    <row r="269" spans="1:23" x14ac:dyDescent="0.2">
      <c r="A269" s="1">
        <f t="shared" si="16"/>
        <v>1008400.31</v>
      </c>
      <c r="B269" s="1">
        <f t="shared" si="16"/>
        <v>1008424.31</v>
      </c>
      <c r="C269" s="11" t="s">
        <v>54</v>
      </c>
      <c r="D269" s="1" t="str">
        <f t="shared" si="17"/>
        <v>FBE</v>
      </c>
      <c r="E269" s="1">
        <f t="shared" si="18"/>
        <v>19</v>
      </c>
      <c r="F269" s="1" t="str">
        <f t="shared" si="19"/>
        <v>19.0mm FBE</v>
      </c>
      <c r="G269" s="1" t="str">
        <f>_xlfn.CONCAT(TEXT(Q269,"0.0"),"mm ",INDEX('Pipe Lookup'!D:D,MATCH('~01 Pipe Segmentation'!R269,'Pipe Lookup'!C:C,0))," TYPE ",P269)</f>
        <v>19.0mm Fusion-Bonded Epoxy TYPE 7</v>
      </c>
      <c r="L269" s="1" t="s">
        <v>55</v>
      </c>
      <c r="M269" s="1">
        <v>1008400.31</v>
      </c>
      <c r="N269" s="1">
        <v>1008424.31</v>
      </c>
      <c r="O269" s="1">
        <v>24</v>
      </c>
      <c r="P269" s="1">
        <v>7</v>
      </c>
      <c r="Q269" s="1">
        <v>19</v>
      </c>
      <c r="R269" s="1" t="s">
        <v>56</v>
      </c>
      <c r="S269" s="1" t="s">
        <v>138</v>
      </c>
      <c r="V269" s="1">
        <v>0</v>
      </c>
      <c r="W269" s="1" t="s">
        <v>60</v>
      </c>
    </row>
    <row r="270" spans="1:23" x14ac:dyDescent="0.2">
      <c r="A270" s="1">
        <f t="shared" si="16"/>
        <v>1008424.31</v>
      </c>
      <c r="B270" s="1">
        <f t="shared" si="16"/>
        <v>1008429.61</v>
      </c>
      <c r="C270" s="11" t="s">
        <v>54</v>
      </c>
      <c r="D270" s="1" t="str">
        <f t="shared" si="17"/>
        <v>LE</v>
      </c>
      <c r="E270" s="1">
        <f t="shared" si="18"/>
        <v>19</v>
      </c>
      <c r="F270" s="1" t="str">
        <f t="shared" si="19"/>
        <v>19.0mm LE</v>
      </c>
      <c r="G270" s="1" t="str">
        <f>_xlfn.CONCAT(TEXT(Q270,"0.0"),"mm ",INDEX('Pipe Lookup'!D:D,MATCH('~01 Pipe Segmentation'!R270,'Pipe Lookup'!C:C,0))," TYPE ",P270)</f>
        <v>19.0mm Elbow TYPE 26</v>
      </c>
      <c r="L270" s="1" t="s">
        <v>55</v>
      </c>
      <c r="M270" s="1">
        <v>1008424.31</v>
      </c>
      <c r="N270" s="1">
        <v>1008429.61</v>
      </c>
      <c r="O270" s="1">
        <v>5.2999999999301508</v>
      </c>
      <c r="P270" s="1">
        <v>26</v>
      </c>
      <c r="Q270" s="1">
        <v>19</v>
      </c>
      <c r="R270" s="1" t="s">
        <v>58</v>
      </c>
      <c r="S270" s="1" t="s">
        <v>138</v>
      </c>
      <c r="U270" s="1" t="s">
        <v>177</v>
      </c>
      <c r="V270" s="1">
        <v>0</v>
      </c>
      <c r="W270" s="1" t="s">
        <v>60</v>
      </c>
    </row>
    <row r="271" spans="1:23" x14ac:dyDescent="0.2">
      <c r="A271" s="1">
        <f t="shared" si="16"/>
        <v>1008429.61</v>
      </c>
      <c r="B271" s="1">
        <f t="shared" si="16"/>
        <v>1008453.61</v>
      </c>
      <c r="C271" s="11" t="s">
        <v>54</v>
      </c>
      <c r="D271" s="1" t="str">
        <f t="shared" si="17"/>
        <v>FBE</v>
      </c>
      <c r="E271" s="1">
        <f t="shared" si="18"/>
        <v>19</v>
      </c>
      <c r="F271" s="1" t="str">
        <f t="shared" si="19"/>
        <v>19.0mm FBE</v>
      </c>
      <c r="G271" s="1" t="str">
        <f>_xlfn.CONCAT(TEXT(Q271,"0.0"),"mm ",INDEX('Pipe Lookup'!D:D,MATCH('~01 Pipe Segmentation'!R271,'Pipe Lookup'!C:C,0))," TYPE ",P271)</f>
        <v>19.0mm Fusion-Bonded Epoxy TYPE 7</v>
      </c>
      <c r="L271" s="1" t="s">
        <v>55</v>
      </c>
      <c r="M271" s="1">
        <v>1008429.61</v>
      </c>
      <c r="N271" s="1">
        <v>1008453.61</v>
      </c>
      <c r="O271" s="1">
        <v>24</v>
      </c>
      <c r="P271" s="1">
        <v>7</v>
      </c>
      <c r="Q271" s="1">
        <v>19</v>
      </c>
      <c r="R271" s="1" t="s">
        <v>56</v>
      </c>
      <c r="S271" s="1" t="s">
        <v>138</v>
      </c>
      <c r="V271" s="1">
        <v>0</v>
      </c>
      <c r="W271" s="1" t="s">
        <v>60</v>
      </c>
    </row>
    <row r="272" spans="1:23" x14ac:dyDescent="0.2">
      <c r="A272" s="1">
        <f t="shared" si="16"/>
        <v>1008453.61</v>
      </c>
      <c r="B272" s="1">
        <f t="shared" si="16"/>
        <v>1008601.33</v>
      </c>
      <c r="C272" s="11" t="s">
        <v>54</v>
      </c>
      <c r="D272" s="1" t="str">
        <f t="shared" si="17"/>
        <v>FBE</v>
      </c>
      <c r="E272" s="1">
        <f t="shared" si="18"/>
        <v>14.7</v>
      </c>
      <c r="F272" s="1" t="str">
        <f t="shared" si="19"/>
        <v>14.7mm FBE</v>
      </c>
      <c r="G272" s="1" t="str">
        <f>_xlfn.CONCAT(TEXT(Q272,"0.0"),"mm ",INDEX('Pipe Lookup'!D:D,MATCH('~01 Pipe Segmentation'!R272,'Pipe Lookup'!C:C,0))," TYPE ",P272)</f>
        <v>14.7mm Fusion-Bonded Epoxy TYPE 5</v>
      </c>
      <c r="L272" s="1" t="s">
        <v>55</v>
      </c>
      <c r="M272" s="1">
        <v>1008453.61</v>
      </c>
      <c r="N272" s="1">
        <v>1008601.33</v>
      </c>
      <c r="O272" s="1">
        <v>147.71999999997206</v>
      </c>
      <c r="P272" s="1">
        <v>5</v>
      </c>
      <c r="Q272" s="1">
        <v>14.7</v>
      </c>
      <c r="R272" s="1" t="s">
        <v>56</v>
      </c>
      <c r="S272" s="1" t="s">
        <v>138</v>
      </c>
      <c r="V272" s="1">
        <v>0</v>
      </c>
      <c r="W272" s="1" t="s">
        <v>60</v>
      </c>
    </row>
    <row r="273" spans="1:23" x14ac:dyDescent="0.2">
      <c r="A273" s="1">
        <f t="shared" si="16"/>
        <v>1008601.33</v>
      </c>
      <c r="B273" s="1">
        <f t="shared" si="16"/>
        <v>1008608.24</v>
      </c>
      <c r="C273" s="11" t="s">
        <v>54</v>
      </c>
      <c r="D273" s="1" t="str">
        <f t="shared" si="17"/>
        <v>LE</v>
      </c>
      <c r="E273" s="1">
        <f t="shared" si="18"/>
        <v>14.7</v>
      </c>
      <c r="F273" s="1" t="str">
        <f t="shared" si="19"/>
        <v>14.7mm LE</v>
      </c>
      <c r="G273" s="1" t="str">
        <f>_xlfn.CONCAT(TEXT(Q273,"0.0"),"mm ",INDEX('Pipe Lookup'!D:D,MATCH('~01 Pipe Segmentation'!R273,'Pipe Lookup'!C:C,0))," TYPE ",P273)</f>
        <v>14.7mm Elbow TYPE 22</v>
      </c>
      <c r="L273" s="1" t="s">
        <v>55</v>
      </c>
      <c r="M273" s="1">
        <v>1008601.33</v>
      </c>
      <c r="N273" s="1">
        <v>1008608.24</v>
      </c>
      <c r="O273" s="1">
        <v>6.9100000000325963</v>
      </c>
      <c r="P273" s="1">
        <v>22</v>
      </c>
      <c r="Q273" s="1">
        <v>14.7</v>
      </c>
      <c r="R273" s="1" t="s">
        <v>58</v>
      </c>
      <c r="S273" s="1" t="s">
        <v>138</v>
      </c>
      <c r="U273" s="1" t="s">
        <v>178</v>
      </c>
      <c r="V273" s="1">
        <v>0</v>
      </c>
      <c r="W273" s="1" t="s">
        <v>60</v>
      </c>
    </row>
    <row r="274" spans="1:23" x14ac:dyDescent="0.2">
      <c r="A274" s="1">
        <f t="shared" si="16"/>
        <v>1008608.24</v>
      </c>
      <c r="B274" s="1">
        <f t="shared" si="16"/>
        <v>1008664.76</v>
      </c>
      <c r="C274" s="11" t="s">
        <v>54</v>
      </c>
      <c r="D274" s="1" t="str">
        <f t="shared" si="17"/>
        <v>FBE</v>
      </c>
      <c r="E274" s="1">
        <f t="shared" si="18"/>
        <v>14.7</v>
      </c>
      <c r="F274" s="1" t="str">
        <f t="shared" si="19"/>
        <v>14.7mm FBE</v>
      </c>
      <c r="G274" s="1" t="str">
        <f>_xlfn.CONCAT(TEXT(Q274,"0.0"),"mm ",INDEX('Pipe Lookup'!D:D,MATCH('~01 Pipe Segmentation'!R274,'Pipe Lookup'!C:C,0))," TYPE ",P274)</f>
        <v>14.7mm Fusion-Bonded Epoxy TYPE 5</v>
      </c>
      <c r="L274" s="1" t="s">
        <v>55</v>
      </c>
      <c r="M274" s="1">
        <v>1008608.24</v>
      </c>
      <c r="N274" s="1">
        <v>1008664.76</v>
      </c>
      <c r="O274" s="1">
        <v>56.520000000018626</v>
      </c>
      <c r="P274" s="1">
        <v>5</v>
      </c>
      <c r="Q274" s="1">
        <v>14.7</v>
      </c>
      <c r="R274" s="1" t="s">
        <v>56</v>
      </c>
      <c r="S274" s="1" t="s">
        <v>138</v>
      </c>
      <c r="V274" s="1">
        <v>0</v>
      </c>
      <c r="W274" s="1" t="s">
        <v>60</v>
      </c>
    </row>
    <row r="275" spans="1:23" x14ac:dyDescent="0.2">
      <c r="A275" s="1">
        <f t="shared" si="16"/>
        <v>1008664.76</v>
      </c>
      <c r="B275" s="1">
        <f t="shared" si="16"/>
        <v>1008669.43</v>
      </c>
      <c r="C275" s="11" t="s">
        <v>54</v>
      </c>
      <c r="D275" s="1" t="str">
        <f t="shared" si="17"/>
        <v>LE</v>
      </c>
      <c r="E275" s="1">
        <f t="shared" si="18"/>
        <v>14.7</v>
      </c>
      <c r="F275" s="1" t="str">
        <f t="shared" si="19"/>
        <v>14.7mm LE</v>
      </c>
      <c r="G275" s="1" t="str">
        <f>_xlfn.CONCAT(TEXT(Q275,"0.0"),"mm ",INDEX('Pipe Lookup'!D:D,MATCH('~01 Pipe Segmentation'!R275,'Pipe Lookup'!C:C,0))," TYPE ",P275)</f>
        <v>14.7mm Elbow TYPE 22</v>
      </c>
      <c r="L275" s="1" t="s">
        <v>55</v>
      </c>
      <c r="M275" s="1">
        <v>1008664.76</v>
      </c>
      <c r="N275" s="1">
        <v>1008669.43</v>
      </c>
      <c r="O275" s="1">
        <v>4.6700000000419095</v>
      </c>
      <c r="P275" s="1">
        <v>22</v>
      </c>
      <c r="Q275" s="1">
        <v>14.7</v>
      </c>
      <c r="R275" s="1" t="s">
        <v>58</v>
      </c>
      <c r="S275" s="1" t="s">
        <v>138</v>
      </c>
      <c r="U275" s="1" t="s">
        <v>179</v>
      </c>
      <c r="V275" s="1">
        <v>0</v>
      </c>
      <c r="W275" s="1" t="s">
        <v>60</v>
      </c>
    </row>
    <row r="276" spans="1:23" x14ac:dyDescent="0.2">
      <c r="A276" s="1">
        <f t="shared" si="16"/>
        <v>1008669.43</v>
      </c>
      <c r="B276" s="1">
        <f t="shared" si="16"/>
        <v>1008713.68</v>
      </c>
      <c r="C276" s="11" t="s">
        <v>54</v>
      </c>
      <c r="D276" s="1" t="str">
        <f t="shared" si="17"/>
        <v>FBE</v>
      </c>
      <c r="E276" s="1">
        <f t="shared" si="18"/>
        <v>14.7</v>
      </c>
      <c r="F276" s="1" t="str">
        <f t="shared" si="19"/>
        <v>14.7mm FBE</v>
      </c>
      <c r="G276" s="1" t="str">
        <f>_xlfn.CONCAT(TEXT(Q276,"0.0"),"mm ",INDEX('Pipe Lookup'!D:D,MATCH('~01 Pipe Segmentation'!R276,'Pipe Lookup'!C:C,0))," TYPE ",P276)</f>
        <v>14.7mm Fusion-Bonded Epoxy TYPE 5</v>
      </c>
      <c r="L276" s="1" t="s">
        <v>55</v>
      </c>
      <c r="M276" s="1">
        <v>1008669.43</v>
      </c>
      <c r="N276" s="1">
        <v>1008713.68</v>
      </c>
      <c r="O276" s="1">
        <v>44.25</v>
      </c>
      <c r="P276" s="1">
        <v>5</v>
      </c>
      <c r="Q276" s="1">
        <v>14.7</v>
      </c>
      <c r="R276" s="1" t="s">
        <v>56</v>
      </c>
      <c r="S276" s="1" t="s">
        <v>138</v>
      </c>
      <c r="V276" s="1">
        <v>0</v>
      </c>
      <c r="W276" s="1" t="s">
        <v>60</v>
      </c>
    </row>
    <row r="277" spans="1:23" x14ac:dyDescent="0.2">
      <c r="A277" s="1">
        <f t="shared" si="16"/>
        <v>1008713.68</v>
      </c>
      <c r="B277" s="1">
        <f t="shared" si="16"/>
        <v>1008718.59</v>
      </c>
      <c r="C277" s="11" t="s">
        <v>54</v>
      </c>
      <c r="D277" s="1" t="str">
        <f t="shared" si="17"/>
        <v>LE</v>
      </c>
      <c r="E277" s="1">
        <f t="shared" si="18"/>
        <v>14.7</v>
      </c>
      <c r="F277" s="1" t="str">
        <f t="shared" si="19"/>
        <v>14.7mm LE</v>
      </c>
      <c r="G277" s="1" t="str">
        <f>_xlfn.CONCAT(TEXT(Q277,"0.0"),"mm ",INDEX('Pipe Lookup'!D:D,MATCH('~01 Pipe Segmentation'!R277,'Pipe Lookup'!C:C,0))," TYPE ",P277)</f>
        <v>14.7mm Elbow TYPE 22</v>
      </c>
      <c r="L277" s="1" t="s">
        <v>55</v>
      </c>
      <c r="M277" s="1">
        <v>1008713.68</v>
      </c>
      <c r="N277" s="1">
        <v>1008718.59</v>
      </c>
      <c r="O277" s="1">
        <v>4.909999999916181</v>
      </c>
      <c r="P277" s="1">
        <v>22</v>
      </c>
      <c r="Q277" s="1">
        <v>14.7</v>
      </c>
      <c r="R277" s="1" t="s">
        <v>58</v>
      </c>
      <c r="S277" s="1" t="s">
        <v>138</v>
      </c>
      <c r="U277" s="1" t="s">
        <v>180</v>
      </c>
      <c r="V277" s="1">
        <v>0</v>
      </c>
      <c r="W277" s="1" t="s">
        <v>60</v>
      </c>
    </row>
    <row r="278" spans="1:23" x14ac:dyDescent="0.2">
      <c r="A278" s="1">
        <f t="shared" si="16"/>
        <v>1008718.59</v>
      </c>
      <c r="B278" s="1">
        <f t="shared" si="16"/>
        <v>1009019</v>
      </c>
      <c r="C278" s="11" t="s">
        <v>54</v>
      </c>
      <c r="D278" s="1" t="str">
        <f t="shared" si="17"/>
        <v>FBE</v>
      </c>
      <c r="E278" s="1">
        <f t="shared" si="18"/>
        <v>14.7</v>
      </c>
      <c r="F278" s="1" t="str">
        <f t="shared" si="19"/>
        <v>14.7mm FBE</v>
      </c>
      <c r="G278" s="1" t="str">
        <f>_xlfn.CONCAT(TEXT(Q278,"0.0"),"mm ",INDEX('Pipe Lookup'!D:D,MATCH('~01 Pipe Segmentation'!R278,'Pipe Lookup'!C:C,0))," TYPE ",P278)</f>
        <v>14.7mm Fusion-Bonded Epoxy TYPE 5</v>
      </c>
      <c r="L278" s="1" t="s">
        <v>55</v>
      </c>
      <c r="M278" s="1">
        <v>1008718.59</v>
      </c>
      <c r="N278" s="1">
        <v>1009019</v>
      </c>
      <c r="O278" s="1">
        <v>300.4100000000326</v>
      </c>
      <c r="P278" s="1">
        <v>5</v>
      </c>
      <c r="Q278" s="1">
        <v>14.7</v>
      </c>
      <c r="R278" s="1" t="s">
        <v>56</v>
      </c>
      <c r="S278" s="1" t="s">
        <v>138</v>
      </c>
      <c r="V278" s="1">
        <v>0</v>
      </c>
      <c r="W278" s="1" t="s">
        <v>60</v>
      </c>
    </row>
    <row r="279" spans="1:23" x14ac:dyDescent="0.2">
      <c r="A279" s="1">
        <f t="shared" si="16"/>
        <v>1009019</v>
      </c>
      <c r="B279" s="1">
        <f t="shared" si="16"/>
        <v>1009043</v>
      </c>
      <c r="C279" s="11" t="s">
        <v>54</v>
      </c>
      <c r="D279" s="1" t="str">
        <f t="shared" si="17"/>
        <v>FBE</v>
      </c>
      <c r="E279" s="1">
        <f t="shared" si="18"/>
        <v>19</v>
      </c>
      <c r="F279" s="1" t="str">
        <f t="shared" si="19"/>
        <v>19.0mm FBE</v>
      </c>
      <c r="G279" s="1" t="str">
        <f>_xlfn.CONCAT(TEXT(Q279,"0.0"),"mm ",INDEX('Pipe Lookup'!D:D,MATCH('~01 Pipe Segmentation'!R279,'Pipe Lookup'!C:C,0))," TYPE ",P279)</f>
        <v>19.0mm Fusion-Bonded Epoxy TYPE 7</v>
      </c>
      <c r="L279" s="1" t="s">
        <v>55</v>
      </c>
      <c r="M279" s="1">
        <v>1009019</v>
      </c>
      <c r="N279" s="1">
        <v>1009043</v>
      </c>
      <c r="O279" s="1">
        <v>24</v>
      </c>
      <c r="P279" s="1">
        <v>7</v>
      </c>
      <c r="Q279" s="1">
        <v>19</v>
      </c>
      <c r="R279" s="1" t="s">
        <v>56</v>
      </c>
      <c r="S279" s="1" t="s">
        <v>138</v>
      </c>
      <c r="V279" s="1">
        <v>0</v>
      </c>
      <c r="W279" s="1" t="s">
        <v>60</v>
      </c>
    </row>
    <row r="280" spans="1:23" x14ac:dyDescent="0.2">
      <c r="A280" s="1">
        <f t="shared" si="16"/>
        <v>1009043</v>
      </c>
      <c r="B280" s="1">
        <f t="shared" si="16"/>
        <v>1009200</v>
      </c>
      <c r="C280" s="11" t="s">
        <v>54</v>
      </c>
      <c r="D280" s="1" t="str">
        <f t="shared" si="17"/>
        <v>FBE</v>
      </c>
      <c r="E280" s="1">
        <f t="shared" si="18"/>
        <v>14.7</v>
      </c>
      <c r="F280" s="1" t="str">
        <f t="shared" si="19"/>
        <v>14.7mm FBE</v>
      </c>
      <c r="G280" s="1" t="str">
        <f>_xlfn.CONCAT(TEXT(Q280,"0.0"),"mm ",INDEX('Pipe Lookup'!D:D,MATCH('~01 Pipe Segmentation'!R280,'Pipe Lookup'!C:C,0))," TYPE ",P280)</f>
        <v>14.7mm Fusion-Bonded Epoxy TYPE 5</v>
      </c>
      <c r="L280" s="1" t="s">
        <v>55</v>
      </c>
      <c r="M280" s="1">
        <v>1009043</v>
      </c>
      <c r="N280" s="1">
        <v>1009200</v>
      </c>
      <c r="O280" s="1">
        <v>157</v>
      </c>
      <c r="P280" s="1">
        <v>5</v>
      </c>
      <c r="Q280" s="1">
        <v>14.7</v>
      </c>
      <c r="R280" s="1" t="s">
        <v>56</v>
      </c>
      <c r="S280" s="1" t="s">
        <v>138</v>
      </c>
      <c r="V280" s="1">
        <v>0</v>
      </c>
      <c r="W280" s="1" t="s">
        <v>60</v>
      </c>
    </row>
    <row r="281" spans="1:23" x14ac:dyDescent="0.2">
      <c r="A281" s="1">
        <f t="shared" si="16"/>
        <v>1009200</v>
      </c>
      <c r="B281" s="1">
        <f t="shared" si="16"/>
        <v>1009413</v>
      </c>
      <c r="C281" s="11" t="s">
        <v>54</v>
      </c>
      <c r="D281" s="1" t="str">
        <f t="shared" si="17"/>
        <v>FBE</v>
      </c>
      <c r="E281" s="1">
        <f t="shared" si="18"/>
        <v>14.7</v>
      </c>
      <c r="F281" s="1" t="str">
        <f t="shared" si="19"/>
        <v>14.7mm FBE</v>
      </c>
      <c r="G281" s="1" t="str">
        <f>_xlfn.CONCAT(TEXT(Q281,"0.0"),"mm ",INDEX('Pipe Lookup'!D:D,MATCH('~01 Pipe Segmentation'!R281,'Pipe Lookup'!C:C,0))," TYPE ",P281)</f>
        <v>14.7mm Fusion-Bonded Epoxy TYPE 5</v>
      </c>
      <c r="L281" s="1" t="s">
        <v>55</v>
      </c>
      <c r="M281" s="1">
        <v>1009200</v>
      </c>
      <c r="N281" s="1">
        <v>1009413</v>
      </c>
      <c r="O281" s="1">
        <v>213</v>
      </c>
      <c r="P281" s="1">
        <v>5</v>
      </c>
      <c r="Q281" s="1">
        <v>14.7</v>
      </c>
      <c r="R281" s="1" t="s">
        <v>56</v>
      </c>
      <c r="S281" s="1" t="s">
        <v>181</v>
      </c>
      <c r="V281" s="1">
        <v>0</v>
      </c>
      <c r="W281" s="1" t="s">
        <v>60</v>
      </c>
    </row>
    <row r="282" spans="1:23" x14ac:dyDescent="0.2">
      <c r="A282" s="1">
        <f t="shared" si="16"/>
        <v>1009413</v>
      </c>
      <c r="B282" s="1">
        <f t="shared" si="16"/>
        <v>1009437</v>
      </c>
      <c r="C282" s="11" t="s">
        <v>54</v>
      </c>
      <c r="D282" s="1" t="str">
        <f t="shared" si="17"/>
        <v>FBE</v>
      </c>
      <c r="E282" s="1">
        <f t="shared" si="18"/>
        <v>19</v>
      </c>
      <c r="F282" s="1" t="str">
        <f t="shared" si="19"/>
        <v>19.0mm FBE</v>
      </c>
      <c r="G282" s="1" t="str">
        <f>_xlfn.CONCAT(TEXT(Q282,"0.0"),"mm ",INDEX('Pipe Lookup'!D:D,MATCH('~01 Pipe Segmentation'!R282,'Pipe Lookup'!C:C,0))," TYPE ",P282)</f>
        <v>19.0mm Fusion-Bonded Epoxy TYPE 7</v>
      </c>
      <c r="L282" s="1" t="s">
        <v>55</v>
      </c>
      <c r="M282" s="1">
        <v>1009413</v>
      </c>
      <c r="N282" s="1">
        <v>1009437</v>
      </c>
      <c r="O282" s="1">
        <v>24</v>
      </c>
      <c r="P282" s="1">
        <v>7</v>
      </c>
      <c r="Q282" s="1">
        <v>19</v>
      </c>
      <c r="R282" s="1" t="s">
        <v>56</v>
      </c>
      <c r="S282" s="1" t="s">
        <v>181</v>
      </c>
      <c r="V282" s="1">
        <v>0</v>
      </c>
      <c r="W282" s="1" t="s">
        <v>60</v>
      </c>
    </row>
    <row r="283" spans="1:23" x14ac:dyDescent="0.2">
      <c r="A283" s="1">
        <f t="shared" si="16"/>
        <v>1009437</v>
      </c>
      <c r="B283" s="1">
        <f t="shared" si="16"/>
        <v>1010700</v>
      </c>
      <c r="C283" s="11" t="s">
        <v>54</v>
      </c>
      <c r="D283" s="1" t="str">
        <f t="shared" si="17"/>
        <v>FBE</v>
      </c>
      <c r="E283" s="1">
        <f t="shared" si="18"/>
        <v>14.7</v>
      </c>
      <c r="F283" s="1" t="str">
        <f t="shared" si="19"/>
        <v>14.7mm FBE</v>
      </c>
      <c r="G283" s="1" t="str">
        <f>_xlfn.CONCAT(TEXT(Q283,"0.0"),"mm ",INDEX('Pipe Lookup'!D:D,MATCH('~01 Pipe Segmentation'!R283,'Pipe Lookup'!C:C,0))," TYPE ",P283)</f>
        <v>14.7mm Fusion-Bonded Epoxy TYPE 5</v>
      </c>
      <c r="L283" s="1" t="s">
        <v>55</v>
      </c>
      <c r="M283" s="1">
        <v>1009437</v>
      </c>
      <c r="N283" s="1">
        <v>1010700</v>
      </c>
      <c r="O283" s="1">
        <v>1263</v>
      </c>
      <c r="P283" s="1">
        <v>5</v>
      </c>
      <c r="Q283" s="1">
        <v>14.7</v>
      </c>
      <c r="R283" s="1" t="s">
        <v>56</v>
      </c>
      <c r="S283" s="1" t="s">
        <v>181</v>
      </c>
      <c r="V283" s="1">
        <v>0</v>
      </c>
      <c r="W283" s="1" t="s">
        <v>60</v>
      </c>
    </row>
    <row r="284" spans="1:23" x14ac:dyDescent="0.2">
      <c r="A284" s="1">
        <f t="shared" si="16"/>
        <v>1010700</v>
      </c>
      <c r="B284" s="1">
        <f t="shared" si="16"/>
        <v>1010880</v>
      </c>
      <c r="C284" s="11" t="s">
        <v>54</v>
      </c>
      <c r="D284" s="1" t="str">
        <f t="shared" si="17"/>
        <v>FBE</v>
      </c>
      <c r="E284" s="1">
        <f t="shared" si="18"/>
        <v>14.7</v>
      </c>
      <c r="F284" s="1" t="str">
        <f t="shared" si="19"/>
        <v>14.7mm FBE</v>
      </c>
      <c r="G284" s="1" t="str">
        <f>_xlfn.CONCAT(TEXT(Q284,"0.0"),"mm ",INDEX('Pipe Lookup'!D:D,MATCH('~01 Pipe Segmentation'!R284,'Pipe Lookup'!C:C,0))," TYPE ",P284)</f>
        <v>14.7mm Fusion-Bonded Epoxy TYPE 5</v>
      </c>
      <c r="L284" s="1" t="s">
        <v>55</v>
      </c>
      <c r="M284" s="1">
        <v>1010700</v>
      </c>
      <c r="N284" s="1">
        <v>1010880</v>
      </c>
      <c r="O284" s="1">
        <v>180</v>
      </c>
      <c r="P284" s="1">
        <v>5</v>
      </c>
      <c r="Q284" s="1">
        <v>14.7</v>
      </c>
      <c r="R284" s="1" t="s">
        <v>56</v>
      </c>
      <c r="S284" s="1" t="s">
        <v>182</v>
      </c>
      <c r="V284" s="1">
        <v>0</v>
      </c>
      <c r="W284" s="1" t="s">
        <v>60</v>
      </c>
    </row>
    <row r="285" spans="1:23" x14ac:dyDescent="0.2">
      <c r="A285" s="1">
        <f t="shared" si="16"/>
        <v>1010880</v>
      </c>
      <c r="B285" s="1">
        <f t="shared" si="16"/>
        <v>1010886.11</v>
      </c>
      <c r="C285" s="11" t="s">
        <v>54</v>
      </c>
      <c r="D285" s="1" t="str">
        <f t="shared" si="17"/>
        <v>FBE</v>
      </c>
      <c r="E285" s="1">
        <f t="shared" si="18"/>
        <v>19</v>
      </c>
      <c r="F285" s="1" t="str">
        <f t="shared" si="19"/>
        <v>19.0mm FBE</v>
      </c>
      <c r="G285" s="1" t="str">
        <f>_xlfn.CONCAT(TEXT(Q285,"0.0"),"mm ",INDEX('Pipe Lookup'!D:D,MATCH('~01 Pipe Segmentation'!R285,'Pipe Lookup'!C:C,0))," TYPE ",P285)</f>
        <v>19.0mm Fusion-Bonded Epoxy TYPE 7</v>
      </c>
      <c r="L285" s="1" t="s">
        <v>55</v>
      </c>
      <c r="M285" s="1">
        <v>1010880</v>
      </c>
      <c r="N285" s="1">
        <v>1010886.11</v>
      </c>
      <c r="O285" s="1">
        <v>6.1099999999860302</v>
      </c>
      <c r="P285" s="1">
        <v>7</v>
      </c>
      <c r="Q285" s="1">
        <v>19</v>
      </c>
      <c r="R285" s="1" t="s">
        <v>56</v>
      </c>
      <c r="S285" s="1" t="s">
        <v>182</v>
      </c>
      <c r="V285" s="1">
        <v>0</v>
      </c>
      <c r="W285" s="1" t="s">
        <v>60</v>
      </c>
    </row>
    <row r="286" spans="1:23" x14ac:dyDescent="0.2">
      <c r="A286" s="1">
        <f t="shared" si="16"/>
        <v>1010886.11</v>
      </c>
      <c r="B286" s="1">
        <f t="shared" si="16"/>
        <v>1010891.11</v>
      </c>
      <c r="C286" s="11" t="s">
        <v>54</v>
      </c>
      <c r="D286" s="1" t="str">
        <f t="shared" si="17"/>
        <v>LE</v>
      </c>
      <c r="E286" s="1">
        <f t="shared" si="18"/>
        <v>19</v>
      </c>
      <c r="F286" s="1" t="str">
        <f t="shared" si="19"/>
        <v>19.0mm LE</v>
      </c>
      <c r="G286" s="1" t="str">
        <f>_xlfn.CONCAT(TEXT(Q286,"0.0"),"mm ",INDEX('Pipe Lookup'!D:D,MATCH('~01 Pipe Segmentation'!R286,'Pipe Lookup'!C:C,0))," TYPE ",P286)</f>
        <v>19.0mm Elbow TYPE 26</v>
      </c>
      <c r="L286" s="1" t="s">
        <v>55</v>
      </c>
      <c r="M286" s="1">
        <v>1010886.11</v>
      </c>
      <c r="N286" s="1">
        <v>1010891.11</v>
      </c>
      <c r="O286" s="1">
        <v>5</v>
      </c>
      <c r="P286" s="1">
        <v>26</v>
      </c>
      <c r="Q286" s="1">
        <v>19</v>
      </c>
      <c r="R286" s="1" t="s">
        <v>58</v>
      </c>
      <c r="S286" s="1" t="s">
        <v>182</v>
      </c>
      <c r="U286" s="1" t="s">
        <v>183</v>
      </c>
      <c r="V286" s="1">
        <v>0</v>
      </c>
      <c r="W286" s="1" t="s">
        <v>60</v>
      </c>
    </row>
    <row r="287" spans="1:23" x14ac:dyDescent="0.2">
      <c r="A287" s="1">
        <f t="shared" si="16"/>
        <v>1010891.11</v>
      </c>
      <c r="B287" s="1">
        <f t="shared" si="16"/>
        <v>1010896</v>
      </c>
      <c r="C287" s="11" t="s">
        <v>54</v>
      </c>
      <c r="D287" s="1" t="str">
        <f t="shared" si="17"/>
        <v>FBE</v>
      </c>
      <c r="E287" s="1">
        <f t="shared" si="18"/>
        <v>19</v>
      </c>
      <c r="F287" s="1" t="str">
        <f t="shared" si="19"/>
        <v>19.0mm FBE</v>
      </c>
      <c r="G287" s="1" t="str">
        <f>_xlfn.CONCAT(TEXT(Q287,"0.0"),"mm ",INDEX('Pipe Lookup'!D:D,MATCH('~01 Pipe Segmentation'!R287,'Pipe Lookup'!C:C,0))," TYPE ",P287)</f>
        <v>19.0mm Fusion-Bonded Epoxy TYPE 7</v>
      </c>
      <c r="L287" s="1" t="s">
        <v>55</v>
      </c>
      <c r="M287" s="1">
        <v>1010891.11</v>
      </c>
      <c r="N287" s="1">
        <v>1010896</v>
      </c>
      <c r="O287" s="1">
        <v>4.8900000000139698</v>
      </c>
      <c r="P287" s="1">
        <v>7</v>
      </c>
      <c r="Q287" s="1">
        <v>19</v>
      </c>
      <c r="R287" s="1" t="s">
        <v>56</v>
      </c>
      <c r="S287" s="1" t="s">
        <v>182</v>
      </c>
      <c r="V287" s="1">
        <v>0</v>
      </c>
      <c r="W287" s="1" t="s">
        <v>60</v>
      </c>
    </row>
    <row r="288" spans="1:23" x14ac:dyDescent="0.2">
      <c r="A288" s="1">
        <f t="shared" si="16"/>
        <v>1010896</v>
      </c>
      <c r="B288" s="1">
        <f t="shared" si="16"/>
        <v>1010949.02</v>
      </c>
      <c r="C288" s="11" t="s">
        <v>54</v>
      </c>
      <c r="D288" s="1" t="str">
        <f t="shared" si="17"/>
        <v>FBE</v>
      </c>
      <c r="E288" s="1">
        <f t="shared" si="18"/>
        <v>14.7</v>
      </c>
      <c r="F288" s="1" t="str">
        <f t="shared" si="19"/>
        <v>14.7mm FBE</v>
      </c>
      <c r="G288" s="1" t="str">
        <f>_xlfn.CONCAT(TEXT(Q288,"0.0"),"mm ",INDEX('Pipe Lookup'!D:D,MATCH('~01 Pipe Segmentation'!R288,'Pipe Lookup'!C:C,0))," TYPE ",P288)</f>
        <v>14.7mm Fusion-Bonded Epoxy TYPE 5</v>
      </c>
      <c r="L288" s="1" t="s">
        <v>55</v>
      </c>
      <c r="M288" s="1">
        <v>1010896</v>
      </c>
      <c r="N288" s="1">
        <v>1010949.02</v>
      </c>
      <c r="O288" s="1">
        <v>53.020000000018626</v>
      </c>
      <c r="P288" s="1">
        <v>5</v>
      </c>
      <c r="Q288" s="1">
        <v>14.7</v>
      </c>
      <c r="R288" s="1" t="s">
        <v>56</v>
      </c>
      <c r="S288" s="1" t="s">
        <v>182</v>
      </c>
      <c r="V288" s="1">
        <v>0</v>
      </c>
      <c r="W288" s="1" t="s">
        <v>60</v>
      </c>
    </row>
    <row r="289" spans="1:23" x14ac:dyDescent="0.2">
      <c r="A289" s="1">
        <f t="shared" si="16"/>
        <v>1010949.02</v>
      </c>
      <c r="B289" s="1">
        <f t="shared" si="16"/>
        <v>1010953.29</v>
      </c>
      <c r="C289" s="11" t="s">
        <v>54</v>
      </c>
      <c r="D289" s="1" t="str">
        <f t="shared" si="17"/>
        <v>LE</v>
      </c>
      <c r="E289" s="1">
        <f t="shared" si="18"/>
        <v>14.7</v>
      </c>
      <c r="F289" s="1" t="str">
        <f t="shared" si="19"/>
        <v>14.7mm LE</v>
      </c>
      <c r="G289" s="1" t="str">
        <f>_xlfn.CONCAT(TEXT(Q289,"0.0"),"mm ",INDEX('Pipe Lookup'!D:D,MATCH('~01 Pipe Segmentation'!R289,'Pipe Lookup'!C:C,0))," TYPE ",P289)</f>
        <v>14.7mm Elbow TYPE 22</v>
      </c>
      <c r="L289" s="1" t="s">
        <v>55</v>
      </c>
      <c r="M289" s="1">
        <v>1010949.02</v>
      </c>
      <c r="N289" s="1">
        <v>1010953.29</v>
      </c>
      <c r="O289" s="1">
        <v>4.2700000000186265</v>
      </c>
      <c r="P289" s="1">
        <v>22</v>
      </c>
      <c r="Q289" s="1">
        <v>14.7</v>
      </c>
      <c r="R289" s="1" t="s">
        <v>58</v>
      </c>
      <c r="S289" s="1" t="s">
        <v>182</v>
      </c>
      <c r="U289" s="1" t="s">
        <v>184</v>
      </c>
      <c r="V289" s="1">
        <v>0</v>
      </c>
      <c r="W289" s="1" t="s">
        <v>60</v>
      </c>
    </row>
    <row r="290" spans="1:23" x14ac:dyDescent="0.2">
      <c r="A290" s="1">
        <f t="shared" si="16"/>
        <v>1010953.29</v>
      </c>
      <c r="B290" s="1">
        <f t="shared" si="16"/>
        <v>1011004.72</v>
      </c>
      <c r="C290" s="11" t="s">
        <v>54</v>
      </c>
      <c r="D290" s="1" t="str">
        <f t="shared" si="17"/>
        <v>FBE</v>
      </c>
      <c r="E290" s="1">
        <f t="shared" si="18"/>
        <v>14.7</v>
      </c>
      <c r="F290" s="1" t="str">
        <f t="shared" si="19"/>
        <v>14.7mm FBE</v>
      </c>
      <c r="G290" s="1" t="str">
        <f>_xlfn.CONCAT(TEXT(Q290,"0.0"),"mm ",INDEX('Pipe Lookup'!D:D,MATCH('~01 Pipe Segmentation'!R290,'Pipe Lookup'!C:C,0))," TYPE ",P290)</f>
        <v>14.7mm Fusion-Bonded Epoxy TYPE 5</v>
      </c>
      <c r="L290" s="1" t="s">
        <v>55</v>
      </c>
      <c r="M290" s="1">
        <v>1010953.29</v>
      </c>
      <c r="N290" s="1">
        <v>1011004.72</v>
      </c>
      <c r="O290" s="1">
        <v>51.429999999934807</v>
      </c>
      <c r="P290" s="1">
        <v>5</v>
      </c>
      <c r="Q290" s="1">
        <v>14.7</v>
      </c>
      <c r="R290" s="1" t="s">
        <v>56</v>
      </c>
      <c r="S290" s="1" t="s">
        <v>182</v>
      </c>
      <c r="V290" s="1">
        <v>0</v>
      </c>
      <c r="W290" s="1" t="s">
        <v>60</v>
      </c>
    </row>
    <row r="291" spans="1:23" x14ac:dyDescent="0.2">
      <c r="A291" s="1">
        <f t="shared" si="16"/>
        <v>1011004.72</v>
      </c>
      <c r="B291" s="1">
        <f t="shared" si="16"/>
        <v>1011011</v>
      </c>
      <c r="C291" s="11" t="s">
        <v>54</v>
      </c>
      <c r="D291" s="1" t="str">
        <f t="shared" si="17"/>
        <v>LE</v>
      </c>
      <c r="E291" s="1">
        <f t="shared" si="18"/>
        <v>14.7</v>
      </c>
      <c r="F291" s="1" t="str">
        <f t="shared" si="19"/>
        <v>14.7mm LE</v>
      </c>
      <c r="G291" s="1" t="str">
        <f>_xlfn.CONCAT(TEXT(Q291,"0.0"),"mm ",INDEX('Pipe Lookup'!D:D,MATCH('~01 Pipe Segmentation'!R291,'Pipe Lookup'!C:C,0))," TYPE ",P291)</f>
        <v>14.7mm Elbow TYPE 22</v>
      </c>
      <c r="L291" s="1" t="s">
        <v>55</v>
      </c>
      <c r="M291" s="1">
        <v>1011004.72</v>
      </c>
      <c r="N291" s="1">
        <v>1011011</v>
      </c>
      <c r="O291" s="1">
        <v>6.2800000000279397</v>
      </c>
      <c r="P291" s="1">
        <v>22</v>
      </c>
      <c r="Q291" s="1">
        <v>14.7</v>
      </c>
      <c r="R291" s="1" t="s">
        <v>58</v>
      </c>
      <c r="S291" s="1" t="s">
        <v>182</v>
      </c>
      <c r="U291" s="1" t="s">
        <v>185</v>
      </c>
      <c r="V291" s="1">
        <v>0</v>
      </c>
      <c r="W291" s="1" t="s">
        <v>60</v>
      </c>
    </row>
    <row r="292" spans="1:23" x14ac:dyDescent="0.2">
      <c r="A292" s="1">
        <f t="shared" si="16"/>
        <v>1011011</v>
      </c>
      <c r="B292" s="1">
        <f t="shared" si="16"/>
        <v>1011017.91</v>
      </c>
      <c r="C292" s="11" t="s">
        <v>54</v>
      </c>
      <c r="D292" s="1" t="str">
        <f t="shared" si="17"/>
        <v>LE</v>
      </c>
      <c r="E292" s="1">
        <f t="shared" si="18"/>
        <v>14.7</v>
      </c>
      <c r="F292" s="1" t="str">
        <f t="shared" si="19"/>
        <v>14.7mm LE</v>
      </c>
      <c r="G292" s="1" t="str">
        <f>_xlfn.CONCAT(TEXT(Q292,"0.0"),"mm ",INDEX('Pipe Lookup'!D:D,MATCH('~01 Pipe Segmentation'!R292,'Pipe Lookup'!C:C,0))," TYPE ",P292)</f>
        <v>14.7mm Elbow TYPE 22</v>
      </c>
      <c r="L292" s="1" t="s">
        <v>55</v>
      </c>
      <c r="M292" s="1">
        <v>1011011</v>
      </c>
      <c r="N292" s="1">
        <v>1011017.91</v>
      </c>
      <c r="O292" s="1">
        <v>6.9100000000325963</v>
      </c>
      <c r="P292" s="1">
        <v>22</v>
      </c>
      <c r="Q292" s="1">
        <v>14.7</v>
      </c>
      <c r="R292" s="1" t="s">
        <v>58</v>
      </c>
      <c r="S292" s="1" t="s">
        <v>182</v>
      </c>
      <c r="U292" s="1" t="s">
        <v>186</v>
      </c>
      <c r="V292" s="1">
        <v>0</v>
      </c>
      <c r="W292" s="1" t="s">
        <v>86</v>
      </c>
    </row>
    <row r="293" spans="1:23" x14ac:dyDescent="0.2">
      <c r="A293" s="1">
        <f t="shared" si="16"/>
        <v>1011017.91</v>
      </c>
      <c r="B293" s="1">
        <f t="shared" si="16"/>
        <v>1011049.76</v>
      </c>
      <c r="C293" s="11" t="s">
        <v>54</v>
      </c>
      <c r="D293" s="1" t="str">
        <f t="shared" si="17"/>
        <v>FBE</v>
      </c>
      <c r="E293" s="1">
        <f t="shared" si="18"/>
        <v>14.7</v>
      </c>
      <c r="F293" s="1" t="str">
        <f t="shared" si="19"/>
        <v>14.7mm FBE</v>
      </c>
      <c r="G293" s="1" t="str">
        <f>_xlfn.CONCAT(TEXT(Q293,"0.0"),"mm ",INDEX('Pipe Lookup'!D:D,MATCH('~01 Pipe Segmentation'!R293,'Pipe Lookup'!C:C,0))," TYPE ",P293)</f>
        <v>14.7mm Fusion-Bonded Epoxy TYPE 5</v>
      </c>
      <c r="L293" s="1" t="s">
        <v>55</v>
      </c>
      <c r="M293" s="1">
        <v>1011017.91</v>
      </c>
      <c r="N293" s="1">
        <v>1011049.76</v>
      </c>
      <c r="O293" s="1">
        <v>31.849999999976717</v>
      </c>
      <c r="P293" s="1">
        <v>5</v>
      </c>
      <c r="Q293" s="1">
        <v>14.7</v>
      </c>
      <c r="R293" s="1" t="s">
        <v>56</v>
      </c>
      <c r="S293" s="1" t="s">
        <v>182</v>
      </c>
      <c r="V293" s="1">
        <v>0</v>
      </c>
      <c r="W293" s="1" t="s">
        <v>60</v>
      </c>
    </row>
    <row r="294" spans="1:23" x14ac:dyDescent="0.2">
      <c r="A294" s="1">
        <f t="shared" si="16"/>
        <v>1011049.76</v>
      </c>
      <c r="B294" s="1">
        <f t="shared" si="16"/>
        <v>1011055</v>
      </c>
      <c r="C294" s="11" t="s">
        <v>54</v>
      </c>
      <c r="D294" s="1" t="str">
        <f t="shared" si="17"/>
        <v>LE</v>
      </c>
      <c r="E294" s="1">
        <f t="shared" si="18"/>
        <v>14.7</v>
      </c>
      <c r="F294" s="1" t="str">
        <f t="shared" si="19"/>
        <v>14.7mm LE</v>
      </c>
      <c r="G294" s="1" t="str">
        <f>_xlfn.CONCAT(TEXT(Q294,"0.0"),"mm ",INDEX('Pipe Lookup'!D:D,MATCH('~01 Pipe Segmentation'!R294,'Pipe Lookup'!C:C,0))," TYPE ",P294)</f>
        <v>14.7mm Elbow TYPE 22</v>
      </c>
      <c r="L294" s="1" t="s">
        <v>55</v>
      </c>
      <c r="M294" s="1">
        <v>1011049.76</v>
      </c>
      <c r="N294" s="1">
        <v>1011055</v>
      </c>
      <c r="O294" s="1">
        <v>5.2399999999906868</v>
      </c>
      <c r="P294" s="1">
        <v>22</v>
      </c>
      <c r="Q294" s="1">
        <v>14.7</v>
      </c>
      <c r="R294" s="1" t="s">
        <v>58</v>
      </c>
      <c r="S294" s="1" t="s">
        <v>182</v>
      </c>
      <c r="U294" s="1" t="s">
        <v>187</v>
      </c>
      <c r="V294" s="1">
        <v>0</v>
      </c>
      <c r="W294" s="1" t="s">
        <v>60</v>
      </c>
    </row>
    <row r="295" spans="1:23" x14ac:dyDescent="0.2">
      <c r="A295" s="1">
        <f t="shared" si="16"/>
        <v>1011055</v>
      </c>
      <c r="B295" s="1">
        <f t="shared" si="16"/>
        <v>1011083.52</v>
      </c>
      <c r="C295" s="11" t="s">
        <v>54</v>
      </c>
      <c r="D295" s="1" t="str">
        <f t="shared" si="17"/>
        <v>FBE</v>
      </c>
      <c r="E295" s="1">
        <f t="shared" si="18"/>
        <v>14.7</v>
      </c>
      <c r="F295" s="1" t="str">
        <f t="shared" si="19"/>
        <v>14.7mm FBE</v>
      </c>
      <c r="G295" s="1" t="str">
        <f>_xlfn.CONCAT(TEXT(Q295,"0.0"),"mm ",INDEX('Pipe Lookup'!D:D,MATCH('~01 Pipe Segmentation'!R295,'Pipe Lookup'!C:C,0))," TYPE ",P295)</f>
        <v>14.7mm Fusion-Bonded Epoxy TYPE 5</v>
      </c>
      <c r="L295" s="1" t="s">
        <v>55</v>
      </c>
      <c r="M295" s="1">
        <v>1011055</v>
      </c>
      <c r="N295" s="1">
        <v>1011083.52</v>
      </c>
      <c r="O295" s="1">
        <v>28.520000000018626</v>
      </c>
      <c r="P295" s="1">
        <v>5</v>
      </c>
      <c r="Q295" s="1">
        <v>14.7</v>
      </c>
      <c r="R295" s="1" t="s">
        <v>56</v>
      </c>
      <c r="S295" s="1" t="s">
        <v>182</v>
      </c>
      <c r="V295" s="1">
        <v>0</v>
      </c>
      <c r="W295" s="1" t="s">
        <v>60</v>
      </c>
    </row>
    <row r="296" spans="1:23" x14ac:dyDescent="0.2">
      <c r="A296" s="1">
        <f t="shared" si="16"/>
        <v>1011083.52</v>
      </c>
      <c r="B296" s="1">
        <f t="shared" si="16"/>
        <v>1011089.71</v>
      </c>
      <c r="C296" s="11" t="s">
        <v>54</v>
      </c>
      <c r="D296" s="1" t="str">
        <f t="shared" si="17"/>
        <v>LE</v>
      </c>
      <c r="E296" s="1">
        <f t="shared" si="18"/>
        <v>14.7</v>
      </c>
      <c r="F296" s="1" t="str">
        <f t="shared" si="19"/>
        <v>14.7mm LE</v>
      </c>
      <c r="G296" s="1" t="str">
        <f>_xlfn.CONCAT(TEXT(Q296,"0.0"),"mm ",INDEX('Pipe Lookup'!D:D,MATCH('~01 Pipe Segmentation'!R296,'Pipe Lookup'!C:C,0))," TYPE ",P296)</f>
        <v>14.7mm Elbow TYPE 22</v>
      </c>
      <c r="L296" s="1" t="s">
        <v>55</v>
      </c>
      <c r="M296" s="1">
        <v>1011083.52</v>
      </c>
      <c r="N296" s="1">
        <v>1011089.71</v>
      </c>
      <c r="O296" s="1">
        <v>6.1899999999441206</v>
      </c>
      <c r="P296" s="1">
        <v>22</v>
      </c>
      <c r="Q296" s="1">
        <v>14.7</v>
      </c>
      <c r="R296" s="1" t="s">
        <v>58</v>
      </c>
      <c r="S296" s="1" t="s">
        <v>182</v>
      </c>
      <c r="U296" s="1" t="s">
        <v>188</v>
      </c>
      <c r="V296" s="1">
        <v>0</v>
      </c>
      <c r="W296" s="1" t="s">
        <v>60</v>
      </c>
    </row>
    <row r="297" spans="1:23" x14ac:dyDescent="0.2">
      <c r="A297" s="1">
        <f t="shared" si="16"/>
        <v>1011089.71</v>
      </c>
      <c r="B297" s="1">
        <f t="shared" si="16"/>
        <v>1011159.19</v>
      </c>
      <c r="C297" s="11" t="s">
        <v>54</v>
      </c>
      <c r="D297" s="1" t="str">
        <f t="shared" si="17"/>
        <v>FBE</v>
      </c>
      <c r="E297" s="1">
        <f t="shared" si="18"/>
        <v>14.7</v>
      </c>
      <c r="F297" s="1" t="str">
        <f t="shared" si="19"/>
        <v>14.7mm FBE</v>
      </c>
      <c r="G297" s="1" t="str">
        <f>_xlfn.CONCAT(TEXT(Q297,"0.0"),"mm ",INDEX('Pipe Lookup'!D:D,MATCH('~01 Pipe Segmentation'!R297,'Pipe Lookup'!C:C,0))," TYPE ",P297)</f>
        <v>14.7mm Fusion-Bonded Epoxy TYPE 5</v>
      </c>
      <c r="L297" s="1" t="s">
        <v>55</v>
      </c>
      <c r="M297" s="1">
        <v>1011089.71</v>
      </c>
      <c r="N297" s="1">
        <v>1011159.19</v>
      </c>
      <c r="O297" s="1">
        <v>69.479999999981374</v>
      </c>
      <c r="P297" s="1">
        <v>5</v>
      </c>
      <c r="Q297" s="1">
        <v>14.7</v>
      </c>
      <c r="R297" s="1" t="s">
        <v>56</v>
      </c>
      <c r="S297" s="1" t="s">
        <v>182</v>
      </c>
      <c r="V297" s="1">
        <v>0</v>
      </c>
      <c r="W297" s="1" t="s">
        <v>60</v>
      </c>
    </row>
    <row r="298" spans="1:23" x14ac:dyDescent="0.2">
      <c r="A298" s="1">
        <f t="shared" si="16"/>
        <v>1011159.19</v>
      </c>
      <c r="B298" s="1">
        <f t="shared" si="16"/>
        <v>1011183.19</v>
      </c>
      <c r="C298" s="11" t="s">
        <v>54</v>
      </c>
      <c r="D298" s="1" t="str">
        <f t="shared" si="17"/>
        <v>FBE</v>
      </c>
      <c r="E298" s="1">
        <f t="shared" si="18"/>
        <v>19</v>
      </c>
      <c r="F298" s="1" t="str">
        <f t="shared" si="19"/>
        <v>19.0mm FBE</v>
      </c>
      <c r="G298" s="1" t="str">
        <f>_xlfn.CONCAT(TEXT(Q298,"0.0"),"mm ",INDEX('Pipe Lookup'!D:D,MATCH('~01 Pipe Segmentation'!R298,'Pipe Lookup'!C:C,0))," TYPE ",P298)</f>
        <v>19.0mm Fusion-Bonded Epoxy TYPE 7</v>
      </c>
      <c r="L298" s="1" t="s">
        <v>55</v>
      </c>
      <c r="M298" s="1">
        <v>1011159.19</v>
      </c>
      <c r="N298" s="1">
        <v>1011183.19</v>
      </c>
      <c r="O298" s="1">
        <v>24</v>
      </c>
      <c r="P298" s="1">
        <v>7</v>
      </c>
      <c r="Q298" s="1">
        <v>19</v>
      </c>
      <c r="R298" s="1" t="s">
        <v>56</v>
      </c>
      <c r="S298" s="1" t="s">
        <v>182</v>
      </c>
      <c r="V298" s="1">
        <v>0</v>
      </c>
      <c r="W298" s="1" t="s">
        <v>60</v>
      </c>
    </row>
    <row r="299" spans="1:23" x14ac:dyDescent="0.2">
      <c r="A299" s="1">
        <f t="shared" si="16"/>
        <v>1011183.19</v>
      </c>
      <c r="B299" s="1">
        <f t="shared" si="16"/>
        <v>1011189.98</v>
      </c>
      <c r="C299" s="11" t="s">
        <v>54</v>
      </c>
      <c r="D299" s="1" t="str">
        <f t="shared" si="17"/>
        <v>LE</v>
      </c>
      <c r="E299" s="1">
        <f t="shared" si="18"/>
        <v>19</v>
      </c>
      <c r="F299" s="1" t="str">
        <f t="shared" si="19"/>
        <v>19.0mm LE</v>
      </c>
      <c r="G299" s="1" t="str">
        <f>_xlfn.CONCAT(TEXT(Q299,"0.0"),"mm ",INDEX('Pipe Lookup'!D:D,MATCH('~01 Pipe Segmentation'!R299,'Pipe Lookup'!C:C,0))," TYPE ",P299)</f>
        <v>19.0mm Elbow TYPE 26</v>
      </c>
      <c r="L299" s="1" t="s">
        <v>55</v>
      </c>
      <c r="M299" s="1">
        <v>1011183.19</v>
      </c>
      <c r="N299" s="1">
        <v>1011189.98</v>
      </c>
      <c r="O299" s="1">
        <v>6.7900000000372529</v>
      </c>
      <c r="P299" s="1">
        <v>26</v>
      </c>
      <c r="Q299" s="1">
        <v>19</v>
      </c>
      <c r="R299" s="1" t="s">
        <v>58</v>
      </c>
      <c r="S299" s="1" t="s">
        <v>182</v>
      </c>
      <c r="U299" s="1" t="s">
        <v>189</v>
      </c>
      <c r="V299" s="1">
        <v>0</v>
      </c>
      <c r="W299" s="1" t="s">
        <v>60</v>
      </c>
    </row>
    <row r="300" spans="1:23" x14ac:dyDescent="0.2">
      <c r="A300" s="1">
        <f t="shared" si="16"/>
        <v>1011189.98</v>
      </c>
      <c r="B300" s="1">
        <f t="shared" si="16"/>
        <v>1011196.57</v>
      </c>
      <c r="C300" s="11" t="s">
        <v>54</v>
      </c>
      <c r="D300" s="1" t="str">
        <f t="shared" si="17"/>
        <v>LE</v>
      </c>
      <c r="E300" s="1">
        <f t="shared" si="18"/>
        <v>19</v>
      </c>
      <c r="F300" s="1" t="str">
        <f t="shared" si="19"/>
        <v>19.0mm LE</v>
      </c>
      <c r="G300" s="1" t="str">
        <f>_xlfn.CONCAT(TEXT(Q300,"0.0"),"mm ",INDEX('Pipe Lookup'!D:D,MATCH('~01 Pipe Segmentation'!R300,'Pipe Lookup'!C:C,0))," TYPE ",P300)</f>
        <v>19.0mm Elbow TYPE 26</v>
      </c>
      <c r="L300" s="1" t="s">
        <v>55</v>
      </c>
      <c r="M300" s="1">
        <v>1011189.98</v>
      </c>
      <c r="N300" s="1">
        <v>1011196.57</v>
      </c>
      <c r="O300" s="1">
        <v>6.5899999999674037</v>
      </c>
      <c r="P300" s="1">
        <v>26</v>
      </c>
      <c r="Q300" s="1">
        <v>19</v>
      </c>
      <c r="R300" s="1" t="s">
        <v>58</v>
      </c>
      <c r="S300" s="1" t="s">
        <v>182</v>
      </c>
      <c r="U300" s="1" t="s">
        <v>190</v>
      </c>
      <c r="V300" s="1">
        <v>0</v>
      </c>
      <c r="W300" s="1" t="s">
        <v>86</v>
      </c>
    </row>
    <row r="301" spans="1:23" x14ac:dyDescent="0.2">
      <c r="A301" s="1">
        <f t="shared" si="16"/>
        <v>1011196.57</v>
      </c>
      <c r="B301" s="1">
        <f t="shared" si="16"/>
        <v>1011226.91</v>
      </c>
      <c r="C301" s="11" t="s">
        <v>54</v>
      </c>
      <c r="D301" s="1" t="str">
        <f t="shared" si="17"/>
        <v>FBE</v>
      </c>
      <c r="E301" s="1">
        <f t="shared" si="18"/>
        <v>19</v>
      </c>
      <c r="F301" s="1" t="str">
        <f t="shared" si="19"/>
        <v>19.0mm FBE</v>
      </c>
      <c r="G301" s="1" t="str">
        <f>_xlfn.CONCAT(TEXT(Q301,"0.0"),"mm ",INDEX('Pipe Lookup'!D:D,MATCH('~01 Pipe Segmentation'!R301,'Pipe Lookup'!C:C,0))," TYPE ",P301)</f>
        <v>19.0mm Fusion-Bonded Epoxy TYPE 7</v>
      </c>
      <c r="L301" s="1" t="s">
        <v>55</v>
      </c>
      <c r="M301" s="1">
        <v>1011196.57</v>
      </c>
      <c r="N301" s="1">
        <v>1011226.91</v>
      </c>
      <c r="O301" s="1">
        <v>30.340000000083819</v>
      </c>
      <c r="P301" s="1">
        <v>7</v>
      </c>
      <c r="Q301" s="1">
        <v>19</v>
      </c>
      <c r="R301" s="1" t="s">
        <v>56</v>
      </c>
      <c r="S301" s="1" t="s">
        <v>182</v>
      </c>
      <c r="V301" s="1">
        <v>0</v>
      </c>
      <c r="W301" s="1" t="s">
        <v>60</v>
      </c>
    </row>
    <row r="302" spans="1:23" x14ac:dyDescent="0.2">
      <c r="A302" s="1">
        <f t="shared" si="16"/>
        <v>1011226.91</v>
      </c>
      <c r="B302" s="1">
        <f t="shared" si="16"/>
        <v>1011232.31</v>
      </c>
      <c r="C302" s="11" t="s">
        <v>54</v>
      </c>
      <c r="D302" s="1" t="str">
        <f t="shared" si="17"/>
        <v>LE</v>
      </c>
      <c r="E302" s="1">
        <f t="shared" si="18"/>
        <v>14.7</v>
      </c>
      <c r="F302" s="1" t="str">
        <f t="shared" si="19"/>
        <v>14.7mm LE</v>
      </c>
      <c r="G302" s="1" t="str">
        <f>_xlfn.CONCAT(TEXT(Q302,"0.0"),"mm ",INDEX('Pipe Lookup'!D:D,MATCH('~01 Pipe Segmentation'!R302,'Pipe Lookup'!C:C,0))," TYPE ",P302)</f>
        <v>14.7mm Elbow TYPE 22</v>
      </c>
      <c r="L302" s="1" t="s">
        <v>55</v>
      </c>
      <c r="M302" s="1">
        <v>1011226.91</v>
      </c>
      <c r="N302" s="1">
        <v>1011232.31</v>
      </c>
      <c r="O302" s="1">
        <v>5.4000000000232831</v>
      </c>
      <c r="P302" s="1">
        <v>22</v>
      </c>
      <c r="Q302" s="1">
        <v>14.7</v>
      </c>
      <c r="R302" s="1" t="s">
        <v>58</v>
      </c>
      <c r="S302" s="1" t="s">
        <v>182</v>
      </c>
      <c r="U302" s="1" t="s">
        <v>191</v>
      </c>
      <c r="V302" s="1">
        <v>0</v>
      </c>
      <c r="W302" s="1" t="s">
        <v>60</v>
      </c>
    </row>
    <row r="303" spans="1:23" x14ac:dyDescent="0.2">
      <c r="A303" s="1">
        <f t="shared" si="16"/>
        <v>1011232.31</v>
      </c>
      <c r="B303" s="1">
        <f t="shared" si="16"/>
        <v>1011281.92</v>
      </c>
      <c r="C303" s="11" t="s">
        <v>54</v>
      </c>
      <c r="D303" s="1" t="str">
        <f t="shared" si="17"/>
        <v>FBE</v>
      </c>
      <c r="E303" s="1">
        <f t="shared" si="18"/>
        <v>14.7</v>
      </c>
      <c r="F303" s="1" t="str">
        <f t="shared" si="19"/>
        <v>14.7mm FBE</v>
      </c>
      <c r="G303" s="1" t="str">
        <f>_xlfn.CONCAT(TEXT(Q303,"0.0"),"mm ",INDEX('Pipe Lookup'!D:D,MATCH('~01 Pipe Segmentation'!R303,'Pipe Lookup'!C:C,0))," TYPE ",P303)</f>
        <v>14.7mm Fusion-Bonded Epoxy TYPE 5</v>
      </c>
      <c r="L303" s="1" t="s">
        <v>55</v>
      </c>
      <c r="M303" s="1">
        <v>1011232.31</v>
      </c>
      <c r="N303" s="1">
        <v>1011281.92</v>
      </c>
      <c r="O303" s="1">
        <v>49.60999999998603</v>
      </c>
      <c r="P303" s="1">
        <v>5</v>
      </c>
      <c r="Q303" s="1">
        <v>14.7</v>
      </c>
      <c r="R303" s="1" t="s">
        <v>56</v>
      </c>
      <c r="S303" s="1" t="s">
        <v>182</v>
      </c>
      <c r="V303" s="1">
        <v>0</v>
      </c>
      <c r="W303" s="1" t="s">
        <v>60</v>
      </c>
    </row>
    <row r="304" spans="1:23" x14ac:dyDescent="0.2">
      <c r="A304" s="1">
        <f t="shared" si="16"/>
        <v>1011281.92</v>
      </c>
      <c r="B304" s="1">
        <f t="shared" si="16"/>
        <v>1011315.91</v>
      </c>
      <c r="C304" s="11" t="s">
        <v>54</v>
      </c>
      <c r="D304" s="1" t="str">
        <f t="shared" si="17"/>
        <v>FBE</v>
      </c>
      <c r="E304" s="1">
        <f t="shared" si="18"/>
        <v>19</v>
      </c>
      <c r="F304" s="1" t="str">
        <f t="shared" si="19"/>
        <v>19.0mm FBE</v>
      </c>
      <c r="G304" s="1" t="str">
        <f>_xlfn.CONCAT(TEXT(Q304,"0.0"),"mm ",INDEX('Pipe Lookup'!D:D,MATCH('~01 Pipe Segmentation'!R304,'Pipe Lookup'!C:C,0))," TYPE ",P304)</f>
        <v>19.0mm Fusion-Bonded Epoxy TYPE 7</v>
      </c>
      <c r="L304" s="1" t="s">
        <v>55</v>
      </c>
      <c r="M304" s="1">
        <v>1011281.92</v>
      </c>
      <c r="N304" s="1">
        <v>1011315.91</v>
      </c>
      <c r="O304" s="1">
        <v>33.989999999990687</v>
      </c>
      <c r="P304" s="1">
        <v>7</v>
      </c>
      <c r="Q304" s="1">
        <v>19</v>
      </c>
      <c r="R304" s="1" t="s">
        <v>56</v>
      </c>
      <c r="S304" s="1" t="s">
        <v>182</v>
      </c>
      <c r="V304" s="1">
        <v>0</v>
      </c>
      <c r="W304" s="1" t="s">
        <v>60</v>
      </c>
    </row>
    <row r="305" spans="1:23" x14ac:dyDescent="0.2">
      <c r="A305" s="1">
        <f t="shared" si="16"/>
        <v>1011315.91</v>
      </c>
      <c r="B305" s="1">
        <f t="shared" si="16"/>
        <v>1011321.31</v>
      </c>
      <c r="C305" s="11" t="s">
        <v>54</v>
      </c>
      <c r="D305" s="1" t="str">
        <f t="shared" si="17"/>
        <v>LE</v>
      </c>
      <c r="E305" s="1">
        <f t="shared" si="18"/>
        <v>19</v>
      </c>
      <c r="F305" s="1" t="str">
        <f t="shared" si="19"/>
        <v>19.0mm LE</v>
      </c>
      <c r="G305" s="1" t="str">
        <f>_xlfn.CONCAT(TEXT(Q305,"0.0"),"mm ",INDEX('Pipe Lookup'!D:D,MATCH('~01 Pipe Segmentation'!R305,'Pipe Lookup'!C:C,0))," TYPE ",P305)</f>
        <v>19.0mm Elbow TYPE 26</v>
      </c>
      <c r="L305" s="1" t="s">
        <v>55</v>
      </c>
      <c r="M305" s="1">
        <v>1011315.91</v>
      </c>
      <c r="N305" s="1">
        <v>1011321.31</v>
      </c>
      <c r="O305" s="1">
        <v>5.4000000000232831</v>
      </c>
      <c r="P305" s="1">
        <v>26</v>
      </c>
      <c r="Q305" s="1">
        <v>19</v>
      </c>
      <c r="R305" s="1" t="s">
        <v>58</v>
      </c>
      <c r="S305" s="1" t="s">
        <v>182</v>
      </c>
      <c r="U305" s="1" t="s">
        <v>192</v>
      </c>
      <c r="V305" s="1">
        <v>0</v>
      </c>
      <c r="W305" s="1" t="s">
        <v>60</v>
      </c>
    </row>
    <row r="306" spans="1:23" x14ac:dyDescent="0.2">
      <c r="A306" s="1">
        <f t="shared" si="16"/>
        <v>1011321.31</v>
      </c>
      <c r="B306" s="1">
        <f t="shared" si="16"/>
        <v>1011333.91</v>
      </c>
      <c r="C306" s="11" t="s">
        <v>54</v>
      </c>
      <c r="D306" s="1" t="str">
        <f t="shared" si="17"/>
        <v>FBE</v>
      </c>
      <c r="E306" s="1">
        <f t="shared" si="18"/>
        <v>19</v>
      </c>
      <c r="F306" s="1" t="str">
        <f t="shared" si="19"/>
        <v>19.0mm FBE</v>
      </c>
      <c r="G306" s="1" t="str">
        <f>_xlfn.CONCAT(TEXT(Q306,"0.0"),"mm ",INDEX('Pipe Lookup'!D:D,MATCH('~01 Pipe Segmentation'!R306,'Pipe Lookup'!C:C,0))," TYPE ",P306)</f>
        <v>19.0mm Fusion-Bonded Epoxy TYPE 7</v>
      </c>
      <c r="L306" s="1" t="s">
        <v>55</v>
      </c>
      <c r="M306" s="1">
        <v>1011321.31</v>
      </c>
      <c r="N306" s="1">
        <v>1011333.91</v>
      </c>
      <c r="O306" s="1">
        <v>12.599999999976717</v>
      </c>
      <c r="P306" s="1">
        <v>7</v>
      </c>
      <c r="Q306" s="1">
        <v>19</v>
      </c>
      <c r="R306" s="1" t="s">
        <v>56</v>
      </c>
      <c r="S306" s="1" t="s">
        <v>182</v>
      </c>
      <c r="V306" s="1">
        <v>0</v>
      </c>
      <c r="W306" s="1" t="s">
        <v>60</v>
      </c>
    </row>
    <row r="307" spans="1:23" x14ac:dyDescent="0.2">
      <c r="A307" s="1">
        <f t="shared" si="16"/>
        <v>1011333.91</v>
      </c>
      <c r="B307" s="1">
        <f t="shared" si="16"/>
        <v>1011339.31</v>
      </c>
      <c r="C307" s="11" t="s">
        <v>54</v>
      </c>
      <c r="D307" s="1" t="str">
        <f t="shared" si="17"/>
        <v>LE</v>
      </c>
      <c r="E307" s="1">
        <f t="shared" si="18"/>
        <v>14.7</v>
      </c>
      <c r="F307" s="1" t="str">
        <f t="shared" si="19"/>
        <v>14.7mm LE</v>
      </c>
      <c r="G307" s="1" t="str">
        <f>_xlfn.CONCAT(TEXT(Q307,"0.0"),"mm ",INDEX('Pipe Lookup'!D:D,MATCH('~01 Pipe Segmentation'!R307,'Pipe Lookup'!C:C,0))," TYPE ",P307)</f>
        <v>14.7mm Elbow TYPE 22</v>
      </c>
      <c r="L307" s="1" t="s">
        <v>55</v>
      </c>
      <c r="M307" s="1">
        <v>1011333.91</v>
      </c>
      <c r="N307" s="1">
        <v>1011339.31</v>
      </c>
      <c r="O307" s="1">
        <v>5.4000000000232831</v>
      </c>
      <c r="P307" s="1">
        <v>22</v>
      </c>
      <c r="Q307" s="1">
        <v>14.7</v>
      </c>
      <c r="R307" s="1" t="s">
        <v>58</v>
      </c>
      <c r="S307" s="1" t="s">
        <v>182</v>
      </c>
      <c r="U307" s="1" t="s">
        <v>193</v>
      </c>
      <c r="V307" s="1">
        <v>0</v>
      </c>
      <c r="W307" s="1" t="s">
        <v>60</v>
      </c>
    </row>
    <row r="308" spans="1:23" x14ac:dyDescent="0.2">
      <c r="A308" s="1">
        <f t="shared" si="16"/>
        <v>1011339.31</v>
      </c>
      <c r="B308" s="1">
        <f t="shared" si="16"/>
        <v>1011358.11</v>
      </c>
      <c r="C308" s="11" t="s">
        <v>54</v>
      </c>
      <c r="D308" s="1" t="str">
        <f t="shared" si="17"/>
        <v>FBE</v>
      </c>
      <c r="E308" s="1">
        <f t="shared" si="18"/>
        <v>14.7</v>
      </c>
      <c r="F308" s="1" t="str">
        <f t="shared" si="19"/>
        <v>14.7mm FBE</v>
      </c>
      <c r="G308" s="1" t="str">
        <f>_xlfn.CONCAT(TEXT(Q308,"0.0"),"mm ",INDEX('Pipe Lookup'!D:D,MATCH('~01 Pipe Segmentation'!R308,'Pipe Lookup'!C:C,0))," TYPE ",P308)</f>
        <v>14.7mm Fusion-Bonded Epoxy TYPE 5</v>
      </c>
      <c r="L308" s="1" t="s">
        <v>55</v>
      </c>
      <c r="M308" s="1">
        <v>1011339.31</v>
      </c>
      <c r="N308" s="1">
        <v>1011358.11</v>
      </c>
      <c r="O308" s="1">
        <v>18.799999999930151</v>
      </c>
      <c r="P308" s="1">
        <v>5</v>
      </c>
      <c r="Q308" s="1">
        <v>14.7</v>
      </c>
      <c r="R308" s="1" t="s">
        <v>56</v>
      </c>
      <c r="S308" s="1" t="s">
        <v>182</v>
      </c>
      <c r="V308" s="1">
        <v>0</v>
      </c>
      <c r="W308" s="1" t="s">
        <v>60</v>
      </c>
    </row>
    <row r="309" spans="1:23" x14ac:dyDescent="0.2">
      <c r="A309" s="1">
        <f t="shared" si="16"/>
        <v>1011358.11</v>
      </c>
      <c r="B309" s="1">
        <f t="shared" si="16"/>
        <v>1011363.11</v>
      </c>
      <c r="C309" s="11" t="s">
        <v>54</v>
      </c>
      <c r="D309" s="1" t="str">
        <f t="shared" si="17"/>
        <v>LE</v>
      </c>
      <c r="E309" s="1">
        <f t="shared" si="18"/>
        <v>14.7</v>
      </c>
      <c r="F309" s="1" t="str">
        <f t="shared" si="19"/>
        <v>14.7mm LE</v>
      </c>
      <c r="G309" s="1" t="str">
        <f>_xlfn.CONCAT(TEXT(Q309,"0.0"),"mm ",INDEX('Pipe Lookup'!D:D,MATCH('~01 Pipe Segmentation'!R309,'Pipe Lookup'!C:C,0))," TYPE ",P309)</f>
        <v>14.7mm Elbow TYPE 22</v>
      </c>
      <c r="L309" s="1" t="s">
        <v>55</v>
      </c>
      <c r="M309" s="1">
        <v>1011358.11</v>
      </c>
      <c r="N309" s="1">
        <v>1011363.11</v>
      </c>
      <c r="O309" s="1">
        <v>5</v>
      </c>
      <c r="P309" s="1">
        <v>22</v>
      </c>
      <c r="Q309" s="1">
        <v>14.7</v>
      </c>
      <c r="R309" s="1" t="s">
        <v>58</v>
      </c>
      <c r="S309" s="1" t="s">
        <v>182</v>
      </c>
      <c r="U309" s="1" t="s">
        <v>194</v>
      </c>
      <c r="V309" s="1">
        <v>0</v>
      </c>
      <c r="W309" s="1" t="s">
        <v>60</v>
      </c>
    </row>
    <row r="310" spans="1:23" x14ac:dyDescent="0.2">
      <c r="A310" s="1">
        <f t="shared" si="16"/>
        <v>1011363.11</v>
      </c>
      <c r="B310" s="1">
        <f t="shared" si="16"/>
        <v>1011372.51</v>
      </c>
      <c r="C310" s="11" t="s">
        <v>54</v>
      </c>
      <c r="D310" s="1" t="str">
        <f t="shared" si="17"/>
        <v>FBE</v>
      </c>
      <c r="E310" s="1">
        <f t="shared" si="18"/>
        <v>14.7</v>
      </c>
      <c r="F310" s="1" t="str">
        <f t="shared" si="19"/>
        <v>14.7mm FBE</v>
      </c>
      <c r="G310" s="1" t="str">
        <f>_xlfn.CONCAT(TEXT(Q310,"0.0"),"mm ",INDEX('Pipe Lookup'!D:D,MATCH('~01 Pipe Segmentation'!R310,'Pipe Lookup'!C:C,0))," TYPE ",P310)</f>
        <v>14.7mm Fusion-Bonded Epoxy TYPE 5</v>
      </c>
      <c r="L310" s="1" t="s">
        <v>55</v>
      </c>
      <c r="M310" s="1">
        <v>1011363.11</v>
      </c>
      <c r="N310" s="1">
        <v>1011372.51</v>
      </c>
      <c r="O310" s="1">
        <v>9.4000000000232831</v>
      </c>
      <c r="P310" s="1">
        <v>5</v>
      </c>
      <c r="Q310" s="1">
        <v>14.7</v>
      </c>
      <c r="R310" s="1" t="s">
        <v>56</v>
      </c>
      <c r="S310" s="1" t="s">
        <v>182</v>
      </c>
      <c r="V310" s="1">
        <v>0</v>
      </c>
      <c r="W310" s="1" t="s">
        <v>60</v>
      </c>
    </row>
    <row r="311" spans="1:23" x14ac:dyDescent="0.2">
      <c r="A311" s="1">
        <f t="shared" si="16"/>
        <v>1011372.51</v>
      </c>
      <c r="B311" s="1">
        <f t="shared" si="16"/>
        <v>1011376.71</v>
      </c>
      <c r="C311" s="11" t="s">
        <v>54</v>
      </c>
      <c r="D311" s="1" t="str">
        <f t="shared" si="17"/>
        <v>LE</v>
      </c>
      <c r="E311" s="1">
        <f t="shared" si="18"/>
        <v>14.7</v>
      </c>
      <c r="F311" s="1" t="str">
        <f t="shared" si="19"/>
        <v>14.7mm LE</v>
      </c>
      <c r="G311" s="1" t="str">
        <f>_xlfn.CONCAT(TEXT(Q311,"0.0"),"mm ",INDEX('Pipe Lookup'!D:D,MATCH('~01 Pipe Segmentation'!R311,'Pipe Lookup'!C:C,0))," TYPE ",P311)</f>
        <v>14.7mm Elbow TYPE 22</v>
      </c>
      <c r="L311" s="1" t="s">
        <v>55</v>
      </c>
      <c r="M311" s="1">
        <v>1011372.51</v>
      </c>
      <c r="N311" s="1">
        <v>1011376.71</v>
      </c>
      <c r="O311" s="1">
        <v>4.1999999999534339</v>
      </c>
      <c r="P311" s="1">
        <v>22</v>
      </c>
      <c r="Q311" s="1">
        <v>14.7</v>
      </c>
      <c r="R311" s="1" t="s">
        <v>58</v>
      </c>
      <c r="S311" s="1" t="s">
        <v>182</v>
      </c>
      <c r="U311" s="1" t="s">
        <v>195</v>
      </c>
      <c r="V311" s="1">
        <v>0</v>
      </c>
      <c r="W311" s="1" t="s">
        <v>60</v>
      </c>
    </row>
    <row r="312" spans="1:23" x14ac:dyDescent="0.2">
      <c r="A312" s="1">
        <f t="shared" si="16"/>
        <v>1011376.71</v>
      </c>
      <c r="B312" s="1">
        <f t="shared" si="16"/>
        <v>1011398.18</v>
      </c>
      <c r="C312" s="11" t="s">
        <v>54</v>
      </c>
      <c r="D312" s="1" t="str">
        <f t="shared" si="17"/>
        <v>FBE</v>
      </c>
      <c r="E312" s="1">
        <f t="shared" si="18"/>
        <v>14.7</v>
      </c>
      <c r="F312" s="1" t="str">
        <f t="shared" si="19"/>
        <v>14.7mm FBE</v>
      </c>
      <c r="G312" s="1" t="str">
        <f>_xlfn.CONCAT(TEXT(Q312,"0.0"),"mm ",INDEX('Pipe Lookup'!D:D,MATCH('~01 Pipe Segmentation'!R312,'Pipe Lookup'!C:C,0))," TYPE ",P312)</f>
        <v>14.7mm Fusion-Bonded Epoxy TYPE 5</v>
      </c>
      <c r="L312" s="1" t="s">
        <v>55</v>
      </c>
      <c r="M312" s="1">
        <v>1011376.71</v>
      </c>
      <c r="N312" s="1">
        <v>1011398.18</v>
      </c>
      <c r="O312" s="1">
        <v>21.470000000088476</v>
      </c>
      <c r="P312" s="1">
        <v>5</v>
      </c>
      <c r="Q312" s="1">
        <v>14.7</v>
      </c>
      <c r="R312" s="1" t="s">
        <v>56</v>
      </c>
      <c r="S312" s="1" t="s">
        <v>182</v>
      </c>
      <c r="V312" s="1">
        <v>0</v>
      </c>
      <c r="W312" s="1" t="s">
        <v>60</v>
      </c>
    </row>
    <row r="313" spans="1:23" x14ac:dyDescent="0.2">
      <c r="A313" s="1">
        <f t="shared" si="16"/>
        <v>1011398.18</v>
      </c>
      <c r="B313" s="1">
        <f t="shared" si="16"/>
        <v>1011403.01</v>
      </c>
      <c r="C313" s="11" t="s">
        <v>54</v>
      </c>
      <c r="D313" s="1" t="str">
        <f t="shared" si="17"/>
        <v>LE</v>
      </c>
      <c r="E313" s="1">
        <f t="shared" si="18"/>
        <v>14.7</v>
      </c>
      <c r="F313" s="1" t="str">
        <f t="shared" si="19"/>
        <v>14.7mm LE</v>
      </c>
      <c r="G313" s="1" t="str">
        <f>_xlfn.CONCAT(TEXT(Q313,"0.0"),"mm ",INDEX('Pipe Lookup'!D:D,MATCH('~01 Pipe Segmentation'!R313,'Pipe Lookup'!C:C,0))," TYPE ",P313)</f>
        <v>14.7mm Elbow TYPE 22</v>
      </c>
      <c r="L313" s="1" t="s">
        <v>55</v>
      </c>
      <c r="M313" s="1">
        <v>1011398.18</v>
      </c>
      <c r="N313" s="1">
        <v>1011403.01</v>
      </c>
      <c r="O313" s="1">
        <v>4.8299999999580905</v>
      </c>
      <c r="P313" s="1">
        <v>22</v>
      </c>
      <c r="Q313" s="1">
        <v>14.7</v>
      </c>
      <c r="R313" s="1" t="s">
        <v>58</v>
      </c>
      <c r="S313" s="1" t="s">
        <v>182</v>
      </c>
      <c r="U313" s="1" t="s">
        <v>196</v>
      </c>
      <c r="V313" s="1">
        <v>0</v>
      </c>
      <c r="W313" s="1" t="s">
        <v>60</v>
      </c>
    </row>
    <row r="314" spans="1:23" x14ac:dyDescent="0.2">
      <c r="A314" s="1">
        <f t="shared" si="16"/>
        <v>1011403.01</v>
      </c>
      <c r="B314" s="1">
        <f t="shared" si="16"/>
        <v>1011469.37</v>
      </c>
      <c r="C314" s="11" t="s">
        <v>54</v>
      </c>
      <c r="D314" s="1" t="str">
        <f t="shared" si="17"/>
        <v>FBE</v>
      </c>
      <c r="E314" s="1">
        <f t="shared" si="18"/>
        <v>14.7</v>
      </c>
      <c r="F314" s="1" t="str">
        <f t="shared" si="19"/>
        <v>14.7mm FBE</v>
      </c>
      <c r="G314" s="1" t="str">
        <f>_xlfn.CONCAT(TEXT(Q314,"0.0"),"mm ",INDEX('Pipe Lookup'!D:D,MATCH('~01 Pipe Segmentation'!R314,'Pipe Lookup'!C:C,0))," TYPE ",P314)</f>
        <v>14.7mm Fusion-Bonded Epoxy TYPE 5</v>
      </c>
      <c r="L314" s="1" t="s">
        <v>55</v>
      </c>
      <c r="M314" s="1">
        <v>1011403.01</v>
      </c>
      <c r="N314" s="1">
        <v>1011469.37</v>
      </c>
      <c r="O314" s="1">
        <v>66.35999999998603</v>
      </c>
      <c r="P314" s="1">
        <v>5</v>
      </c>
      <c r="Q314" s="1">
        <v>14.7</v>
      </c>
      <c r="R314" s="1" t="s">
        <v>56</v>
      </c>
      <c r="S314" s="1" t="s">
        <v>182</v>
      </c>
      <c r="V314" s="1">
        <v>0</v>
      </c>
      <c r="W314" s="1" t="s">
        <v>60</v>
      </c>
    </row>
    <row r="315" spans="1:23" x14ac:dyDescent="0.2">
      <c r="A315" s="1">
        <f t="shared" si="16"/>
        <v>1011469.37</v>
      </c>
      <c r="B315" s="1">
        <f t="shared" si="16"/>
        <v>1011474.36</v>
      </c>
      <c r="C315" s="11" t="s">
        <v>54</v>
      </c>
      <c r="D315" s="1" t="str">
        <f t="shared" si="17"/>
        <v>LE</v>
      </c>
      <c r="E315" s="1">
        <f t="shared" si="18"/>
        <v>14.7</v>
      </c>
      <c r="F315" s="1" t="str">
        <f t="shared" si="19"/>
        <v>14.7mm LE</v>
      </c>
      <c r="G315" s="1" t="str">
        <f>_xlfn.CONCAT(TEXT(Q315,"0.0"),"mm ",INDEX('Pipe Lookup'!D:D,MATCH('~01 Pipe Segmentation'!R315,'Pipe Lookup'!C:C,0))," TYPE ",P315)</f>
        <v>14.7mm Elbow TYPE 22</v>
      </c>
      <c r="L315" s="1" t="s">
        <v>55</v>
      </c>
      <c r="M315" s="1">
        <v>1011469.37</v>
      </c>
      <c r="N315" s="1">
        <v>1011474.36</v>
      </c>
      <c r="O315" s="1">
        <v>4.9899999999906868</v>
      </c>
      <c r="P315" s="1">
        <v>22</v>
      </c>
      <c r="Q315" s="1">
        <v>14.7</v>
      </c>
      <c r="R315" s="1" t="s">
        <v>58</v>
      </c>
      <c r="S315" s="1" t="s">
        <v>182</v>
      </c>
      <c r="U315" s="1" t="s">
        <v>197</v>
      </c>
      <c r="V315" s="1">
        <v>0</v>
      </c>
      <c r="W315" s="1" t="s">
        <v>60</v>
      </c>
    </row>
    <row r="316" spans="1:23" x14ac:dyDescent="0.2">
      <c r="A316" s="1">
        <f t="shared" si="16"/>
        <v>1011474.36</v>
      </c>
      <c r="B316" s="1">
        <f t="shared" si="16"/>
        <v>1011508.11</v>
      </c>
      <c r="C316" s="11" t="s">
        <v>54</v>
      </c>
      <c r="D316" s="1" t="str">
        <f t="shared" si="17"/>
        <v>FBE</v>
      </c>
      <c r="E316" s="1">
        <f t="shared" si="18"/>
        <v>14.7</v>
      </c>
      <c r="F316" s="1" t="str">
        <f t="shared" si="19"/>
        <v>14.7mm FBE</v>
      </c>
      <c r="G316" s="1" t="str">
        <f>_xlfn.CONCAT(TEXT(Q316,"0.0"),"mm ",INDEX('Pipe Lookup'!D:D,MATCH('~01 Pipe Segmentation'!R316,'Pipe Lookup'!C:C,0))," TYPE ",P316)</f>
        <v>14.7mm Fusion-Bonded Epoxy TYPE 5</v>
      </c>
      <c r="L316" s="1" t="s">
        <v>55</v>
      </c>
      <c r="M316" s="1">
        <v>1011474.36</v>
      </c>
      <c r="N316" s="1">
        <v>1011508.11</v>
      </c>
      <c r="O316" s="1">
        <v>33.75</v>
      </c>
      <c r="P316" s="1">
        <v>5</v>
      </c>
      <c r="Q316" s="1">
        <v>14.7</v>
      </c>
      <c r="R316" s="1" t="s">
        <v>56</v>
      </c>
      <c r="S316" s="1" t="s">
        <v>182</v>
      </c>
      <c r="V316" s="1">
        <v>0</v>
      </c>
      <c r="W316" s="1" t="s">
        <v>60</v>
      </c>
    </row>
    <row r="317" spans="1:23" x14ac:dyDescent="0.2">
      <c r="A317" s="1">
        <f t="shared" si="16"/>
        <v>1011508.11</v>
      </c>
      <c r="B317" s="1">
        <f t="shared" si="16"/>
        <v>1011513.12</v>
      </c>
      <c r="C317" s="11" t="s">
        <v>54</v>
      </c>
      <c r="D317" s="1" t="str">
        <f t="shared" si="17"/>
        <v>LE</v>
      </c>
      <c r="E317" s="1">
        <f t="shared" si="18"/>
        <v>14.7</v>
      </c>
      <c r="F317" s="1" t="str">
        <f t="shared" si="19"/>
        <v>14.7mm LE</v>
      </c>
      <c r="G317" s="1" t="str">
        <f>_xlfn.CONCAT(TEXT(Q317,"0.0"),"mm ",INDEX('Pipe Lookup'!D:D,MATCH('~01 Pipe Segmentation'!R317,'Pipe Lookup'!C:C,0))," TYPE ",P317)</f>
        <v>14.7mm Elbow TYPE 22</v>
      </c>
      <c r="L317" s="1" t="s">
        <v>55</v>
      </c>
      <c r="M317" s="1">
        <v>1011508.11</v>
      </c>
      <c r="N317" s="1">
        <v>1011513.12</v>
      </c>
      <c r="O317" s="1">
        <v>5.0100000000093132</v>
      </c>
      <c r="P317" s="1">
        <v>22</v>
      </c>
      <c r="Q317" s="1">
        <v>14.7</v>
      </c>
      <c r="R317" s="1" t="s">
        <v>58</v>
      </c>
      <c r="S317" s="1" t="s">
        <v>182</v>
      </c>
      <c r="U317" s="1" t="s">
        <v>198</v>
      </c>
      <c r="V317" s="1">
        <v>0</v>
      </c>
      <c r="W317" s="1" t="s">
        <v>60</v>
      </c>
    </row>
    <row r="318" spans="1:23" x14ac:dyDescent="0.2">
      <c r="A318" s="1">
        <f t="shared" si="16"/>
        <v>1011513.12</v>
      </c>
      <c r="B318" s="1">
        <f t="shared" si="16"/>
        <v>1011518.71</v>
      </c>
      <c r="C318" s="11" t="s">
        <v>54</v>
      </c>
      <c r="D318" s="1" t="str">
        <f t="shared" si="17"/>
        <v>LE</v>
      </c>
      <c r="E318" s="1">
        <f t="shared" si="18"/>
        <v>14.7</v>
      </c>
      <c r="F318" s="1" t="str">
        <f t="shared" si="19"/>
        <v>14.7mm LE</v>
      </c>
      <c r="G318" s="1" t="str">
        <f>_xlfn.CONCAT(TEXT(Q318,"0.0"),"mm ",INDEX('Pipe Lookup'!D:D,MATCH('~01 Pipe Segmentation'!R318,'Pipe Lookup'!C:C,0))," TYPE ",P318)</f>
        <v>14.7mm Elbow TYPE 22</v>
      </c>
      <c r="L318" s="1" t="s">
        <v>55</v>
      </c>
      <c r="M318" s="1">
        <v>1011513.12</v>
      </c>
      <c r="N318" s="1">
        <v>1011518.71</v>
      </c>
      <c r="O318" s="1">
        <v>5.5899999999674037</v>
      </c>
      <c r="P318" s="1">
        <v>22</v>
      </c>
      <c r="Q318" s="1">
        <v>14.7</v>
      </c>
      <c r="R318" s="1" t="s">
        <v>58</v>
      </c>
      <c r="S318" s="1" t="s">
        <v>182</v>
      </c>
      <c r="U318" s="1" t="s">
        <v>199</v>
      </c>
      <c r="V318" s="1">
        <v>0</v>
      </c>
      <c r="W318" s="1" t="s">
        <v>86</v>
      </c>
    </row>
    <row r="319" spans="1:23" x14ac:dyDescent="0.2">
      <c r="A319" s="1">
        <f t="shared" si="16"/>
        <v>1011518.71</v>
      </c>
      <c r="B319" s="1">
        <f t="shared" si="16"/>
        <v>1011527.91</v>
      </c>
      <c r="C319" s="11" t="s">
        <v>54</v>
      </c>
      <c r="D319" s="1" t="str">
        <f t="shared" si="17"/>
        <v>FBE</v>
      </c>
      <c r="E319" s="1">
        <f t="shared" si="18"/>
        <v>14.7</v>
      </c>
      <c r="F319" s="1" t="str">
        <f t="shared" si="19"/>
        <v>14.7mm FBE</v>
      </c>
      <c r="G319" s="1" t="str">
        <f>_xlfn.CONCAT(TEXT(Q319,"0.0"),"mm ",INDEX('Pipe Lookup'!D:D,MATCH('~01 Pipe Segmentation'!R319,'Pipe Lookup'!C:C,0))," TYPE ",P319)</f>
        <v>14.7mm Fusion-Bonded Epoxy TYPE 5</v>
      </c>
      <c r="L319" s="1" t="s">
        <v>55</v>
      </c>
      <c r="M319" s="1">
        <v>1011518.71</v>
      </c>
      <c r="N319" s="1">
        <v>1011527.91</v>
      </c>
      <c r="O319" s="1">
        <v>9.2000000000698492</v>
      </c>
      <c r="P319" s="1">
        <v>5</v>
      </c>
      <c r="Q319" s="1">
        <v>14.7</v>
      </c>
      <c r="R319" s="1" t="s">
        <v>56</v>
      </c>
      <c r="S319" s="1" t="s">
        <v>182</v>
      </c>
      <c r="V319" s="1">
        <v>0</v>
      </c>
      <c r="W319" s="1" t="s">
        <v>60</v>
      </c>
    </row>
    <row r="320" spans="1:23" x14ac:dyDescent="0.2">
      <c r="A320" s="1">
        <f t="shared" si="16"/>
        <v>1011527.91</v>
      </c>
      <c r="B320" s="1">
        <f t="shared" si="16"/>
        <v>1011533.31</v>
      </c>
      <c r="C320" s="11" t="s">
        <v>54</v>
      </c>
      <c r="D320" s="1" t="str">
        <f t="shared" si="17"/>
        <v>LE</v>
      </c>
      <c r="E320" s="1">
        <f t="shared" si="18"/>
        <v>14.7</v>
      </c>
      <c r="F320" s="1" t="str">
        <f t="shared" si="19"/>
        <v>14.7mm LE</v>
      </c>
      <c r="G320" s="1" t="str">
        <f>_xlfn.CONCAT(TEXT(Q320,"0.0"),"mm ",INDEX('Pipe Lookup'!D:D,MATCH('~01 Pipe Segmentation'!R320,'Pipe Lookup'!C:C,0))," TYPE ",P320)</f>
        <v>14.7mm Elbow TYPE 22</v>
      </c>
      <c r="L320" s="1" t="s">
        <v>55</v>
      </c>
      <c r="M320" s="1">
        <v>1011527.91</v>
      </c>
      <c r="N320" s="1">
        <v>1011533.31</v>
      </c>
      <c r="O320" s="1">
        <v>5.4000000000232831</v>
      </c>
      <c r="P320" s="1">
        <v>22</v>
      </c>
      <c r="Q320" s="1">
        <v>14.7</v>
      </c>
      <c r="R320" s="1" t="s">
        <v>58</v>
      </c>
      <c r="S320" s="1" t="s">
        <v>182</v>
      </c>
      <c r="U320" s="1" t="s">
        <v>200</v>
      </c>
      <c r="V320" s="1">
        <v>0</v>
      </c>
      <c r="W320" s="1" t="s">
        <v>60</v>
      </c>
    </row>
    <row r="321" spans="1:23" x14ac:dyDescent="0.2">
      <c r="A321" s="1">
        <f t="shared" si="16"/>
        <v>1011533.31</v>
      </c>
      <c r="B321" s="1">
        <f t="shared" si="16"/>
        <v>1011536.31</v>
      </c>
      <c r="C321" s="11" t="s">
        <v>54</v>
      </c>
      <c r="D321" s="1" t="str">
        <f t="shared" si="17"/>
        <v>FBE</v>
      </c>
      <c r="E321" s="1">
        <f t="shared" si="18"/>
        <v>14.7</v>
      </c>
      <c r="F321" s="1" t="str">
        <f t="shared" si="19"/>
        <v>14.7mm FBE</v>
      </c>
      <c r="G321" s="1" t="str">
        <f>_xlfn.CONCAT(TEXT(Q321,"0.0"),"mm ",INDEX('Pipe Lookup'!D:D,MATCH('~01 Pipe Segmentation'!R321,'Pipe Lookup'!C:C,0))," TYPE ",P321)</f>
        <v>14.7mm Fusion-Bonded Epoxy TYPE 5</v>
      </c>
      <c r="L321" s="1" t="s">
        <v>55</v>
      </c>
      <c r="M321" s="1">
        <v>1011533.31</v>
      </c>
      <c r="N321" s="1">
        <v>1011536.31</v>
      </c>
      <c r="O321" s="1">
        <v>3</v>
      </c>
      <c r="P321" s="1">
        <v>5</v>
      </c>
      <c r="Q321" s="1">
        <v>14.7</v>
      </c>
      <c r="R321" s="1" t="s">
        <v>56</v>
      </c>
      <c r="S321" s="1" t="s">
        <v>182</v>
      </c>
      <c r="V321" s="1">
        <v>0</v>
      </c>
      <c r="W321" s="1" t="s">
        <v>60</v>
      </c>
    </row>
    <row r="322" spans="1:23" x14ac:dyDescent="0.2">
      <c r="A322" s="1">
        <f t="shared" ref="A322:B385" si="20">IF(OR(AND(ISNUMBER(M322),M322&gt;0),ISNUMBER(SEARCH("+",M322))),IF(NOT(ISNUMBER(M322)),1000*LEFT(M322,SEARCH("+",M322)-1)+MID(M322,SEARCH("+",M322)+1,3)+RIGHT(M322,3),M322),"")</f>
        <v>1011536.31</v>
      </c>
      <c r="B322" s="1">
        <f t="shared" si="20"/>
        <v>1011541.39</v>
      </c>
      <c r="C322" s="11" t="s">
        <v>54</v>
      </c>
      <c r="D322" s="1" t="str">
        <f t="shared" si="17"/>
        <v>LE</v>
      </c>
      <c r="E322" s="1">
        <f t="shared" si="18"/>
        <v>14.7</v>
      </c>
      <c r="F322" s="1" t="str">
        <f t="shared" si="19"/>
        <v>14.7mm LE</v>
      </c>
      <c r="G322" s="1" t="str">
        <f>_xlfn.CONCAT(TEXT(Q322,"0.0"),"mm ",INDEX('Pipe Lookup'!D:D,MATCH('~01 Pipe Segmentation'!R322,'Pipe Lookup'!C:C,0))," TYPE ",P322)</f>
        <v>14.7mm Elbow TYPE 22</v>
      </c>
      <c r="L322" s="1" t="s">
        <v>55</v>
      </c>
      <c r="M322" s="1">
        <v>1011536.31</v>
      </c>
      <c r="N322" s="1">
        <v>1011541.39</v>
      </c>
      <c r="O322" s="1">
        <v>5.0799999999580905</v>
      </c>
      <c r="P322" s="1">
        <v>22</v>
      </c>
      <c r="Q322" s="1">
        <v>14.7</v>
      </c>
      <c r="R322" s="1" t="s">
        <v>58</v>
      </c>
      <c r="S322" s="1" t="s">
        <v>182</v>
      </c>
      <c r="U322" s="1" t="s">
        <v>201</v>
      </c>
      <c r="V322" s="1">
        <v>0</v>
      </c>
      <c r="W322" s="1" t="s">
        <v>60</v>
      </c>
    </row>
    <row r="323" spans="1:23" x14ac:dyDescent="0.2">
      <c r="A323" s="1">
        <f t="shared" si="20"/>
        <v>1011541.39</v>
      </c>
      <c r="B323" s="1">
        <f t="shared" si="20"/>
        <v>1011721.61</v>
      </c>
      <c r="C323" s="11" t="s">
        <v>54</v>
      </c>
      <c r="D323" s="1" t="str">
        <f t="shared" ref="D323:D386" si="21">TRIM(LEFT(R323,3))</f>
        <v>FBE</v>
      </c>
      <c r="E323" s="1">
        <f t="shared" ref="E323:E386" si="22">Q323</f>
        <v>14.7</v>
      </c>
      <c r="F323" s="1" t="str">
        <f t="shared" ref="F323:F386" si="23">_xlfn.CONCAT(TEXT(Q323,"0.0"),"mm ",R323)</f>
        <v>14.7mm FBE</v>
      </c>
      <c r="G323" s="1" t="str">
        <f>_xlfn.CONCAT(TEXT(Q323,"0.0"),"mm ",INDEX('Pipe Lookup'!D:D,MATCH('~01 Pipe Segmentation'!R323,'Pipe Lookup'!C:C,0))," TYPE ",P323)</f>
        <v>14.7mm Fusion-Bonded Epoxy TYPE 5</v>
      </c>
      <c r="L323" s="1" t="s">
        <v>55</v>
      </c>
      <c r="M323" s="1">
        <v>1011541.39</v>
      </c>
      <c r="N323" s="1">
        <v>1011721.61</v>
      </c>
      <c r="O323" s="1">
        <v>180.21999999997206</v>
      </c>
      <c r="P323" s="1">
        <v>5</v>
      </c>
      <c r="Q323" s="1">
        <v>14.7</v>
      </c>
      <c r="R323" s="1" t="s">
        <v>56</v>
      </c>
      <c r="S323" s="1" t="s">
        <v>182</v>
      </c>
      <c r="V323" s="1">
        <v>0</v>
      </c>
      <c r="W323" s="1" t="s">
        <v>60</v>
      </c>
    </row>
    <row r="324" spans="1:23" x14ac:dyDescent="0.2">
      <c r="A324" s="1">
        <f t="shared" si="20"/>
        <v>1011721.61</v>
      </c>
      <c r="B324" s="1">
        <f t="shared" si="20"/>
        <v>1011745.31</v>
      </c>
      <c r="C324" s="11" t="s">
        <v>54</v>
      </c>
      <c r="D324" s="1" t="str">
        <f t="shared" si="21"/>
        <v>FBE</v>
      </c>
      <c r="E324" s="1">
        <f t="shared" si="22"/>
        <v>19</v>
      </c>
      <c r="F324" s="1" t="str">
        <f t="shared" si="23"/>
        <v>19.0mm FBE</v>
      </c>
      <c r="G324" s="1" t="str">
        <f>_xlfn.CONCAT(TEXT(Q324,"0.0"),"mm ",INDEX('Pipe Lookup'!D:D,MATCH('~01 Pipe Segmentation'!R324,'Pipe Lookup'!C:C,0))," TYPE ",P324)</f>
        <v>19.0mm Fusion-Bonded Epoxy TYPE 7</v>
      </c>
      <c r="L324" s="1" t="s">
        <v>55</v>
      </c>
      <c r="M324" s="1">
        <v>1011721.61</v>
      </c>
      <c r="N324" s="1">
        <v>1011745.31</v>
      </c>
      <c r="O324" s="1">
        <v>23.700000000069849</v>
      </c>
      <c r="P324" s="1">
        <v>7</v>
      </c>
      <c r="Q324" s="1">
        <v>19</v>
      </c>
      <c r="R324" s="1" t="s">
        <v>56</v>
      </c>
      <c r="S324" s="1" t="s">
        <v>182</v>
      </c>
      <c r="V324" s="1">
        <v>0</v>
      </c>
      <c r="W324" s="1" t="s">
        <v>60</v>
      </c>
    </row>
    <row r="325" spans="1:23" x14ac:dyDescent="0.2">
      <c r="A325" s="1">
        <f t="shared" si="20"/>
        <v>1011745.31</v>
      </c>
      <c r="B325" s="1">
        <f t="shared" si="20"/>
        <v>1011749.91</v>
      </c>
      <c r="C325" s="11" t="s">
        <v>54</v>
      </c>
      <c r="D325" s="1" t="str">
        <f t="shared" si="21"/>
        <v>LE</v>
      </c>
      <c r="E325" s="1">
        <f t="shared" si="22"/>
        <v>19</v>
      </c>
      <c r="F325" s="1" t="str">
        <f t="shared" si="23"/>
        <v>19.0mm LE</v>
      </c>
      <c r="G325" s="1" t="str">
        <f>_xlfn.CONCAT(TEXT(Q325,"0.0"),"mm ",INDEX('Pipe Lookup'!D:D,MATCH('~01 Pipe Segmentation'!R325,'Pipe Lookup'!C:C,0))," TYPE ",P325)</f>
        <v>19.0mm Elbow TYPE 26</v>
      </c>
      <c r="L325" s="1" t="s">
        <v>55</v>
      </c>
      <c r="M325" s="1">
        <v>1011745.31</v>
      </c>
      <c r="N325" s="1">
        <v>1011749.91</v>
      </c>
      <c r="O325" s="1">
        <v>4.5999999999767169</v>
      </c>
      <c r="P325" s="1">
        <v>26</v>
      </c>
      <c r="Q325" s="1">
        <v>19</v>
      </c>
      <c r="R325" s="1" t="s">
        <v>58</v>
      </c>
      <c r="S325" s="1" t="s">
        <v>182</v>
      </c>
      <c r="U325" s="1" t="s">
        <v>202</v>
      </c>
      <c r="V325" s="1">
        <v>0</v>
      </c>
      <c r="W325" s="1" t="s">
        <v>60</v>
      </c>
    </row>
    <row r="326" spans="1:23" x14ac:dyDescent="0.2">
      <c r="A326" s="1">
        <f t="shared" si="20"/>
        <v>1011749.91</v>
      </c>
      <c r="B326" s="1">
        <f t="shared" si="20"/>
        <v>1011761.51</v>
      </c>
      <c r="C326" s="11" t="s">
        <v>54</v>
      </c>
      <c r="D326" s="1" t="str">
        <f t="shared" si="21"/>
        <v>FBE</v>
      </c>
      <c r="E326" s="1">
        <f t="shared" si="22"/>
        <v>19</v>
      </c>
      <c r="F326" s="1" t="str">
        <f t="shared" si="23"/>
        <v>19.0mm FBE</v>
      </c>
      <c r="G326" s="1" t="str">
        <f>_xlfn.CONCAT(TEXT(Q326,"0.0"),"mm ",INDEX('Pipe Lookup'!D:D,MATCH('~01 Pipe Segmentation'!R326,'Pipe Lookup'!C:C,0))," TYPE ",P326)</f>
        <v>19.0mm Fusion-Bonded Epoxy TYPE 7</v>
      </c>
      <c r="L326" s="1" t="s">
        <v>55</v>
      </c>
      <c r="M326" s="1">
        <v>1011749.91</v>
      </c>
      <c r="N326" s="1">
        <v>1011761.51</v>
      </c>
      <c r="O326" s="1">
        <v>11.599999999976717</v>
      </c>
      <c r="P326" s="1">
        <v>7</v>
      </c>
      <c r="Q326" s="1">
        <v>19</v>
      </c>
      <c r="R326" s="1" t="s">
        <v>56</v>
      </c>
      <c r="S326" s="1" t="s">
        <v>182</v>
      </c>
      <c r="V326" s="1">
        <v>0</v>
      </c>
      <c r="W326" s="1" t="s">
        <v>60</v>
      </c>
    </row>
    <row r="327" spans="1:23" x14ac:dyDescent="0.2">
      <c r="A327" s="1">
        <f t="shared" si="20"/>
        <v>1011761.51</v>
      </c>
      <c r="B327" s="1">
        <f t="shared" si="20"/>
        <v>1011765.71</v>
      </c>
      <c r="C327" s="11" t="s">
        <v>54</v>
      </c>
      <c r="D327" s="1" t="str">
        <f t="shared" si="21"/>
        <v>LE</v>
      </c>
      <c r="E327" s="1">
        <f t="shared" si="22"/>
        <v>19</v>
      </c>
      <c r="F327" s="1" t="str">
        <f t="shared" si="23"/>
        <v>19.0mm LE</v>
      </c>
      <c r="G327" s="1" t="str">
        <f>_xlfn.CONCAT(TEXT(Q327,"0.0"),"mm ",INDEX('Pipe Lookup'!D:D,MATCH('~01 Pipe Segmentation'!R327,'Pipe Lookup'!C:C,0))," TYPE ",P327)</f>
        <v>19.0mm Elbow TYPE 26</v>
      </c>
      <c r="L327" s="1" t="s">
        <v>55</v>
      </c>
      <c r="M327" s="1">
        <v>1011761.51</v>
      </c>
      <c r="N327" s="1">
        <v>1011765.71</v>
      </c>
      <c r="O327" s="1">
        <v>4.1999999999534339</v>
      </c>
      <c r="P327" s="1">
        <v>26</v>
      </c>
      <c r="Q327" s="1">
        <v>19</v>
      </c>
      <c r="R327" s="1" t="s">
        <v>58</v>
      </c>
      <c r="S327" s="1" t="s">
        <v>182</v>
      </c>
      <c r="U327" s="1" t="s">
        <v>203</v>
      </c>
      <c r="V327" s="1">
        <v>0</v>
      </c>
      <c r="W327" s="1" t="s">
        <v>60</v>
      </c>
    </row>
    <row r="328" spans="1:23" x14ac:dyDescent="0.2">
      <c r="A328" s="1">
        <f t="shared" si="20"/>
        <v>1011765.71</v>
      </c>
      <c r="B328" s="1">
        <f t="shared" si="20"/>
        <v>1011828.11</v>
      </c>
      <c r="C328" s="11" t="s">
        <v>54</v>
      </c>
      <c r="D328" s="1" t="str">
        <f t="shared" si="21"/>
        <v>FBE</v>
      </c>
      <c r="E328" s="1">
        <f t="shared" si="22"/>
        <v>19</v>
      </c>
      <c r="F328" s="1" t="str">
        <f t="shared" si="23"/>
        <v>19.0mm FBE</v>
      </c>
      <c r="G328" s="1" t="str">
        <f>_xlfn.CONCAT(TEXT(Q328,"0.0"),"mm ",INDEX('Pipe Lookup'!D:D,MATCH('~01 Pipe Segmentation'!R328,'Pipe Lookup'!C:C,0))," TYPE ",P328)</f>
        <v>19.0mm Fusion-Bonded Epoxy TYPE 7</v>
      </c>
      <c r="L328" s="1" t="s">
        <v>55</v>
      </c>
      <c r="M328" s="1">
        <v>1011765.71</v>
      </c>
      <c r="N328" s="1">
        <v>1011828.11</v>
      </c>
      <c r="O328" s="1">
        <v>62.400000000023283</v>
      </c>
      <c r="P328" s="1">
        <v>7</v>
      </c>
      <c r="Q328" s="1">
        <v>19</v>
      </c>
      <c r="R328" s="1" t="s">
        <v>56</v>
      </c>
      <c r="S328" s="1" t="s">
        <v>182</v>
      </c>
      <c r="V328" s="1">
        <v>0</v>
      </c>
      <c r="W328" s="1" t="s">
        <v>60</v>
      </c>
    </row>
    <row r="329" spans="1:23" x14ac:dyDescent="0.2">
      <c r="A329" s="1">
        <f t="shared" si="20"/>
        <v>1011828.11</v>
      </c>
      <c r="B329" s="1">
        <f t="shared" si="20"/>
        <v>1011833.11</v>
      </c>
      <c r="C329" s="11" t="s">
        <v>54</v>
      </c>
      <c r="D329" s="1" t="str">
        <f t="shared" si="21"/>
        <v>LE</v>
      </c>
      <c r="E329" s="1">
        <f t="shared" si="22"/>
        <v>19</v>
      </c>
      <c r="F329" s="1" t="str">
        <f t="shared" si="23"/>
        <v>19.0mm LE</v>
      </c>
      <c r="G329" s="1" t="str">
        <f>_xlfn.CONCAT(TEXT(Q329,"0.0"),"mm ",INDEX('Pipe Lookup'!D:D,MATCH('~01 Pipe Segmentation'!R329,'Pipe Lookup'!C:C,0))," TYPE ",P329)</f>
        <v>19.0mm Elbow TYPE 26</v>
      </c>
      <c r="L329" s="1" t="s">
        <v>55</v>
      </c>
      <c r="M329" s="1">
        <v>1011828.11</v>
      </c>
      <c r="N329" s="1">
        <v>1011833.11</v>
      </c>
      <c r="O329" s="1">
        <v>5</v>
      </c>
      <c r="P329" s="1">
        <v>26</v>
      </c>
      <c r="Q329" s="1">
        <v>19</v>
      </c>
      <c r="R329" s="1" t="s">
        <v>58</v>
      </c>
      <c r="S329" s="1" t="s">
        <v>182</v>
      </c>
      <c r="U329" s="1" t="s">
        <v>204</v>
      </c>
      <c r="V329" s="1">
        <v>0</v>
      </c>
      <c r="W329" s="1" t="s">
        <v>60</v>
      </c>
    </row>
    <row r="330" spans="1:23" x14ac:dyDescent="0.2">
      <c r="A330" s="1">
        <f t="shared" si="20"/>
        <v>1011833.11</v>
      </c>
      <c r="B330" s="1">
        <f t="shared" si="20"/>
        <v>1011857.11</v>
      </c>
      <c r="C330" s="11" t="s">
        <v>54</v>
      </c>
      <c r="D330" s="1" t="str">
        <f t="shared" si="21"/>
        <v>FBE</v>
      </c>
      <c r="E330" s="1">
        <f t="shared" si="22"/>
        <v>19</v>
      </c>
      <c r="F330" s="1" t="str">
        <f t="shared" si="23"/>
        <v>19.0mm FBE</v>
      </c>
      <c r="G330" s="1" t="str">
        <f>_xlfn.CONCAT(TEXT(Q330,"0.0"),"mm ",INDEX('Pipe Lookup'!D:D,MATCH('~01 Pipe Segmentation'!R330,'Pipe Lookup'!C:C,0))," TYPE ",P330)</f>
        <v>19.0mm Fusion-Bonded Epoxy TYPE 7</v>
      </c>
      <c r="L330" s="1" t="s">
        <v>55</v>
      </c>
      <c r="M330" s="1">
        <v>1011833.11</v>
      </c>
      <c r="N330" s="1">
        <v>1011857.11</v>
      </c>
      <c r="O330" s="1">
        <v>24</v>
      </c>
      <c r="P330" s="1">
        <v>7</v>
      </c>
      <c r="Q330" s="1">
        <v>19</v>
      </c>
      <c r="R330" s="1" t="s">
        <v>56</v>
      </c>
      <c r="S330" s="1" t="s">
        <v>182</v>
      </c>
      <c r="V330" s="1">
        <v>0</v>
      </c>
      <c r="W330" s="1" t="s">
        <v>60</v>
      </c>
    </row>
    <row r="331" spans="1:23" x14ac:dyDescent="0.2">
      <c r="A331" s="1">
        <f t="shared" si="20"/>
        <v>1011857.11</v>
      </c>
      <c r="B331" s="1">
        <f t="shared" si="20"/>
        <v>1011966.31</v>
      </c>
      <c r="C331" s="11" t="s">
        <v>54</v>
      </c>
      <c r="D331" s="1" t="str">
        <f t="shared" si="21"/>
        <v>FBE</v>
      </c>
      <c r="E331" s="1">
        <f t="shared" si="22"/>
        <v>14.7</v>
      </c>
      <c r="F331" s="1" t="str">
        <f t="shared" si="23"/>
        <v>14.7mm FBE</v>
      </c>
      <c r="G331" s="1" t="str">
        <f>_xlfn.CONCAT(TEXT(Q331,"0.0"),"mm ",INDEX('Pipe Lookup'!D:D,MATCH('~01 Pipe Segmentation'!R331,'Pipe Lookup'!C:C,0))," TYPE ",P331)</f>
        <v>14.7mm Fusion-Bonded Epoxy TYPE 5</v>
      </c>
      <c r="L331" s="1" t="s">
        <v>55</v>
      </c>
      <c r="M331" s="1">
        <v>1011857.11</v>
      </c>
      <c r="N331" s="1">
        <v>1011966.31</v>
      </c>
      <c r="O331" s="1">
        <v>109.20000000006985</v>
      </c>
      <c r="P331" s="1">
        <v>5</v>
      </c>
      <c r="Q331" s="1">
        <v>14.7</v>
      </c>
      <c r="R331" s="1" t="s">
        <v>56</v>
      </c>
      <c r="S331" s="1" t="s">
        <v>182</v>
      </c>
      <c r="V331" s="1">
        <v>0</v>
      </c>
      <c r="W331" s="1" t="s">
        <v>60</v>
      </c>
    </row>
    <row r="332" spans="1:23" x14ac:dyDescent="0.2">
      <c r="A332" s="1">
        <f t="shared" si="20"/>
        <v>1011966.31</v>
      </c>
      <c r="B332" s="1">
        <f t="shared" si="20"/>
        <v>1011990.31</v>
      </c>
      <c r="C332" s="11" t="s">
        <v>54</v>
      </c>
      <c r="D332" s="1" t="str">
        <f t="shared" si="21"/>
        <v>FBE</v>
      </c>
      <c r="E332" s="1">
        <f t="shared" si="22"/>
        <v>19</v>
      </c>
      <c r="F332" s="1" t="str">
        <f t="shared" si="23"/>
        <v>19.0mm FBE</v>
      </c>
      <c r="G332" s="1" t="str">
        <f>_xlfn.CONCAT(TEXT(Q332,"0.0"),"mm ",INDEX('Pipe Lookup'!D:D,MATCH('~01 Pipe Segmentation'!R332,'Pipe Lookup'!C:C,0))," TYPE ",P332)</f>
        <v>19.0mm Fusion-Bonded Epoxy TYPE 7</v>
      </c>
      <c r="L332" s="1" t="s">
        <v>55</v>
      </c>
      <c r="M332" s="1">
        <v>1011966.31</v>
      </c>
      <c r="N332" s="1">
        <v>1011990.31</v>
      </c>
      <c r="O332" s="1">
        <v>24</v>
      </c>
      <c r="P332" s="1">
        <v>7</v>
      </c>
      <c r="Q332" s="1">
        <v>19</v>
      </c>
      <c r="R332" s="1" t="s">
        <v>56</v>
      </c>
      <c r="S332" s="1" t="s">
        <v>182</v>
      </c>
      <c r="V332" s="1">
        <v>0</v>
      </c>
      <c r="W332" s="1" t="s">
        <v>60</v>
      </c>
    </row>
    <row r="333" spans="1:23" x14ac:dyDescent="0.2">
      <c r="A333" s="1">
        <f t="shared" si="20"/>
        <v>1011990.31</v>
      </c>
      <c r="B333" s="1">
        <f t="shared" si="20"/>
        <v>1011994.91</v>
      </c>
      <c r="C333" s="11" t="s">
        <v>54</v>
      </c>
      <c r="D333" s="1" t="str">
        <f t="shared" si="21"/>
        <v>LE</v>
      </c>
      <c r="E333" s="1">
        <f t="shared" si="22"/>
        <v>19</v>
      </c>
      <c r="F333" s="1" t="str">
        <f t="shared" si="23"/>
        <v>19.0mm LE</v>
      </c>
      <c r="G333" s="1" t="str">
        <f>_xlfn.CONCAT(TEXT(Q333,"0.0"),"mm ",INDEX('Pipe Lookup'!D:D,MATCH('~01 Pipe Segmentation'!R333,'Pipe Lookup'!C:C,0))," TYPE ",P333)</f>
        <v>19.0mm Elbow TYPE 26</v>
      </c>
      <c r="L333" s="1" t="s">
        <v>55</v>
      </c>
      <c r="M333" s="1">
        <v>1011990.31</v>
      </c>
      <c r="N333" s="1">
        <v>1011994.91</v>
      </c>
      <c r="O333" s="1">
        <v>4.5999999999767169</v>
      </c>
      <c r="P333" s="1">
        <v>26</v>
      </c>
      <c r="Q333" s="1">
        <v>19</v>
      </c>
      <c r="R333" s="1" t="s">
        <v>58</v>
      </c>
      <c r="S333" s="1" t="s">
        <v>182</v>
      </c>
      <c r="U333" s="1" t="s">
        <v>205</v>
      </c>
      <c r="V333" s="1">
        <v>0</v>
      </c>
      <c r="W333" s="1" t="s">
        <v>60</v>
      </c>
    </row>
    <row r="334" spans="1:23" x14ac:dyDescent="0.2">
      <c r="A334" s="1">
        <f t="shared" si="20"/>
        <v>1011994.91</v>
      </c>
      <c r="B334" s="1">
        <f t="shared" si="20"/>
        <v>1011997.91</v>
      </c>
      <c r="C334" s="11" t="s">
        <v>54</v>
      </c>
      <c r="D334" s="1" t="str">
        <f t="shared" si="21"/>
        <v>FBE</v>
      </c>
      <c r="E334" s="1">
        <f t="shared" si="22"/>
        <v>19</v>
      </c>
      <c r="F334" s="1" t="str">
        <f t="shared" si="23"/>
        <v>19.0mm FBE</v>
      </c>
      <c r="G334" s="1" t="str">
        <f>_xlfn.CONCAT(TEXT(Q334,"0.0"),"mm ",INDEX('Pipe Lookup'!D:D,MATCH('~01 Pipe Segmentation'!R334,'Pipe Lookup'!C:C,0))," TYPE ",P334)</f>
        <v>19.0mm Fusion-Bonded Epoxy TYPE 7</v>
      </c>
      <c r="L334" s="1" t="s">
        <v>55</v>
      </c>
      <c r="M334" s="1">
        <v>1011994.91</v>
      </c>
      <c r="N334" s="1">
        <v>1011997.91</v>
      </c>
      <c r="O334" s="1">
        <v>3</v>
      </c>
      <c r="P334" s="1">
        <v>7</v>
      </c>
      <c r="Q334" s="1">
        <v>19</v>
      </c>
      <c r="R334" s="1" t="s">
        <v>56</v>
      </c>
      <c r="S334" s="1" t="s">
        <v>182</v>
      </c>
      <c r="V334" s="1">
        <v>0</v>
      </c>
      <c r="W334" s="1" t="s">
        <v>60</v>
      </c>
    </row>
    <row r="335" spans="1:23" x14ac:dyDescent="0.2">
      <c r="A335" s="1">
        <f t="shared" si="20"/>
        <v>1011997.91</v>
      </c>
      <c r="B335" s="1">
        <f t="shared" si="20"/>
        <v>1012000</v>
      </c>
      <c r="C335" s="11" t="s">
        <v>54</v>
      </c>
      <c r="D335" s="1" t="str">
        <f t="shared" si="21"/>
        <v>LE</v>
      </c>
      <c r="E335" s="1">
        <f t="shared" si="22"/>
        <v>14.7</v>
      </c>
      <c r="F335" s="1" t="str">
        <f t="shared" si="23"/>
        <v>14.7mm LE</v>
      </c>
      <c r="G335" s="1" t="str">
        <f>_xlfn.CONCAT(TEXT(Q335,"0.0"),"mm ",INDEX('Pipe Lookup'!D:D,MATCH('~01 Pipe Segmentation'!R335,'Pipe Lookup'!C:C,0))," TYPE ",P335)</f>
        <v>14.7mm Elbow TYPE 22</v>
      </c>
      <c r="L335" s="1" t="s">
        <v>55</v>
      </c>
      <c r="M335" s="1">
        <v>1011997.91</v>
      </c>
      <c r="N335" s="1">
        <v>1012000</v>
      </c>
      <c r="O335" s="1">
        <v>2.0899999999674037</v>
      </c>
      <c r="P335" s="1">
        <v>22</v>
      </c>
      <c r="Q335" s="1">
        <v>14.7</v>
      </c>
      <c r="R335" s="1" t="s">
        <v>58</v>
      </c>
      <c r="S335" s="1" t="s">
        <v>182</v>
      </c>
      <c r="U335" s="1" t="s">
        <v>206</v>
      </c>
      <c r="V335" s="1">
        <v>0</v>
      </c>
      <c r="W335" s="1" t="s">
        <v>60</v>
      </c>
    </row>
    <row r="336" spans="1:23" x14ac:dyDescent="0.2">
      <c r="A336" s="1">
        <f t="shared" si="20"/>
        <v>1012000</v>
      </c>
      <c r="B336" s="1">
        <f t="shared" si="20"/>
        <v>1012003.31</v>
      </c>
      <c r="C336" s="11" t="s">
        <v>54</v>
      </c>
      <c r="D336" s="1" t="str">
        <f t="shared" si="21"/>
        <v>LE</v>
      </c>
      <c r="E336" s="1">
        <f t="shared" si="22"/>
        <v>14.7</v>
      </c>
      <c r="F336" s="1" t="str">
        <f t="shared" si="23"/>
        <v>14.7mm LE</v>
      </c>
      <c r="G336" s="1" t="str">
        <f>_xlfn.CONCAT(TEXT(Q336,"0.0"),"mm ",INDEX('Pipe Lookup'!D:D,MATCH('~01 Pipe Segmentation'!R336,'Pipe Lookup'!C:C,0))," TYPE ",P336)</f>
        <v>14.7mm Elbow TYPE 22</v>
      </c>
      <c r="L336" s="1" t="s">
        <v>55</v>
      </c>
      <c r="M336" s="1">
        <v>1012000</v>
      </c>
      <c r="N336" s="1">
        <v>1012003.31</v>
      </c>
      <c r="O336" s="1">
        <v>3.3100000000558794</v>
      </c>
      <c r="P336" s="1">
        <v>22</v>
      </c>
      <c r="Q336" s="1">
        <v>14.7</v>
      </c>
      <c r="R336" s="1" t="s">
        <v>58</v>
      </c>
      <c r="S336" s="1" t="s">
        <v>207</v>
      </c>
      <c r="U336" s="1" t="s">
        <v>206</v>
      </c>
      <c r="V336" s="1">
        <v>0</v>
      </c>
      <c r="W336" s="1" t="s">
        <v>60</v>
      </c>
    </row>
    <row r="337" spans="1:23" x14ac:dyDescent="0.2">
      <c r="A337" s="1">
        <f t="shared" si="20"/>
        <v>1012003.31</v>
      </c>
      <c r="B337" s="1">
        <f t="shared" si="20"/>
        <v>1012080.52</v>
      </c>
      <c r="C337" s="11" t="s">
        <v>54</v>
      </c>
      <c r="D337" s="1" t="str">
        <f t="shared" si="21"/>
        <v>FBE</v>
      </c>
      <c r="E337" s="1">
        <f t="shared" si="22"/>
        <v>14.7</v>
      </c>
      <c r="F337" s="1" t="str">
        <f t="shared" si="23"/>
        <v>14.7mm FBE</v>
      </c>
      <c r="G337" s="1" t="str">
        <f>_xlfn.CONCAT(TEXT(Q337,"0.0"),"mm ",INDEX('Pipe Lookup'!D:D,MATCH('~01 Pipe Segmentation'!R337,'Pipe Lookup'!C:C,0))," TYPE ",P337)</f>
        <v>14.7mm Fusion-Bonded Epoxy TYPE 5</v>
      </c>
      <c r="L337" s="1" t="s">
        <v>55</v>
      </c>
      <c r="M337" s="1">
        <v>1012003.31</v>
      </c>
      <c r="N337" s="1">
        <v>1012080.52</v>
      </c>
      <c r="O337" s="1">
        <v>77.209999999962747</v>
      </c>
      <c r="P337" s="1">
        <v>5</v>
      </c>
      <c r="Q337" s="1">
        <v>14.7</v>
      </c>
      <c r="R337" s="1" t="s">
        <v>56</v>
      </c>
      <c r="S337" s="1" t="s">
        <v>207</v>
      </c>
      <c r="V337" s="1">
        <v>0</v>
      </c>
      <c r="W337" s="1" t="s">
        <v>60</v>
      </c>
    </row>
    <row r="338" spans="1:23" x14ac:dyDescent="0.2">
      <c r="A338" s="1">
        <f t="shared" si="20"/>
        <v>1012080.52</v>
      </c>
      <c r="B338" s="1">
        <f t="shared" si="20"/>
        <v>1012086.71</v>
      </c>
      <c r="C338" s="11" t="s">
        <v>54</v>
      </c>
      <c r="D338" s="1" t="str">
        <f t="shared" si="21"/>
        <v>LE</v>
      </c>
      <c r="E338" s="1">
        <f t="shared" si="22"/>
        <v>14.7</v>
      </c>
      <c r="F338" s="1" t="str">
        <f t="shared" si="23"/>
        <v>14.7mm LE</v>
      </c>
      <c r="G338" s="1" t="str">
        <f>_xlfn.CONCAT(TEXT(Q338,"0.0"),"mm ",INDEX('Pipe Lookup'!D:D,MATCH('~01 Pipe Segmentation'!R338,'Pipe Lookup'!C:C,0))," TYPE ",P338)</f>
        <v>14.7mm Elbow TYPE 22</v>
      </c>
      <c r="L338" s="1" t="s">
        <v>55</v>
      </c>
      <c r="M338" s="1">
        <v>1012080.52</v>
      </c>
      <c r="N338" s="1">
        <v>1012086.71</v>
      </c>
      <c r="O338" s="1">
        <v>6.1899999999441206</v>
      </c>
      <c r="P338" s="1">
        <v>22</v>
      </c>
      <c r="Q338" s="1">
        <v>14.7</v>
      </c>
      <c r="R338" s="1" t="s">
        <v>58</v>
      </c>
      <c r="S338" s="1" t="s">
        <v>207</v>
      </c>
      <c r="U338" s="1" t="s">
        <v>208</v>
      </c>
      <c r="V338" s="1">
        <v>0</v>
      </c>
      <c r="W338" s="1" t="s">
        <v>60</v>
      </c>
    </row>
    <row r="339" spans="1:23" x14ac:dyDescent="0.2">
      <c r="A339" s="1">
        <f t="shared" si="20"/>
        <v>1012086.71</v>
      </c>
      <c r="B339" s="1">
        <f t="shared" si="20"/>
        <v>1012100</v>
      </c>
      <c r="C339" s="11" t="s">
        <v>54</v>
      </c>
      <c r="D339" s="1" t="str">
        <f t="shared" si="21"/>
        <v>FBE</v>
      </c>
      <c r="E339" s="1">
        <f t="shared" si="22"/>
        <v>14.7</v>
      </c>
      <c r="F339" s="1" t="str">
        <f t="shared" si="23"/>
        <v>14.7mm FBE</v>
      </c>
      <c r="G339" s="1" t="str">
        <f>_xlfn.CONCAT(TEXT(Q339,"0.0"),"mm ",INDEX('Pipe Lookup'!D:D,MATCH('~01 Pipe Segmentation'!R339,'Pipe Lookup'!C:C,0))," TYPE ",P339)</f>
        <v>14.7mm Fusion-Bonded Epoxy TYPE 5</v>
      </c>
      <c r="L339" s="1" t="s">
        <v>55</v>
      </c>
      <c r="M339" s="1">
        <v>1012086.71</v>
      </c>
      <c r="N339" s="1">
        <v>1012100</v>
      </c>
      <c r="O339" s="1">
        <v>13.290000000037253</v>
      </c>
      <c r="P339" s="1">
        <v>5</v>
      </c>
      <c r="Q339" s="1">
        <v>14.7</v>
      </c>
      <c r="R339" s="1" t="s">
        <v>56</v>
      </c>
      <c r="S339" s="1" t="s">
        <v>207</v>
      </c>
      <c r="V339" s="1">
        <v>0</v>
      </c>
      <c r="W339" s="1" t="s">
        <v>60</v>
      </c>
    </row>
    <row r="340" spans="1:23" x14ac:dyDescent="0.2">
      <c r="A340" s="1">
        <f t="shared" si="20"/>
        <v>1012100</v>
      </c>
      <c r="B340" s="1">
        <f t="shared" si="20"/>
        <v>1012275.38</v>
      </c>
      <c r="C340" s="11" t="s">
        <v>54</v>
      </c>
      <c r="D340" s="1" t="str">
        <f t="shared" si="21"/>
        <v>FBE</v>
      </c>
      <c r="E340" s="1">
        <f t="shared" si="22"/>
        <v>14.7</v>
      </c>
      <c r="F340" s="1" t="str">
        <f t="shared" si="23"/>
        <v>14.7mm FBE</v>
      </c>
      <c r="G340" s="1" t="str">
        <f>_xlfn.CONCAT(TEXT(Q340,"0.0"),"mm ",INDEX('Pipe Lookup'!D:D,MATCH('~01 Pipe Segmentation'!R340,'Pipe Lookup'!C:C,0))," TYPE ",P340)</f>
        <v>14.7mm Fusion-Bonded Epoxy TYPE 5</v>
      </c>
      <c r="L340" s="1" t="s">
        <v>55</v>
      </c>
      <c r="M340" s="1">
        <v>1012100</v>
      </c>
      <c r="N340" s="1">
        <v>1012275.38</v>
      </c>
      <c r="O340" s="1">
        <v>175.38000000000466</v>
      </c>
      <c r="P340" s="1">
        <v>5</v>
      </c>
      <c r="Q340" s="1">
        <v>14.7</v>
      </c>
      <c r="R340" s="1" t="s">
        <v>56</v>
      </c>
      <c r="S340" s="1" t="s">
        <v>207</v>
      </c>
      <c r="U340" s="1" t="s">
        <v>209</v>
      </c>
      <c r="V340" s="1">
        <v>0</v>
      </c>
      <c r="W340" s="1" t="s">
        <v>86</v>
      </c>
    </row>
    <row r="341" spans="1:23" x14ac:dyDescent="0.2">
      <c r="A341" s="1">
        <f t="shared" si="20"/>
        <v>1012275.38</v>
      </c>
      <c r="B341" s="1">
        <f t="shared" si="20"/>
        <v>1012299.38</v>
      </c>
      <c r="C341" s="11" t="s">
        <v>54</v>
      </c>
      <c r="D341" s="1" t="str">
        <f t="shared" si="21"/>
        <v>FBE</v>
      </c>
      <c r="E341" s="1">
        <f t="shared" si="22"/>
        <v>19</v>
      </c>
      <c r="F341" s="1" t="str">
        <f t="shared" si="23"/>
        <v>19.0mm FBE</v>
      </c>
      <c r="G341" s="1" t="str">
        <f>_xlfn.CONCAT(TEXT(Q341,"0.0"),"mm ",INDEX('Pipe Lookup'!D:D,MATCH('~01 Pipe Segmentation'!R341,'Pipe Lookup'!C:C,0))," TYPE ",P341)</f>
        <v>19.0mm Fusion-Bonded Epoxy TYPE 7</v>
      </c>
      <c r="L341" s="1" t="s">
        <v>55</v>
      </c>
      <c r="M341" s="1">
        <v>1012275.38</v>
      </c>
      <c r="N341" s="1">
        <v>1012299.38</v>
      </c>
      <c r="O341" s="1">
        <v>24</v>
      </c>
      <c r="P341" s="1">
        <v>7</v>
      </c>
      <c r="Q341" s="1">
        <v>19</v>
      </c>
      <c r="R341" s="1" t="s">
        <v>56</v>
      </c>
      <c r="S341" s="1" t="s">
        <v>207</v>
      </c>
      <c r="U341" s="1" t="s">
        <v>67</v>
      </c>
      <c r="V341" s="1">
        <v>0</v>
      </c>
      <c r="W341" s="1" t="s">
        <v>60</v>
      </c>
    </row>
    <row r="342" spans="1:23" x14ac:dyDescent="0.2">
      <c r="A342" s="1">
        <f t="shared" si="20"/>
        <v>1012299.38</v>
      </c>
      <c r="B342" s="1">
        <f t="shared" si="20"/>
        <v>1012304.83</v>
      </c>
      <c r="C342" s="11" t="s">
        <v>54</v>
      </c>
      <c r="D342" s="1" t="str">
        <f t="shared" si="21"/>
        <v>LE</v>
      </c>
      <c r="E342" s="1">
        <f t="shared" si="22"/>
        <v>19</v>
      </c>
      <c r="F342" s="1" t="str">
        <f t="shared" si="23"/>
        <v>19.0mm LE</v>
      </c>
      <c r="G342" s="1" t="str">
        <f>_xlfn.CONCAT(TEXT(Q342,"0.0"),"mm ",INDEX('Pipe Lookup'!D:D,MATCH('~01 Pipe Segmentation'!R342,'Pipe Lookup'!C:C,0))," TYPE ",P342)</f>
        <v>19.0mm Elbow TYPE 26</v>
      </c>
      <c r="L342" s="1" t="s">
        <v>55</v>
      </c>
      <c r="M342" s="1">
        <v>1012299.38</v>
      </c>
      <c r="N342" s="1">
        <v>1012304.83</v>
      </c>
      <c r="O342" s="1">
        <v>5.4499999999534339</v>
      </c>
      <c r="P342" s="1">
        <v>26</v>
      </c>
      <c r="Q342" s="1">
        <v>19</v>
      </c>
      <c r="R342" s="1" t="s">
        <v>58</v>
      </c>
      <c r="S342" s="1" t="s">
        <v>207</v>
      </c>
      <c r="U342" s="1" t="s">
        <v>210</v>
      </c>
      <c r="V342" s="1">
        <v>0</v>
      </c>
      <c r="W342" s="1" t="s">
        <v>60</v>
      </c>
    </row>
    <row r="343" spans="1:23" x14ac:dyDescent="0.2">
      <c r="A343" s="1">
        <f t="shared" si="20"/>
        <v>1012304.83</v>
      </c>
      <c r="B343" s="1">
        <f t="shared" si="20"/>
        <v>1012344.53</v>
      </c>
      <c r="C343" s="11" t="s">
        <v>54</v>
      </c>
      <c r="D343" s="1" t="str">
        <f t="shared" si="21"/>
        <v>FBE</v>
      </c>
      <c r="E343" s="1">
        <f t="shared" si="22"/>
        <v>19</v>
      </c>
      <c r="F343" s="1" t="str">
        <f t="shared" si="23"/>
        <v>19.0mm FBE</v>
      </c>
      <c r="G343" s="1" t="str">
        <f>_xlfn.CONCAT(TEXT(Q343,"0.0"),"mm ",INDEX('Pipe Lookup'!D:D,MATCH('~01 Pipe Segmentation'!R343,'Pipe Lookup'!C:C,0))," TYPE ",P343)</f>
        <v>19.0mm Fusion-Bonded Epoxy TYPE 7</v>
      </c>
      <c r="L343" s="1" t="s">
        <v>55</v>
      </c>
      <c r="M343" s="1">
        <v>1012304.83</v>
      </c>
      <c r="N343" s="1">
        <v>1012344.53</v>
      </c>
      <c r="O343" s="1">
        <v>39.700000000069849</v>
      </c>
      <c r="P343" s="1">
        <v>7</v>
      </c>
      <c r="Q343" s="1">
        <v>19</v>
      </c>
      <c r="R343" s="1" t="s">
        <v>56</v>
      </c>
      <c r="S343" s="1" t="s">
        <v>207</v>
      </c>
      <c r="U343" s="1" t="s">
        <v>67</v>
      </c>
      <c r="V343" s="1">
        <v>0</v>
      </c>
      <c r="W343" s="1" t="s">
        <v>60</v>
      </c>
    </row>
    <row r="344" spans="1:23" x14ac:dyDescent="0.2">
      <c r="A344" s="1">
        <f t="shared" si="20"/>
        <v>1012344.53</v>
      </c>
      <c r="B344" s="1">
        <f t="shared" si="20"/>
        <v>1012349.21</v>
      </c>
      <c r="C344" s="11" t="s">
        <v>54</v>
      </c>
      <c r="D344" s="1" t="str">
        <f t="shared" si="21"/>
        <v>LE</v>
      </c>
      <c r="E344" s="1">
        <f t="shared" si="22"/>
        <v>19</v>
      </c>
      <c r="F344" s="1" t="str">
        <f t="shared" si="23"/>
        <v>19.0mm LE</v>
      </c>
      <c r="G344" s="1" t="str">
        <f>_xlfn.CONCAT(TEXT(Q344,"0.0"),"mm ",INDEX('Pipe Lookup'!D:D,MATCH('~01 Pipe Segmentation'!R344,'Pipe Lookup'!C:C,0))," TYPE ",P344)</f>
        <v>19.0mm Elbow TYPE 26</v>
      </c>
      <c r="L344" s="1" t="s">
        <v>55</v>
      </c>
      <c r="M344" s="1">
        <v>1012344.53</v>
      </c>
      <c r="N344" s="1">
        <v>1012349.21</v>
      </c>
      <c r="O344" s="1">
        <v>4.6799999999348074</v>
      </c>
      <c r="P344" s="1">
        <v>26</v>
      </c>
      <c r="Q344" s="1">
        <v>19</v>
      </c>
      <c r="R344" s="1" t="s">
        <v>58</v>
      </c>
      <c r="S344" s="1" t="s">
        <v>207</v>
      </c>
      <c r="U344" s="1" t="s">
        <v>211</v>
      </c>
      <c r="V344" s="1">
        <v>0</v>
      </c>
      <c r="W344" s="1" t="s">
        <v>60</v>
      </c>
    </row>
    <row r="345" spans="1:23" x14ac:dyDescent="0.2">
      <c r="A345" s="1">
        <f t="shared" si="20"/>
        <v>1012349.21</v>
      </c>
      <c r="B345" s="1">
        <f t="shared" si="20"/>
        <v>1012353.8</v>
      </c>
      <c r="C345" s="11" t="s">
        <v>54</v>
      </c>
      <c r="D345" s="1" t="str">
        <f t="shared" si="21"/>
        <v>LE</v>
      </c>
      <c r="E345" s="1">
        <f t="shared" si="22"/>
        <v>19</v>
      </c>
      <c r="F345" s="1" t="str">
        <f t="shared" si="23"/>
        <v>19.0mm LE</v>
      </c>
      <c r="G345" s="1" t="str">
        <f>_xlfn.CONCAT(TEXT(Q345,"0.0"),"mm ",INDEX('Pipe Lookup'!D:D,MATCH('~01 Pipe Segmentation'!R345,'Pipe Lookup'!C:C,0))," TYPE ",P345)</f>
        <v>19.0mm Elbow TYPE 26</v>
      </c>
      <c r="L345" s="1" t="s">
        <v>55</v>
      </c>
      <c r="M345" s="1">
        <v>1012349.21</v>
      </c>
      <c r="N345" s="1">
        <v>1012353.8</v>
      </c>
      <c r="O345" s="1">
        <v>4.590000000083819</v>
      </c>
      <c r="P345" s="1">
        <v>26</v>
      </c>
      <c r="Q345" s="1">
        <v>19</v>
      </c>
      <c r="R345" s="1" t="s">
        <v>58</v>
      </c>
      <c r="S345" s="1" t="s">
        <v>207</v>
      </c>
      <c r="U345" s="1" t="s">
        <v>212</v>
      </c>
      <c r="V345" s="1">
        <v>0</v>
      </c>
      <c r="W345" s="1" t="s">
        <v>86</v>
      </c>
    </row>
    <row r="346" spans="1:23" x14ac:dyDescent="0.2">
      <c r="A346" s="1">
        <f t="shared" si="20"/>
        <v>1012353.8</v>
      </c>
      <c r="B346" s="1">
        <f t="shared" si="20"/>
        <v>1012397.6</v>
      </c>
      <c r="C346" s="11" t="s">
        <v>54</v>
      </c>
      <c r="D346" s="1" t="str">
        <f t="shared" si="21"/>
        <v>FBE</v>
      </c>
      <c r="E346" s="1">
        <f t="shared" si="22"/>
        <v>19</v>
      </c>
      <c r="F346" s="1" t="str">
        <f t="shared" si="23"/>
        <v>19.0mm FBE</v>
      </c>
      <c r="G346" s="1" t="str">
        <f>_xlfn.CONCAT(TEXT(Q346,"0.0"),"mm ",INDEX('Pipe Lookup'!D:D,MATCH('~01 Pipe Segmentation'!R346,'Pipe Lookup'!C:C,0))," TYPE ",P346)</f>
        <v>19.0mm Fusion-Bonded Epoxy TYPE 7</v>
      </c>
      <c r="L346" s="1" t="s">
        <v>55</v>
      </c>
      <c r="M346" s="1">
        <v>1012353.8</v>
      </c>
      <c r="N346" s="1">
        <v>1012397.6</v>
      </c>
      <c r="O346" s="1">
        <v>43.799999999930151</v>
      </c>
      <c r="P346" s="1">
        <v>7</v>
      </c>
      <c r="Q346" s="1">
        <v>19</v>
      </c>
      <c r="R346" s="1" t="s">
        <v>56</v>
      </c>
      <c r="S346" s="1" t="s">
        <v>207</v>
      </c>
      <c r="U346" s="1" t="s">
        <v>67</v>
      </c>
      <c r="V346" s="1">
        <v>0</v>
      </c>
      <c r="W346" s="1" t="s">
        <v>60</v>
      </c>
    </row>
    <row r="347" spans="1:23" x14ac:dyDescent="0.2">
      <c r="A347" s="1">
        <f t="shared" si="20"/>
        <v>1012397.6</v>
      </c>
      <c r="B347" s="1">
        <f t="shared" si="20"/>
        <v>1012402.27</v>
      </c>
      <c r="C347" s="11" t="s">
        <v>54</v>
      </c>
      <c r="D347" s="1" t="str">
        <f t="shared" si="21"/>
        <v>LE</v>
      </c>
      <c r="E347" s="1">
        <f t="shared" si="22"/>
        <v>19</v>
      </c>
      <c r="F347" s="1" t="str">
        <f t="shared" si="23"/>
        <v>19.0mm LE</v>
      </c>
      <c r="G347" s="1" t="str">
        <f>_xlfn.CONCAT(TEXT(Q347,"0.0"),"mm ",INDEX('Pipe Lookup'!D:D,MATCH('~01 Pipe Segmentation'!R347,'Pipe Lookup'!C:C,0))," TYPE ",P347)</f>
        <v>19.0mm Elbow TYPE 26</v>
      </c>
      <c r="L347" s="1" t="s">
        <v>55</v>
      </c>
      <c r="M347" s="1">
        <v>1012397.6</v>
      </c>
      <c r="N347" s="1">
        <v>1012402.27</v>
      </c>
      <c r="O347" s="1">
        <v>4.6700000000419095</v>
      </c>
      <c r="P347" s="1">
        <v>26</v>
      </c>
      <c r="Q347" s="1">
        <v>19</v>
      </c>
      <c r="R347" s="1" t="s">
        <v>58</v>
      </c>
      <c r="S347" s="1" t="s">
        <v>207</v>
      </c>
      <c r="U347" s="1" t="s">
        <v>213</v>
      </c>
      <c r="V347" s="1">
        <v>0</v>
      </c>
      <c r="W347" s="1" t="s">
        <v>60</v>
      </c>
    </row>
    <row r="348" spans="1:23" x14ac:dyDescent="0.2">
      <c r="A348" s="1">
        <f t="shared" si="20"/>
        <v>1012402.27</v>
      </c>
      <c r="B348" s="1">
        <f t="shared" si="20"/>
        <v>1012417.95</v>
      </c>
      <c r="C348" s="11" t="s">
        <v>54</v>
      </c>
      <c r="D348" s="1" t="str">
        <f t="shared" si="21"/>
        <v>FBE</v>
      </c>
      <c r="E348" s="1">
        <f t="shared" si="22"/>
        <v>19</v>
      </c>
      <c r="F348" s="1" t="str">
        <f t="shared" si="23"/>
        <v>19.0mm FBE</v>
      </c>
      <c r="G348" s="1" t="str">
        <f>_xlfn.CONCAT(TEXT(Q348,"0.0"),"mm ",INDEX('Pipe Lookup'!D:D,MATCH('~01 Pipe Segmentation'!R348,'Pipe Lookup'!C:C,0))," TYPE ",P348)</f>
        <v>19.0mm Fusion-Bonded Epoxy TYPE 7</v>
      </c>
      <c r="L348" s="1" t="s">
        <v>55</v>
      </c>
      <c r="M348" s="1">
        <v>1012402.27</v>
      </c>
      <c r="N348" s="1">
        <v>1012417.95</v>
      </c>
      <c r="O348" s="1">
        <v>15.679999999934807</v>
      </c>
      <c r="P348" s="1">
        <v>7</v>
      </c>
      <c r="Q348" s="1">
        <v>19</v>
      </c>
      <c r="R348" s="1" t="s">
        <v>56</v>
      </c>
      <c r="S348" s="1" t="s">
        <v>207</v>
      </c>
      <c r="U348" s="1" t="s">
        <v>67</v>
      </c>
      <c r="V348" s="1">
        <v>0</v>
      </c>
      <c r="W348" s="1" t="s">
        <v>60</v>
      </c>
    </row>
    <row r="349" spans="1:23" x14ac:dyDescent="0.2">
      <c r="A349" s="1">
        <f t="shared" si="20"/>
        <v>1012417.95</v>
      </c>
      <c r="B349" s="1">
        <f t="shared" si="20"/>
        <v>1012422.47</v>
      </c>
      <c r="C349" s="11" t="s">
        <v>54</v>
      </c>
      <c r="D349" s="1" t="str">
        <f t="shared" si="21"/>
        <v>LE</v>
      </c>
      <c r="E349" s="1">
        <f t="shared" si="22"/>
        <v>19</v>
      </c>
      <c r="F349" s="1" t="str">
        <f t="shared" si="23"/>
        <v>19.0mm LE</v>
      </c>
      <c r="G349" s="1" t="str">
        <f>_xlfn.CONCAT(TEXT(Q349,"0.0"),"mm ",INDEX('Pipe Lookup'!D:D,MATCH('~01 Pipe Segmentation'!R349,'Pipe Lookup'!C:C,0))," TYPE ",P349)</f>
        <v>19.0mm Elbow TYPE 26</v>
      </c>
      <c r="L349" s="1" t="s">
        <v>55</v>
      </c>
      <c r="M349" s="1">
        <v>1012417.95</v>
      </c>
      <c r="N349" s="1">
        <v>1012422.47</v>
      </c>
      <c r="O349" s="1">
        <v>4.5200000000186265</v>
      </c>
      <c r="P349" s="1">
        <v>26</v>
      </c>
      <c r="Q349" s="1">
        <v>19</v>
      </c>
      <c r="R349" s="1" t="s">
        <v>58</v>
      </c>
      <c r="S349" s="1" t="s">
        <v>207</v>
      </c>
      <c r="U349" s="1" t="s">
        <v>214</v>
      </c>
      <c r="V349" s="1">
        <v>0</v>
      </c>
      <c r="W349" s="1" t="s">
        <v>60</v>
      </c>
    </row>
    <row r="350" spans="1:23" x14ac:dyDescent="0.2">
      <c r="A350" s="1">
        <f t="shared" si="20"/>
        <v>1012422.47</v>
      </c>
      <c r="B350" s="1">
        <f t="shared" si="20"/>
        <v>1012878.16</v>
      </c>
      <c r="C350" s="11" t="s">
        <v>54</v>
      </c>
      <c r="D350" s="1" t="str">
        <f t="shared" si="21"/>
        <v>FBE</v>
      </c>
      <c r="E350" s="1">
        <f t="shared" si="22"/>
        <v>19</v>
      </c>
      <c r="F350" s="1" t="str">
        <f t="shared" si="23"/>
        <v>19.0mm FBE</v>
      </c>
      <c r="G350" s="1" t="str">
        <f>_xlfn.CONCAT(TEXT(Q350,"0.0"),"mm ",INDEX('Pipe Lookup'!D:D,MATCH('~01 Pipe Segmentation'!R350,'Pipe Lookup'!C:C,0))," TYPE ",P350)</f>
        <v>19.0mm Fusion-Bonded Epoxy TYPE 7</v>
      </c>
      <c r="L350" s="1" t="s">
        <v>55</v>
      </c>
      <c r="M350" s="1">
        <v>1012422.47</v>
      </c>
      <c r="N350" s="1">
        <v>1012878.16</v>
      </c>
      <c r="O350" s="1">
        <v>455.69000000006054</v>
      </c>
      <c r="P350" s="1">
        <v>7</v>
      </c>
      <c r="Q350" s="1">
        <v>19</v>
      </c>
      <c r="R350" s="1" t="s">
        <v>56</v>
      </c>
      <c r="S350" s="1" t="s">
        <v>207</v>
      </c>
      <c r="U350" s="1" t="s">
        <v>67</v>
      </c>
      <c r="V350" s="1">
        <v>0</v>
      </c>
      <c r="W350" s="1" t="s">
        <v>60</v>
      </c>
    </row>
    <row r="351" spans="1:23" x14ac:dyDescent="0.2">
      <c r="A351" s="1">
        <f t="shared" si="20"/>
        <v>1012878.16</v>
      </c>
      <c r="B351" s="1">
        <f t="shared" si="20"/>
        <v>1012886.5</v>
      </c>
      <c r="C351" s="11" t="s">
        <v>54</v>
      </c>
      <c r="D351" s="1" t="str">
        <f t="shared" si="21"/>
        <v>LE</v>
      </c>
      <c r="E351" s="1">
        <f t="shared" si="22"/>
        <v>19</v>
      </c>
      <c r="F351" s="1" t="str">
        <f t="shared" si="23"/>
        <v>19.0mm LE</v>
      </c>
      <c r="G351" s="1" t="str">
        <f>_xlfn.CONCAT(TEXT(Q351,"0.0"),"mm ",INDEX('Pipe Lookup'!D:D,MATCH('~01 Pipe Segmentation'!R351,'Pipe Lookup'!C:C,0))," TYPE ",P351)</f>
        <v>19.0mm Elbow TYPE 26</v>
      </c>
      <c r="L351" s="1" t="s">
        <v>55</v>
      </c>
      <c r="M351" s="1">
        <v>1012878.16</v>
      </c>
      <c r="N351" s="1">
        <v>1012886.5</v>
      </c>
      <c r="O351" s="1">
        <v>8.3399999999674037</v>
      </c>
      <c r="P351" s="1">
        <v>26</v>
      </c>
      <c r="Q351" s="1">
        <v>19</v>
      </c>
      <c r="R351" s="1" t="s">
        <v>58</v>
      </c>
      <c r="S351" s="1" t="s">
        <v>207</v>
      </c>
      <c r="U351" s="1" t="s">
        <v>215</v>
      </c>
      <c r="V351" s="1">
        <v>0</v>
      </c>
      <c r="W351" s="1" t="s">
        <v>60</v>
      </c>
    </row>
    <row r="352" spans="1:23" x14ac:dyDescent="0.2">
      <c r="A352" s="1">
        <f t="shared" si="20"/>
        <v>1012886.5</v>
      </c>
      <c r="B352" s="1">
        <f t="shared" si="20"/>
        <v>1012929.54</v>
      </c>
      <c r="C352" s="11" t="s">
        <v>54</v>
      </c>
      <c r="D352" s="1" t="str">
        <f t="shared" si="21"/>
        <v>FBE</v>
      </c>
      <c r="E352" s="1">
        <f t="shared" si="22"/>
        <v>19</v>
      </c>
      <c r="F352" s="1" t="str">
        <f t="shared" si="23"/>
        <v>19.0mm FBE</v>
      </c>
      <c r="G352" s="1" t="str">
        <f>_xlfn.CONCAT(TEXT(Q352,"0.0"),"mm ",INDEX('Pipe Lookup'!D:D,MATCH('~01 Pipe Segmentation'!R352,'Pipe Lookup'!C:C,0))," TYPE ",P352)</f>
        <v>19.0mm Fusion-Bonded Epoxy TYPE 7</v>
      </c>
      <c r="L352" s="1" t="s">
        <v>55</v>
      </c>
      <c r="M352" s="1">
        <v>1012886.5</v>
      </c>
      <c r="N352" s="1">
        <v>1012929.54</v>
      </c>
      <c r="O352" s="1">
        <v>43.040000000037253</v>
      </c>
      <c r="P352" s="1">
        <v>7</v>
      </c>
      <c r="Q352" s="1">
        <v>19</v>
      </c>
      <c r="R352" s="1" t="s">
        <v>56</v>
      </c>
      <c r="S352" s="1" t="s">
        <v>207</v>
      </c>
      <c r="U352" s="1" t="s">
        <v>67</v>
      </c>
      <c r="V352" s="1">
        <v>0</v>
      </c>
      <c r="W352" s="1" t="s">
        <v>60</v>
      </c>
    </row>
    <row r="353" spans="1:23" x14ac:dyDescent="0.2">
      <c r="A353" s="1">
        <f t="shared" si="20"/>
        <v>1012929.54</v>
      </c>
      <c r="B353" s="1">
        <f t="shared" si="20"/>
        <v>1012939.48</v>
      </c>
      <c r="C353" s="11" t="s">
        <v>54</v>
      </c>
      <c r="D353" s="1" t="str">
        <f t="shared" si="21"/>
        <v>LE</v>
      </c>
      <c r="E353" s="1">
        <f t="shared" si="22"/>
        <v>19</v>
      </c>
      <c r="F353" s="1" t="str">
        <f t="shared" si="23"/>
        <v>19.0mm LE</v>
      </c>
      <c r="G353" s="1" t="str">
        <f>_xlfn.CONCAT(TEXT(Q353,"0.0"),"mm ",INDEX('Pipe Lookup'!D:D,MATCH('~01 Pipe Segmentation'!R353,'Pipe Lookup'!C:C,0))," TYPE ",P353)</f>
        <v>19.0mm Elbow TYPE 26</v>
      </c>
      <c r="L353" s="1" t="s">
        <v>55</v>
      </c>
      <c r="M353" s="1">
        <v>1012929.54</v>
      </c>
      <c r="N353" s="1">
        <v>1012939.48</v>
      </c>
      <c r="O353" s="1">
        <v>9.9399999999441206</v>
      </c>
      <c r="P353" s="1">
        <v>26</v>
      </c>
      <c r="Q353" s="1">
        <v>19</v>
      </c>
      <c r="R353" s="1" t="s">
        <v>58</v>
      </c>
      <c r="S353" s="1" t="s">
        <v>207</v>
      </c>
      <c r="U353" s="1" t="s">
        <v>216</v>
      </c>
      <c r="V353" s="1">
        <v>0</v>
      </c>
      <c r="W353" s="1" t="s">
        <v>60</v>
      </c>
    </row>
    <row r="354" spans="1:23" x14ac:dyDescent="0.2">
      <c r="A354" s="1">
        <f t="shared" si="20"/>
        <v>1012939.48</v>
      </c>
      <c r="B354" s="1">
        <f t="shared" si="20"/>
        <v>1012955.01</v>
      </c>
      <c r="C354" s="11" t="s">
        <v>54</v>
      </c>
      <c r="D354" s="1" t="str">
        <f t="shared" si="21"/>
        <v>FBE</v>
      </c>
      <c r="E354" s="1">
        <f t="shared" si="22"/>
        <v>19</v>
      </c>
      <c r="F354" s="1" t="str">
        <f t="shared" si="23"/>
        <v>19.0mm FBE</v>
      </c>
      <c r="G354" s="1" t="str">
        <f>_xlfn.CONCAT(TEXT(Q354,"0.0"),"mm ",INDEX('Pipe Lookup'!D:D,MATCH('~01 Pipe Segmentation'!R354,'Pipe Lookup'!C:C,0))," TYPE ",P354)</f>
        <v>19.0mm Fusion-Bonded Epoxy TYPE 7</v>
      </c>
      <c r="L354" s="1" t="s">
        <v>55</v>
      </c>
      <c r="M354" s="1">
        <v>1012939.48</v>
      </c>
      <c r="N354" s="1">
        <v>1012955.01</v>
      </c>
      <c r="O354" s="1">
        <v>15.53000000002794</v>
      </c>
      <c r="P354" s="1">
        <v>7</v>
      </c>
      <c r="Q354" s="1">
        <v>19</v>
      </c>
      <c r="R354" s="1" t="s">
        <v>56</v>
      </c>
      <c r="S354" s="1" t="s">
        <v>207</v>
      </c>
      <c r="U354" s="1" t="s">
        <v>67</v>
      </c>
      <c r="V354" s="1">
        <v>0</v>
      </c>
      <c r="W354" s="1" t="s">
        <v>60</v>
      </c>
    </row>
    <row r="355" spans="1:23" x14ac:dyDescent="0.2">
      <c r="A355" s="1">
        <f t="shared" si="20"/>
        <v>1012955.01</v>
      </c>
      <c r="B355" s="1">
        <f t="shared" si="20"/>
        <v>1012959.45</v>
      </c>
      <c r="C355" s="11" t="s">
        <v>54</v>
      </c>
      <c r="D355" s="1" t="str">
        <f t="shared" si="21"/>
        <v>LE</v>
      </c>
      <c r="E355" s="1">
        <f t="shared" si="22"/>
        <v>19</v>
      </c>
      <c r="F355" s="1" t="str">
        <f t="shared" si="23"/>
        <v>19.0mm LE</v>
      </c>
      <c r="G355" s="1" t="str">
        <f>_xlfn.CONCAT(TEXT(Q355,"0.0"),"mm ",INDEX('Pipe Lookup'!D:D,MATCH('~01 Pipe Segmentation'!R355,'Pipe Lookup'!C:C,0))," TYPE ",P355)</f>
        <v>19.0mm Elbow TYPE 26</v>
      </c>
      <c r="L355" s="1" t="s">
        <v>55</v>
      </c>
      <c r="M355" s="1">
        <v>1012955.01</v>
      </c>
      <c r="N355" s="1">
        <v>1012959.45</v>
      </c>
      <c r="O355" s="1">
        <v>4.4399999999441206</v>
      </c>
      <c r="P355" s="1">
        <v>26</v>
      </c>
      <c r="Q355" s="1">
        <v>19</v>
      </c>
      <c r="R355" s="1" t="s">
        <v>58</v>
      </c>
      <c r="S355" s="1" t="s">
        <v>207</v>
      </c>
      <c r="U355" s="1" t="s">
        <v>217</v>
      </c>
      <c r="V355" s="1">
        <v>0</v>
      </c>
      <c r="W355" s="1" t="s">
        <v>60</v>
      </c>
    </row>
    <row r="356" spans="1:23" x14ac:dyDescent="0.2">
      <c r="A356" s="1">
        <f t="shared" si="20"/>
        <v>1012959.45</v>
      </c>
      <c r="B356" s="1">
        <f t="shared" si="20"/>
        <v>1012983.03</v>
      </c>
      <c r="C356" s="11" t="s">
        <v>54</v>
      </c>
      <c r="D356" s="1" t="str">
        <f t="shared" si="21"/>
        <v>FBE</v>
      </c>
      <c r="E356" s="1">
        <f t="shared" si="22"/>
        <v>19</v>
      </c>
      <c r="F356" s="1" t="str">
        <f t="shared" si="23"/>
        <v>19.0mm FBE</v>
      </c>
      <c r="G356" s="1" t="str">
        <f>_xlfn.CONCAT(TEXT(Q356,"0.0"),"mm ",INDEX('Pipe Lookup'!D:D,MATCH('~01 Pipe Segmentation'!R356,'Pipe Lookup'!C:C,0))," TYPE ",P356)</f>
        <v>19.0mm Fusion-Bonded Epoxy TYPE 7</v>
      </c>
      <c r="L356" s="1" t="s">
        <v>55</v>
      </c>
      <c r="M356" s="1">
        <v>1012959.45</v>
      </c>
      <c r="N356" s="1">
        <v>1012983.03</v>
      </c>
      <c r="O356" s="1">
        <v>23.580000000074506</v>
      </c>
      <c r="P356" s="1">
        <v>7</v>
      </c>
      <c r="Q356" s="1">
        <v>19</v>
      </c>
      <c r="R356" s="1" t="s">
        <v>56</v>
      </c>
      <c r="S356" s="1" t="s">
        <v>207</v>
      </c>
      <c r="U356" s="1" t="s">
        <v>67</v>
      </c>
      <c r="V356" s="1">
        <v>0</v>
      </c>
      <c r="W356" s="1" t="s">
        <v>60</v>
      </c>
    </row>
    <row r="357" spans="1:23" x14ac:dyDescent="0.2">
      <c r="A357" s="1">
        <f t="shared" si="20"/>
        <v>1012983.03</v>
      </c>
      <c r="B357" s="1">
        <f t="shared" si="20"/>
        <v>1012988.34</v>
      </c>
      <c r="C357" s="11" t="s">
        <v>54</v>
      </c>
      <c r="D357" s="1" t="str">
        <f t="shared" si="21"/>
        <v>LE</v>
      </c>
      <c r="E357" s="1">
        <f t="shared" si="22"/>
        <v>19</v>
      </c>
      <c r="F357" s="1" t="str">
        <f t="shared" si="23"/>
        <v>19.0mm LE</v>
      </c>
      <c r="G357" s="1" t="str">
        <f>_xlfn.CONCAT(TEXT(Q357,"0.0"),"mm ",INDEX('Pipe Lookup'!D:D,MATCH('~01 Pipe Segmentation'!R357,'Pipe Lookup'!C:C,0))," TYPE ",P357)</f>
        <v>19.0mm Elbow TYPE 26</v>
      </c>
      <c r="L357" s="1" t="s">
        <v>55</v>
      </c>
      <c r="M357" s="1">
        <v>1012983.03</v>
      </c>
      <c r="N357" s="1">
        <v>1012988.34</v>
      </c>
      <c r="O357" s="1">
        <v>5.309999999939464</v>
      </c>
      <c r="P357" s="1">
        <v>26</v>
      </c>
      <c r="Q357" s="1">
        <v>19</v>
      </c>
      <c r="R357" s="1" t="s">
        <v>58</v>
      </c>
      <c r="S357" s="1" t="s">
        <v>207</v>
      </c>
      <c r="U357" s="1" t="s">
        <v>218</v>
      </c>
      <c r="V357" s="1">
        <v>0</v>
      </c>
      <c r="W357" s="1" t="s">
        <v>60</v>
      </c>
    </row>
    <row r="358" spans="1:23" x14ac:dyDescent="0.2">
      <c r="A358" s="1">
        <f t="shared" si="20"/>
        <v>1012988.34</v>
      </c>
      <c r="B358" s="1">
        <f t="shared" si="20"/>
        <v>1013021.41</v>
      </c>
      <c r="C358" s="11" t="s">
        <v>54</v>
      </c>
      <c r="D358" s="1" t="str">
        <f t="shared" si="21"/>
        <v>FBE</v>
      </c>
      <c r="E358" s="1">
        <f t="shared" si="22"/>
        <v>19</v>
      </c>
      <c r="F358" s="1" t="str">
        <f t="shared" si="23"/>
        <v>19.0mm FBE</v>
      </c>
      <c r="G358" s="1" t="str">
        <f>_xlfn.CONCAT(TEXT(Q358,"0.0"),"mm ",INDEX('Pipe Lookup'!D:D,MATCH('~01 Pipe Segmentation'!R358,'Pipe Lookup'!C:C,0))," TYPE ",P358)</f>
        <v>19.0mm Fusion-Bonded Epoxy TYPE 7</v>
      </c>
      <c r="L358" s="1" t="s">
        <v>55</v>
      </c>
      <c r="M358" s="1">
        <v>1012988.34</v>
      </c>
      <c r="N358" s="1">
        <v>1013021.41</v>
      </c>
      <c r="O358" s="1">
        <v>33.070000000065193</v>
      </c>
      <c r="P358" s="1">
        <v>7</v>
      </c>
      <c r="Q358" s="1">
        <v>19</v>
      </c>
      <c r="R358" s="1" t="s">
        <v>56</v>
      </c>
      <c r="S358" s="1" t="s">
        <v>207</v>
      </c>
      <c r="U358" s="1" t="s">
        <v>67</v>
      </c>
      <c r="V358" s="1">
        <v>0</v>
      </c>
      <c r="W358" s="1" t="s">
        <v>60</v>
      </c>
    </row>
    <row r="359" spans="1:23" x14ac:dyDescent="0.2">
      <c r="A359" s="1">
        <f t="shared" si="20"/>
        <v>1013021.41</v>
      </c>
      <c r="B359" s="1">
        <f t="shared" si="20"/>
        <v>1013025.6</v>
      </c>
      <c r="C359" s="11" t="s">
        <v>54</v>
      </c>
      <c r="D359" s="1" t="str">
        <f t="shared" si="21"/>
        <v>LE</v>
      </c>
      <c r="E359" s="1">
        <f t="shared" si="22"/>
        <v>19</v>
      </c>
      <c r="F359" s="1" t="str">
        <f t="shared" si="23"/>
        <v>19.0mm LE</v>
      </c>
      <c r="G359" s="1" t="str">
        <f>_xlfn.CONCAT(TEXT(Q359,"0.0"),"mm ",INDEX('Pipe Lookup'!D:D,MATCH('~01 Pipe Segmentation'!R359,'Pipe Lookup'!C:C,0))," TYPE ",P359)</f>
        <v>19.0mm Elbow TYPE 26</v>
      </c>
      <c r="L359" s="1" t="s">
        <v>55</v>
      </c>
      <c r="M359" s="1">
        <v>1013021.41</v>
      </c>
      <c r="N359" s="1">
        <v>1013025.6</v>
      </c>
      <c r="O359" s="1">
        <v>4.1899999999441206</v>
      </c>
      <c r="P359" s="1">
        <v>26</v>
      </c>
      <c r="Q359" s="1">
        <v>19</v>
      </c>
      <c r="R359" s="1" t="s">
        <v>58</v>
      </c>
      <c r="S359" s="1" t="s">
        <v>207</v>
      </c>
      <c r="U359" s="1" t="s">
        <v>219</v>
      </c>
      <c r="V359" s="1">
        <v>0</v>
      </c>
      <c r="W359" s="1" t="s">
        <v>60</v>
      </c>
    </row>
    <row r="360" spans="1:23" x14ac:dyDescent="0.2">
      <c r="A360" s="1">
        <f t="shared" si="20"/>
        <v>1013025.6</v>
      </c>
      <c r="B360" s="1">
        <f t="shared" si="20"/>
        <v>1013060.92</v>
      </c>
      <c r="C360" s="11" t="s">
        <v>54</v>
      </c>
      <c r="D360" s="1" t="str">
        <f t="shared" si="21"/>
        <v>FBE</v>
      </c>
      <c r="E360" s="1">
        <f t="shared" si="22"/>
        <v>19</v>
      </c>
      <c r="F360" s="1" t="str">
        <f t="shared" si="23"/>
        <v>19.0mm FBE</v>
      </c>
      <c r="G360" s="1" t="str">
        <f>_xlfn.CONCAT(TEXT(Q360,"0.0"),"mm ",INDEX('Pipe Lookup'!D:D,MATCH('~01 Pipe Segmentation'!R360,'Pipe Lookup'!C:C,0))," TYPE ",P360)</f>
        <v>19.0mm Fusion-Bonded Epoxy TYPE 7</v>
      </c>
      <c r="L360" s="1" t="s">
        <v>55</v>
      </c>
      <c r="M360" s="1">
        <v>1013025.6</v>
      </c>
      <c r="N360" s="1">
        <v>1013060.92</v>
      </c>
      <c r="O360" s="1">
        <v>35.320000000065193</v>
      </c>
      <c r="P360" s="1">
        <v>7</v>
      </c>
      <c r="Q360" s="1">
        <v>19</v>
      </c>
      <c r="R360" s="1" t="s">
        <v>56</v>
      </c>
      <c r="S360" s="1" t="s">
        <v>207</v>
      </c>
      <c r="U360" s="1" t="s">
        <v>67</v>
      </c>
      <c r="V360" s="1">
        <v>0</v>
      </c>
      <c r="W360" s="1" t="s">
        <v>60</v>
      </c>
    </row>
    <row r="361" spans="1:23" x14ac:dyDescent="0.2">
      <c r="A361" s="1">
        <f t="shared" si="20"/>
        <v>1013060.92</v>
      </c>
      <c r="B361" s="1">
        <f t="shared" si="20"/>
        <v>1013068.46</v>
      </c>
      <c r="C361" s="11" t="s">
        <v>54</v>
      </c>
      <c r="D361" s="1" t="str">
        <f t="shared" si="21"/>
        <v>LE</v>
      </c>
      <c r="E361" s="1">
        <f t="shared" si="22"/>
        <v>19</v>
      </c>
      <c r="F361" s="1" t="str">
        <f t="shared" si="23"/>
        <v>19.0mm LE</v>
      </c>
      <c r="G361" s="1" t="str">
        <f>_xlfn.CONCAT(TEXT(Q361,"0.0"),"mm ",INDEX('Pipe Lookup'!D:D,MATCH('~01 Pipe Segmentation'!R361,'Pipe Lookup'!C:C,0))," TYPE ",P361)</f>
        <v>19.0mm Elbow TYPE 26</v>
      </c>
      <c r="L361" s="1" t="s">
        <v>55</v>
      </c>
      <c r="M361" s="1">
        <v>1013060.92</v>
      </c>
      <c r="N361" s="1">
        <v>1013068.46</v>
      </c>
      <c r="O361" s="1">
        <v>7.5399999999208376</v>
      </c>
      <c r="P361" s="1">
        <v>26</v>
      </c>
      <c r="Q361" s="1">
        <v>19</v>
      </c>
      <c r="R361" s="1" t="s">
        <v>58</v>
      </c>
      <c r="S361" s="1" t="s">
        <v>207</v>
      </c>
      <c r="U361" s="1" t="s">
        <v>220</v>
      </c>
      <c r="V361" s="1">
        <v>0</v>
      </c>
      <c r="W361" s="1" t="s">
        <v>60</v>
      </c>
    </row>
    <row r="362" spans="1:23" x14ac:dyDescent="0.2">
      <c r="A362" s="1">
        <f t="shared" si="20"/>
        <v>1013068.46</v>
      </c>
      <c r="B362" s="1">
        <f t="shared" si="20"/>
        <v>1013079.9</v>
      </c>
      <c r="C362" s="11" t="s">
        <v>54</v>
      </c>
      <c r="D362" s="1" t="str">
        <f t="shared" si="21"/>
        <v>FBE</v>
      </c>
      <c r="E362" s="1">
        <f t="shared" si="22"/>
        <v>19</v>
      </c>
      <c r="F362" s="1" t="str">
        <f t="shared" si="23"/>
        <v>19.0mm FBE</v>
      </c>
      <c r="G362" s="1" t="str">
        <f>_xlfn.CONCAT(TEXT(Q362,"0.0"),"mm ",INDEX('Pipe Lookup'!D:D,MATCH('~01 Pipe Segmentation'!R362,'Pipe Lookup'!C:C,0))," TYPE ",P362)</f>
        <v>19.0mm Fusion-Bonded Epoxy TYPE 7</v>
      </c>
      <c r="L362" s="1" t="s">
        <v>55</v>
      </c>
      <c r="M362" s="1">
        <v>1013068.46</v>
      </c>
      <c r="N362" s="1">
        <v>1013079.9</v>
      </c>
      <c r="O362" s="1">
        <v>11.440000000060536</v>
      </c>
      <c r="P362" s="1">
        <v>7</v>
      </c>
      <c r="Q362" s="1">
        <v>19</v>
      </c>
      <c r="R362" s="1" t="s">
        <v>56</v>
      </c>
      <c r="S362" s="1" t="s">
        <v>207</v>
      </c>
      <c r="U362" s="1" t="s">
        <v>67</v>
      </c>
      <c r="V362" s="1">
        <v>0</v>
      </c>
      <c r="W362" s="1" t="s">
        <v>60</v>
      </c>
    </row>
    <row r="363" spans="1:23" x14ac:dyDescent="0.2">
      <c r="A363" s="1">
        <f t="shared" si="20"/>
        <v>1013079.9</v>
      </c>
      <c r="B363" s="1">
        <f t="shared" si="20"/>
        <v>1013085.13</v>
      </c>
      <c r="C363" s="11" t="s">
        <v>54</v>
      </c>
      <c r="D363" s="1" t="str">
        <f t="shared" si="21"/>
        <v>LE</v>
      </c>
      <c r="E363" s="1">
        <f t="shared" si="22"/>
        <v>19</v>
      </c>
      <c r="F363" s="1" t="str">
        <f t="shared" si="23"/>
        <v>19.0mm LE</v>
      </c>
      <c r="G363" s="1" t="str">
        <f>_xlfn.CONCAT(TEXT(Q363,"0.0"),"mm ",INDEX('Pipe Lookup'!D:D,MATCH('~01 Pipe Segmentation'!R363,'Pipe Lookup'!C:C,0))," TYPE ",P363)</f>
        <v>19.0mm Elbow TYPE 26</v>
      </c>
      <c r="L363" s="1" t="s">
        <v>55</v>
      </c>
      <c r="M363" s="1">
        <v>1013079.9</v>
      </c>
      <c r="N363" s="1">
        <v>1013085.13</v>
      </c>
      <c r="O363" s="1">
        <v>5.2299999999813735</v>
      </c>
      <c r="P363" s="1">
        <v>26</v>
      </c>
      <c r="Q363" s="1">
        <v>19</v>
      </c>
      <c r="R363" s="1" t="s">
        <v>58</v>
      </c>
      <c r="S363" s="1" t="s">
        <v>207</v>
      </c>
      <c r="U363" s="1" t="s">
        <v>221</v>
      </c>
      <c r="V363" s="1">
        <v>0</v>
      </c>
      <c r="W363" s="1" t="s">
        <v>60</v>
      </c>
    </row>
    <row r="364" spans="1:23" x14ac:dyDescent="0.2">
      <c r="A364" s="1">
        <f t="shared" si="20"/>
        <v>1013085.13</v>
      </c>
      <c r="B364" s="1">
        <f t="shared" si="20"/>
        <v>1013113.97</v>
      </c>
      <c r="C364" s="11" t="s">
        <v>54</v>
      </c>
      <c r="D364" s="1" t="str">
        <f t="shared" si="21"/>
        <v>FBE</v>
      </c>
      <c r="E364" s="1">
        <f t="shared" si="22"/>
        <v>19</v>
      </c>
      <c r="F364" s="1" t="str">
        <f t="shared" si="23"/>
        <v>19.0mm FBE</v>
      </c>
      <c r="G364" s="1" t="str">
        <f>_xlfn.CONCAT(TEXT(Q364,"0.0"),"mm ",INDEX('Pipe Lookup'!D:D,MATCH('~01 Pipe Segmentation'!R364,'Pipe Lookup'!C:C,0))," TYPE ",P364)</f>
        <v>19.0mm Fusion-Bonded Epoxy TYPE 7</v>
      </c>
      <c r="L364" s="1" t="s">
        <v>55</v>
      </c>
      <c r="M364" s="1">
        <v>1013085.13</v>
      </c>
      <c r="N364" s="1">
        <v>1013113.97</v>
      </c>
      <c r="O364" s="1">
        <v>28.839999999967404</v>
      </c>
      <c r="P364" s="1">
        <v>7</v>
      </c>
      <c r="Q364" s="1">
        <v>19</v>
      </c>
      <c r="R364" s="1" t="s">
        <v>56</v>
      </c>
      <c r="S364" s="1" t="s">
        <v>207</v>
      </c>
      <c r="U364" s="1" t="s">
        <v>67</v>
      </c>
      <c r="V364" s="1">
        <v>0</v>
      </c>
      <c r="W364" s="1" t="s">
        <v>60</v>
      </c>
    </row>
    <row r="365" spans="1:23" x14ac:dyDescent="0.2">
      <c r="A365" s="1">
        <f t="shared" si="20"/>
        <v>1013113.97</v>
      </c>
      <c r="B365" s="1">
        <f t="shared" si="20"/>
        <v>1013119.21</v>
      </c>
      <c r="C365" s="11" t="s">
        <v>54</v>
      </c>
      <c r="D365" s="1" t="str">
        <f t="shared" si="21"/>
        <v>LE</v>
      </c>
      <c r="E365" s="1">
        <f t="shared" si="22"/>
        <v>19</v>
      </c>
      <c r="F365" s="1" t="str">
        <f t="shared" si="23"/>
        <v>19.0mm LE</v>
      </c>
      <c r="G365" s="1" t="str">
        <f>_xlfn.CONCAT(TEXT(Q365,"0.0"),"mm ",INDEX('Pipe Lookup'!D:D,MATCH('~01 Pipe Segmentation'!R365,'Pipe Lookup'!C:C,0))," TYPE ",P365)</f>
        <v>19.0mm Elbow TYPE 26</v>
      </c>
      <c r="L365" s="1" t="s">
        <v>55</v>
      </c>
      <c r="M365" s="1">
        <v>1013113.97</v>
      </c>
      <c r="N365" s="1">
        <v>1013119.21</v>
      </c>
      <c r="O365" s="1">
        <v>5.2399999999906868</v>
      </c>
      <c r="P365" s="1">
        <v>26</v>
      </c>
      <c r="Q365" s="1">
        <v>19</v>
      </c>
      <c r="R365" s="1" t="s">
        <v>58</v>
      </c>
      <c r="S365" s="1" t="s">
        <v>207</v>
      </c>
      <c r="U365" s="1" t="s">
        <v>222</v>
      </c>
      <c r="V365" s="1">
        <v>0</v>
      </c>
      <c r="W365" s="1" t="s">
        <v>60</v>
      </c>
    </row>
    <row r="366" spans="1:23" x14ac:dyDescent="0.2">
      <c r="A366" s="1">
        <f t="shared" si="20"/>
        <v>1013119.21</v>
      </c>
      <c r="B366" s="1">
        <f t="shared" si="20"/>
        <v>1013135.18</v>
      </c>
      <c r="C366" s="11" t="s">
        <v>54</v>
      </c>
      <c r="D366" s="1" t="str">
        <f t="shared" si="21"/>
        <v>FBE</v>
      </c>
      <c r="E366" s="1">
        <f t="shared" si="22"/>
        <v>19</v>
      </c>
      <c r="F366" s="1" t="str">
        <f t="shared" si="23"/>
        <v>19.0mm FBE</v>
      </c>
      <c r="G366" s="1" t="str">
        <f>_xlfn.CONCAT(TEXT(Q366,"0.0"),"mm ",INDEX('Pipe Lookup'!D:D,MATCH('~01 Pipe Segmentation'!R366,'Pipe Lookup'!C:C,0))," TYPE ",P366)</f>
        <v>19.0mm Fusion-Bonded Epoxy TYPE 7</v>
      </c>
      <c r="L366" s="1" t="s">
        <v>55</v>
      </c>
      <c r="M366" s="1">
        <v>1013119.21</v>
      </c>
      <c r="N366" s="1">
        <v>1013135.18</v>
      </c>
      <c r="O366" s="1">
        <v>15.970000000088476</v>
      </c>
      <c r="P366" s="1">
        <v>7</v>
      </c>
      <c r="Q366" s="1">
        <v>19</v>
      </c>
      <c r="R366" s="1" t="s">
        <v>56</v>
      </c>
      <c r="S366" s="1" t="s">
        <v>207</v>
      </c>
      <c r="U366" s="1" t="s">
        <v>67</v>
      </c>
      <c r="V366" s="1">
        <v>0</v>
      </c>
      <c r="W366" s="1" t="s">
        <v>60</v>
      </c>
    </row>
    <row r="367" spans="1:23" x14ac:dyDescent="0.2">
      <c r="A367" s="1">
        <f t="shared" si="20"/>
        <v>1013135.18</v>
      </c>
      <c r="B367" s="1">
        <f t="shared" si="20"/>
        <v>1013141.45</v>
      </c>
      <c r="C367" s="11" t="s">
        <v>54</v>
      </c>
      <c r="D367" s="1" t="str">
        <f t="shared" si="21"/>
        <v>LE</v>
      </c>
      <c r="E367" s="1">
        <f t="shared" si="22"/>
        <v>19</v>
      </c>
      <c r="F367" s="1" t="str">
        <f t="shared" si="23"/>
        <v>19.0mm LE</v>
      </c>
      <c r="G367" s="1" t="str">
        <f>_xlfn.CONCAT(TEXT(Q367,"0.0"),"mm ",INDEX('Pipe Lookup'!D:D,MATCH('~01 Pipe Segmentation'!R367,'Pipe Lookup'!C:C,0))," TYPE ",P367)</f>
        <v>19.0mm Elbow TYPE 26</v>
      </c>
      <c r="L367" s="1" t="s">
        <v>55</v>
      </c>
      <c r="M367" s="1">
        <v>1013135.18</v>
      </c>
      <c r="N367" s="1">
        <v>1013141.45</v>
      </c>
      <c r="O367" s="1">
        <v>6.2699999999022111</v>
      </c>
      <c r="P367" s="1">
        <v>26</v>
      </c>
      <c r="Q367" s="1">
        <v>19</v>
      </c>
      <c r="R367" s="1" t="s">
        <v>58</v>
      </c>
      <c r="S367" s="1" t="s">
        <v>207</v>
      </c>
      <c r="U367" s="1" t="s">
        <v>223</v>
      </c>
      <c r="V367" s="1">
        <v>0</v>
      </c>
      <c r="W367" s="1" t="s">
        <v>60</v>
      </c>
    </row>
    <row r="368" spans="1:23" x14ac:dyDescent="0.2">
      <c r="A368" s="1">
        <f t="shared" si="20"/>
        <v>1013141.45</v>
      </c>
      <c r="B368" s="1">
        <f t="shared" si="20"/>
        <v>1013192.05</v>
      </c>
      <c r="C368" s="11" t="s">
        <v>54</v>
      </c>
      <c r="D368" s="1" t="str">
        <f t="shared" si="21"/>
        <v>FBE</v>
      </c>
      <c r="E368" s="1">
        <f t="shared" si="22"/>
        <v>19</v>
      </c>
      <c r="F368" s="1" t="str">
        <f t="shared" si="23"/>
        <v>19.0mm FBE</v>
      </c>
      <c r="G368" s="1" t="str">
        <f>_xlfn.CONCAT(TEXT(Q368,"0.0"),"mm ",INDEX('Pipe Lookup'!D:D,MATCH('~01 Pipe Segmentation'!R368,'Pipe Lookup'!C:C,0))," TYPE ",P368)</f>
        <v>19.0mm Fusion-Bonded Epoxy TYPE 7</v>
      </c>
      <c r="L368" s="1" t="s">
        <v>55</v>
      </c>
      <c r="M368" s="1">
        <v>1013141.45</v>
      </c>
      <c r="N368" s="1">
        <v>1013192.05</v>
      </c>
      <c r="O368" s="1">
        <v>50.600000000093132</v>
      </c>
      <c r="P368" s="1">
        <v>7</v>
      </c>
      <c r="Q368" s="1">
        <v>19</v>
      </c>
      <c r="R368" s="1" t="s">
        <v>56</v>
      </c>
      <c r="S368" s="1" t="s">
        <v>207</v>
      </c>
      <c r="U368" s="1" t="s">
        <v>67</v>
      </c>
      <c r="V368" s="1">
        <v>0</v>
      </c>
      <c r="W368" s="1" t="s">
        <v>60</v>
      </c>
    </row>
    <row r="369" spans="1:23" x14ac:dyDescent="0.2">
      <c r="A369" s="1">
        <f t="shared" si="20"/>
        <v>1013192.05</v>
      </c>
      <c r="B369" s="1">
        <f t="shared" si="20"/>
        <v>1013196.57</v>
      </c>
      <c r="C369" s="11" t="s">
        <v>54</v>
      </c>
      <c r="D369" s="1" t="str">
        <f t="shared" si="21"/>
        <v>LE</v>
      </c>
      <c r="E369" s="1">
        <f t="shared" si="22"/>
        <v>19</v>
      </c>
      <c r="F369" s="1" t="str">
        <f t="shared" si="23"/>
        <v>19.0mm LE</v>
      </c>
      <c r="G369" s="1" t="str">
        <f>_xlfn.CONCAT(TEXT(Q369,"0.0"),"mm ",INDEX('Pipe Lookup'!D:D,MATCH('~01 Pipe Segmentation'!R369,'Pipe Lookup'!C:C,0))," TYPE ",P369)</f>
        <v>19.0mm Elbow TYPE 26</v>
      </c>
      <c r="L369" s="1" t="s">
        <v>55</v>
      </c>
      <c r="M369" s="1">
        <v>1013192.05</v>
      </c>
      <c r="N369" s="1">
        <v>1013196.57</v>
      </c>
      <c r="O369" s="1">
        <v>4.5199999999022111</v>
      </c>
      <c r="P369" s="1">
        <v>26</v>
      </c>
      <c r="Q369" s="1">
        <v>19</v>
      </c>
      <c r="R369" s="1" t="s">
        <v>58</v>
      </c>
      <c r="S369" s="1" t="s">
        <v>207</v>
      </c>
      <c r="U369" s="1" t="s">
        <v>224</v>
      </c>
      <c r="V369" s="1">
        <v>0</v>
      </c>
      <c r="W369" s="1" t="s">
        <v>60</v>
      </c>
    </row>
    <row r="370" spans="1:23" x14ac:dyDescent="0.2">
      <c r="A370" s="1">
        <f t="shared" si="20"/>
        <v>1013196.57</v>
      </c>
      <c r="B370" s="1">
        <f t="shared" si="20"/>
        <v>1013209.55</v>
      </c>
      <c r="C370" s="11" t="s">
        <v>54</v>
      </c>
      <c r="D370" s="1" t="str">
        <f t="shared" si="21"/>
        <v>FBE</v>
      </c>
      <c r="E370" s="1">
        <f t="shared" si="22"/>
        <v>19</v>
      </c>
      <c r="F370" s="1" t="str">
        <f t="shared" si="23"/>
        <v>19.0mm FBE</v>
      </c>
      <c r="G370" s="1" t="str">
        <f>_xlfn.CONCAT(TEXT(Q370,"0.0"),"mm ",INDEX('Pipe Lookup'!D:D,MATCH('~01 Pipe Segmentation'!R370,'Pipe Lookup'!C:C,0))," TYPE ",P370)</f>
        <v>19.0mm Fusion-Bonded Epoxy TYPE 7</v>
      </c>
      <c r="L370" s="1" t="s">
        <v>55</v>
      </c>
      <c r="M370" s="1">
        <v>1013196.57</v>
      </c>
      <c r="N370" s="1">
        <v>1013209.55</v>
      </c>
      <c r="O370" s="1">
        <v>12.980000000097789</v>
      </c>
      <c r="P370" s="1">
        <v>7</v>
      </c>
      <c r="Q370" s="1">
        <v>19</v>
      </c>
      <c r="R370" s="1" t="s">
        <v>56</v>
      </c>
      <c r="S370" s="1" t="s">
        <v>207</v>
      </c>
      <c r="U370" s="1" t="s">
        <v>67</v>
      </c>
      <c r="V370" s="1">
        <v>0</v>
      </c>
      <c r="W370" s="1" t="s">
        <v>60</v>
      </c>
    </row>
    <row r="371" spans="1:23" x14ac:dyDescent="0.2">
      <c r="A371" s="1">
        <f t="shared" si="20"/>
        <v>1013209.55</v>
      </c>
      <c r="B371" s="1">
        <f t="shared" si="20"/>
        <v>1013213.91</v>
      </c>
      <c r="C371" s="11" t="s">
        <v>54</v>
      </c>
      <c r="D371" s="1" t="str">
        <f t="shared" si="21"/>
        <v>LE</v>
      </c>
      <c r="E371" s="1">
        <f t="shared" si="22"/>
        <v>19</v>
      </c>
      <c r="F371" s="1" t="str">
        <f t="shared" si="23"/>
        <v>19.0mm LE</v>
      </c>
      <c r="G371" s="1" t="str">
        <f>_xlfn.CONCAT(TEXT(Q371,"0.0"),"mm ",INDEX('Pipe Lookup'!D:D,MATCH('~01 Pipe Segmentation'!R371,'Pipe Lookup'!C:C,0))," TYPE ",P371)</f>
        <v>19.0mm Elbow TYPE 26</v>
      </c>
      <c r="L371" s="1" t="s">
        <v>55</v>
      </c>
      <c r="M371" s="1">
        <v>1013209.55</v>
      </c>
      <c r="N371" s="1">
        <v>1013213.91</v>
      </c>
      <c r="O371" s="1">
        <v>4.3599999999860302</v>
      </c>
      <c r="P371" s="1">
        <v>26</v>
      </c>
      <c r="Q371" s="1">
        <v>19</v>
      </c>
      <c r="R371" s="1" t="s">
        <v>58</v>
      </c>
      <c r="S371" s="1" t="s">
        <v>207</v>
      </c>
      <c r="U371" s="1" t="s">
        <v>225</v>
      </c>
      <c r="V371" s="1">
        <v>0</v>
      </c>
      <c r="W371" s="1" t="s">
        <v>60</v>
      </c>
    </row>
    <row r="372" spans="1:23" x14ac:dyDescent="0.2">
      <c r="A372" s="1">
        <f t="shared" si="20"/>
        <v>1013213.91</v>
      </c>
      <c r="B372" s="1">
        <f t="shared" si="20"/>
        <v>1013224.21</v>
      </c>
      <c r="C372" s="11" t="s">
        <v>54</v>
      </c>
      <c r="D372" s="1" t="str">
        <f t="shared" si="21"/>
        <v>FBE</v>
      </c>
      <c r="E372" s="1">
        <f t="shared" si="22"/>
        <v>19</v>
      </c>
      <c r="F372" s="1" t="str">
        <f t="shared" si="23"/>
        <v>19.0mm FBE</v>
      </c>
      <c r="G372" s="1" t="str">
        <f>_xlfn.CONCAT(TEXT(Q372,"0.0"),"mm ",INDEX('Pipe Lookup'!D:D,MATCH('~01 Pipe Segmentation'!R372,'Pipe Lookup'!C:C,0))," TYPE ",P372)</f>
        <v>19.0mm Fusion-Bonded Epoxy TYPE 7</v>
      </c>
      <c r="L372" s="1" t="s">
        <v>55</v>
      </c>
      <c r="M372" s="1">
        <v>1013213.91</v>
      </c>
      <c r="N372" s="1">
        <v>1013224.21</v>
      </c>
      <c r="O372" s="1">
        <v>10.299999999930151</v>
      </c>
      <c r="P372" s="1">
        <v>7</v>
      </c>
      <c r="Q372" s="1">
        <v>19</v>
      </c>
      <c r="R372" s="1" t="s">
        <v>56</v>
      </c>
      <c r="S372" s="1" t="s">
        <v>207</v>
      </c>
      <c r="U372" s="1" t="s">
        <v>67</v>
      </c>
      <c r="V372" s="1">
        <v>0</v>
      </c>
      <c r="W372" s="1" t="s">
        <v>60</v>
      </c>
    </row>
    <row r="373" spans="1:23" x14ac:dyDescent="0.2">
      <c r="A373" s="1">
        <f t="shared" si="20"/>
        <v>1013224.21</v>
      </c>
      <c r="B373" s="1">
        <f t="shared" si="20"/>
        <v>1013231.92</v>
      </c>
      <c r="C373" s="11" t="s">
        <v>54</v>
      </c>
      <c r="D373" s="1" t="str">
        <f t="shared" si="21"/>
        <v>LE</v>
      </c>
      <c r="E373" s="1">
        <f t="shared" si="22"/>
        <v>19</v>
      </c>
      <c r="F373" s="1" t="str">
        <f t="shared" si="23"/>
        <v>19.0mm LE</v>
      </c>
      <c r="G373" s="1" t="str">
        <f>_xlfn.CONCAT(TEXT(Q373,"0.0"),"mm ",INDEX('Pipe Lookup'!D:D,MATCH('~01 Pipe Segmentation'!R373,'Pipe Lookup'!C:C,0))," TYPE ",P373)</f>
        <v>19.0mm Elbow TYPE 26</v>
      </c>
      <c r="L373" s="1" t="s">
        <v>55</v>
      </c>
      <c r="M373" s="1">
        <v>1013224.21</v>
      </c>
      <c r="N373" s="1">
        <v>1013231.92</v>
      </c>
      <c r="O373" s="1">
        <v>7.7100000000791624</v>
      </c>
      <c r="P373" s="1">
        <v>26</v>
      </c>
      <c r="Q373" s="1">
        <v>19</v>
      </c>
      <c r="R373" s="1" t="s">
        <v>58</v>
      </c>
      <c r="S373" s="1" t="s">
        <v>207</v>
      </c>
      <c r="U373" s="1" t="s">
        <v>226</v>
      </c>
      <c r="V373" s="1">
        <v>0</v>
      </c>
      <c r="W373" s="1" t="s">
        <v>60</v>
      </c>
    </row>
    <row r="374" spans="1:23" x14ac:dyDescent="0.2">
      <c r="A374" s="1">
        <f t="shared" si="20"/>
        <v>1013231.92</v>
      </c>
      <c r="B374" s="1">
        <f t="shared" si="20"/>
        <v>1013241.42</v>
      </c>
      <c r="C374" s="11" t="s">
        <v>54</v>
      </c>
      <c r="D374" s="1" t="str">
        <f t="shared" si="21"/>
        <v>FBE</v>
      </c>
      <c r="E374" s="1">
        <f t="shared" si="22"/>
        <v>19</v>
      </c>
      <c r="F374" s="1" t="str">
        <f t="shared" si="23"/>
        <v>19.0mm FBE</v>
      </c>
      <c r="G374" s="1" t="str">
        <f>_xlfn.CONCAT(TEXT(Q374,"0.0"),"mm ",INDEX('Pipe Lookup'!D:D,MATCH('~01 Pipe Segmentation'!R374,'Pipe Lookup'!C:C,0))," TYPE ",P374)</f>
        <v>19.0mm Fusion-Bonded Epoxy TYPE 7</v>
      </c>
      <c r="L374" s="1" t="s">
        <v>55</v>
      </c>
      <c r="M374" s="1">
        <v>1013231.92</v>
      </c>
      <c r="N374" s="1">
        <v>1013241.42</v>
      </c>
      <c r="O374" s="1">
        <v>9.5</v>
      </c>
      <c r="P374" s="1">
        <v>7</v>
      </c>
      <c r="Q374" s="1">
        <v>19</v>
      </c>
      <c r="R374" s="1" t="s">
        <v>56</v>
      </c>
      <c r="S374" s="1" t="s">
        <v>207</v>
      </c>
      <c r="U374" s="1" t="s">
        <v>67</v>
      </c>
      <c r="V374" s="1">
        <v>0</v>
      </c>
      <c r="W374" s="1" t="s">
        <v>60</v>
      </c>
    </row>
    <row r="375" spans="1:23" x14ac:dyDescent="0.2">
      <c r="A375" s="1">
        <f t="shared" si="20"/>
        <v>1013241.42</v>
      </c>
      <c r="B375" s="1">
        <f t="shared" si="20"/>
        <v>1013246.02</v>
      </c>
      <c r="C375" s="11" t="s">
        <v>54</v>
      </c>
      <c r="D375" s="1" t="str">
        <f t="shared" si="21"/>
        <v>LE</v>
      </c>
      <c r="E375" s="1">
        <f t="shared" si="22"/>
        <v>19</v>
      </c>
      <c r="F375" s="1" t="str">
        <f t="shared" si="23"/>
        <v>19.0mm LE</v>
      </c>
      <c r="G375" s="1" t="str">
        <f>_xlfn.CONCAT(TEXT(Q375,"0.0"),"mm ",INDEX('Pipe Lookup'!D:D,MATCH('~01 Pipe Segmentation'!R375,'Pipe Lookup'!C:C,0))," TYPE ",P375)</f>
        <v>19.0mm Elbow TYPE 26</v>
      </c>
      <c r="L375" s="1" t="s">
        <v>55</v>
      </c>
      <c r="M375" s="1">
        <v>1013241.42</v>
      </c>
      <c r="N375" s="1">
        <v>1013246.02</v>
      </c>
      <c r="O375" s="1">
        <v>4.5999999999767169</v>
      </c>
      <c r="P375" s="1">
        <v>26</v>
      </c>
      <c r="Q375" s="1">
        <v>19</v>
      </c>
      <c r="R375" s="1" t="s">
        <v>58</v>
      </c>
      <c r="S375" s="1" t="s">
        <v>207</v>
      </c>
      <c r="U375" s="1" t="s">
        <v>227</v>
      </c>
      <c r="V375" s="1">
        <v>0</v>
      </c>
      <c r="W375" s="1" t="s">
        <v>60</v>
      </c>
    </row>
    <row r="376" spans="1:23" x14ac:dyDescent="0.2">
      <c r="A376" s="1">
        <f t="shared" si="20"/>
        <v>1013246.02</v>
      </c>
      <c r="B376" s="1">
        <f t="shared" si="20"/>
        <v>1013266.52</v>
      </c>
      <c r="C376" s="11" t="s">
        <v>54</v>
      </c>
      <c r="D376" s="1" t="str">
        <f t="shared" si="21"/>
        <v>FBE</v>
      </c>
      <c r="E376" s="1">
        <f t="shared" si="22"/>
        <v>19</v>
      </c>
      <c r="F376" s="1" t="str">
        <f t="shared" si="23"/>
        <v>19.0mm FBE</v>
      </c>
      <c r="G376" s="1" t="str">
        <f>_xlfn.CONCAT(TEXT(Q376,"0.0"),"mm ",INDEX('Pipe Lookup'!D:D,MATCH('~01 Pipe Segmentation'!R376,'Pipe Lookup'!C:C,0))," TYPE ",P376)</f>
        <v>19.0mm Fusion-Bonded Epoxy TYPE 7</v>
      </c>
      <c r="L376" s="1" t="s">
        <v>55</v>
      </c>
      <c r="M376" s="1">
        <v>1013246.02</v>
      </c>
      <c r="N376" s="1">
        <v>1013266.52</v>
      </c>
      <c r="O376" s="1">
        <v>20.5</v>
      </c>
      <c r="P376" s="1">
        <v>7</v>
      </c>
      <c r="Q376" s="1">
        <v>19</v>
      </c>
      <c r="R376" s="1" t="s">
        <v>56</v>
      </c>
      <c r="S376" s="1" t="s">
        <v>207</v>
      </c>
      <c r="U376" s="1" t="s">
        <v>67</v>
      </c>
      <c r="V376" s="1">
        <v>0</v>
      </c>
      <c r="W376" s="1" t="s">
        <v>60</v>
      </c>
    </row>
    <row r="377" spans="1:23" x14ac:dyDescent="0.2">
      <c r="A377" s="1">
        <f t="shared" si="20"/>
        <v>1013266.52</v>
      </c>
      <c r="B377" s="1">
        <f t="shared" si="20"/>
        <v>1013270.96</v>
      </c>
      <c r="C377" s="11" t="s">
        <v>54</v>
      </c>
      <c r="D377" s="1" t="str">
        <f t="shared" si="21"/>
        <v>LE</v>
      </c>
      <c r="E377" s="1">
        <f t="shared" si="22"/>
        <v>19</v>
      </c>
      <c r="F377" s="1" t="str">
        <f t="shared" si="23"/>
        <v>19.0mm LE</v>
      </c>
      <c r="G377" s="1" t="str">
        <f>_xlfn.CONCAT(TEXT(Q377,"0.0"),"mm ",INDEX('Pipe Lookup'!D:D,MATCH('~01 Pipe Segmentation'!R377,'Pipe Lookup'!C:C,0))," TYPE ",P377)</f>
        <v>19.0mm Elbow TYPE 26</v>
      </c>
      <c r="L377" s="1" t="s">
        <v>55</v>
      </c>
      <c r="M377" s="1">
        <v>1013266.52</v>
      </c>
      <c r="N377" s="1">
        <v>1013270.96</v>
      </c>
      <c r="O377" s="1">
        <v>4.4399999999441206</v>
      </c>
      <c r="P377" s="1">
        <v>26</v>
      </c>
      <c r="Q377" s="1">
        <v>19</v>
      </c>
      <c r="R377" s="1" t="s">
        <v>58</v>
      </c>
      <c r="S377" s="1" t="s">
        <v>207</v>
      </c>
      <c r="U377" s="1" t="s">
        <v>228</v>
      </c>
      <c r="V377" s="1">
        <v>0</v>
      </c>
      <c r="W377" s="1" t="s">
        <v>60</v>
      </c>
    </row>
    <row r="378" spans="1:23" x14ac:dyDescent="0.2">
      <c r="A378" s="1">
        <f t="shared" si="20"/>
        <v>1013270.96</v>
      </c>
      <c r="B378" s="1">
        <f t="shared" si="20"/>
        <v>1013292.69</v>
      </c>
      <c r="C378" s="11" t="s">
        <v>54</v>
      </c>
      <c r="D378" s="1" t="str">
        <f t="shared" si="21"/>
        <v>FBE</v>
      </c>
      <c r="E378" s="1">
        <f t="shared" si="22"/>
        <v>19</v>
      </c>
      <c r="F378" s="1" t="str">
        <f t="shared" si="23"/>
        <v>19.0mm FBE</v>
      </c>
      <c r="G378" s="1" t="str">
        <f>_xlfn.CONCAT(TEXT(Q378,"0.0"),"mm ",INDEX('Pipe Lookup'!D:D,MATCH('~01 Pipe Segmentation'!R378,'Pipe Lookup'!C:C,0))," TYPE ",P378)</f>
        <v>19.0mm Fusion-Bonded Epoxy TYPE 7</v>
      </c>
      <c r="L378" s="1" t="s">
        <v>55</v>
      </c>
      <c r="M378" s="1">
        <v>1013270.96</v>
      </c>
      <c r="N378" s="1">
        <v>1013292.69</v>
      </c>
      <c r="O378" s="1">
        <v>21.729999999981374</v>
      </c>
      <c r="P378" s="1">
        <v>7</v>
      </c>
      <c r="Q378" s="1">
        <v>19</v>
      </c>
      <c r="R378" s="1" t="s">
        <v>56</v>
      </c>
      <c r="S378" s="1" t="s">
        <v>207</v>
      </c>
      <c r="U378" s="1" t="s">
        <v>67</v>
      </c>
      <c r="V378" s="1">
        <v>0</v>
      </c>
      <c r="W378" s="1" t="s">
        <v>60</v>
      </c>
    </row>
    <row r="379" spans="1:23" x14ac:dyDescent="0.2">
      <c r="A379" s="1">
        <f t="shared" si="20"/>
        <v>1013292.69</v>
      </c>
      <c r="B379" s="1">
        <f t="shared" si="20"/>
        <v>1013298.16</v>
      </c>
      <c r="C379" s="11" t="s">
        <v>54</v>
      </c>
      <c r="D379" s="1" t="str">
        <f t="shared" si="21"/>
        <v>LE</v>
      </c>
      <c r="E379" s="1">
        <f t="shared" si="22"/>
        <v>19</v>
      </c>
      <c r="F379" s="1" t="str">
        <f t="shared" si="23"/>
        <v>19.0mm LE</v>
      </c>
      <c r="G379" s="1" t="str">
        <f>_xlfn.CONCAT(TEXT(Q379,"0.0"),"mm ",INDEX('Pipe Lookup'!D:D,MATCH('~01 Pipe Segmentation'!R379,'Pipe Lookup'!C:C,0))," TYPE ",P379)</f>
        <v>19.0mm Elbow TYPE 26</v>
      </c>
      <c r="L379" s="1" t="s">
        <v>55</v>
      </c>
      <c r="M379" s="1">
        <v>1013292.69</v>
      </c>
      <c r="N379" s="1">
        <v>1013298.16</v>
      </c>
      <c r="O379" s="1">
        <v>5.4700000000884756</v>
      </c>
      <c r="P379" s="1">
        <v>26</v>
      </c>
      <c r="Q379" s="1">
        <v>19</v>
      </c>
      <c r="R379" s="1" t="s">
        <v>58</v>
      </c>
      <c r="S379" s="1" t="s">
        <v>207</v>
      </c>
      <c r="U379" s="1" t="s">
        <v>229</v>
      </c>
      <c r="V379" s="1">
        <v>0</v>
      </c>
      <c r="W379" s="1" t="s">
        <v>60</v>
      </c>
    </row>
    <row r="380" spans="1:23" x14ac:dyDescent="0.2">
      <c r="A380" s="1">
        <f t="shared" si="20"/>
        <v>1013298.16</v>
      </c>
      <c r="B380" s="1">
        <f t="shared" si="20"/>
        <v>1013347.9</v>
      </c>
      <c r="C380" s="11" t="s">
        <v>54</v>
      </c>
      <c r="D380" s="1" t="str">
        <f t="shared" si="21"/>
        <v>FBE</v>
      </c>
      <c r="E380" s="1">
        <f t="shared" si="22"/>
        <v>19</v>
      </c>
      <c r="F380" s="1" t="str">
        <f t="shared" si="23"/>
        <v>19.0mm FBE</v>
      </c>
      <c r="G380" s="1" t="str">
        <f>_xlfn.CONCAT(TEXT(Q380,"0.0"),"mm ",INDEX('Pipe Lookup'!D:D,MATCH('~01 Pipe Segmentation'!R380,'Pipe Lookup'!C:C,0))," TYPE ",P380)</f>
        <v>19.0mm Fusion-Bonded Epoxy TYPE 7</v>
      </c>
      <c r="L380" s="1" t="s">
        <v>55</v>
      </c>
      <c r="M380" s="1">
        <v>1013298.16</v>
      </c>
      <c r="N380" s="1">
        <v>1013347.9</v>
      </c>
      <c r="O380" s="1">
        <v>49.739999999990687</v>
      </c>
      <c r="P380" s="1">
        <v>7</v>
      </c>
      <c r="Q380" s="1">
        <v>19</v>
      </c>
      <c r="R380" s="1" t="s">
        <v>56</v>
      </c>
      <c r="S380" s="1" t="s">
        <v>207</v>
      </c>
      <c r="U380" s="1" t="s">
        <v>67</v>
      </c>
      <c r="V380" s="1">
        <v>0</v>
      </c>
      <c r="W380" s="1" t="s">
        <v>60</v>
      </c>
    </row>
    <row r="381" spans="1:23" x14ac:dyDescent="0.2">
      <c r="A381" s="1">
        <f t="shared" si="20"/>
        <v>1013347.9</v>
      </c>
      <c r="B381" s="1">
        <f t="shared" si="20"/>
        <v>1013352.1</v>
      </c>
      <c r="C381" s="11" t="s">
        <v>54</v>
      </c>
      <c r="D381" s="1" t="str">
        <f t="shared" si="21"/>
        <v>LE</v>
      </c>
      <c r="E381" s="1">
        <f t="shared" si="22"/>
        <v>19</v>
      </c>
      <c r="F381" s="1" t="str">
        <f t="shared" si="23"/>
        <v>19.0mm LE</v>
      </c>
      <c r="G381" s="1" t="str">
        <f>_xlfn.CONCAT(TEXT(Q381,"0.0"),"mm ",INDEX('Pipe Lookup'!D:D,MATCH('~01 Pipe Segmentation'!R381,'Pipe Lookup'!C:C,0))," TYPE ",P381)</f>
        <v>19.0mm Elbow TYPE 26</v>
      </c>
      <c r="L381" s="1" t="s">
        <v>55</v>
      </c>
      <c r="M381" s="1">
        <v>1013347.9</v>
      </c>
      <c r="N381" s="1">
        <v>1013352.1</v>
      </c>
      <c r="O381" s="1">
        <v>4.1999999999534339</v>
      </c>
      <c r="P381" s="1">
        <v>26</v>
      </c>
      <c r="Q381" s="1">
        <v>19</v>
      </c>
      <c r="R381" s="1" t="s">
        <v>58</v>
      </c>
      <c r="S381" s="1" t="s">
        <v>207</v>
      </c>
      <c r="U381" s="1" t="s">
        <v>230</v>
      </c>
      <c r="V381" s="1">
        <v>0</v>
      </c>
      <c r="W381" s="1" t="s">
        <v>60</v>
      </c>
    </row>
    <row r="382" spans="1:23" x14ac:dyDescent="0.2">
      <c r="A382" s="1">
        <f t="shared" si="20"/>
        <v>1013352.1</v>
      </c>
      <c r="B382" s="1">
        <f t="shared" si="20"/>
        <v>1013385.59</v>
      </c>
      <c r="C382" s="11" t="s">
        <v>54</v>
      </c>
      <c r="D382" s="1" t="str">
        <f t="shared" si="21"/>
        <v>FBE</v>
      </c>
      <c r="E382" s="1">
        <f t="shared" si="22"/>
        <v>19</v>
      </c>
      <c r="F382" s="1" t="str">
        <f t="shared" si="23"/>
        <v>19.0mm FBE</v>
      </c>
      <c r="G382" s="1" t="str">
        <f>_xlfn.CONCAT(TEXT(Q382,"0.0"),"mm ",INDEX('Pipe Lookup'!D:D,MATCH('~01 Pipe Segmentation'!R382,'Pipe Lookup'!C:C,0))," TYPE ",P382)</f>
        <v>19.0mm Fusion-Bonded Epoxy TYPE 7</v>
      </c>
      <c r="L382" s="1" t="s">
        <v>55</v>
      </c>
      <c r="M382" s="1">
        <v>1013352.1</v>
      </c>
      <c r="N382" s="1">
        <v>1013385.59</v>
      </c>
      <c r="O382" s="1">
        <v>33.489999999990687</v>
      </c>
      <c r="P382" s="1">
        <v>7</v>
      </c>
      <c r="Q382" s="1">
        <v>19</v>
      </c>
      <c r="R382" s="1" t="s">
        <v>56</v>
      </c>
      <c r="S382" s="1" t="s">
        <v>207</v>
      </c>
      <c r="U382" s="1" t="s">
        <v>67</v>
      </c>
      <c r="V382" s="1">
        <v>0</v>
      </c>
      <c r="W382" s="1" t="s">
        <v>60</v>
      </c>
    </row>
    <row r="383" spans="1:23" x14ac:dyDescent="0.2">
      <c r="A383" s="1">
        <f t="shared" si="20"/>
        <v>1013385.59</v>
      </c>
      <c r="B383" s="1">
        <f t="shared" si="20"/>
        <v>1013389.95</v>
      </c>
      <c r="C383" s="11" t="s">
        <v>54</v>
      </c>
      <c r="D383" s="1" t="str">
        <f t="shared" si="21"/>
        <v>LE</v>
      </c>
      <c r="E383" s="1">
        <f t="shared" si="22"/>
        <v>19</v>
      </c>
      <c r="F383" s="1" t="str">
        <f t="shared" si="23"/>
        <v>19.0mm LE</v>
      </c>
      <c r="G383" s="1" t="str">
        <f>_xlfn.CONCAT(TEXT(Q383,"0.0"),"mm ",INDEX('Pipe Lookup'!D:D,MATCH('~01 Pipe Segmentation'!R383,'Pipe Lookup'!C:C,0))," TYPE ",P383)</f>
        <v>19.0mm Elbow TYPE 26</v>
      </c>
      <c r="L383" s="1" t="s">
        <v>55</v>
      </c>
      <c r="M383" s="1">
        <v>1013385.59</v>
      </c>
      <c r="N383" s="1">
        <v>1013389.95</v>
      </c>
      <c r="O383" s="1">
        <v>4.3599999999860302</v>
      </c>
      <c r="P383" s="1">
        <v>26</v>
      </c>
      <c r="Q383" s="1">
        <v>19</v>
      </c>
      <c r="R383" s="1" t="s">
        <v>58</v>
      </c>
      <c r="S383" s="1" t="s">
        <v>207</v>
      </c>
      <c r="U383" s="1" t="s">
        <v>231</v>
      </c>
      <c r="V383" s="1">
        <v>0</v>
      </c>
      <c r="W383" s="1" t="s">
        <v>60</v>
      </c>
    </row>
    <row r="384" spans="1:23" x14ac:dyDescent="0.2">
      <c r="A384" s="1">
        <f t="shared" si="20"/>
        <v>1013389.95</v>
      </c>
      <c r="B384" s="1">
        <f t="shared" si="20"/>
        <v>1013400</v>
      </c>
      <c r="C384" s="11" t="s">
        <v>54</v>
      </c>
      <c r="D384" s="1" t="str">
        <f t="shared" si="21"/>
        <v>FBE</v>
      </c>
      <c r="E384" s="1">
        <f t="shared" si="22"/>
        <v>19</v>
      </c>
      <c r="F384" s="1" t="str">
        <f t="shared" si="23"/>
        <v>19.0mm FBE</v>
      </c>
      <c r="G384" s="1" t="str">
        <f>_xlfn.CONCAT(TEXT(Q384,"0.0"),"mm ",INDEX('Pipe Lookup'!D:D,MATCH('~01 Pipe Segmentation'!R384,'Pipe Lookup'!C:C,0))," TYPE ",P384)</f>
        <v>19.0mm Fusion-Bonded Epoxy TYPE 7</v>
      </c>
      <c r="L384" s="1" t="s">
        <v>55</v>
      </c>
      <c r="M384" s="1">
        <v>1013389.95</v>
      </c>
      <c r="N384" s="1">
        <v>1013400</v>
      </c>
      <c r="O384" s="1">
        <v>10.050000000046566</v>
      </c>
      <c r="P384" s="1">
        <v>7</v>
      </c>
      <c r="Q384" s="1">
        <v>19</v>
      </c>
      <c r="R384" s="1" t="s">
        <v>56</v>
      </c>
      <c r="S384" s="1" t="s">
        <v>207</v>
      </c>
      <c r="U384" s="1" t="s">
        <v>67</v>
      </c>
      <c r="V384" s="1">
        <v>0</v>
      </c>
      <c r="W384" s="1" t="s">
        <v>60</v>
      </c>
    </row>
    <row r="385" spans="1:23" x14ac:dyDescent="0.2">
      <c r="A385" s="1">
        <f t="shared" si="20"/>
        <v>1013400</v>
      </c>
      <c r="B385" s="1">
        <f t="shared" si="20"/>
        <v>1013405.09</v>
      </c>
      <c r="C385" s="11" t="s">
        <v>54</v>
      </c>
      <c r="D385" s="1" t="str">
        <f t="shared" si="21"/>
        <v>FBE</v>
      </c>
      <c r="E385" s="1">
        <f t="shared" si="22"/>
        <v>19</v>
      </c>
      <c r="F385" s="1" t="str">
        <f t="shared" si="23"/>
        <v>19.0mm FBE</v>
      </c>
      <c r="G385" s="1" t="str">
        <f>_xlfn.CONCAT(TEXT(Q385,"0.0"),"mm ",INDEX('Pipe Lookup'!D:D,MATCH('~01 Pipe Segmentation'!R385,'Pipe Lookup'!C:C,0))," TYPE ",P385)</f>
        <v>19.0mm Fusion-Bonded Epoxy TYPE 7</v>
      </c>
      <c r="L385" s="1" t="s">
        <v>55</v>
      </c>
      <c r="M385" s="1">
        <v>1013400</v>
      </c>
      <c r="N385" s="1">
        <v>1013405.09</v>
      </c>
      <c r="O385" s="1">
        <v>5.0899999999674037</v>
      </c>
      <c r="P385" s="1">
        <v>7</v>
      </c>
      <c r="Q385" s="1">
        <v>19</v>
      </c>
      <c r="R385" s="1" t="s">
        <v>56</v>
      </c>
      <c r="S385" s="1" t="s">
        <v>232</v>
      </c>
      <c r="U385" s="1" t="s">
        <v>67</v>
      </c>
      <c r="V385" s="1">
        <v>0</v>
      </c>
      <c r="W385" s="1" t="s">
        <v>60</v>
      </c>
    </row>
    <row r="386" spans="1:23" x14ac:dyDescent="0.2">
      <c r="A386" s="1">
        <f t="shared" ref="A386:B449" si="24">IF(OR(AND(ISNUMBER(M386),M386&gt;0),ISNUMBER(SEARCH("+",M386))),IF(NOT(ISNUMBER(M386)),1000*LEFT(M386,SEARCH("+",M386)-1)+MID(M386,SEARCH("+",M386)+1,3)+RIGHT(M386,3),M386),"")</f>
        <v>1013405.09</v>
      </c>
      <c r="B386" s="1">
        <f t="shared" si="24"/>
        <v>1013411.12</v>
      </c>
      <c r="C386" s="11" t="s">
        <v>54</v>
      </c>
      <c r="D386" s="1" t="str">
        <f t="shared" si="21"/>
        <v>LE</v>
      </c>
      <c r="E386" s="1">
        <f t="shared" si="22"/>
        <v>19</v>
      </c>
      <c r="F386" s="1" t="str">
        <f t="shared" si="23"/>
        <v>19.0mm LE</v>
      </c>
      <c r="G386" s="1" t="str">
        <f>_xlfn.CONCAT(TEXT(Q386,"0.0"),"mm ",INDEX('Pipe Lookup'!D:D,MATCH('~01 Pipe Segmentation'!R386,'Pipe Lookup'!C:C,0))," TYPE ",P386)</f>
        <v>19.0mm Elbow TYPE 26</v>
      </c>
      <c r="L386" s="1" t="s">
        <v>55</v>
      </c>
      <c r="M386" s="1">
        <v>1013405.09</v>
      </c>
      <c r="N386" s="1">
        <v>1013411.12</v>
      </c>
      <c r="O386" s="1">
        <v>6.0300000000279397</v>
      </c>
      <c r="P386" s="1">
        <v>26</v>
      </c>
      <c r="Q386" s="1">
        <v>19</v>
      </c>
      <c r="R386" s="1" t="s">
        <v>58</v>
      </c>
      <c r="S386" s="1" t="s">
        <v>232</v>
      </c>
      <c r="U386" s="1" t="s">
        <v>233</v>
      </c>
      <c r="V386" s="1">
        <v>0</v>
      </c>
      <c r="W386" s="1" t="s">
        <v>60</v>
      </c>
    </row>
    <row r="387" spans="1:23" x14ac:dyDescent="0.2">
      <c r="A387" s="1">
        <f t="shared" si="24"/>
        <v>1013411.12</v>
      </c>
      <c r="B387" s="1">
        <f t="shared" si="24"/>
        <v>1013446.52</v>
      </c>
      <c r="C387" s="11" t="s">
        <v>54</v>
      </c>
      <c r="D387" s="1" t="str">
        <f t="shared" ref="D387:D450" si="25">TRIM(LEFT(R387,3))</f>
        <v>FBE</v>
      </c>
      <c r="E387" s="1">
        <f t="shared" ref="E387:E450" si="26">Q387</f>
        <v>19</v>
      </c>
      <c r="F387" s="1" t="str">
        <f t="shared" ref="F387:F450" si="27">_xlfn.CONCAT(TEXT(Q387,"0.0"),"mm ",R387)</f>
        <v>19.0mm FBE</v>
      </c>
      <c r="G387" s="1" t="str">
        <f>_xlfn.CONCAT(TEXT(Q387,"0.0"),"mm ",INDEX('Pipe Lookup'!D:D,MATCH('~01 Pipe Segmentation'!R387,'Pipe Lookup'!C:C,0))," TYPE ",P387)</f>
        <v>19.0mm Fusion-Bonded Epoxy TYPE 7</v>
      </c>
      <c r="L387" s="1" t="s">
        <v>55</v>
      </c>
      <c r="M387" s="1">
        <v>1013411.12</v>
      </c>
      <c r="N387" s="1">
        <v>1013446.52</v>
      </c>
      <c r="O387" s="1">
        <v>35.400000000023283</v>
      </c>
      <c r="P387" s="1">
        <v>7</v>
      </c>
      <c r="Q387" s="1">
        <v>19</v>
      </c>
      <c r="R387" s="1" t="s">
        <v>56</v>
      </c>
      <c r="S387" s="1" t="s">
        <v>232</v>
      </c>
      <c r="U387" s="1" t="s">
        <v>67</v>
      </c>
      <c r="V387" s="1">
        <v>0</v>
      </c>
      <c r="W387" s="1" t="s">
        <v>60</v>
      </c>
    </row>
    <row r="388" spans="1:23" x14ac:dyDescent="0.2">
      <c r="A388" s="1">
        <f t="shared" si="24"/>
        <v>1013446.52</v>
      </c>
      <c r="B388" s="1">
        <f t="shared" si="24"/>
        <v>1013451.22</v>
      </c>
      <c r="C388" s="11" t="s">
        <v>54</v>
      </c>
      <c r="D388" s="1" t="str">
        <f t="shared" si="25"/>
        <v>LE</v>
      </c>
      <c r="E388" s="1">
        <f t="shared" si="26"/>
        <v>19</v>
      </c>
      <c r="F388" s="1" t="str">
        <f t="shared" si="27"/>
        <v>19.0mm LE</v>
      </c>
      <c r="G388" s="1" t="str">
        <f>_xlfn.CONCAT(TEXT(Q388,"0.0"),"mm ",INDEX('Pipe Lookup'!D:D,MATCH('~01 Pipe Segmentation'!R388,'Pipe Lookup'!C:C,0))," TYPE ",P388)</f>
        <v>19.0mm Elbow TYPE 26</v>
      </c>
      <c r="L388" s="1" t="s">
        <v>55</v>
      </c>
      <c r="M388" s="1">
        <v>1013446.52</v>
      </c>
      <c r="N388" s="1">
        <v>1013451.22</v>
      </c>
      <c r="O388" s="1">
        <v>4.6999999999534339</v>
      </c>
      <c r="P388" s="1">
        <v>26</v>
      </c>
      <c r="Q388" s="1">
        <v>19</v>
      </c>
      <c r="R388" s="1" t="s">
        <v>58</v>
      </c>
      <c r="S388" s="1" t="s">
        <v>232</v>
      </c>
      <c r="U388" s="1" t="s">
        <v>234</v>
      </c>
      <c r="V388" s="1">
        <v>0</v>
      </c>
      <c r="W388" s="1" t="s">
        <v>60</v>
      </c>
    </row>
    <row r="389" spans="1:23" x14ac:dyDescent="0.2">
      <c r="A389" s="1">
        <f t="shared" si="24"/>
        <v>1013451.22</v>
      </c>
      <c r="B389" s="1">
        <f t="shared" si="24"/>
        <v>1013498.33</v>
      </c>
      <c r="C389" s="11" t="s">
        <v>54</v>
      </c>
      <c r="D389" s="1" t="str">
        <f t="shared" si="25"/>
        <v>FBE</v>
      </c>
      <c r="E389" s="1">
        <f t="shared" si="26"/>
        <v>19</v>
      </c>
      <c r="F389" s="1" t="str">
        <f t="shared" si="27"/>
        <v>19.0mm FBE</v>
      </c>
      <c r="G389" s="1" t="str">
        <f>_xlfn.CONCAT(TEXT(Q389,"0.0"),"mm ",INDEX('Pipe Lookup'!D:D,MATCH('~01 Pipe Segmentation'!R389,'Pipe Lookup'!C:C,0))," TYPE ",P389)</f>
        <v>19.0mm Fusion-Bonded Epoxy TYPE 7</v>
      </c>
      <c r="L389" s="1" t="s">
        <v>55</v>
      </c>
      <c r="M389" s="1">
        <v>1013451.22</v>
      </c>
      <c r="N389" s="1">
        <v>1013498.33</v>
      </c>
      <c r="O389" s="1">
        <v>47.10999999998603</v>
      </c>
      <c r="P389" s="1">
        <v>7</v>
      </c>
      <c r="Q389" s="1">
        <v>19</v>
      </c>
      <c r="R389" s="1" t="s">
        <v>56</v>
      </c>
      <c r="S389" s="1" t="s">
        <v>232</v>
      </c>
      <c r="U389" s="1" t="s">
        <v>67</v>
      </c>
      <c r="V389" s="1">
        <v>0</v>
      </c>
      <c r="W389" s="1" t="s">
        <v>60</v>
      </c>
    </row>
    <row r="390" spans="1:23" x14ac:dyDescent="0.2">
      <c r="A390" s="1">
        <f t="shared" si="24"/>
        <v>1013498.33</v>
      </c>
      <c r="B390" s="1">
        <f t="shared" si="24"/>
        <v>1013503.17</v>
      </c>
      <c r="C390" s="11" t="s">
        <v>54</v>
      </c>
      <c r="D390" s="1" t="str">
        <f t="shared" si="25"/>
        <v>LE</v>
      </c>
      <c r="E390" s="1">
        <f t="shared" si="26"/>
        <v>19</v>
      </c>
      <c r="F390" s="1" t="str">
        <f t="shared" si="27"/>
        <v>19.0mm LE</v>
      </c>
      <c r="G390" s="1" t="str">
        <f>_xlfn.CONCAT(TEXT(Q390,"0.0"),"mm ",INDEX('Pipe Lookup'!D:D,MATCH('~01 Pipe Segmentation'!R390,'Pipe Lookup'!C:C,0))," TYPE ",P390)</f>
        <v>19.0mm Elbow TYPE 26</v>
      </c>
      <c r="L390" s="1" t="s">
        <v>55</v>
      </c>
      <c r="M390" s="1">
        <v>1013498.33</v>
      </c>
      <c r="N390" s="1">
        <v>1013503.17</v>
      </c>
      <c r="O390" s="1">
        <v>4.840000000083819</v>
      </c>
      <c r="P390" s="1">
        <v>26</v>
      </c>
      <c r="Q390" s="1">
        <v>19</v>
      </c>
      <c r="R390" s="1" t="s">
        <v>58</v>
      </c>
      <c r="S390" s="1" t="s">
        <v>232</v>
      </c>
      <c r="U390" s="1" t="s">
        <v>235</v>
      </c>
      <c r="V390" s="1">
        <v>0</v>
      </c>
      <c r="W390" s="1" t="s">
        <v>60</v>
      </c>
    </row>
    <row r="391" spans="1:23" x14ac:dyDescent="0.2">
      <c r="A391" s="1">
        <f t="shared" si="24"/>
        <v>1013503.17</v>
      </c>
      <c r="B391" s="1">
        <f t="shared" si="24"/>
        <v>1013611.28</v>
      </c>
      <c r="C391" s="11" t="s">
        <v>54</v>
      </c>
      <c r="D391" s="1" t="str">
        <f t="shared" si="25"/>
        <v>FBE</v>
      </c>
      <c r="E391" s="1">
        <f t="shared" si="26"/>
        <v>19</v>
      </c>
      <c r="F391" s="1" t="str">
        <f t="shared" si="27"/>
        <v>19.0mm FBE</v>
      </c>
      <c r="G391" s="1" t="str">
        <f>_xlfn.CONCAT(TEXT(Q391,"0.0"),"mm ",INDEX('Pipe Lookup'!D:D,MATCH('~01 Pipe Segmentation'!R391,'Pipe Lookup'!C:C,0))," TYPE ",P391)</f>
        <v>19.0mm Fusion-Bonded Epoxy TYPE 7</v>
      </c>
      <c r="L391" s="1" t="s">
        <v>55</v>
      </c>
      <c r="M391" s="1">
        <v>1013503.17</v>
      </c>
      <c r="N391" s="1">
        <v>1013611.28</v>
      </c>
      <c r="O391" s="1">
        <v>108.10999999998603</v>
      </c>
      <c r="P391" s="1">
        <v>7</v>
      </c>
      <c r="Q391" s="1">
        <v>19</v>
      </c>
      <c r="R391" s="1" t="s">
        <v>56</v>
      </c>
      <c r="S391" s="1" t="s">
        <v>232</v>
      </c>
      <c r="U391" s="1" t="s">
        <v>67</v>
      </c>
      <c r="V391" s="1">
        <v>0</v>
      </c>
      <c r="W391" s="1" t="s">
        <v>60</v>
      </c>
    </row>
    <row r="392" spans="1:23" x14ac:dyDescent="0.2">
      <c r="A392" s="1">
        <f t="shared" si="24"/>
        <v>1013611.28</v>
      </c>
      <c r="B392" s="1">
        <f t="shared" si="24"/>
        <v>1013617.79</v>
      </c>
      <c r="C392" s="11" t="s">
        <v>54</v>
      </c>
      <c r="D392" s="1" t="str">
        <f t="shared" si="25"/>
        <v>LE</v>
      </c>
      <c r="E392" s="1">
        <f t="shared" si="26"/>
        <v>19</v>
      </c>
      <c r="F392" s="1" t="str">
        <f t="shared" si="27"/>
        <v>19.0mm LE</v>
      </c>
      <c r="G392" s="1" t="str">
        <f>_xlfn.CONCAT(TEXT(Q392,"0.0"),"mm ",INDEX('Pipe Lookup'!D:D,MATCH('~01 Pipe Segmentation'!R392,'Pipe Lookup'!C:C,0))," TYPE ",P392)</f>
        <v>19.0mm Elbow TYPE 26</v>
      </c>
      <c r="L392" s="1" t="s">
        <v>55</v>
      </c>
      <c r="M392" s="1">
        <v>1013611.28</v>
      </c>
      <c r="N392" s="1">
        <v>1013617.79</v>
      </c>
      <c r="O392" s="1">
        <v>6.5100000000093132</v>
      </c>
      <c r="P392" s="1">
        <v>26</v>
      </c>
      <c r="Q392" s="1">
        <v>19</v>
      </c>
      <c r="R392" s="1" t="s">
        <v>58</v>
      </c>
      <c r="S392" s="1" t="s">
        <v>232</v>
      </c>
      <c r="U392" s="1" t="s">
        <v>236</v>
      </c>
      <c r="V392" s="1">
        <v>0</v>
      </c>
      <c r="W392" s="1" t="s">
        <v>60</v>
      </c>
    </row>
    <row r="393" spans="1:23" x14ac:dyDescent="0.2">
      <c r="A393" s="1">
        <f t="shared" si="24"/>
        <v>1013617.79</v>
      </c>
      <c r="B393" s="1">
        <f t="shared" si="24"/>
        <v>1013842.14</v>
      </c>
      <c r="C393" s="11" t="s">
        <v>54</v>
      </c>
      <c r="D393" s="1" t="str">
        <f t="shared" si="25"/>
        <v>FBE</v>
      </c>
      <c r="E393" s="1">
        <f t="shared" si="26"/>
        <v>19</v>
      </c>
      <c r="F393" s="1" t="str">
        <f t="shared" si="27"/>
        <v>19.0mm FBE</v>
      </c>
      <c r="G393" s="1" t="str">
        <f>_xlfn.CONCAT(TEXT(Q393,"0.0"),"mm ",INDEX('Pipe Lookup'!D:D,MATCH('~01 Pipe Segmentation'!R393,'Pipe Lookup'!C:C,0))," TYPE ",P393)</f>
        <v>19.0mm Fusion-Bonded Epoxy TYPE 7</v>
      </c>
      <c r="L393" s="1" t="s">
        <v>55</v>
      </c>
      <c r="M393" s="1">
        <v>1013617.79</v>
      </c>
      <c r="N393" s="1">
        <v>1013842.14</v>
      </c>
      <c r="O393" s="1">
        <v>224.34999999997672</v>
      </c>
      <c r="P393" s="1">
        <v>7</v>
      </c>
      <c r="Q393" s="1">
        <v>19</v>
      </c>
      <c r="R393" s="1" t="s">
        <v>56</v>
      </c>
      <c r="S393" s="1" t="s">
        <v>232</v>
      </c>
      <c r="U393" s="1" t="s">
        <v>67</v>
      </c>
      <c r="V393" s="1">
        <v>0</v>
      </c>
      <c r="W393" s="1" t="s">
        <v>60</v>
      </c>
    </row>
    <row r="394" spans="1:23" x14ac:dyDescent="0.2">
      <c r="A394" s="1">
        <f t="shared" si="24"/>
        <v>1013842.14</v>
      </c>
      <c r="B394" s="1">
        <f t="shared" si="24"/>
        <v>1013846.82</v>
      </c>
      <c r="C394" s="11" t="s">
        <v>54</v>
      </c>
      <c r="D394" s="1" t="str">
        <f t="shared" si="25"/>
        <v>LE</v>
      </c>
      <c r="E394" s="1">
        <f t="shared" si="26"/>
        <v>19</v>
      </c>
      <c r="F394" s="1" t="str">
        <f t="shared" si="27"/>
        <v>19.0mm LE</v>
      </c>
      <c r="G394" s="1" t="str">
        <f>_xlfn.CONCAT(TEXT(Q394,"0.0"),"mm ",INDEX('Pipe Lookup'!D:D,MATCH('~01 Pipe Segmentation'!R394,'Pipe Lookup'!C:C,0))," TYPE ",P394)</f>
        <v>19.0mm Elbow TYPE 26</v>
      </c>
      <c r="L394" s="1" t="s">
        <v>55</v>
      </c>
      <c r="M394" s="1">
        <v>1013842.14</v>
      </c>
      <c r="N394" s="1">
        <v>1013846.82</v>
      </c>
      <c r="O394" s="1">
        <v>4.6799999999348074</v>
      </c>
      <c r="P394" s="1">
        <v>26</v>
      </c>
      <c r="Q394" s="1">
        <v>19</v>
      </c>
      <c r="R394" s="1" t="s">
        <v>58</v>
      </c>
      <c r="S394" s="1" t="s">
        <v>232</v>
      </c>
      <c r="U394" s="1" t="s">
        <v>237</v>
      </c>
      <c r="V394" s="1">
        <v>0</v>
      </c>
      <c r="W394" s="1" t="s">
        <v>60</v>
      </c>
    </row>
    <row r="395" spans="1:23" x14ac:dyDescent="0.2">
      <c r="A395" s="1">
        <f t="shared" si="24"/>
        <v>1013846.82</v>
      </c>
      <c r="B395" s="1">
        <f t="shared" si="24"/>
        <v>1014022</v>
      </c>
      <c r="C395" s="11" t="s">
        <v>54</v>
      </c>
      <c r="D395" s="1" t="str">
        <f t="shared" si="25"/>
        <v>FBE</v>
      </c>
      <c r="E395" s="1">
        <f t="shared" si="26"/>
        <v>19</v>
      </c>
      <c r="F395" s="1" t="str">
        <f t="shared" si="27"/>
        <v>19.0mm FBE</v>
      </c>
      <c r="G395" s="1" t="str">
        <f>_xlfn.CONCAT(TEXT(Q395,"0.0"),"mm ",INDEX('Pipe Lookup'!D:D,MATCH('~01 Pipe Segmentation'!R395,'Pipe Lookup'!C:C,0))," TYPE ",P395)</f>
        <v>19.0mm Fusion-Bonded Epoxy TYPE 7</v>
      </c>
      <c r="L395" s="1" t="s">
        <v>55</v>
      </c>
      <c r="M395" s="1">
        <v>1013846.82</v>
      </c>
      <c r="N395" s="1">
        <v>1014022</v>
      </c>
      <c r="O395" s="1">
        <v>175.18000000005122</v>
      </c>
      <c r="P395" s="1">
        <v>7</v>
      </c>
      <c r="Q395" s="1">
        <v>19</v>
      </c>
      <c r="R395" s="1" t="s">
        <v>56</v>
      </c>
      <c r="S395" s="1" t="s">
        <v>232</v>
      </c>
      <c r="U395" s="1" t="s">
        <v>67</v>
      </c>
      <c r="V395" s="1">
        <v>0</v>
      </c>
      <c r="W395" s="1" t="s">
        <v>60</v>
      </c>
    </row>
    <row r="396" spans="1:23" x14ac:dyDescent="0.2">
      <c r="A396" s="1">
        <f t="shared" si="24"/>
        <v>1014022</v>
      </c>
      <c r="B396" s="1">
        <f t="shared" si="24"/>
        <v>1014310</v>
      </c>
      <c r="C396" s="11" t="s">
        <v>54</v>
      </c>
      <c r="D396" s="1" t="str">
        <f t="shared" si="25"/>
        <v>FBE</v>
      </c>
      <c r="E396" s="1">
        <f t="shared" si="26"/>
        <v>21.5</v>
      </c>
      <c r="F396" s="1" t="str">
        <f t="shared" si="27"/>
        <v>21.5mm FBE</v>
      </c>
      <c r="G396" s="1" t="str">
        <f>_xlfn.CONCAT(TEXT(Q396,"0.0"),"mm ",INDEX('Pipe Lookup'!D:D,MATCH('~01 Pipe Segmentation'!R396,'Pipe Lookup'!C:C,0))," TYPE ",P396)</f>
        <v>21.5mm Fusion-Bonded Epoxy TYPE 34</v>
      </c>
      <c r="L396" s="1" t="s">
        <v>55</v>
      </c>
      <c r="M396" s="1">
        <v>1014022</v>
      </c>
      <c r="N396" s="1">
        <v>1014310</v>
      </c>
      <c r="O396" s="1">
        <v>288</v>
      </c>
      <c r="P396" s="1">
        <v>34</v>
      </c>
      <c r="Q396" s="1">
        <v>21.5</v>
      </c>
      <c r="R396" s="1" t="s">
        <v>56</v>
      </c>
      <c r="S396" s="1" t="s">
        <v>232</v>
      </c>
      <c r="U396" s="1" t="s">
        <v>67</v>
      </c>
      <c r="V396" s="1">
        <v>0</v>
      </c>
      <c r="W396" s="1" t="s">
        <v>60</v>
      </c>
    </row>
    <row r="397" spans="1:23" x14ac:dyDescent="0.2">
      <c r="A397" s="1">
        <f t="shared" si="24"/>
        <v>1014310</v>
      </c>
      <c r="B397" s="1">
        <f t="shared" si="24"/>
        <v>1014925.41</v>
      </c>
      <c r="C397" s="11" t="s">
        <v>54</v>
      </c>
      <c r="D397" s="1" t="str">
        <f t="shared" si="25"/>
        <v>FBE</v>
      </c>
      <c r="E397" s="1">
        <f t="shared" si="26"/>
        <v>19</v>
      </c>
      <c r="F397" s="1" t="str">
        <f t="shared" si="27"/>
        <v>19.0mm FBE</v>
      </c>
      <c r="G397" s="1" t="str">
        <f>_xlfn.CONCAT(TEXT(Q397,"0.0"),"mm ",INDEX('Pipe Lookup'!D:D,MATCH('~01 Pipe Segmentation'!R397,'Pipe Lookup'!C:C,0))," TYPE ",P397)</f>
        <v>19.0mm Fusion-Bonded Epoxy TYPE 7</v>
      </c>
      <c r="L397" s="1" t="s">
        <v>55</v>
      </c>
      <c r="M397" s="1">
        <v>1014310</v>
      </c>
      <c r="N397" s="1">
        <v>1014925.41</v>
      </c>
      <c r="O397" s="1">
        <v>615.4100000000326</v>
      </c>
      <c r="P397" s="1">
        <v>7</v>
      </c>
      <c r="Q397" s="1">
        <v>19</v>
      </c>
      <c r="R397" s="1" t="s">
        <v>56</v>
      </c>
      <c r="S397" s="1" t="s">
        <v>232</v>
      </c>
      <c r="U397" s="1" t="s">
        <v>67</v>
      </c>
      <c r="V397" s="1">
        <v>0</v>
      </c>
      <c r="W397" s="1" t="s">
        <v>60</v>
      </c>
    </row>
    <row r="398" spans="1:23" x14ac:dyDescent="0.2">
      <c r="A398" s="1">
        <f t="shared" si="24"/>
        <v>1014925.41</v>
      </c>
      <c r="B398" s="1">
        <f t="shared" si="24"/>
        <v>1014930.64</v>
      </c>
      <c r="C398" s="11" t="s">
        <v>54</v>
      </c>
      <c r="D398" s="1" t="str">
        <f t="shared" si="25"/>
        <v>LE</v>
      </c>
      <c r="E398" s="1">
        <f t="shared" si="26"/>
        <v>23.7</v>
      </c>
      <c r="F398" s="1" t="str">
        <f t="shared" si="27"/>
        <v>23.7mm LE</v>
      </c>
      <c r="G398" s="1" t="str">
        <f>_xlfn.CONCAT(TEXT(Q398,"0.0"),"mm ",INDEX('Pipe Lookup'!D:D,MATCH('~01 Pipe Segmentation'!R398,'Pipe Lookup'!C:C,0))," TYPE ",P398)</f>
        <v>23.7mm Elbow TYPE 28</v>
      </c>
      <c r="L398" s="1" t="s">
        <v>55</v>
      </c>
      <c r="M398" s="1">
        <v>1014925.41</v>
      </c>
      <c r="N398" s="1">
        <v>1014930.64</v>
      </c>
      <c r="O398" s="1">
        <v>5.2299999999813735</v>
      </c>
      <c r="P398" s="1">
        <v>28</v>
      </c>
      <c r="Q398" s="1">
        <v>23.7</v>
      </c>
      <c r="R398" s="1" t="s">
        <v>58</v>
      </c>
      <c r="S398" s="1" t="s">
        <v>232</v>
      </c>
      <c r="U398" s="1" t="s">
        <v>238</v>
      </c>
      <c r="V398" s="1">
        <v>0</v>
      </c>
      <c r="W398" s="1" t="s">
        <v>60</v>
      </c>
    </row>
    <row r="399" spans="1:23" x14ac:dyDescent="0.2">
      <c r="A399" s="1">
        <f t="shared" si="24"/>
        <v>1014930.64</v>
      </c>
      <c r="B399" s="1">
        <f t="shared" si="24"/>
        <v>1015000</v>
      </c>
      <c r="C399" s="11" t="s">
        <v>54</v>
      </c>
      <c r="D399" s="1" t="str">
        <f t="shared" si="25"/>
        <v>FBE</v>
      </c>
      <c r="E399" s="1">
        <f t="shared" si="26"/>
        <v>19</v>
      </c>
      <c r="F399" s="1" t="str">
        <f t="shared" si="27"/>
        <v>19.0mm FBE</v>
      </c>
      <c r="G399" s="1" t="str">
        <f>_xlfn.CONCAT(TEXT(Q399,"0.0"),"mm ",INDEX('Pipe Lookup'!D:D,MATCH('~01 Pipe Segmentation'!R399,'Pipe Lookup'!C:C,0))," TYPE ",P399)</f>
        <v>19.0mm Fusion-Bonded Epoxy TYPE 7</v>
      </c>
      <c r="L399" s="1" t="s">
        <v>55</v>
      </c>
      <c r="M399" s="1">
        <v>1014930.64</v>
      </c>
      <c r="N399" s="1">
        <v>1015000</v>
      </c>
      <c r="O399" s="1">
        <v>69.35999999998603</v>
      </c>
      <c r="P399" s="1">
        <v>7</v>
      </c>
      <c r="Q399" s="1">
        <v>19</v>
      </c>
      <c r="R399" s="1" t="s">
        <v>56</v>
      </c>
      <c r="S399" s="1" t="s">
        <v>232</v>
      </c>
      <c r="U399" s="1" t="s">
        <v>67</v>
      </c>
      <c r="V399" s="1">
        <v>0</v>
      </c>
      <c r="W399" s="1" t="s">
        <v>60</v>
      </c>
    </row>
    <row r="400" spans="1:23" x14ac:dyDescent="0.2">
      <c r="A400" s="1">
        <f t="shared" si="24"/>
        <v>1015000</v>
      </c>
      <c r="B400" s="1">
        <f t="shared" si="24"/>
        <v>1015020.15</v>
      </c>
      <c r="C400" s="11" t="s">
        <v>54</v>
      </c>
      <c r="D400" s="1" t="str">
        <f t="shared" si="25"/>
        <v>FBE</v>
      </c>
      <c r="E400" s="1">
        <f t="shared" si="26"/>
        <v>19</v>
      </c>
      <c r="F400" s="1" t="str">
        <f t="shared" si="27"/>
        <v>19.0mm FBE</v>
      </c>
      <c r="G400" s="1" t="str">
        <f>_xlfn.CONCAT(TEXT(Q400,"0.0"),"mm ",INDEX('Pipe Lookup'!D:D,MATCH('~01 Pipe Segmentation'!R400,'Pipe Lookup'!C:C,0))," TYPE ",P400)</f>
        <v>19.0mm Fusion-Bonded Epoxy TYPE 7</v>
      </c>
      <c r="L400" s="1" t="s">
        <v>55</v>
      </c>
      <c r="M400" s="1">
        <v>1015000</v>
      </c>
      <c r="N400" s="1">
        <v>1015020.15</v>
      </c>
      <c r="O400" s="1">
        <v>20.150000000023283</v>
      </c>
      <c r="P400" s="1">
        <v>7</v>
      </c>
      <c r="Q400" s="1">
        <v>19</v>
      </c>
      <c r="R400" s="1" t="s">
        <v>56</v>
      </c>
      <c r="S400" s="1" t="s">
        <v>239</v>
      </c>
      <c r="U400" s="1" t="s">
        <v>67</v>
      </c>
      <c r="V400" s="1">
        <v>0</v>
      </c>
      <c r="W400" s="1" t="s">
        <v>60</v>
      </c>
    </row>
    <row r="401" spans="1:23" x14ac:dyDescent="0.2">
      <c r="A401" s="1">
        <f t="shared" si="24"/>
        <v>1015020.15</v>
      </c>
      <c r="B401" s="1">
        <f t="shared" si="24"/>
        <v>1015027.38</v>
      </c>
      <c r="C401" s="11" t="s">
        <v>54</v>
      </c>
      <c r="D401" s="1" t="str">
        <f t="shared" si="25"/>
        <v>LE</v>
      </c>
      <c r="E401" s="1">
        <f t="shared" si="26"/>
        <v>23.7</v>
      </c>
      <c r="F401" s="1" t="str">
        <f t="shared" si="27"/>
        <v>23.7mm LE</v>
      </c>
      <c r="G401" s="1" t="str">
        <f>_xlfn.CONCAT(TEXT(Q401,"0.0"),"mm ",INDEX('Pipe Lookup'!D:D,MATCH('~01 Pipe Segmentation'!R401,'Pipe Lookup'!C:C,0))," TYPE ",P401)</f>
        <v>23.7mm Elbow TYPE 28</v>
      </c>
      <c r="L401" s="1" t="s">
        <v>55</v>
      </c>
      <c r="M401" s="1">
        <v>1015020.15</v>
      </c>
      <c r="N401" s="1">
        <v>1015027.38</v>
      </c>
      <c r="O401" s="1">
        <v>7.2299999999813735</v>
      </c>
      <c r="P401" s="1">
        <v>28</v>
      </c>
      <c r="Q401" s="1">
        <v>23.7</v>
      </c>
      <c r="R401" s="1" t="s">
        <v>58</v>
      </c>
      <c r="S401" s="1" t="s">
        <v>239</v>
      </c>
      <c r="U401" s="1" t="s">
        <v>240</v>
      </c>
      <c r="V401" s="1">
        <v>0</v>
      </c>
      <c r="W401" s="1" t="s">
        <v>60</v>
      </c>
    </row>
    <row r="402" spans="1:23" x14ac:dyDescent="0.2">
      <c r="A402" s="1">
        <f t="shared" si="24"/>
        <v>1015027.38</v>
      </c>
      <c r="B402" s="1">
        <f t="shared" si="24"/>
        <v>1015123.22</v>
      </c>
      <c r="C402" s="11" t="s">
        <v>54</v>
      </c>
      <c r="D402" s="1" t="str">
        <f t="shared" si="25"/>
        <v>FBE</v>
      </c>
      <c r="E402" s="1">
        <f t="shared" si="26"/>
        <v>19</v>
      </c>
      <c r="F402" s="1" t="str">
        <f t="shared" si="27"/>
        <v>19.0mm FBE</v>
      </c>
      <c r="G402" s="1" t="str">
        <f>_xlfn.CONCAT(TEXT(Q402,"0.0"),"mm ",INDEX('Pipe Lookup'!D:D,MATCH('~01 Pipe Segmentation'!R402,'Pipe Lookup'!C:C,0))," TYPE ",P402)</f>
        <v>19.0mm Fusion-Bonded Epoxy TYPE 7</v>
      </c>
      <c r="L402" s="1" t="s">
        <v>55</v>
      </c>
      <c r="M402" s="1">
        <v>1015027.38</v>
      </c>
      <c r="N402" s="1">
        <v>1015123.22</v>
      </c>
      <c r="O402" s="1">
        <v>95.839999999967404</v>
      </c>
      <c r="P402" s="1">
        <v>7</v>
      </c>
      <c r="Q402" s="1">
        <v>19</v>
      </c>
      <c r="R402" s="1" t="s">
        <v>56</v>
      </c>
      <c r="S402" s="1" t="s">
        <v>239</v>
      </c>
      <c r="U402" s="1" t="s">
        <v>67</v>
      </c>
      <c r="V402" s="1">
        <v>0</v>
      </c>
      <c r="W402" s="1" t="s">
        <v>60</v>
      </c>
    </row>
    <row r="403" spans="1:23" x14ac:dyDescent="0.2">
      <c r="A403" s="1">
        <f t="shared" si="24"/>
        <v>1015123.22</v>
      </c>
      <c r="B403" s="1">
        <f t="shared" si="24"/>
        <v>1015147.22</v>
      </c>
      <c r="C403" s="11" t="s">
        <v>54</v>
      </c>
      <c r="D403" s="1" t="str">
        <f t="shared" si="25"/>
        <v>FBE</v>
      </c>
      <c r="E403" s="1">
        <f t="shared" si="26"/>
        <v>21.5</v>
      </c>
      <c r="F403" s="1" t="str">
        <f t="shared" si="27"/>
        <v>21.5mm FBE</v>
      </c>
      <c r="G403" s="1" t="str">
        <f>_xlfn.CONCAT(TEXT(Q403,"0.0"),"mm ",INDEX('Pipe Lookup'!D:D,MATCH('~01 Pipe Segmentation'!R403,'Pipe Lookup'!C:C,0))," TYPE ",P403)</f>
        <v>21.5mm Fusion-Bonded Epoxy TYPE 34</v>
      </c>
      <c r="L403" s="1" t="s">
        <v>55</v>
      </c>
      <c r="M403" s="1">
        <v>1015123.22</v>
      </c>
      <c r="N403" s="1">
        <v>1015147.22</v>
      </c>
      <c r="O403" s="1">
        <v>24</v>
      </c>
      <c r="P403" s="1">
        <v>34</v>
      </c>
      <c r="Q403" s="1">
        <v>21.5</v>
      </c>
      <c r="R403" s="1" t="s">
        <v>56</v>
      </c>
      <c r="S403" s="1" t="s">
        <v>239</v>
      </c>
      <c r="U403" s="1" t="s">
        <v>67</v>
      </c>
      <c r="V403" s="1">
        <v>0</v>
      </c>
      <c r="W403" s="1" t="s">
        <v>60</v>
      </c>
    </row>
    <row r="404" spans="1:23" x14ac:dyDescent="0.2">
      <c r="A404" s="1">
        <f t="shared" si="24"/>
        <v>1015147.22</v>
      </c>
      <c r="B404" s="1">
        <f t="shared" si="24"/>
        <v>1015240.37</v>
      </c>
      <c r="C404" s="11" t="s">
        <v>54</v>
      </c>
      <c r="D404" s="1" t="str">
        <f t="shared" si="25"/>
        <v>FBE</v>
      </c>
      <c r="E404" s="1">
        <f t="shared" si="26"/>
        <v>19</v>
      </c>
      <c r="F404" s="1" t="str">
        <f t="shared" si="27"/>
        <v>19.0mm FBE</v>
      </c>
      <c r="G404" s="1" t="str">
        <f>_xlfn.CONCAT(TEXT(Q404,"0.0"),"mm ",INDEX('Pipe Lookup'!D:D,MATCH('~01 Pipe Segmentation'!R404,'Pipe Lookup'!C:C,0))," TYPE ",P404)</f>
        <v>19.0mm Fusion-Bonded Epoxy TYPE 7</v>
      </c>
      <c r="L404" s="1" t="s">
        <v>55</v>
      </c>
      <c r="M404" s="1">
        <v>1015147.22</v>
      </c>
      <c r="N404" s="1">
        <v>1015240.37</v>
      </c>
      <c r="O404" s="1">
        <v>93.150000000023283</v>
      </c>
      <c r="P404" s="1">
        <v>7</v>
      </c>
      <c r="Q404" s="1">
        <v>19</v>
      </c>
      <c r="R404" s="1" t="s">
        <v>56</v>
      </c>
      <c r="S404" s="1" t="s">
        <v>239</v>
      </c>
      <c r="U404" s="1" t="s">
        <v>67</v>
      </c>
      <c r="V404" s="1">
        <v>0</v>
      </c>
      <c r="W404" s="1" t="s">
        <v>60</v>
      </c>
    </row>
    <row r="405" spans="1:23" x14ac:dyDescent="0.2">
      <c r="A405" s="1">
        <f t="shared" si="24"/>
        <v>1015240.37</v>
      </c>
      <c r="B405" s="1">
        <f t="shared" si="24"/>
        <v>1015245.27</v>
      </c>
      <c r="C405" s="11" t="s">
        <v>54</v>
      </c>
      <c r="D405" s="1" t="str">
        <f t="shared" si="25"/>
        <v>LE</v>
      </c>
      <c r="E405" s="1">
        <f t="shared" si="26"/>
        <v>23.7</v>
      </c>
      <c r="F405" s="1" t="str">
        <f t="shared" si="27"/>
        <v>23.7mm LE</v>
      </c>
      <c r="G405" s="1" t="str">
        <f>_xlfn.CONCAT(TEXT(Q405,"0.0"),"mm ",INDEX('Pipe Lookup'!D:D,MATCH('~01 Pipe Segmentation'!R405,'Pipe Lookup'!C:C,0))," TYPE ",P405)</f>
        <v>23.7mm Elbow TYPE 28</v>
      </c>
      <c r="L405" s="1" t="s">
        <v>55</v>
      </c>
      <c r="M405" s="1">
        <v>1015240.37</v>
      </c>
      <c r="N405" s="1">
        <v>1015245.27</v>
      </c>
      <c r="O405" s="1">
        <v>4.9000000000232831</v>
      </c>
      <c r="P405" s="1">
        <v>28</v>
      </c>
      <c r="Q405" s="1">
        <v>23.7</v>
      </c>
      <c r="R405" s="1" t="s">
        <v>58</v>
      </c>
      <c r="S405" s="1" t="s">
        <v>239</v>
      </c>
      <c r="U405" s="1" t="s">
        <v>241</v>
      </c>
      <c r="V405" s="1">
        <v>0</v>
      </c>
      <c r="W405" s="1" t="s">
        <v>60</v>
      </c>
    </row>
    <row r="406" spans="1:23" x14ac:dyDescent="0.2">
      <c r="A406" s="1">
        <f t="shared" si="24"/>
        <v>1015245.27</v>
      </c>
      <c r="B406" s="1">
        <f t="shared" si="24"/>
        <v>1015321.82</v>
      </c>
      <c r="C406" s="11" t="s">
        <v>54</v>
      </c>
      <c r="D406" s="1" t="str">
        <f t="shared" si="25"/>
        <v>FBE</v>
      </c>
      <c r="E406" s="1">
        <f t="shared" si="26"/>
        <v>19</v>
      </c>
      <c r="F406" s="1" t="str">
        <f t="shared" si="27"/>
        <v>19.0mm FBE</v>
      </c>
      <c r="G406" s="1" t="str">
        <f>_xlfn.CONCAT(TEXT(Q406,"0.0"),"mm ",INDEX('Pipe Lookup'!D:D,MATCH('~01 Pipe Segmentation'!R406,'Pipe Lookup'!C:C,0))," TYPE ",P406)</f>
        <v>19.0mm Fusion-Bonded Epoxy TYPE 7</v>
      </c>
      <c r="L406" s="1" t="s">
        <v>55</v>
      </c>
      <c r="M406" s="1">
        <v>1015245.27</v>
      </c>
      <c r="N406" s="1">
        <v>1015321.82</v>
      </c>
      <c r="O406" s="1">
        <v>76.549999999930151</v>
      </c>
      <c r="P406" s="1">
        <v>7</v>
      </c>
      <c r="Q406" s="1">
        <v>19</v>
      </c>
      <c r="R406" s="1" t="s">
        <v>56</v>
      </c>
      <c r="S406" s="1" t="s">
        <v>239</v>
      </c>
      <c r="U406" s="1" t="s">
        <v>67</v>
      </c>
      <c r="V406" s="1">
        <v>0</v>
      </c>
      <c r="W406" s="1" t="s">
        <v>60</v>
      </c>
    </row>
    <row r="407" spans="1:23" x14ac:dyDescent="0.2">
      <c r="A407" s="1">
        <f t="shared" si="24"/>
        <v>1015321.82</v>
      </c>
      <c r="B407" s="1">
        <f t="shared" si="24"/>
        <v>1015326.72</v>
      </c>
      <c r="C407" s="11" t="s">
        <v>54</v>
      </c>
      <c r="D407" s="1" t="str">
        <f t="shared" si="25"/>
        <v>LE</v>
      </c>
      <c r="E407" s="1">
        <f t="shared" si="26"/>
        <v>23.7</v>
      </c>
      <c r="F407" s="1" t="str">
        <f t="shared" si="27"/>
        <v>23.7mm LE</v>
      </c>
      <c r="G407" s="1" t="str">
        <f>_xlfn.CONCAT(TEXT(Q407,"0.0"),"mm ",INDEX('Pipe Lookup'!D:D,MATCH('~01 Pipe Segmentation'!R407,'Pipe Lookup'!C:C,0))," TYPE ",P407)</f>
        <v>23.7mm Elbow TYPE 28</v>
      </c>
      <c r="L407" s="1" t="s">
        <v>55</v>
      </c>
      <c r="M407" s="1">
        <v>1015321.82</v>
      </c>
      <c r="N407" s="1">
        <v>1015326.72</v>
      </c>
      <c r="O407" s="1">
        <v>4.9000000000232831</v>
      </c>
      <c r="P407" s="1">
        <v>28</v>
      </c>
      <c r="Q407" s="1">
        <v>23.7</v>
      </c>
      <c r="R407" s="1" t="s">
        <v>58</v>
      </c>
      <c r="S407" s="1" t="s">
        <v>239</v>
      </c>
      <c r="U407" s="1" t="s">
        <v>242</v>
      </c>
      <c r="V407" s="1">
        <v>0</v>
      </c>
      <c r="W407" s="1" t="s">
        <v>60</v>
      </c>
    </row>
    <row r="408" spans="1:23" x14ac:dyDescent="0.2">
      <c r="A408" s="1">
        <f t="shared" si="24"/>
        <v>1015326.72</v>
      </c>
      <c r="B408" s="1">
        <f t="shared" si="24"/>
        <v>1015339.69</v>
      </c>
      <c r="C408" s="11" t="s">
        <v>54</v>
      </c>
      <c r="D408" s="1" t="str">
        <f t="shared" si="25"/>
        <v>FBE</v>
      </c>
      <c r="E408" s="1">
        <f t="shared" si="26"/>
        <v>19</v>
      </c>
      <c r="F408" s="1" t="str">
        <f t="shared" si="27"/>
        <v>19.0mm FBE</v>
      </c>
      <c r="G408" s="1" t="str">
        <f>_xlfn.CONCAT(TEXT(Q408,"0.0"),"mm ",INDEX('Pipe Lookup'!D:D,MATCH('~01 Pipe Segmentation'!R408,'Pipe Lookup'!C:C,0))," TYPE ",P408)</f>
        <v>19.0mm Fusion-Bonded Epoxy TYPE 7</v>
      </c>
      <c r="L408" s="1" t="s">
        <v>55</v>
      </c>
      <c r="M408" s="1">
        <v>1015326.72</v>
      </c>
      <c r="N408" s="1">
        <v>1015339.69</v>
      </c>
      <c r="O408" s="1">
        <v>12.96999999997206</v>
      </c>
      <c r="P408" s="1">
        <v>7</v>
      </c>
      <c r="Q408" s="1">
        <v>19</v>
      </c>
      <c r="R408" s="1" t="s">
        <v>56</v>
      </c>
      <c r="S408" s="1" t="s">
        <v>239</v>
      </c>
      <c r="U408" s="1" t="s">
        <v>67</v>
      </c>
      <c r="V408" s="1">
        <v>0</v>
      </c>
      <c r="W408" s="1" t="s">
        <v>60</v>
      </c>
    </row>
    <row r="409" spans="1:23" x14ac:dyDescent="0.2">
      <c r="A409" s="1">
        <f t="shared" si="24"/>
        <v>1015339.69</v>
      </c>
      <c r="B409" s="1">
        <f t="shared" si="24"/>
        <v>1015344.59</v>
      </c>
      <c r="C409" s="11" t="s">
        <v>54</v>
      </c>
      <c r="D409" s="1" t="str">
        <f t="shared" si="25"/>
        <v>LE</v>
      </c>
      <c r="E409" s="1">
        <f t="shared" si="26"/>
        <v>23.7</v>
      </c>
      <c r="F409" s="1" t="str">
        <f t="shared" si="27"/>
        <v>23.7mm LE</v>
      </c>
      <c r="G409" s="1" t="str">
        <f>_xlfn.CONCAT(TEXT(Q409,"0.0"),"mm ",INDEX('Pipe Lookup'!D:D,MATCH('~01 Pipe Segmentation'!R409,'Pipe Lookup'!C:C,0))," TYPE ",P409)</f>
        <v>23.7mm Elbow TYPE 28</v>
      </c>
      <c r="L409" s="1" t="s">
        <v>55</v>
      </c>
      <c r="M409" s="1">
        <v>1015339.69</v>
      </c>
      <c r="N409" s="1">
        <v>1015344.59</v>
      </c>
      <c r="O409" s="1">
        <v>4.9000000000232831</v>
      </c>
      <c r="P409" s="1">
        <v>28</v>
      </c>
      <c r="Q409" s="1">
        <v>23.7</v>
      </c>
      <c r="R409" s="1" t="s">
        <v>58</v>
      </c>
      <c r="S409" s="1" t="s">
        <v>239</v>
      </c>
      <c r="U409" s="1" t="s">
        <v>243</v>
      </c>
      <c r="V409" s="1">
        <v>0</v>
      </c>
      <c r="W409" s="1" t="s">
        <v>60</v>
      </c>
    </row>
    <row r="410" spans="1:23" x14ac:dyDescent="0.2">
      <c r="A410" s="1">
        <f t="shared" si="24"/>
        <v>1015344.59</v>
      </c>
      <c r="B410" s="1">
        <f t="shared" si="24"/>
        <v>1015422.32</v>
      </c>
      <c r="C410" s="11" t="s">
        <v>54</v>
      </c>
      <c r="D410" s="1" t="str">
        <f t="shared" si="25"/>
        <v>FBE</v>
      </c>
      <c r="E410" s="1">
        <f t="shared" si="26"/>
        <v>19</v>
      </c>
      <c r="F410" s="1" t="str">
        <f t="shared" si="27"/>
        <v>19.0mm FBE</v>
      </c>
      <c r="G410" s="1" t="str">
        <f>_xlfn.CONCAT(TEXT(Q410,"0.0"),"mm ",INDEX('Pipe Lookup'!D:D,MATCH('~01 Pipe Segmentation'!R410,'Pipe Lookup'!C:C,0))," TYPE ",P410)</f>
        <v>19.0mm Fusion-Bonded Epoxy TYPE 7</v>
      </c>
      <c r="L410" s="1" t="s">
        <v>55</v>
      </c>
      <c r="M410" s="1">
        <v>1015344.59</v>
      </c>
      <c r="N410" s="1">
        <v>1015422.32</v>
      </c>
      <c r="O410" s="1">
        <v>77.729999999981374</v>
      </c>
      <c r="P410" s="1">
        <v>7</v>
      </c>
      <c r="Q410" s="1">
        <v>19</v>
      </c>
      <c r="R410" s="1" t="s">
        <v>56</v>
      </c>
      <c r="S410" s="1" t="s">
        <v>239</v>
      </c>
      <c r="U410" s="1" t="s">
        <v>67</v>
      </c>
      <c r="V410" s="1">
        <v>0</v>
      </c>
      <c r="W410" s="1" t="s">
        <v>60</v>
      </c>
    </row>
    <row r="411" spans="1:23" x14ac:dyDescent="0.2">
      <c r="A411" s="1">
        <f t="shared" si="24"/>
        <v>1015422.32</v>
      </c>
      <c r="B411" s="1">
        <f t="shared" si="24"/>
        <v>1015428.11</v>
      </c>
      <c r="C411" s="11" t="s">
        <v>54</v>
      </c>
      <c r="D411" s="1" t="str">
        <f t="shared" si="25"/>
        <v>LE</v>
      </c>
      <c r="E411" s="1">
        <f t="shared" si="26"/>
        <v>23.7</v>
      </c>
      <c r="F411" s="1" t="str">
        <f t="shared" si="27"/>
        <v>23.7mm LE</v>
      </c>
      <c r="G411" s="1" t="str">
        <f>_xlfn.CONCAT(TEXT(Q411,"0.0"),"mm ",INDEX('Pipe Lookup'!D:D,MATCH('~01 Pipe Segmentation'!R411,'Pipe Lookup'!C:C,0))," TYPE ",P411)</f>
        <v>23.7mm Elbow TYPE 28</v>
      </c>
      <c r="L411" s="1" t="s">
        <v>55</v>
      </c>
      <c r="M411" s="1">
        <v>1015422.32</v>
      </c>
      <c r="N411" s="1">
        <v>1015428.11</v>
      </c>
      <c r="O411" s="1">
        <v>5.7900000000372529</v>
      </c>
      <c r="P411" s="1">
        <v>28</v>
      </c>
      <c r="Q411" s="1">
        <v>23.7</v>
      </c>
      <c r="R411" s="1" t="s">
        <v>58</v>
      </c>
      <c r="S411" s="1" t="s">
        <v>239</v>
      </c>
      <c r="U411" s="1" t="s">
        <v>244</v>
      </c>
      <c r="V411" s="1">
        <v>0</v>
      </c>
      <c r="W411" s="1" t="s">
        <v>60</v>
      </c>
    </row>
    <row r="412" spans="1:23" x14ac:dyDescent="0.2">
      <c r="A412" s="1">
        <f t="shared" si="24"/>
        <v>1015428.11</v>
      </c>
      <c r="B412" s="1">
        <f t="shared" si="24"/>
        <v>1015438.32</v>
      </c>
      <c r="C412" s="11" t="s">
        <v>54</v>
      </c>
      <c r="D412" s="1" t="str">
        <f t="shared" si="25"/>
        <v>FBE</v>
      </c>
      <c r="E412" s="1">
        <f t="shared" si="26"/>
        <v>21.5</v>
      </c>
      <c r="F412" s="1" t="str">
        <f t="shared" si="27"/>
        <v>21.5mm FBE</v>
      </c>
      <c r="G412" s="1" t="str">
        <f>_xlfn.CONCAT(TEXT(Q412,"0.0"),"mm ",INDEX('Pipe Lookup'!D:D,MATCH('~01 Pipe Segmentation'!R412,'Pipe Lookup'!C:C,0))," TYPE ",P412)</f>
        <v>21.5mm Fusion-Bonded Epoxy TYPE 34</v>
      </c>
      <c r="L412" s="1" t="s">
        <v>55</v>
      </c>
      <c r="M412" s="1">
        <v>1015428.11</v>
      </c>
      <c r="N412" s="1">
        <v>1015438.32</v>
      </c>
      <c r="O412" s="1">
        <v>10.209999999962747</v>
      </c>
      <c r="P412" s="1">
        <v>34</v>
      </c>
      <c r="Q412" s="1">
        <v>21.5</v>
      </c>
      <c r="R412" s="1" t="s">
        <v>56</v>
      </c>
      <c r="S412" s="1" t="s">
        <v>239</v>
      </c>
      <c r="U412" s="1" t="s">
        <v>67</v>
      </c>
      <c r="V412" s="1">
        <v>0</v>
      </c>
      <c r="W412" s="1" t="s">
        <v>60</v>
      </c>
    </row>
    <row r="413" spans="1:23" x14ac:dyDescent="0.2">
      <c r="A413" s="1">
        <f t="shared" si="24"/>
        <v>1015438.32</v>
      </c>
      <c r="B413" s="1">
        <f t="shared" si="24"/>
        <v>1015444.11</v>
      </c>
      <c r="C413" s="11" t="s">
        <v>54</v>
      </c>
      <c r="D413" s="1" t="str">
        <f t="shared" si="25"/>
        <v>LE</v>
      </c>
      <c r="E413" s="1">
        <f t="shared" si="26"/>
        <v>23.7</v>
      </c>
      <c r="F413" s="1" t="str">
        <f t="shared" si="27"/>
        <v>23.7mm LE</v>
      </c>
      <c r="G413" s="1" t="str">
        <f>_xlfn.CONCAT(TEXT(Q413,"0.0"),"mm ",INDEX('Pipe Lookup'!D:D,MATCH('~01 Pipe Segmentation'!R413,'Pipe Lookup'!C:C,0))," TYPE ",P413)</f>
        <v>23.7mm Elbow TYPE 28</v>
      </c>
      <c r="L413" s="1" t="s">
        <v>55</v>
      </c>
      <c r="M413" s="1">
        <v>1015438.32</v>
      </c>
      <c r="N413" s="1">
        <v>1015444.11</v>
      </c>
      <c r="O413" s="1">
        <v>5.7900000000372529</v>
      </c>
      <c r="P413" s="1">
        <v>28</v>
      </c>
      <c r="Q413" s="1">
        <v>23.7</v>
      </c>
      <c r="R413" s="1" t="s">
        <v>58</v>
      </c>
      <c r="S413" s="1" t="s">
        <v>239</v>
      </c>
      <c r="U413" s="1" t="s">
        <v>245</v>
      </c>
      <c r="V413" s="1">
        <v>0</v>
      </c>
      <c r="W413" s="1" t="s">
        <v>60</v>
      </c>
    </row>
    <row r="414" spans="1:23" x14ac:dyDescent="0.2">
      <c r="A414" s="1">
        <f t="shared" si="24"/>
        <v>1015444.11</v>
      </c>
      <c r="B414" s="1">
        <f t="shared" si="24"/>
        <v>1015468.22</v>
      </c>
      <c r="C414" s="11" t="s">
        <v>54</v>
      </c>
      <c r="D414" s="1" t="str">
        <f t="shared" si="25"/>
        <v>FBE</v>
      </c>
      <c r="E414" s="1">
        <f t="shared" si="26"/>
        <v>21.5</v>
      </c>
      <c r="F414" s="1" t="str">
        <f t="shared" si="27"/>
        <v>21.5mm FBE</v>
      </c>
      <c r="G414" s="1" t="str">
        <f>_xlfn.CONCAT(TEXT(Q414,"0.0"),"mm ",INDEX('Pipe Lookup'!D:D,MATCH('~01 Pipe Segmentation'!R414,'Pipe Lookup'!C:C,0))," TYPE ",P414)</f>
        <v>21.5mm Fusion-Bonded Epoxy TYPE 34</v>
      </c>
      <c r="L414" s="1" t="s">
        <v>55</v>
      </c>
      <c r="M414" s="1">
        <v>1015444.11</v>
      </c>
      <c r="N414" s="1">
        <v>1015468.22</v>
      </c>
      <c r="O414" s="1">
        <v>24.10999999998603</v>
      </c>
      <c r="P414" s="1">
        <v>34</v>
      </c>
      <c r="Q414" s="1">
        <v>21.5</v>
      </c>
      <c r="R414" s="1" t="s">
        <v>56</v>
      </c>
      <c r="S414" s="1" t="s">
        <v>239</v>
      </c>
      <c r="U414" s="1" t="s">
        <v>67</v>
      </c>
      <c r="V414" s="1">
        <v>0</v>
      </c>
      <c r="W414" s="1" t="s">
        <v>60</v>
      </c>
    </row>
    <row r="415" spans="1:23" x14ac:dyDescent="0.2">
      <c r="A415" s="1">
        <f t="shared" si="24"/>
        <v>1015468.22</v>
      </c>
      <c r="B415" s="1">
        <f t="shared" si="24"/>
        <v>1015527.15</v>
      </c>
      <c r="C415" s="11" t="s">
        <v>54</v>
      </c>
      <c r="D415" s="1" t="str">
        <f t="shared" si="25"/>
        <v>FBE</v>
      </c>
      <c r="E415" s="1">
        <f t="shared" si="26"/>
        <v>19</v>
      </c>
      <c r="F415" s="1" t="str">
        <f t="shared" si="27"/>
        <v>19.0mm FBE</v>
      </c>
      <c r="G415" s="1" t="str">
        <f>_xlfn.CONCAT(TEXT(Q415,"0.0"),"mm ",INDEX('Pipe Lookup'!D:D,MATCH('~01 Pipe Segmentation'!R415,'Pipe Lookup'!C:C,0))," TYPE ",P415)</f>
        <v>19.0mm Fusion-Bonded Epoxy TYPE 7</v>
      </c>
      <c r="L415" s="1" t="s">
        <v>55</v>
      </c>
      <c r="M415" s="1">
        <v>1015468.22</v>
      </c>
      <c r="N415" s="1">
        <v>1015527.15</v>
      </c>
      <c r="O415" s="1">
        <v>58.930000000051223</v>
      </c>
      <c r="P415" s="1">
        <v>7</v>
      </c>
      <c r="Q415" s="1">
        <v>19</v>
      </c>
      <c r="R415" s="1" t="s">
        <v>56</v>
      </c>
      <c r="S415" s="1" t="s">
        <v>239</v>
      </c>
      <c r="U415" s="1" t="s">
        <v>67</v>
      </c>
      <c r="V415" s="1">
        <v>0</v>
      </c>
      <c r="W415" s="1" t="s">
        <v>60</v>
      </c>
    </row>
    <row r="416" spans="1:23" x14ac:dyDescent="0.2">
      <c r="A416" s="1">
        <f t="shared" si="24"/>
        <v>1015527.15</v>
      </c>
      <c r="B416" s="1">
        <f t="shared" si="24"/>
        <v>1015534.73</v>
      </c>
      <c r="C416" s="11" t="s">
        <v>54</v>
      </c>
      <c r="D416" s="1" t="str">
        <f t="shared" si="25"/>
        <v>LE</v>
      </c>
      <c r="E416" s="1">
        <f t="shared" si="26"/>
        <v>23.7</v>
      </c>
      <c r="F416" s="1" t="str">
        <f t="shared" si="27"/>
        <v>23.7mm LE</v>
      </c>
      <c r="G416" s="1" t="str">
        <f>_xlfn.CONCAT(TEXT(Q416,"0.0"),"mm ",INDEX('Pipe Lookup'!D:D,MATCH('~01 Pipe Segmentation'!R416,'Pipe Lookup'!C:C,0))," TYPE ",P416)</f>
        <v>23.7mm Elbow TYPE 28</v>
      </c>
      <c r="L416" s="1" t="s">
        <v>55</v>
      </c>
      <c r="M416" s="1">
        <v>1015527.15</v>
      </c>
      <c r="N416" s="1">
        <v>1015534.73</v>
      </c>
      <c r="O416" s="1">
        <v>7.5799999999580905</v>
      </c>
      <c r="P416" s="1">
        <v>28</v>
      </c>
      <c r="Q416" s="1">
        <v>23.7</v>
      </c>
      <c r="R416" s="1" t="s">
        <v>58</v>
      </c>
      <c r="S416" s="1" t="s">
        <v>239</v>
      </c>
      <c r="U416" s="1" t="s">
        <v>246</v>
      </c>
      <c r="V416" s="1">
        <v>0</v>
      </c>
      <c r="W416" s="1" t="s">
        <v>60</v>
      </c>
    </row>
    <row r="417" spans="1:23" x14ac:dyDescent="0.2">
      <c r="A417" s="1">
        <f t="shared" si="24"/>
        <v>1015534.73</v>
      </c>
      <c r="B417" s="1">
        <f t="shared" si="24"/>
        <v>1015565.32</v>
      </c>
      <c r="C417" s="11" t="s">
        <v>54</v>
      </c>
      <c r="D417" s="1" t="str">
        <f t="shared" si="25"/>
        <v>FBE</v>
      </c>
      <c r="E417" s="1">
        <f t="shared" si="26"/>
        <v>19</v>
      </c>
      <c r="F417" s="1" t="str">
        <f t="shared" si="27"/>
        <v>19.0mm FBE</v>
      </c>
      <c r="G417" s="1" t="str">
        <f>_xlfn.CONCAT(TEXT(Q417,"0.0"),"mm ",INDEX('Pipe Lookup'!D:D,MATCH('~01 Pipe Segmentation'!R417,'Pipe Lookup'!C:C,0))," TYPE ",P417)</f>
        <v>19.0mm Fusion-Bonded Epoxy TYPE 7</v>
      </c>
      <c r="L417" s="1" t="s">
        <v>55</v>
      </c>
      <c r="M417" s="1">
        <v>1015534.73</v>
      </c>
      <c r="N417" s="1">
        <v>1015565.32</v>
      </c>
      <c r="O417" s="1">
        <v>30.589999999967404</v>
      </c>
      <c r="P417" s="1">
        <v>7</v>
      </c>
      <c r="Q417" s="1">
        <v>19</v>
      </c>
      <c r="R417" s="1" t="s">
        <v>56</v>
      </c>
      <c r="S417" s="1" t="s">
        <v>239</v>
      </c>
      <c r="U417" s="1" t="s">
        <v>67</v>
      </c>
      <c r="V417" s="1">
        <v>0</v>
      </c>
      <c r="W417" s="1" t="s">
        <v>60</v>
      </c>
    </row>
    <row r="418" spans="1:23" x14ac:dyDescent="0.2">
      <c r="A418" s="1">
        <f t="shared" si="24"/>
        <v>1015565.32</v>
      </c>
      <c r="B418" s="1">
        <f t="shared" si="24"/>
        <v>1015571.11</v>
      </c>
      <c r="C418" s="11" t="s">
        <v>54</v>
      </c>
      <c r="D418" s="1" t="str">
        <f t="shared" si="25"/>
        <v>LE</v>
      </c>
      <c r="E418" s="1">
        <f t="shared" si="26"/>
        <v>23.7</v>
      </c>
      <c r="F418" s="1" t="str">
        <f t="shared" si="27"/>
        <v>23.7mm LE</v>
      </c>
      <c r="G418" s="1" t="str">
        <f>_xlfn.CONCAT(TEXT(Q418,"0.0"),"mm ",INDEX('Pipe Lookup'!D:D,MATCH('~01 Pipe Segmentation'!R418,'Pipe Lookup'!C:C,0))," TYPE ",P418)</f>
        <v>23.7mm Elbow TYPE 28</v>
      </c>
      <c r="L418" s="1" t="s">
        <v>55</v>
      </c>
      <c r="M418" s="1">
        <v>1015565.32</v>
      </c>
      <c r="N418" s="1">
        <v>1015571.11</v>
      </c>
      <c r="O418" s="1">
        <v>5.7900000000372529</v>
      </c>
      <c r="P418" s="1">
        <v>28</v>
      </c>
      <c r="Q418" s="1">
        <v>23.7</v>
      </c>
      <c r="R418" s="1" t="s">
        <v>58</v>
      </c>
      <c r="S418" s="1" t="s">
        <v>239</v>
      </c>
      <c r="U418" s="1" t="s">
        <v>247</v>
      </c>
      <c r="V418" s="1">
        <v>0</v>
      </c>
      <c r="W418" s="1" t="s">
        <v>60</v>
      </c>
    </row>
    <row r="419" spans="1:23" x14ac:dyDescent="0.2">
      <c r="A419" s="1">
        <f t="shared" si="24"/>
        <v>1015571.11</v>
      </c>
      <c r="B419" s="1">
        <f t="shared" si="24"/>
        <v>1015575.22</v>
      </c>
      <c r="C419" s="11" t="s">
        <v>54</v>
      </c>
      <c r="D419" s="1" t="str">
        <f t="shared" si="25"/>
        <v>FBE</v>
      </c>
      <c r="E419" s="1">
        <f t="shared" si="26"/>
        <v>19</v>
      </c>
      <c r="F419" s="1" t="str">
        <f t="shared" si="27"/>
        <v>19.0mm FBE</v>
      </c>
      <c r="G419" s="1" t="str">
        <f>_xlfn.CONCAT(TEXT(Q419,"0.0"),"mm ",INDEX('Pipe Lookup'!D:D,MATCH('~01 Pipe Segmentation'!R419,'Pipe Lookup'!C:C,0))," TYPE ",P419)</f>
        <v>19.0mm Fusion-Bonded Epoxy TYPE 7</v>
      </c>
      <c r="L419" s="1" t="s">
        <v>55</v>
      </c>
      <c r="M419" s="1">
        <v>1015571.11</v>
      </c>
      <c r="N419" s="1">
        <v>1015575.22</v>
      </c>
      <c r="O419" s="1">
        <v>4.1099999999860302</v>
      </c>
      <c r="P419" s="1">
        <v>7</v>
      </c>
      <c r="Q419" s="1">
        <v>19</v>
      </c>
      <c r="R419" s="1" t="s">
        <v>56</v>
      </c>
      <c r="S419" s="1" t="s">
        <v>239</v>
      </c>
      <c r="U419" s="1" t="s">
        <v>67</v>
      </c>
      <c r="V419" s="1">
        <v>0</v>
      </c>
      <c r="W419" s="1" t="s">
        <v>60</v>
      </c>
    </row>
    <row r="420" spans="1:23" x14ac:dyDescent="0.2">
      <c r="A420" s="1">
        <f t="shared" si="24"/>
        <v>1015575.22</v>
      </c>
      <c r="B420" s="1">
        <f t="shared" si="24"/>
        <v>1015580.22</v>
      </c>
      <c r="C420" s="11" t="s">
        <v>54</v>
      </c>
      <c r="D420" s="1" t="str">
        <f t="shared" si="25"/>
        <v>LE</v>
      </c>
      <c r="E420" s="1">
        <f t="shared" si="26"/>
        <v>23.7</v>
      </c>
      <c r="F420" s="1" t="str">
        <f t="shared" si="27"/>
        <v>23.7mm LE</v>
      </c>
      <c r="G420" s="1" t="str">
        <f>_xlfn.CONCAT(TEXT(Q420,"0.0"),"mm ",INDEX('Pipe Lookup'!D:D,MATCH('~01 Pipe Segmentation'!R420,'Pipe Lookup'!C:C,0))," TYPE ",P420)</f>
        <v>23.7mm Elbow TYPE 28</v>
      </c>
      <c r="L420" s="1" t="s">
        <v>55</v>
      </c>
      <c r="M420" s="1">
        <v>1015575.22</v>
      </c>
      <c r="N420" s="1">
        <v>1015580.22</v>
      </c>
      <c r="O420" s="1">
        <v>5</v>
      </c>
      <c r="P420" s="1">
        <v>28</v>
      </c>
      <c r="Q420" s="1">
        <v>23.7</v>
      </c>
      <c r="R420" s="1" t="s">
        <v>58</v>
      </c>
      <c r="S420" s="1" t="s">
        <v>239</v>
      </c>
      <c r="U420" s="1" t="s">
        <v>248</v>
      </c>
      <c r="V420" s="1">
        <v>0</v>
      </c>
      <c r="W420" s="1" t="s">
        <v>60</v>
      </c>
    </row>
    <row r="421" spans="1:23" x14ac:dyDescent="0.2">
      <c r="A421" s="1">
        <f t="shared" si="24"/>
        <v>1015580.22</v>
      </c>
      <c r="B421" s="1">
        <f t="shared" si="24"/>
        <v>1015610.04</v>
      </c>
      <c r="C421" s="11" t="s">
        <v>54</v>
      </c>
      <c r="D421" s="1" t="str">
        <f t="shared" si="25"/>
        <v>FBE</v>
      </c>
      <c r="E421" s="1">
        <f t="shared" si="26"/>
        <v>19</v>
      </c>
      <c r="F421" s="1" t="str">
        <f t="shared" si="27"/>
        <v>19.0mm FBE</v>
      </c>
      <c r="G421" s="1" t="str">
        <f>_xlfn.CONCAT(TEXT(Q421,"0.0"),"mm ",INDEX('Pipe Lookup'!D:D,MATCH('~01 Pipe Segmentation'!R421,'Pipe Lookup'!C:C,0))," TYPE ",P421)</f>
        <v>19.0mm Fusion-Bonded Epoxy TYPE 7</v>
      </c>
      <c r="L421" s="1" t="s">
        <v>55</v>
      </c>
      <c r="M421" s="1">
        <v>1015580.22</v>
      </c>
      <c r="N421" s="1">
        <v>1015610.04</v>
      </c>
      <c r="O421" s="1">
        <v>29.820000000065193</v>
      </c>
      <c r="P421" s="1">
        <v>7</v>
      </c>
      <c r="Q421" s="1">
        <v>19</v>
      </c>
      <c r="R421" s="1" t="s">
        <v>56</v>
      </c>
      <c r="S421" s="1" t="s">
        <v>239</v>
      </c>
      <c r="U421" s="1" t="s">
        <v>67</v>
      </c>
      <c r="V421" s="1">
        <v>0</v>
      </c>
      <c r="W421" s="1" t="s">
        <v>60</v>
      </c>
    </row>
    <row r="422" spans="1:23" x14ac:dyDescent="0.2">
      <c r="A422" s="1">
        <f t="shared" si="24"/>
        <v>1015610.04</v>
      </c>
      <c r="B422" s="1">
        <f t="shared" si="24"/>
        <v>1015617.22</v>
      </c>
      <c r="C422" s="11" t="s">
        <v>54</v>
      </c>
      <c r="D422" s="1" t="str">
        <f t="shared" si="25"/>
        <v>LE</v>
      </c>
      <c r="E422" s="1">
        <f t="shared" si="26"/>
        <v>23.7</v>
      </c>
      <c r="F422" s="1" t="str">
        <f t="shared" si="27"/>
        <v>23.7mm LE</v>
      </c>
      <c r="G422" s="1" t="str">
        <f>_xlfn.CONCAT(TEXT(Q422,"0.0"),"mm ",INDEX('Pipe Lookup'!D:D,MATCH('~01 Pipe Segmentation'!R422,'Pipe Lookup'!C:C,0))," TYPE ",P422)</f>
        <v>23.7mm Elbow TYPE 28</v>
      </c>
      <c r="L422" s="1" t="s">
        <v>55</v>
      </c>
      <c r="M422" s="1">
        <v>1015610.04</v>
      </c>
      <c r="N422" s="1">
        <v>1015617.22</v>
      </c>
      <c r="O422" s="1">
        <v>7.1799999999348074</v>
      </c>
      <c r="P422" s="1">
        <v>28</v>
      </c>
      <c r="Q422" s="1">
        <v>23.7</v>
      </c>
      <c r="R422" s="1" t="s">
        <v>58</v>
      </c>
      <c r="S422" s="1" t="s">
        <v>239</v>
      </c>
      <c r="U422" s="1" t="s">
        <v>249</v>
      </c>
      <c r="V422" s="1">
        <v>0</v>
      </c>
      <c r="W422" s="1" t="s">
        <v>60</v>
      </c>
    </row>
    <row r="423" spans="1:23" x14ac:dyDescent="0.2">
      <c r="A423" s="1">
        <f t="shared" si="24"/>
        <v>1015617.22</v>
      </c>
      <c r="B423" s="1">
        <f t="shared" si="24"/>
        <v>1015633.22</v>
      </c>
      <c r="C423" s="11" t="s">
        <v>54</v>
      </c>
      <c r="D423" s="1" t="str">
        <f t="shared" si="25"/>
        <v>FBE</v>
      </c>
      <c r="E423" s="1">
        <f t="shared" si="26"/>
        <v>21.5</v>
      </c>
      <c r="F423" s="1" t="str">
        <f t="shared" si="27"/>
        <v>21.5mm FBE</v>
      </c>
      <c r="G423" s="1" t="str">
        <f>_xlfn.CONCAT(TEXT(Q423,"0.0"),"mm ",INDEX('Pipe Lookup'!D:D,MATCH('~01 Pipe Segmentation'!R423,'Pipe Lookup'!C:C,0))," TYPE ",P423)</f>
        <v>21.5mm Fusion-Bonded Epoxy TYPE 34</v>
      </c>
      <c r="L423" s="1" t="s">
        <v>55</v>
      </c>
      <c r="M423" s="1">
        <v>1015617.22</v>
      </c>
      <c r="N423" s="1">
        <v>1015633.22</v>
      </c>
      <c r="O423" s="1">
        <v>16</v>
      </c>
      <c r="P423" s="1">
        <v>34</v>
      </c>
      <c r="Q423" s="1">
        <v>21.5</v>
      </c>
      <c r="R423" s="1" t="s">
        <v>56</v>
      </c>
      <c r="S423" s="1" t="s">
        <v>239</v>
      </c>
      <c r="U423" s="1" t="s">
        <v>67</v>
      </c>
      <c r="V423" s="1">
        <v>0</v>
      </c>
      <c r="W423" s="1" t="s">
        <v>60</v>
      </c>
    </row>
    <row r="424" spans="1:23" x14ac:dyDescent="0.2">
      <c r="A424" s="1">
        <f t="shared" si="24"/>
        <v>1015633.22</v>
      </c>
      <c r="B424" s="1">
        <f t="shared" si="24"/>
        <v>1015640.22</v>
      </c>
      <c r="C424" s="11" t="s">
        <v>54</v>
      </c>
      <c r="D424" s="1" t="str">
        <f t="shared" si="25"/>
        <v>LE</v>
      </c>
      <c r="E424" s="1">
        <f t="shared" si="26"/>
        <v>23.7</v>
      </c>
      <c r="F424" s="1" t="str">
        <f t="shared" si="27"/>
        <v>23.7mm LE</v>
      </c>
      <c r="G424" s="1" t="str">
        <f>_xlfn.CONCAT(TEXT(Q424,"0.0"),"mm ",INDEX('Pipe Lookup'!D:D,MATCH('~01 Pipe Segmentation'!R424,'Pipe Lookup'!C:C,0))," TYPE ",P424)</f>
        <v>23.7mm Elbow TYPE 28</v>
      </c>
      <c r="L424" s="1" t="s">
        <v>55</v>
      </c>
      <c r="M424" s="1">
        <v>1015633.22</v>
      </c>
      <c r="N424" s="1">
        <v>1015640.22</v>
      </c>
      <c r="O424" s="1">
        <v>7</v>
      </c>
      <c r="P424" s="1">
        <v>28</v>
      </c>
      <c r="Q424" s="1">
        <v>23.7</v>
      </c>
      <c r="R424" s="1" t="s">
        <v>58</v>
      </c>
      <c r="S424" s="1" t="s">
        <v>239</v>
      </c>
      <c r="U424" s="1" t="s">
        <v>250</v>
      </c>
      <c r="V424" s="1">
        <v>0</v>
      </c>
      <c r="W424" s="1" t="s">
        <v>60</v>
      </c>
    </row>
    <row r="425" spans="1:23" x14ac:dyDescent="0.2">
      <c r="A425" s="1">
        <f t="shared" si="24"/>
        <v>1015640.22</v>
      </c>
      <c r="B425" s="1">
        <f t="shared" si="24"/>
        <v>1015700</v>
      </c>
      <c r="C425" s="11" t="s">
        <v>54</v>
      </c>
      <c r="D425" s="1" t="str">
        <f t="shared" si="25"/>
        <v>ARO</v>
      </c>
      <c r="E425" s="1">
        <f t="shared" si="26"/>
        <v>21.5</v>
      </c>
      <c r="F425" s="1" t="str">
        <f t="shared" si="27"/>
        <v>21.5mm ARO</v>
      </c>
      <c r="G425" s="1" t="str">
        <f>_xlfn.CONCAT(TEXT(Q425,"0.0"),"mm ",INDEX('Pipe Lookup'!D:D,MATCH('~01 Pipe Segmentation'!R425,'Pipe Lookup'!C:C,0))," TYPE ",P425)</f>
        <v>21.5mm Abrasion-Resistant Overcoat TYPE 15</v>
      </c>
      <c r="L425" s="1" t="s">
        <v>55</v>
      </c>
      <c r="M425" s="1">
        <v>1015640.22</v>
      </c>
      <c r="N425" s="1">
        <v>1015700</v>
      </c>
      <c r="O425" s="1">
        <v>59.78000000002794</v>
      </c>
      <c r="P425" s="1">
        <v>15</v>
      </c>
      <c r="Q425" s="1">
        <v>21.5</v>
      </c>
      <c r="R425" s="1" t="s">
        <v>80</v>
      </c>
      <c r="S425" s="1" t="s">
        <v>239</v>
      </c>
      <c r="U425" s="1" t="s">
        <v>251</v>
      </c>
      <c r="V425" s="1">
        <v>0</v>
      </c>
      <c r="W425" s="1" t="s">
        <v>60</v>
      </c>
    </row>
    <row r="426" spans="1:23" x14ac:dyDescent="0.2">
      <c r="A426" s="1">
        <f t="shared" si="24"/>
        <v>1015700</v>
      </c>
      <c r="B426" s="1">
        <f t="shared" si="24"/>
        <v>1015708.22</v>
      </c>
      <c r="C426" s="11" t="s">
        <v>54</v>
      </c>
      <c r="D426" s="1" t="str">
        <f t="shared" si="25"/>
        <v>ARO</v>
      </c>
      <c r="E426" s="1">
        <f t="shared" si="26"/>
        <v>21.5</v>
      </c>
      <c r="F426" s="1" t="str">
        <f t="shared" si="27"/>
        <v>21.5mm ARO</v>
      </c>
      <c r="G426" s="1" t="str">
        <f>_xlfn.CONCAT(TEXT(Q426,"0.0"),"mm ",INDEX('Pipe Lookup'!D:D,MATCH('~01 Pipe Segmentation'!R426,'Pipe Lookup'!C:C,0))," TYPE ",P426)</f>
        <v>21.5mm Abrasion-Resistant Overcoat TYPE 15</v>
      </c>
      <c r="L426" s="1" t="s">
        <v>55</v>
      </c>
      <c r="M426" s="1">
        <v>1015700</v>
      </c>
      <c r="N426" s="1">
        <v>1015708.22</v>
      </c>
      <c r="O426" s="1">
        <v>8.2199999999720603</v>
      </c>
      <c r="P426" s="1">
        <v>15</v>
      </c>
      <c r="Q426" s="1">
        <v>21.5</v>
      </c>
      <c r="R426" s="1" t="s">
        <v>80</v>
      </c>
      <c r="S426" s="1" t="s">
        <v>239</v>
      </c>
      <c r="V426" s="1">
        <v>0</v>
      </c>
      <c r="W426" s="1" t="s">
        <v>86</v>
      </c>
    </row>
    <row r="427" spans="1:23" x14ac:dyDescent="0.2">
      <c r="A427" s="1">
        <f t="shared" si="24"/>
        <v>1015708.22</v>
      </c>
      <c r="B427" s="1">
        <f t="shared" si="24"/>
        <v>1015718.34</v>
      </c>
      <c r="C427" s="11" t="s">
        <v>54</v>
      </c>
      <c r="D427" s="1" t="str">
        <f t="shared" si="25"/>
        <v>LE</v>
      </c>
      <c r="E427" s="1">
        <f t="shared" si="26"/>
        <v>23.7</v>
      </c>
      <c r="F427" s="1" t="str">
        <f t="shared" si="27"/>
        <v>23.7mm LE</v>
      </c>
      <c r="G427" s="1" t="str">
        <f>_xlfn.CONCAT(TEXT(Q427,"0.0"),"mm ",INDEX('Pipe Lookup'!D:D,MATCH('~01 Pipe Segmentation'!R427,'Pipe Lookup'!C:C,0))," TYPE ",P427)</f>
        <v>23.7mm Elbow TYPE 28</v>
      </c>
      <c r="L427" s="1" t="s">
        <v>55</v>
      </c>
      <c r="M427" s="1">
        <v>1015708.22</v>
      </c>
      <c r="N427" s="1">
        <v>1015718.34</v>
      </c>
      <c r="O427" s="1">
        <v>10.119999999995343</v>
      </c>
      <c r="P427" s="1">
        <v>28</v>
      </c>
      <c r="Q427" s="1">
        <v>23.7</v>
      </c>
      <c r="R427" s="1" t="s">
        <v>58</v>
      </c>
      <c r="S427" s="1" t="s">
        <v>239</v>
      </c>
      <c r="U427" s="1" t="s">
        <v>252</v>
      </c>
      <c r="V427" s="1">
        <v>0</v>
      </c>
      <c r="W427" s="1" t="s">
        <v>60</v>
      </c>
    </row>
    <row r="428" spans="1:23" x14ac:dyDescent="0.2">
      <c r="A428" s="1">
        <f t="shared" si="24"/>
        <v>1015718.34</v>
      </c>
      <c r="B428" s="1">
        <f t="shared" si="24"/>
        <v>1015800</v>
      </c>
      <c r="C428" s="11" t="s">
        <v>54</v>
      </c>
      <c r="D428" s="1" t="str">
        <f t="shared" si="25"/>
        <v>FBE</v>
      </c>
      <c r="E428" s="1">
        <f t="shared" si="26"/>
        <v>19</v>
      </c>
      <c r="F428" s="1" t="str">
        <f t="shared" si="27"/>
        <v>19.0mm FBE</v>
      </c>
      <c r="G428" s="1" t="str">
        <f>_xlfn.CONCAT(TEXT(Q428,"0.0"),"mm ",INDEX('Pipe Lookup'!D:D,MATCH('~01 Pipe Segmentation'!R428,'Pipe Lookup'!C:C,0))," TYPE ",P428)</f>
        <v>19.0mm Fusion-Bonded Epoxy TYPE 7</v>
      </c>
      <c r="L428" s="1" t="s">
        <v>55</v>
      </c>
      <c r="M428" s="1">
        <v>1015718.34</v>
      </c>
      <c r="N428" s="1">
        <v>1015800</v>
      </c>
      <c r="O428" s="1">
        <v>81.660000000032596</v>
      </c>
      <c r="P428" s="1">
        <v>7</v>
      </c>
      <c r="Q428" s="1">
        <v>19</v>
      </c>
      <c r="R428" s="1" t="s">
        <v>56</v>
      </c>
      <c r="S428" s="1" t="s">
        <v>239</v>
      </c>
      <c r="V428" s="1">
        <v>0</v>
      </c>
      <c r="W428" s="1" t="s">
        <v>60</v>
      </c>
    </row>
    <row r="429" spans="1:23" x14ac:dyDescent="0.2">
      <c r="A429" s="1">
        <f t="shared" si="24"/>
        <v>1015800</v>
      </c>
      <c r="B429" s="1">
        <f t="shared" si="24"/>
        <v>1015825.22</v>
      </c>
      <c r="C429" s="11" t="s">
        <v>54</v>
      </c>
      <c r="D429" s="1" t="str">
        <f t="shared" si="25"/>
        <v>FBE</v>
      </c>
      <c r="E429" s="1">
        <f t="shared" si="26"/>
        <v>19</v>
      </c>
      <c r="F429" s="1" t="str">
        <f t="shared" si="27"/>
        <v>19.0mm FBE</v>
      </c>
      <c r="G429" s="1" t="str">
        <f>_xlfn.CONCAT(TEXT(Q429,"0.0"),"mm ",INDEX('Pipe Lookup'!D:D,MATCH('~01 Pipe Segmentation'!R429,'Pipe Lookup'!C:C,0))," TYPE ",P429)</f>
        <v>19.0mm Fusion-Bonded Epoxy TYPE 7</v>
      </c>
      <c r="L429" s="1" t="s">
        <v>55</v>
      </c>
      <c r="M429" s="1">
        <v>1015800</v>
      </c>
      <c r="N429" s="1">
        <v>1015825.22</v>
      </c>
      <c r="O429" s="1">
        <v>25.21999999997206</v>
      </c>
      <c r="P429" s="1">
        <v>7</v>
      </c>
      <c r="Q429" s="1">
        <v>19</v>
      </c>
      <c r="R429" s="1" t="s">
        <v>56</v>
      </c>
      <c r="S429" s="1" t="s">
        <v>239</v>
      </c>
      <c r="U429" s="1" t="s">
        <v>209</v>
      </c>
      <c r="V429" s="1">
        <v>0</v>
      </c>
      <c r="W429" s="1" t="s">
        <v>86</v>
      </c>
    </row>
    <row r="430" spans="1:23" x14ac:dyDescent="0.2">
      <c r="A430" s="1">
        <f t="shared" si="24"/>
        <v>1015825.22</v>
      </c>
      <c r="B430" s="1">
        <f t="shared" si="24"/>
        <v>1015849.22</v>
      </c>
      <c r="C430" s="11" t="s">
        <v>54</v>
      </c>
      <c r="D430" s="1" t="str">
        <f t="shared" si="25"/>
        <v>FBE</v>
      </c>
      <c r="E430" s="1">
        <f t="shared" si="26"/>
        <v>21.5</v>
      </c>
      <c r="F430" s="1" t="str">
        <f t="shared" si="27"/>
        <v>21.5mm FBE</v>
      </c>
      <c r="G430" s="1" t="str">
        <f>_xlfn.CONCAT(TEXT(Q430,"0.0"),"mm ",INDEX('Pipe Lookup'!D:D,MATCH('~01 Pipe Segmentation'!R430,'Pipe Lookup'!C:C,0))," TYPE ",P430)</f>
        <v>21.5mm Fusion-Bonded Epoxy TYPE 34</v>
      </c>
      <c r="L430" s="1" t="s">
        <v>55</v>
      </c>
      <c r="M430" s="1">
        <v>1015825.22</v>
      </c>
      <c r="N430" s="1">
        <v>1015849.22</v>
      </c>
      <c r="O430" s="1">
        <v>24</v>
      </c>
      <c r="P430" s="1">
        <v>34</v>
      </c>
      <c r="Q430" s="1">
        <v>21.5</v>
      </c>
      <c r="R430" s="1" t="s">
        <v>56</v>
      </c>
      <c r="S430" s="1" t="s">
        <v>239</v>
      </c>
      <c r="U430" s="1" t="s">
        <v>253</v>
      </c>
      <c r="V430" s="1">
        <v>0</v>
      </c>
      <c r="W430" s="1" t="s">
        <v>60</v>
      </c>
    </row>
    <row r="431" spans="1:23" x14ac:dyDescent="0.2">
      <c r="A431" s="1">
        <f t="shared" si="24"/>
        <v>1015849.22</v>
      </c>
      <c r="B431" s="1">
        <f t="shared" si="24"/>
        <v>1015869.78</v>
      </c>
      <c r="C431" s="11" t="s">
        <v>54</v>
      </c>
      <c r="D431" s="1" t="str">
        <f t="shared" si="25"/>
        <v>FBE</v>
      </c>
      <c r="E431" s="1">
        <f t="shared" si="26"/>
        <v>19</v>
      </c>
      <c r="F431" s="1" t="str">
        <f t="shared" si="27"/>
        <v>19.0mm FBE</v>
      </c>
      <c r="G431" s="1" t="str">
        <f>_xlfn.CONCAT(TEXT(Q431,"0.0"),"mm ",INDEX('Pipe Lookup'!D:D,MATCH('~01 Pipe Segmentation'!R431,'Pipe Lookup'!C:C,0))," TYPE ",P431)</f>
        <v>19.0mm Fusion-Bonded Epoxy TYPE 7</v>
      </c>
      <c r="L431" s="1" t="s">
        <v>55</v>
      </c>
      <c r="M431" s="1">
        <v>1015849.22</v>
      </c>
      <c r="N431" s="1">
        <v>1015869.78</v>
      </c>
      <c r="O431" s="1">
        <v>20.560000000055879</v>
      </c>
      <c r="P431" s="1">
        <v>7</v>
      </c>
      <c r="Q431" s="1">
        <v>19</v>
      </c>
      <c r="R431" s="1" t="s">
        <v>56</v>
      </c>
      <c r="S431" s="1" t="s">
        <v>239</v>
      </c>
      <c r="U431" s="1" t="s">
        <v>67</v>
      </c>
      <c r="V431" s="1">
        <v>0</v>
      </c>
      <c r="W431" s="1" t="s">
        <v>60</v>
      </c>
    </row>
    <row r="432" spans="1:23" x14ac:dyDescent="0.2">
      <c r="A432" s="1">
        <f t="shared" si="24"/>
        <v>1015869.78</v>
      </c>
      <c r="B432" s="1">
        <f t="shared" si="24"/>
        <v>1015875.79</v>
      </c>
      <c r="C432" s="11" t="s">
        <v>54</v>
      </c>
      <c r="D432" s="1" t="str">
        <f t="shared" si="25"/>
        <v>LE</v>
      </c>
      <c r="E432" s="1">
        <f t="shared" si="26"/>
        <v>23.7</v>
      </c>
      <c r="F432" s="1" t="str">
        <f t="shared" si="27"/>
        <v>23.7mm LE</v>
      </c>
      <c r="G432" s="1" t="str">
        <f>_xlfn.CONCAT(TEXT(Q432,"0.0"),"mm ",INDEX('Pipe Lookup'!D:D,MATCH('~01 Pipe Segmentation'!R432,'Pipe Lookup'!C:C,0))," TYPE ",P432)</f>
        <v>23.7mm Elbow TYPE 28</v>
      </c>
      <c r="L432" s="1" t="s">
        <v>55</v>
      </c>
      <c r="M432" s="1">
        <v>1015869.78</v>
      </c>
      <c r="N432" s="1">
        <v>1015875.79</v>
      </c>
      <c r="O432" s="1">
        <v>6.0100000000093132</v>
      </c>
      <c r="P432" s="1">
        <v>28</v>
      </c>
      <c r="Q432" s="1">
        <v>23.7</v>
      </c>
      <c r="R432" s="1" t="s">
        <v>58</v>
      </c>
      <c r="S432" s="1" t="s">
        <v>239</v>
      </c>
      <c r="U432" s="1" t="s">
        <v>254</v>
      </c>
      <c r="V432" s="1">
        <v>0</v>
      </c>
      <c r="W432" s="1" t="s">
        <v>60</v>
      </c>
    </row>
    <row r="433" spans="1:23" x14ac:dyDescent="0.2">
      <c r="A433" s="1">
        <f t="shared" si="24"/>
        <v>1015875.79</v>
      </c>
      <c r="B433" s="1">
        <f t="shared" si="24"/>
        <v>1015888.87</v>
      </c>
      <c r="C433" s="11" t="s">
        <v>54</v>
      </c>
      <c r="D433" s="1" t="str">
        <f t="shared" si="25"/>
        <v>FBE</v>
      </c>
      <c r="E433" s="1">
        <f t="shared" si="26"/>
        <v>19</v>
      </c>
      <c r="F433" s="1" t="str">
        <f t="shared" si="27"/>
        <v>19.0mm FBE</v>
      </c>
      <c r="G433" s="1" t="str">
        <f>_xlfn.CONCAT(TEXT(Q433,"0.0"),"mm ",INDEX('Pipe Lookup'!D:D,MATCH('~01 Pipe Segmentation'!R433,'Pipe Lookup'!C:C,0))," TYPE ",P433)</f>
        <v>19.0mm Fusion-Bonded Epoxy TYPE 7</v>
      </c>
      <c r="L433" s="1" t="s">
        <v>55</v>
      </c>
      <c r="M433" s="1">
        <v>1015875.79</v>
      </c>
      <c r="N433" s="1">
        <v>1015888.87</v>
      </c>
      <c r="O433" s="1">
        <v>13.07999999995809</v>
      </c>
      <c r="P433" s="1">
        <v>7</v>
      </c>
      <c r="Q433" s="1">
        <v>19</v>
      </c>
      <c r="R433" s="1" t="s">
        <v>56</v>
      </c>
      <c r="S433" s="1" t="s">
        <v>239</v>
      </c>
      <c r="U433" s="1" t="s">
        <v>67</v>
      </c>
      <c r="V433" s="1">
        <v>0</v>
      </c>
      <c r="W433" s="1" t="s">
        <v>60</v>
      </c>
    </row>
    <row r="434" spans="1:23" x14ac:dyDescent="0.2">
      <c r="A434" s="1">
        <f t="shared" si="24"/>
        <v>1015888.87</v>
      </c>
      <c r="B434" s="1">
        <f t="shared" si="24"/>
        <v>1015895.22</v>
      </c>
      <c r="C434" s="11" t="s">
        <v>54</v>
      </c>
      <c r="D434" s="1" t="str">
        <f t="shared" si="25"/>
        <v>LE</v>
      </c>
      <c r="E434" s="1">
        <f t="shared" si="26"/>
        <v>23.7</v>
      </c>
      <c r="F434" s="1" t="str">
        <f t="shared" si="27"/>
        <v>23.7mm LE</v>
      </c>
      <c r="G434" s="1" t="str">
        <f>_xlfn.CONCAT(TEXT(Q434,"0.0"),"mm ",INDEX('Pipe Lookup'!D:D,MATCH('~01 Pipe Segmentation'!R434,'Pipe Lookup'!C:C,0))," TYPE ",P434)</f>
        <v>23.7mm Elbow TYPE 28</v>
      </c>
      <c r="L434" s="1" t="s">
        <v>55</v>
      </c>
      <c r="M434" s="1">
        <v>1015888.87</v>
      </c>
      <c r="N434" s="1">
        <v>1015895.22</v>
      </c>
      <c r="O434" s="1">
        <v>6.3499999999767169</v>
      </c>
      <c r="P434" s="1">
        <v>28</v>
      </c>
      <c r="Q434" s="1">
        <v>23.7</v>
      </c>
      <c r="R434" s="1" t="s">
        <v>58</v>
      </c>
      <c r="S434" s="1" t="s">
        <v>239</v>
      </c>
      <c r="U434" s="1" t="s">
        <v>255</v>
      </c>
      <c r="V434" s="1">
        <v>0</v>
      </c>
      <c r="W434" s="1" t="s">
        <v>60</v>
      </c>
    </row>
    <row r="435" spans="1:23" x14ac:dyDescent="0.2">
      <c r="A435" s="1">
        <f t="shared" si="24"/>
        <v>1015895.22</v>
      </c>
      <c r="B435" s="1">
        <f t="shared" si="24"/>
        <v>1016050.22</v>
      </c>
      <c r="C435" s="11" t="s">
        <v>54</v>
      </c>
      <c r="D435" s="1" t="str">
        <f t="shared" si="25"/>
        <v>FBE</v>
      </c>
      <c r="E435" s="1">
        <f t="shared" si="26"/>
        <v>19</v>
      </c>
      <c r="F435" s="1" t="str">
        <f t="shared" si="27"/>
        <v>19.0mm FBE</v>
      </c>
      <c r="G435" s="1" t="str">
        <f>_xlfn.CONCAT(TEXT(Q435,"0.0"),"mm ",INDEX('Pipe Lookup'!D:D,MATCH('~01 Pipe Segmentation'!R435,'Pipe Lookup'!C:C,0))," TYPE ",P435)</f>
        <v>19.0mm Fusion-Bonded Epoxy TYPE 7</v>
      </c>
      <c r="L435" s="1" t="s">
        <v>55</v>
      </c>
      <c r="M435" s="1">
        <v>1015895.22</v>
      </c>
      <c r="N435" s="1">
        <v>1016050.22</v>
      </c>
      <c r="O435" s="1">
        <v>155</v>
      </c>
      <c r="P435" s="1">
        <v>7</v>
      </c>
      <c r="Q435" s="1">
        <v>19</v>
      </c>
      <c r="R435" s="1" t="s">
        <v>56</v>
      </c>
      <c r="S435" s="1" t="s">
        <v>239</v>
      </c>
      <c r="U435" s="1" t="s">
        <v>67</v>
      </c>
      <c r="V435" s="1">
        <v>0</v>
      </c>
      <c r="W435" s="1" t="s">
        <v>60</v>
      </c>
    </row>
    <row r="436" spans="1:23" x14ac:dyDescent="0.2">
      <c r="A436" s="1">
        <f t="shared" si="24"/>
        <v>1016050.22</v>
      </c>
      <c r="B436" s="1">
        <f t="shared" si="24"/>
        <v>1016074.22</v>
      </c>
      <c r="C436" s="11" t="s">
        <v>54</v>
      </c>
      <c r="D436" s="1" t="str">
        <f t="shared" si="25"/>
        <v>FBE</v>
      </c>
      <c r="E436" s="1">
        <f t="shared" si="26"/>
        <v>21.5</v>
      </c>
      <c r="F436" s="1" t="str">
        <f t="shared" si="27"/>
        <v>21.5mm FBE</v>
      </c>
      <c r="G436" s="1" t="str">
        <f>_xlfn.CONCAT(TEXT(Q436,"0.0"),"mm ",INDEX('Pipe Lookup'!D:D,MATCH('~01 Pipe Segmentation'!R436,'Pipe Lookup'!C:C,0))," TYPE ",P436)</f>
        <v>21.5mm Fusion-Bonded Epoxy TYPE 34</v>
      </c>
      <c r="L436" s="1" t="s">
        <v>55</v>
      </c>
      <c r="M436" s="1">
        <v>1016050.22</v>
      </c>
      <c r="N436" s="1">
        <v>1016074.22</v>
      </c>
      <c r="O436" s="1">
        <v>24</v>
      </c>
      <c r="P436" s="1">
        <v>34</v>
      </c>
      <c r="Q436" s="1">
        <v>21.5</v>
      </c>
      <c r="R436" s="1" t="s">
        <v>56</v>
      </c>
      <c r="S436" s="1" t="s">
        <v>239</v>
      </c>
      <c r="U436" s="1" t="s">
        <v>67</v>
      </c>
      <c r="V436" s="1">
        <v>0</v>
      </c>
      <c r="W436" s="1" t="s">
        <v>60</v>
      </c>
    </row>
    <row r="437" spans="1:23" x14ac:dyDescent="0.2">
      <c r="A437" s="1">
        <f t="shared" si="24"/>
        <v>1016074.22</v>
      </c>
      <c r="B437" s="1">
        <f t="shared" si="24"/>
        <v>1016119.25</v>
      </c>
      <c r="C437" s="11" t="s">
        <v>54</v>
      </c>
      <c r="D437" s="1" t="str">
        <f t="shared" si="25"/>
        <v>FBE</v>
      </c>
      <c r="E437" s="1">
        <f t="shared" si="26"/>
        <v>19</v>
      </c>
      <c r="F437" s="1" t="str">
        <f t="shared" si="27"/>
        <v>19.0mm FBE</v>
      </c>
      <c r="G437" s="1" t="str">
        <f>_xlfn.CONCAT(TEXT(Q437,"0.0"),"mm ",INDEX('Pipe Lookup'!D:D,MATCH('~01 Pipe Segmentation'!R437,'Pipe Lookup'!C:C,0))," TYPE ",P437)</f>
        <v>19.0mm Fusion-Bonded Epoxy TYPE 7</v>
      </c>
      <c r="L437" s="1" t="s">
        <v>55</v>
      </c>
      <c r="M437" s="1">
        <v>1016074.22</v>
      </c>
      <c r="N437" s="1">
        <v>1016119.25</v>
      </c>
      <c r="O437" s="1">
        <v>45.03000000002794</v>
      </c>
      <c r="P437" s="1">
        <v>7</v>
      </c>
      <c r="Q437" s="1">
        <v>19</v>
      </c>
      <c r="R437" s="1" t="s">
        <v>56</v>
      </c>
      <c r="S437" s="1" t="s">
        <v>239</v>
      </c>
      <c r="U437" s="1" t="s">
        <v>67</v>
      </c>
      <c r="V437" s="1">
        <v>0</v>
      </c>
      <c r="W437" s="1" t="s">
        <v>60</v>
      </c>
    </row>
    <row r="438" spans="1:23" x14ac:dyDescent="0.2">
      <c r="A438" s="1">
        <f t="shared" si="24"/>
        <v>1016119.25</v>
      </c>
      <c r="B438" s="1">
        <f t="shared" si="24"/>
        <v>1016126.22</v>
      </c>
      <c r="C438" s="11" t="s">
        <v>54</v>
      </c>
      <c r="D438" s="1" t="str">
        <f t="shared" si="25"/>
        <v>LE</v>
      </c>
      <c r="E438" s="1">
        <f t="shared" si="26"/>
        <v>23.7</v>
      </c>
      <c r="F438" s="1" t="str">
        <f t="shared" si="27"/>
        <v>23.7mm LE</v>
      </c>
      <c r="G438" s="1" t="str">
        <f>_xlfn.CONCAT(TEXT(Q438,"0.0"),"mm ",INDEX('Pipe Lookup'!D:D,MATCH('~01 Pipe Segmentation'!R438,'Pipe Lookup'!C:C,0))," TYPE ",P438)</f>
        <v>23.7mm Elbow TYPE 28</v>
      </c>
      <c r="L438" s="1" t="s">
        <v>55</v>
      </c>
      <c r="M438" s="1">
        <v>1016119.25</v>
      </c>
      <c r="N438" s="1">
        <v>1016126.22</v>
      </c>
      <c r="O438" s="1">
        <v>6.9699999999720603</v>
      </c>
      <c r="P438" s="1">
        <v>28</v>
      </c>
      <c r="Q438" s="1">
        <v>23.7</v>
      </c>
      <c r="R438" s="1" t="s">
        <v>58</v>
      </c>
      <c r="S438" s="1" t="s">
        <v>239</v>
      </c>
      <c r="U438" s="1" t="s">
        <v>256</v>
      </c>
      <c r="V438" s="1">
        <v>0</v>
      </c>
      <c r="W438" s="1" t="s">
        <v>60</v>
      </c>
    </row>
    <row r="439" spans="1:23" x14ac:dyDescent="0.2">
      <c r="A439" s="1">
        <f t="shared" si="24"/>
        <v>1016126.22</v>
      </c>
      <c r="B439" s="1">
        <f t="shared" si="24"/>
        <v>1016150.48</v>
      </c>
      <c r="C439" s="11" t="s">
        <v>54</v>
      </c>
      <c r="D439" s="1" t="str">
        <f t="shared" si="25"/>
        <v>FBE</v>
      </c>
      <c r="E439" s="1">
        <f t="shared" si="26"/>
        <v>21.5</v>
      </c>
      <c r="F439" s="1" t="str">
        <f t="shared" si="27"/>
        <v>21.5mm FBE</v>
      </c>
      <c r="G439" s="1" t="str">
        <f>_xlfn.CONCAT(TEXT(Q439,"0.0"),"mm ",INDEX('Pipe Lookup'!D:D,MATCH('~01 Pipe Segmentation'!R439,'Pipe Lookup'!C:C,0))," TYPE ",P439)</f>
        <v>21.5mm Fusion-Bonded Epoxy TYPE 34</v>
      </c>
      <c r="L439" s="1" t="s">
        <v>55</v>
      </c>
      <c r="M439" s="1">
        <v>1016126.22</v>
      </c>
      <c r="N439" s="1">
        <v>1016150.48</v>
      </c>
      <c r="O439" s="1">
        <v>24.260000000009313</v>
      </c>
      <c r="P439" s="1">
        <v>34</v>
      </c>
      <c r="Q439" s="1">
        <v>21.5</v>
      </c>
      <c r="R439" s="1" t="s">
        <v>56</v>
      </c>
      <c r="S439" s="1" t="s">
        <v>239</v>
      </c>
      <c r="U439" s="1" t="s">
        <v>67</v>
      </c>
      <c r="V439" s="1">
        <v>0</v>
      </c>
      <c r="W439" s="1" t="s">
        <v>60</v>
      </c>
    </row>
    <row r="440" spans="1:23" x14ac:dyDescent="0.2">
      <c r="A440" s="1">
        <f t="shared" si="24"/>
        <v>1016150.48</v>
      </c>
      <c r="B440" s="1">
        <f t="shared" si="24"/>
        <v>1016155.49</v>
      </c>
      <c r="C440" s="11" t="s">
        <v>54</v>
      </c>
      <c r="D440" s="1" t="str">
        <f t="shared" si="25"/>
        <v>LE</v>
      </c>
      <c r="E440" s="1">
        <f t="shared" si="26"/>
        <v>23.7</v>
      </c>
      <c r="F440" s="1" t="str">
        <f t="shared" si="27"/>
        <v>23.7mm LE</v>
      </c>
      <c r="G440" s="1" t="str">
        <f>_xlfn.CONCAT(TEXT(Q440,"0.0"),"mm ",INDEX('Pipe Lookup'!D:D,MATCH('~01 Pipe Segmentation'!R440,'Pipe Lookup'!C:C,0))," TYPE ",P440)</f>
        <v>23.7mm Elbow TYPE 28</v>
      </c>
      <c r="L440" s="1" t="s">
        <v>55</v>
      </c>
      <c r="M440" s="1">
        <v>1016150.48</v>
      </c>
      <c r="N440" s="1">
        <v>1016155.49</v>
      </c>
      <c r="O440" s="1">
        <v>5.0100000000093132</v>
      </c>
      <c r="P440" s="1">
        <v>28</v>
      </c>
      <c r="Q440" s="1">
        <v>23.7</v>
      </c>
      <c r="R440" s="1" t="s">
        <v>58</v>
      </c>
      <c r="S440" s="1" t="s">
        <v>239</v>
      </c>
      <c r="U440" s="1" t="s">
        <v>257</v>
      </c>
      <c r="V440" s="1">
        <v>0</v>
      </c>
      <c r="W440" s="1" t="s">
        <v>60</v>
      </c>
    </row>
    <row r="441" spans="1:23" x14ac:dyDescent="0.2">
      <c r="A441" s="1">
        <f t="shared" si="24"/>
        <v>1016155.49</v>
      </c>
      <c r="B441" s="1">
        <f t="shared" si="24"/>
        <v>1016181.09</v>
      </c>
      <c r="C441" s="11" t="s">
        <v>54</v>
      </c>
      <c r="D441" s="1" t="str">
        <f t="shared" si="25"/>
        <v>FBE</v>
      </c>
      <c r="E441" s="1">
        <f t="shared" si="26"/>
        <v>21.5</v>
      </c>
      <c r="F441" s="1" t="str">
        <f t="shared" si="27"/>
        <v>21.5mm FBE</v>
      </c>
      <c r="G441" s="1" t="str">
        <f>_xlfn.CONCAT(TEXT(Q441,"0.0"),"mm ",INDEX('Pipe Lookup'!D:D,MATCH('~01 Pipe Segmentation'!R441,'Pipe Lookup'!C:C,0))," TYPE ",P441)</f>
        <v>21.5mm Fusion-Bonded Epoxy TYPE 34</v>
      </c>
      <c r="L441" s="1" t="s">
        <v>55</v>
      </c>
      <c r="M441" s="1">
        <v>1016155.49</v>
      </c>
      <c r="N441" s="1">
        <v>1016181.09</v>
      </c>
      <c r="O441" s="1">
        <v>25.599999999976717</v>
      </c>
      <c r="P441" s="1">
        <v>34</v>
      </c>
      <c r="Q441" s="1">
        <v>21.5</v>
      </c>
      <c r="R441" s="1" t="s">
        <v>56</v>
      </c>
      <c r="S441" s="1" t="s">
        <v>239</v>
      </c>
      <c r="U441" s="1" t="s">
        <v>67</v>
      </c>
      <c r="V441" s="1">
        <v>0</v>
      </c>
      <c r="W441" s="1" t="s">
        <v>60</v>
      </c>
    </row>
    <row r="442" spans="1:23" x14ac:dyDescent="0.2">
      <c r="A442" s="1">
        <f t="shared" si="24"/>
        <v>1016181.09</v>
      </c>
      <c r="B442" s="1">
        <f t="shared" si="24"/>
        <v>1016185.99</v>
      </c>
      <c r="C442" s="11" t="s">
        <v>54</v>
      </c>
      <c r="D442" s="1" t="str">
        <f t="shared" si="25"/>
        <v>LE</v>
      </c>
      <c r="E442" s="1">
        <f t="shared" si="26"/>
        <v>23.7</v>
      </c>
      <c r="F442" s="1" t="str">
        <f t="shared" si="27"/>
        <v>23.7mm LE</v>
      </c>
      <c r="G442" s="1" t="str">
        <f>_xlfn.CONCAT(TEXT(Q442,"0.0"),"mm ",INDEX('Pipe Lookup'!D:D,MATCH('~01 Pipe Segmentation'!R442,'Pipe Lookup'!C:C,0))," TYPE ",P442)</f>
        <v>23.7mm Elbow TYPE 28</v>
      </c>
      <c r="L442" s="1" t="s">
        <v>55</v>
      </c>
      <c r="M442" s="1">
        <v>1016181.09</v>
      </c>
      <c r="N442" s="1">
        <v>1016185.99</v>
      </c>
      <c r="O442" s="1">
        <v>4.9000000000232831</v>
      </c>
      <c r="P442" s="1">
        <v>28</v>
      </c>
      <c r="Q442" s="1">
        <v>23.7</v>
      </c>
      <c r="R442" s="1" t="s">
        <v>58</v>
      </c>
      <c r="S442" s="1" t="s">
        <v>239</v>
      </c>
      <c r="U442" s="1" t="s">
        <v>258</v>
      </c>
      <c r="V442" s="1">
        <v>0</v>
      </c>
      <c r="W442" s="1" t="s">
        <v>60</v>
      </c>
    </row>
    <row r="443" spans="1:23" x14ac:dyDescent="0.2">
      <c r="A443" s="1">
        <f t="shared" si="24"/>
        <v>1016185.99</v>
      </c>
      <c r="B443" s="1">
        <f t="shared" si="24"/>
        <v>1016200</v>
      </c>
      <c r="C443" s="11" t="s">
        <v>54</v>
      </c>
      <c r="D443" s="1" t="str">
        <f t="shared" si="25"/>
        <v>FBE</v>
      </c>
      <c r="E443" s="1">
        <f t="shared" si="26"/>
        <v>19</v>
      </c>
      <c r="F443" s="1" t="str">
        <f t="shared" si="27"/>
        <v>19.0mm FBE</v>
      </c>
      <c r="G443" s="1" t="str">
        <f>_xlfn.CONCAT(TEXT(Q443,"0.0"),"mm ",INDEX('Pipe Lookup'!D:D,MATCH('~01 Pipe Segmentation'!R443,'Pipe Lookup'!C:C,0))," TYPE ",P443)</f>
        <v>19.0mm Fusion-Bonded Epoxy TYPE 7</v>
      </c>
      <c r="L443" s="1" t="s">
        <v>55</v>
      </c>
      <c r="M443" s="1">
        <v>1016185.99</v>
      </c>
      <c r="N443" s="1">
        <v>1016200</v>
      </c>
      <c r="O443" s="1">
        <v>14.010000000009313</v>
      </c>
      <c r="P443" s="1">
        <v>7</v>
      </c>
      <c r="Q443" s="1">
        <v>19</v>
      </c>
      <c r="R443" s="1" t="s">
        <v>56</v>
      </c>
      <c r="S443" s="1" t="s">
        <v>239</v>
      </c>
      <c r="U443" s="1" t="s">
        <v>251</v>
      </c>
      <c r="V443" s="1">
        <v>0</v>
      </c>
      <c r="W443" s="1" t="s">
        <v>60</v>
      </c>
    </row>
    <row r="444" spans="1:23" x14ac:dyDescent="0.2">
      <c r="A444" s="1">
        <f t="shared" si="24"/>
        <v>1016200</v>
      </c>
      <c r="B444" s="1">
        <f t="shared" si="24"/>
        <v>1016372</v>
      </c>
      <c r="C444" s="11" t="s">
        <v>54</v>
      </c>
      <c r="D444" s="1" t="str">
        <f t="shared" si="25"/>
        <v>FBE</v>
      </c>
      <c r="E444" s="1">
        <f t="shared" si="26"/>
        <v>19</v>
      </c>
      <c r="F444" s="1" t="str">
        <f t="shared" si="27"/>
        <v>19.0mm FBE</v>
      </c>
      <c r="G444" s="1" t="str">
        <f>_xlfn.CONCAT(TEXT(Q444,"0.0"),"mm ",INDEX('Pipe Lookup'!D:D,MATCH('~01 Pipe Segmentation'!R444,'Pipe Lookup'!C:C,0))," TYPE ",P444)</f>
        <v>19.0mm Fusion-Bonded Epoxy TYPE 7</v>
      </c>
      <c r="L444" s="1" t="s">
        <v>55</v>
      </c>
      <c r="M444" s="1">
        <v>1016200</v>
      </c>
      <c r="N444" s="1">
        <v>1016372</v>
      </c>
      <c r="O444" s="1">
        <v>172</v>
      </c>
      <c r="P444" s="1">
        <v>7</v>
      </c>
      <c r="Q444" s="1">
        <v>19</v>
      </c>
      <c r="R444" s="1" t="s">
        <v>56</v>
      </c>
      <c r="S444" s="1" t="s">
        <v>239</v>
      </c>
      <c r="V444" s="1">
        <v>0</v>
      </c>
      <c r="W444" s="1" t="s">
        <v>86</v>
      </c>
    </row>
    <row r="445" spans="1:23" x14ac:dyDescent="0.2">
      <c r="A445" s="1">
        <f t="shared" si="24"/>
        <v>1016372</v>
      </c>
      <c r="B445" s="1">
        <f t="shared" si="24"/>
        <v>1016398</v>
      </c>
      <c r="C445" s="11" t="s">
        <v>54</v>
      </c>
      <c r="D445" s="1" t="str">
        <f t="shared" si="25"/>
        <v>FBE</v>
      </c>
      <c r="E445" s="1">
        <f t="shared" si="26"/>
        <v>21.5</v>
      </c>
      <c r="F445" s="1" t="str">
        <f t="shared" si="27"/>
        <v>21.5mm FBE</v>
      </c>
      <c r="G445" s="1" t="str">
        <f>_xlfn.CONCAT(TEXT(Q445,"0.0"),"mm ",INDEX('Pipe Lookup'!D:D,MATCH('~01 Pipe Segmentation'!R445,'Pipe Lookup'!C:C,0))," TYPE ",P445)</f>
        <v>21.5mm Fusion-Bonded Epoxy TYPE 34</v>
      </c>
      <c r="L445" s="1" t="s">
        <v>55</v>
      </c>
      <c r="M445" s="1">
        <v>1016372</v>
      </c>
      <c r="N445" s="1">
        <v>1016398</v>
      </c>
      <c r="O445" s="1">
        <v>26</v>
      </c>
      <c r="P445" s="1">
        <v>34</v>
      </c>
      <c r="Q445" s="1">
        <v>21.5</v>
      </c>
      <c r="R445" s="1" t="s">
        <v>56</v>
      </c>
      <c r="S445" s="1" t="s">
        <v>239</v>
      </c>
      <c r="U445" s="1" t="s">
        <v>259</v>
      </c>
      <c r="V445" s="1">
        <v>0</v>
      </c>
      <c r="W445" s="1" t="s">
        <v>60</v>
      </c>
    </row>
    <row r="446" spans="1:23" x14ac:dyDescent="0.2">
      <c r="A446" s="1">
        <f t="shared" si="24"/>
        <v>1016398</v>
      </c>
      <c r="B446" s="1">
        <f t="shared" si="24"/>
        <v>1016450</v>
      </c>
      <c r="C446" s="11" t="s">
        <v>54</v>
      </c>
      <c r="D446" s="1" t="str">
        <f t="shared" si="25"/>
        <v>FBE</v>
      </c>
      <c r="E446" s="1">
        <f t="shared" si="26"/>
        <v>19</v>
      </c>
      <c r="F446" s="1" t="str">
        <f t="shared" si="27"/>
        <v>19.0mm FBE</v>
      </c>
      <c r="G446" s="1" t="str">
        <f>_xlfn.CONCAT(TEXT(Q446,"0.0"),"mm ",INDEX('Pipe Lookup'!D:D,MATCH('~01 Pipe Segmentation'!R446,'Pipe Lookup'!C:C,0))," TYPE ",P446)</f>
        <v>19.0mm Fusion-Bonded Epoxy TYPE 7</v>
      </c>
      <c r="L446" s="1" t="s">
        <v>55</v>
      </c>
      <c r="M446" s="1">
        <v>1016398</v>
      </c>
      <c r="N446" s="1">
        <v>1016450</v>
      </c>
      <c r="O446" s="1">
        <v>52</v>
      </c>
      <c r="P446" s="1">
        <v>7</v>
      </c>
      <c r="Q446" s="1">
        <v>19</v>
      </c>
      <c r="R446" s="1" t="s">
        <v>56</v>
      </c>
      <c r="S446" s="1" t="s">
        <v>239</v>
      </c>
      <c r="V446" s="1">
        <v>0</v>
      </c>
      <c r="W446" s="1" t="s">
        <v>60</v>
      </c>
    </row>
    <row r="447" spans="1:23" x14ac:dyDescent="0.2">
      <c r="A447" s="1">
        <f t="shared" si="24"/>
        <v>1016450</v>
      </c>
      <c r="B447" s="1">
        <f t="shared" si="24"/>
        <v>1016451.3</v>
      </c>
      <c r="C447" s="11" t="s">
        <v>54</v>
      </c>
      <c r="D447" s="1" t="str">
        <f t="shared" si="25"/>
        <v>FBE</v>
      </c>
      <c r="E447" s="1">
        <f t="shared" si="26"/>
        <v>19</v>
      </c>
      <c r="F447" s="1" t="str">
        <f t="shared" si="27"/>
        <v>19.0mm FBE</v>
      </c>
      <c r="G447" s="1" t="str">
        <f>_xlfn.CONCAT(TEXT(Q447,"0.0"),"mm ",INDEX('Pipe Lookup'!D:D,MATCH('~01 Pipe Segmentation'!R447,'Pipe Lookup'!C:C,0))," TYPE ",P447)</f>
        <v>19.0mm Fusion-Bonded Epoxy TYPE 7</v>
      </c>
      <c r="L447" s="1" t="s">
        <v>55</v>
      </c>
      <c r="M447" s="1">
        <v>1016450</v>
      </c>
      <c r="N447" s="1">
        <v>1016451.3</v>
      </c>
      <c r="O447" s="1">
        <v>1.3000000000465661</v>
      </c>
      <c r="P447" s="1">
        <v>7</v>
      </c>
      <c r="Q447" s="1">
        <v>19</v>
      </c>
      <c r="R447" s="1" t="s">
        <v>56</v>
      </c>
      <c r="S447" s="1" t="s">
        <v>239</v>
      </c>
      <c r="U447" s="1" t="s">
        <v>209</v>
      </c>
      <c r="V447" s="1">
        <v>0</v>
      </c>
      <c r="W447" s="1" t="s">
        <v>86</v>
      </c>
    </row>
    <row r="448" spans="1:23" x14ac:dyDescent="0.2">
      <c r="A448" s="1">
        <f t="shared" si="24"/>
        <v>1016451.3</v>
      </c>
      <c r="B448" s="1">
        <f t="shared" si="24"/>
        <v>1016456.31</v>
      </c>
      <c r="C448" s="11" t="s">
        <v>54</v>
      </c>
      <c r="D448" s="1" t="str">
        <f t="shared" si="25"/>
        <v>LE</v>
      </c>
      <c r="E448" s="1">
        <f t="shared" si="26"/>
        <v>23.7</v>
      </c>
      <c r="F448" s="1" t="str">
        <f t="shared" si="27"/>
        <v>23.7mm LE</v>
      </c>
      <c r="G448" s="1" t="str">
        <f>_xlfn.CONCAT(TEXT(Q448,"0.0"),"mm ",INDEX('Pipe Lookup'!D:D,MATCH('~01 Pipe Segmentation'!R448,'Pipe Lookup'!C:C,0))," TYPE ",P448)</f>
        <v>23.7mm Elbow TYPE 28</v>
      </c>
      <c r="L448" s="1" t="s">
        <v>55</v>
      </c>
      <c r="M448" s="1">
        <v>1016451.3</v>
      </c>
      <c r="N448" s="1">
        <v>1016456.31</v>
      </c>
      <c r="O448" s="1">
        <v>5.0100000000093132</v>
      </c>
      <c r="P448" s="1">
        <v>28</v>
      </c>
      <c r="Q448" s="1">
        <v>23.7</v>
      </c>
      <c r="R448" s="1" t="s">
        <v>58</v>
      </c>
      <c r="S448" s="1" t="s">
        <v>239</v>
      </c>
      <c r="U448" s="1" t="s">
        <v>260</v>
      </c>
      <c r="V448" s="1">
        <v>0</v>
      </c>
      <c r="W448" s="1" t="s">
        <v>60</v>
      </c>
    </row>
    <row r="449" spans="1:23" x14ac:dyDescent="0.2">
      <c r="A449" s="1">
        <f t="shared" si="24"/>
        <v>1016456.31</v>
      </c>
      <c r="B449" s="1">
        <f t="shared" si="24"/>
        <v>1016600</v>
      </c>
      <c r="C449" s="11" t="s">
        <v>54</v>
      </c>
      <c r="D449" s="1" t="str">
        <f t="shared" si="25"/>
        <v>FBE</v>
      </c>
      <c r="E449" s="1">
        <f t="shared" si="26"/>
        <v>19</v>
      </c>
      <c r="F449" s="1" t="str">
        <f t="shared" si="27"/>
        <v>19.0mm FBE</v>
      </c>
      <c r="G449" s="1" t="str">
        <f>_xlfn.CONCAT(TEXT(Q449,"0.0"),"mm ",INDEX('Pipe Lookup'!D:D,MATCH('~01 Pipe Segmentation'!R449,'Pipe Lookup'!C:C,0))," TYPE ",P449)</f>
        <v>19.0mm Fusion-Bonded Epoxy TYPE 7</v>
      </c>
      <c r="L449" s="1" t="s">
        <v>55</v>
      </c>
      <c r="M449" s="1">
        <v>1016456.31</v>
      </c>
      <c r="N449" s="1">
        <v>1016600</v>
      </c>
      <c r="O449" s="1">
        <v>143.68999999994412</v>
      </c>
      <c r="P449" s="1">
        <v>7</v>
      </c>
      <c r="Q449" s="1">
        <v>19</v>
      </c>
      <c r="R449" s="1" t="s">
        <v>56</v>
      </c>
      <c r="S449" s="1" t="s">
        <v>239</v>
      </c>
      <c r="U449" s="1" t="s">
        <v>67</v>
      </c>
      <c r="V449" s="1">
        <v>0</v>
      </c>
      <c r="W449" s="1" t="s">
        <v>60</v>
      </c>
    </row>
    <row r="450" spans="1:23" x14ac:dyDescent="0.2">
      <c r="A450" s="1">
        <f t="shared" ref="A450:B513" si="28">IF(OR(AND(ISNUMBER(M450),M450&gt;0),ISNUMBER(SEARCH("+",M450))),IF(NOT(ISNUMBER(M450)),1000*LEFT(M450,SEARCH("+",M450)-1)+MID(M450,SEARCH("+",M450)+1,3)+RIGHT(M450,3),M450),"")</f>
        <v>1016600</v>
      </c>
      <c r="B450" s="1">
        <f t="shared" si="28"/>
        <v>1016709.22</v>
      </c>
      <c r="C450" s="11" t="s">
        <v>54</v>
      </c>
      <c r="D450" s="1" t="str">
        <f t="shared" si="25"/>
        <v>FBE</v>
      </c>
      <c r="E450" s="1">
        <f t="shared" si="26"/>
        <v>19</v>
      </c>
      <c r="F450" s="1" t="str">
        <f t="shared" si="27"/>
        <v>19.0mm FBE</v>
      </c>
      <c r="G450" s="1" t="str">
        <f>_xlfn.CONCAT(TEXT(Q450,"0.0"),"mm ",INDEX('Pipe Lookup'!D:D,MATCH('~01 Pipe Segmentation'!R450,'Pipe Lookup'!C:C,0))," TYPE ",P450)</f>
        <v>19.0mm Fusion-Bonded Epoxy TYPE 7</v>
      </c>
      <c r="L450" s="1" t="s">
        <v>55</v>
      </c>
      <c r="M450" s="1">
        <v>1016600</v>
      </c>
      <c r="N450" s="1">
        <v>1016709.22</v>
      </c>
      <c r="O450" s="1">
        <v>109.21999999997206</v>
      </c>
      <c r="P450" s="1">
        <v>7</v>
      </c>
      <c r="Q450" s="1">
        <v>19</v>
      </c>
      <c r="R450" s="1" t="s">
        <v>56</v>
      </c>
      <c r="S450" s="1" t="s">
        <v>261</v>
      </c>
      <c r="U450" s="1" t="s">
        <v>67</v>
      </c>
      <c r="V450" s="1">
        <v>0</v>
      </c>
      <c r="W450" s="1" t="s">
        <v>60</v>
      </c>
    </row>
    <row r="451" spans="1:23" x14ac:dyDescent="0.2">
      <c r="A451" s="1">
        <f t="shared" si="28"/>
        <v>1016709.22</v>
      </c>
      <c r="B451" s="1">
        <f t="shared" si="28"/>
        <v>1016727.22</v>
      </c>
      <c r="C451" s="11" t="s">
        <v>54</v>
      </c>
      <c r="D451" s="1" t="str">
        <f t="shared" ref="D451:D514" si="29">TRIM(LEFT(R451,3))</f>
        <v>FBE</v>
      </c>
      <c r="E451" s="1">
        <f t="shared" ref="E451:E514" si="30">Q451</f>
        <v>21.5</v>
      </c>
      <c r="F451" s="1" t="str">
        <f t="shared" ref="F451:F514" si="31">_xlfn.CONCAT(TEXT(Q451,"0.0"),"mm ",R451)</f>
        <v>21.5mm FBE</v>
      </c>
      <c r="G451" s="1" t="str">
        <f>_xlfn.CONCAT(TEXT(Q451,"0.0"),"mm ",INDEX('Pipe Lookup'!D:D,MATCH('~01 Pipe Segmentation'!R451,'Pipe Lookup'!C:C,0))," TYPE ",P451)</f>
        <v>21.5mm Fusion-Bonded Epoxy TYPE 34</v>
      </c>
      <c r="L451" s="1" t="s">
        <v>55</v>
      </c>
      <c r="M451" s="1">
        <v>1016709.22</v>
      </c>
      <c r="N451" s="1">
        <v>1016727.22</v>
      </c>
      <c r="O451" s="1">
        <v>18</v>
      </c>
      <c r="P451" s="1">
        <v>34</v>
      </c>
      <c r="Q451" s="1">
        <v>21.5</v>
      </c>
      <c r="R451" s="1" t="s">
        <v>56</v>
      </c>
      <c r="S451" s="1" t="s">
        <v>261</v>
      </c>
      <c r="U451" s="1" t="s">
        <v>67</v>
      </c>
      <c r="V451" s="1">
        <v>0</v>
      </c>
      <c r="W451" s="1" t="s">
        <v>60</v>
      </c>
    </row>
    <row r="452" spans="1:23" x14ac:dyDescent="0.2">
      <c r="A452" s="1">
        <f t="shared" si="28"/>
        <v>1016727.22</v>
      </c>
      <c r="B452" s="1">
        <f t="shared" si="28"/>
        <v>1016808.22</v>
      </c>
      <c r="C452" s="11" t="s">
        <v>54</v>
      </c>
      <c r="D452" s="1" t="str">
        <f t="shared" si="29"/>
        <v>FBE</v>
      </c>
      <c r="E452" s="1">
        <f t="shared" si="30"/>
        <v>19</v>
      </c>
      <c r="F452" s="1" t="str">
        <f t="shared" si="31"/>
        <v>19.0mm FBE</v>
      </c>
      <c r="G452" s="1" t="str">
        <f>_xlfn.CONCAT(TEXT(Q452,"0.0"),"mm ",INDEX('Pipe Lookup'!D:D,MATCH('~01 Pipe Segmentation'!R452,'Pipe Lookup'!C:C,0))," TYPE ",P452)</f>
        <v>19.0mm Fusion-Bonded Epoxy TYPE 7</v>
      </c>
      <c r="L452" s="1" t="s">
        <v>55</v>
      </c>
      <c r="M452" s="1">
        <v>1016727.22</v>
      </c>
      <c r="N452" s="1">
        <v>1016808.22</v>
      </c>
      <c r="O452" s="1">
        <v>81</v>
      </c>
      <c r="P452" s="1">
        <v>7</v>
      </c>
      <c r="Q452" s="1">
        <v>19</v>
      </c>
      <c r="R452" s="1" t="s">
        <v>56</v>
      </c>
      <c r="S452" s="1" t="s">
        <v>261</v>
      </c>
      <c r="U452" s="1" t="s">
        <v>67</v>
      </c>
      <c r="V452" s="1">
        <v>0</v>
      </c>
      <c r="W452" s="1" t="s">
        <v>60</v>
      </c>
    </row>
    <row r="453" spans="1:23" x14ac:dyDescent="0.2">
      <c r="A453" s="1">
        <f t="shared" si="28"/>
        <v>1016808.22</v>
      </c>
      <c r="B453" s="1">
        <f t="shared" si="28"/>
        <v>1016826.22</v>
      </c>
      <c r="C453" s="11" t="s">
        <v>54</v>
      </c>
      <c r="D453" s="1" t="str">
        <f t="shared" si="29"/>
        <v>FBE</v>
      </c>
      <c r="E453" s="1">
        <f t="shared" si="30"/>
        <v>21.5</v>
      </c>
      <c r="F453" s="1" t="str">
        <f t="shared" si="31"/>
        <v>21.5mm FBE</v>
      </c>
      <c r="G453" s="1" t="str">
        <f>_xlfn.CONCAT(TEXT(Q453,"0.0"),"mm ",INDEX('Pipe Lookup'!D:D,MATCH('~01 Pipe Segmentation'!R453,'Pipe Lookup'!C:C,0))," TYPE ",P453)</f>
        <v>21.5mm Fusion-Bonded Epoxy TYPE 34</v>
      </c>
      <c r="L453" s="1" t="s">
        <v>55</v>
      </c>
      <c r="M453" s="1">
        <v>1016808.22</v>
      </c>
      <c r="N453" s="1">
        <v>1016826.22</v>
      </c>
      <c r="O453" s="1">
        <v>18</v>
      </c>
      <c r="P453" s="1">
        <v>34</v>
      </c>
      <c r="Q453" s="1">
        <v>21.5</v>
      </c>
      <c r="R453" s="1" t="s">
        <v>56</v>
      </c>
      <c r="S453" s="1" t="s">
        <v>261</v>
      </c>
      <c r="U453" s="1" t="s">
        <v>67</v>
      </c>
      <c r="V453" s="1">
        <v>0</v>
      </c>
      <c r="W453" s="1" t="s">
        <v>60</v>
      </c>
    </row>
    <row r="454" spans="1:23" x14ac:dyDescent="0.2">
      <c r="A454" s="1">
        <f t="shared" si="28"/>
        <v>1016826.22</v>
      </c>
      <c r="B454" s="1">
        <f t="shared" si="28"/>
        <v>1016961.22</v>
      </c>
      <c r="C454" s="11" t="s">
        <v>54</v>
      </c>
      <c r="D454" s="1" t="str">
        <f t="shared" si="29"/>
        <v>FBE</v>
      </c>
      <c r="E454" s="1">
        <f t="shared" si="30"/>
        <v>19</v>
      </c>
      <c r="F454" s="1" t="str">
        <f t="shared" si="31"/>
        <v>19.0mm FBE</v>
      </c>
      <c r="G454" s="1" t="str">
        <f>_xlfn.CONCAT(TEXT(Q454,"0.0"),"mm ",INDEX('Pipe Lookup'!D:D,MATCH('~01 Pipe Segmentation'!R454,'Pipe Lookup'!C:C,0))," TYPE ",P454)</f>
        <v>19.0mm Fusion-Bonded Epoxy TYPE 7</v>
      </c>
      <c r="L454" s="1" t="s">
        <v>55</v>
      </c>
      <c r="M454" s="1">
        <v>1016826.22</v>
      </c>
      <c r="N454" s="1">
        <v>1016961.22</v>
      </c>
      <c r="O454" s="1">
        <v>135</v>
      </c>
      <c r="P454" s="1">
        <v>7</v>
      </c>
      <c r="Q454" s="1">
        <v>19</v>
      </c>
      <c r="R454" s="1" t="s">
        <v>56</v>
      </c>
      <c r="S454" s="1" t="s">
        <v>261</v>
      </c>
      <c r="U454" s="1" t="s">
        <v>67</v>
      </c>
      <c r="V454" s="1">
        <v>0</v>
      </c>
      <c r="W454" s="1" t="s">
        <v>60</v>
      </c>
    </row>
    <row r="455" spans="1:23" x14ac:dyDescent="0.2">
      <c r="A455" s="1">
        <f t="shared" si="28"/>
        <v>1016961.22</v>
      </c>
      <c r="B455" s="1">
        <f t="shared" si="28"/>
        <v>1016979.22</v>
      </c>
      <c r="C455" s="11" t="s">
        <v>54</v>
      </c>
      <c r="D455" s="1" t="str">
        <f t="shared" si="29"/>
        <v>FBE</v>
      </c>
      <c r="E455" s="1">
        <f t="shared" si="30"/>
        <v>21.5</v>
      </c>
      <c r="F455" s="1" t="str">
        <f t="shared" si="31"/>
        <v>21.5mm FBE</v>
      </c>
      <c r="G455" s="1" t="str">
        <f>_xlfn.CONCAT(TEXT(Q455,"0.0"),"mm ",INDEX('Pipe Lookup'!D:D,MATCH('~01 Pipe Segmentation'!R455,'Pipe Lookup'!C:C,0))," TYPE ",P455)</f>
        <v>21.5mm Fusion-Bonded Epoxy TYPE 34</v>
      </c>
      <c r="L455" s="1" t="s">
        <v>55</v>
      </c>
      <c r="M455" s="1">
        <v>1016961.22</v>
      </c>
      <c r="N455" s="1">
        <v>1016979.22</v>
      </c>
      <c r="O455" s="1">
        <v>18</v>
      </c>
      <c r="P455" s="1">
        <v>34</v>
      </c>
      <c r="Q455" s="1">
        <v>21.5</v>
      </c>
      <c r="R455" s="1" t="s">
        <v>56</v>
      </c>
      <c r="S455" s="1" t="s">
        <v>261</v>
      </c>
      <c r="U455" s="1" t="s">
        <v>67</v>
      </c>
      <c r="V455" s="1">
        <v>0</v>
      </c>
      <c r="W455" s="1" t="s">
        <v>60</v>
      </c>
    </row>
    <row r="456" spans="1:23" x14ac:dyDescent="0.2">
      <c r="A456" s="1">
        <f t="shared" si="28"/>
        <v>1016979.22</v>
      </c>
      <c r="B456" s="1">
        <f t="shared" si="28"/>
        <v>1017279.51</v>
      </c>
      <c r="C456" s="11" t="s">
        <v>54</v>
      </c>
      <c r="D456" s="1" t="str">
        <f t="shared" si="29"/>
        <v>FBE</v>
      </c>
      <c r="E456" s="1">
        <f t="shared" si="30"/>
        <v>19</v>
      </c>
      <c r="F456" s="1" t="str">
        <f t="shared" si="31"/>
        <v>19.0mm FBE</v>
      </c>
      <c r="G456" s="1" t="str">
        <f>_xlfn.CONCAT(TEXT(Q456,"0.0"),"mm ",INDEX('Pipe Lookup'!D:D,MATCH('~01 Pipe Segmentation'!R456,'Pipe Lookup'!C:C,0))," TYPE ",P456)</f>
        <v>19.0mm Fusion-Bonded Epoxy TYPE 7</v>
      </c>
      <c r="L456" s="1" t="s">
        <v>55</v>
      </c>
      <c r="M456" s="1">
        <v>1016979.22</v>
      </c>
      <c r="N456" s="1">
        <v>1017279.51</v>
      </c>
      <c r="O456" s="1">
        <v>300.29000000003725</v>
      </c>
      <c r="P456" s="1">
        <v>7</v>
      </c>
      <c r="Q456" s="1">
        <v>19</v>
      </c>
      <c r="R456" s="1" t="s">
        <v>56</v>
      </c>
      <c r="S456" s="1" t="s">
        <v>261</v>
      </c>
      <c r="U456" s="1" t="s">
        <v>67</v>
      </c>
      <c r="V456" s="1">
        <v>0</v>
      </c>
      <c r="W456" s="1" t="s">
        <v>60</v>
      </c>
    </row>
    <row r="457" spans="1:23" x14ac:dyDescent="0.2">
      <c r="A457" s="1">
        <f t="shared" si="28"/>
        <v>1017279.51</v>
      </c>
      <c r="B457" s="1">
        <f t="shared" si="28"/>
        <v>1017284.97</v>
      </c>
      <c r="C457" s="11" t="s">
        <v>54</v>
      </c>
      <c r="D457" s="1" t="str">
        <f t="shared" si="29"/>
        <v>LE</v>
      </c>
      <c r="E457" s="1">
        <f t="shared" si="30"/>
        <v>23.7</v>
      </c>
      <c r="F457" s="1" t="str">
        <f t="shared" si="31"/>
        <v>23.7mm LE</v>
      </c>
      <c r="G457" s="1" t="str">
        <f>_xlfn.CONCAT(TEXT(Q457,"0.0"),"mm ",INDEX('Pipe Lookup'!D:D,MATCH('~01 Pipe Segmentation'!R457,'Pipe Lookup'!C:C,0))," TYPE ",P457)</f>
        <v>23.7mm Elbow TYPE 28</v>
      </c>
      <c r="L457" s="1" t="s">
        <v>55</v>
      </c>
      <c r="M457" s="1">
        <v>1017279.51</v>
      </c>
      <c r="N457" s="1">
        <v>1017284.97</v>
      </c>
      <c r="O457" s="1">
        <v>5.4599999999627471</v>
      </c>
      <c r="P457" s="1">
        <v>28</v>
      </c>
      <c r="Q457" s="1">
        <v>23.7</v>
      </c>
      <c r="R457" s="1" t="s">
        <v>58</v>
      </c>
      <c r="S457" s="1" t="s">
        <v>261</v>
      </c>
      <c r="U457" s="1" t="s">
        <v>262</v>
      </c>
      <c r="V457" s="1">
        <v>0</v>
      </c>
      <c r="W457" s="1" t="s">
        <v>60</v>
      </c>
    </row>
    <row r="458" spans="1:23" x14ac:dyDescent="0.2">
      <c r="A458" s="1">
        <f t="shared" si="28"/>
        <v>1017284.97</v>
      </c>
      <c r="B458" s="1">
        <f t="shared" si="28"/>
        <v>1017384</v>
      </c>
      <c r="C458" s="11" t="s">
        <v>54</v>
      </c>
      <c r="D458" s="1" t="str">
        <f t="shared" si="29"/>
        <v>FBE</v>
      </c>
      <c r="E458" s="1">
        <f t="shared" si="30"/>
        <v>19</v>
      </c>
      <c r="F458" s="1" t="str">
        <f t="shared" si="31"/>
        <v>19.0mm FBE</v>
      </c>
      <c r="G458" s="1" t="str">
        <f>_xlfn.CONCAT(TEXT(Q458,"0.0"),"mm ",INDEX('Pipe Lookup'!D:D,MATCH('~01 Pipe Segmentation'!R458,'Pipe Lookup'!C:C,0))," TYPE ",P458)</f>
        <v>19.0mm Fusion-Bonded Epoxy TYPE 7</v>
      </c>
      <c r="L458" s="1" t="s">
        <v>55</v>
      </c>
      <c r="M458" s="1">
        <v>1017284.97</v>
      </c>
      <c r="N458" s="1">
        <v>1017384</v>
      </c>
      <c r="O458" s="1">
        <v>99.03000000002794</v>
      </c>
      <c r="P458" s="1">
        <v>7</v>
      </c>
      <c r="Q458" s="1">
        <v>19</v>
      </c>
      <c r="R458" s="1" t="s">
        <v>56</v>
      </c>
      <c r="S458" s="1" t="s">
        <v>261</v>
      </c>
      <c r="U458" s="1" t="s">
        <v>263</v>
      </c>
      <c r="V458" s="1">
        <v>0</v>
      </c>
      <c r="W458" s="1" t="s">
        <v>60</v>
      </c>
    </row>
    <row r="459" spans="1:23" x14ac:dyDescent="0.2">
      <c r="A459" s="1">
        <f t="shared" si="28"/>
        <v>1017384</v>
      </c>
      <c r="B459" s="1">
        <f t="shared" si="28"/>
        <v>1017400</v>
      </c>
      <c r="C459" s="11" t="s">
        <v>54</v>
      </c>
      <c r="D459" s="1" t="str">
        <f t="shared" si="29"/>
        <v>FBE</v>
      </c>
      <c r="E459" s="1">
        <f t="shared" si="30"/>
        <v>19</v>
      </c>
      <c r="F459" s="1" t="str">
        <f t="shared" si="31"/>
        <v>19.0mm FBE</v>
      </c>
      <c r="G459" s="1" t="str">
        <f>_xlfn.CONCAT(TEXT(Q459,"0.0"),"mm ",INDEX('Pipe Lookup'!D:D,MATCH('~01 Pipe Segmentation'!R459,'Pipe Lookup'!C:C,0))," TYPE ",P459)</f>
        <v>19.0mm Fusion-Bonded Epoxy TYPE 7</v>
      </c>
      <c r="L459" s="1" t="s">
        <v>55</v>
      </c>
      <c r="M459" s="1">
        <v>1017384</v>
      </c>
      <c r="N459" s="1">
        <v>1017400</v>
      </c>
      <c r="O459" s="1">
        <v>16</v>
      </c>
      <c r="P459" s="1">
        <v>7</v>
      </c>
      <c r="Q459" s="1">
        <v>19</v>
      </c>
      <c r="R459" s="1" t="s">
        <v>56</v>
      </c>
      <c r="S459" s="1" t="s">
        <v>261</v>
      </c>
      <c r="U459" s="1" t="s">
        <v>251</v>
      </c>
      <c r="V459" s="1">
        <v>0</v>
      </c>
      <c r="W459" s="1" t="s">
        <v>86</v>
      </c>
    </row>
    <row r="460" spans="1:23" x14ac:dyDescent="0.2">
      <c r="A460" s="1">
        <f t="shared" si="28"/>
        <v>1017400</v>
      </c>
      <c r="B460" s="1">
        <f t="shared" si="28"/>
        <v>1017471</v>
      </c>
      <c r="C460" s="11" t="s">
        <v>54</v>
      </c>
      <c r="D460" s="1" t="str">
        <f t="shared" si="29"/>
        <v>FBE</v>
      </c>
      <c r="E460" s="1">
        <f t="shared" si="30"/>
        <v>19</v>
      </c>
      <c r="F460" s="1" t="str">
        <f t="shared" si="31"/>
        <v>19.0mm FBE</v>
      </c>
      <c r="G460" s="1" t="str">
        <f>_xlfn.CONCAT(TEXT(Q460,"0.0"),"mm ",INDEX('Pipe Lookup'!D:D,MATCH('~01 Pipe Segmentation'!R460,'Pipe Lookup'!C:C,0))," TYPE ",P460)</f>
        <v>19.0mm Fusion-Bonded Epoxy TYPE 7</v>
      </c>
      <c r="L460" s="1" t="s">
        <v>55</v>
      </c>
      <c r="M460" s="1">
        <v>1017400</v>
      </c>
      <c r="N460" s="1" t="s">
        <v>264</v>
      </c>
      <c r="O460" s="1">
        <v>71</v>
      </c>
      <c r="P460" s="1">
        <v>7</v>
      </c>
      <c r="Q460" s="1">
        <v>19</v>
      </c>
      <c r="R460" s="1" t="s">
        <v>56</v>
      </c>
      <c r="S460" s="1" t="s">
        <v>261</v>
      </c>
      <c r="V460" s="1">
        <v>0</v>
      </c>
      <c r="W460" s="1" t="s">
        <v>86</v>
      </c>
    </row>
    <row r="461" spans="1:23" x14ac:dyDescent="0.2">
      <c r="A461" s="1">
        <f t="shared" si="28"/>
        <v>1017471</v>
      </c>
      <c r="B461" s="1">
        <f t="shared" si="28"/>
        <v>1017495</v>
      </c>
      <c r="C461" s="11" t="s">
        <v>54</v>
      </c>
      <c r="D461" s="1" t="str">
        <f t="shared" si="29"/>
        <v>FBE</v>
      </c>
      <c r="E461" s="1">
        <f t="shared" si="30"/>
        <v>21.5</v>
      </c>
      <c r="F461" s="1" t="str">
        <f t="shared" si="31"/>
        <v>21.5mm FBE</v>
      </c>
      <c r="G461" s="1" t="str">
        <f>_xlfn.CONCAT(TEXT(Q461,"0.0"),"mm ",INDEX('Pipe Lookup'!D:D,MATCH('~01 Pipe Segmentation'!R461,'Pipe Lookup'!C:C,0))," TYPE ",P461)</f>
        <v>21.5mm Fusion-Bonded Epoxy TYPE 34</v>
      </c>
      <c r="L461" s="1" t="s">
        <v>55</v>
      </c>
      <c r="M461" s="1" t="s">
        <v>264</v>
      </c>
      <c r="N461" s="1" t="s">
        <v>265</v>
      </c>
      <c r="O461" s="1">
        <v>24</v>
      </c>
      <c r="P461" s="1">
        <v>34</v>
      </c>
      <c r="Q461" s="1">
        <v>21.5</v>
      </c>
      <c r="R461" s="1" t="s">
        <v>56</v>
      </c>
      <c r="S461" s="1" t="s">
        <v>261</v>
      </c>
      <c r="V461" s="1">
        <v>0</v>
      </c>
      <c r="W461" s="1" t="s">
        <v>60</v>
      </c>
    </row>
    <row r="462" spans="1:23" x14ac:dyDescent="0.2">
      <c r="A462" s="1">
        <f t="shared" si="28"/>
        <v>1017495</v>
      </c>
      <c r="B462" s="1">
        <f t="shared" si="28"/>
        <v>1017500</v>
      </c>
      <c r="C462" s="11" t="s">
        <v>54</v>
      </c>
      <c r="D462" s="1" t="str">
        <f t="shared" si="29"/>
        <v>LE</v>
      </c>
      <c r="E462" s="1">
        <f t="shared" si="30"/>
        <v>23.7</v>
      </c>
      <c r="F462" s="1" t="str">
        <f t="shared" si="31"/>
        <v>23.7mm LE</v>
      </c>
      <c r="G462" s="1" t="str">
        <f>_xlfn.CONCAT(TEXT(Q462,"0.0"),"mm ",INDEX('Pipe Lookup'!D:D,MATCH('~01 Pipe Segmentation'!R462,'Pipe Lookup'!C:C,0))," TYPE ",P462)</f>
        <v>23.7mm Elbow TYPE 28</v>
      </c>
      <c r="L462" s="1" t="s">
        <v>55</v>
      </c>
      <c r="M462" s="1" t="s">
        <v>265</v>
      </c>
      <c r="N462" s="1" t="s">
        <v>266</v>
      </c>
      <c r="O462" s="1">
        <v>5</v>
      </c>
      <c r="P462" s="1">
        <v>28</v>
      </c>
      <c r="Q462" s="1">
        <v>23.7</v>
      </c>
      <c r="R462" s="1" t="s">
        <v>58</v>
      </c>
      <c r="S462" s="1" t="s">
        <v>261</v>
      </c>
      <c r="U462" s="1" t="s">
        <v>267</v>
      </c>
      <c r="V462" s="1">
        <v>0</v>
      </c>
      <c r="W462" s="1" t="s">
        <v>60</v>
      </c>
    </row>
    <row r="463" spans="1:23" x14ac:dyDescent="0.2">
      <c r="A463" s="1">
        <f t="shared" si="28"/>
        <v>1017500</v>
      </c>
      <c r="B463" s="1">
        <f t="shared" si="28"/>
        <v>1017506</v>
      </c>
      <c r="C463" s="11" t="s">
        <v>54</v>
      </c>
      <c r="D463" s="1" t="str">
        <f t="shared" si="29"/>
        <v>FBE</v>
      </c>
      <c r="E463" s="1">
        <f t="shared" si="30"/>
        <v>21.5</v>
      </c>
      <c r="F463" s="1" t="str">
        <f t="shared" si="31"/>
        <v>21.5mm FBE</v>
      </c>
      <c r="G463" s="1" t="str">
        <f>_xlfn.CONCAT(TEXT(Q463,"0.0"),"mm ",INDEX('Pipe Lookup'!D:D,MATCH('~01 Pipe Segmentation'!R463,'Pipe Lookup'!C:C,0))," TYPE ",P463)</f>
        <v>21.5mm Fusion-Bonded Epoxy TYPE 34</v>
      </c>
      <c r="L463" s="1" t="s">
        <v>55</v>
      </c>
      <c r="M463" s="1" t="s">
        <v>266</v>
      </c>
      <c r="N463" s="1" t="s">
        <v>268</v>
      </c>
      <c r="O463" s="1">
        <v>6</v>
      </c>
      <c r="P463" s="1">
        <v>34</v>
      </c>
      <c r="Q463" s="1">
        <v>21.5</v>
      </c>
      <c r="R463" s="1" t="s">
        <v>56</v>
      </c>
      <c r="S463" s="1" t="s">
        <v>261</v>
      </c>
      <c r="V463" s="1">
        <v>0</v>
      </c>
      <c r="W463" s="1" t="s">
        <v>60</v>
      </c>
    </row>
    <row r="464" spans="1:23" x14ac:dyDescent="0.2">
      <c r="A464" s="1">
        <f t="shared" si="28"/>
        <v>1017506</v>
      </c>
      <c r="B464" s="1">
        <f t="shared" si="28"/>
        <v>1017511</v>
      </c>
      <c r="C464" s="11" t="s">
        <v>54</v>
      </c>
      <c r="D464" s="1" t="str">
        <f t="shared" si="29"/>
        <v>LE</v>
      </c>
      <c r="E464" s="1">
        <f t="shared" si="30"/>
        <v>23.7</v>
      </c>
      <c r="F464" s="1" t="str">
        <f t="shared" si="31"/>
        <v>23.7mm LE</v>
      </c>
      <c r="G464" s="1" t="str">
        <f>_xlfn.CONCAT(TEXT(Q464,"0.0"),"mm ",INDEX('Pipe Lookup'!D:D,MATCH('~01 Pipe Segmentation'!R464,'Pipe Lookup'!C:C,0))," TYPE ",P464)</f>
        <v>23.7mm Elbow TYPE 28</v>
      </c>
      <c r="L464" s="1" t="s">
        <v>55</v>
      </c>
      <c r="M464" s="1" t="s">
        <v>268</v>
      </c>
      <c r="N464" s="1" t="s">
        <v>269</v>
      </c>
      <c r="O464" s="1">
        <v>5</v>
      </c>
      <c r="P464" s="1">
        <v>28</v>
      </c>
      <c r="Q464" s="1">
        <v>23.7</v>
      </c>
      <c r="R464" s="1" t="s">
        <v>58</v>
      </c>
      <c r="S464" s="1" t="s">
        <v>261</v>
      </c>
      <c r="U464" s="1" t="s">
        <v>270</v>
      </c>
      <c r="V464" s="1">
        <v>0</v>
      </c>
      <c r="W464" s="1" t="s">
        <v>60</v>
      </c>
    </row>
    <row r="465" spans="1:23" x14ac:dyDescent="0.2">
      <c r="A465" s="1">
        <f t="shared" si="28"/>
        <v>1017511</v>
      </c>
      <c r="B465" s="1">
        <f t="shared" si="28"/>
        <v>1017577</v>
      </c>
      <c r="C465" s="11" t="s">
        <v>54</v>
      </c>
      <c r="D465" s="1" t="str">
        <f t="shared" si="29"/>
        <v>FBE</v>
      </c>
      <c r="E465" s="1">
        <f t="shared" si="30"/>
        <v>21.5</v>
      </c>
      <c r="F465" s="1" t="str">
        <f t="shared" si="31"/>
        <v>21.5mm FBE</v>
      </c>
      <c r="G465" s="1" t="str">
        <f>_xlfn.CONCAT(TEXT(Q465,"0.0"),"mm ",INDEX('Pipe Lookup'!D:D,MATCH('~01 Pipe Segmentation'!R465,'Pipe Lookup'!C:C,0))," TYPE ",P465)</f>
        <v>21.5mm Fusion-Bonded Epoxy TYPE 34</v>
      </c>
      <c r="L465" s="1" t="s">
        <v>55</v>
      </c>
      <c r="M465" s="1" t="s">
        <v>269</v>
      </c>
      <c r="N465" s="1" t="s">
        <v>271</v>
      </c>
      <c r="O465" s="1">
        <v>66</v>
      </c>
      <c r="P465" s="1">
        <v>34</v>
      </c>
      <c r="Q465" s="1">
        <v>21.5</v>
      </c>
      <c r="R465" s="1" t="s">
        <v>56</v>
      </c>
      <c r="S465" s="1" t="s">
        <v>261</v>
      </c>
      <c r="U465" s="1" t="s">
        <v>272</v>
      </c>
      <c r="V465" s="1">
        <v>0</v>
      </c>
      <c r="W465" s="1" t="s">
        <v>60</v>
      </c>
    </row>
    <row r="466" spans="1:23" x14ac:dyDescent="0.2">
      <c r="A466" s="1">
        <f t="shared" si="28"/>
        <v>1017577</v>
      </c>
      <c r="B466" s="1">
        <f t="shared" si="28"/>
        <v>1017666</v>
      </c>
      <c r="C466" s="11" t="s">
        <v>54</v>
      </c>
      <c r="D466" s="1" t="str">
        <f t="shared" si="29"/>
        <v>FBE</v>
      </c>
      <c r="E466" s="1">
        <f t="shared" si="30"/>
        <v>19</v>
      </c>
      <c r="F466" s="1" t="str">
        <f t="shared" si="31"/>
        <v>19.0mm FBE</v>
      </c>
      <c r="G466" s="1" t="str">
        <f>_xlfn.CONCAT(TEXT(Q466,"0.0"),"mm ",INDEX('Pipe Lookup'!D:D,MATCH('~01 Pipe Segmentation'!R466,'Pipe Lookup'!C:C,0))," TYPE ",P466)</f>
        <v>19.0mm Fusion-Bonded Epoxy TYPE 7</v>
      </c>
      <c r="L466" s="1" t="s">
        <v>55</v>
      </c>
      <c r="M466" s="1" t="s">
        <v>271</v>
      </c>
      <c r="N466" s="1" t="s">
        <v>273</v>
      </c>
      <c r="O466" s="1">
        <v>89</v>
      </c>
      <c r="P466" s="1">
        <v>7</v>
      </c>
      <c r="Q466" s="1">
        <v>19</v>
      </c>
      <c r="R466" s="1" t="s">
        <v>56</v>
      </c>
      <c r="S466" s="1" t="s">
        <v>261</v>
      </c>
      <c r="V466" s="1">
        <v>0</v>
      </c>
      <c r="W466" s="1" t="s">
        <v>60</v>
      </c>
    </row>
    <row r="467" spans="1:23" x14ac:dyDescent="0.2">
      <c r="A467" s="1">
        <f t="shared" si="28"/>
        <v>1017666</v>
      </c>
      <c r="B467" s="1">
        <f t="shared" si="28"/>
        <v>1017668</v>
      </c>
      <c r="C467" s="11" t="s">
        <v>54</v>
      </c>
      <c r="D467" s="1" t="str">
        <f t="shared" si="29"/>
        <v>LE</v>
      </c>
      <c r="E467" s="1">
        <f t="shared" si="30"/>
        <v>23.7</v>
      </c>
      <c r="F467" s="1" t="str">
        <f t="shared" si="31"/>
        <v>23.7mm LE</v>
      </c>
      <c r="G467" s="1" t="str">
        <f>_xlfn.CONCAT(TEXT(Q467,"0.0"),"mm ",INDEX('Pipe Lookup'!D:D,MATCH('~01 Pipe Segmentation'!R467,'Pipe Lookup'!C:C,0))," TYPE ",P467)</f>
        <v>23.7mm Elbow TYPE 28</v>
      </c>
      <c r="L467" s="1" t="s">
        <v>55</v>
      </c>
      <c r="M467" s="1" t="s">
        <v>273</v>
      </c>
      <c r="N467" s="1" t="s">
        <v>274</v>
      </c>
      <c r="O467" s="1">
        <v>2</v>
      </c>
      <c r="P467" s="1">
        <v>28</v>
      </c>
      <c r="Q467" s="1">
        <v>23.7</v>
      </c>
      <c r="R467" s="1" t="s">
        <v>58</v>
      </c>
      <c r="S467" s="1" t="s">
        <v>261</v>
      </c>
      <c r="U467" s="1" t="s">
        <v>275</v>
      </c>
      <c r="V467" s="1">
        <v>0</v>
      </c>
      <c r="W467" s="1" t="s">
        <v>60</v>
      </c>
    </row>
    <row r="468" spans="1:23" x14ac:dyDescent="0.2">
      <c r="A468" s="1">
        <f t="shared" si="28"/>
        <v>1017670</v>
      </c>
      <c r="B468" s="1">
        <f t="shared" si="28"/>
        <v>1017672</v>
      </c>
      <c r="C468" s="11" t="s">
        <v>54</v>
      </c>
      <c r="D468" s="1" t="str">
        <f t="shared" si="29"/>
        <v>LE</v>
      </c>
      <c r="E468" s="1">
        <f t="shared" si="30"/>
        <v>23.7</v>
      </c>
      <c r="F468" s="1" t="str">
        <f t="shared" si="31"/>
        <v>23.7mm LE</v>
      </c>
      <c r="G468" s="1" t="str">
        <f>_xlfn.CONCAT(TEXT(Q468,"0.0"),"mm ",INDEX('Pipe Lookup'!D:D,MATCH('~01 Pipe Segmentation'!R468,'Pipe Lookup'!C:C,0))," TYPE ",P468)</f>
        <v>23.7mm Elbow TYPE 28</v>
      </c>
      <c r="L468" s="1" t="s">
        <v>55</v>
      </c>
      <c r="M468" s="1">
        <v>1017670</v>
      </c>
      <c r="N468" s="1">
        <v>1017672</v>
      </c>
      <c r="O468" s="1">
        <v>2</v>
      </c>
      <c r="P468" s="1">
        <v>28</v>
      </c>
      <c r="Q468" s="1">
        <v>23.7</v>
      </c>
      <c r="R468" s="1" t="s">
        <v>58</v>
      </c>
      <c r="S468" s="1" t="s">
        <v>261</v>
      </c>
      <c r="U468" s="1" t="s">
        <v>276</v>
      </c>
      <c r="V468" s="1" t="s">
        <v>175</v>
      </c>
      <c r="W468" s="1" t="s">
        <v>86</v>
      </c>
    </row>
    <row r="469" spans="1:23" x14ac:dyDescent="0.2">
      <c r="A469" s="1">
        <f t="shared" si="28"/>
        <v>1017672</v>
      </c>
      <c r="B469" s="1">
        <f t="shared" si="28"/>
        <v>1017716.22</v>
      </c>
      <c r="C469" s="11" t="s">
        <v>54</v>
      </c>
      <c r="D469" s="1" t="str">
        <f t="shared" si="29"/>
        <v>FBE</v>
      </c>
      <c r="E469" s="1">
        <f t="shared" si="30"/>
        <v>19</v>
      </c>
      <c r="F469" s="1" t="str">
        <f t="shared" si="31"/>
        <v>19.0mm FBE</v>
      </c>
      <c r="G469" s="1" t="str">
        <f>_xlfn.CONCAT(TEXT(Q469,"0.0"),"mm ",INDEX('Pipe Lookup'!D:D,MATCH('~01 Pipe Segmentation'!R469,'Pipe Lookup'!C:C,0))," TYPE ",P469)</f>
        <v>19.0mm Fusion-Bonded Epoxy TYPE 7</v>
      </c>
      <c r="L469" s="1" t="s">
        <v>55</v>
      </c>
      <c r="M469" s="1">
        <v>1017672</v>
      </c>
      <c r="N469" s="1">
        <v>1017716.22</v>
      </c>
      <c r="O469" s="1">
        <v>44.21999999997206</v>
      </c>
      <c r="P469" s="1">
        <v>7</v>
      </c>
      <c r="Q469" s="1">
        <v>19</v>
      </c>
      <c r="R469" s="1" t="s">
        <v>56</v>
      </c>
      <c r="S469" s="1" t="s">
        <v>261</v>
      </c>
      <c r="V469" s="1">
        <v>0</v>
      </c>
      <c r="W469" s="1" t="s">
        <v>60</v>
      </c>
    </row>
    <row r="470" spans="1:23" x14ac:dyDescent="0.2">
      <c r="A470" s="1">
        <f t="shared" si="28"/>
        <v>1017716.22</v>
      </c>
      <c r="B470" s="1">
        <f t="shared" si="28"/>
        <v>1017734.22</v>
      </c>
      <c r="C470" s="11" t="s">
        <v>54</v>
      </c>
      <c r="D470" s="1" t="str">
        <f t="shared" si="29"/>
        <v>FBE</v>
      </c>
      <c r="E470" s="1">
        <f t="shared" si="30"/>
        <v>21.5</v>
      </c>
      <c r="F470" s="1" t="str">
        <f t="shared" si="31"/>
        <v>21.5mm FBE</v>
      </c>
      <c r="G470" s="1" t="str">
        <f>_xlfn.CONCAT(TEXT(Q470,"0.0"),"mm ",INDEX('Pipe Lookup'!D:D,MATCH('~01 Pipe Segmentation'!R470,'Pipe Lookup'!C:C,0))," TYPE ",P470)</f>
        <v>21.5mm Fusion-Bonded Epoxy TYPE 34</v>
      </c>
      <c r="L470" s="1" t="s">
        <v>55</v>
      </c>
      <c r="M470" s="1">
        <v>1017716.22</v>
      </c>
      <c r="N470" s="1">
        <v>1017734.22</v>
      </c>
      <c r="O470" s="1">
        <v>18</v>
      </c>
      <c r="P470" s="1">
        <v>34</v>
      </c>
      <c r="Q470" s="1">
        <v>21.5</v>
      </c>
      <c r="R470" s="1" t="s">
        <v>56</v>
      </c>
      <c r="S470" s="1" t="s">
        <v>261</v>
      </c>
      <c r="V470" s="1">
        <v>0</v>
      </c>
      <c r="W470" s="1" t="s">
        <v>60</v>
      </c>
    </row>
    <row r="471" spans="1:23" x14ac:dyDescent="0.2">
      <c r="A471" s="1">
        <f t="shared" si="28"/>
        <v>1017734.22</v>
      </c>
      <c r="B471" s="1">
        <f t="shared" si="28"/>
        <v>1017758.22</v>
      </c>
      <c r="C471" s="11" t="s">
        <v>54</v>
      </c>
      <c r="D471" s="1" t="str">
        <f t="shared" si="29"/>
        <v>FBE</v>
      </c>
      <c r="E471" s="1">
        <f t="shared" si="30"/>
        <v>25</v>
      </c>
      <c r="F471" s="1" t="str">
        <f t="shared" si="31"/>
        <v>25.0mm FBE</v>
      </c>
      <c r="G471" s="1" t="str">
        <f>_xlfn.CONCAT(TEXT(Q471,"0.0"),"mm ",INDEX('Pipe Lookup'!D:D,MATCH('~01 Pipe Segmentation'!R471,'Pipe Lookup'!C:C,0))," TYPE ",P471)</f>
        <v>25.0mm Fusion-Bonded Epoxy TYPE 19</v>
      </c>
      <c r="L471" s="1" t="s">
        <v>55</v>
      </c>
      <c r="M471" s="1">
        <v>1017734.22</v>
      </c>
      <c r="N471" s="1">
        <v>1017758.22</v>
      </c>
      <c r="O471" s="1">
        <v>24</v>
      </c>
      <c r="P471" s="1">
        <v>19</v>
      </c>
      <c r="Q471" s="1">
        <v>25</v>
      </c>
      <c r="R471" s="1" t="s">
        <v>56</v>
      </c>
      <c r="S471" s="1" t="s">
        <v>261</v>
      </c>
      <c r="V471" s="1">
        <v>0</v>
      </c>
      <c r="W471" s="1" t="s">
        <v>60</v>
      </c>
    </row>
    <row r="472" spans="1:23" x14ac:dyDescent="0.2">
      <c r="A472" s="1">
        <f t="shared" si="28"/>
        <v>1017758.22</v>
      </c>
      <c r="B472" s="1">
        <f t="shared" si="28"/>
        <v>1017776.22</v>
      </c>
      <c r="C472" s="11" t="s">
        <v>54</v>
      </c>
      <c r="D472" s="1" t="str">
        <f t="shared" si="29"/>
        <v>FBE</v>
      </c>
      <c r="E472" s="1">
        <f t="shared" si="30"/>
        <v>21.5</v>
      </c>
      <c r="F472" s="1" t="str">
        <f t="shared" si="31"/>
        <v>21.5mm FBE</v>
      </c>
      <c r="G472" s="1" t="str">
        <f>_xlfn.CONCAT(TEXT(Q472,"0.0"),"mm ",INDEX('Pipe Lookup'!D:D,MATCH('~01 Pipe Segmentation'!R472,'Pipe Lookup'!C:C,0))," TYPE ",P472)</f>
        <v>21.5mm Fusion-Bonded Epoxy TYPE 34</v>
      </c>
      <c r="L472" s="1" t="s">
        <v>55</v>
      </c>
      <c r="M472" s="1">
        <v>1017758.22</v>
      </c>
      <c r="N472" s="1">
        <v>1017776.22</v>
      </c>
      <c r="O472" s="1">
        <v>18</v>
      </c>
      <c r="P472" s="1">
        <v>34</v>
      </c>
      <c r="Q472" s="1">
        <v>21.5</v>
      </c>
      <c r="R472" s="1" t="s">
        <v>56</v>
      </c>
      <c r="S472" s="1" t="s">
        <v>261</v>
      </c>
      <c r="V472" s="1">
        <v>0</v>
      </c>
      <c r="W472" s="1" t="s">
        <v>60</v>
      </c>
    </row>
    <row r="473" spans="1:23" x14ac:dyDescent="0.2">
      <c r="A473" s="1">
        <f t="shared" si="28"/>
        <v>1017776.22</v>
      </c>
      <c r="B473" s="1">
        <f t="shared" si="28"/>
        <v>1018000</v>
      </c>
      <c r="C473" s="11" t="s">
        <v>54</v>
      </c>
      <c r="D473" s="1" t="str">
        <f t="shared" si="29"/>
        <v>FBE</v>
      </c>
      <c r="E473" s="1">
        <f t="shared" si="30"/>
        <v>19</v>
      </c>
      <c r="F473" s="1" t="str">
        <f t="shared" si="31"/>
        <v>19.0mm FBE</v>
      </c>
      <c r="G473" s="1" t="str">
        <f>_xlfn.CONCAT(TEXT(Q473,"0.0"),"mm ",INDEX('Pipe Lookup'!D:D,MATCH('~01 Pipe Segmentation'!R473,'Pipe Lookup'!C:C,0))," TYPE ",P473)</f>
        <v>19.0mm Fusion-Bonded Epoxy TYPE 7</v>
      </c>
      <c r="L473" s="1" t="s">
        <v>55</v>
      </c>
      <c r="M473" s="1">
        <v>1017776.22</v>
      </c>
      <c r="N473" s="1">
        <v>1018000</v>
      </c>
      <c r="O473" s="1">
        <v>223.78000000002794</v>
      </c>
      <c r="P473" s="1">
        <v>7</v>
      </c>
      <c r="Q473" s="1">
        <v>19</v>
      </c>
      <c r="R473" s="1" t="s">
        <v>56</v>
      </c>
      <c r="S473" s="1" t="s">
        <v>261</v>
      </c>
      <c r="V473" s="1">
        <v>0</v>
      </c>
      <c r="W473" s="1" t="s">
        <v>60</v>
      </c>
    </row>
    <row r="474" spans="1:23" x14ac:dyDescent="0.2">
      <c r="A474" s="1">
        <f t="shared" si="28"/>
        <v>1018000</v>
      </c>
      <c r="B474" s="1">
        <f t="shared" si="28"/>
        <v>1018315</v>
      </c>
      <c r="C474" s="11" t="s">
        <v>54</v>
      </c>
      <c r="D474" s="1" t="str">
        <f t="shared" si="29"/>
        <v>FBE</v>
      </c>
      <c r="E474" s="1">
        <f t="shared" si="30"/>
        <v>19</v>
      </c>
      <c r="F474" s="1" t="str">
        <f t="shared" si="31"/>
        <v>19.0mm FBE</v>
      </c>
      <c r="G474" s="1" t="str">
        <f>_xlfn.CONCAT(TEXT(Q474,"0.0"),"mm ",INDEX('Pipe Lookup'!D:D,MATCH('~01 Pipe Segmentation'!R474,'Pipe Lookup'!C:C,0))," TYPE ",P474)</f>
        <v>19.0mm Fusion-Bonded Epoxy TYPE 7</v>
      </c>
      <c r="L474" s="1" t="s">
        <v>55</v>
      </c>
      <c r="M474" s="1">
        <v>1018000</v>
      </c>
      <c r="N474" s="1">
        <v>1018315</v>
      </c>
      <c r="O474" s="1">
        <v>315</v>
      </c>
      <c r="P474" s="1">
        <v>7</v>
      </c>
      <c r="Q474" s="1">
        <v>19</v>
      </c>
      <c r="R474" s="1" t="s">
        <v>56</v>
      </c>
      <c r="S474" s="1" t="s">
        <v>277</v>
      </c>
      <c r="U474" s="1" t="s">
        <v>278</v>
      </c>
      <c r="V474" s="1">
        <v>0</v>
      </c>
      <c r="W474" s="1" t="s">
        <v>60</v>
      </c>
    </row>
    <row r="475" spans="1:23" x14ac:dyDescent="0.2">
      <c r="A475" s="1">
        <f t="shared" si="28"/>
        <v>1018315</v>
      </c>
      <c r="B475" s="1">
        <f t="shared" si="28"/>
        <v>1018319</v>
      </c>
      <c r="C475" s="11" t="s">
        <v>54</v>
      </c>
      <c r="D475" s="1" t="str">
        <f t="shared" si="29"/>
        <v>LE</v>
      </c>
      <c r="E475" s="1">
        <f t="shared" si="30"/>
        <v>23.7</v>
      </c>
      <c r="F475" s="1" t="str">
        <f t="shared" si="31"/>
        <v>23.7mm LE</v>
      </c>
      <c r="G475" s="1" t="str">
        <f>_xlfn.CONCAT(TEXT(Q475,"0.0"),"mm ",INDEX('Pipe Lookup'!D:D,MATCH('~01 Pipe Segmentation'!R475,'Pipe Lookup'!C:C,0))," TYPE ",P475)</f>
        <v>23.7mm Elbow TYPE 28</v>
      </c>
      <c r="L475" s="1" t="s">
        <v>55</v>
      </c>
      <c r="M475" s="1">
        <v>1018315</v>
      </c>
      <c r="N475" s="1" t="s">
        <v>279</v>
      </c>
      <c r="O475" s="1">
        <v>4</v>
      </c>
      <c r="P475" s="1">
        <v>28</v>
      </c>
      <c r="Q475" s="1">
        <v>23.7</v>
      </c>
      <c r="R475" s="1" t="s">
        <v>58</v>
      </c>
      <c r="S475" s="1" t="s">
        <v>277</v>
      </c>
      <c r="U475" s="1" t="s">
        <v>280</v>
      </c>
      <c r="V475" s="1">
        <v>0</v>
      </c>
      <c r="W475" s="1" t="s">
        <v>60</v>
      </c>
    </row>
    <row r="476" spans="1:23" x14ac:dyDescent="0.2">
      <c r="A476" s="1">
        <f t="shared" si="28"/>
        <v>1018319</v>
      </c>
      <c r="B476" s="1">
        <f t="shared" si="28"/>
        <v>1018353</v>
      </c>
      <c r="C476" s="11" t="s">
        <v>54</v>
      </c>
      <c r="D476" s="1" t="str">
        <f t="shared" si="29"/>
        <v>FBE</v>
      </c>
      <c r="E476" s="1">
        <f t="shared" si="30"/>
        <v>19</v>
      </c>
      <c r="F476" s="1" t="str">
        <f t="shared" si="31"/>
        <v>19.0mm FBE</v>
      </c>
      <c r="G476" s="1" t="str">
        <f>_xlfn.CONCAT(TEXT(Q476,"0.0"),"mm ",INDEX('Pipe Lookup'!D:D,MATCH('~01 Pipe Segmentation'!R476,'Pipe Lookup'!C:C,0))," TYPE ",P476)</f>
        <v>19.0mm Fusion-Bonded Epoxy TYPE 7</v>
      </c>
      <c r="L476" s="1" t="s">
        <v>55</v>
      </c>
      <c r="M476" s="1" t="s">
        <v>279</v>
      </c>
      <c r="N476" s="1" t="s">
        <v>281</v>
      </c>
      <c r="O476" s="1">
        <v>34</v>
      </c>
      <c r="P476" s="1">
        <v>7</v>
      </c>
      <c r="Q476" s="1">
        <v>19</v>
      </c>
      <c r="R476" s="1" t="s">
        <v>56</v>
      </c>
      <c r="S476" s="1" t="s">
        <v>277</v>
      </c>
      <c r="V476" s="1">
        <v>0</v>
      </c>
      <c r="W476" s="1" t="s">
        <v>60</v>
      </c>
    </row>
    <row r="477" spans="1:23" x14ac:dyDescent="0.2">
      <c r="A477" s="1">
        <f t="shared" si="28"/>
        <v>1018353</v>
      </c>
      <c r="B477" s="1">
        <f t="shared" si="28"/>
        <v>1018401</v>
      </c>
      <c r="C477" s="11" t="s">
        <v>54</v>
      </c>
      <c r="D477" s="1" t="str">
        <f t="shared" si="29"/>
        <v>FBE</v>
      </c>
      <c r="E477" s="1">
        <f t="shared" si="30"/>
        <v>21.5</v>
      </c>
      <c r="F477" s="1" t="str">
        <f t="shared" si="31"/>
        <v>21.5mm FBE</v>
      </c>
      <c r="G477" s="1" t="str">
        <f>_xlfn.CONCAT(TEXT(Q477,"0.0"),"mm ",INDEX('Pipe Lookup'!D:D,MATCH('~01 Pipe Segmentation'!R477,'Pipe Lookup'!C:C,0))," TYPE ",P477)</f>
        <v>21.5mm Fusion-Bonded Epoxy TYPE 34</v>
      </c>
      <c r="L477" s="1" t="s">
        <v>55</v>
      </c>
      <c r="M477" s="1" t="s">
        <v>281</v>
      </c>
      <c r="N477" s="1" t="s">
        <v>282</v>
      </c>
      <c r="O477" s="1">
        <v>48</v>
      </c>
      <c r="P477" s="1">
        <v>34</v>
      </c>
      <c r="Q477" s="1">
        <v>21.5</v>
      </c>
      <c r="R477" s="1" t="s">
        <v>56</v>
      </c>
      <c r="S477" s="1" t="s">
        <v>277</v>
      </c>
      <c r="V477" s="1">
        <v>0</v>
      </c>
      <c r="W477" s="1" t="s">
        <v>60</v>
      </c>
    </row>
    <row r="478" spans="1:23" x14ac:dyDescent="0.2">
      <c r="A478" s="1">
        <f t="shared" si="28"/>
        <v>1018401</v>
      </c>
      <c r="B478" s="1">
        <f t="shared" si="28"/>
        <v>1018437</v>
      </c>
      <c r="C478" s="11" t="s">
        <v>54</v>
      </c>
      <c r="D478" s="1" t="str">
        <f t="shared" si="29"/>
        <v>FBE</v>
      </c>
      <c r="E478" s="1">
        <f t="shared" si="30"/>
        <v>19</v>
      </c>
      <c r="F478" s="1" t="str">
        <f t="shared" si="31"/>
        <v>19.0mm FBE</v>
      </c>
      <c r="G478" s="1" t="str">
        <f>_xlfn.CONCAT(TEXT(Q478,"0.0"),"mm ",INDEX('Pipe Lookup'!D:D,MATCH('~01 Pipe Segmentation'!R478,'Pipe Lookup'!C:C,0))," TYPE ",P478)</f>
        <v>19.0mm Fusion-Bonded Epoxy TYPE 7</v>
      </c>
      <c r="L478" s="1" t="s">
        <v>55</v>
      </c>
      <c r="M478" s="1" t="s">
        <v>282</v>
      </c>
      <c r="N478" s="1" t="s">
        <v>283</v>
      </c>
      <c r="O478" s="1">
        <v>36</v>
      </c>
      <c r="P478" s="1">
        <v>7</v>
      </c>
      <c r="Q478" s="1">
        <v>19</v>
      </c>
      <c r="R478" s="1" t="s">
        <v>56</v>
      </c>
      <c r="S478" s="1" t="s">
        <v>277</v>
      </c>
      <c r="V478" s="1">
        <v>0</v>
      </c>
      <c r="W478" s="1" t="s">
        <v>60</v>
      </c>
    </row>
    <row r="479" spans="1:23" x14ac:dyDescent="0.2">
      <c r="A479" s="1">
        <f t="shared" si="28"/>
        <v>1018437</v>
      </c>
      <c r="B479" s="1">
        <f t="shared" si="28"/>
        <v>1018439</v>
      </c>
      <c r="C479" s="11" t="s">
        <v>54</v>
      </c>
      <c r="D479" s="1" t="str">
        <f t="shared" si="29"/>
        <v>LE</v>
      </c>
      <c r="E479" s="1">
        <f t="shared" si="30"/>
        <v>23.7</v>
      </c>
      <c r="F479" s="1" t="str">
        <f t="shared" si="31"/>
        <v>23.7mm LE</v>
      </c>
      <c r="G479" s="1" t="str">
        <f>_xlfn.CONCAT(TEXT(Q479,"0.0"),"mm ",INDEX('Pipe Lookup'!D:D,MATCH('~01 Pipe Segmentation'!R479,'Pipe Lookup'!C:C,0))," TYPE ",P479)</f>
        <v>23.7mm Elbow TYPE 28</v>
      </c>
      <c r="L479" s="1" t="s">
        <v>55</v>
      </c>
      <c r="M479" s="1" t="s">
        <v>283</v>
      </c>
      <c r="N479" s="1" t="s">
        <v>284</v>
      </c>
      <c r="O479" s="1">
        <v>2</v>
      </c>
      <c r="P479" s="1">
        <v>28</v>
      </c>
      <c r="Q479" s="1">
        <v>23.7</v>
      </c>
      <c r="R479" s="1" t="s">
        <v>58</v>
      </c>
      <c r="S479" s="1" t="s">
        <v>277</v>
      </c>
      <c r="U479" s="1" t="s">
        <v>275</v>
      </c>
      <c r="V479" s="1">
        <v>0</v>
      </c>
      <c r="W479" s="1" t="s">
        <v>60</v>
      </c>
    </row>
    <row r="480" spans="1:23" x14ac:dyDescent="0.2">
      <c r="A480" s="1">
        <f t="shared" si="28"/>
        <v>1018442</v>
      </c>
      <c r="B480" s="1">
        <f t="shared" si="28"/>
        <v>1018444</v>
      </c>
      <c r="C480" s="11" t="s">
        <v>54</v>
      </c>
      <c r="D480" s="1" t="str">
        <f t="shared" si="29"/>
        <v>LE</v>
      </c>
      <c r="E480" s="1">
        <f t="shared" si="30"/>
        <v>23.7</v>
      </c>
      <c r="F480" s="1" t="str">
        <f t="shared" si="31"/>
        <v>23.7mm LE</v>
      </c>
      <c r="G480" s="1" t="str">
        <f>_xlfn.CONCAT(TEXT(Q480,"0.0"),"mm ",INDEX('Pipe Lookup'!D:D,MATCH('~01 Pipe Segmentation'!R480,'Pipe Lookup'!C:C,0))," TYPE ",P480)</f>
        <v>23.7mm Elbow TYPE 28</v>
      </c>
      <c r="L480" s="1" t="s">
        <v>55</v>
      </c>
      <c r="M480" s="1">
        <v>1018442</v>
      </c>
      <c r="N480" s="1">
        <v>1018444</v>
      </c>
      <c r="O480" s="1">
        <v>2</v>
      </c>
      <c r="P480" s="1">
        <v>28</v>
      </c>
      <c r="Q480" s="1">
        <v>23.7</v>
      </c>
      <c r="R480" s="1" t="s">
        <v>58</v>
      </c>
      <c r="S480" s="1" t="s">
        <v>277</v>
      </c>
      <c r="U480" s="1" t="s">
        <v>285</v>
      </c>
      <c r="V480" s="1" t="s">
        <v>175</v>
      </c>
      <c r="W480" s="1" t="s">
        <v>86</v>
      </c>
    </row>
    <row r="481" spans="1:23" x14ac:dyDescent="0.2">
      <c r="A481" s="1">
        <f t="shared" si="28"/>
        <v>1018444</v>
      </c>
      <c r="B481" s="1">
        <f t="shared" si="28"/>
        <v>1018950</v>
      </c>
      <c r="C481" s="11" t="s">
        <v>54</v>
      </c>
      <c r="D481" s="1" t="str">
        <f t="shared" si="29"/>
        <v>FBE</v>
      </c>
      <c r="E481" s="1">
        <f t="shared" si="30"/>
        <v>19</v>
      </c>
      <c r="F481" s="1" t="str">
        <f t="shared" si="31"/>
        <v>19.0mm FBE</v>
      </c>
      <c r="G481" s="1" t="str">
        <f>_xlfn.CONCAT(TEXT(Q481,"0.0"),"mm ",INDEX('Pipe Lookup'!D:D,MATCH('~01 Pipe Segmentation'!R481,'Pipe Lookup'!C:C,0))," TYPE ",P481)</f>
        <v>19.0mm Fusion-Bonded Epoxy TYPE 7</v>
      </c>
      <c r="L481" s="1" t="s">
        <v>55</v>
      </c>
      <c r="M481" s="1">
        <v>1018444</v>
      </c>
      <c r="N481" s="1">
        <v>1018950</v>
      </c>
      <c r="O481" s="1">
        <v>506</v>
      </c>
      <c r="P481" s="1">
        <v>7</v>
      </c>
      <c r="Q481" s="1">
        <v>19</v>
      </c>
      <c r="R481" s="1" t="s">
        <v>56</v>
      </c>
      <c r="S481" s="1" t="s">
        <v>277</v>
      </c>
      <c r="V481" s="1">
        <v>0</v>
      </c>
      <c r="W481" s="1" t="s">
        <v>60</v>
      </c>
    </row>
    <row r="482" spans="1:23" x14ac:dyDescent="0.2">
      <c r="A482" s="1">
        <f t="shared" si="28"/>
        <v>1018950</v>
      </c>
      <c r="B482" s="1">
        <f t="shared" si="28"/>
        <v>1019012.15</v>
      </c>
      <c r="C482" s="11" t="s">
        <v>54</v>
      </c>
      <c r="D482" s="1" t="str">
        <f t="shared" si="29"/>
        <v>FBE</v>
      </c>
      <c r="E482" s="1">
        <f t="shared" si="30"/>
        <v>19</v>
      </c>
      <c r="F482" s="1" t="str">
        <f t="shared" si="31"/>
        <v>19.0mm FBE</v>
      </c>
      <c r="G482" s="1" t="str">
        <f>_xlfn.CONCAT(TEXT(Q482,"0.0"),"mm ",INDEX('Pipe Lookup'!D:D,MATCH('~01 Pipe Segmentation'!R482,'Pipe Lookup'!C:C,0))," TYPE ",P482)</f>
        <v>19.0mm Fusion-Bonded Epoxy TYPE 7</v>
      </c>
      <c r="L482" s="1" t="s">
        <v>55</v>
      </c>
      <c r="M482" s="1">
        <v>1018950</v>
      </c>
      <c r="N482" s="1">
        <v>1019012.15</v>
      </c>
      <c r="O482" s="1">
        <v>62.150000000023283</v>
      </c>
      <c r="P482" s="1">
        <v>7</v>
      </c>
      <c r="Q482" s="1">
        <v>19</v>
      </c>
      <c r="R482" s="1" t="s">
        <v>56</v>
      </c>
      <c r="S482" s="1" t="s">
        <v>277</v>
      </c>
      <c r="U482" s="1" t="s">
        <v>209</v>
      </c>
      <c r="V482" s="1">
        <v>0</v>
      </c>
      <c r="W482" s="1" t="s">
        <v>86</v>
      </c>
    </row>
    <row r="483" spans="1:23" x14ac:dyDescent="0.2">
      <c r="A483" s="1">
        <f t="shared" si="28"/>
        <v>1019012.15</v>
      </c>
      <c r="B483" s="1">
        <f t="shared" si="28"/>
        <v>1019019.36</v>
      </c>
      <c r="C483" s="11" t="s">
        <v>54</v>
      </c>
      <c r="D483" s="1" t="str">
        <f t="shared" si="29"/>
        <v>LE</v>
      </c>
      <c r="E483" s="1">
        <f t="shared" si="30"/>
        <v>23.7</v>
      </c>
      <c r="F483" s="1" t="str">
        <f t="shared" si="31"/>
        <v>23.7mm LE</v>
      </c>
      <c r="G483" s="1" t="str">
        <f>_xlfn.CONCAT(TEXT(Q483,"0.0"),"mm ",INDEX('Pipe Lookup'!D:D,MATCH('~01 Pipe Segmentation'!R483,'Pipe Lookup'!C:C,0))," TYPE ",P483)</f>
        <v>23.7mm Elbow TYPE 28</v>
      </c>
      <c r="L483" s="1" t="s">
        <v>55</v>
      </c>
      <c r="M483" s="1">
        <v>1019012.15</v>
      </c>
      <c r="N483" s="1">
        <v>1019019.36</v>
      </c>
      <c r="O483" s="1">
        <v>7.2099999999627471</v>
      </c>
      <c r="P483" s="1">
        <v>28</v>
      </c>
      <c r="Q483" s="1">
        <v>23.7</v>
      </c>
      <c r="R483" s="1" t="s">
        <v>58</v>
      </c>
      <c r="S483" s="1" t="s">
        <v>277</v>
      </c>
      <c r="U483" s="1" t="s">
        <v>286</v>
      </c>
      <c r="V483" s="1">
        <v>0</v>
      </c>
      <c r="W483" s="1" t="s">
        <v>60</v>
      </c>
    </row>
    <row r="484" spans="1:23" x14ac:dyDescent="0.2">
      <c r="A484" s="1">
        <f t="shared" si="28"/>
        <v>1019019.36</v>
      </c>
      <c r="B484" s="1">
        <f t="shared" si="28"/>
        <v>1019028.82</v>
      </c>
      <c r="C484" s="11" t="s">
        <v>54</v>
      </c>
      <c r="D484" s="1" t="str">
        <f t="shared" si="29"/>
        <v>LE</v>
      </c>
      <c r="E484" s="1">
        <f t="shared" si="30"/>
        <v>23.7</v>
      </c>
      <c r="F484" s="1" t="str">
        <f t="shared" si="31"/>
        <v>23.7mm LE</v>
      </c>
      <c r="G484" s="1" t="str">
        <f>_xlfn.CONCAT(TEXT(Q484,"0.0"),"mm ",INDEX('Pipe Lookup'!D:D,MATCH('~01 Pipe Segmentation'!R484,'Pipe Lookup'!C:C,0))," TYPE ",P484)</f>
        <v>23.7mm Elbow TYPE 28</v>
      </c>
      <c r="L484" s="1" t="s">
        <v>55</v>
      </c>
      <c r="M484" s="1">
        <v>1019019.36</v>
      </c>
      <c r="N484" s="1">
        <v>1019028.82</v>
      </c>
      <c r="O484" s="1">
        <v>9.4599999999627471</v>
      </c>
      <c r="P484" s="1">
        <v>28</v>
      </c>
      <c r="Q484" s="1">
        <v>23.7</v>
      </c>
      <c r="R484" s="1" t="s">
        <v>58</v>
      </c>
      <c r="S484" s="1" t="s">
        <v>277</v>
      </c>
      <c r="U484" s="1" t="s">
        <v>287</v>
      </c>
      <c r="V484" s="1">
        <v>0</v>
      </c>
      <c r="W484" s="1" t="s">
        <v>86</v>
      </c>
    </row>
    <row r="485" spans="1:23" x14ac:dyDescent="0.2">
      <c r="A485" s="1">
        <f t="shared" si="28"/>
        <v>1019028.82</v>
      </c>
      <c r="B485" s="1">
        <f t="shared" si="28"/>
        <v>1019091.22</v>
      </c>
      <c r="C485" s="11" t="s">
        <v>54</v>
      </c>
      <c r="D485" s="1" t="str">
        <f t="shared" si="29"/>
        <v>FBE</v>
      </c>
      <c r="E485" s="1">
        <f t="shared" si="30"/>
        <v>21.5</v>
      </c>
      <c r="F485" s="1" t="str">
        <f t="shared" si="31"/>
        <v>21.5mm FBE</v>
      </c>
      <c r="G485" s="1" t="str">
        <f>_xlfn.CONCAT(TEXT(Q485,"0.0"),"mm ",INDEX('Pipe Lookup'!D:D,MATCH('~01 Pipe Segmentation'!R485,'Pipe Lookup'!C:C,0))," TYPE ",P485)</f>
        <v>21.5mm Fusion-Bonded Epoxy TYPE 34</v>
      </c>
      <c r="L485" s="1" t="s">
        <v>55</v>
      </c>
      <c r="M485" s="1">
        <v>1019028.82</v>
      </c>
      <c r="N485" s="1">
        <v>1019091.22</v>
      </c>
      <c r="O485" s="1">
        <v>62.400000000023283</v>
      </c>
      <c r="P485" s="1">
        <v>34</v>
      </c>
      <c r="Q485" s="1">
        <v>21.5</v>
      </c>
      <c r="R485" s="1" t="s">
        <v>56</v>
      </c>
      <c r="S485" s="1" t="s">
        <v>277</v>
      </c>
      <c r="U485" s="1" t="s">
        <v>67</v>
      </c>
      <c r="V485" s="1">
        <v>0</v>
      </c>
      <c r="W485" s="1" t="s">
        <v>60</v>
      </c>
    </row>
    <row r="486" spans="1:23" x14ac:dyDescent="0.2">
      <c r="A486" s="1">
        <f t="shared" si="28"/>
        <v>1019091.22</v>
      </c>
      <c r="B486" s="1">
        <f t="shared" si="28"/>
        <v>1019098.22</v>
      </c>
      <c r="C486" s="11" t="s">
        <v>54</v>
      </c>
      <c r="D486" s="1" t="str">
        <f t="shared" si="29"/>
        <v>LE</v>
      </c>
      <c r="E486" s="1">
        <f t="shared" si="30"/>
        <v>23.7</v>
      </c>
      <c r="F486" s="1" t="str">
        <f t="shared" si="31"/>
        <v>23.7mm LE</v>
      </c>
      <c r="G486" s="1" t="str">
        <f>_xlfn.CONCAT(TEXT(Q486,"0.0"),"mm ",INDEX('Pipe Lookup'!D:D,MATCH('~01 Pipe Segmentation'!R486,'Pipe Lookup'!C:C,0))," TYPE ",P486)</f>
        <v>23.7mm Elbow TYPE 28</v>
      </c>
      <c r="L486" s="1" t="s">
        <v>55</v>
      </c>
      <c r="M486" s="1">
        <v>1019091.22</v>
      </c>
      <c r="N486" s="1">
        <v>1019098.22</v>
      </c>
      <c r="O486" s="1">
        <v>7</v>
      </c>
      <c r="P486" s="1">
        <v>28</v>
      </c>
      <c r="Q486" s="1">
        <v>23.7</v>
      </c>
      <c r="R486" s="1" t="s">
        <v>58</v>
      </c>
      <c r="S486" s="1" t="s">
        <v>277</v>
      </c>
      <c r="U486" s="1" t="s">
        <v>288</v>
      </c>
      <c r="V486" s="1">
        <v>0</v>
      </c>
      <c r="W486" s="1" t="s">
        <v>60</v>
      </c>
    </row>
    <row r="487" spans="1:23" x14ac:dyDescent="0.2">
      <c r="A487" s="1">
        <f t="shared" si="28"/>
        <v>1019098.22</v>
      </c>
      <c r="B487" s="1">
        <f t="shared" si="28"/>
        <v>1019125.04</v>
      </c>
      <c r="C487" s="11" t="s">
        <v>54</v>
      </c>
      <c r="D487" s="1" t="str">
        <f t="shared" si="29"/>
        <v>FBE</v>
      </c>
      <c r="E487" s="1">
        <f t="shared" si="30"/>
        <v>19</v>
      </c>
      <c r="F487" s="1" t="str">
        <f t="shared" si="31"/>
        <v>19.0mm FBE</v>
      </c>
      <c r="G487" s="1" t="str">
        <f>_xlfn.CONCAT(TEXT(Q487,"0.0"),"mm ",INDEX('Pipe Lookup'!D:D,MATCH('~01 Pipe Segmentation'!R487,'Pipe Lookup'!C:C,0))," TYPE ",P487)</f>
        <v>19.0mm Fusion-Bonded Epoxy TYPE 7</v>
      </c>
      <c r="L487" s="1" t="s">
        <v>55</v>
      </c>
      <c r="M487" s="1">
        <v>1019098.22</v>
      </c>
      <c r="N487" s="1">
        <v>1019125.04</v>
      </c>
      <c r="O487" s="1">
        <v>26.820000000065193</v>
      </c>
      <c r="P487" s="1">
        <v>7</v>
      </c>
      <c r="Q487" s="1">
        <v>19</v>
      </c>
      <c r="R487" s="1" t="s">
        <v>56</v>
      </c>
      <c r="S487" s="1" t="s">
        <v>277</v>
      </c>
      <c r="U487" s="1" t="s">
        <v>67</v>
      </c>
      <c r="V487" s="1">
        <v>0</v>
      </c>
      <c r="W487" s="1" t="s">
        <v>60</v>
      </c>
    </row>
    <row r="488" spans="1:23" x14ac:dyDescent="0.2">
      <c r="A488" s="1">
        <f t="shared" si="28"/>
        <v>1019125.04</v>
      </c>
      <c r="B488" s="1">
        <f t="shared" si="28"/>
        <v>1019131.39</v>
      </c>
      <c r="C488" s="11" t="s">
        <v>54</v>
      </c>
      <c r="D488" s="1" t="str">
        <f t="shared" si="29"/>
        <v>LE</v>
      </c>
      <c r="E488" s="1">
        <f t="shared" si="30"/>
        <v>23.7</v>
      </c>
      <c r="F488" s="1" t="str">
        <f t="shared" si="31"/>
        <v>23.7mm LE</v>
      </c>
      <c r="G488" s="1" t="str">
        <f>_xlfn.CONCAT(TEXT(Q488,"0.0"),"mm ",INDEX('Pipe Lookup'!D:D,MATCH('~01 Pipe Segmentation'!R488,'Pipe Lookup'!C:C,0))," TYPE ",P488)</f>
        <v>23.7mm Elbow TYPE 28</v>
      </c>
      <c r="L488" s="1" t="s">
        <v>55</v>
      </c>
      <c r="M488" s="1">
        <v>1019125.04</v>
      </c>
      <c r="N488" s="1">
        <v>1019131.39</v>
      </c>
      <c r="O488" s="1">
        <v>6.3499999999767169</v>
      </c>
      <c r="P488" s="1">
        <v>28</v>
      </c>
      <c r="Q488" s="1">
        <v>23.7</v>
      </c>
      <c r="R488" s="1" t="s">
        <v>58</v>
      </c>
      <c r="S488" s="1" t="s">
        <v>277</v>
      </c>
      <c r="U488" s="1" t="s">
        <v>289</v>
      </c>
      <c r="V488" s="1">
        <v>0</v>
      </c>
      <c r="W488" s="1" t="s">
        <v>60</v>
      </c>
    </row>
    <row r="489" spans="1:23" x14ac:dyDescent="0.2">
      <c r="A489" s="1">
        <f t="shared" si="28"/>
        <v>1019131.39</v>
      </c>
      <c r="B489" s="1">
        <f t="shared" si="28"/>
        <v>1019143.22</v>
      </c>
      <c r="C489" s="11" t="s">
        <v>54</v>
      </c>
      <c r="D489" s="1" t="str">
        <f t="shared" si="29"/>
        <v>FBE</v>
      </c>
      <c r="E489" s="1">
        <f t="shared" si="30"/>
        <v>19</v>
      </c>
      <c r="F489" s="1" t="str">
        <f t="shared" si="31"/>
        <v>19.0mm FBE</v>
      </c>
      <c r="G489" s="1" t="str">
        <f>_xlfn.CONCAT(TEXT(Q489,"0.0"),"mm ",INDEX('Pipe Lookup'!D:D,MATCH('~01 Pipe Segmentation'!R489,'Pipe Lookup'!C:C,0))," TYPE ",P489)</f>
        <v>19.0mm Fusion-Bonded Epoxy TYPE 7</v>
      </c>
      <c r="L489" s="1" t="s">
        <v>55</v>
      </c>
      <c r="M489" s="1">
        <v>1019131.39</v>
      </c>
      <c r="N489" s="1">
        <v>1019143.22</v>
      </c>
      <c r="O489" s="1">
        <v>11.82999999995809</v>
      </c>
      <c r="P489" s="1">
        <v>7</v>
      </c>
      <c r="Q489" s="1">
        <v>19</v>
      </c>
      <c r="R489" s="1" t="s">
        <v>56</v>
      </c>
      <c r="S489" s="1" t="s">
        <v>277</v>
      </c>
      <c r="U489" s="1" t="s">
        <v>67</v>
      </c>
      <c r="V489" s="1">
        <v>0</v>
      </c>
      <c r="W489" s="1" t="s">
        <v>60</v>
      </c>
    </row>
    <row r="490" spans="1:23" x14ac:dyDescent="0.2">
      <c r="A490" s="1">
        <f t="shared" si="28"/>
        <v>1019143.22</v>
      </c>
      <c r="B490" s="1">
        <f t="shared" si="28"/>
        <v>1019149.22</v>
      </c>
      <c r="C490" s="11" t="s">
        <v>54</v>
      </c>
      <c r="D490" s="1" t="str">
        <f t="shared" si="29"/>
        <v>LE</v>
      </c>
      <c r="E490" s="1">
        <f t="shared" si="30"/>
        <v>23.7</v>
      </c>
      <c r="F490" s="1" t="str">
        <f t="shared" si="31"/>
        <v>23.7mm LE</v>
      </c>
      <c r="G490" s="1" t="str">
        <f>_xlfn.CONCAT(TEXT(Q490,"0.0"),"mm ",INDEX('Pipe Lookup'!D:D,MATCH('~01 Pipe Segmentation'!R490,'Pipe Lookup'!C:C,0))," TYPE ",P490)</f>
        <v>23.7mm Elbow TYPE 28</v>
      </c>
      <c r="L490" s="1" t="s">
        <v>55</v>
      </c>
      <c r="M490" s="1">
        <v>1019143.22</v>
      </c>
      <c r="N490" s="1">
        <v>1019149.22</v>
      </c>
      <c r="O490" s="1">
        <v>6</v>
      </c>
      <c r="P490" s="1">
        <v>28</v>
      </c>
      <c r="Q490" s="1">
        <v>23.7</v>
      </c>
      <c r="R490" s="1" t="s">
        <v>58</v>
      </c>
      <c r="S490" s="1" t="s">
        <v>277</v>
      </c>
      <c r="U490" s="1" t="s">
        <v>290</v>
      </c>
      <c r="V490" s="1">
        <v>0</v>
      </c>
      <c r="W490" s="1" t="s">
        <v>60</v>
      </c>
    </row>
    <row r="491" spans="1:23" x14ac:dyDescent="0.2">
      <c r="A491" s="1">
        <f t="shared" si="28"/>
        <v>1019149.22</v>
      </c>
      <c r="B491" s="1">
        <f t="shared" si="28"/>
        <v>1019177.31</v>
      </c>
      <c r="C491" s="11" t="s">
        <v>54</v>
      </c>
      <c r="D491" s="1" t="str">
        <f t="shared" si="29"/>
        <v>FBE</v>
      </c>
      <c r="E491" s="1">
        <f t="shared" si="30"/>
        <v>19</v>
      </c>
      <c r="F491" s="1" t="str">
        <f t="shared" si="31"/>
        <v>19.0mm FBE</v>
      </c>
      <c r="G491" s="1" t="str">
        <f>_xlfn.CONCAT(TEXT(Q491,"0.0"),"mm ",INDEX('Pipe Lookup'!D:D,MATCH('~01 Pipe Segmentation'!R491,'Pipe Lookup'!C:C,0))," TYPE ",P491)</f>
        <v>19.0mm Fusion-Bonded Epoxy TYPE 7</v>
      </c>
      <c r="L491" s="1" t="s">
        <v>55</v>
      </c>
      <c r="M491" s="1">
        <v>1019149.22</v>
      </c>
      <c r="N491" s="1">
        <v>1019177.31</v>
      </c>
      <c r="O491" s="1">
        <v>28.090000000083819</v>
      </c>
      <c r="P491" s="1">
        <v>7</v>
      </c>
      <c r="Q491" s="1">
        <v>19</v>
      </c>
      <c r="R491" s="1" t="s">
        <v>56</v>
      </c>
      <c r="S491" s="1" t="s">
        <v>277</v>
      </c>
      <c r="U491" s="1" t="s">
        <v>291</v>
      </c>
      <c r="V491" s="1">
        <v>0</v>
      </c>
      <c r="W491" s="1" t="s">
        <v>60</v>
      </c>
    </row>
    <row r="492" spans="1:23" x14ac:dyDescent="0.2">
      <c r="A492" s="1">
        <f t="shared" si="28"/>
        <v>1019177.31</v>
      </c>
      <c r="B492" s="1">
        <f t="shared" si="28"/>
        <v>1019183.66</v>
      </c>
      <c r="C492" s="11" t="s">
        <v>54</v>
      </c>
      <c r="D492" s="1" t="str">
        <f t="shared" si="29"/>
        <v>LE</v>
      </c>
      <c r="E492" s="1">
        <f t="shared" si="30"/>
        <v>23.7</v>
      </c>
      <c r="F492" s="1" t="str">
        <f t="shared" si="31"/>
        <v>23.7mm LE</v>
      </c>
      <c r="G492" s="1" t="str">
        <f>_xlfn.CONCAT(TEXT(Q492,"0.0"),"mm ",INDEX('Pipe Lookup'!D:D,MATCH('~01 Pipe Segmentation'!R492,'Pipe Lookup'!C:C,0))," TYPE ",P492)</f>
        <v>23.7mm Elbow TYPE 28</v>
      </c>
      <c r="L492" s="1" t="s">
        <v>55</v>
      </c>
      <c r="M492" s="1">
        <v>1019177.31</v>
      </c>
      <c r="N492" s="1">
        <v>1019183.66</v>
      </c>
      <c r="O492" s="1">
        <v>6.3499999999767169</v>
      </c>
      <c r="P492" s="1">
        <v>28</v>
      </c>
      <c r="Q492" s="1">
        <v>23.7</v>
      </c>
      <c r="R492" s="1" t="s">
        <v>58</v>
      </c>
      <c r="S492" s="1" t="s">
        <v>277</v>
      </c>
      <c r="U492" s="1" t="s">
        <v>292</v>
      </c>
      <c r="V492" s="1">
        <v>0</v>
      </c>
      <c r="W492" s="1" t="s">
        <v>60</v>
      </c>
    </row>
    <row r="493" spans="1:23" x14ac:dyDescent="0.2">
      <c r="A493" s="1">
        <f t="shared" si="28"/>
        <v>1019183.66</v>
      </c>
      <c r="B493" s="1">
        <f t="shared" si="28"/>
        <v>1019200</v>
      </c>
      <c r="C493" s="11" t="s">
        <v>54</v>
      </c>
      <c r="D493" s="1" t="str">
        <f t="shared" si="29"/>
        <v>FBE</v>
      </c>
      <c r="E493" s="1">
        <f t="shared" si="30"/>
        <v>19</v>
      </c>
      <c r="F493" s="1" t="str">
        <f t="shared" si="31"/>
        <v>19.0mm FBE</v>
      </c>
      <c r="G493" s="1" t="str">
        <f>_xlfn.CONCAT(TEXT(Q493,"0.0"),"mm ",INDEX('Pipe Lookup'!D:D,MATCH('~01 Pipe Segmentation'!R493,'Pipe Lookup'!C:C,0))," TYPE ",P493)</f>
        <v>19.0mm Fusion-Bonded Epoxy TYPE 7</v>
      </c>
      <c r="L493" s="1" t="s">
        <v>55</v>
      </c>
      <c r="M493" s="1">
        <v>1019183.66</v>
      </c>
      <c r="N493" s="1">
        <v>1019200</v>
      </c>
      <c r="O493" s="1">
        <v>16.339999999967404</v>
      </c>
      <c r="P493" s="1">
        <v>7</v>
      </c>
      <c r="Q493" s="1">
        <v>19</v>
      </c>
      <c r="R493" s="1" t="s">
        <v>56</v>
      </c>
      <c r="S493" s="1" t="s">
        <v>277</v>
      </c>
      <c r="U493" s="1" t="s">
        <v>251</v>
      </c>
      <c r="V493" s="1">
        <v>0</v>
      </c>
      <c r="W493" s="1" t="s">
        <v>60</v>
      </c>
    </row>
    <row r="494" spans="1:23" x14ac:dyDescent="0.2">
      <c r="A494" s="1">
        <f t="shared" si="28"/>
        <v>1019200</v>
      </c>
      <c r="B494" s="1">
        <f t="shared" si="28"/>
        <v>1019207.22</v>
      </c>
      <c r="C494" s="11" t="s">
        <v>54</v>
      </c>
      <c r="D494" s="1" t="str">
        <f t="shared" si="29"/>
        <v>FBE</v>
      </c>
      <c r="E494" s="1">
        <f t="shared" si="30"/>
        <v>19</v>
      </c>
      <c r="F494" s="1" t="str">
        <f t="shared" si="31"/>
        <v>19.0mm FBE</v>
      </c>
      <c r="G494" s="1" t="str">
        <f>_xlfn.CONCAT(TEXT(Q494,"0.0"),"mm ",INDEX('Pipe Lookup'!D:D,MATCH('~01 Pipe Segmentation'!R494,'Pipe Lookup'!C:C,0))," TYPE ",P494)</f>
        <v>19.0mm Fusion-Bonded Epoxy TYPE 7</v>
      </c>
      <c r="L494" s="1" t="s">
        <v>55</v>
      </c>
      <c r="M494" s="1">
        <v>1019200</v>
      </c>
      <c r="N494" s="1">
        <v>1019207.22</v>
      </c>
      <c r="O494" s="1">
        <v>7.2199999999720603</v>
      </c>
      <c r="P494" s="1">
        <v>7</v>
      </c>
      <c r="Q494" s="1">
        <v>19</v>
      </c>
      <c r="R494" s="1" t="s">
        <v>56</v>
      </c>
      <c r="S494" s="1" t="s">
        <v>277</v>
      </c>
      <c r="V494" s="1">
        <v>0</v>
      </c>
      <c r="W494" s="1" t="s">
        <v>86</v>
      </c>
    </row>
    <row r="495" spans="1:23" x14ac:dyDescent="0.2">
      <c r="A495" s="1">
        <f t="shared" si="28"/>
        <v>1019207.22</v>
      </c>
      <c r="B495" s="1">
        <f t="shared" si="28"/>
        <v>1019225.22</v>
      </c>
      <c r="C495" s="11" t="s">
        <v>54</v>
      </c>
      <c r="D495" s="1" t="str">
        <f t="shared" si="29"/>
        <v>ARO</v>
      </c>
      <c r="E495" s="1">
        <f t="shared" si="30"/>
        <v>19</v>
      </c>
      <c r="F495" s="1" t="str">
        <f t="shared" si="31"/>
        <v>19.0mm ARO</v>
      </c>
      <c r="G495" s="1" t="str">
        <f>_xlfn.CONCAT(TEXT(Q495,"0.0"),"mm ",INDEX('Pipe Lookup'!D:D,MATCH('~01 Pipe Segmentation'!R495,'Pipe Lookup'!C:C,0))," TYPE ",P495)</f>
        <v>19.0mm Abrasion-Resistant Overcoat TYPE 8</v>
      </c>
      <c r="L495" s="1" t="s">
        <v>55</v>
      </c>
      <c r="M495" s="1">
        <v>1019207.22</v>
      </c>
      <c r="N495" s="1">
        <v>1019225.22</v>
      </c>
      <c r="O495" s="1">
        <v>18</v>
      </c>
      <c r="P495" s="1">
        <v>8</v>
      </c>
      <c r="Q495" s="1">
        <v>19</v>
      </c>
      <c r="R495" s="1" t="s">
        <v>80</v>
      </c>
      <c r="S495" s="1" t="s">
        <v>277</v>
      </c>
      <c r="V495" s="1">
        <v>0</v>
      </c>
      <c r="W495" s="1" t="s">
        <v>60</v>
      </c>
    </row>
    <row r="496" spans="1:23" x14ac:dyDescent="0.2">
      <c r="A496" s="1">
        <f t="shared" si="28"/>
        <v>1019225.22</v>
      </c>
      <c r="B496" s="1">
        <f t="shared" si="28"/>
        <v>1019232.22</v>
      </c>
      <c r="C496" s="11" t="s">
        <v>54</v>
      </c>
      <c r="D496" s="1" t="str">
        <f t="shared" si="29"/>
        <v>LE</v>
      </c>
      <c r="E496" s="1">
        <f t="shared" si="30"/>
        <v>23.7</v>
      </c>
      <c r="F496" s="1" t="str">
        <f t="shared" si="31"/>
        <v>23.7mm LE</v>
      </c>
      <c r="G496" s="1" t="str">
        <f>_xlfn.CONCAT(TEXT(Q496,"0.0"),"mm ",INDEX('Pipe Lookup'!D:D,MATCH('~01 Pipe Segmentation'!R496,'Pipe Lookup'!C:C,0))," TYPE ",P496)</f>
        <v>23.7mm Elbow TYPE 28</v>
      </c>
      <c r="L496" s="1" t="s">
        <v>55</v>
      </c>
      <c r="M496" s="1">
        <v>1019225.22</v>
      </c>
      <c r="N496" s="1">
        <v>1019232.22</v>
      </c>
      <c r="O496" s="1">
        <v>7</v>
      </c>
      <c r="P496" s="1">
        <v>28</v>
      </c>
      <c r="Q496" s="1">
        <v>23.7</v>
      </c>
      <c r="R496" s="1" t="s">
        <v>58</v>
      </c>
      <c r="S496" s="1" t="s">
        <v>277</v>
      </c>
      <c r="U496" s="1" t="s">
        <v>293</v>
      </c>
      <c r="V496" s="1">
        <v>0</v>
      </c>
      <c r="W496" s="1" t="s">
        <v>60</v>
      </c>
    </row>
    <row r="497" spans="1:23" x14ac:dyDescent="0.2">
      <c r="A497" s="1">
        <f t="shared" si="28"/>
        <v>1019232.22</v>
      </c>
      <c r="B497" s="1">
        <f t="shared" si="28"/>
        <v>1019240.22</v>
      </c>
      <c r="C497" s="11" t="s">
        <v>54</v>
      </c>
      <c r="D497" s="1" t="str">
        <f t="shared" si="29"/>
        <v>FBE</v>
      </c>
      <c r="E497" s="1">
        <f t="shared" si="30"/>
        <v>19</v>
      </c>
      <c r="F497" s="1" t="str">
        <f t="shared" si="31"/>
        <v>19.0mm FBE</v>
      </c>
      <c r="G497" s="1" t="str">
        <f>_xlfn.CONCAT(TEXT(Q497,"0.0"),"mm ",INDEX('Pipe Lookup'!D:D,MATCH('~01 Pipe Segmentation'!R497,'Pipe Lookup'!C:C,0))," TYPE ",P497)</f>
        <v>19.0mm Fusion-Bonded Epoxy TYPE 7</v>
      </c>
      <c r="L497" s="1" t="s">
        <v>55</v>
      </c>
      <c r="M497" s="1">
        <v>1019232.22</v>
      </c>
      <c r="N497" s="1">
        <v>1019240.22</v>
      </c>
      <c r="O497" s="1">
        <v>8</v>
      </c>
      <c r="P497" s="1">
        <v>7</v>
      </c>
      <c r="Q497" s="1">
        <v>19</v>
      </c>
      <c r="R497" s="1" t="s">
        <v>56</v>
      </c>
      <c r="S497" s="1" t="s">
        <v>277</v>
      </c>
      <c r="U497" s="1" t="s">
        <v>294</v>
      </c>
      <c r="V497" s="1">
        <v>0</v>
      </c>
      <c r="W497" s="1" t="s">
        <v>60</v>
      </c>
    </row>
    <row r="498" spans="1:23" x14ac:dyDescent="0.2">
      <c r="A498" s="1">
        <f t="shared" si="28"/>
        <v>1019240.22</v>
      </c>
      <c r="B498" s="1">
        <f t="shared" si="28"/>
        <v>1019248.32</v>
      </c>
      <c r="C498" s="11" t="s">
        <v>54</v>
      </c>
      <c r="D498" s="1" t="str">
        <f t="shared" si="29"/>
        <v>LE</v>
      </c>
      <c r="E498" s="1">
        <f t="shared" si="30"/>
        <v>23.7</v>
      </c>
      <c r="F498" s="1" t="str">
        <f t="shared" si="31"/>
        <v>23.7mm LE</v>
      </c>
      <c r="G498" s="1" t="str">
        <f>_xlfn.CONCAT(TEXT(Q498,"0.0"),"mm ",INDEX('Pipe Lookup'!D:D,MATCH('~01 Pipe Segmentation'!R498,'Pipe Lookup'!C:C,0))," TYPE ",P498)</f>
        <v>23.7mm Elbow TYPE 28</v>
      </c>
      <c r="L498" s="1" t="s">
        <v>55</v>
      </c>
      <c r="M498" s="1">
        <v>1019240.22</v>
      </c>
      <c r="N498" s="1">
        <v>1019248.32</v>
      </c>
      <c r="O498" s="1">
        <v>8.0999999999767169</v>
      </c>
      <c r="P498" s="1">
        <v>28</v>
      </c>
      <c r="Q498" s="1">
        <v>23.7</v>
      </c>
      <c r="R498" s="1" t="s">
        <v>58</v>
      </c>
      <c r="S498" s="1" t="s">
        <v>277</v>
      </c>
      <c r="U498" s="1" t="s">
        <v>295</v>
      </c>
      <c r="V498" s="1">
        <v>0</v>
      </c>
      <c r="W498" s="1" t="s">
        <v>60</v>
      </c>
    </row>
    <row r="499" spans="1:23" x14ac:dyDescent="0.2">
      <c r="A499" s="1">
        <f t="shared" si="28"/>
        <v>1019248.32</v>
      </c>
      <c r="B499" s="1">
        <f t="shared" si="28"/>
        <v>1019487.22</v>
      </c>
      <c r="C499" s="11" t="s">
        <v>54</v>
      </c>
      <c r="D499" s="1" t="str">
        <f t="shared" si="29"/>
        <v>FBE</v>
      </c>
      <c r="E499" s="1">
        <f t="shared" si="30"/>
        <v>19</v>
      </c>
      <c r="F499" s="1" t="str">
        <f t="shared" si="31"/>
        <v>19.0mm FBE</v>
      </c>
      <c r="G499" s="1" t="str">
        <f>_xlfn.CONCAT(TEXT(Q499,"0.0"),"mm ",INDEX('Pipe Lookup'!D:D,MATCH('~01 Pipe Segmentation'!R499,'Pipe Lookup'!C:C,0))," TYPE ",P499)</f>
        <v>19.0mm Fusion-Bonded Epoxy TYPE 7</v>
      </c>
      <c r="L499" s="1" t="s">
        <v>55</v>
      </c>
      <c r="M499" s="1">
        <v>1019248.32</v>
      </c>
      <c r="N499" s="1">
        <v>1019487.22</v>
      </c>
      <c r="O499" s="1">
        <v>238.90000000002328</v>
      </c>
      <c r="P499" s="1">
        <v>7</v>
      </c>
      <c r="Q499" s="1">
        <v>19</v>
      </c>
      <c r="R499" s="1" t="s">
        <v>56</v>
      </c>
      <c r="S499" s="1" t="s">
        <v>277</v>
      </c>
      <c r="V499" s="1">
        <v>0</v>
      </c>
      <c r="W499" s="1" t="s">
        <v>60</v>
      </c>
    </row>
    <row r="500" spans="1:23" x14ac:dyDescent="0.2">
      <c r="A500" s="1">
        <f t="shared" si="28"/>
        <v>1019487.22</v>
      </c>
      <c r="B500" s="1">
        <f t="shared" si="28"/>
        <v>1019492.34</v>
      </c>
      <c r="C500" s="11" t="s">
        <v>54</v>
      </c>
      <c r="D500" s="1" t="str">
        <f t="shared" si="29"/>
        <v>LE</v>
      </c>
      <c r="E500" s="1">
        <f t="shared" si="30"/>
        <v>23.7</v>
      </c>
      <c r="F500" s="1" t="str">
        <f t="shared" si="31"/>
        <v>23.7mm LE</v>
      </c>
      <c r="G500" s="1" t="str">
        <f>_xlfn.CONCAT(TEXT(Q500,"0.0"),"mm ",INDEX('Pipe Lookup'!D:D,MATCH('~01 Pipe Segmentation'!R500,'Pipe Lookup'!C:C,0))," TYPE ",P500)</f>
        <v>23.7mm Elbow TYPE 28</v>
      </c>
      <c r="L500" s="1" t="s">
        <v>55</v>
      </c>
      <c r="M500" s="1">
        <v>1019487.22</v>
      </c>
      <c r="N500" s="1">
        <v>1019492.34</v>
      </c>
      <c r="O500" s="1">
        <v>5.1199999999953434</v>
      </c>
      <c r="P500" s="1">
        <v>28</v>
      </c>
      <c r="Q500" s="1">
        <v>23.7</v>
      </c>
      <c r="R500" s="1" t="s">
        <v>58</v>
      </c>
      <c r="S500" s="1" t="s">
        <v>277</v>
      </c>
      <c r="U500" s="1" t="s">
        <v>296</v>
      </c>
      <c r="V500" s="1">
        <v>0</v>
      </c>
      <c r="W500" s="1" t="s">
        <v>60</v>
      </c>
    </row>
    <row r="501" spans="1:23" x14ac:dyDescent="0.2">
      <c r="A501" s="1">
        <f t="shared" si="28"/>
        <v>1019492.34</v>
      </c>
      <c r="B501" s="1">
        <f t="shared" si="28"/>
        <v>1019563.69</v>
      </c>
      <c r="C501" s="11" t="s">
        <v>54</v>
      </c>
      <c r="D501" s="1" t="str">
        <f t="shared" si="29"/>
        <v>FBE</v>
      </c>
      <c r="E501" s="1">
        <f t="shared" si="30"/>
        <v>19</v>
      </c>
      <c r="F501" s="1" t="str">
        <f t="shared" si="31"/>
        <v>19.0mm FBE</v>
      </c>
      <c r="G501" s="1" t="str">
        <f>_xlfn.CONCAT(TEXT(Q501,"0.0"),"mm ",INDEX('Pipe Lookup'!D:D,MATCH('~01 Pipe Segmentation'!R501,'Pipe Lookup'!C:C,0))," TYPE ",P501)</f>
        <v>19.0mm Fusion-Bonded Epoxy TYPE 7</v>
      </c>
      <c r="L501" s="1" t="s">
        <v>55</v>
      </c>
      <c r="M501" s="1">
        <v>1019492.34</v>
      </c>
      <c r="N501" s="1">
        <v>1019563.69</v>
      </c>
      <c r="O501" s="1">
        <v>71.349999999976717</v>
      </c>
      <c r="P501" s="1">
        <v>7</v>
      </c>
      <c r="Q501" s="1">
        <v>19</v>
      </c>
      <c r="R501" s="1" t="s">
        <v>56</v>
      </c>
      <c r="S501" s="1" t="s">
        <v>277</v>
      </c>
      <c r="V501" s="1">
        <v>0</v>
      </c>
      <c r="W501" s="1" t="s">
        <v>60</v>
      </c>
    </row>
    <row r="502" spans="1:23" x14ac:dyDescent="0.2">
      <c r="A502" s="1">
        <f t="shared" si="28"/>
        <v>1019563.69</v>
      </c>
      <c r="B502" s="1">
        <f t="shared" si="28"/>
        <v>1019569.37</v>
      </c>
      <c r="C502" s="11" t="s">
        <v>54</v>
      </c>
      <c r="D502" s="1" t="str">
        <f t="shared" si="29"/>
        <v>LE</v>
      </c>
      <c r="E502" s="1">
        <f t="shared" si="30"/>
        <v>23.7</v>
      </c>
      <c r="F502" s="1" t="str">
        <f t="shared" si="31"/>
        <v>23.7mm LE</v>
      </c>
      <c r="G502" s="1" t="str">
        <f>_xlfn.CONCAT(TEXT(Q502,"0.0"),"mm ",INDEX('Pipe Lookup'!D:D,MATCH('~01 Pipe Segmentation'!R502,'Pipe Lookup'!C:C,0))," TYPE ",P502)</f>
        <v>23.7mm Elbow TYPE 28</v>
      </c>
      <c r="L502" s="1" t="s">
        <v>55</v>
      </c>
      <c r="M502" s="1">
        <v>1019563.69</v>
      </c>
      <c r="N502" s="1">
        <v>1019569.37</v>
      </c>
      <c r="O502" s="1">
        <v>5.6800000000512227</v>
      </c>
      <c r="P502" s="1">
        <v>28</v>
      </c>
      <c r="Q502" s="1">
        <v>23.7</v>
      </c>
      <c r="R502" s="1" t="s">
        <v>58</v>
      </c>
      <c r="S502" s="1" t="s">
        <v>277</v>
      </c>
      <c r="U502" s="1" t="s">
        <v>297</v>
      </c>
      <c r="V502" s="1">
        <v>0</v>
      </c>
      <c r="W502" s="1" t="s">
        <v>60</v>
      </c>
    </row>
    <row r="503" spans="1:23" x14ac:dyDescent="0.2">
      <c r="A503" s="1">
        <f t="shared" si="28"/>
        <v>1019569.37</v>
      </c>
      <c r="B503" s="1">
        <f t="shared" si="28"/>
        <v>1019580.32</v>
      </c>
      <c r="C503" s="11" t="s">
        <v>54</v>
      </c>
      <c r="D503" s="1" t="str">
        <f t="shared" si="29"/>
        <v>FBE</v>
      </c>
      <c r="E503" s="1">
        <f t="shared" si="30"/>
        <v>19</v>
      </c>
      <c r="F503" s="1" t="str">
        <f t="shared" si="31"/>
        <v>19.0mm FBE</v>
      </c>
      <c r="G503" s="1" t="str">
        <f>_xlfn.CONCAT(TEXT(Q503,"0.0"),"mm ",INDEX('Pipe Lookup'!D:D,MATCH('~01 Pipe Segmentation'!R503,'Pipe Lookup'!C:C,0))," TYPE ",P503)</f>
        <v>19.0mm Fusion-Bonded Epoxy TYPE 7</v>
      </c>
      <c r="L503" s="1" t="s">
        <v>55</v>
      </c>
      <c r="M503" s="1">
        <v>1019569.37</v>
      </c>
      <c r="N503" s="1">
        <v>1019580.32</v>
      </c>
      <c r="O503" s="1">
        <v>10.949999999953434</v>
      </c>
      <c r="P503" s="1">
        <v>7</v>
      </c>
      <c r="Q503" s="1">
        <v>19</v>
      </c>
      <c r="R503" s="1" t="s">
        <v>56</v>
      </c>
      <c r="S503" s="1" t="s">
        <v>277</v>
      </c>
      <c r="V503" s="1">
        <v>0</v>
      </c>
      <c r="W503" s="1" t="s">
        <v>60</v>
      </c>
    </row>
    <row r="504" spans="1:23" x14ac:dyDescent="0.2">
      <c r="A504" s="1">
        <f t="shared" si="28"/>
        <v>1019580.32</v>
      </c>
      <c r="B504" s="1">
        <f t="shared" si="28"/>
        <v>1019586.11</v>
      </c>
      <c r="C504" s="11" t="s">
        <v>54</v>
      </c>
      <c r="D504" s="1" t="str">
        <f t="shared" si="29"/>
        <v>LE</v>
      </c>
      <c r="E504" s="1">
        <f t="shared" si="30"/>
        <v>23.7</v>
      </c>
      <c r="F504" s="1" t="str">
        <f t="shared" si="31"/>
        <v>23.7mm LE</v>
      </c>
      <c r="G504" s="1" t="str">
        <f>_xlfn.CONCAT(TEXT(Q504,"0.0"),"mm ",INDEX('Pipe Lookup'!D:D,MATCH('~01 Pipe Segmentation'!R504,'Pipe Lookup'!C:C,0))," TYPE ",P504)</f>
        <v>23.7mm Elbow TYPE 28</v>
      </c>
      <c r="L504" s="1" t="s">
        <v>55</v>
      </c>
      <c r="M504" s="1">
        <v>1019580.32</v>
      </c>
      <c r="N504" s="1">
        <v>1019586.11</v>
      </c>
      <c r="O504" s="1">
        <v>5.7900000000372529</v>
      </c>
      <c r="P504" s="1">
        <v>28</v>
      </c>
      <c r="Q504" s="1">
        <v>23.7</v>
      </c>
      <c r="R504" s="1" t="s">
        <v>58</v>
      </c>
      <c r="S504" s="1" t="s">
        <v>277</v>
      </c>
      <c r="U504" s="1" t="s">
        <v>298</v>
      </c>
      <c r="V504" s="1">
        <v>0</v>
      </c>
      <c r="W504" s="1" t="s">
        <v>60</v>
      </c>
    </row>
    <row r="505" spans="1:23" x14ac:dyDescent="0.2">
      <c r="A505" s="1">
        <f t="shared" si="28"/>
        <v>1019586.11</v>
      </c>
      <c r="B505" s="1">
        <f t="shared" si="28"/>
        <v>1019612.88</v>
      </c>
      <c r="C505" s="11" t="s">
        <v>54</v>
      </c>
      <c r="D505" s="1" t="str">
        <f t="shared" si="29"/>
        <v>FBE</v>
      </c>
      <c r="E505" s="1">
        <f t="shared" si="30"/>
        <v>19</v>
      </c>
      <c r="F505" s="1" t="str">
        <f t="shared" si="31"/>
        <v>19.0mm FBE</v>
      </c>
      <c r="G505" s="1" t="str">
        <f>_xlfn.CONCAT(TEXT(Q505,"0.0"),"mm ",INDEX('Pipe Lookup'!D:D,MATCH('~01 Pipe Segmentation'!R505,'Pipe Lookup'!C:C,0))," TYPE ",P505)</f>
        <v>19.0mm Fusion-Bonded Epoxy TYPE 7</v>
      </c>
      <c r="L505" s="1" t="s">
        <v>55</v>
      </c>
      <c r="M505" s="1">
        <v>1019586.11</v>
      </c>
      <c r="N505" s="1">
        <v>1019612.88</v>
      </c>
      <c r="O505" s="1">
        <v>26.770000000018626</v>
      </c>
      <c r="P505" s="1">
        <v>7</v>
      </c>
      <c r="Q505" s="1">
        <v>19</v>
      </c>
      <c r="R505" s="1" t="s">
        <v>56</v>
      </c>
      <c r="S505" s="1" t="s">
        <v>277</v>
      </c>
      <c r="V505" s="1">
        <v>0</v>
      </c>
      <c r="W505" s="1" t="s">
        <v>60</v>
      </c>
    </row>
    <row r="506" spans="1:23" x14ac:dyDescent="0.2">
      <c r="A506" s="1">
        <f t="shared" si="28"/>
        <v>1019612.88</v>
      </c>
      <c r="B506" s="1">
        <f t="shared" si="28"/>
        <v>1019617.55</v>
      </c>
      <c r="C506" s="11" t="s">
        <v>54</v>
      </c>
      <c r="D506" s="1" t="str">
        <f t="shared" si="29"/>
        <v>LE</v>
      </c>
      <c r="E506" s="1">
        <f t="shared" si="30"/>
        <v>23.7</v>
      </c>
      <c r="F506" s="1" t="str">
        <f t="shared" si="31"/>
        <v>23.7mm LE</v>
      </c>
      <c r="G506" s="1" t="str">
        <f>_xlfn.CONCAT(TEXT(Q506,"0.0"),"mm ",INDEX('Pipe Lookup'!D:D,MATCH('~01 Pipe Segmentation'!R506,'Pipe Lookup'!C:C,0))," TYPE ",P506)</f>
        <v>23.7mm Elbow TYPE 28</v>
      </c>
      <c r="L506" s="1" t="s">
        <v>55</v>
      </c>
      <c r="M506" s="1">
        <v>1019612.88</v>
      </c>
      <c r="N506" s="1">
        <v>1019617.55</v>
      </c>
      <c r="O506" s="1">
        <v>4.6700000000419095</v>
      </c>
      <c r="P506" s="1">
        <v>28</v>
      </c>
      <c r="Q506" s="1">
        <v>23.7</v>
      </c>
      <c r="R506" s="1" t="s">
        <v>58</v>
      </c>
      <c r="S506" s="1" t="s">
        <v>277</v>
      </c>
      <c r="U506" s="1" t="s">
        <v>299</v>
      </c>
      <c r="V506" s="1">
        <v>0</v>
      </c>
      <c r="W506" s="1" t="s">
        <v>60</v>
      </c>
    </row>
    <row r="507" spans="1:23" x14ac:dyDescent="0.2">
      <c r="A507" s="1">
        <f t="shared" si="28"/>
        <v>1019617.55</v>
      </c>
      <c r="B507" s="1">
        <f t="shared" si="28"/>
        <v>1019620.37</v>
      </c>
      <c r="C507" s="11" t="s">
        <v>54</v>
      </c>
      <c r="D507" s="1" t="str">
        <f t="shared" si="29"/>
        <v>FBE</v>
      </c>
      <c r="E507" s="1">
        <f t="shared" si="30"/>
        <v>19</v>
      </c>
      <c r="F507" s="1" t="str">
        <f t="shared" si="31"/>
        <v>19.0mm FBE</v>
      </c>
      <c r="G507" s="1" t="str">
        <f>_xlfn.CONCAT(TEXT(Q507,"0.0"),"mm ",INDEX('Pipe Lookup'!D:D,MATCH('~01 Pipe Segmentation'!R507,'Pipe Lookup'!C:C,0))," TYPE ",P507)</f>
        <v>19.0mm Fusion-Bonded Epoxy TYPE 7</v>
      </c>
      <c r="L507" s="1" t="s">
        <v>55</v>
      </c>
      <c r="M507" s="1">
        <v>1019617.55</v>
      </c>
      <c r="N507" s="1">
        <v>1019620.37</v>
      </c>
      <c r="O507" s="1">
        <v>2.8199999999487773</v>
      </c>
      <c r="P507" s="1">
        <v>7</v>
      </c>
      <c r="Q507" s="1">
        <v>19</v>
      </c>
      <c r="R507" s="1" t="s">
        <v>56</v>
      </c>
      <c r="S507" s="1" t="s">
        <v>277</v>
      </c>
      <c r="V507" s="1">
        <v>0</v>
      </c>
      <c r="W507" s="1" t="s">
        <v>60</v>
      </c>
    </row>
    <row r="508" spans="1:23" x14ac:dyDescent="0.2">
      <c r="A508" s="1">
        <f t="shared" si="28"/>
        <v>1019620.37</v>
      </c>
      <c r="B508" s="1">
        <f t="shared" si="28"/>
        <v>1019627.39</v>
      </c>
      <c r="C508" s="11" t="s">
        <v>54</v>
      </c>
      <c r="D508" s="1" t="str">
        <f t="shared" si="29"/>
        <v>LE</v>
      </c>
      <c r="E508" s="1">
        <f t="shared" si="30"/>
        <v>23.7</v>
      </c>
      <c r="F508" s="1" t="str">
        <f t="shared" si="31"/>
        <v>23.7mm LE</v>
      </c>
      <c r="G508" s="1" t="str">
        <f>_xlfn.CONCAT(TEXT(Q508,"0.0"),"mm ",INDEX('Pipe Lookup'!D:D,MATCH('~01 Pipe Segmentation'!R508,'Pipe Lookup'!C:C,0))," TYPE ",P508)</f>
        <v>23.7mm Elbow TYPE 28</v>
      </c>
      <c r="L508" s="1" t="s">
        <v>55</v>
      </c>
      <c r="M508" s="1">
        <v>1019620.37</v>
      </c>
      <c r="N508" s="1">
        <v>1019627.39</v>
      </c>
      <c r="O508" s="1">
        <v>7.0200000000186265</v>
      </c>
      <c r="P508" s="1">
        <v>28</v>
      </c>
      <c r="Q508" s="1">
        <v>23.7</v>
      </c>
      <c r="R508" s="1" t="s">
        <v>58</v>
      </c>
      <c r="S508" s="1" t="s">
        <v>277</v>
      </c>
      <c r="U508" s="1" t="s">
        <v>300</v>
      </c>
      <c r="V508" s="1">
        <v>0</v>
      </c>
      <c r="W508" s="1" t="s">
        <v>60</v>
      </c>
    </row>
    <row r="509" spans="1:23" x14ac:dyDescent="0.2">
      <c r="A509" s="1">
        <f t="shared" si="28"/>
        <v>1019627.39</v>
      </c>
      <c r="B509" s="1">
        <f t="shared" si="28"/>
        <v>1019700</v>
      </c>
      <c r="C509" s="11" t="s">
        <v>54</v>
      </c>
      <c r="D509" s="1" t="str">
        <f t="shared" si="29"/>
        <v>FBE</v>
      </c>
      <c r="E509" s="1">
        <f t="shared" si="30"/>
        <v>19</v>
      </c>
      <c r="F509" s="1" t="str">
        <f t="shared" si="31"/>
        <v>19.0mm FBE</v>
      </c>
      <c r="G509" s="1" t="str">
        <f>_xlfn.CONCAT(TEXT(Q509,"0.0"),"mm ",INDEX('Pipe Lookup'!D:D,MATCH('~01 Pipe Segmentation'!R509,'Pipe Lookup'!C:C,0))," TYPE ",P509)</f>
        <v>19.0mm Fusion-Bonded Epoxy TYPE 7</v>
      </c>
      <c r="L509" s="1" t="s">
        <v>55</v>
      </c>
      <c r="M509" s="1">
        <v>1019627.39</v>
      </c>
      <c r="N509" s="1">
        <v>1019700</v>
      </c>
      <c r="O509" s="1">
        <v>72.60999999998603</v>
      </c>
      <c r="P509" s="1">
        <v>7</v>
      </c>
      <c r="Q509" s="1">
        <v>19</v>
      </c>
      <c r="R509" s="1" t="s">
        <v>56</v>
      </c>
      <c r="S509" s="1" t="s">
        <v>277</v>
      </c>
      <c r="V509" s="1">
        <v>0</v>
      </c>
      <c r="W509" s="1" t="s">
        <v>60</v>
      </c>
    </row>
    <row r="510" spans="1:23" x14ac:dyDescent="0.2">
      <c r="A510" s="1">
        <f t="shared" si="28"/>
        <v>1019700</v>
      </c>
      <c r="B510" s="1">
        <f t="shared" si="28"/>
        <v>1019773.92</v>
      </c>
      <c r="C510" s="11" t="s">
        <v>54</v>
      </c>
      <c r="D510" s="1" t="str">
        <f t="shared" si="29"/>
        <v>FBE</v>
      </c>
      <c r="E510" s="1">
        <f t="shared" si="30"/>
        <v>19</v>
      </c>
      <c r="F510" s="1" t="str">
        <f t="shared" si="31"/>
        <v>19.0mm FBE</v>
      </c>
      <c r="G510" s="1" t="str">
        <f>_xlfn.CONCAT(TEXT(Q510,"0.0"),"mm ",INDEX('Pipe Lookup'!D:D,MATCH('~01 Pipe Segmentation'!R510,'Pipe Lookup'!C:C,0))," TYPE ",P510)</f>
        <v>19.0mm Fusion-Bonded Epoxy TYPE 7</v>
      </c>
      <c r="L510" s="1" t="s">
        <v>55</v>
      </c>
      <c r="M510" s="1">
        <v>1019700</v>
      </c>
      <c r="N510" s="1">
        <v>1019773.92</v>
      </c>
      <c r="O510" s="1">
        <v>73.92000000004191</v>
      </c>
      <c r="P510" s="1">
        <v>7</v>
      </c>
      <c r="Q510" s="1">
        <v>19</v>
      </c>
      <c r="R510" s="1" t="s">
        <v>56</v>
      </c>
      <c r="S510" s="1" t="s">
        <v>301</v>
      </c>
      <c r="V510" s="1">
        <v>0</v>
      </c>
      <c r="W510" s="1" t="s">
        <v>60</v>
      </c>
    </row>
    <row r="511" spans="1:23" x14ac:dyDescent="0.2">
      <c r="A511" s="1">
        <f t="shared" si="28"/>
        <v>1019773.92</v>
      </c>
      <c r="B511" s="1">
        <f t="shared" si="28"/>
        <v>1019778.59</v>
      </c>
      <c r="C511" s="11" t="s">
        <v>54</v>
      </c>
      <c r="D511" s="1" t="str">
        <f t="shared" si="29"/>
        <v>LE</v>
      </c>
      <c r="E511" s="1">
        <f t="shared" si="30"/>
        <v>23.7</v>
      </c>
      <c r="F511" s="1" t="str">
        <f t="shared" si="31"/>
        <v>23.7mm LE</v>
      </c>
      <c r="G511" s="1" t="str">
        <f>_xlfn.CONCAT(TEXT(Q511,"0.0"),"mm ",INDEX('Pipe Lookup'!D:D,MATCH('~01 Pipe Segmentation'!R511,'Pipe Lookup'!C:C,0))," TYPE ",P511)</f>
        <v>23.7mm Elbow TYPE 28</v>
      </c>
      <c r="L511" s="1" t="s">
        <v>55</v>
      </c>
      <c r="M511" s="1">
        <v>1019773.92</v>
      </c>
      <c r="N511" s="1">
        <v>1019778.59</v>
      </c>
      <c r="O511" s="1">
        <v>4.6699999999254942</v>
      </c>
      <c r="P511" s="1">
        <v>28</v>
      </c>
      <c r="Q511" s="1">
        <v>23.7</v>
      </c>
      <c r="R511" s="1" t="s">
        <v>58</v>
      </c>
      <c r="S511" s="1" t="s">
        <v>301</v>
      </c>
      <c r="U511" s="1" t="s">
        <v>302</v>
      </c>
      <c r="V511" s="1">
        <v>0</v>
      </c>
      <c r="W511" s="1" t="s">
        <v>60</v>
      </c>
    </row>
    <row r="512" spans="1:23" x14ac:dyDescent="0.2">
      <c r="A512" s="1">
        <f t="shared" si="28"/>
        <v>1019778.59</v>
      </c>
      <c r="B512" s="1">
        <f t="shared" si="28"/>
        <v>1019786.89</v>
      </c>
      <c r="C512" s="11" t="s">
        <v>54</v>
      </c>
      <c r="D512" s="1" t="str">
        <f t="shared" si="29"/>
        <v>FBE</v>
      </c>
      <c r="E512" s="1">
        <f t="shared" si="30"/>
        <v>19</v>
      </c>
      <c r="F512" s="1" t="str">
        <f t="shared" si="31"/>
        <v>19.0mm FBE</v>
      </c>
      <c r="G512" s="1" t="str">
        <f>_xlfn.CONCAT(TEXT(Q512,"0.0"),"mm ",INDEX('Pipe Lookup'!D:D,MATCH('~01 Pipe Segmentation'!R512,'Pipe Lookup'!C:C,0))," TYPE ",P512)</f>
        <v>19.0mm Fusion-Bonded Epoxy TYPE 7</v>
      </c>
      <c r="L512" s="1" t="s">
        <v>55</v>
      </c>
      <c r="M512" s="1">
        <v>1019778.59</v>
      </c>
      <c r="N512" s="1">
        <v>1019786.89</v>
      </c>
      <c r="O512" s="1">
        <v>8.3000000000465661</v>
      </c>
      <c r="P512" s="1">
        <v>7</v>
      </c>
      <c r="Q512" s="1">
        <v>19</v>
      </c>
      <c r="R512" s="1" t="s">
        <v>56</v>
      </c>
      <c r="S512" s="1" t="s">
        <v>301</v>
      </c>
      <c r="V512" s="1">
        <v>0</v>
      </c>
      <c r="W512" s="1" t="s">
        <v>60</v>
      </c>
    </row>
    <row r="513" spans="1:23" x14ac:dyDescent="0.2">
      <c r="A513" s="1">
        <f t="shared" si="28"/>
        <v>1019786.89</v>
      </c>
      <c r="B513" s="1">
        <f t="shared" si="28"/>
        <v>1019804.89</v>
      </c>
      <c r="C513" s="11" t="s">
        <v>54</v>
      </c>
      <c r="D513" s="1" t="str">
        <f t="shared" si="29"/>
        <v>FBE</v>
      </c>
      <c r="E513" s="1">
        <f t="shared" si="30"/>
        <v>21.5</v>
      </c>
      <c r="F513" s="1" t="str">
        <f t="shared" si="31"/>
        <v>21.5mm FBE</v>
      </c>
      <c r="G513" s="1" t="str">
        <f>_xlfn.CONCAT(TEXT(Q513,"0.0"),"mm ",INDEX('Pipe Lookup'!D:D,MATCH('~01 Pipe Segmentation'!R513,'Pipe Lookup'!C:C,0))," TYPE ",P513)</f>
        <v>21.5mm Fusion-Bonded Epoxy TYPE 34</v>
      </c>
      <c r="L513" s="1" t="s">
        <v>55</v>
      </c>
      <c r="M513" s="1">
        <v>1019786.89</v>
      </c>
      <c r="N513" s="1">
        <v>1019804.89</v>
      </c>
      <c r="O513" s="1">
        <v>18</v>
      </c>
      <c r="P513" s="1">
        <v>34</v>
      </c>
      <c r="Q513" s="1">
        <v>21.5</v>
      </c>
      <c r="R513" s="1" t="s">
        <v>56</v>
      </c>
      <c r="S513" s="1" t="s">
        <v>301</v>
      </c>
      <c r="V513" s="1">
        <v>0</v>
      </c>
      <c r="W513" s="1" t="s">
        <v>60</v>
      </c>
    </row>
    <row r="514" spans="1:23" x14ac:dyDescent="0.2">
      <c r="A514" s="1">
        <f t="shared" ref="A514:B577" si="32">IF(OR(AND(ISNUMBER(M514),M514&gt;0),ISNUMBER(SEARCH("+",M514))),IF(NOT(ISNUMBER(M514)),1000*LEFT(M514,SEARCH("+",M514)-1)+MID(M514,SEARCH("+",M514)+1,3)+RIGHT(M514,3),M514),"")</f>
        <v>1019804.89</v>
      </c>
      <c r="B514" s="1">
        <f t="shared" si="32"/>
        <v>1019847.1</v>
      </c>
      <c r="C514" s="11" t="s">
        <v>54</v>
      </c>
      <c r="D514" s="1" t="str">
        <f t="shared" si="29"/>
        <v>FBE</v>
      </c>
      <c r="E514" s="1">
        <f t="shared" si="30"/>
        <v>19</v>
      </c>
      <c r="F514" s="1" t="str">
        <f t="shared" si="31"/>
        <v>19.0mm FBE</v>
      </c>
      <c r="G514" s="1" t="str">
        <f>_xlfn.CONCAT(TEXT(Q514,"0.0"),"mm ",INDEX('Pipe Lookup'!D:D,MATCH('~01 Pipe Segmentation'!R514,'Pipe Lookup'!C:C,0))," TYPE ",P514)</f>
        <v>19.0mm Fusion-Bonded Epoxy TYPE 7</v>
      </c>
      <c r="L514" s="1" t="s">
        <v>55</v>
      </c>
      <c r="M514" s="1">
        <v>1019804.89</v>
      </c>
      <c r="N514" s="1">
        <v>1019847.1</v>
      </c>
      <c r="O514" s="1">
        <v>42.209999999962747</v>
      </c>
      <c r="P514" s="1">
        <v>7</v>
      </c>
      <c r="Q514" s="1">
        <v>19</v>
      </c>
      <c r="R514" s="1" t="s">
        <v>56</v>
      </c>
      <c r="S514" s="1" t="s">
        <v>301</v>
      </c>
      <c r="V514" s="1">
        <v>0</v>
      </c>
      <c r="W514" s="1" t="s">
        <v>60</v>
      </c>
    </row>
    <row r="515" spans="1:23" x14ac:dyDescent="0.2">
      <c r="A515" s="1">
        <f t="shared" si="32"/>
        <v>1019847.1</v>
      </c>
      <c r="B515" s="1">
        <f t="shared" si="32"/>
        <v>1019853.68</v>
      </c>
      <c r="C515" s="11" t="s">
        <v>54</v>
      </c>
      <c r="D515" s="1" t="str">
        <f t="shared" ref="D515:D578" si="33">TRIM(LEFT(R515,3))</f>
        <v>LE</v>
      </c>
      <c r="E515" s="1">
        <f t="shared" ref="E515:E578" si="34">Q515</f>
        <v>23.7</v>
      </c>
      <c r="F515" s="1" t="str">
        <f t="shared" ref="F515:F578" si="35">_xlfn.CONCAT(TEXT(Q515,"0.0"),"mm ",R515)</f>
        <v>23.7mm LE</v>
      </c>
      <c r="G515" s="1" t="str">
        <f>_xlfn.CONCAT(TEXT(Q515,"0.0"),"mm ",INDEX('Pipe Lookup'!D:D,MATCH('~01 Pipe Segmentation'!R515,'Pipe Lookup'!C:C,0))," TYPE ",P515)</f>
        <v>23.7mm Elbow TYPE 28</v>
      </c>
      <c r="L515" s="1" t="s">
        <v>55</v>
      </c>
      <c r="M515" s="1">
        <v>1019847.1</v>
      </c>
      <c r="N515" s="1">
        <v>1019853.68</v>
      </c>
      <c r="O515" s="1">
        <v>6.5800000000745058</v>
      </c>
      <c r="P515" s="1">
        <v>28</v>
      </c>
      <c r="Q515" s="1">
        <v>23.7</v>
      </c>
      <c r="R515" s="1" t="s">
        <v>58</v>
      </c>
      <c r="S515" s="1" t="s">
        <v>301</v>
      </c>
      <c r="U515" s="1" t="s">
        <v>303</v>
      </c>
      <c r="V515" s="1">
        <v>0</v>
      </c>
      <c r="W515" s="1" t="s">
        <v>60</v>
      </c>
    </row>
    <row r="516" spans="1:23" x14ac:dyDescent="0.2">
      <c r="A516" s="1">
        <f t="shared" si="32"/>
        <v>1019853.68</v>
      </c>
      <c r="B516" s="1">
        <f t="shared" si="32"/>
        <v>1019885.32</v>
      </c>
      <c r="C516" s="11" t="s">
        <v>54</v>
      </c>
      <c r="D516" s="1" t="str">
        <f t="shared" si="33"/>
        <v>FBE</v>
      </c>
      <c r="E516" s="1">
        <f t="shared" si="34"/>
        <v>19</v>
      </c>
      <c r="F516" s="1" t="str">
        <f t="shared" si="35"/>
        <v>19.0mm FBE</v>
      </c>
      <c r="G516" s="1" t="str">
        <f>_xlfn.CONCAT(TEXT(Q516,"0.0"),"mm ",INDEX('Pipe Lookup'!D:D,MATCH('~01 Pipe Segmentation'!R516,'Pipe Lookup'!C:C,0))," TYPE ",P516)</f>
        <v>19.0mm Fusion-Bonded Epoxy TYPE 7</v>
      </c>
      <c r="L516" s="1" t="s">
        <v>55</v>
      </c>
      <c r="M516" s="1">
        <v>1019853.68</v>
      </c>
      <c r="N516" s="1">
        <v>1019885.32</v>
      </c>
      <c r="O516" s="1">
        <v>31.639999999897555</v>
      </c>
      <c r="P516" s="1">
        <v>7</v>
      </c>
      <c r="Q516" s="1">
        <v>19</v>
      </c>
      <c r="R516" s="1" t="s">
        <v>56</v>
      </c>
      <c r="S516" s="1" t="s">
        <v>301</v>
      </c>
      <c r="V516" s="1">
        <v>0</v>
      </c>
      <c r="W516" s="1" t="s">
        <v>60</v>
      </c>
    </row>
    <row r="517" spans="1:23" x14ac:dyDescent="0.2">
      <c r="A517" s="1">
        <f t="shared" si="32"/>
        <v>1019885.32</v>
      </c>
      <c r="B517" s="1">
        <f t="shared" si="32"/>
        <v>1019891.11</v>
      </c>
      <c r="C517" s="11" t="s">
        <v>54</v>
      </c>
      <c r="D517" s="1" t="str">
        <f t="shared" si="33"/>
        <v>LE</v>
      </c>
      <c r="E517" s="1">
        <f t="shared" si="34"/>
        <v>23.7</v>
      </c>
      <c r="F517" s="1" t="str">
        <f t="shared" si="35"/>
        <v>23.7mm LE</v>
      </c>
      <c r="G517" s="1" t="str">
        <f>_xlfn.CONCAT(TEXT(Q517,"0.0"),"mm ",INDEX('Pipe Lookup'!D:D,MATCH('~01 Pipe Segmentation'!R517,'Pipe Lookup'!C:C,0))," TYPE ",P517)</f>
        <v>23.7mm Elbow TYPE 28</v>
      </c>
      <c r="L517" s="1" t="s">
        <v>55</v>
      </c>
      <c r="M517" s="1">
        <v>1019885.32</v>
      </c>
      <c r="N517" s="1">
        <v>1019891.11</v>
      </c>
      <c r="O517" s="1">
        <v>5.7900000000372529</v>
      </c>
      <c r="P517" s="1">
        <v>28</v>
      </c>
      <c r="Q517" s="1">
        <v>23.7</v>
      </c>
      <c r="R517" s="1" t="s">
        <v>58</v>
      </c>
      <c r="S517" s="1" t="s">
        <v>301</v>
      </c>
      <c r="U517" s="1" t="s">
        <v>304</v>
      </c>
      <c r="V517" s="1">
        <v>0</v>
      </c>
      <c r="W517" s="1" t="s">
        <v>60</v>
      </c>
    </row>
    <row r="518" spans="1:23" x14ac:dyDescent="0.2">
      <c r="A518" s="1">
        <f t="shared" si="32"/>
        <v>1019891.11</v>
      </c>
      <c r="B518" s="1">
        <f t="shared" si="32"/>
        <v>1019915.98</v>
      </c>
      <c r="C518" s="11" t="s">
        <v>54</v>
      </c>
      <c r="D518" s="1" t="str">
        <f t="shared" si="33"/>
        <v>FBE</v>
      </c>
      <c r="E518" s="1">
        <f t="shared" si="34"/>
        <v>19</v>
      </c>
      <c r="F518" s="1" t="str">
        <f t="shared" si="35"/>
        <v>19.0mm FBE</v>
      </c>
      <c r="G518" s="1" t="str">
        <f>_xlfn.CONCAT(TEXT(Q518,"0.0"),"mm ",INDEX('Pipe Lookup'!D:D,MATCH('~01 Pipe Segmentation'!R518,'Pipe Lookup'!C:C,0))," TYPE ",P518)</f>
        <v>19.0mm Fusion-Bonded Epoxy TYPE 7</v>
      </c>
      <c r="L518" s="1" t="s">
        <v>55</v>
      </c>
      <c r="M518" s="1">
        <v>1019891.11</v>
      </c>
      <c r="N518" s="1">
        <v>1019915.98</v>
      </c>
      <c r="O518" s="1">
        <v>24.869999999995343</v>
      </c>
      <c r="P518" s="1">
        <v>7</v>
      </c>
      <c r="Q518" s="1">
        <v>19</v>
      </c>
      <c r="R518" s="1" t="s">
        <v>56</v>
      </c>
      <c r="S518" s="1" t="s">
        <v>301</v>
      </c>
      <c r="V518" s="1">
        <v>0</v>
      </c>
      <c r="W518" s="1" t="s">
        <v>60</v>
      </c>
    </row>
    <row r="519" spans="1:23" x14ac:dyDescent="0.2">
      <c r="A519" s="1">
        <f t="shared" si="32"/>
        <v>1019915.98</v>
      </c>
      <c r="B519" s="1">
        <f t="shared" si="32"/>
        <v>1019921.77</v>
      </c>
      <c r="C519" s="11" t="s">
        <v>54</v>
      </c>
      <c r="D519" s="1" t="str">
        <f t="shared" si="33"/>
        <v>LE</v>
      </c>
      <c r="E519" s="1">
        <f t="shared" si="34"/>
        <v>23.7</v>
      </c>
      <c r="F519" s="1" t="str">
        <f t="shared" si="35"/>
        <v>23.7mm LE</v>
      </c>
      <c r="G519" s="1" t="str">
        <f>_xlfn.CONCAT(TEXT(Q519,"0.0"),"mm ",INDEX('Pipe Lookup'!D:D,MATCH('~01 Pipe Segmentation'!R519,'Pipe Lookup'!C:C,0))," TYPE ",P519)</f>
        <v>23.7mm Elbow TYPE 28</v>
      </c>
      <c r="L519" s="1" t="s">
        <v>55</v>
      </c>
      <c r="M519" s="1">
        <v>1019915.98</v>
      </c>
      <c r="N519" s="1">
        <v>1019921.77</v>
      </c>
      <c r="O519" s="1">
        <v>5.7900000000372529</v>
      </c>
      <c r="P519" s="1">
        <v>28</v>
      </c>
      <c r="Q519" s="1">
        <v>23.7</v>
      </c>
      <c r="R519" s="1" t="s">
        <v>58</v>
      </c>
      <c r="S519" s="1" t="s">
        <v>301</v>
      </c>
      <c r="U519" s="1" t="s">
        <v>305</v>
      </c>
      <c r="V519" s="1">
        <v>0</v>
      </c>
      <c r="W519" s="1" t="s">
        <v>60</v>
      </c>
    </row>
    <row r="520" spans="1:23" x14ac:dyDescent="0.2">
      <c r="A520" s="1">
        <f t="shared" si="32"/>
        <v>1019921.77</v>
      </c>
      <c r="B520" s="1">
        <f t="shared" si="32"/>
        <v>1019928.92</v>
      </c>
      <c r="C520" s="11" t="s">
        <v>54</v>
      </c>
      <c r="D520" s="1" t="str">
        <f t="shared" si="33"/>
        <v>LE</v>
      </c>
      <c r="E520" s="1">
        <f t="shared" si="34"/>
        <v>23.7</v>
      </c>
      <c r="F520" s="1" t="str">
        <f t="shared" si="35"/>
        <v>23.7mm LE</v>
      </c>
      <c r="G520" s="1" t="str">
        <f>_xlfn.CONCAT(TEXT(Q520,"0.0"),"mm ",INDEX('Pipe Lookup'!D:D,MATCH('~01 Pipe Segmentation'!R520,'Pipe Lookup'!C:C,0))," TYPE ",P520)</f>
        <v>23.7mm Elbow TYPE 28</v>
      </c>
      <c r="L520" s="1" t="s">
        <v>55</v>
      </c>
      <c r="M520" s="1">
        <v>1019921.77</v>
      </c>
      <c r="N520" s="1">
        <v>1019928.92</v>
      </c>
      <c r="O520" s="1">
        <v>7.1500000000232831</v>
      </c>
      <c r="P520" s="1">
        <v>28</v>
      </c>
      <c r="Q520" s="1">
        <v>23.7</v>
      </c>
      <c r="R520" s="1" t="s">
        <v>58</v>
      </c>
      <c r="S520" s="1" t="s">
        <v>301</v>
      </c>
      <c r="U520" s="1" t="s">
        <v>306</v>
      </c>
      <c r="V520" s="1">
        <v>0</v>
      </c>
      <c r="W520" s="1" t="s">
        <v>86</v>
      </c>
    </row>
    <row r="521" spans="1:23" x14ac:dyDescent="0.2">
      <c r="A521" s="1">
        <f t="shared" si="32"/>
        <v>1019928.92</v>
      </c>
      <c r="B521" s="1">
        <f t="shared" si="32"/>
        <v>1020071.22</v>
      </c>
      <c r="C521" s="11" t="s">
        <v>54</v>
      </c>
      <c r="D521" s="1" t="str">
        <f t="shared" si="33"/>
        <v>FBE</v>
      </c>
      <c r="E521" s="1">
        <f t="shared" si="34"/>
        <v>19</v>
      </c>
      <c r="F521" s="1" t="str">
        <f t="shared" si="35"/>
        <v>19.0mm FBE</v>
      </c>
      <c r="G521" s="1" t="str">
        <f>_xlfn.CONCAT(TEXT(Q521,"0.0"),"mm ",INDEX('Pipe Lookup'!D:D,MATCH('~01 Pipe Segmentation'!R521,'Pipe Lookup'!C:C,0))," TYPE ",P521)</f>
        <v>19.0mm Fusion-Bonded Epoxy TYPE 7</v>
      </c>
      <c r="L521" s="1" t="s">
        <v>55</v>
      </c>
      <c r="M521" s="1">
        <v>1019928.92</v>
      </c>
      <c r="N521" s="1">
        <v>1020071.22</v>
      </c>
      <c r="O521" s="1">
        <v>142.29999999993015</v>
      </c>
      <c r="P521" s="1">
        <v>7</v>
      </c>
      <c r="Q521" s="1">
        <v>19</v>
      </c>
      <c r="R521" s="1" t="s">
        <v>56</v>
      </c>
      <c r="S521" s="1" t="s">
        <v>301</v>
      </c>
      <c r="V521" s="1">
        <v>0</v>
      </c>
      <c r="W521" s="1" t="s">
        <v>60</v>
      </c>
    </row>
    <row r="522" spans="1:23" x14ac:dyDescent="0.2">
      <c r="A522" s="1">
        <f t="shared" si="32"/>
        <v>1020071.22</v>
      </c>
      <c r="B522" s="1">
        <f t="shared" si="32"/>
        <v>1020113.05</v>
      </c>
      <c r="C522" s="11" t="s">
        <v>54</v>
      </c>
      <c r="D522" s="1" t="str">
        <f t="shared" si="33"/>
        <v>ARO</v>
      </c>
      <c r="E522" s="1">
        <f t="shared" si="34"/>
        <v>21.5</v>
      </c>
      <c r="F522" s="1" t="str">
        <f t="shared" si="35"/>
        <v>21.5mm ARO</v>
      </c>
      <c r="G522" s="1" t="str">
        <f>_xlfn.CONCAT(TEXT(Q522,"0.0"),"mm ",INDEX('Pipe Lookup'!D:D,MATCH('~01 Pipe Segmentation'!R522,'Pipe Lookup'!C:C,0))," TYPE ",P522)</f>
        <v>21.5mm Abrasion-Resistant Overcoat TYPE 15</v>
      </c>
      <c r="L522" s="1" t="s">
        <v>55</v>
      </c>
      <c r="M522" s="1">
        <v>1020071.22</v>
      </c>
      <c r="N522" s="1">
        <v>1020113.05</v>
      </c>
      <c r="O522" s="1">
        <v>41.830000000074506</v>
      </c>
      <c r="P522" s="1">
        <v>15</v>
      </c>
      <c r="Q522" s="1">
        <v>21.5</v>
      </c>
      <c r="R522" s="1" t="s">
        <v>80</v>
      </c>
      <c r="S522" s="1" t="s">
        <v>301</v>
      </c>
      <c r="V522" s="1">
        <v>0</v>
      </c>
      <c r="W522" s="1" t="s">
        <v>60</v>
      </c>
    </row>
    <row r="523" spans="1:23" x14ac:dyDescent="0.2">
      <c r="A523" s="1">
        <f t="shared" si="32"/>
        <v>1020113.05</v>
      </c>
      <c r="B523" s="1">
        <f t="shared" si="32"/>
        <v>1020116</v>
      </c>
      <c r="C523" s="11" t="s">
        <v>54</v>
      </c>
      <c r="D523" s="1" t="str">
        <f t="shared" si="33"/>
        <v>FBE</v>
      </c>
      <c r="E523" s="1">
        <f t="shared" si="34"/>
        <v>21.5</v>
      </c>
      <c r="F523" s="1" t="str">
        <f t="shared" si="35"/>
        <v>21.5mm FBE</v>
      </c>
      <c r="G523" s="1" t="str">
        <f>_xlfn.CONCAT(TEXT(Q523,"0.0"),"mm ",INDEX('Pipe Lookup'!D:D,MATCH('~01 Pipe Segmentation'!R523,'Pipe Lookup'!C:C,0))," TYPE ",P523)</f>
        <v>21.5mm Fusion-Bonded Epoxy TYPE 34</v>
      </c>
      <c r="L523" s="1" t="s">
        <v>55</v>
      </c>
      <c r="M523" s="1">
        <v>1020113.05</v>
      </c>
      <c r="N523" s="1">
        <v>1020116</v>
      </c>
      <c r="O523" s="1">
        <v>2.9499999999534339</v>
      </c>
      <c r="P523" s="1">
        <v>34</v>
      </c>
      <c r="Q523" s="1">
        <v>21.5</v>
      </c>
      <c r="R523" s="1" t="s">
        <v>56</v>
      </c>
      <c r="S523" s="1" t="s">
        <v>301</v>
      </c>
      <c r="U523" s="1" t="s">
        <v>307</v>
      </c>
      <c r="V523" s="1">
        <v>0</v>
      </c>
      <c r="W523" s="1" t="s">
        <v>60</v>
      </c>
    </row>
    <row r="524" spans="1:23" x14ac:dyDescent="0.2">
      <c r="A524" s="1">
        <f t="shared" si="32"/>
        <v>1020116</v>
      </c>
      <c r="B524" s="1">
        <f t="shared" si="32"/>
        <v>1020238</v>
      </c>
      <c r="C524" s="11" t="s">
        <v>54</v>
      </c>
      <c r="D524" s="1" t="str">
        <f t="shared" si="33"/>
        <v>FBE</v>
      </c>
      <c r="E524" s="1">
        <f t="shared" si="34"/>
        <v>21.5</v>
      </c>
      <c r="F524" s="1" t="str">
        <f t="shared" si="35"/>
        <v>21.5mm FBE</v>
      </c>
      <c r="G524" s="1" t="str">
        <f>_xlfn.CONCAT(TEXT(Q524,"0.0"),"mm ",INDEX('Pipe Lookup'!D:D,MATCH('~01 Pipe Segmentation'!R524,'Pipe Lookup'!C:C,0))," TYPE ",P524)</f>
        <v>21.5mm Fusion-Bonded Epoxy TYPE 34</v>
      </c>
      <c r="L524" s="1" t="s">
        <v>55</v>
      </c>
      <c r="M524" s="1" t="s">
        <v>308</v>
      </c>
      <c r="N524" s="1" t="s">
        <v>309</v>
      </c>
      <c r="O524" s="1">
        <v>122</v>
      </c>
      <c r="P524" s="1">
        <v>34</v>
      </c>
      <c r="Q524" s="1">
        <v>21.5</v>
      </c>
      <c r="R524" s="1" t="s">
        <v>56</v>
      </c>
      <c r="S524" s="1" t="s">
        <v>301</v>
      </c>
      <c r="U524" s="1" t="s">
        <v>310</v>
      </c>
      <c r="V524" s="1">
        <v>0</v>
      </c>
      <c r="W524" s="1" t="s">
        <v>86</v>
      </c>
    </row>
    <row r="525" spans="1:23" x14ac:dyDescent="0.2">
      <c r="A525" s="1">
        <f t="shared" si="32"/>
        <v>1020238</v>
      </c>
      <c r="B525" s="1">
        <f t="shared" si="32"/>
        <v>1020241</v>
      </c>
      <c r="C525" s="11" t="s">
        <v>54</v>
      </c>
      <c r="D525" s="1" t="str">
        <f t="shared" si="33"/>
        <v>LE</v>
      </c>
      <c r="E525" s="1">
        <f t="shared" si="34"/>
        <v>23.7</v>
      </c>
      <c r="F525" s="1" t="str">
        <f t="shared" si="35"/>
        <v>23.7mm LE</v>
      </c>
      <c r="G525" s="1" t="str">
        <f>_xlfn.CONCAT(TEXT(Q525,"0.0"),"mm ",INDEX('Pipe Lookup'!D:D,MATCH('~01 Pipe Segmentation'!R525,'Pipe Lookup'!C:C,0))," TYPE ",P525)</f>
        <v>23.7mm Elbow TYPE 28</v>
      </c>
      <c r="L525" s="1" t="s">
        <v>55</v>
      </c>
      <c r="M525" s="1" t="s">
        <v>309</v>
      </c>
      <c r="N525" s="1" t="s">
        <v>311</v>
      </c>
      <c r="O525" s="1">
        <v>3</v>
      </c>
      <c r="P525" s="1">
        <v>28</v>
      </c>
      <c r="Q525" s="1">
        <v>23.7</v>
      </c>
      <c r="R525" s="1" t="s">
        <v>58</v>
      </c>
      <c r="S525" s="1" t="s">
        <v>301</v>
      </c>
      <c r="V525" s="1">
        <v>0</v>
      </c>
      <c r="W525" s="1" t="s">
        <v>60</v>
      </c>
    </row>
    <row r="526" spans="1:23" x14ac:dyDescent="0.2">
      <c r="A526" s="1">
        <f t="shared" si="32"/>
        <v>1020245</v>
      </c>
      <c r="B526" s="1">
        <f t="shared" si="32"/>
        <v>1020248</v>
      </c>
      <c r="C526" s="11" t="s">
        <v>54</v>
      </c>
      <c r="D526" s="1" t="str">
        <f t="shared" si="33"/>
        <v>LE</v>
      </c>
      <c r="E526" s="1">
        <f t="shared" si="34"/>
        <v>23.7</v>
      </c>
      <c r="F526" s="1" t="str">
        <f t="shared" si="35"/>
        <v>23.7mm LE</v>
      </c>
      <c r="G526" s="1" t="str">
        <f>_xlfn.CONCAT(TEXT(Q526,"0.0"),"mm ",INDEX('Pipe Lookup'!D:D,MATCH('~01 Pipe Segmentation'!R526,'Pipe Lookup'!C:C,0))," TYPE ",P526)</f>
        <v>23.7mm Elbow TYPE 28</v>
      </c>
      <c r="L526" s="1" t="s">
        <v>55</v>
      </c>
      <c r="M526" s="1">
        <v>1020245</v>
      </c>
      <c r="N526" s="1">
        <v>1020248</v>
      </c>
      <c r="O526" s="1">
        <v>3</v>
      </c>
      <c r="P526" s="1">
        <v>28</v>
      </c>
      <c r="Q526" s="1">
        <v>23.7</v>
      </c>
      <c r="R526" s="1" t="s">
        <v>58</v>
      </c>
      <c r="S526" s="1" t="s">
        <v>301</v>
      </c>
      <c r="U526" s="1" t="s">
        <v>312</v>
      </c>
      <c r="V526" s="1" t="s">
        <v>175</v>
      </c>
      <c r="W526" s="1" t="s">
        <v>86</v>
      </c>
    </row>
    <row r="527" spans="1:23" x14ac:dyDescent="0.2">
      <c r="A527" s="1">
        <f t="shared" si="32"/>
        <v>1020248</v>
      </c>
      <c r="B527" s="1">
        <f t="shared" si="32"/>
        <v>1020252</v>
      </c>
      <c r="C527" s="11" t="s">
        <v>54</v>
      </c>
      <c r="D527" s="1" t="str">
        <f t="shared" si="33"/>
        <v>FBE</v>
      </c>
      <c r="E527" s="1">
        <f t="shared" si="34"/>
        <v>21.5</v>
      </c>
      <c r="F527" s="1" t="str">
        <f t="shared" si="35"/>
        <v>21.5mm FBE</v>
      </c>
      <c r="G527" s="1" t="str">
        <f>_xlfn.CONCAT(TEXT(Q527,"0.0"),"mm ",INDEX('Pipe Lookup'!D:D,MATCH('~01 Pipe Segmentation'!R527,'Pipe Lookup'!C:C,0))," TYPE ",P527)</f>
        <v>21.5mm Fusion-Bonded Epoxy TYPE 34</v>
      </c>
      <c r="L527" s="1" t="s">
        <v>55</v>
      </c>
      <c r="M527" s="1">
        <v>1020248</v>
      </c>
      <c r="N527" s="1">
        <v>1020252</v>
      </c>
      <c r="O527" s="1">
        <v>4</v>
      </c>
      <c r="P527" s="1">
        <v>34</v>
      </c>
      <c r="Q527" s="1">
        <v>21.5</v>
      </c>
      <c r="R527" s="1" t="s">
        <v>56</v>
      </c>
      <c r="S527" s="1" t="s">
        <v>301</v>
      </c>
      <c r="V527" s="1">
        <v>0</v>
      </c>
      <c r="W527" s="1" t="s">
        <v>60</v>
      </c>
    </row>
    <row r="528" spans="1:23" x14ac:dyDescent="0.2">
      <c r="A528" s="1">
        <f t="shared" si="32"/>
        <v>1020252</v>
      </c>
      <c r="B528" s="1">
        <f t="shared" si="32"/>
        <v>1020258</v>
      </c>
      <c r="C528" s="11" t="s">
        <v>54</v>
      </c>
      <c r="D528" s="1" t="str">
        <f t="shared" si="33"/>
        <v>LE</v>
      </c>
      <c r="E528" s="1">
        <f t="shared" si="34"/>
        <v>23.7</v>
      </c>
      <c r="F528" s="1" t="str">
        <f t="shared" si="35"/>
        <v>23.7mm LE</v>
      </c>
      <c r="G528" s="1" t="str">
        <f>_xlfn.CONCAT(TEXT(Q528,"0.0"),"mm ",INDEX('Pipe Lookup'!D:D,MATCH('~01 Pipe Segmentation'!R528,'Pipe Lookup'!C:C,0))," TYPE ",P528)</f>
        <v>23.7mm Elbow TYPE 28</v>
      </c>
      <c r="L528" s="1" t="s">
        <v>55</v>
      </c>
      <c r="M528" s="1">
        <v>1020252</v>
      </c>
      <c r="N528" s="1">
        <v>1020258</v>
      </c>
      <c r="O528" s="1">
        <v>6</v>
      </c>
      <c r="P528" s="1">
        <v>28</v>
      </c>
      <c r="Q528" s="1">
        <v>23.7</v>
      </c>
      <c r="R528" s="1" t="s">
        <v>58</v>
      </c>
      <c r="S528" s="1" t="s">
        <v>301</v>
      </c>
      <c r="U528" s="1" t="s">
        <v>313</v>
      </c>
      <c r="V528" s="1">
        <v>0</v>
      </c>
      <c r="W528" s="1" t="s">
        <v>60</v>
      </c>
    </row>
    <row r="529" spans="1:23" x14ac:dyDescent="0.2">
      <c r="A529" s="1">
        <f t="shared" si="32"/>
        <v>1020258</v>
      </c>
      <c r="B529" s="1">
        <f t="shared" si="32"/>
        <v>1020440.31</v>
      </c>
      <c r="C529" s="11" t="s">
        <v>54</v>
      </c>
      <c r="D529" s="1" t="str">
        <f t="shared" si="33"/>
        <v>FBE</v>
      </c>
      <c r="E529" s="1">
        <f t="shared" si="34"/>
        <v>19</v>
      </c>
      <c r="F529" s="1" t="str">
        <f t="shared" si="35"/>
        <v>19.0mm FBE</v>
      </c>
      <c r="G529" s="1" t="str">
        <f>_xlfn.CONCAT(TEXT(Q529,"0.0"),"mm ",INDEX('Pipe Lookup'!D:D,MATCH('~01 Pipe Segmentation'!R529,'Pipe Lookup'!C:C,0))," TYPE ",P529)</f>
        <v>19.0mm Fusion-Bonded Epoxy TYPE 7</v>
      </c>
      <c r="L529" s="1" t="s">
        <v>55</v>
      </c>
      <c r="M529" s="1">
        <v>1020258</v>
      </c>
      <c r="N529" s="1">
        <v>1020440.31</v>
      </c>
      <c r="O529" s="1">
        <v>182.31000000005588</v>
      </c>
      <c r="P529" s="1">
        <v>7</v>
      </c>
      <c r="Q529" s="1">
        <v>19</v>
      </c>
      <c r="R529" s="1" t="s">
        <v>56</v>
      </c>
      <c r="S529" s="1" t="s">
        <v>301</v>
      </c>
      <c r="U529" s="1" t="s">
        <v>314</v>
      </c>
      <c r="V529" s="1">
        <v>0</v>
      </c>
      <c r="W529" s="1" t="s">
        <v>60</v>
      </c>
    </row>
    <row r="530" spans="1:23" x14ac:dyDescent="0.2">
      <c r="A530" s="1">
        <f t="shared" si="32"/>
        <v>1020440.31</v>
      </c>
      <c r="B530" s="1">
        <f t="shared" si="32"/>
        <v>1020464.31</v>
      </c>
      <c r="C530" s="11" t="s">
        <v>54</v>
      </c>
      <c r="D530" s="1" t="str">
        <f t="shared" si="33"/>
        <v>FBE</v>
      </c>
      <c r="E530" s="1">
        <f t="shared" si="34"/>
        <v>21.5</v>
      </c>
      <c r="F530" s="1" t="str">
        <f t="shared" si="35"/>
        <v>21.5mm FBE</v>
      </c>
      <c r="G530" s="1" t="str">
        <f>_xlfn.CONCAT(TEXT(Q530,"0.0"),"mm ",INDEX('Pipe Lookup'!D:D,MATCH('~01 Pipe Segmentation'!R530,'Pipe Lookup'!C:C,0))," TYPE ",P530)</f>
        <v>21.5mm Fusion-Bonded Epoxy TYPE 34</v>
      </c>
      <c r="L530" s="1" t="s">
        <v>55</v>
      </c>
      <c r="M530" s="1">
        <v>1020440.31</v>
      </c>
      <c r="N530" s="1">
        <v>1020464.31</v>
      </c>
      <c r="O530" s="1">
        <v>24</v>
      </c>
      <c r="P530" s="1">
        <v>34</v>
      </c>
      <c r="Q530" s="1">
        <v>21.5</v>
      </c>
      <c r="R530" s="1" t="s">
        <v>56</v>
      </c>
      <c r="S530" s="1" t="s">
        <v>301</v>
      </c>
      <c r="V530" s="1">
        <v>0</v>
      </c>
      <c r="W530" s="1" t="s">
        <v>60</v>
      </c>
    </row>
    <row r="531" spans="1:23" x14ac:dyDescent="0.2">
      <c r="A531" s="1">
        <f t="shared" si="32"/>
        <v>1020464.31</v>
      </c>
      <c r="B531" s="1">
        <f t="shared" si="32"/>
        <v>1020490.49</v>
      </c>
      <c r="C531" s="11" t="s">
        <v>54</v>
      </c>
      <c r="D531" s="1" t="str">
        <f t="shared" si="33"/>
        <v>FBE</v>
      </c>
      <c r="E531" s="1">
        <f t="shared" si="34"/>
        <v>19</v>
      </c>
      <c r="F531" s="1" t="str">
        <f t="shared" si="35"/>
        <v>19.0mm FBE</v>
      </c>
      <c r="G531" s="1" t="str">
        <f>_xlfn.CONCAT(TEXT(Q531,"0.0"),"mm ",INDEX('Pipe Lookup'!D:D,MATCH('~01 Pipe Segmentation'!R531,'Pipe Lookup'!C:C,0))," TYPE ",P531)</f>
        <v>19.0mm Fusion-Bonded Epoxy TYPE 7</v>
      </c>
      <c r="L531" s="1" t="s">
        <v>55</v>
      </c>
      <c r="M531" s="1">
        <v>1020464.31</v>
      </c>
      <c r="N531" s="1">
        <v>1020490.49</v>
      </c>
      <c r="O531" s="1">
        <v>26.179999999934807</v>
      </c>
      <c r="P531" s="1">
        <v>7</v>
      </c>
      <c r="Q531" s="1">
        <v>19</v>
      </c>
      <c r="R531" s="1" t="s">
        <v>56</v>
      </c>
      <c r="S531" s="1" t="s">
        <v>301</v>
      </c>
      <c r="V531" s="1">
        <v>0</v>
      </c>
      <c r="W531" s="1" t="s">
        <v>60</v>
      </c>
    </row>
    <row r="532" spans="1:23" x14ac:dyDescent="0.2">
      <c r="A532" s="1">
        <f t="shared" si="32"/>
        <v>1020490.49</v>
      </c>
      <c r="B532" s="1">
        <f t="shared" si="32"/>
        <v>1020495.16</v>
      </c>
      <c r="C532" s="11" t="s">
        <v>54</v>
      </c>
      <c r="D532" s="1" t="str">
        <f t="shared" si="33"/>
        <v>LE</v>
      </c>
      <c r="E532" s="1">
        <f t="shared" si="34"/>
        <v>23.7</v>
      </c>
      <c r="F532" s="1" t="str">
        <f t="shared" si="35"/>
        <v>23.7mm LE</v>
      </c>
      <c r="G532" s="1" t="str">
        <f>_xlfn.CONCAT(TEXT(Q532,"0.0"),"mm ",INDEX('Pipe Lookup'!D:D,MATCH('~01 Pipe Segmentation'!R532,'Pipe Lookup'!C:C,0))," TYPE ",P532)</f>
        <v>23.7mm Elbow TYPE 28</v>
      </c>
      <c r="L532" s="1" t="s">
        <v>55</v>
      </c>
      <c r="M532" s="1">
        <v>1020490.49</v>
      </c>
      <c r="N532" s="1">
        <v>1020495.16</v>
      </c>
      <c r="O532" s="1">
        <v>4.6700000000419095</v>
      </c>
      <c r="P532" s="1">
        <v>28</v>
      </c>
      <c r="Q532" s="1">
        <v>23.7</v>
      </c>
      <c r="R532" s="1" t="s">
        <v>58</v>
      </c>
      <c r="S532" s="1" t="s">
        <v>301</v>
      </c>
      <c r="U532" s="1" t="s">
        <v>315</v>
      </c>
      <c r="V532" s="1">
        <v>0</v>
      </c>
      <c r="W532" s="1" t="s">
        <v>60</v>
      </c>
    </row>
    <row r="533" spans="1:23" x14ac:dyDescent="0.2">
      <c r="A533" s="1">
        <f t="shared" si="32"/>
        <v>1020495.16</v>
      </c>
      <c r="B533" s="1">
        <f t="shared" si="32"/>
        <v>1020576.97</v>
      </c>
      <c r="C533" s="11" t="s">
        <v>54</v>
      </c>
      <c r="D533" s="1" t="str">
        <f t="shared" si="33"/>
        <v>FBE</v>
      </c>
      <c r="E533" s="1">
        <f t="shared" si="34"/>
        <v>19</v>
      </c>
      <c r="F533" s="1" t="str">
        <f t="shared" si="35"/>
        <v>19.0mm FBE</v>
      </c>
      <c r="G533" s="1" t="str">
        <f>_xlfn.CONCAT(TEXT(Q533,"0.0"),"mm ",INDEX('Pipe Lookup'!D:D,MATCH('~01 Pipe Segmentation'!R533,'Pipe Lookup'!C:C,0))," TYPE ",P533)</f>
        <v>19.0mm Fusion-Bonded Epoxy TYPE 7</v>
      </c>
      <c r="L533" s="1" t="s">
        <v>55</v>
      </c>
      <c r="M533" s="1">
        <v>1020495.16</v>
      </c>
      <c r="N533" s="1">
        <v>1020576.97</v>
      </c>
      <c r="O533" s="1">
        <v>81.809999999939464</v>
      </c>
      <c r="P533" s="1">
        <v>7</v>
      </c>
      <c r="Q533" s="1">
        <v>19</v>
      </c>
      <c r="R533" s="1" t="s">
        <v>56</v>
      </c>
      <c r="S533" s="1" t="s">
        <v>301</v>
      </c>
      <c r="V533" s="1">
        <v>0</v>
      </c>
      <c r="W533" s="1" t="s">
        <v>60</v>
      </c>
    </row>
    <row r="534" spans="1:23" x14ac:dyDescent="0.2">
      <c r="A534" s="1">
        <f t="shared" si="32"/>
        <v>1020576.97</v>
      </c>
      <c r="B534" s="1">
        <f t="shared" si="32"/>
        <v>1020583.1</v>
      </c>
      <c r="C534" s="11" t="s">
        <v>54</v>
      </c>
      <c r="D534" s="1" t="str">
        <f t="shared" si="33"/>
        <v>LE</v>
      </c>
      <c r="E534" s="1">
        <f t="shared" si="34"/>
        <v>23.7</v>
      </c>
      <c r="F534" s="1" t="str">
        <f t="shared" si="35"/>
        <v>23.7mm LE</v>
      </c>
      <c r="G534" s="1" t="str">
        <f>_xlfn.CONCAT(TEXT(Q534,"0.0"),"mm ",INDEX('Pipe Lookup'!D:D,MATCH('~01 Pipe Segmentation'!R534,'Pipe Lookup'!C:C,0))," TYPE ",P534)</f>
        <v>23.7mm Elbow TYPE 28</v>
      </c>
      <c r="L534" s="1" t="s">
        <v>55</v>
      </c>
      <c r="M534" s="1">
        <v>1020576.97</v>
      </c>
      <c r="N534" s="1">
        <v>1020583.1</v>
      </c>
      <c r="O534" s="1">
        <v>6.1300000000046566</v>
      </c>
      <c r="P534" s="1">
        <v>28</v>
      </c>
      <c r="Q534" s="1">
        <v>23.7</v>
      </c>
      <c r="R534" s="1" t="s">
        <v>58</v>
      </c>
      <c r="S534" s="1" t="s">
        <v>301</v>
      </c>
      <c r="U534" s="1" t="s">
        <v>316</v>
      </c>
      <c r="V534" s="1">
        <v>0</v>
      </c>
      <c r="W534" s="1" t="s">
        <v>60</v>
      </c>
    </row>
    <row r="535" spans="1:23" x14ac:dyDescent="0.2">
      <c r="A535" s="1">
        <f t="shared" si="32"/>
        <v>1020583.1</v>
      </c>
      <c r="B535" s="1">
        <f t="shared" si="32"/>
        <v>1020586.67</v>
      </c>
      <c r="C535" s="11" t="s">
        <v>54</v>
      </c>
      <c r="D535" s="1" t="str">
        <f t="shared" si="33"/>
        <v>FBE</v>
      </c>
      <c r="E535" s="1">
        <f t="shared" si="34"/>
        <v>19</v>
      </c>
      <c r="F535" s="1" t="str">
        <f t="shared" si="35"/>
        <v>19.0mm FBE</v>
      </c>
      <c r="G535" s="1" t="str">
        <f>_xlfn.CONCAT(TEXT(Q535,"0.0"),"mm ",INDEX('Pipe Lookup'!D:D,MATCH('~01 Pipe Segmentation'!R535,'Pipe Lookup'!C:C,0))," TYPE ",P535)</f>
        <v>19.0mm Fusion-Bonded Epoxy TYPE 7</v>
      </c>
      <c r="L535" s="1" t="s">
        <v>55</v>
      </c>
      <c r="M535" s="1">
        <v>1020583.1</v>
      </c>
      <c r="N535" s="1">
        <v>1020586.67</v>
      </c>
      <c r="O535" s="1">
        <v>3.5700000000651926</v>
      </c>
      <c r="P535" s="1">
        <v>7</v>
      </c>
      <c r="Q535" s="1">
        <v>19</v>
      </c>
      <c r="R535" s="1" t="s">
        <v>56</v>
      </c>
      <c r="S535" s="1" t="s">
        <v>301</v>
      </c>
      <c r="V535" s="1">
        <v>0</v>
      </c>
      <c r="W535" s="1" t="s">
        <v>60</v>
      </c>
    </row>
    <row r="536" spans="1:23" x14ac:dyDescent="0.2">
      <c r="A536" s="1">
        <f t="shared" si="32"/>
        <v>1020586.67</v>
      </c>
      <c r="B536" s="1">
        <f t="shared" si="32"/>
        <v>1020610.67</v>
      </c>
      <c r="C536" s="11" t="s">
        <v>54</v>
      </c>
      <c r="D536" s="1" t="str">
        <f t="shared" si="33"/>
        <v>FBE</v>
      </c>
      <c r="E536" s="1">
        <f t="shared" si="34"/>
        <v>21.5</v>
      </c>
      <c r="F536" s="1" t="str">
        <f t="shared" si="35"/>
        <v>21.5mm FBE</v>
      </c>
      <c r="G536" s="1" t="str">
        <f>_xlfn.CONCAT(TEXT(Q536,"0.0"),"mm ",INDEX('Pipe Lookup'!D:D,MATCH('~01 Pipe Segmentation'!R536,'Pipe Lookup'!C:C,0))," TYPE ",P536)</f>
        <v>21.5mm Fusion-Bonded Epoxy TYPE 34</v>
      </c>
      <c r="L536" s="1" t="s">
        <v>55</v>
      </c>
      <c r="M536" s="1">
        <v>1020586.67</v>
      </c>
      <c r="N536" s="1">
        <v>1020610.67</v>
      </c>
      <c r="O536" s="1">
        <v>24</v>
      </c>
      <c r="P536" s="1">
        <v>34</v>
      </c>
      <c r="Q536" s="1">
        <v>21.5</v>
      </c>
      <c r="R536" s="1" t="s">
        <v>56</v>
      </c>
      <c r="S536" s="1" t="s">
        <v>301</v>
      </c>
      <c r="V536" s="1">
        <v>0</v>
      </c>
      <c r="W536" s="1" t="s">
        <v>60</v>
      </c>
    </row>
    <row r="537" spans="1:23" x14ac:dyDescent="0.2">
      <c r="A537" s="1">
        <f t="shared" si="32"/>
        <v>1020610.67</v>
      </c>
      <c r="B537" s="1">
        <f t="shared" si="32"/>
        <v>1020664.29</v>
      </c>
      <c r="C537" s="11" t="s">
        <v>54</v>
      </c>
      <c r="D537" s="1" t="str">
        <f t="shared" si="33"/>
        <v>FBE</v>
      </c>
      <c r="E537" s="1">
        <f t="shared" si="34"/>
        <v>19</v>
      </c>
      <c r="F537" s="1" t="str">
        <f t="shared" si="35"/>
        <v>19.0mm FBE</v>
      </c>
      <c r="G537" s="1" t="str">
        <f>_xlfn.CONCAT(TEXT(Q537,"0.0"),"mm ",INDEX('Pipe Lookup'!D:D,MATCH('~01 Pipe Segmentation'!R537,'Pipe Lookup'!C:C,0))," TYPE ",P537)</f>
        <v>19.0mm Fusion-Bonded Epoxy TYPE 7</v>
      </c>
      <c r="L537" s="1" t="s">
        <v>55</v>
      </c>
      <c r="M537" s="1">
        <v>1020610.67</v>
      </c>
      <c r="N537" s="1">
        <v>1020664.29</v>
      </c>
      <c r="O537" s="1">
        <v>53.619999999995343</v>
      </c>
      <c r="P537" s="1">
        <v>7</v>
      </c>
      <c r="Q537" s="1">
        <v>19</v>
      </c>
      <c r="R537" s="1" t="s">
        <v>56</v>
      </c>
      <c r="S537" s="1" t="s">
        <v>301</v>
      </c>
      <c r="V537" s="1">
        <v>0</v>
      </c>
      <c r="W537" s="1" t="s">
        <v>60</v>
      </c>
    </row>
    <row r="538" spans="1:23" x14ac:dyDescent="0.2">
      <c r="A538" s="1">
        <f t="shared" si="32"/>
        <v>1020664.29</v>
      </c>
      <c r="B538" s="1">
        <f t="shared" si="32"/>
        <v>1020670.42</v>
      </c>
      <c r="C538" s="11" t="s">
        <v>54</v>
      </c>
      <c r="D538" s="1" t="str">
        <f t="shared" si="33"/>
        <v>LE</v>
      </c>
      <c r="E538" s="1">
        <f t="shared" si="34"/>
        <v>23.7</v>
      </c>
      <c r="F538" s="1" t="str">
        <f t="shared" si="35"/>
        <v>23.7mm LE</v>
      </c>
      <c r="G538" s="1" t="str">
        <f>_xlfn.CONCAT(TEXT(Q538,"0.0"),"mm ",INDEX('Pipe Lookup'!D:D,MATCH('~01 Pipe Segmentation'!R538,'Pipe Lookup'!C:C,0))," TYPE ",P538)</f>
        <v>23.7mm Elbow TYPE 28</v>
      </c>
      <c r="L538" s="1" t="s">
        <v>55</v>
      </c>
      <c r="M538" s="1">
        <v>1020664.29</v>
      </c>
      <c r="N538" s="1">
        <v>1020670.42</v>
      </c>
      <c r="O538" s="1">
        <v>6.1300000000046566</v>
      </c>
      <c r="P538" s="1">
        <v>28</v>
      </c>
      <c r="Q538" s="1">
        <v>23.7</v>
      </c>
      <c r="R538" s="1" t="s">
        <v>58</v>
      </c>
      <c r="S538" s="1" t="s">
        <v>301</v>
      </c>
      <c r="U538" s="1" t="s">
        <v>317</v>
      </c>
      <c r="V538" s="1">
        <v>0</v>
      </c>
      <c r="W538" s="1" t="s">
        <v>60</v>
      </c>
    </row>
    <row r="539" spans="1:23" x14ac:dyDescent="0.2">
      <c r="A539" s="1">
        <f t="shared" si="32"/>
        <v>1020670.42</v>
      </c>
      <c r="B539" s="1">
        <f t="shared" si="32"/>
        <v>1020732.53</v>
      </c>
      <c r="C539" s="11" t="s">
        <v>54</v>
      </c>
      <c r="D539" s="1" t="str">
        <f t="shared" si="33"/>
        <v>FBE</v>
      </c>
      <c r="E539" s="1">
        <f t="shared" si="34"/>
        <v>19</v>
      </c>
      <c r="F539" s="1" t="str">
        <f t="shared" si="35"/>
        <v>19.0mm FBE</v>
      </c>
      <c r="G539" s="1" t="str">
        <f>_xlfn.CONCAT(TEXT(Q539,"0.0"),"mm ",INDEX('Pipe Lookup'!D:D,MATCH('~01 Pipe Segmentation'!R539,'Pipe Lookup'!C:C,0))," TYPE ",P539)</f>
        <v>19.0mm Fusion-Bonded Epoxy TYPE 7</v>
      </c>
      <c r="L539" s="1" t="s">
        <v>55</v>
      </c>
      <c r="M539" s="1">
        <v>1020670.42</v>
      </c>
      <c r="N539" s="1">
        <v>1020732.53</v>
      </c>
      <c r="O539" s="1">
        <v>62.10999999998603</v>
      </c>
      <c r="P539" s="1">
        <v>7</v>
      </c>
      <c r="Q539" s="1">
        <v>19</v>
      </c>
      <c r="R539" s="1" t="s">
        <v>56</v>
      </c>
      <c r="S539" s="1" t="s">
        <v>301</v>
      </c>
      <c r="V539" s="1">
        <v>0</v>
      </c>
      <c r="W539" s="1" t="s">
        <v>60</v>
      </c>
    </row>
    <row r="540" spans="1:23" x14ac:dyDescent="0.2">
      <c r="A540" s="1">
        <f t="shared" si="32"/>
        <v>1020732.53</v>
      </c>
      <c r="B540" s="1">
        <f t="shared" si="32"/>
        <v>1020738.77</v>
      </c>
      <c r="C540" s="11" t="s">
        <v>54</v>
      </c>
      <c r="D540" s="1" t="str">
        <f t="shared" si="33"/>
        <v>LE</v>
      </c>
      <c r="E540" s="1">
        <f t="shared" si="34"/>
        <v>23.7</v>
      </c>
      <c r="F540" s="1" t="str">
        <f t="shared" si="35"/>
        <v>23.7mm LE</v>
      </c>
      <c r="G540" s="1" t="str">
        <f>_xlfn.CONCAT(TEXT(Q540,"0.0"),"mm ",INDEX('Pipe Lookup'!D:D,MATCH('~01 Pipe Segmentation'!R540,'Pipe Lookup'!C:C,0))," TYPE ",P540)</f>
        <v>23.7mm Elbow TYPE 28</v>
      </c>
      <c r="L540" s="1" t="s">
        <v>55</v>
      </c>
      <c r="M540" s="1">
        <v>1020732.53</v>
      </c>
      <c r="N540" s="1">
        <v>1020738.77</v>
      </c>
      <c r="O540" s="1">
        <v>6.2399999999906868</v>
      </c>
      <c r="P540" s="1">
        <v>28</v>
      </c>
      <c r="Q540" s="1">
        <v>23.7</v>
      </c>
      <c r="R540" s="1" t="s">
        <v>58</v>
      </c>
      <c r="S540" s="1" t="s">
        <v>301</v>
      </c>
      <c r="U540" s="1" t="s">
        <v>318</v>
      </c>
      <c r="V540" s="1">
        <v>0</v>
      </c>
      <c r="W540" s="1" t="s">
        <v>60</v>
      </c>
    </row>
    <row r="541" spans="1:23" x14ac:dyDescent="0.2">
      <c r="A541" s="1">
        <f t="shared" si="32"/>
        <v>1020738.77</v>
      </c>
      <c r="B541" s="1">
        <f t="shared" si="32"/>
        <v>1020774.33</v>
      </c>
      <c r="C541" s="11" t="s">
        <v>54</v>
      </c>
      <c r="D541" s="1" t="str">
        <f t="shared" si="33"/>
        <v>FBE</v>
      </c>
      <c r="E541" s="1">
        <f t="shared" si="34"/>
        <v>19</v>
      </c>
      <c r="F541" s="1" t="str">
        <f t="shared" si="35"/>
        <v>19.0mm FBE</v>
      </c>
      <c r="G541" s="1" t="str">
        <f>_xlfn.CONCAT(TEXT(Q541,"0.0"),"mm ",INDEX('Pipe Lookup'!D:D,MATCH('~01 Pipe Segmentation'!R541,'Pipe Lookup'!C:C,0))," TYPE ",P541)</f>
        <v>19.0mm Fusion-Bonded Epoxy TYPE 7</v>
      </c>
      <c r="L541" s="1" t="s">
        <v>55</v>
      </c>
      <c r="M541" s="1">
        <v>1020738.77</v>
      </c>
      <c r="N541" s="1">
        <v>1020774.33</v>
      </c>
      <c r="O541" s="1">
        <v>35.559999999939464</v>
      </c>
      <c r="P541" s="1">
        <v>7</v>
      </c>
      <c r="Q541" s="1">
        <v>19</v>
      </c>
      <c r="R541" s="1" t="s">
        <v>56</v>
      </c>
      <c r="S541" s="1" t="s">
        <v>301</v>
      </c>
      <c r="V541" s="1">
        <v>0</v>
      </c>
      <c r="W541" s="1" t="s">
        <v>60</v>
      </c>
    </row>
    <row r="542" spans="1:23" x14ac:dyDescent="0.2">
      <c r="A542" s="1">
        <f t="shared" si="32"/>
        <v>1020774.33</v>
      </c>
      <c r="B542" s="1">
        <f t="shared" si="32"/>
        <v>1020781.24</v>
      </c>
      <c r="C542" s="11" t="s">
        <v>54</v>
      </c>
      <c r="D542" s="1" t="str">
        <f t="shared" si="33"/>
        <v>LE</v>
      </c>
      <c r="E542" s="1">
        <f t="shared" si="34"/>
        <v>23.7</v>
      </c>
      <c r="F542" s="1" t="str">
        <f t="shared" si="35"/>
        <v>23.7mm LE</v>
      </c>
      <c r="G542" s="1" t="str">
        <f>_xlfn.CONCAT(TEXT(Q542,"0.0"),"mm ",INDEX('Pipe Lookup'!D:D,MATCH('~01 Pipe Segmentation'!R542,'Pipe Lookup'!C:C,0))," TYPE ",P542)</f>
        <v>23.7mm Elbow TYPE 28</v>
      </c>
      <c r="L542" s="1" t="s">
        <v>55</v>
      </c>
      <c r="M542" s="1">
        <v>1020774.33</v>
      </c>
      <c r="N542" s="1">
        <v>1020781.24</v>
      </c>
      <c r="O542" s="1">
        <v>6.9100000000325963</v>
      </c>
      <c r="P542" s="1">
        <v>28</v>
      </c>
      <c r="Q542" s="1">
        <v>23.7</v>
      </c>
      <c r="R542" s="1" t="s">
        <v>58</v>
      </c>
      <c r="S542" s="1" t="s">
        <v>301</v>
      </c>
      <c r="U542" s="1" t="s">
        <v>319</v>
      </c>
      <c r="V542" s="1">
        <v>0</v>
      </c>
      <c r="W542" s="1" t="s">
        <v>60</v>
      </c>
    </row>
    <row r="543" spans="1:23" x14ac:dyDescent="0.2">
      <c r="A543" s="1">
        <f t="shared" si="32"/>
        <v>1020781.24</v>
      </c>
      <c r="B543" s="1">
        <f t="shared" si="32"/>
        <v>1021060.61</v>
      </c>
      <c r="C543" s="11" t="s">
        <v>54</v>
      </c>
      <c r="D543" s="1" t="str">
        <f t="shared" si="33"/>
        <v>FBE</v>
      </c>
      <c r="E543" s="1">
        <f t="shared" si="34"/>
        <v>19</v>
      </c>
      <c r="F543" s="1" t="str">
        <f t="shared" si="35"/>
        <v>19.0mm FBE</v>
      </c>
      <c r="G543" s="1" t="str">
        <f>_xlfn.CONCAT(TEXT(Q543,"0.0"),"mm ",INDEX('Pipe Lookup'!D:D,MATCH('~01 Pipe Segmentation'!R543,'Pipe Lookup'!C:C,0))," TYPE ",P543)</f>
        <v>19.0mm Fusion-Bonded Epoxy TYPE 7</v>
      </c>
      <c r="L543" s="1" t="s">
        <v>55</v>
      </c>
      <c r="M543" s="1">
        <v>1020781.24</v>
      </c>
      <c r="N543" s="1">
        <v>1021060.61</v>
      </c>
      <c r="O543" s="1">
        <v>279.36999999999534</v>
      </c>
      <c r="P543" s="1">
        <v>7</v>
      </c>
      <c r="Q543" s="1">
        <v>19</v>
      </c>
      <c r="R543" s="1" t="s">
        <v>56</v>
      </c>
      <c r="S543" s="1" t="s">
        <v>301</v>
      </c>
      <c r="V543" s="1">
        <v>0</v>
      </c>
      <c r="W543" s="1" t="s">
        <v>60</v>
      </c>
    </row>
    <row r="544" spans="1:23" x14ac:dyDescent="0.2">
      <c r="A544" s="1">
        <f t="shared" si="32"/>
        <v>1021060.61</v>
      </c>
      <c r="B544" s="1">
        <f t="shared" si="32"/>
        <v>1021196.22</v>
      </c>
      <c r="C544" s="11" t="s">
        <v>54</v>
      </c>
      <c r="D544" s="1" t="str">
        <f t="shared" si="33"/>
        <v>FBE</v>
      </c>
      <c r="E544" s="1">
        <f t="shared" si="34"/>
        <v>21.5</v>
      </c>
      <c r="F544" s="1" t="str">
        <f t="shared" si="35"/>
        <v>21.5mm FBE</v>
      </c>
      <c r="G544" s="1" t="str">
        <f>_xlfn.CONCAT(TEXT(Q544,"0.0"),"mm ",INDEX('Pipe Lookup'!D:D,MATCH('~01 Pipe Segmentation'!R544,'Pipe Lookup'!C:C,0))," TYPE ",P544)</f>
        <v>21.5mm Fusion-Bonded Epoxy TYPE 34</v>
      </c>
      <c r="L544" s="1" t="s">
        <v>55</v>
      </c>
      <c r="M544" s="1">
        <v>1021060.61</v>
      </c>
      <c r="N544" s="1">
        <v>1021196.22</v>
      </c>
      <c r="O544" s="1">
        <v>135.60999999998603</v>
      </c>
      <c r="P544" s="1">
        <v>34</v>
      </c>
      <c r="Q544" s="1">
        <v>21.5</v>
      </c>
      <c r="R544" s="1" t="s">
        <v>56</v>
      </c>
      <c r="S544" s="1" t="s">
        <v>301</v>
      </c>
      <c r="V544" s="1">
        <v>0</v>
      </c>
      <c r="W544" s="1" t="s">
        <v>60</v>
      </c>
    </row>
    <row r="545" spans="1:24" x14ac:dyDescent="0.2">
      <c r="A545" s="1">
        <f t="shared" si="32"/>
        <v>1021196.22</v>
      </c>
      <c r="B545" s="1">
        <f t="shared" si="32"/>
        <v>1021200</v>
      </c>
      <c r="C545" s="11" t="s">
        <v>54</v>
      </c>
      <c r="D545" s="1" t="str">
        <f t="shared" si="33"/>
        <v>FBE</v>
      </c>
      <c r="E545" s="1">
        <f t="shared" si="34"/>
        <v>19</v>
      </c>
      <c r="F545" s="1" t="str">
        <f t="shared" si="35"/>
        <v>19.0mm FBE</v>
      </c>
      <c r="G545" s="1" t="str">
        <f>_xlfn.CONCAT(TEXT(Q545,"0.0"),"mm ",INDEX('Pipe Lookup'!D:D,MATCH('~01 Pipe Segmentation'!R545,'Pipe Lookup'!C:C,0))," TYPE ",P545)</f>
        <v>19.0mm Fusion-Bonded Epoxy TYPE 7</v>
      </c>
      <c r="L545" s="1" t="s">
        <v>55</v>
      </c>
      <c r="M545" s="1">
        <v>1021196.22</v>
      </c>
      <c r="N545" s="1">
        <v>1021200</v>
      </c>
      <c r="O545" s="1">
        <v>3.7800000000279397</v>
      </c>
      <c r="P545" s="1">
        <v>7</v>
      </c>
      <c r="Q545" s="1">
        <v>19</v>
      </c>
      <c r="R545" s="1" t="s">
        <v>56</v>
      </c>
      <c r="S545" s="1" t="s">
        <v>301</v>
      </c>
      <c r="V545" s="1">
        <v>0</v>
      </c>
      <c r="W545" s="1" t="s">
        <v>60</v>
      </c>
    </row>
    <row r="546" spans="1:24" x14ac:dyDescent="0.2">
      <c r="A546" s="1">
        <f t="shared" si="32"/>
        <v>1021200</v>
      </c>
      <c r="B546" s="1">
        <f t="shared" si="32"/>
        <v>1021298</v>
      </c>
      <c r="C546" s="11" t="s">
        <v>54</v>
      </c>
      <c r="D546" s="1" t="str">
        <f t="shared" si="33"/>
        <v>FBE</v>
      </c>
      <c r="E546" s="1">
        <f t="shared" si="34"/>
        <v>19</v>
      </c>
      <c r="F546" s="1" t="str">
        <f t="shared" si="35"/>
        <v>19.0mm FBE</v>
      </c>
      <c r="G546" s="1" t="str">
        <f>_xlfn.CONCAT(TEXT(Q546,"0.0"),"mm ",INDEX('Pipe Lookup'!D:D,MATCH('~01 Pipe Segmentation'!R546,'Pipe Lookup'!C:C,0))," TYPE ",P546)</f>
        <v>19.0mm Fusion-Bonded Epoxy TYPE 7</v>
      </c>
      <c r="L546" s="1" t="s">
        <v>55</v>
      </c>
      <c r="M546" s="1">
        <v>1021200</v>
      </c>
      <c r="N546" s="1">
        <v>1021298</v>
      </c>
      <c r="O546" s="1">
        <v>98</v>
      </c>
      <c r="P546" s="1">
        <v>7</v>
      </c>
      <c r="Q546" s="1">
        <v>19</v>
      </c>
      <c r="R546" s="1" t="s">
        <v>56</v>
      </c>
      <c r="S546" s="1" t="s">
        <v>321</v>
      </c>
      <c r="V546" s="1">
        <v>0</v>
      </c>
      <c r="W546" s="1" t="s">
        <v>60</v>
      </c>
    </row>
    <row r="547" spans="1:24" x14ac:dyDescent="0.2">
      <c r="A547" s="1">
        <f t="shared" si="32"/>
        <v>1021298</v>
      </c>
      <c r="B547" s="1">
        <f t="shared" si="32"/>
        <v>1021316</v>
      </c>
      <c r="C547" s="11" t="s">
        <v>54</v>
      </c>
      <c r="D547" s="1" t="str">
        <f t="shared" si="33"/>
        <v>FBE</v>
      </c>
      <c r="E547" s="1">
        <f t="shared" si="34"/>
        <v>21.5</v>
      </c>
      <c r="F547" s="1" t="str">
        <f t="shared" si="35"/>
        <v>21.5mm FBE</v>
      </c>
      <c r="G547" s="1" t="str">
        <f>_xlfn.CONCAT(TEXT(Q547,"0.0"),"mm ",INDEX('Pipe Lookup'!D:D,MATCH('~01 Pipe Segmentation'!R547,'Pipe Lookup'!C:C,0))," TYPE ",P547)</f>
        <v>21.5mm Fusion-Bonded Epoxy TYPE 34</v>
      </c>
      <c r="L547" s="1" t="s">
        <v>55</v>
      </c>
      <c r="M547" s="1">
        <v>1021298</v>
      </c>
      <c r="N547" s="1">
        <v>1021316</v>
      </c>
      <c r="O547" s="1">
        <v>18</v>
      </c>
      <c r="P547" s="1">
        <v>34</v>
      </c>
      <c r="Q547" s="1">
        <v>21.5</v>
      </c>
      <c r="R547" s="1" t="s">
        <v>56</v>
      </c>
      <c r="S547" s="1" t="s">
        <v>321</v>
      </c>
      <c r="V547" s="1">
        <v>0</v>
      </c>
      <c r="W547" s="1" t="s">
        <v>60</v>
      </c>
    </row>
    <row r="548" spans="1:24" x14ac:dyDescent="0.2">
      <c r="A548" s="1">
        <f t="shared" si="32"/>
        <v>1021316</v>
      </c>
      <c r="B548" s="1">
        <f t="shared" si="32"/>
        <v>1021500.22</v>
      </c>
      <c r="C548" s="11" t="s">
        <v>54</v>
      </c>
      <c r="D548" s="1" t="str">
        <f t="shared" si="33"/>
        <v>FBE</v>
      </c>
      <c r="E548" s="1">
        <f t="shared" si="34"/>
        <v>19</v>
      </c>
      <c r="F548" s="1" t="str">
        <f t="shared" si="35"/>
        <v>19.0mm FBE</v>
      </c>
      <c r="G548" s="1" t="str">
        <f>_xlfn.CONCAT(TEXT(Q548,"0.0"),"mm ",INDEX('Pipe Lookup'!D:D,MATCH('~01 Pipe Segmentation'!R548,'Pipe Lookup'!C:C,0))," TYPE ",P548)</f>
        <v>19.0mm Fusion-Bonded Epoxy TYPE 7</v>
      </c>
      <c r="L548" s="1" t="s">
        <v>55</v>
      </c>
      <c r="M548" s="1">
        <v>1021316</v>
      </c>
      <c r="N548" s="1">
        <v>1021500.22</v>
      </c>
      <c r="O548" s="1">
        <v>184.21999999997206</v>
      </c>
      <c r="P548" s="1">
        <v>7</v>
      </c>
      <c r="Q548" s="1">
        <v>19</v>
      </c>
      <c r="R548" s="1" t="s">
        <v>56</v>
      </c>
      <c r="S548" s="1" t="s">
        <v>321</v>
      </c>
      <c r="V548" s="1">
        <v>0</v>
      </c>
      <c r="W548" s="1" t="s">
        <v>60</v>
      </c>
    </row>
    <row r="549" spans="1:24" x14ac:dyDescent="0.2">
      <c r="A549" s="1">
        <f t="shared" si="32"/>
        <v>1021500.22</v>
      </c>
      <c r="B549" s="1">
        <f t="shared" si="32"/>
        <v>1021518.22</v>
      </c>
      <c r="C549" s="11" t="s">
        <v>54</v>
      </c>
      <c r="D549" s="1" t="str">
        <f t="shared" si="33"/>
        <v>FBE</v>
      </c>
      <c r="E549" s="1">
        <f t="shared" si="34"/>
        <v>21.5</v>
      </c>
      <c r="F549" s="1" t="str">
        <f t="shared" si="35"/>
        <v>21.5mm FBE</v>
      </c>
      <c r="G549" s="1" t="str">
        <f>_xlfn.CONCAT(TEXT(Q549,"0.0"),"mm ",INDEX('Pipe Lookup'!D:D,MATCH('~01 Pipe Segmentation'!R549,'Pipe Lookup'!C:C,0))," TYPE ",P549)</f>
        <v>21.5mm Fusion-Bonded Epoxy TYPE 34</v>
      </c>
      <c r="L549" s="1" t="s">
        <v>55</v>
      </c>
      <c r="M549" s="1">
        <v>1021500.22</v>
      </c>
      <c r="N549" s="1">
        <v>1021518.22</v>
      </c>
      <c r="O549" s="1">
        <v>18</v>
      </c>
      <c r="P549" s="1">
        <v>34</v>
      </c>
      <c r="Q549" s="1">
        <v>21.5</v>
      </c>
      <c r="R549" s="1" t="s">
        <v>56</v>
      </c>
      <c r="S549" s="1" t="s">
        <v>321</v>
      </c>
      <c r="V549" s="1">
        <v>0</v>
      </c>
      <c r="W549" s="1" t="s">
        <v>60</v>
      </c>
    </row>
    <row r="550" spans="1:24" x14ac:dyDescent="0.2">
      <c r="A550" s="1">
        <f t="shared" si="32"/>
        <v>1021518.22</v>
      </c>
      <c r="B550" s="1">
        <f t="shared" si="32"/>
        <v>1021551.22</v>
      </c>
      <c r="C550" s="11" t="s">
        <v>54</v>
      </c>
      <c r="D550" s="1" t="str">
        <f t="shared" si="33"/>
        <v>FBE</v>
      </c>
      <c r="E550" s="1">
        <f t="shared" si="34"/>
        <v>19</v>
      </c>
      <c r="F550" s="1" t="str">
        <f t="shared" si="35"/>
        <v>19.0mm FBE</v>
      </c>
      <c r="G550" s="1" t="str">
        <f>_xlfn.CONCAT(TEXT(Q550,"0.0"),"mm ",INDEX('Pipe Lookup'!D:D,MATCH('~01 Pipe Segmentation'!R550,'Pipe Lookup'!C:C,0))," TYPE ",P550)</f>
        <v>19.0mm Fusion-Bonded Epoxy TYPE 7</v>
      </c>
      <c r="L550" s="1" t="s">
        <v>55</v>
      </c>
      <c r="M550" s="1">
        <v>1021518.22</v>
      </c>
      <c r="N550" s="1">
        <v>1021551.22</v>
      </c>
      <c r="O550" s="1">
        <v>33</v>
      </c>
      <c r="P550" s="1">
        <v>7</v>
      </c>
      <c r="Q550" s="1">
        <v>19</v>
      </c>
      <c r="R550" s="1" t="s">
        <v>56</v>
      </c>
      <c r="S550" s="1" t="s">
        <v>321</v>
      </c>
      <c r="V550" s="1">
        <v>0</v>
      </c>
      <c r="W550" s="1" t="s">
        <v>60</v>
      </c>
    </row>
    <row r="551" spans="1:24" x14ac:dyDescent="0.2">
      <c r="A551" s="1">
        <f t="shared" si="32"/>
        <v>1021551.22</v>
      </c>
      <c r="B551" s="1">
        <f t="shared" si="32"/>
        <v>1021569.22</v>
      </c>
      <c r="C551" s="11" t="s">
        <v>54</v>
      </c>
      <c r="D551" s="1" t="str">
        <f t="shared" si="33"/>
        <v>FBE</v>
      </c>
      <c r="E551" s="1">
        <f t="shared" si="34"/>
        <v>21.5</v>
      </c>
      <c r="F551" s="1" t="str">
        <f t="shared" si="35"/>
        <v>21.5mm FBE</v>
      </c>
      <c r="G551" s="1" t="str">
        <f>_xlfn.CONCAT(TEXT(Q551,"0.0"),"mm ",INDEX('Pipe Lookup'!D:D,MATCH('~01 Pipe Segmentation'!R551,'Pipe Lookup'!C:C,0))," TYPE ",P551)</f>
        <v>21.5mm Fusion-Bonded Epoxy TYPE 34</v>
      </c>
      <c r="L551" s="1" t="s">
        <v>55</v>
      </c>
      <c r="M551" s="1">
        <v>1021551.22</v>
      </c>
      <c r="N551" s="1">
        <v>1021569.22</v>
      </c>
      <c r="O551" s="1">
        <v>18</v>
      </c>
      <c r="P551" s="1">
        <v>34</v>
      </c>
      <c r="Q551" s="1">
        <v>21.5</v>
      </c>
      <c r="R551" s="1" t="s">
        <v>56</v>
      </c>
      <c r="S551" s="1" t="s">
        <v>321</v>
      </c>
      <c r="V551" s="1">
        <v>0</v>
      </c>
      <c r="W551" s="1" t="s">
        <v>60</v>
      </c>
    </row>
    <row r="552" spans="1:24" x14ac:dyDescent="0.2">
      <c r="A552" s="1">
        <f t="shared" si="32"/>
        <v>1021569.22</v>
      </c>
      <c r="B552" s="1">
        <f t="shared" si="32"/>
        <v>1021621.89</v>
      </c>
      <c r="C552" s="11" t="s">
        <v>54</v>
      </c>
      <c r="D552" s="1" t="str">
        <f t="shared" si="33"/>
        <v>FBE</v>
      </c>
      <c r="E552" s="1">
        <f t="shared" si="34"/>
        <v>19</v>
      </c>
      <c r="F552" s="1" t="str">
        <f t="shared" si="35"/>
        <v>19.0mm FBE</v>
      </c>
      <c r="G552" s="1" t="str">
        <f>_xlfn.CONCAT(TEXT(Q552,"0.0"),"mm ",INDEX('Pipe Lookup'!D:D,MATCH('~01 Pipe Segmentation'!R552,'Pipe Lookup'!C:C,0))," TYPE ",P552)</f>
        <v>19.0mm Fusion-Bonded Epoxy TYPE 7</v>
      </c>
      <c r="L552" s="1" t="s">
        <v>55</v>
      </c>
      <c r="M552" s="1">
        <v>1021569.22</v>
      </c>
      <c r="N552" s="1">
        <v>1021621.89</v>
      </c>
      <c r="O552" s="1">
        <v>52.67000000004191</v>
      </c>
      <c r="P552" s="1">
        <v>7</v>
      </c>
      <c r="Q552" s="1">
        <v>19</v>
      </c>
      <c r="R552" s="1" t="s">
        <v>56</v>
      </c>
      <c r="S552" s="1" t="s">
        <v>321</v>
      </c>
      <c r="V552" s="1">
        <v>0</v>
      </c>
      <c r="W552" s="1" t="s">
        <v>60</v>
      </c>
    </row>
    <row r="553" spans="1:24" x14ac:dyDescent="0.2">
      <c r="A553" s="1">
        <f t="shared" si="32"/>
        <v>1021621.89</v>
      </c>
      <c r="B553" s="1">
        <f t="shared" si="32"/>
        <v>1021629.03</v>
      </c>
      <c r="C553" s="11" t="s">
        <v>54</v>
      </c>
      <c r="D553" s="1" t="str">
        <f t="shared" si="33"/>
        <v>LE</v>
      </c>
      <c r="E553" s="1">
        <f t="shared" si="34"/>
        <v>23.7</v>
      </c>
      <c r="F553" s="1" t="str">
        <f t="shared" si="35"/>
        <v>23.7mm LE</v>
      </c>
      <c r="G553" s="1" t="str">
        <f>_xlfn.CONCAT(TEXT(Q553,"0.0"),"mm ",INDEX('Pipe Lookup'!D:D,MATCH('~01 Pipe Segmentation'!R553,'Pipe Lookup'!C:C,0))," TYPE ",P553)</f>
        <v>23.7mm Elbow TYPE 28</v>
      </c>
      <c r="L553" s="1" t="s">
        <v>55</v>
      </c>
      <c r="M553" s="1">
        <v>1021621.89</v>
      </c>
      <c r="N553" s="1">
        <v>1021629.03</v>
      </c>
      <c r="O553" s="1">
        <v>7.1400000000139698</v>
      </c>
      <c r="P553" s="1">
        <v>28</v>
      </c>
      <c r="Q553" s="1">
        <v>23.7</v>
      </c>
      <c r="R553" s="1" t="s">
        <v>58</v>
      </c>
      <c r="S553" s="1" t="s">
        <v>321</v>
      </c>
      <c r="U553" s="1" t="s">
        <v>322</v>
      </c>
      <c r="V553" s="1">
        <v>0</v>
      </c>
      <c r="W553" s="1" t="s">
        <v>60</v>
      </c>
    </row>
    <row r="554" spans="1:24" x14ac:dyDescent="0.2">
      <c r="A554" s="1">
        <f t="shared" si="32"/>
        <v>1021629.03</v>
      </c>
      <c r="B554" s="1">
        <f t="shared" si="32"/>
        <v>1021719.39</v>
      </c>
      <c r="C554" s="11" t="s">
        <v>54</v>
      </c>
      <c r="D554" s="1" t="str">
        <f t="shared" si="33"/>
        <v>FBE</v>
      </c>
      <c r="E554" s="1">
        <f t="shared" si="34"/>
        <v>19</v>
      </c>
      <c r="F554" s="1" t="str">
        <f t="shared" si="35"/>
        <v>19.0mm FBE</v>
      </c>
      <c r="G554" s="1" t="str">
        <f>_xlfn.CONCAT(TEXT(Q554,"0.0"),"mm ",INDEX('Pipe Lookup'!D:D,MATCH('~01 Pipe Segmentation'!R554,'Pipe Lookup'!C:C,0))," TYPE ",P554)</f>
        <v>19.0mm Fusion-Bonded Epoxy TYPE 7</v>
      </c>
      <c r="L554" s="1" t="s">
        <v>55</v>
      </c>
      <c r="M554" s="1">
        <v>1021629.03</v>
      </c>
      <c r="N554" s="1">
        <v>1021719.39</v>
      </c>
      <c r="O554" s="1">
        <v>90.35999999998603</v>
      </c>
      <c r="P554" s="1">
        <v>7</v>
      </c>
      <c r="Q554" s="1">
        <v>19</v>
      </c>
      <c r="R554" s="1" t="s">
        <v>56</v>
      </c>
      <c r="S554" s="1" t="s">
        <v>321</v>
      </c>
      <c r="V554" s="1">
        <v>0</v>
      </c>
      <c r="W554" s="1" t="s">
        <v>60</v>
      </c>
    </row>
    <row r="555" spans="1:24" x14ac:dyDescent="0.2">
      <c r="A555" s="1">
        <f t="shared" si="32"/>
        <v>1021719.39</v>
      </c>
      <c r="B555" s="1">
        <f t="shared" si="32"/>
        <v>1021725.4</v>
      </c>
      <c r="C555" s="11" t="s">
        <v>54</v>
      </c>
      <c r="D555" s="1" t="str">
        <f t="shared" si="33"/>
        <v>LE</v>
      </c>
      <c r="E555" s="1">
        <f t="shared" si="34"/>
        <v>23.7</v>
      </c>
      <c r="F555" s="1" t="str">
        <f t="shared" si="35"/>
        <v>23.7mm LE</v>
      </c>
      <c r="G555" s="1" t="str">
        <f>_xlfn.CONCAT(TEXT(Q555,"0.0"),"mm ",INDEX('Pipe Lookup'!D:D,MATCH('~01 Pipe Segmentation'!R555,'Pipe Lookup'!C:C,0))," TYPE ",P555)</f>
        <v>23.7mm Elbow TYPE 28</v>
      </c>
      <c r="L555" s="1" t="s">
        <v>55</v>
      </c>
      <c r="M555" s="1">
        <v>1021719.39</v>
      </c>
      <c r="N555" s="1">
        <v>1021725.4</v>
      </c>
      <c r="O555" s="1">
        <v>6.0100000000093132</v>
      </c>
      <c r="P555" s="1">
        <v>28</v>
      </c>
      <c r="Q555" s="1">
        <v>23.7</v>
      </c>
      <c r="R555" s="1" t="s">
        <v>58</v>
      </c>
      <c r="S555" s="1" t="s">
        <v>321</v>
      </c>
      <c r="U555" s="1" t="s">
        <v>323</v>
      </c>
      <c r="V555" s="1">
        <v>0</v>
      </c>
      <c r="W555" s="1" t="s">
        <v>60</v>
      </c>
    </row>
    <row r="556" spans="1:24" x14ac:dyDescent="0.2">
      <c r="A556" s="1">
        <f t="shared" si="32"/>
        <v>1021725.4</v>
      </c>
      <c r="B556" s="1">
        <f t="shared" si="32"/>
        <v>1021790</v>
      </c>
      <c r="C556" s="11" t="s">
        <v>54</v>
      </c>
      <c r="D556" s="1" t="str">
        <f t="shared" si="33"/>
        <v>FBE</v>
      </c>
      <c r="E556" s="1">
        <f t="shared" si="34"/>
        <v>21.5</v>
      </c>
      <c r="F556" s="1" t="str">
        <f t="shared" si="35"/>
        <v>21.5mm FBE</v>
      </c>
      <c r="G556" s="1" t="str">
        <f>_xlfn.CONCAT(TEXT(Q556,"0.0"),"mm ",INDEX('Pipe Lookup'!D:D,MATCH('~01 Pipe Segmentation'!R556,'Pipe Lookup'!C:C,0))," TYPE ",P556)</f>
        <v>21.5mm Fusion-Bonded Epoxy TYPE 34</v>
      </c>
      <c r="L556" s="1" t="s">
        <v>55</v>
      </c>
      <c r="M556" s="1">
        <v>1021725.4</v>
      </c>
      <c r="N556" s="1">
        <v>1021790</v>
      </c>
      <c r="O556" s="1">
        <v>64.599999999976717</v>
      </c>
      <c r="P556" s="1">
        <v>34</v>
      </c>
      <c r="Q556" s="1">
        <v>21.5</v>
      </c>
      <c r="R556" s="1" t="s">
        <v>56</v>
      </c>
      <c r="S556" s="1" t="s">
        <v>321</v>
      </c>
      <c r="T556" s="1" t="s">
        <v>324</v>
      </c>
      <c r="V556" s="1">
        <v>0</v>
      </c>
      <c r="W556" s="1" t="s">
        <v>60</v>
      </c>
      <c r="X556" s="1" t="s">
        <v>320</v>
      </c>
    </row>
    <row r="557" spans="1:24" x14ac:dyDescent="0.2">
      <c r="A557" s="1">
        <f t="shared" si="32"/>
        <v>1021790</v>
      </c>
      <c r="B557" s="1">
        <f t="shared" si="32"/>
        <v>1021793.41</v>
      </c>
      <c r="C557" s="11" t="s">
        <v>54</v>
      </c>
      <c r="D557" s="1" t="str">
        <f t="shared" si="33"/>
        <v>FBE</v>
      </c>
      <c r="E557" s="1">
        <f t="shared" si="34"/>
        <v>21.5</v>
      </c>
      <c r="F557" s="1" t="str">
        <f t="shared" si="35"/>
        <v>21.5mm FBE</v>
      </c>
      <c r="G557" s="1" t="str">
        <f>_xlfn.CONCAT(TEXT(Q557,"0.0"),"mm ",INDEX('Pipe Lookup'!D:D,MATCH('~01 Pipe Segmentation'!R557,'Pipe Lookup'!C:C,0))," TYPE ",P557)</f>
        <v>21.5mm Fusion-Bonded Epoxy TYPE 34</v>
      </c>
      <c r="L557" s="1" t="s">
        <v>55</v>
      </c>
      <c r="M557" s="1">
        <v>1021790</v>
      </c>
      <c r="N557" s="1">
        <v>1021793.41</v>
      </c>
      <c r="O557" s="1">
        <v>3.4100000000325963</v>
      </c>
      <c r="P557" s="1">
        <v>34</v>
      </c>
      <c r="Q557" s="1">
        <v>21.5</v>
      </c>
      <c r="R557" s="1" t="s">
        <v>56</v>
      </c>
      <c r="S557" s="1" t="s">
        <v>321</v>
      </c>
      <c r="T557" s="1" t="s">
        <v>324</v>
      </c>
      <c r="U557" s="1" t="s">
        <v>209</v>
      </c>
      <c r="V557" s="1">
        <v>0</v>
      </c>
      <c r="W557" s="1" t="s">
        <v>86</v>
      </c>
    </row>
    <row r="558" spans="1:24" x14ac:dyDescent="0.2">
      <c r="A558" s="1">
        <f t="shared" si="32"/>
        <v>1021793.41</v>
      </c>
      <c r="B558" s="1">
        <f t="shared" si="32"/>
        <v>1021801.99</v>
      </c>
      <c r="C558" s="11" t="s">
        <v>54</v>
      </c>
      <c r="D558" s="1" t="str">
        <f t="shared" si="33"/>
        <v>LE</v>
      </c>
      <c r="E558" s="1">
        <f t="shared" si="34"/>
        <v>23.7</v>
      </c>
      <c r="F558" s="1" t="str">
        <f t="shared" si="35"/>
        <v>23.7mm LE</v>
      </c>
      <c r="G558" s="1" t="str">
        <f>_xlfn.CONCAT(TEXT(Q558,"0.0"),"mm ",INDEX('Pipe Lookup'!D:D,MATCH('~01 Pipe Segmentation'!R558,'Pipe Lookup'!C:C,0))," TYPE ",P558)</f>
        <v>23.7mm Elbow TYPE 28</v>
      </c>
      <c r="L558" s="1" t="s">
        <v>55</v>
      </c>
      <c r="M558" s="1">
        <v>1021793.41</v>
      </c>
      <c r="N558" s="1">
        <v>1021801.99</v>
      </c>
      <c r="O558" s="1">
        <v>8.5799999999580905</v>
      </c>
      <c r="P558" s="1">
        <v>28</v>
      </c>
      <c r="Q558" s="1">
        <v>23.7</v>
      </c>
      <c r="R558" s="1" t="s">
        <v>58</v>
      </c>
      <c r="S558" s="1" t="s">
        <v>321</v>
      </c>
      <c r="T558" s="1" t="s">
        <v>324</v>
      </c>
      <c r="U558" s="1" t="s">
        <v>325</v>
      </c>
      <c r="V558" s="1">
        <v>0</v>
      </c>
      <c r="W558" s="1" t="s">
        <v>60</v>
      </c>
      <c r="X558" s="1" t="s">
        <v>320</v>
      </c>
    </row>
    <row r="559" spans="1:24" x14ac:dyDescent="0.2">
      <c r="A559" s="1">
        <f t="shared" si="32"/>
        <v>1021801.99</v>
      </c>
      <c r="B559" s="1">
        <f t="shared" si="32"/>
        <v>1021848.22</v>
      </c>
      <c r="C559" s="11" t="s">
        <v>54</v>
      </c>
      <c r="D559" s="1" t="str">
        <f t="shared" si="33"/>
        <v>FBE</v>
      </c>
      <c r="E559" s="1">
        <f t="shared" si="34"/>
        <v>21.5</v>
      </c>
      <c r="F559" s="1" t="str">
        <f t="shared" si="35"/>
        <v>21.5mm FBE</v>
      </c>
      <c r="G559" s="1" t="str">
        <f>_xlfn.CONCAT(TEXT(Q559,"0.0"),"mm ",INDEX('Pipe Lookup'!D:D,MATCH('~01 Pipe Segmentation'!R559,'Pipe Lookup'!C:C,0))," TYPE ",P559)</f>
        <v>21.5mm Fusion-Bonded Epoxy TYPE 34</v>
      </c>
      <c r="L559" s="1" t="s">
        <v>55</v>
      </c>
      <c r="M559" s="1">
        <v>1021801.99</v>
      </c>
      <c r="N559" s="1">
        <v>1021848.22</v>
      </c>
      <c r="O559" s="1">
        <v>46.229999999981374</v>
      </c>
      <c r="P559" s="1">
        <v>34</v>
      </c>
      <c r="Q559" s="1">
        <v>21.5</v>
      </c>
      <c r="R559" s="1" t="s">
        <v>56</v>
      </c>
      <c r="S559" s="1" t="s">
        <v>321</v>
      </c>
      <c r="T559" s="1" t="s">
        <v>324</v>
      </c>
      <c r="U559" s="1" t="s">
        <v>67</v>
      </c>
      <c r="V559" s="1">
        <v>0</v>
      </c>
      <c r="W559" s="1" t="s">
        <v>60</v>
      </c>
      <c r="X559" s="1" t="s">
        <v>320</v>
      </c>
    </row>
    <row r="560" spans="1:24" x14ac:dyDescent="0.2">
      <c r="A560" s="1">
        <f t="shared" si="32"/>
        <v>1021848.22</v>
      </c>
      <c r="B560" s="1">
        <f t="shared" si="32"/>
        <v>1021855.22</v>
      </c>
      <c r="C560" s="11" t="s">
        <v>54</v>
      </c>
      <c r="D560" s="1" t="str">
        <f t="shared" si="33"/>
        <v>LE</v>
      </c>
      <c r="E560" s="1">
        <f t="shared" si="34"/>
        <v>23.7</v>
      </c>
      <c r="F560" s="1" t="str">
        <f t="shared" si="35"/>
        <v>23.7mm LE</v>
      </c>
      <c r="G560" s="1" t="str">
        <f>_xlfn.CONCAT(TEXT(Q560,"0.0"),"mm ",INDEX('Pipe Lookup'!D:D,MATCH('~01 Pipe Segmentation'!R560,'Pipe Lookup'!C:C,0))," TYPE ",P560)</f>
        <v>23.7mm Elbow TYPE 28</v>
      </c>
      <c r="L560" s="1" t="s">
        <v>55</v>
      </c>
      <c r="M560" s="1">
        <v>1021848.22</v>
      </c>
      <c r="N560" s="1">
        <v>1021855.22</v>
      </c>
      <c r="O560" s="1">
        <v>7</v>
      </c>
      <c r="P560" s="1">
        <v>28</v>
      </c>
      <c r="Q560" s="1">
        <v>23.7</v>
      </c>
      <c r="R560" s="1" t="s">
        <v>58</v>
      </c>
      <c r="S560" s="1" t="s">
        <v>321</v>
      </c>
      <c r="T560" s="1" t="s">
        <v>324</v>
      </c>
      <c r="U560" s="1" t="s">
        <v>326</v>
      </c>
      <c r="V560" s="1">
        <v>0</v>
      </c>
      <c r="W560" s="1" t="s">
        <v>60</v>
      </c>
      <c r="X560" s="1" t="s">
        <v>320</v>
      </c>
    </row>
    <row r="561" spans="1:24" x14ac:dyDescent="0.2">
      <c r="A561" s="1">
        <f t="shared" si="32"/>
        <v>1021855.22</v>
      </c>
      <c r="B561" s="1">
        <f t="shared" si="32"/>
        <v>1021885.5</v>
      </c>
      <c r="C561" s="11" t="s">
        <v>54</v>
      </c>
      <c r="D561" s="1" t="str">
        <f t="shared" si="33"/>
        <v>FBE</v>
      </c>
      <c r="E561" s="1">
        <f t="shared" si="34"/>
        <v>21.5</v>
      </c>
      <c r="F561" s="1" t="str">
        <f t="shared" si="35"/>
        <v>21.5mm FBE</v>
      </c>
      <c r="G561" s="1" t="str">
        <f>_xlfn.CONCAT(TEXT(Q561,"0.0"),"mm ",INDEX('Pipe Lookup'!D:D,MATCH('~01 Pipe Segmentation'!R561,'Pipe Lookup'!C:C,0))," TYPE ",P561)</f>
        <v>21.5mm Fusion-Bonded Epoxy TYPE 34</v>
      </c>
      <c r="L561" s="1" t="s">
        <v>55</v>
      </c>
      <c r="M561" s="1">
        <v>1021855.22</v>
      </c>
      <c r="N561" s="1">
        <v>1021885.5</v>
      </c>
      <c r="O561" s="1">
        <v>30.28000000002794</v>
      </c>
      <c r="P561" s="1">
        <v>34</v>
      </c>
      <c r="Q561" s="1">
        <v>21.5</v>
      </c>
      <c r="R561" s="1" t="s">
        <v>56</v>
      </c>
      <c r="S561" s="1" t="s">
        <v>321</v>
      </c>
      <c r="T561" s="1" t="s">
        <v>324</v>
      </c>
      <c r="U561" s="1" t="s">
        <v>67</v>
      </c>
      <c r="V561" s="1">
        <v>0</v>
      </c>
      <c r="W561" s="1" t="s">
        <v>60</v>
      </c>
      <c r="X561" s="1" t="s">
        <v>320</v>
      </c>
    </row>
    <row r="562" spans="1:24" x14ac:dyDescent="0.2">
      <c r="A562" s="1">
        <f t="shared" si="32"/>
        <v>1021885.5</v>
      </c>
      <c r="B562" s="1">
        <f t="shared" si="32"/>
        <v>1021895.6800000001</v>
      </c>
      <c r="C562" s="11" t="s">
        <v>54</v>
      </c>
      <c r="D562" s="1" t="str">
        <f t="shared" si="33"/>
        <v>LE</v>
      </c>
      <c r="E562" s="1">
        <f t="shared" si="34"/>
        <v>23.7</v>
      </c>
      <c r="F562" s="1" t="str">
        <f t="shared" si="35"/>
        <v>23.7mm LE</v>
      </c>
      <c r="G562" s="1" t="str">
        <f>_xlfn.CONCAT(TEXT(Q562,"0.0"),"mm ",INDEX('Pipe Lookup'!D:D,MATCH('~01 Pipe Segmentation'!R562,'Pipe Lookup'!C:C,0))," TYPE ",P562)</f>
        <v>23.7mm Elbow TYPE 28</v>
      </c>
      <c r="L562" s="1" t="s">
        <v>55</v>
      </c>
      <c r="M562" s="1">
        <v>1021885.5</v>
      </c>
      <c r="N562" s="1">
        <v>1021895.6800000001</v>
      </c>
      <c r="O562" s="1">
        <v>10.180000000051223</v>
      </c>
      <c r="P562" s="1">
        <v>28</v>
      </c>
      <c r="Q562" s="1">
        <v>23.7</v>
      </c>
      <c r="R562" s="1" t="s">
        <v>58</v>
      </c>
      <c r="S562" s="1" t="s">
        <v>321</v>
      </c>
      <c r="T562" s="1" t="s">
        <v>324</v>
      </c>
      <c r="U562" s="1" t="s">
        <v>327</v>
      </c>
      <c r="V562" s="1">
        <v>0</v>
      </c>
      <c r="W562" s="1" t="s">
        <v>60</v>
      </c>
      <c r="X562" s="1" t="s">
        <v>320</v>
      </c>
    </row>
    <row r="563" spans="1:24" x14ac:dyDescent="0.2">
      <c r="A563" s="1">
        <f t="shared" si="32"/>
        <v>1021895.6800000001</v>
      </c>
      <c r="B563" s="1">
        <f t="shared" si="32"/>
        <v>1021986.8</v>
      </c>
      <c r="C563" s="11" t="s">
        <v>54</v>
      </c>
      <c r="D563" s="1" t="str">
        <f t="shared" si="33"/>
        <v>FBE</v>
      </c>
      <c r="E563" s="1">
        <f t="shared" si="34"/>
        <v>21.5</v>
      </c>
      <c r="F563" s="1" t="str">
        <f t="shared" si="35"/>
        <v>21.5mm FBE</v>
      </c>
      <c r="G563" s="1" t="str">
        <f>_xlfn.CONCAT(TEXT(Q563,"0.0"),"mm ",INDEX('Pipe Lookup'!D:D,MATCH('~01 Pipe Segmentation'!R563,'Pipe Lookup'!C:C,0))," TYPE ",P563)</f>
        <v>21.5mm Fusion-Bonded Epoxy TYPE 34</v>
      </c>
      <c r="L563" s="1" t="s">
        <v>55</v>
      </c>
      <c r="M563" s="1">
        <v>1021895.6800000001</v>
      </c>
      <c r="N563" s="1">
        <v>1021986.8</v>
      </c>
      <c r="O563" s="1">
        <v>91.119999999995343</v>
      </c>
      <c r="P563" s="1">
        <v>34</v>
      </c>
      <c r="Q563" s="1">
        <v>21.5</v>
      </c>
      <c r="R563" s="1" t="s">
        <v>56</v>
      </c>
      <c r="S563" s="1" t="s">
        <v>321</v>
      </c>
      <c r="T563" s="1" t="s">
        <v>324</v>
      </c>
      <c r="U563" s="1" t="s">
        <v>67</v>
      </c>
      <c r="V563" s="1">
        <v>0</v>
      </c>
      <c r="W563" s="1" t="s">
        <v>60</v>
      </c>
      <c r="X563" s="1" t="s">
        <v>320</v>
      </c>
    </row>
    <row r="564" spans="1:24" x14ac:dyDescent="0.2">
      <c r="A564" s="1">
        <f t="shared" si="32"/>
        <v>1021986.8</v>
      </c>
      <c r="B564" s="1">
        <f t="shared" si="32"/>
        <v>1021992.7</v>
      </c>
      <c r="C564" s="11" t="s">
        <v>54</v>
      </c>
      <c r="D564" s="1" t="str">
        <f t="shared" si="33"/>
        <v>LE</v>
      </c>
      <c r="E564" s="1">
        <f t="shared" si="34"/>
        <v>23.7</v>
      </c>
      <c r="F564" s="1" t="str">
        <f t="shared" si="35"/>
        <v>23.7mm LE</v>
      </c>
      <c r="G564" s="1" t="str">
        <f>_xlfn.CONCAT(TEXT(Q564,"0.0"),"mm ",INDEX('Pipe Lookup'!D:D,MATCH('~01 Pipe Segmentation'!R564,'Pipe Lookup'!C:C,0))," TYPE ",P564)</f>
        <v>23.7mm Elbow TYPE 28</v>
      </c>
      <c r="L564" s="1" t="s">
        <v>55</v>
      </c>
      <c r="M564" s="1">
        <v>1021986.8</v>
      </c>
      <c r="N564" s="1">
        <v>1021992.7</v>
      </c>
      <c r="O564" s="1">
        <v>5.8999999999068677</v>
      </c>
      <c r="P564" s="1">
        <v>28</v>
      </c>
      <c r="Q564" s="1">
        <v>23.7</v>
      </c>
      <c r="R564" s="1" t="s">
        <v>58</v>
      </c>
      <c r="S564" s="1" t="s">
        <v>321</v>
      </c>
      <c r="T564" s="1" t="s">
        <v>324</v>
      </c>
      <c r="U564" s="1" t="s">
        <v>328</v>
      </c>
      <c r="V564" s="1">
        <v>0</v>
      </c>
      <c r="W564" s="1" t="s">
        <v>60</v>
      </c>
      <c r="X564" s="1" t="s">
        <v>320</v>
      </c>
    </row>
    <row r="565" spans="1:24" x14ac:dyDescent="0.2">
      <c r="A565" s="1">
        <f t="shared" si="32"/>
        <v>1021992.7</v>
      </c>
      <c r="B565" s="1">
        <f t="shared" si="32"/>
        <v>1022050.6</v>
      </c>
      <c r="C565" s="11" t="s">
        <v>54</v>
      </c>
      <c r="D565" s="1" t="str">
        <f t="shared" si="33"/>
        <v>FBE</v>
      </c>
      <c r="E565" s="1">
        <f t="shared" si="34"/>
        <v>21.5</v>
      </c>
      <c r="F565" s="1" t="str">
        <f t="shared" si="35"/>
        <v>21.5mm FBE</v>
      </c>
      <c r="G565" s="1" t="str">
        <f>_xlfn.CONCAT(TEXT(Q565,"0.0"),"mm ",INDEX('Pipe Lookup'!D:D,MATCH('~01 Pipe Segmentation'!R565,'Pipe Lookup'!C:C,0))," TYPE ",P565)</f>
        <v>21.5mm Fusion-Bonded Epoxy TYPE 34</v>
      </c>
      <c r="L565" s="1" t="s">
        <v>55</v>
      </c>
      <c r="M565" s="1">
        <v>1021992.7</v>
      </c>
      <c r="N565" s="1">
        <v>1022050.6</v>
      </c>
      <c r="O565" s="1">
        <v>57.900000000023283</v>
      </c>
      <c r="P565" s="1">
        <v>34</v>
      </c>
      <c r="Q565" s="1">
        <v>21.5</v>
      </c>
      <c r="R565" s="1" t="s">
        <v>56</v>
      </c>
      <c r="S565" s="1" t="s">
        <v>321</v>
      </c>
      <c r="T565" s="1" t="s">
        <v>324</v>
      </c>
      <c r="U565" s="1" t="s">
        <v>67</v>
      </c>
      <c r="V565" s="1">
        <v>0</v>
      </c>
      <c r="W565" s="1" t="s">
        <v>60</v>
      </c>
      <c r="X565" s="1" t="s">
        <v>320</v>
      </c>
    </row>
    <row r="566" spans="1:24" x14ac:dyDescent="0.2">
      <c r="A566" s="1">
        <f t="shared" si="32"/>
        <v>1022050.6</v>
      </c>
      <c r="B566" s="1">
        <f t="shared" si="32"/>
        <v>1022055.83</v>
      </c>
      <c r="C566" s="11" t="s">
        <v>54</v>
      </c>
      <c r="D566" s="1" t="str">
        <f t="shared" si="33"/>
        <v>LE</v>
      </c>
      <c r="E566" s="1">
        <f t="shared" si="34"/>
        <v>23.7</v>
      </c>
      <c r="F566" s="1" t="str">
        <f t="shared" si="35"/>
        <v>23.7mm LE</v>
      </c>
      <c r="G566" s="1" t="str">
        <f>_xlfn.CONCAT(TEXT(Q566,"0.0"),"mm ",INDEX('Pipe Lookup'!D:D,MATCH('~01 Pipe Segmentation'!R566,'Pipe Lookup'!C:C,0))," TYPE ",P566)</f>
        <v>23.7mm Elbow TYPE 28</v>
      </c>
      <c r="L566" s="1" t="s">
        <v>55</v>
      </c>
      <c r="M566" s="1">
        <v>1022050.6</v>
      </c>
      <c r="N566" s="1">
        <v>1022055.83</v>
      </c>
      <c r="O566" s="1">
        <v>5.2299999999813735</v>
      </c>
      <c r="P566" s="1">
        <v>28</v>
      </c>
      <c r="Q566" s="1">
        <v>23.7</v>
      </c>
      <c r="R566" s="1" t="s">
        <v>58</v>
      </c>
      <c r="S566" s="1" t="s">
        <v>321</v>
      </c>
      <c r="T566" s="1" t="s">
        <v>324</v>
      </c>
      <c r="U566" s="1" t="s">
        <v>329</v>
      </c>
      <c r="V566" s="1">
        <v>0</v>
      </c>
      <c r="W566" s="1" t="s">
        <v>60</v>
      </c>
      <c r="X566" s="1" t="s">
        <v>320</v>
      </c>
    </row>
    <row r="567" spans="1:24" x14ac:dyDescent="0.2">
      <c r="A567" s="1">
        <f t="shared" si="32"/>
        <v>1022055.83</v>
      </c>
      <c r="B567" s="1">
        <f t="shared" si="32"/>
        <v>1022067.36</v>
      </c>
      <c r="C567" s="11" t="s">
        <v>54</v>
      </c>
      <c r="D567" s="1" t="str">
        <f t="shared" si="33"/>
        <v>FBE</v>
      </c>
      <c r="E567" s="1">
        <f t="shared" si="34"/>
        <v>21.5</v>
      </c>
      <c r="F567" s="1" t="str">
        <f t="shared" si="35"/>
        <v>21.5mm FBE</v>
      </c>
      <c r="G567" s="1" t="str">
        <f>_xlfn.CONCAT(TEXT(Q567,"0.0"),"mm ",INDEX('Pipe Lookup'!D:D,MATCH('~01 Pipe Segmentation'!R567,'Pipe Lookup'!C:C,0))," TYPE ",P567)</f>
        <v>21.5mm Fusion-Bonded Epoxy TYPE 34</v>
      </c>
      <c r="L567" s="1" t="s">
        <v>55</v>
      </c>
      <c r="M567" s="1">
        <v>1022055.83</v>
      </c>
      <c r="N567" s="1">
        <v>1022067.36</v>
      </c>
      <c r="O567" s="1">
        <v>11.53000000002794</v>
      </c>
      <c r="P567" s="1">
        <v>34</v>
      </c>
      <c r="Q567" s="1">
        <v>21.5</v>
      </c>
      <c r="R567" s="1" t="s">
        <v>56</v>
      </c>
      <c r="S567" s="1" t="s">
        <v>321</v>
      </c>
      <c r="T567" s="1" t="s">
        <v>324</v>
      </c>
      <c r="U567" s="1" t="s">
        <v>67</v>
      </c>
      <c r="V567" s="1">
        <v>0</v>
      </c>
      <c r="W567" s="1" t="s">
        <v>60</v>
      </c>
      <c r="X567" s="1" t="s">
        <v>320</v>
      </c>
    </row>
    <row r="568" spans="1:24" x14ac:dyDescent="0.2">
      <c r="A568" s="1">
        <f t="shared" si="32"/>
        <v>1022067.36</v>
      </c>
      <c r="B568" s="1">
        <f t="shared" si="32"/>
        <v>1022074</v>
      </c>
      <c r="C568" s="11" t="s">
        <v>54</v>
      </c>
      <c r="D568" s="1" t="str">
        <f t="shared" si="33"/>
        <v>LE</v>
      </c>
      <c r="E568" s="1">
        <f t="shared" si="34"/>
        <v>23.7</v>
      </c>
      <c r="F568" s="1" t="str">
        <f t="shared" si="35"/>
        <v>23.7mm LE</v>
      </c>
      <c r="G568" s="1" t="str">
        <f>_xlfn.CONCAT(TEXT(Q568,"0.0"),"mm ",INDEX('Pipe Lookup'!D:D,MATCH('~01 Pipe Segmentation'!R568,'Pipe Lookup'!C:C,0))," TYPE ",P568)</f>
        <v>23.7mm Elbow TYPE 28</v>
      </c>
      <c r="L568" s="1" t="s">
        <v>55</v>
      </c>
      <c r="M568" s="1">
        <v>1022067.36</v>
      </c>
      <c r="N568" s="1">
        <v>1022074</v>
      </c>
      <c r="O568" s="1">
        <v>6.6400000000139698</v>
      </c>
      <c r="P568" s="1">
        <v>28</v>
      </c>
      <c r="Q568" s="1">
        <v>23.7</v>
      </c>
      <c r="R568" s="1" t="s">
        <v>58</v>
      </c>
      <c r="S568" s="1" t="s">
        <v>321</v>
      </c>
      <c r="T568" s="1" t="s">
        <v>324</v>
      </c>
      <c r="U568" s="1" t="s">
        <v>330</v>
      </c>
      <c r="V568" s="1">
        <v>0</v>
      </c>
      <c r="W568" s="1" t="s">
        <v>60</v>
      </c>
      <c r="X568" s="1" t="s">
        <v>320</v>
      </c>
    </row>
    <row r="569" spans="1:24" x14ac:dyDescent="0.2">
      <c r="A569" s="1">
        <f t="shared" si="32"/>
        <v>1022074</v>
      </c>
      <c r="B569" s="1">
        <f t="shared" si="32"/>
        <v>1022078.94</v>
      </c>
      <c r="C569" s="11" t="s">
        <v>54</v>
      </c>
      <c r="D569" s="1" t="str">
        <f t="shared" si="33"/>
        <v>LE</v>
      </c>
      <c r="E569" s="1">
        <f t="shared" si="34"/>
        <v>23.7</v>
      </c>
      <c r="F569" s="1" t="str">
        <f t="shared" si="35"/>
        <v>23.7mm LE</v>
      </c>
      <c r="G569" s="1" t="str">
        <f>_xlfn.CONCAT(TEXT(Q569,"0.0"),"mm ",INDEX('Pipe Lookup'!D:D,MATCH('~01 Pipe Segmentation'!R569,'Pipe Lookup'!C:C,0))," TYPE ",P569)</f>
        <v>23.7mm Elbow TYPE 28</v>
      </c>
      <c r="L569" s="1" t="s">
        <v>55</v>
      </c>
      <c r="M569" s="1">
        <v>1022074</v>
      </c>
      <c r="N569" s="1">
        <v>1022078.94</v>
      </c>
      <c r="O569" s="1">
        <v>4.9399999999441206</v>
      </c>
      <c r="P569" s="1">
        <v>28</v>
      </c>
      <c r="Q569" s="1">
        <v>23.7</v>
      </c>
      <c r="R569" s="1" t="s">
        <v>58</v>
      </c>
      <c r="S569" s="1" t="s">
        <v>321</v>
      </c>
      <c r="T569" s="1" t="s">
        <v>324</v>
      </c>
      <c r="U569" s="1" t="s">
        <v>331</v>
      </c>
      <c r="V569" s="1">
        <v>0</v>
      </c>
      <c r="W569" s="1" t="s">
        <v>86</v>
      </c>
      <c r="X569" s="1" t="s">
        <v>320</v>
      </c>
    </row>
    <row r="570" spans="1:24" x14ac:dyDescent="0.2">
      <c r="A570" s="1">
        <f t="shared" si="32"/>
        <v>1022078.94</v>
      </c>
      <c r="B570" s="1">
        <f t="shared" si="32"/>
        <v>1022208.5</v>
      </c>
      <c r="C570" s="11" t="s">
        <v>54</v>
      </c>
      <c r="D570" s="1" t="str">
        <f t="shared" si="33"/>
        <v>FBE</v>
      </c>
      <c r="E570" s="1">
        <f t="shared" si="34"/>
        <v>21.5</v>
      </c>
      <c r="F570" s="1" t="str">
        <f t="shared" si="35"/>
        <v>21.5mm FBE</v>
      </c>
      <c r="G570" s="1" t="str">
        <f>_xlfn.CONCAT(TEXT(Q570,"0.0"),"mm ",INDEX('Pipe Lookup'!D:D,MATCH('~01 Pipe Segmentation'!R570,'Pipe Lookup'!C:C,0))," TYPE ",P570)</f>
        <v>21.5mm Fusion-Bonded Epoxy TYPE 34</v>
      </c>
      <c r="L570" s="1" t="s">
        <v>55</v>
      </c>
      <c r="M570" s="1">
        <v>1022078.94</v>
      </c>
      <c r="N570" s="1">
        <v>1022208.5</v>
      </c>
      <c r="O570" s="1">
        <v>129.56000000005588</v>
      </c>
      <c r="P570" s="1">
        <v>34</v>
      </c>
      <c r="Q570" s="1">
        <v>21.5</v>
      </c>
      <c r="R570" s="1" t="s">
        <v>56</v>
      </c>
      <c r="S570" s="1" t="s">
        <v>321</v>
      </c>
      <c r="T570" s="1" t="s">
        <v>324</v>
      </c>
      <c r="U570" s="1" t="s">
        <v>67</v>
      </c>
      <c r="V570" s="1">
        <v>0</v>
      </c>
      <c r="W570" s="1" t="s">
        <v>60</v>
      </c>
      <c r="X570" s="1" t="s">
        <v>320</v>
      </c>
    </row>
    <row r="571" spans="1:24" x14ac:dyDescent="0.2">
      <c r="A571" s="1">
        <f t="shared" si="32"/>
        <v>1022208.5</v>
      </c>
      <c r="B571" s="1">
        <f t="shared" si="32"/>
        <v>1022214.51</v>
      </c>
      <c r="C571" s="11" t="s">
        <v>54</v>
      </c>
      <c r="D571" s="1" t="str">
        <f t="shared" si="33"/>
        <v>LE</v>
      </c>
      <c r="E571" s="1">
        <f t="shared" si="34"/>
        <v>23.7</v>
      </c>
      <c r="F571" s="1" t="str">
        <f t="shared" si="35"/>
        <v>23.7mm LE</v>
      </c>
      <c r="G571" s="1" t="str">
        <f>_xlfn.CONCAT(TEXT(Q571,"0.0"),"mm ",INDEX('Pipe Lookup'!D:D,MATCH('~01 Pipe Segmentation'!R571,'Pipe Lookup'!C:C,0))," TYPE ",P571)</f>
        <v>23.7mm Elbow TYPE 28</v>
      </c>
      <c r="L571" s="1" t="s">
        <v>55</v>
      </c>
      <c r="M571" s="1">
        <v>1022208.5</v>
      </c>
      <c r="N571" s="1">
        <v>1022214.51</v>
      </c>
      <c r="O571" s="1">
        <v>6.0100000000093132</v>
      </c>
      <c r="P571" s="1">
        <v>28</v>
      </c>
      <c r="Q571" s="1">
        <v>23.7</v>
      </c>
      <c r="R571" s="1" t="s">
        <v>58</v>
      </c>
      <c r="S571" s="1" t="s">
        <v>321</v>
      </c>
      <c r="T571" s="1" t="s">
        <v>324</v>
      </c>
      <c r="U571" s="1" t="s">
        <v>332</v>
      </c>
      <c r="V571" s="1">
        <v>0</v>
      </c>
      <c r="W571" s="1" t="s">
        <v>60</v>
      </c>
      <c r="X571" s="1" t="s">
        <v>320</v>
      </c>
    </row>
    <row r="572" spans="1:24" x14ac:dyDescent="0.2">
      <c r="A572" s="1">
        <f t="shared" si="32"/>
        <v>1022214.51</v>
      </c>
      <c r="B572" s="1">
        <f t="shared" si="32"/>
        <v>1022325.12</v>
      </c>
      <c r="C572" s="11" t="s">
        <v>54</v>
      </c>
      <c r="D572" s="1" t="str">
        <f t="shared" si="33"/>
        <v>FBE</v>
      </c>
      <c r="E572" s="1">
        <f t="shared" si="34"/>
        <v>21.5</v>
      </c>
      <c r="F572" s="1" t="str">
        <f t="shared" si="35"/>
        <v>21.5mm FBE</v>
      </c>
      <c r="G572" s="1" t="str">
        <f>_xlfn.CONCAT(TEXT(Q572,"0.0"),"mm ",INDEX('Pipe Lookup'!D:D,MATCH('~01 Pipe Segmentation'!R572,'Pipe Lookup'!C:C,0))," TYPE ",P572)</f>
        <v>21.5mm Fusion-Bonded Epoxy TYPE 34</v>
      </c>
      <c r="L572" s="1" t="s">
        <v>55</v>
      </c>
      <c r="M572" s="1">
        <v>1022214.51</v>
      </c>
      <c r="N572" s="1">
        <v>1022325.12</v>
      </c>
      <c r="O572" s="1">
        <v>110.60999999998603</v>
      </c>
      <c r="P572" s="1">
        <v>34</v>
      </c>
      <c r="Q572" s="1">
        <v>21.5</v>
      </c>
      <c r="R572" s="1" t="s">
        <v>56</v>
      </c>
      <c r="S572" s="1" t="s">
        <v>321</v>
      </c>
      <c r="T572" s="1" t="s">
        <v>324</v>
      </c>
      <c r="U572" s="1" t="s">
        <v>67</v>
      </c>
      <c r="V572" s="1">
        <v>0</v>
      </c>
      <c r="W572" s="1" t="s">
        <v>60</v>
      </c>
      <c r="X572" s="1" t="s">
        <v>320</v>
      </c>
    </row>
    <row r="573" spans="1:24" x14ac:dyDescent="0.2">
      <c r="A573" s="1">
        <f t="shared" si="32"/>
        <v>1022325.12</v>
      </c>
      <c r="B573" s="1">
        <f t="shared" si="32"/>
        <v>1022331.81</v>
      </c>
      <c r="C573" s="11" t="s">
        <v>54</v>
      </c>
      <c r="D573" s="1" t="str">
        <f t="shared" si="33"/>
        <v>LE</v>
      </c>
      <c r="E573" s="1">
        <f t="shared" si="34"/>
        <v>23.7</v>
      </c>
      <c r="F573" s="1" t="str">
        <f t="shared" si="35"/>
        <v>23.7mm LE</v>
      </c>
      <c r="G573" s="1" t="str">
        <f>_xlfn.CONCAT(TEXT(Q573,"0.0"),"mm ",INDEX('Pipe Lookup'!D:D,MATCH('~01 Pipe Segmentation'!R573,'Pipe Lookup'!C:C,0))," TYPE ",P573)</f>
        <v>23.7mm Elbow TYPE 28</v>
      </c>
      <c r="L573" s="1" t="s">
        <v>55</v>
      </c>
      <c r="M573" s="1">
        <v>1022325.12</v>
      </c>
      <c r="N573" s="1">
        <v>1022331.81</v>
      </c>
      <c r="O573" s="1">
        <v>6.690000000060536</v>
      </c>
      <c r="P573" s="1">
        <v>28</v>
      </c>
      <c r="Q573" s="1">
        <v>23.7</v>
      </c>
      <c r="R573" s="1" t="s">
        <v>58</v>
      </c>
      <c r="S573" s="1" t="s">
        <v>321</v>
      </c>
      <c r="T573" s="1" t="s">
        <v>324</v>
      </c>
      <c r="U573" s="1" t="s">
        <v>333</v>
      </c>
      <c r="V573" s="1">
        <v>0</v>
      </c>
      <c r="W573" s="1" t="s">
        <v>60</v>
      </c>
      <c r="X573" s="1" t="s">
        <v>320</v>
      </c>
    </row>
    <row r="574" spans="1:24" x14ac:dyDescent="0.2">
      <c r="A574" s="1">
        <f t="shared" si="32"/>
        <v>1022331.81</v>
      </c>
      <c r="B574" s="1">
        <f t="shared" si="32"/>
        <v>1022372.09</v>
      </c>
      <c r="C574" s="11" t="s">
        <v>54</v>
      </c>
      <c r="D574" s="1" t="str">
        <f t="shared" si="33"/>
        <v>FBE</v>
      </c>
      <c r="E574" s="1">
        <f t="shared" si="34"/>
        <v>21.5</v>
      </c>
      <c r="F574" s="1" t="str">
        <f t="shared" si="35"/>
        <v>21.5mm FBE</v>
      </c>
      <c r="G574" s="1" t="str">
        <f>_xlfn.CONCAT(TEXT(Q574,"0.0"),"mm ",INDEX('Pipe Lookup'!D:D,MATCH('~01 Pipe Segmentation'!R574,'Pipe Lookup'!C:C,0))," TYPE ",P574)</f>
        <v>21.5mm Fusion-Bonded Epoxy TYPE 34</v>
      </c>
      <c r="L574" s="1" t="s">
        <v>55</v>
      </c>
      <c r="M574" s="1">
        <v>1022331.81</v>
      </c>
      <c r="N574" s="1">
        <v>1022372.09</v>
      </c>
      <c r="O574" s="1">
        <v>40.279999999911524</v>
      </c>
      <c r="P574" s="1">
        <v>34</v>
      </c>
      <c r="Q574" s="1">
        <v>21.5</v>
      </c>
      <c r="R574" s="1" t="s">
        <v>56</v>
      </c>
      <c r="S574" s="1" t="s">
        <v>321</v>
      </c>
      <c r="T574" s="1" t="s">
        <v>324</v>
      </c>
      <c r="U574" s="1" t="s">
        <v>67</v>
      </c>
      <c r="V574" s="1">
        <v>0</v>
      </c>
      <c r="W574" s="1" t="s">
        <v>60</v>
      </c>
      <c r="X574" s="1" t="s">
        <v>320</v>
      </c>
    </row>
    <row r="575" spans="1:24" x14ac:dyDescent="0.2">
      <c r="A575" s="1">
        <f t="shared" si="32"/>
        <v>1022372.09</v>
      </c>
      <c r="B575" s="1">
        <f t="shared" si="32"/>
        <v>1022379.22</v>
      </c>
      <c r="C575" s="11" t="s">
        <v>54</v>
      </c>
      <c r="D575" s="1" t="str">
        <f t="shared" si="33"/>
        <v>LE</v>
      </c>
      <c r="E575" s="1">
        <f t="shared" si="34"/>
        <v>23.7</v>
      </c>
      <c r="F575" s="1" t="str">
        <f t="shared" si="35"/>
        <v>23.7mm LE</v>
      </c>
      <c r="G575" s="1" t="str">
        <f>_xlfn.CONCAT(TEXT(Q575,"0.0"),"mm ",INDEX('Pipe Lookup'!D:D,MATCH('~01 Pipe Segmentation'!R575,'Pipe Lookup'!C:C,0))," TYPE ",P575)</f>
        <v>23.7mm Elbow TYPE 28</v>
      </c>
      <c r="L575" s="1" t="s">
        <v>55</v>
      </c>
      <c r="M575" s="1">
        <v>1022372.09</v>
      </c>
      <c r="N575" s="1">
        <v>1022379.22</v>
      </c>
      <c r="O575" s="1">
        <v>7.1300000000046566</v>
      </c>
      <c r="P575" s="1">
        <v>28</v>
      </c>
      <c r="Q575" s="1">
        <v>23.7</v>
      </c>
      <c r="R575" s="1" t="s">
        <v>58</v>
      </c>
      <c r="S575" s="1" t="s">
        <v>321</v>
      </c>
      <c r="T575" s="1" t="s">
        <v>324</v>
      </c>
      <c r="U575" s="1" t="s">
        <v>334</v>
      </c>
      <c r="V575" s="1">
        <v>0</v>
      </c>
      <c r="W575" s="1" t="s">
        <v>60</v>
      </c>
      <c r="X575" s="1" t="s">
        <v>320</v>
      </c>
    </row>
    <row r="576" spans="1:24" x14ac:dyDescent="0.2">
      <c r="A576" s="1">
        <f t="shared" si="32"/>
        <v>1022379.22</v>
      </c>
      <c r="B576" s="1">
        <f t="shared" si="32"/>
        <v>1022382.32</v>
      </c>
      <c r="C576" s="11" t="s">
        <v>54</v>
      </c>
      <c r="D576" s="1" t="str">
        <f t="shared" si="33"/>
        <v>FBE</v>
      </c>
      <c r="E576" s="1">
        <f t="shared" si="34"/>
        <v>21.5</v>
      </c>
      <c r="F576" s="1" t="str">
        <f t="shared" si="35"/>
        <v>21.5mm FBE</v>
      </c>
      <c r="G576" s="1" t="str">
        <f>_xlfn.CONCAT(TEXT(Q576,"0.0"),"mm ",INDEX('Pipe Lookup'!D:D,MATCH('~01 Pipe Segmentation'!R576,'Pipe Lookup'!C:C,0))," TYPE ",P576)</f>
        <v>21.5mm Fusion-Bonded Epoxy TYPE 34</v>
      </c>
      <c r="L576" s="1" t="s">
        <v>55</v>
      </c>
      <c r="M576" s="1">
        <v>1022379.22</v>
      </c>
      <c r="N576" s="1">
        <v>1022382.32</v>
      </c>
      <c r="O576" s="1">
        <v>3.0999999999767169</v>
      </c>
      <c r="P576" s="1">
        <v>34</v>
      </c>
      <c r="Q576" s="1">
        <v>21.5</v>
      </c>
      <c r="R576" s="1" t="s">
        <v>56</v>
      </c>
      <c r="S576" s="1" t="s">
        <v>321</v>
      </c>
      <c r="T576" s="1" t="s">
        <v>324</v>
      </c>
      <c r="U576" s="1" t="s">
        <v>67</v>
      </c>
      <c r="V576" s="1">
        <v>0</v>
      </c>
      <c r="W576" s="1" t="s">
        <v>60</v>
      </c>
      <c r="X576" s="1" t="s">
        <v>320</v>
      </c>
    </row>
    <row r="577" spans="1:24" x14ac:dyDescent="0.2">
      <c r="A577" s="1">
        <f t="shared" si="32"/>
        <v>1022382.32</v>
      </c>
      <c r="B577" s="1">
        <f t="shared" si="32"/>
        <v>1022388.11</v>
      </c>
      <c r="C577" s="11" t="s">
        <v>54</v>
      </c>
      <c r="D577" s="1" t="str">
        <f t="shared" si="33"/>
        <v>LE</v>
      </c>
      <c r="E577" s="1">
        <f t="shared" si="34"/>
        <v>23.7</v>
      </c>
      <c r="F577" s="1" t="str">
        <f t="shared" si="35"/>
        <v>23.7mm LE</v>
      </c>
      <c r="G577" s="1" t="str">
        <f>_xlfn.CONCAT(TEXT(Q577,"0.0"),"mm ",INDEX('Pipe Lookup'!D:D,MATCH('~01 Pipe Segmentation'!R577,'Pipe Lookup'!C:C,0))," TYPE ",P577)</f>
        <v>23.7mm Elbow TYPE 28</v>
      </c>
      <c r="L577" s="1" t="s">
        <v>55</v>
      </c>
      <c r="M577" s="1">
        <v>1022382.32</v>
      </c>
      <c r="N577" s="1">
        <v>1022388.11</v>
      </c>
      <c r="O577" s="1">
        <v>5.7900000000372529</v>
      </c>
      <c r="P577" s="1">
        <v>28</v>
      </c>
      <c r="Q577" s="1">
        <v>23.7</v>
      </c>
      <c r="R577" s="1" t="s">
        <v>58</v>
      </c>
      <c r="S577" s="1" t="s">
        <v>321</v>
      </c>
      <c r="T577" s="1" t="s">
        <v>324</v>
      </c>
      <c r="U577" s="1" t="s">
        <v>335</v>
      </c>
      <c r="V577" s="1">
        <v>0</v>
      </c>
      <c r="W577" s="1" t="s">
        <v>60</v>
      </c>
      <c r="X577" s="1" t="s">
        <v>320</v>
      </c>
    </row>
    <row r="578" spans="1:24" x14ac:dyDescent="0.2">
      <c r="A578" s="1">
        <f t="shared" ref="A578:B641" si="36">IF(OR(AND(ISNUMBER(M578),M578&gt;0),ISNUMBER(SEARCH("+",M578))),IF(NOT(ISNUMBER(M578)),1000*LEFT(M578,SEARCH("+",M578)-1)+MID(M578,SEARCH("+",M578)+1,3)+RIGHT(M578,3),M578),"")</f>
        <v>1022388.11</v>
      </c>
      <c r="B578" s="1">
        <f t="shared" si="36"/>
        <v>1022404.52</v>
      </c>
      <c r="C578" s="11" t="s">
        <v>54</v>
      </c>
      <c r="D578" s="1" t="str">
        <f t="shared" si="33"/>
        <v>FBE</v>
      </c>
      <c r="E578" s="1">
        <f t="shared" si="34"/>
        <v>21.5</v>
      </c>
      <c r="F578" s="1" t="str">
        <f t="shared" si="35"/>
        <v>21.5mm FBE</v>
      </c>
      <c r="G578" s="1" t="str">
        <f>_xlfn.CONCAT(TEXT(Q578,"0.0"),"mm ",INDEX('Pipe Lookup'!D:D,MATCH('~01 Pipe Segmentation'!R578,'Pipe Lookup'!C:C,0))," TYPE ",P578)</f>
        <v>21.5mm Fusion-Bonded Epoxy TYPE 34</v>
      </c>
      <c r="L578" s="1" t="s">
        <v>55</v>
      </c>
      <c r="M578" s="1">
        <v>1022388.11</v>
      </c>
      <c r="N578" s="1">
        <v>1022404.52</v>
      </c>
      <c r="O578" s="1">
        <v>16.410000000032596</v>
      </c>
      <c r="P578" s="1">
        <v>34</v>
      </c>
      <c r="Q578" s="1">
        <v>21.5</v>
      </c>
      <c r="R578" s="1" t="s">
        <v>56</v>
      </c>
      <c r="S578" s="1" t="s">
        <v>321</v>
      </c>
      <c r="T578" s="1" t="s">
        <v>324</v>
      </c>
      <c r="U578" s="1" t="s">
        <v>67</v>
      </c>
      <c r="V578" s="1">
        <v>0</v>
      </c>
      <c r="W578" s="1" t="s">
        <v>60</v>
      </c>
      <c r="X578" s="1" t="s">
        <v>320</v>
      </c>
    </row>
    <row r="579" spans="1:24" x14ac:dyDescent="0.2">
      <c r="A579" s="1">
        <f t="shared" si="36"/>
        <v>1022404.52</v>
      </c>
      <c r="B579" s="1">
        <f t="shared" si="36"/>
        <v>1022411.91</v>
      </c>
      <c r="C579" s="11" t="s">
        <v>54</v>
      </c>
      <c r="D579" s="1" t="str">
        <f t="shared" ref="D579:D642" si="37">TRIM(LEFT(R579,3))</f>
        <v>LE</v>
      </c>
      <c r="E579" s="1">
        <f t="shared" ref="E579:E642" si="38">Q579</f>
        <v>23.7</v>
      </c>
      <c r="F579" s="1" t="str">
        <f t="shared" ref="F579:F642" si="39">_xlfn.CONCAT(TEXT(Q579,"0.0"),"mm ",R579)</f>
        <v>23.7mm LE</v>
      </c>
      <c r="G579" s="1" t="str">
        <f>_xlfn.CONCAT(TEXT(Q579,"0.0"),"mm ",INDEX('Pipe Lookup'!D:D,MATCH('~01 Pipe Segmentation'!R579,'Pipe Lookup'!C:C,0))," TYPE ",P579)</f>
        <v>23.7mm Elbow TYPE 28</v>
      </c>
      <c r="L579" s="1" t="s">
        <v>55</v>
      </c>
      <c r="M579" s="1">
        <v>1022404.52</v>
      </c>
      <c r="N579" s="1">
        <v>1022411.91</v>
      </c>
      <c r="O579" s="1">
        <v>7.3900000000139698</v>
      </c>
      <c r="P579" s="1">
        <v>28</v>
      </c>
      <c r="Q579" s="1">
        <v>23.7</v>
      </c>
      <c r="R579" s="1" t="s">
        <v>58</v>
      </c>
      <c r="S579" s="1" t="s">
        <v>321</v>
      </c>
      <c r="T579" s="1" t="s">
        <v>324</v>
      </c>
      <c r="U579" s="1" t="s">
        <v>336</v>
      </c>
      <c r="V579" s="1">
        <v>0</v>
      </c>
      <c r="W579" s="1" t="s">
        <v>60</v>
      </c>
      <c r="X579" s="1" t="s">
        <v>320</v>
      </c>
    </row>
    <row r="580" spans="1:24" x14ac:dyDescent="0.2">
      <c r="A580" s="1">
        <f t="shared" si="36"/>
        <v>1022411.91</v>
      </c>
      <c r="B580" s="1">
        <f t="shared" si="36"/>
        <v>1022414.72</v>
      </c>
      <c r="C580" s="11" t="s">
        <v>54</v>
      </c>
      <c r="D580" s="1" t="str">
        <f t="shared" si="37"/>
        <v>FBE</v>
      </c>
      <c r="E580" s="1">
        <f t="shared" si="38"/>
        <v>21.5</v>
      </c>
      <c r="F580" s="1" t="str">
        <f t="shared" si="39"/>
        <v>21.5mm FBE</v>
      </c>
      <c r="G580" s="1" t="str">
        <f>_xlfn.CONCAT(TEXT(Q580,"0.0"),"mm ",INDEX('Pipe Lookup'!D:D,MATCH('~01 Pipe Segmentation'!R580,'Pipe Lookup'!C:C,0))," TYPE ",P580)</f>
        <v>21.5mm Fusion-Bonded Epoxy TYPE 34</v>
      </c>
      <c r="L580" s="1" t="s">
        <v>55</v>
      </c>
      <c r="M580" s="1">
        <v>1022411.91</v>
      </c>
      <c r="N580" s="1">
        <v>1022414.72</v>
      </c>
      <c r="O580" s="1">
        <v>2.809999999939464</v>
      </c>
      <c r="P580" s="1">
        <v>34</v>
      </c>
      <c r="Q580" s="1">
        <v>21.5</v>
      </c>
      <c r="R580" s="1" t="s">
        <v>56</v>
      </c>
      <c r="S580" s="1" t="s">
        <v>321</v>
      </c>
      <c r="T580" s="1" t="s">
        <v>324</v>
      </c>
      <c r="U580" s="1" t="s">
        <v>67</v>
      </c>
      <c r="V580" s="1">
        <v>0</v>
      </c>
      <c r="W580" s="1" t="s">
        <v>60</v>
      </c>
      <c r="X580" s="1" t="s">
        <v>320</v>
      </c>
    </row>
    <row r="581" spans="1:24" x14ac:dyDescent="0.2">
      <c r="A581" s="1">
        <f t="shared" si="36"/>
        <v>1022414.72</v>
      </c>
      <c r="B581" s="1">
        <f t="shared" si="36"/>
        <v>1022421.71</v>
      </c>
      <c r="C581" s="11" t="s">
        <v>54</v>
      </c>
      <c r="D581" s="1" t="str">
        <f t="shared" si="37"/>
        <v>LE</v>
      </c>
      <c r="E581" s="1">
        <f t="shared" si="38"/>
        <v>23.7</v>
      </c>
      <c r="F581" s="1" t="str">
        <f t="shared" si="39"/>
        <v>23.7mm LE</v>
      </c>
      <c r="G581" s="1" t="str">
        <f>_xlfn.CONCAT(TEXT(Q581,"0.0"),"mm ",INDEX('Pipe Lookup'!D:D,MATCH('~01 Pipe Segmentation'!R581,'Pipe Lookup'!C:C,0))," TYPE ",P581)</f>
        <v>23.7mm Elbow TYPE 28</v>
      </c>
      <c r="L581" s="1" t="s">
        <v>55</v>
      </c>
      <c r="M581" s="1">
        <v>1022414.72</v>
      </c>
      <c r="N581" s="1">
        <v>1022421.71</v>
      </c>
      <c r="O581" s="1">
        <v>6.9899999999906868</v>
      </c>
      <c r="P581" s="1">
        <v>28</v>
      </c>
      <c r="Q581" s="1">
        <v>23.7</v>
      </c>
      <c r="R581" s="1" t="s">
        <v>58</v>
      </c>
      <c r="S581" s="1" t="s">
        <v>321</v>
      </c>
      <c r="T581" s="1" t="s">
        <v>324</v>
      </c>
      <c r="U581" s="1" t="s">
        <v>337</v>
      </c>
      <c r="V581" s="1">
        <v>0</v>
      </c>
      <c r="W581" s="1" t="s">
        <v>60</v>
      </c>
      <c r="X581" s="1" t="s">
        <v>320</v>
      </c>
    </row>
    <row r="582" spans="1:24" x14ac:dyDescent="0.2">
      <c r="A582" s="1">
        <f t="shared" si="36"/>
        <v>1022421.71</v>
      </c>
      <c r="B582" s="1">
        <f t="shared" si="36"/>
        <v>1022424.6</v>
      </c>
      <c r="C582" s="11" t="s">
        <v>54</v>
      </c>
      <c r="D582" s="1" t="str">
        <f t="shared" si="37"/>
        <v>FBE</v>
      </c>
      <c r="E582" s="1">
        <f t="shared" si="38"/>
        <v>21.5</v>
      </c>
      <c r="F582" s="1" t="str">
        <f t="shared" si="39"/>
        <v>21.5mm FBE</v>
      </c>
      <c r="G582" s="1" t="str">
        <f>_xlfn.CONCAT(TEXT(Q582,"0.0"),"mm ",INDEX('Pipe Lookup'!D:D,MATCH('~01 Pipe Segmentation'!R582,'Pipe Lookup'!C:C,0))," TYPE ",P582)</f>
        <v>21.5mm Fusion-Bonded Epoxy TYPE 34</v>
      </c>
      <c r="L582" s="1" t="s">
        <v>55</v>
      </c>
      <c r="M582" s="1">
        <v>1022421.71</v>
      </c>
      <c r="N582" s="1">
        <v>1022424.6</v>
      </c>
      <c r="O582" s="1">
        <v>2.8900000000139698</v>
      </c>
      <c r="P582" s="1">
        <v>34</v>
      </c>
      <c r="Q582" s="1">
        <v>21.5</v>
      </c>
      <c r="R582" s="1" t="s">
        <v>56</v>
      </c>
      <c r="S582" s="1" t="s">
        <v>321</v>
      </c>
      <c r="T582" s="1" t="s">
        <v>324</v>
      </c>
      <c r="U582" s="1" t="s">
        <v>67</v>
      </c>
      <c r="V582" s="1">
        <v>0</v>
      </c>
      <c r="W582" s="1" t="s">
        <v>60</v>
      </c>
      <c r="X582" s="1" t="s">
        <v>320</v>
      </c>
    </row>
    <row r="583" spans="1:24" x14ac:dyDescent="0.2">
      <c r="A583" s="1">
        <f t="shared" si="36"/>
        <v>1022424.6</v>
      </c>
      <c r="B583" s="1">
        <f t="shared" si="36"/>
        <v>1022429.83</v>
      </c>
      <c r="C583" s="11" t="s">
        <v>54</v>
      </c>
      <c r="D583" s="1" t="str">
        <f t="shared" si="37"/>
        <v>LE</v>
      </c>
      <c r="E583" s="1">
        <f t="shared" si="38"/>
        <v>23.7</v>
      </c>
      <c r="F583" s="1" t="str">
        <f t="shared" si="39"/>
        <v>23.7mm LE</v>
      </c>
      <c r="G583" s="1" t="str">
        <f>_xlfn.CONCAT(TEXT(Q583,"0.0"),"mm ",INDEX('Pipe Lookup'!D:D,MATCH('~01 Pipe Segmentation'!R583,'Pipe Lookup'!C:C,0))," TYPE ",P583)</f>
        <v>23.7mm Elbow TYPE 28</v>
      </c>
      <c r="L583" s="1" t="s">
        <v>55</v>
      </c>
      <c r="M583" s="1">
        <v>1022424.6</v>
      </c>
      <c r="N583" s="1">
        <v>1022429.83</v>
      </c>
      <c r="O583" s="1">
        <v>5.2299999999813735</v>
      </c>
      <c r="P583" s="1">
        <v>28</v>
      </c>
      <c r="Q583" s="1">
        <v>23.7</v>
      </c>
      <c r="R583" s="1" t="s">
        <v>58</v>
      </c>
      <c r="S583" s="1" t="s">
        <v>321</v>
      </c>
      <c r="T583" s="1" t="s">
        <v>324</v>
      </c>
      <c r="U583" s="1" t="s">
        <v>338</v>
      </c>
      <c r="V583" s="1">
        <v>0</v>
      </c>
      <c r="W583" s="1" t="s">
        <v>60</v>
      </c>
      <c r="X583" s="1" t="s">
        <v>320</v>
      </c>
    </row>
    <row r="584" spans="1:24" x14ac:dyDescent="0.2">
      <c r="A584" s="1">
        <f t="shared" si="36"/>
        <v>1022429.83</v>
      </c>
      <c r="B584" s="1">
        <f t="shared" si="36"/>
        <v>1022600</v>
      </c>
      <c r="C584" s="11" t="s">
        <v>54</v>
      </c>
      <c r="D584" s="1" t="str">
        <f t="shared" si="37"/>
        <v>FBE</v>
      </c>
      <c r="E584" s="1">
        <f t="shared" si="38"/>
        <v>21.5</v>
      </c>
      <c r="F584" s="1" t="str">
        <f t="shared" si="39"/>
        <v>21.5mm FBE</v>
      </c>
      <c r="G584" s="1" t="str">
        <f>_xlfn.CONCAT(TEXT(Q584,"0.0"),"mm ",INDEX('Pipe Lookup'!D:D,MATCH('~01 Pipe Segmentation'!R584,'Pipe Lookup'!C:C,0))," TYPE ",P584)</f>
        <v>21.5mm Fusion-Bonded Epoxy TYPE 34</v>
      </c>
      <c r="L584" s="1" t="s">
        <v>55</v>
      </c>
      <c r="M584" s="1">
        <v>1022429.83</v>
      </c>
      <c r="N584" s="1">
        <v>1022600</v>
      </c>
      <c r="O584" s="1">
        <v>170.17000000004191</v>
      </c>
      <c r="P584" s="1">
        <v>34</v>
      </c>
      <c r="Q584" s="1">
        <v>21.5</v>
      </c>
      <c r="R584" s="1" t="s">
        <v>56</v>
      </c>
      <c r="S584" s="1" t="s">
        <v>321</v>
      </c>
      <c r="T584" s="1" t="s">
        <v>324</v>
      </c>
      <c r="U584" s="1" t="s">
        <v>67</v>
      </c>
      <c r="V584" s="1">
        <v>0</v>
      </c>
      <c r="W584" s="1" t="s">
        <v>60</v>
      </c>
      <c r="X584" s="1" t="s">
        <v>320</v>
      </c>
    </row>
    <row r="585" spans="1:24" x14ac:dyDescent="0.2">
      <c r="A585" s="1">
        <f t="shared" si="36"/>
        <v>1022600</v>
      </c>
      <c r="B585" s="1">
        <f t="shared" si="36"/>
        <v>1022637.1</v>
      </c>
      <c r="C585" s="11" t="s">
        <v>54</v>
      </c>
      <c r="D585" s="1" t="str">
        <f t="shared" si="37"/>
        <v>FBE</v>
      </c>
      <c r="E585" s="1">
        <f t="shared" si="38"/>
        <v>21.5</v>
      </c>
      <c r="F585" s="1" t="str">
        <f t="shared" si="39"/>
        <v>21.5mm FBE</v>
      </c>
      <c r="G585" s="1" t="str">
        <f>_xlfn.CONCAT(TEXT(Q585,"0.0"),"mm ",INDEX('Pipe Lookup'!D:D,MATCH('~01 Pipe Segmentation'!R585,'Pipe Lookup'!C:C,0))," TYPE ",P585)</f>
        <v>21.5mm Fusion-Bonded Epoxy TYPE 34</v>
      </c>
      <c r="L585" s="1" t="s">
        <v>55</v>
      </c>
      <c r="M585" s="1">
        <v>1022600</v>
      </c>
      <c r="N585" s="1">
        <v>1022637.1</v>
      </c>
      <c r="O585" s="1">
        <v>37.099999999976717</v>
      </c>
      <c r="P585" s="1">
        <v>34</v>
      </c>
      <c r="Q585" s="1">
        <v>21.5</v>
      </c>
      <c r="R585" s="1" t="s">
        <v>56</v>
      </c>
      <c r="S585" s="1" t="s">
        <v>339</v>
      </c>
      <c r="T585" s="1" t="s">
        <v>324</v>
      </c>
      <c r="U585" s="1" t="s">
        <v>67</v>
      </c>
      <c r="V585" s="1">
        <v>0</v>
      </c>
      <c r="W585" s="1" t="s">
        <v>60</v>
      </c>
      <c r="X585" s="1" t="s">
        <v>320</v>
      </c>
    </row>
    <row r="586" spans="1:24" x14ac:dyDescent="0.2">
      <c r="A586" s="1">
        <f t="shared" si="36"/>
        <v>1022637.1</v>
      </c>
      <c r="B586" s="1">
        <f t="shared" si="36"/>
        <v>1022643.1</v>
      </c>
      <c r="C586" s="11" t="s">
        <v>54</v>
      </c>
      <c r="D586" s="1" t="str">
        <f t="shared" si="37"/>
        <v>LE</v>
      </c>
      <c r="E586" s="1">
        <f t="shared" si="38"/>
        <v>23.7</v>
      </c>
      <c r="F586" s="1" t="str">
        <f t="shared" si="39"/>
        <v>23.7mm LE</v>
      </c>
      <c r="G586" s="1" t="str">
        <f>_xlfn.CONCAT(TEXT(Q586,"0.0"),"mm ",INDEX('Pipe Lookup'!D:D,MATCH('~01 Pipe Segmentation'!R586,'Pipe Lookup'!C:C,0))," TYPE ",P586)</f>
        <v>23.7mm Elbow TYPE 28</v>
      </c>
      <c r="L586" s="1" t="s">
        <v>55</v>
      </c>
      <c r="M586" s="1">
        <v>1022637.1</v>
      </c>
      <c r="N586" s="1">
        <v>1022643.1</v>
      </c>
      <c r="O586" s="1">
        <v>6</v>
      </c>
      <c r="P586" s="1">
        <v>28</v>
      </c>
      <c r="Q586" s="1">
        <v>23.7</v>
      </c>
      <c r="R586" s="1" t="s">
        <v>58</v>
      </c>
      <c r="S586" s="1" t="s">
        <v>339</v>
      </c>
      <c r="T586" s="1" t="s">
        <v>324</v>
      </c>
      <c r="U586" s="1" t="s">
        <v>340</v>
      </c>
      <c r="V586" s="1">
        <v>0</v>
      </c>
      <c r="W586" s="1" t="s">
        <v>60</v>
      </c>
      <c r="X586" s="1" t="s">
        <v>320</v>
      </c>
    </row>
    <row r="587" spans="1:24" x14ac:dyDescent="0.2">
      <c r="A587" s="1">
        <f t="shared" si="36"/>
        <v>1022643.1</v>
      </c>
      <c r="B587" s="1">
        <f t="shared" si="36"/>
        <v>1022659.62</v>
      </c>
      <c r="C587" s="11" t="s">
        <v>54</v>
      </c>
      <c r="D587" s="1" t="str">
        <f t="shared" si="37"/>
        <v>FBE</v>
      </c>
      <c r="E587" s="1">
        <f t="shared" si="38"/>
        <v>21.5</v>
      </c>
      <c r="F587" s="1" t="str">
        <f t="shared" si="39"/>
        <v>21.5mm FBE</v>
      </c>
      <c r="G587" s="1" t="str">
        <f>_xlfn.CONCAT(TEXT(Q587,"0.0"),"mm ",INDEX('Pipe Lookup'!D:D,MATCH('~01 Pipe Segmentation'!R587,'Pipe Lookup'!C:C,0))," TYPE ",P587)</f>
        <v>21.5mm Fusion-Bonded Epoxy TYPE 34</v>
      </c>
      <c r="L587" s="1" t="s">
        <v>55</v>
      </c>
      <c r="M587" s="1">
        <v>1022643.1</v>
      </c>
      <c r="N587" s="1">
        <v>1022659.62</v>
      </c>
      <c r="O587" s="1">
        <v>16.520000000018626</v>
      </c>
      <c r="P587" s="1">
        <v>34</v>
      </c>
      <c r="Q587" s="1">
        <v>21.5</v>
      </c>
      <c r="R587" s="1" t="s">
        <v>56</v>
      </c>
      <c r="S587" s="1" t="s">
        <v>339</v>
      </c>
      <c r="T587" s="1" t="s">
        <v>324</v>
      </c>
      <c r="U587" s="1" t="s">
        <v>67</v>
      </c>
      <c r="V587" s="1">
        <v>0</v>
      </c>
      <c r="W587" s="1" t="s">
        <v>60</v>
      </c>
      <c r="X587" s="1" t="s">
        <v>320</v>
      </c>
    </row>
    <row r="588" spans="1:24" x14ac:dyDescent="0.2">
      <c r="A588" s="1">
        <f t="shared" si="36"/>
        <v>1022659.62</v>
      </c>
      <c r="B588" s="1">
        <f t="shared" si="36"/>
        <v>1022665.97</v>
      </c>
      <c r="C588" s="11" t="s">
        <v>54</v>
      </c>
      <c r="D588" s="1" t="str">
        <f t="shared" si="37"/>
        <v>LE</v>
      </c>
      <c r="E588" s="1">
        <f t="shared" si="38"/>
        <v>23.7</v>
      </c>
      <c r="F588" s="1" t="str">
        <f t="shared" si="39"/>
        <v>23.7mm LE</v>
      </c>
      <c r="G588" s="1" t="str">
        <f>_xlfn.CONCAT(TEXT(Q588,"0.0"),"mm ",INDEX('Pipe Lookup'!D:D,MATCH('~01 Pipe Segmentation'!R588,'Pipe Lookup'!C:C,0))," TYPE ",P588)</f>
        <v>23.7mm Elbow TYPE 28</v>
      </c>
      <c r="L588" s="1" t="s">
        <v>55</v>
      </c>
      <c r="M588" s="1">
        <v>1022659.62</v>
      </c>
      <c r="N588" s="1">
        <v>1022665.97</v>
      </c>
      <c r="O588" s="1">
        <v>6.3499999999767169</v>
      </c>
      <c r="P588" s="1">
        <v>28</v>
      </c>
      <c r="Q588" s="1">
        <v>23.7</v>
      </c>
      <c r="R588" s="1" t="s">
        <v>58</v>
      </c>
      <c r="S588" s="1" t="s">
        <v>339</v>
      </c>
      <c r="T588" s="1" t="s">
        <v>324</v>
      </c>
      <c r="U588" s="1" t="s">
        <v>341</v>
      </c>
      <c r="V588" s="1">
        <v>0</v>
      </c>
      <c r="W588" s="1" t="s">
        <v>60</v>
      </c>
      <c r="X588" s="1" t="s">
        <v>320</v>
      </c>
    </row>
    <row r="589" spans="1:24" x14ac:dyDescent="0.2">
      <c r="A589" s="1">
        <f t="shared" si="36"/>
        <v>1022665.97</v>
      </c>
      <c r="B589" s="1">
        <f t="shared" si="36"/>
        <v>1022720.86</v>
      </c>
      <c r="C589" s="11" t="s">
        <v>54</v>
      </c>
      <c r="D589" s="1" t="str">
        <f t="shared" si="37"/>
        <v>FBE</v>
      </c>
      <c r="E589" s="1">
        <f t="shared" si="38"/>
        <v>21.5</v>
      </c>
      <c r="F589" s="1" t="str">
        <f t="shared" si="39"/>
        <v>21.5mm FBE</v>
      </c>
      <c r="G589" s="1" t="str">
        <f>_xlfn.CONCAT(TEXT(Q589,"0.0"),"mm ",INDEX('Pipe Lookup'!D:D,MATCH('~01 Pipe Segmentation'!R589,'Pipe Lookup'!C:C,0))," TYPE ",P589)</f>
        <v>21.5mm Fusion-Bonded Epoxy TYPE 34</v>
      </c>
      <c r="L589" s="1" t="s">
        <v>55</v>
      </c>
      <c r="M589" s="1">
        <v>1022665.97</v>
      </c>
      <c r="N589" s="1">
        <v>1022720.86</v>
      </c>
      <c r="O589" s="1">
        <v>54.89000000001397</v>
      </c>
      <c r="P589" s="1">
        <v>34</v>
      </c>
      <c r="Q589" s="1">
        <v>21.5</v>
      </c>
      <c r="R589" s="1" t="s">
        <v>56</v>
      </c>
      <c r="S589" s="1" t="s">
        <v>339</v>
      </c>
      <c r="T589" s="1" t="s">
        <v>324</v>
      </c>
      <c r="U589" s="1" t="s">
        <v>67</v>
      </c>
      <c r="V589" s="1">
        <v>0</v>
      </c>
      <c r="W589" s="1" t="s">
        <v>60</v>
      </c>
      <c r="X589" s="1" t="s">
        <v>320</v>
      </c>
    </row>
    <row r="590" spans="1:24" x14ac:dyDescent="0.2">
      <c r="A590" s="1">
        <f t="shared" si="36"/>
        <v>1022720.86</v>
      </c>
      <c r="B590" s="1">
        <f t="shared" si="36"/>
        <v>1022726</v>
      </c>
      <c r="C590" s="11" t="s">
        <v>54</v>
      </c>
      <c r="D590" s="1" t="str">
        <f t="shared" si="37"/>
        <v>LE</v>
      </c>
      <c r="E590" s="1">
        <f t="shared" si="38"/>
        <v>23.7</v>
      </c>
      <c r="F590" s="1" t="str">
        <f t="shared" si="39"/>
        <v>23.7mm LE</v>
      </c>
      <c r="G590" s="1" t="str">
        <f>_xlfn.CONCAT(TEXT(Q590,"0.0"),"mm ",INDEX('Pipe Lookup'!D:D,MATCH('~01 Pipe Segmentation'!R590,'Pipe Lookup'!C:C,0))," TYPE ",P590)</f>
        <v>23.7mm Elbow TYPE 28</v>
      </c>
      <c r="L590" s="1" t="s">
        <v>55</v>
      </c>
      <c r="M590" s="1">
        <v>1022720.86</v>
      </c>
      <c r="N590" s="1">
        <v>1022726</v>
      </c>
      <c r="O590" s="1">
        <v>5.1400000000139698</v>
      </c>
      <c r="P590" s="1">
        <v>28</v>
      </c>
      <c r="Q590" s="1">
        <v>23.7</v>
      </c>
      <c r="R590" s="1" t="s">
        <v>58</v>
      </c>
      <c r="S590" s="1" t="s">
        <v>339</v>
      </c>
      <c r="T590" s="1" t="s">
        <v>324</v>
      </c>
      <c r="U590" s="1" t="s">
        <v>342</v>
      </c>
      <c r="V590" s="1">
        <v>0</v>
      </c>
      <c r="W590" s="1" t="s">
        <v>60</v>
      </c>
      <c r="X590" s="1" t="s">
        <v>320</v>
      </c>
    </row>
    <row r="591" spans="1:24" x14ac:dyDescent="0.2">
      <c r="A591" s="1">
        <f t="shared" si="36"/>
        <v>1022726</v>
      </c>
      <c r="B591" s="1">
        <f t="shared" si="36"/>
        <v>1022729.87</v>
      </c>
      <c r="C591" s="11" t="s">
        <v>54</v>
      </c>
      <c r="D591" s="1" t="str">
        <f t="shared" si="37"/>
        <v>FBE</v>
      </c>
      <c r="E591" s="1">
        <f t="shared" si="38"/>
        <v>21.5</v>
      </c>
      <c r="F591" s="1" t="str">
        <f t="shared" si="39"/>
        <v>21.5mm FBE</v>
      </c>
      <c r="G591" s="1" t="str">
        <f>_xlfn.CONCAT(TEXT(Q591,"0.0"),"mm ",INDEX('Pipe Lookup'!D:D,MATCH('~01 Pipe Segmentation'!R591,'Pipe Lookup'!C:C,0))," TYPE ",P591)</f>
        <v>21.5mm Fusion-Bonded Epoxy TYPE 34</v>
      </c>
      <c r="L591" s="1" t="s">
        <v>55</v>
      </c>
      <c r="M591" s="1">
        <v>1022726</v>
      </c>
      <c r="N591" s="1">
        <v>1022729.87</v>
      </c>
      <c r="O591" s="1">
        <v>3.8699999999953434</v>
      </c>
      <c r="P591" s="1">
        <v>34</v>
      </c>
      <c r="Q591" s="1">
        <v>21.5</v>
      </c>
      <c r="R591" s="1" t="s">
        <v>56</v>
      </c>
      <c r="S591" s="1" t="s">
        <v>339</v>
      </c>
      <c r="T591" s="1" t="s">
        <v>324</v>
      </c>
      <c r="U591" s="1" t="s">
        <v>67</v>
      </c>
      <c r="V591" s="1">
        <v>0</v>
      </c>
      <c r="W591" s="1" t="s">
        <v>60</v>
      </c>
      <c r="X591" s="1" t="s">
        <v>320</v>
      </c>
    </row>
    <row r="592" spans="1:24" x14ac:dyDescent="0.2">
      <c r="A592" s="1">
        <f t="shared" si="36"/>
        <v>1022729.87</v>
      </c>
      <c r="B592" s="1">
        <f t="shared" si="36"/>
        <v>1022736.78</v>
      </c>
      <c r="C592" s="11" t="s">
        <v>54</v>
      </c>
      <c r="D592" s="1" t="str">
        <f t="shared" si="37"/>
        <v>LE</v>
      </c>
      <c r="E592" s="1">
        <f t="shared" si="38"/>
        <v>23.7</v>
      </c>
      <c r="F592" s="1" t="str">
        <f t="shared" si="39"/>
        <v>23.7mm LE</v>
      </c>
      <c r="G592" s="1" t="str">
        <f>_xlfn.CONCAT(TEXT(Q592,"0.0"),"mm ",INDEX('Pipe Lookup'!D:D,MATCH('~01 Pipe Segmentation'!R592,'Pipe Lookup'!C:C,0))," TYPE ",P592)</f>
        <v>23.7mm Elbow TYPE 28</v>
      </c>
      <c r="L592" s="1" t="s">
        <v>55</v>
      </c>
      <c r="M592" s="1">
        <v>1022729.87</v>
      </c>
      <c r="N592" s="1">
        <v>1022736.78</v>
      </c>
      <c r="O592" s="1">
        <v>6.9100000000325963</v>
      </c>
      <c r="P592" s="1">
        <v>28</v>
      </c>
      <c r="Q592" s="1">
        <v>23.7</v>
      </c>
      <c r="R592" s="1" t="s">
        <v>58</v>
      </c>
      <c r="S592" s="1" t="s">
        <v>339</v>
      </c>
      <c r="T592" s="1" t="s">
        <v>324</v>
      </c>
      <c r="U592" s="1" t="s">
        <v>343</v>
      </c>
      <c r="V592" s="1">
        <v>0</v>
      </c>
      <c r="W592" s="1" t="s">
        <v>60</v>
      </c>
      <c r="X592" s="1" t="s">
        <v>320</v>
      </c>
    </row>
    <row r="593" spans="1:24" x14ac:dyDescent="0.2">
      <c r="A593" s="1">
        <f t="shared" si="36"/>
        <v>1022736.78</v>
      </c>
      <c r="B593" s="1">
        <f t="shared" si="36"/>
        <v>1022779.25</v>
      </c>
      <c r="C593" s="11" t="s">
        <v>54</v>
      </c>
      <c r="D593" s="1" t="str">
        <f t="shared" si="37"/>
        <v>FBE</v>
      </c>
      <c r="E593" s="1">
        <f t="shared" si="38"/>
        <v>21.5</v>
      </c>
      <c r="F593" s="1" t="str">
        <f t="shared" si="39"/>
        <v>21.5mm FBE</v>
      </c>
      <c r="G593" s="1" t="str">
        <f>_xlfn.CONCAT(TEXT(Q593,"0.0"),"mm ",INDEX('Pipe Lookup'!D:D,MATCH('~01 Pipe Segmentation'!R593,'Pipe Lookup'!C:C,0))," TYPE ",P593)</f>
        <v>21.5mm Fusion-Bonded Epoxy TYPE 34</v>
      </c>
      <c r="L593" s="1" t="s">
        <v>55</v>
      </c>
      <c r="M593" s="1">
        <v>1022736.78</v>
      </c>
      <c r="N593" s="1">
        <v>1022779.25</v>
      </c>
      <c r="O593" s="1">
        <v>42.46999999997206</v>
      </c>
      <c r="P593" s="1">
        <v>34</v>
      </c>
      <c r="Q593" s="1">
        <v>21.5</v>
      </c>
      <c r="R593" s="1" t="s">
        <v>56</v>
      </c>
      <c r="S593" s="1" t="s">
        <v>339</v>
      </c>
      <c r="T593" s="1" t="s">
        <v>324</v>
      </c>
      <c r="U593" s="1" t="s">
        <v>67</v>
      </c>
      <c r="V593" s="1">
        <v>0</v>
      </c>
      <c r="W593" s="1" t="s">
        <v>60</v>
      </c>
      <c r="X593" s="1" t="s">
        <v>320</v>
      </c>
    </row>
    <row r="594" spans="1:24" x14ac:dyDescent="0.2">
      <c r="A594" s="1">
        <f t="shared" si="36"/>
        <v>1022779.25</v>
      </c>
      <c r="B594" s="1">
        <f t="shared" si="36"/>
        <v>1022780</v>
      </c>
      <c r="C594" s="11" t="s">
        <v>54</v>
      </c>
      <c r="D594" s="1" t="str">
        <f t="shared" si="37"/>
        <v>LE</v>
      </c>
      <c r="E594" s="1">
        <f t="shared" si="38"/>
        <v>23.7</v>
      </c>
      <c r="F594" s="1" t="str">
        <f t="shared" si="39"/>
        <v>23.7mm LE</v>
      </c>
      <c r="G594" s="1" t="str">
        <f>_xlfn.CONCAT(TEXT(Q594,"0.0"),"mm ",INDEX('Pipe Lookup'!D:D,MATCH('~01 Pipe Segmentation'!R594,'Pipe Lookup'!C:C,0))," TYPE ",P594)</f>
        <v>23.7mm Elbow TYPE 28</v>
      </c>
      <c r="L594" s="1" t="s">
        <v>55</v>
      </c>
      <c r="M594" s="1">
        <v>1022779.25</v>
      </c>
      <c r="N594" s="1">
        <v>1022780</v>
      </c>
      <c r="O594" s="1">
        <v>0.75</v>
      </c>
      <c r="P594" s="1">
        <v>28</v>
      </c>
      <c r="Q594" s="1">
        <v>23.7</v>
      </c>
      <c r="R594" s="1" t="s">
        <v>58</v>
      </c>
      <c r="S594" s="1" t="s">
        <v>339</v>
      </c>
      <c r="U594" s="1" t="s">
        <v>251</v>
      </c>
      <c r="V594" s="1">
        <v>0</v>
      </c>
      <c r="W594" s="1" t="s">
        <v>60</v>
      </c>
    </row>
    <row r="595" spans="1:24" x14ac:dyDescent="0.2">
      <c r="A595" s="1">
        <f t="shared" si="36"/>
        <v>1022780</v>
      </c>
      <c r="B595" s="1">
        <f t="shared" si="36"/>
        <v>1022785.04</v>
      </c>
      <c r="C595" s="11" t="s">
        <v>54</v>
      </c>
      <c r="D595" s="1" t="str">
        <f t="shared" si="37"/>
        <v>LE</v>
      </c>
      <c r="E595" s="1">
        <f t="shared" si="38"/>
        <v>23.7</v>
      </c>
      <c r="F595" s="1" t="str">
        <f t="shared" si="39"/>
        <v>23.7mm LE</v>
      </c>
      <c r="G595" s="1" t="str">
        <f>_xlfn.CONCAT(TEXT(Q595,"0.0"),"mm ",INDEX('Pipe Lookup'!D:D,MATCH('~01 Pipe Segmentation'!R595,'Pipe Lookup'!C:C,0))," TYPE ",P595)</f>
        <v>23.7mm Elbow TYPE 28</v>
      </c>
      <c r="L595" s="1" t="s">
        <v>55</v>
      </c>
      <c r="M595" s="1">
        <v>1022780</v>
      </c>
      <c r="N595" s="1">
        <v>1022785.04</v>
      </c>
      <c r="O595" s="1">
        <v>5.0400000000372529</v>
      </c>
      <c r="P595" s="1">
        <v>28</v>
      </c>
      <c r="Q595" s="1">
        <v>23.7</v>
      </c>
      <c r="R595" s="1" t="s">
        <v>58</v>
      </c>
      <c r="S595" s="1" t="s">
        <v>339</v>
      </c>
      <c r="U595" s="1" t="s">
        <v>344</v>
      </c>
      <c r="V595" s="1">
        <v>0</v>
      </c>
      <c r="W595" s="1" t="s">
        <v>86</v>
      </c>
    </row>
    <row r="596" spans="1:24" x14ac:dyDescent="0.2">
      <c r="A596" s="1">
        <f t="shared" si="36"/>
        <v>1022785.04</v>
      </c>
      <c r="B596" s="1">
        <f t="shared" si="36"/>
        <v>1022790</v>
      </c>
      <c r="C596" s="11" t="s">
        <v>54</v>
      </c>
      <c r="D596" s="1" t="str">
        <f t="shared" si="37"/>
        <v>LE</v>
      </c>
      <c r="E596" s="1">
        <f t="shared" si="38"/>
        <v>23.7</v>
      </c>
      <c r="F596" s="1" t="str">
        <f t="shared" si="39"/>
        <v>23.7mm LE</v>
      </c>
      <c r="G596" s="1" t="str">
        <f>_xlfn.CONCAT(TEXT(Q596,"0.0"),"mm ",INDEX('Pipe Lookup'!D:D,MATCH('~01 Pipe Segmentation'!R596,'Pipe Lookup'!C:C,0))," TYPE ",P596)</f>
        <v>23.7mm Elbow TYPE 28</v>
      </c>
      <c r="L596" s="1" t="s">
        <v>55</v>
      </c>
      <c r="M596" s="1">
        <v>1022785.04</v>
      </c>
      <c r="N596" s="1" t="s">
        <v>345</v>
      </c>
      <c r="O596" s="1">
        <v>4.9599999999627471</v>
      </c>
      <c r="P596" s="1">
        <v>28</v>
      </c>
      <c r="Q596" s="1">
        <v>23.7</v>
      </c>
      <c r="R596" s="1" t="s">
        <v>58</v>
      </c>
      <c r="S596" s="1" t="s">
        <v>339</v>
      </c>
      <c r="U596" s="1" t="s">
        <v>346</v>
      </c>
      <c r="V596" s="1">
        <v>0</v>
      </c>
      <c r="W596" s="1" t="s">
        <v>86</v>
      </c>
    </row>
    <row r="597" spans="1:24" x14ac:dyDescent="0.2">
      <c r="A597" s="1">
        <f t="shared" si="36"/>
        <v>1022790</v>
      </c>
      <c r="B597" s="1">
        <f t="shared" si="36"/>
        <v>1022838</v>
      </c>
      <c r="C597" s="11" t="s">
        <v>54</v>
      </c>
      <c r="D597" s="1" t="str">
        <f t="shared" si="37"/>
        <v>FBE</v>
      </c>
      <c r="E597" s="1">
        <f t="shared" si="38"/>
        <v>19</v>
      </c>
      <c r="F597" s="1" t="str">
        <f t="shared" si="39"/>
        <v>19.0mm FBE</v>
      </c>
      <c r="G597" s="1" t="str">
        <f>_xlfn.CONCAT(TEXT(Q597,"0.0"),"mm ",INDEX('Pipe Lookup'!D:D,MATCH('~01 Pipe Segmentation'!R597,'Pipe Lookup'!C:C,0))," TYPE ",P597)</f>
        <v>19.0mm Fusion-Bonded Epoxy TYPE 7</v>
      </c>
      <c r="L597" s="1" t="s">
        <v>55</v>
      </c>
      <c r="M597" s="1" t="s">
        <v>345</v>
      </c>
      <c r="N597" s="1" t="s">
        <v>347</v>
      </c>
      <c r="O597" s="1">
        <v>48</v>
      </c>
      <c r="P597" s="1">
        <v>7</v>
      </c>
      <c r="Q597" s="1">
        <v>19</v>
      </c>
      <c r="R597" s="1" t="s">
        <v>56</v>
      </c>
      <c r="S597" s="1" t="s">
        <v>339</v>
      </c>
      <c r="V597" s="1">
        <v>0</v>
      </c>
      <c r="W597" s="1" t="s">
        <v>60</v>
      </c>
    </row>
    <row r="598" spans="1:24" x14ac:dyDescent="0.2">
      <c r="A598" s="1">
        <f t="shared" si="36"/>
        <v>1022838</v>
      </c>
      <c r="B598" s="1">
        <f t="shared" si="36"/>
        <v>1022908</v>
      </c>
      <c r="C598" s="11" t="s">
        <v>54</v>
      </c>
      <c r="D598" s="1" t="str">
        <f t="shared" si="37"/>
        <v>FBE</v>
      </c>
      <c r="E598" s="1">
        <f t="shared" si="38"/>
        <v>21.5</v>
      </c>
      <c r="F598" s="1" t="str">
        <f t="shared" si="39"/>
        <v>21.5mm FBE</v>
      </c>
      <c r="G598" s="1" t="str">
        <f>_xlfn.CONCAT(TEXT(Q598,"0.0"),"mm ",INDEX('Pipe Lookup'!D:D,MATCH('~01 Pipe Segmentation'!R598,'Pipe Lookup'!C:C,0))," TYPE ",P598)</f>
        <v>21.5mm Fusion-Bonded Epoxy TYPE 34</v>
      </c>
      <c r="L598" s="1" t="s">
        <v>55</v>
      </c>
      <c r="M598" s="1" t="s">
        <v>347</v>
      </c>
      <c r="N598" s="1" t="s">
        <v>348</v>
      </c>
      <c r="O598" s="1">
        <v>70</v>
      </c>
      <c r="P598" s="1">
        <v>34</v>
      </c>
      <c r="Q598" s="1">
        <v>21.5</v>
      </c>
      <c r="R598" s="1" t="s">
        <v>56</v>
      </c>
      <c r="S598" s="1" t="s">
        <v>339</v>
      </c>
      <c r="U598" s="1" t="s">
        <v>349</v>
      </c>
      <c r="V598" s="1">
        <v>0</v>
      </c>
      <c r="W598" s="1" t="s">
        <v>60</v>
      </c>
    </row>
    <row r="599" spans="1:24" x14ac:dyDescent="0.2">
      <c r="A599" s="1">
        <f t="shared" si="36"/>
        <v>1022908</v>
      </c>
      <c r="B599" s="1">
        <f t="shared" si="36"/>
        <v>1023006</v>
      </c>
      <c r="C599" s="11" t="s">
        <v>54</v>
      </c>
      <c r="D599" s="1" t="str">
        <f t="shared" si="37"/>
        <v>FBE</v>
      </c>
      <c r="E599" s="1">
        <f t="shared" si="38"/>
        <v>19</v>
      </c>
      <c r="F599" s="1" t="str">
        <f t="shared" si="39"/>
        <v>19.0mm FBE</v>
      </c>
      <c r="G599" s="1" t="str">
        <f>_xlfn.CONCAT(TEXT(Q599,"0.0"),"mm ",INDEX('Pipe Lookup'!D:D,MATCH('~01 Pipe Segmentation'!R599,'Pipe Lookup'!C:C,0))," TYPE ",P599)</f>
        <v>19.0mm Fusion-Bonded Epoxy TYPE 7</v>
      </c>
      <c r="L599" s="1" t="s">
        <v>55</v>
      </c>
      <c r="M599" s="1" t="s">
        <v>348</v>
      </c>
      <c r="N599" s="1" t="s">
        <v>350</v>
      </c>
      <c r="O599" s="1">
        <v>98</v>
      </c>
      <c r="P599" s="1">
        <v>7</v>
      </c>
      <c r="Q599" s="1">
        <v>19</v>
      </c>
      <c r="R599" s="1" t="s">
        <v>56</v>
      </c>
      <c r="S599" s="1" t="s">
        <v>339</v>
      </c>
      <c r="U599" s="1" t="s">
        <v>275</v>
      </c>
      <c r="V599" s="1">
        <v>0</v>
      </c>
      <c r="W599" s="1" t="s">
        <v>60</v>
      </c>
    </row>
    <row r="600" spans="1:24" x14ac:dyDescent="0.2">
      <c r="A600" s="1">
        <f t="shared" si="36"/>
        <v>1023007</v>
      </c>
      <c r="B600" s="1">
        <f t="shared" si="36"/>
        <v>1023214.06</v>
      </c>
      <c r="C600" s="11" t="s">
        <v>54</v>
      </c>
      <c r="D600" s="1" t="str">
        <f t="shared" si="37"/>
        <v>FBE</v>
      </c>
      <c r="E600" s="1">
        <f t="shared" si="38"/>
        <v>19</v>
      </c>
      <c r="F600" s="1" t="str">
        <f t="shared" si="39"/>
        <v>19.0mm FBE</v>
      </c>
      <c r="G600" s="1" t="str">
        <f>_xlfn.CONCAT(TEXT(Q600,"0.0"),"mm ",INDEX('Pipe Lookup'!D:D,MATCH('~01 Pipe Segmentation'!R600,'Pipe Lookup'!C:C,0))," TYPE ",P600)</f>
        <v>19.0mm Fusion-Bonded Epoxy TYPE 7</v>
      </c>
      <c r="L600" s="1" t="s">
        <v>55</v>
      </c>
      <c r="M600" s="1">
        <v>1023007</v>
      </c>
      <c r="N600" s="1">
        <v>1023214.06</v>
      </c>
      <c r="O600" s="1">
        <v>207.06000000005588</v>
      </c>
      <c r="P600" s="1">
        <v>7</v>
      </c>
      <c r="Q600" s="1">
        <v>19</v>
      </c>
      <c r="R600" s="1" t="s">
        <v>56</v>
      </c>
      <c r="S600" s="1" t="s">
        <v>339</v>
      </c>
      <c r="V600" s="1" t="s">
        <v>175</v>
      </c>
      <c r="W600" s="1" t="s">
        <v>86</v>
      </c>
    </row>
    <row r="601" spans="1:24" x14ac:dyDescent="0.2">
      <c r="A601" s="1">
        <f t="shared" si="36"/>
        <v>1023214.06</v>
      </c>
      <c r="B601" s="1">
        <f t="shared" si="36"/>
        <v>1023219.3</v>
      </c>
      <c r="C601" s="11" t="s">
        <v>54</v>
      </c>
      <c r="D601" s="1" t="str">
        <f t="shared" si="37"/>
        <v>LE</v>
      </c>
      <c r="E601" s="1">
        <f t="shared" si="38"/>
        <v>23.7</v>
      </c>
      <c r="F601" s="1" t="str">
        <f t="shared" si="39"/>
        <v>23.7mm LE</v>
      </c>
      <c r="G601" s="1" t="str">
        <f>_xlfn.CONCAT(TEXT(Q601,"0.0"),"mm ",INDEX('Pipe Lookup'!D:D,MATCH('~01 Pipe Segmentation'!R601,'Pipe Lookup'!C:C,0))," TYPE ",P601)</f>
        <v>23.7mm Elbow TYPE 28</v>
      </c>
      <c r="L601" s="1" t="s">
        <v>55</v>
      </c>
      <c r="M601" s="1">
        <v>1023214.06</v>
      </c>
      <c r="N601" s="1">
        <v>1023219.3</v>
      </c>
      <c r="O601" s="1">
        <v>5.2399999999906868</v>
      </c>
      <c r="P601" s="1">
        <v>28</v>
      </c>
      <c r="Q601" s="1">
        <v>23.7</v>
      </c>
      <c r="R601" s="1" t="s">
        <v>58</v>
      </c>
      <c r="S601" s="1" t="s">
        <v>339</v>
      </c>
      <c r="U601" s="1" t="s">
        <v>351</v>
      </c>
      <c r="V601" s="1">
        <v>0</v>
      </c>
      <c r="W601" s="1" t="s">
        <v>60</v>
      </c>
    </row>
    <row r="602" spans="1:24" x14ac:dyDescent="0.2">
      <c r="A602" s="1">
        <f t="shared" si="36"/>
        <v>1023219.3</v>
      </c>
      <c r="B602" s="1">
        <f t="shared" si="36"/>
        <v>1023258.19</v>
      </c>
      <c r="C602" s="11" t="s">
        <v>54</v>
      </c>
      <c r="D602" s="1" t="str">
        <f t="shared" si="37"/>
        <v>FBE</v>
      </c>
      <c r="E602" s="1">
        <f t="shared" si="38"/>
        <v>19</v>
      </c>
      <c r="F602" s="1" t="str">
        <f t="shared" si="39"/>
        <v>19.0mm FBE</v>
      </c>
      <c r="G602" s="1" t="str">
        <f>_xlfn.CONCAT(TEXT(Q602,"0.0"),"mm ",INDEX('Pipe Lookup'!D:D,MATCH('~01 Pipe Segmentation'!R602,'Pipe Lookup'!C:C,0))," TYPE ",P602)</f>
        <v>19.0mm Fusion-Bonded Epoxy TYPE 7</v>
      </c>
      <c r="L602" s="1" t="s">
        <v>55</v>
      </c>
      <c r="M602" s="1">
        <v>1023219.3</v>
      </c>
      <c r="N602" s="1">
        <v>1023258.19</v>
      </c>
      <c r="O602" s="1">
        <v>38.889999999897555</v>
      </c>
      <c r="P602" s="1">
        <v>7</v>
      </c>
      <c r="Q602" s="1">
        <v>19</v>
      </c>
      <c r="R602" s="1" t="s">
        <v>56</v>
      </c>
      <c r="S602" s="1" t="s">
        <v>339</v>
      </c>
      <c r="V602" s="1">
        <v>0</v>
      </c>
      <c r="W602" s="1" t="s">
        <v>60</v>
      </c>
    </row>
    <row r="603" spans="1:24" x14ac:dyDescent="0.2">
      <c r="A603" s="1">
        <f t="shared" si="36"/>
        <v>1023258.19</v>
      </c>
      <c r="B603" s="1">
        <f t="shared" si="36"/>
        <v>1023265.18</v>
      </c>
      <c r="C603" s="11" t="s">
        <v>54</v>
      </c>
      <c r="D603" s="1" t="str">
        <f t="shared" si="37"/>
        <v>LE</v>
      </c>
      <c r="E603" s="1">
        <f t="shared" si="38"/>
        <v>23.7</v>
      </c>
      <c r="F603" s="1" t="str">
        <f t="shared" si="39"/>
        <v>23.7mm LE</v>
      </c>
      <c r="G603" s="1" t="str">
        <f>_xlfn.CONCAT(TEXT(Q603,"0.0"),"mm ",INDEX('Pipe Lookup'!D:D,MATCH('~01 Pipe Segmentation'!R603,'Pipe Lookup'!C:C,0))," TYPE ",P603)</f>
        <v>23.7mm Elbow TYPE 28</v>
      </c>
      <c r="L603" s="1" t="s">
        <v>55</v>
      </c>
      <c r="M603" s="1">
        <v>1023258.19</v>
      </c>
      <c r="N603" s="1">
        <v>1023265.18</v>
      </c>
      <c r="O603" s="1">
        <v>6.9900000001071021</v>
      </c>
      <c r="P603" s="1">
        <v>28</v>
      </c>
      <c r="Q603" s="1">
        <v>23.7</v>
      </c>
      <c r="R603" s="1" t="s">
        <v>58</v>
      </c>
      <c r="S603" s="1" t="s">
        <v>339</v>
      </c>
      <c r="U603" s="1" t="s">
        <v>352</v>
      </c>
      <c r="V603" s="1">
        <v>0</v>
      </c>
      <c r="W603" s="1" t="s">
        <v>60</v>
      </c>
    </row>
    <row r="604" spans="1:24" x14ac:dyDescent="0.2">
      <c r="A604" s="1">
        <f t="shared" si="36"/>
        <v>1023265.18</v>
      </c>
      <c r="B604" s="1">
        <f t="shared" si="36"/>
        <v>1023269.68</v>
      </c>
      <c r="C604" s="11" t="s">
        <v>54</v>
      </c>
      <c r="D604" s="1" t="str">
        <f t="shared" si="37"/>
        <v>FBE</v>
      </c>
      <c r="E604" s="1">
        <f t="shared" si="38"/>
        <v>19</v>
      </c>
      <c r="F604" s="1" t="str">
        <f t="shared" si="39"/>
        <v>19.0mm FBE</v>
      </c>
      <c r="G604" s="1" t="str">
        <f>_xlfn.CONCAT(TEXT(Q604,"0.0"),"mm ",INDEX('Pipe Lookup'!D:D,MATCH('~01 Pipe Segmentation'!R604,'Pipe Lookup'!C:C,0))," TYPE ",P604)</f>
        <v>19.0mm Fusion-Bonded Epoxy TYPE 7</v>
      </c>
      <c r="L604" s="1" t="s">
        <v>55</v>
      </c>
      <c r="M604" s="1">
        <v>1023265.18</v>
      </c>
      <c r="N604" s="1">
        <v>1023269.68</v>
      </c>
      <c r="O604" s="1">
        <v>4.5</v>
      </c>
      <c r="P604" s="1">
        <v>7</v>
      </c>
      <c r="Q604" s="1">
        <v>19</v>
      </c>
      <c r="R604" s="1" t="s">
        <v>56</v>
      </c>
      <c r="S604" s="1" t="s">
        <v>339</v>
      </c>
      <c r="V604" s="1">
        <v>0</v>
      </c>
      <c r="W604" s="1" t="s">
        <v>60</v>
      </c>
    </row>
    <row r="605" spans="1:24" x14ac:dyDescent="0.2">
      <c r="A605" s="1">
        <f t="shared" si="36"/>
        <v>1023269.68</v>
      </c>
      <c r="B605" s="1">
        <f t="shared" si="36"/>
        <v>1023275.68</v>
      </c>
      <c r="C605" s="11" t="s">
        <v>54</v>
      </c>
      <c r="D605" s="1" t="str">
        <f t="shared" si="37"/>
        <v>LE</v>
      </c>
      <c r="E605" s="1">
        <f t="shared" si="38"/>
        <v>23.7</v>
      </c>
      <c r="F605" s="1" t="str">
        <f t="shared" si="39"/>
        <v>23.7mm LE</v>
      </c>
      <c r="G605" s="1" t="str">
        <f>_xlfn.CONCAT(TEXT(Q605,"0.0"),"mm ",INDEX('Pipe Lookup'!D:D,MATCH('~01 Pipe Segmentation'!R605,'Pipe Lookup'!C:C,0))," TYPE ",P605)</f>
        <v>23.7mm Elbow TYPE 28</v>
      </c>
      <c r="L605" s="1" t="s">
        <v>55</v>
      </c>
      <c r="M605" s="1">
        <v>1023269.68</v>
      </c>
      <c r="N605" s="1">
        <v>1023275.68</v>
      </c>
      <c r="O605" s="1">
        <v>6</v>
      </c>
      <c r="P605" s="1">
        <v>28</v>
      </c>
      <c r="Q605" s="1">
        <v>23.7</v>
      </c>
      <c r="R605" s="1" t="s">
        <v>58</v>
      </c>
      <c r="S605" s="1" t="s">
        <v>339</v>
      </c>
      <c r="U605" s="1" t="s">
        <v>353</v>
      </c>
      <c r="V605" s="1">
        <v>0</v>
      </c>
      <c r="W605" s="1" t="s">
        <v>60</v>
      </c>
    </row>
    <row r="606" spans="1:24" x14ac:dyDescent="0.2">
      <c r="A606" s="1">
        <f t="shared" si="36"/>
        <v>1023275.68</v>
      </c>
      <c r="B606" s="1">
        <f t="shared" si="36"/>
        <v>1023457.07</v>
      </c>
      <c r="C606" s="11" t="s">
        <v>54</v>
      </c>
      <c r="D606" s="1" t="str">
        <f t="shared" si="37"/>
        <v>FBE</v>
      </c>
      <c r="E606" s="1">
        <f t="shared" si="38"/>
        <v>19</v>
      </c>
      <c r="F606" s="1" t="str">
        <f t="shared" si="39"/>
        <v>19.0mm FBE</v>
      </c>
      <c r="G606" s="1" t="str">
        <f>_xlfn.CONCAT(TEXT(Q606,"0.0"),"mm ",INDEX('Pipe Lookup'!D:D,MATCH('~01 Pipe Segmentation'!R606,'Pipe Lookup'!C:C,0))," TYPE ",P606)</f>
        <v>19.0mm Fusion-Bonded Epoxy TYPE 7</v>
      </c>
      <c r="L606" s="1" t="s">
        <v>55</v>
      </c>
      <c r="M606" s="1">
        <v>1023275.68</v>
      </c>
      <c r="N606" s="1">
        <v>1023457.07</v>
      </c>
      <c r="O606" s="1">
        <v>181.38999999989755</v>
      </c>
      <c r="P606" s="1">
        <v>7</v>
      </c>
      <c r="Q606" s="1">
        <v>19</v>
      </c>
      <c r="R606" s="1" t="s">
        <v>56</v>
      </c>
      <c r="S606" s="1" t="s">
        <v>339</v>
      </c>
      <c r="V606" s="1">
        <v>0</v>
      </c>
      <c r="W606" s="1" t="s">
        <v>60</v>
      </c>
    </row>
    <row r="607" spans="1:24" x14ac:dyDescent="0.2">
      <c r="A607" s="1">
        <f t="shared" si="36"/>
        <v>1023457.07</v>
      </c>
      <c r="B607" s="1">
        <f t="shared" si="36"/>
        <v>1023462.3</v>
      </c>
      <c r="C607" s="11" t="s">
        <v>54</v>
      </c>
      <c r="D607" s="1" t="str">
        <f t="shared" si="37"/>
        <v>LE</v>
      </c>
      <c r="E607" s="1">
        <f t="shared" si="38"/>
        <v>23.7</v>
      </c>
      <c r="F607" s="1" t="str">
        <f t="shared" si="39"/>
        <v>23.7mm LE</v>
      </c>
      <c r="G607" s="1" t="str">
        <f>_xlfn.CONCAT(TEXT(Q607,"0.0"),"mm ",INDEX('Pipe Lookup'!D:D,MATCH('~01 Pipe Segmentation'!R607,'Pipe Lookup'!C:C,0))," TYPE ",P607)</f>
        <v>23.7mm Elbow TYPE 28</v>
      </c>
      <c r="L607" s="1" t="s">
        <v>55</v>
      </c>
      <c r="M607" s="1">
        <v>1023457.07</v>
      </c>
      <c r="N607" s="1">
        <v>1023462.3</v>
      </c>
      <c r="O607" s="1">
        <v>5.2300000000977889</v>
      </c>
      <c r="P607" s="1">
        <v>28</v>
      </c>
      <c r="Q607" s="1">
        <v>23.7</v>
      </c>
      <c r="R607" s="1" t="s">
        <v>58</v>
      </c>
      <c r="S607" s="1" t="s">
        <v>339</v>
      </c>
      <c r="U607" s="1" t="s">
        <v>354</v>
      </c>
      <c r="V607" s="1">
        <v>0</v>
      </c>
      <c r="W607" s="1" t="s">
        <v>60</v>
      </c>
    </row>
    <row r="608" spans="1:24" x14ac:dyDescent="0.2">
      <c r="A608" s="1">
        <f t="shared" si="36"/>
        <v>1023462.3</v>
      </c>
      <c r="B608" s="1">
        <f t="shared" si="36"/>
        <v>1023762.68</v>
      </c>
      <c r="C608" s="11" t="s">
        <v>54</v>
      </c>
      <c r="D608" s="1" t="str">
        <f t="shared" si="37"/>
        <v>FBE</v>
      </c>
      <c r="E608" s="1">
        <f t="shared" si="38"/>
        <v>19</v>
      </c>
      <c r="F608" s="1" t="str">
        <f t="shared" si="39"/>
        <v>19.0mm FBE</v>
      </c>
      <c r="G608" s="1" t="str">
        <f>_xlfn.CONCAT(TEXT(Q608,"0.0"),"mm ",INDEX('Pipe Lookup'!D:D,MATCH('~01 Pipe Segmentation'!R608,'Pipe Lookup'!C:C,0))," TYPE ",P608)</f>
        <v>19.0mm Fusion-Bonded Epoxy TYPE 7</v>
      </c>
      <c r="L608" s="1" t="s">
        <v>55</v>
      </c>
      <c r="M608" s="1">
        <v>1023462.3</v>
      </c>
      <c r="N608" s="1">
        <v>1023762.68</v>
      </c>
      <c r="O608" s="1">
        <v>300.38000000000466</v>
      </c>
      <c r="P608" s="1">
        <v>7</v>
      </c>
      <c r="Q608" s="1">
        <v>19</v>
      </c>
      <c r="R608" s="1" t="s">
        <v>56</v>
      </c>
      <c r="S608" s="1" t="s">
        <v>339</v>
      </c>
      <c r="V608" s="1">
        <v>0</v>
      </c>
      <c r="W608" s="1" t="s">
        <v>60</v>
      </c>
    </row>
    <row r="609" spans="1:23" x14ac:dyDescent="0.2">
      <c r="A609" s="1">
        <f t="shared" si="36"/>
        <v>1023762.68</v>
      </c>
      <c r="B609" s="1">
        <f t="shared" si="36"/>
        <v>1023810.68</v>
      </c>
      <c r="C609" s="11" t="s">
        <v>54</v>
      </c>
      <c r="D609" s="1" t="str">
        <f t="shared" si="37"/>
        <v>FBE</v>
      </c>
      <c r="E609" s="1">
        <f t="shared" si="38"/>
        <v>21.5</v>
      </c>
      <c r="F609" s="1" t="str">
        <f t="shared" si="39"/>
        <v>21.5mm FBE</v>
      </c>
      <c r="G609" s="1" t="str">
        <f>_xlfn.CONCAT(TEXT(Q609,"0.0"),"mm ",INDEX('Pipe Lookup'!D:D,MATCH('~01 Pipe Segmentation'!R609,'Pipe Lookup'!C:C,0))," TYPE ",P609)</f>
        <v>21.5mm Fusion-Bonded Epoxy TYPE 34</v>
      </c>
      <c r="L609" s="1" t="s">
        <v>55</v>
      </c>
      <c r="M609" s="1">
        <v>1023762.68</v>
      </c>
      <c r="N609" s="1">
        <v>1023810.68</v>
      </c>
      <c r="O609" s="1">
        <v>48</v>
      </c>
      <c r="P609" s="1">
        <v>34</v>
      </c>
      <c r="Q609" s="1">
        <v>21.5</v>
      </c>
      <c r="R609" s="1" t="s">
        <v>56</v>
      </c>
      <c r="S609" s="1" t="s">
        <v>339</v>
      </c>
      <c r="U609" s="1" t="s">
        <v>355</v>
      </c>
      <c r="V609" s="1">
        <v>0</v>
      </c>
      <c r="W609" s="1" t="s">
        <v>60</v>
      </c>
    </row>
    <row r="610" spans="1:23" x14ac:dyDescent="0.2">
      <c r="A610" s="1">
        <f t="shared" si="36"/>
        <v>1023810.68</v>
      </c>
      <c r="B610" s="1">
        <f t="shared" si="36"/>
        <v>1023871</v>
      </c>
      <c r="C610" s="11" t="s">
        <v>54</v>
      </c>
      <c r="D610" s="1" t="str">
        <f t="shared" si="37"/>
        <v>FBE</v>
      </c>
      <c r="E610" s="1">
        <f t="shared" si="38"/>
        <v>19</v>
      </c>
      <c r="F610" s="1" t="str">
        <f t="shared" si="39"/>
        <v>19.0mm FBE</v>
      </c>
      <c r="G610" s="1" t="str">
        <f>_xlfn.CONCAT(TEXT(Q610,"0.0"),"mm ",INDEX('Pipe Lookup'!D:D,MATCH('~01 Pipe Segmentation'!R610,'Pipe Lookup'!C:C,0))," TYPE ",P610)</f>
        <v>19.0mm Fusion-Bonded Epoxy TYPE 7</v>
      </c>
      <c r="L610" s="1" t="s">
        <v>55</v>
      </c>
      <c r="M610" s="1">
        <v>1023810.68</v>
      </c>
      <c r="N610" s="1">
        <v>1023871</v>
      </c>
      <c r="O610" s="1">
        <v>60.319999999948777</v>
      </c>
      <c r="P610" s="1">
        <v>7</v>
      </c>
      <c r="Q610" s="1">
        <v>19</v>
      </c>
      <c r="R610" s="1" t="s">
        <v>56</v>
      </c>
      <c r="S610" s="1" t="s">
        <v>339</v>
      </c>
      <c r="V610" s="1">
        <v>0</v>
      </c>
      <c r="W610" s="1" t="s">
        <v>60</v>
      </c>
    </row>
    <row r="611" spans="1:23" x14ac:dyDescent="0.2">
      <c r="A611" s="1">
        <f t="shared" si="36"/>
        <v>1023871</v>
      </c>
      <c r="B611" s="1">
        <f t="shared" si="36"/>
        <v>1023900</v>
      </c>
      <c r="C611" s="11" t="s">
        <v>54</v>
      </c>
      <c r="D611" s="1" t="str">
        <f t="shared" si="37"/>
        <v>FBE</v>
      </c>
      <c r="E611" s="1">
        <f t="shared" si="38"/>
        <v>21.5</v>
      </c>
      <c r="F611" s="1" t="str">
        <f t="shared" si="39"/>
        <v>21.5mm FBE</v>
      </c>
      <c r="G611" s="1" t="str">
        <f>_xlfn.CONCAT(TEXT(Q611,"0.0"),"mm ",INDEX('Pipe Lookup'!D:D,MATCH('~01 Pipe Segmentation'!R611,'Pipe Lookup'!C:C,0))," TYPE ",P611)</f>
        <v>21.5mm Fusion-Bonded Epoxy TYPE 34</v>
      </c>
      <c r="L611" s="1" t="s">
        <v>55</v>
      </c>
      <c r="M611" s="1">
        <v>1023871</v>
      </c>
      <c r="N611" s="1">
        <v>1023900</v>
      </c>
      <c r="O611" s="1">
        <v>29</v>
      </c>
      <c r="P611" s="1">
        <v>34</v>
      </c>
      <c r="Q611" s="1">
        <v>21.5</v>
      </c>
      <c r="R611" s="1" t="s">
        <v>56</v>
      </c>
      <c r="S611" s="1" t="s">
        <v>339</v>
      </c>
      <c r="U611" s="1" t="s">
        <v>356</v>
      </c>
      <c r="V611" s="1">
        <v>0</v>
      </c>
      <c r="W611" s="1" t="s">
        <v>60</v>
      </c>
    </row>
    <row r="612" spans="1:23" x14ac:dyDescent="0.2">
      <c r="A612" s="1">
        <f t="shared" si="36"/>
        <v>1023900</v>
      </c>
      <c r="B612" s="1">
        <f t="shared" si="36"/>
        <v>1023975</v>
      </c>
      <c r="C612" s="11" t="s">
        <v>54</v>
      </c>
      <c r="D612" s="1" t="str">
        <f t="shared" si="37"/>
        <v>FBE</v>
      </c>
      <c r="E612" s="1">
        <f t="shared" si="38"/>
        <v>21.5</v>
      </c>
      <c r="F612" s="1" t="str">
        <f t="shared" si="39"/>
        <v>21.5mm FBE</v>
      </c>
      <c r="G612" s="1" t="str">
        <f>_xlfn.CONCAT(TEXT(Q612,"0.0"),"mm ",INDEX('Pipe Lookup'!D:D,MATCH('~01 Pipe Segmentation'!R612,'Pipe Lookup'!C:C,0))," TYPE ",P612)</f>
        <v>21.5mm Fusion-Bonded Epoxy TYPE 34</v>
      </c>
      <c r="L612" s="1" t="s">
        <v>55</v>
      </c>
      <c r="M612" s="1">
        <v>1023900</v>
      </c>
      <c r="N612" s="1">
        <v>1023975</v>
      </c>
      <c r="O612" s="1">
        <v>75</v>
      </c>
      <c r="P612" s="1">
        <v>34</v>
      </c>
      <c r="Q612" s="1">
        <v>21.5</v>
      </c>
      <c r="R612" s="1" t="s">
        <v>56</v>
      </c>
      <c r="S612" s="1" t="s">
        <v>339</v>
      </c>
      <c r="U612" s="1" t="s">
        <v>209</v>
      </c>
      <c r="V612" s="1">
        <v>0</v>
      </c>
      <c r="W612" s="1" t="s">
        <v>86</v>
      </c>
    </row>
    <row r="613" spans="1:23" x14ac:dyDescent="0.2">
      <c r="A613" s="1">
        <f t="shared" si="36"/>
        <v>1023975</v>
      </c>
      <c r="B613" s="1">
        <f t="shared" si="36"/>
        <v>1023981</v>
      </c>
      <c r="C613" s="11" t="s">
        <v>54</v>
      </c>
      <c r="D613" s="1" t="str">
        <f t="shared" si="37"/>
        <v>LE</v>
      </c>
      <c r="E613" s="1">
        <f t="shared" si="38"/>
        <v>23.7</v>
      </c>
      <c r="F613" s="1" t="str">
        <f t="shared" si="39"/>
        <v>23.7mm LE</v>
      </c>
      <c r="G613" s="1" t="str">
        <f>_xlfn.CONCAT(TEXT(Q613,"0.0"),"mm ",INDEX('Pipe Lookup'!D:D,MATCH('~01 Pipe Segmentation'!R613,'Pipe Lookup'!C:C,0))," TYPE ",P613)</f>
        <v>23.7mm Elbow TYPE 28</v>
      </c>
      <c r="L613" s="1" t="s">
        <v>55</v>
      </c>
      <c r="M613" s="1">
        <v>1023975</v>
      </c>
      <c r="N613" s="1">
        <v>1023981</v>
      </c>
      <c r="O613" s="1">
        <v>6</v>
      </c>
      <c r="P613" s="1">
        <v>28</v>
      </c>
      <c r="Q613" s="1">
        <v>23.7</v>
      </c>
      <c r="R613" s="1" t="s">
        <v>58</v>
      </c>
      <c r="S613" s="1" t="s">
        <v>339</v>
      </c>
      <c r="U613" s="1" t="s">
        <v>357</v>
      </c>
      <c r="V613" s="1">
        <v>0</v>
      </c>
      <c r="W613" s="1" t="s">
        <v>60</v>
      </c>
    </row>
    <row r="614" spans="1:23" x14ac:dyDescent="0.2">
      <c r="A614" s="1">
        <f t="shared" si="36"/>
        <v>1023981</v>
      </c>
      <c r="B614" s="1">
        <f t="shared" si="36"/>
        <v>1023993</v>
      </c>
      <c r="C614" s="11" t="s">
        <v>54</v>
      </c>
      <c r="D614" s="1" t="str">
        <f t="shared" si="37"/>
        <v>FBE</v>
      </c>
      <c r="E614" s="1">
        <f t="shared" si="38"/>
        <v>21.5</v>
      </c>
      <c r="F614" s="1" t="str">
        <f t="shared" si="39"/>
        <v>21.5mm FBE</v>
      </c>
      <c r="G614" s="1" t="str">
        <f>_xlfn.CONCAT(TEXT(Q614,"0.0"),"mm ",INDEX('Pipe Lookup'!D:D,MATCH('~01 Pipe Segmentation'!R614,'Pipe Lookup'!C:C,0))," TYPE ",P614)</f>
        <v>21.5mm Fusion-Bonded Epoxy TYPE 34</v>
      </c>
      <c r="L614" s="1" t="s">
        <v>55</v>
      </c>
      <c r="M614" s="1">
        <v>1023981</v>
      </c>
      <c r="N614" s="1">
        <v>1023993</v>
      </c>
      <c r="O614" s="1">
        <v>12</v>
      </c>
      <c r="P614" s="1">
        <v>34</v>
      </c>
      <c r="Q614" s="1">
        <v>21.5</v>
      </c>
      <c r="R614" s="1" t="s">
        <v>56</v>
      </c>
      <c r="S614" s="1" t="s">
        <v>339</v>
      </c>
      <c r="U614" s="1" t="s">
        <v>67</v>
      </c>
      <c r="V614" s="1">
        <v>0</v>
      </c>
      <c r="W614" s="1" t="s">
        <v>60</v>
      </c>
    </row>
    <row r="615" spans="1:23" x14ac:dyDescent="0.2">
      <c r="A615" s="1">
        <f t="shared" si="36"/>
        <v>1023993</v>
      </c>
      <c r="B615" s="1">
        <f t="shared" si="36"/>
        <v>1023999</v>
      </c>
      <c r="C615" s="11" t="s">
        <v>54</v>
      </c>
      <c r="D615" s="1" t="str">
        <f t="shared" si="37"/>
        <v>LE</v>
      </c>
      <c r="E615" s="1">
        <f t="shared" si="38"/>
        <v>23.7</v>
      </c>
      <c r="F615" s="1" t="str">
        <f t="shared" si="39"/>
        <v>23.7mm LE</v>
      </c>
      <c r="G615" s="1" t="str">
        <f>_xlfn.CONCAT(TEXT(Q615,"0.0"),"mm ",INDEX('Pipe Lookup'!D:D,MATCH('~01 Pipe Segmentation'!R615,'Pipe Lookup'!C:C,0))," TYPE ",P615)</f>
        <v>23.7mm Elbow TYPE 28</v>
      </c>
      <c r="L615" s="1" t="s">
        <v>55</v>
      </c>
      <c r="M615" s="1">
        <v>1023993</v>
      </c>
      <c r="N615" s="1">
        <v>1023999</v>
      </c>
      <c r="O615" s="1">
        <v>6</v>
      </c>
      <c r="P615" s="1">
        <v>28</v>
      </c>
      <c r="Q615" s="1">
        <v>23.7</v>
      </c>
      <c r="R615" s="1" t="s">
        <v>58</v>
      </c>
      <c r="S615" s="1" t="s">
        <v>339</v>
      </c>
      <c r="U615" s="1" t="s">
        <v>358</v>
      </c>
      <c r="V615" s="1">
        <v>0</v>
      </c>
      <c r="W615" s="1" t="s">
        <v>60</v>
      </c>
    </row>
    <row r="616" spans="1:23" x14ac:dyDescent="0.2">
      <c r="A616" s="1">
        <f t="shared" si="36"/>
        <v>1023999</v>
      </c>
      <c r="B616" s="1">
        <f t="shared" si="36"/>
        <v>1024008</v>
      </c>
      <c r="C616" s="11" t="s">
        <v>54</v>
      </c>
      <c r="D616" s="1" t="str">
        <f t="shared" si="37"/>
        <v>FBE</v>
      </c>
      <c r="E616" s="1">
        <f t="shared" si="38"/>
        <v>19</v>
      </c>
      <c r="F616" s="1" t="str">
        <f t="shared" si="39"/>
        <v>19.0mm FBE</v>
      </c>
      <c r="G616" s="1" t="str">
        <f>_xlfn.CONCAT(TEXT(Q616,"0.0"),"mm ",INDEX('Pipe Lookup'!D:D,MATCH('~01 Pipe Segmentation'!R616,'Pipe Lookup'!C:C,0))," TYPE ",P616)</f>
        <v>19.0mm Fusion-Bonded Epoxy TYPE 7</v>
      </c>
      <c r="L616" s="1" t="s">
        <v>55</v>
      </c>
      <c r="M616" s="1">
        <v>1023999</v>
      </c>
      <c r="N616" s="1">
        <v>1024008</v>
      </c>
      <c r="O616" s="1">
        <v>9</v>
      </c>
      <c r="P616" s="1">
        <v>7</v>
      </c>
      <c r="Q616" s="1">
        <v>19</v>
      </c>
      <c r="R616" s="1" t="s">
        <v>56</v>
      </c>
      <c r="S616" s="1" t="s">
        <v>339</v>
      </c>
      <c r="U616" s="1" t="s">
        <v>359</v>
      </c>
      <c r="V616" s="1">
        <v>0</v>
      </c>
      <c r="W616" s="1" t="s">
        <v>60</v>
      </c>
    </row>
    <row r="617" spans="1:23" x14ac:dyDescent="0.2">
      <c r="A617" s="1">
        <f t="shared" si="36"/>
        <v>1024008</v>
      </c>
      <c r="B617" s="1">
        <f t="shared" si="36"/>
        <v>1024050</v>
      </c>
      <c r="C617" s="11" t="s">
        <v>54</v>
      </c>
      <c r="D617" s="1" t="str">
        <f t="shared" si="37"/>
        <v>FBE</v>
      </c>
      <c r="E617" s="1">
        <f t="shared" si="38"/>
        <v>19</v>
      </c>
      <c r="F617" s="1" t="str">
        <f t="shared" si="39"/>
        <v>19.0mm FBE</v>
      </c>
      <c r="G617" s="1" t="str">
        <f>_xlfn.CONCAT(TEXT(Q617,"0.0"),"mm ",INDEX('Pipe Lookup'!D:D,MATCH('~01 Pipe Segmentation'!R617,'Pipe Lookup'!C:C,0))," TYPE ",P617)</f>
        <v>19.0mm Fusion-Bonded Epoxy TYPE 7</v>
      </c>
      <c r="L617" s="1" t="s">
        <v>55</v>
      </c>
      <c r="M617" s="1" t="s">
        <v>360</v>
      </c>
      <c r="N617" s="1" t="s">
        <v>361</v>
      </c>
      <c r="O617" s="1">
        <v>42</v>
      </c>
      <c r="P617" s="1">
        <v>7</v>
      </c>
      <c r="Q617" s="1">
        <v>19</v>
      </c>
      <c r="R617" s="1" t="s">
        <v>56</v>
      </c>
      <c r="S617" s="1" t="s">
        <v>339</v>
      </c>
      <c r="U617" s="1" t="s">
        <v>251</v>
      </c>
      <c r="V617" s="1">
        <v>0</v>
      </c>
      <c r="W617" s="1" t="s">
        <v>86</v>
      </c>
    </row>
    <row r="618" spans="1:23" x14ac:dyDescent="0.2">
      <c r="A618" s="1">
        <f t="shared" si="36"/>
        <v>1024050</v>
      </c>
      <c r="B618" s="1">
        <f t="shared" si="36"/>
        <v>1024054</v>
      </c>
      <c r="C618" s="11" t="s">
        <v>54</v>
      </c>
      <c r="D618" s="1" t="str">
        <f t="shared" si="37"/>
        <v>LE</v>
      </c>
      <c r="E618" s="1">
        <f t="shared" si="38"/>
        <v>23.7</v>
      </c>
      <c r="F618" s="1" t="str">
        <f t="shared" si="39"/>
        <v>23.7mm LE</v>
      </c>
      <c r="G618" s="1" t="str">
        <f>_xlfn.CONCAT(TEXT(Q618,"0.0"),"mm ",INDEX('Pipe Lookup'!D:D,MATCH('~01 Pipe Segmentation'!R618,'Pipe Lookup'!C:C,0))," TYPE ",P618)</f>
        <v>23.7mm Elbow TYPE 28</v>
      </c>
      <c r="L618" s="1" t="s">
        <v>55</v>
      </c>
      <c r="M618" s="1" t="s">
        <v>361</v>
      </c>
      <c r="N618" s="1" t="s">
        <v>362</v>
      </c>
      <c r="O618" s="1">
        <v>4</v>
      </c>
      <c r="P618" s="1">
        <v>28</v>
      </c>
      <c r="Q618" s="1">
        <v>23.7</v>
      </c>
      <c r="R618" s="1" t="s">
        <v>58</v>
      </c>
      <c r="S618" s="1" t="s">
        <v>339</v>
      </c>
      <c r="U618" s="1" t="s">
        <v>363</v>
      </c>
      <c r="V618" s="1">
        <v>0</v>
      </c>
      <c r="W618" s="1" t="s">
        <v>60</v>
      </c>
    </row>
    <row r="619" spans="1:23" x14ac:dyDescent="0.2">
      <c r="A619" s="1">
        <f t="shared" si="36"/>
        <v>1024054</v>
      </c>
      <c r="B619" s="1">
        <f t="shared" si="36"/>
        <v>1024099</v>
      </c>
      <c r="C619" s="11" t="s">
        <v>54</v>
      </c>
      <c r="D619" s="1" t="str">
        <f t="shared" si="37"/>
        <v>FBE</v>
      </c>
      <c r="E619" s="1">
        <f t="shared" si="38"/>
        <v>19</v>
      </c>
      <c r="F619" s="1" t="str">
        <f t="shared" si="39"/>
        <v>19.0mm FBE</v>
      </c>
      <c r="G619" s="1" t="str">
        <f>_xlfn.CONCAT(TEXT(Q619,"0.0"),"mm ",INDEX('Pipe Lookup'!D:D,MATCH('~01 Pipe Segmentation'!R619,'Pipe Lookup'!C:C,0))," TYPE ",P619)</f>
        <v>19.0mm Fusion-Bonded Epoxy TYPE 7</v>
      </c>
      <c r="L619" s="1" t="s">
        <v>55</v>
      </c>
      <c r="M619" s="1" t="s">
        <v>362</v>
      </c>
      <c r="N619" s="1" t="s">
        <v>364</v>
      </c>
      <c r="O619" s="1">
        <v>45</v>
      </c>
      <c r="P619" s="1">
        <v>7</v>
      </c>
      <c r="Q619" s="1">
        <v>19</v>
      </c>
      <c r="R619" s="1" t="s">
        <v>56</v>
      </c>
      <c r="S619" s="1" t="s">
        <v>339</v>
      </c>
      <c r="V619" s="1">
        <v>0</v>
      </c>
      <c r="W619" s="1" t="s">
        <v>60</v>
      </c>
    </row>
    <row r="620" spans="1:23" x14ac:dyDescent="0.2">
      <c r="A620" s="1">
        <f t="shared" si="36"/>
        <v>1024099</v>
      </c>
      <c r="B620" s="1">
        <f t="shared" si="36"/>
        <v>1024123</v>
      </c>
      <c r="C620" s="11" t="s">
        <v>54</v>
      </c>
      <c r="D620" s="1" t="str">
        <f t="shared" si="37"/>
        <v>ARO</v>
      </c>
      <c r="E620" s="1">
        <f t="shared" si="38"/>
        <v>19</v>
      </c>
      <c r="F620" s="1" t="str">
        <f t="shared" si="39"/>
        <v>19.0mm ARO</v>
      </c>
      <c r="G620" s="1" t="str">
        <f>_xlfn.CONCAT(TEXT(Q620,"0.0"),"mm ",INDEX('Pipe Lookup'!D:D,MATCH('~01 Pipe Segmentation'!R620,'Pipe Lookup'!C:C,0))," TYPE ",P620)</f>
        <v>19.0mm Abrasion-Resistant Overcoat TYPE 8</v>
      </c>
      <c r="L620" s="1" t="s">
        <v>55</v>
      </c>
      <c r="M620" s="1" t="s">
        <v>364</v>
      </c>
      <c r="N620" s="1" t="s">
        <v>365</v>
      </c>
      <c r="O620" s="1">
        <v>24</v>
      </c>
      <c r="P620" s="1">
        <v>8</v>
      </c>
      <c r="Q620" s="1">
        <v>19</v>
      </c>
      <c r="R620" s="1" t="s">
        <v>80</v>
      </c>
      <c r="S620" s="1" t="s">
        <v>339</v>
      </c>
      <c r="U620" s="1" t="s">
        <v>366</v>
      </c>
      <c r="V620" s="1">
        <v>0</v>
      </c>
      <c r="W620" s="1" t="s">
        <v>60</v>
      </c>
    </row>
    <row r="621" spans="1:23" x14ac:dyDescent="0.2">
      <c r="A621" s="1">
        <f t="shared" si="36"/>
        <v>1024123</v>
      </c>
      <c r="B621" s="1">
        <f t="shared" si="36"/>
        <v>1024231</v>
      </c>
      <c r="C621" s="11" t="s">
        <v>54</v>
      </c>
      <c r="D621" s="1" t="str">
        <f t="shared" si="37"/>
        <v>FBE</v>
      </c>
      <c r="E621" s="1">
        <f t="shared" si="38"/>
        <v>19</v>
      </c>
      <c r="F621" s="1" t="str">
        <f t="shared" si="39"/>
        <v>19.0mm FBE</v>
      </c>
      <c r="G621" s="1" t="str">
        <f>_xlfn.CONCAT(TEXT(Q621,"0.0"),"mm ",INDEX('Pipe Lookup'!D:D,MATCH('~01 Pipe Segmentation'!R621,'Pipe Lookup'!C:C,0))," TYPE ",P621)</f>
        <v>19.0mm Fusion-Bonded Epoxy TYPE 7</v>
      </c>
      <c r="L621" s="1" t="s">
        <v>55</v>
      </c>
      <c r="M621" s="1" t="s">
        <v>365</v>
      </c>
      <c r="N621" s="1" t="s">
        <v>367</v>
      </c>
      <c r="O621" s="1">
        <v>108</v>
      </c>
      <c r="P621" s="1">
        <v>7</v>
      </c>
      <c r="Q621" s="1">
        <v>19</v>
      </c>
      <c r="R621" s="1" t="s">
        <v>56</v>
      </c>
      <c r="S621" s="1" t="s">
        <v>339</v>
      </c>
      <c r="V621" s="1">
        <v>0</v>
      </c>
      <c r="W621" s="1" t="s">
        <v>60</v>
      </c>
    </row>
    <row r="622" spans="1:23" x14ac:dyDescent="0.2">
      <c r="A622" s="1">
        <f t="shared" si="36"/>
        <v>1024231</v>
      </c>
      <c r="B622" s="1">
        <f t="shared" si="36"/>
        <v>1024236</v>
      </c>
      <c r="C622" s="11" t="s">
        <v>54</v>
      </c>
      <c r="D622" s="1" t="str">
        <f t="shared" si="37"/>
        <v>LE</v>
      </c>
      <c r="E622" s="1">
        <f t="shared" si="38"/>
        <v>23.7</v>
      </c>
      <c r="F622" s="1" t="str">
        <f t="shared" si="39"/>
        <v>23.7mm LE</v>
      </c>
      <c r="G622" s="1" t="str">
        <f>_xlfn.CONCAT(TEXT(Q622,"0.0"),"mm ",INDEX('Pipe Lookup'!D:D,MATCH('~01 Pipe Segmentation'!R622,'Pipe Lookup'!C:C,0))," TYPE ",P622)</f>
        <v>23.7mm Elbow TYPE 28</v>
      </c>
      <c r="L622" s="1" t="s">
        <v>55</v>
      </c>
      <c r="M622" s="1" t="s">
        <v>367</v>
      </c>
      <c r="N622" s="1" t="s">
        <v>368</v>
      </c>
      <c r="O622" s="1">
        <v>5</v>
      </c>
      <c r="P622" s="1">
        <v>28</v>
      </c>
      <c r="Q622" s="1">
        <v>23.7</v>
      </c>
      <c r="R622" s="1" t="s">
        <v>58</v>
      </c>
      <c r="S622" s="1" t="s">
        <v>339</v>
      </c>
      <c r="U622" s="1" t="s">
        <v>369</v>
      </c>
      <c r="V622" s="1">
        <v>0</v>
      </c>
      <c r="W622" s="1" t="s">
        <v>60</v>
      </c>
    </row>
    <row r="623" spans="1:23" x14ac:dyDescent="0.2">
      <c r="A623" s="1">
        <f t="shared" si="36"/>
        <v>1024236</v>
      </c>
      <c r="B623" s="1">
        <f t="shared" si="36"/>
        <v>1024284</v>
      </c>
      <c r="C623" s="11" t="s">
        <v>54</v>
      </c>
      <c r="D623" s="1" t="str">
        <f t="shared" si="37"/>
        <v>FBE</v>
      </c>
      <c r="E623" s="1">
        <f t="shared" si="38"/>
        <v>19</v>
      </c>
      <c r="F623" s="1" t="str">
        <f t="shared" si="39"/>
        <v>19.0mm FBE</v>
      </c>
      <c r="G623" s="1" t="str">
        <f>_xlfn.CONCAT(TEXT(Q623,"0.0"),"mm ",INDEX('Pipe Lookup'!D:D,MATCH('~01 Pipe Segmentation'!R623,'Pipe Lookup'!C:C,0))," TYPE ",P623)</f>
        <v>19.0mm Fusion-Bonded Epoxy TYPE 7</v>
      </c>
      <c r="L623" s="1" t="s">
        <v>55</v>
      </c>
      <c r="M623" s="1" t="s">
        <v>368</v>
      </c>
      <c r="N623" s="1" t="s">
        <v>370</v>
      </c>
      <c r="O623" s="1">
        <v>48</v>
      </c>
      <c r="P623" s="1">
        <v>7</v>
      </c>
      <c r="Q623" s="1">
        <v>19</v>
      </c>
      <c r="R623" s="1" t="s">
        <v>56</v>
      </c>
      <c r="S623" s="1" t="s">
        <v>339</v>
      </c>
      <c r="V623" s="1">
        <v>0</v>
      </c>
      <c r="W623" s="1" t="s">
        <v>60</v>
      </c>
    </row>
    <row r="624" spans="1:23" x14ac:dyDescent="0.2">
      <c r="A624" s="1">
        <f t="shared" si="36"/>
        <v>1024284</v>
      </c>
      <c r="B624" s="1">
        <f t="shared" si="36"/>
        <v>1024403</v>
      </c>
      <c r="C624" s="11" t="s">
        <v>54</v>
      </c>
      <c r="D624" s="1" t="str">
        <f t="shared" si="37"/>
        <v>ARO</v>
      </c>
      <c r="E624" s="1">
        <f t="shared" si="38"/>
        <v>21.5</v>
      </c>
      <c r="F624" s="1" t="str">
        <f t="shared" si="39"/>
        <v>21.5mm ARO</v>
      </c>
      <c r="G624" s="1" t="str">
        <f>_xlfn.CONCAT(TEXT(Q624,"0.0"),"mm ",INDEX('Pipe Lookup'!D:D,MATCH('~01 Pipe Segmentation'!R624,'Pipe Lookup'!C:C,0))," TYPE ",P624)</f>
        <v>21.5mm Abrasion-Resistant Overcoat TYPE 15</v>
      </c>
      <c r="L624" s="1" t="s">
        <v>55</v>
      </c>
      <c r="M624" s="1" t="s">
        <v>370</v>
      </c>
      <c r="N624" s="1" t="s">
        <v>371</v>
      </c>
      <c r="O624" s="1">
        <v>119</v>
      </c>
      <c r="P624" s="1">
        <v>15</v>
      </c>
      <c r="Q624" s="1">
        <v>21.5</v>
      </c>
      <c r="R624" s="1" t="s">
        <v>80</v>
      </c>
      <c r="S624" s="1" t="s">
        <v>339</v>
      </c>
      <c r="U624" s="1" t="s">
        <v>372</v>
      </c>
      <c r="V624" s="1">
        <v>0</v>
      </c>
      <c r="W624" s="1" t="s">
        <v>60</v>
      </c>
    </row>
    <row r="625" spans="1:23" x14ac:dyDescent="0.2">
      <c r="A625" s="1">
        <f t="shared" si="36"/>
        <v>1024403</v>
      </c>
      <c r="B625" s="1">
        <f t="shared" si="36"/>
        <v>1024406</v>
      </c>
      <c r="C625" s="11" t="s">
        <v>54</v>
      </c>
      <c r="D625" s="1" t="str">
        <f t="shared" si="37"/>
        <v>LE</v>
      </c>
      <c r="E625" s="1">
        <f t="shared" si="38"/>
        <v>23.7</v>
      </c>
      <c r="F625" s="1" t="str">
        <f t="shared" si="39"/>
        <v>23.7mm LE</v>
      </c>
      <c r="G625" s="1" t="str">
        <f>_xlfn.CONCAT(TEXT(Q625,"0.0"),"mm ",INDEX('Pipe Lookup'!D:D,MATCH('~01 Pipe Segmentation'!R625,'Pipe Lookup'!C:C,0))," TYPE ",P625)</f>
        <v>23.7mm Elbow TYPE 28</v>
      </c>
      <c r="L625" s="1" t="s">
        <v>55</v>
      </c>
      <c r="M625" s="1" t="s">
        <v>371</v>
      </c>
      <c r="N625" s="1" t="s">
        <v>373</v>
      </c>
      <c r="O625" s="1">
        <v>3</v>
      </c>
      <c r="P625" s="1">
        <v>28</v>
      </c>
      <c r="Q625" s="1">
        <v>23.7</v>
      </c>
      <c r="R625" s="1" t="s">
        <v>58</v>
      </c>
      <c r="S625" s="1" t="s">
        <v>339</v>
      </c>
      <c r="U625" s="1" t="s">
        <v>374</v>
      </c>
      <c r="V625" s="1">
        <v>0</v>
      </c>
      <c r="W625" s="1" t="s">
        <v>60</v>
      </c>
    </row>
    <row r="626" spans="1:23" x14ac:dyDescent="0.2">
      <c r="A626" s="1">
        <f t="shared" si="36"/>
        <v>1024467</v>
      </c>
      <c r="B626" s="1">
        <f t="shared" si="36"/>
        <v>1024470</v>
      </c>
      <c r="C626" s="11" t="s">
        <v>54</v>
      </c>
      <c r="D626" s="1" t="str">
        <f t="shared" si="37"/>
        <v>LE</v>
      </c>
      <c r="E626" s="1">
        <f t="shared" si="38"/>
        <v>23.7</v>
      </c>
      <c r="F626" s="1" t="str">
        <f t="shared" si="39"/>
        <v>23.7mm LE</v>
      </c>
      <c r="G626" s="1" t="str">
        <f>_xlfn.CONCAT(TEXT(Q626,"0.0"),"mm ",INDEX('Pipe Lookup'!D:D,MATCH('~01 Pipe Segmentation'!R626,'Pipe Lookup'!C:C,0))," TYPE ",P626)</f>
        <v>23.7mm Elbow TYPE 28</v>
      </c>
      <c r="L626" s="1" t="s">
        <v>55</v>
      </c>
      <c r="M626" s="1">
        <v>1024467</v>
      </c>
      <c r="N626" s="1">
        <v>1024470</v>
      </c>
      <c r="O626" s="1">
        <v>3</v>
      </c>
      <c r="P626" s="1">
        <v>28</v>
      </c>
      <c r="Q626" s="1">
        <v>23.7</v>
      </c>
      <c r="R626" s="1" t="s">
        <v>58</v>
      </c>
      <c r="S626" s="1" t="s">
        <v>339</v>
      </c>
      <c r="U626" s="1" t="s">
        <v>375</v>
      </c>
      <c r="V626" s="1" t="s">
        <v>175</v>
      </c>
      <c r="W626" s="1" t="s">
        <v>86</v>
      </c>
    </row>
    <row r="627" spans="1:23" x14ac:dyDescent="0.2">
      <c r="A627" s="1">
        <f t="shared" si="36"/>
        <v>1024470</v>
      </c>
      <c r="B627" s="1">
        <f t="shared" si="36"/>
        <v>1024686.04</v>
      </c>
      <c r="C627" s="11" t="s">
        <v>54</v>
      </c>
      <c r="D627" s="1" t="str">
        <f t="shared" si="37"/>
        <v>FBE</v>
      </c>
      <c r="E627" s="1">
        <f t="shared" si="38"/>
        <v>19</v>
      </c>
      <c r="F627" s="1" t="str">
        <f t="shared" si="39"/>
        <v>19.0mm FBE</v>
      </c>
      <c r="G627" s="1" t="str">
        <f>_xlfn.CONCAT(TEXT(Q627,"0.0"),"mm ",INDEX('Pipe Lookup'!D:D,MATCH('~01 Pipe Segmentation'!R627,'Pipe Lookup'!C:C,0))," TYPE ",P627)</f>
        <v>19.0mm Fusion-Bonded Epoxy TYPE 7</v>
      </c>
      <c r="L627" s="1" t="s">
        <v>55</v>
      </c>
      <c r="M627" s="1">
        <v>1024470</v>
      </c>
      <c r="N627" s="1">
        <v>1024686.04</v>
      </c>
      <c r="O627" s="1">
        <v>216.04000000003725</v>
      </c>
      <c r="P627" s="1">
        <v>7</v>
      </c>
      <c r="Q627" s="1">
        <v>19</v>
      </c>
      <c r="R627" s="1" t="s">
        <v>56</v>
      </c>
      <c r="S627" s="1" t="s">
        <v>339</v>
      </c>
      <c r="V627" s="1">
        <v>0</v>
      </c>
      <c r="W627" s="1" t="s">
        <v>60</v>
      </c>
    </row>
    <row r="628" spans="1:23" x14ac:dyDescent="0.2">
      <c r="A628" s="1">
        <f t="shared" si="36"/>
        <v>1024686.04</v>
      </c>
      <c r="B628" s="1">
        <f t="shared" si="36"/>
        <v>1024691.27</v>
      </c>
      <c r="C628" s="11" t="s">
        <v>54</v>
      </c>
      <c r="D628" s="1" t="str">
        <f t="shared" si="37"/>
        <v>LE</v>
      </c>
      <c r="E628" s="1">
        <f t="shared" si="38"/>
        <v>23.7</v>
      </c>
      <c r="F628" s="1" t="str">
        <f t="shared" si="39"/>
        <v>23.7mm LE</v>
      </c>
      <c r="G628" s="1" t="str">
        <f>_xlfn.CONCAT(TEXT(Q628,"0.0"),"mm ",INDEX('Pipe Lookup'!D:D,MATCH('~01 Pipe Segmentation'!R628,'Pipe Lookup'!C:C,0))," TYPE ",P628)</f>
        <v>23.7mm Elbow TYPE 28</v>
      </c>
      <c r="L628" s="1" t="s">
        <v>55</v>
      </c>
      <c r="M628" s="1">
        <v>1024686.04</v>
      </c>
      <c r="N628" s="1">
        <v>1024691.27</v>
      </c>
      <c r="O628" s="1">
        <v>5.2299999999813735</v>
      </c>
      <c r="P628" s="1">
        <v>28</v>
      </c>
      <c r="Q628" s="1">
        <v>23.7</v>
      </c>
      <c r="R628" s="1" t="s">
        <v>58</v>
      </c>
      <c r="S628" s="1" t="s">
        <v>339</v>
      </c>
      <c r="U628" s="1" t="s">
        <v>376</v>
      </c>
      <c r="V628" s="1">
        <v>0</v>
      </c>
      <c r="W628" s="1" t="s">
        <v>60</v>
      </c>
    </row>
    <row r="629" spans="1:23" x14ac:dyDescent="0.2">
      <c r="A629" s="1">
        <f t="shared" si="36"/>
        <v>1024691.27</v>
      </c>
      <c r="B629" s="1">
        <f t="shared" si="36"/>
        <v>1024832.49</v>
      </c>
      <c r="C629" s="11" t="s">
        <v>54</v>
      </c>
      <c r="D629" s="1" t="str">
        <f t="shared" si="37"/>
        <v>FBE</v>
      </c>
      <c r="E629" s="1">
        <f t="shared" si="38"/>
        <v>19</v>
      </c>
      <c r="F629" s="1" t="str">
        <f t="shared" si="39"/>
        <v>19.0mm FBE</v>
      </c>
      <c r="G629" s="1" t="str">
        <f>_xlfn.CONCAT(TEXT(Q629,"0.0"),"mm ",INDEX('Pipe Lookup'!D:D,MATCH('~01 Pipe Segmentation'!R629,'Pipe Lookup'!C:C,0))," TYPE ",P629)</f>
        <v>19.0mm Fusion-Bonded Epoxy TYPE 7</v>
      </c>
      <c r="L629" s="1" t="s">
        <v>55</v>
      </c>
      <c r="M629" s="1">
        <v>1024691.27</v>
      </c>
      <c r="N629" s="1">
        <v>1024832.49</v>
      </c>
      <c r="O629" s="1">
        <v>141.21999999997206</v>
      </c>
      <c r="P629" s="1">
        <v>7</v>
      </c>
      <c r="Q629" s="1">
        <v>19</v>
      </c>
      <c r="R629" s="1" t="s">
        <v>56</v>
      </c>
      <c r="S629" s="1" t="s">
        <v>339</v>
      </c>
      <c r="V629" s="1">
        <v>0</v>
      </c>
      <c r="W629" s="1" t="s">
        <v>60</v>
      </c>
    </row>
    <row r="630" spans="1:23" x14ac:dyDescent="0.2">
      <c r="A630" s="1">
        <f t="shared" si="36"/>
        <v>1024832.49</v>
      </c>
      <c r="B630" s="1">
        <f t="shared" si="36"/>
        <v>1024837.5</v>
      </c>
      <c r="C630" s="11" t="s">
        <v>54</v>
      </c>
      <c r="D630" s="1" t="str">
        <f t="shared" si="37"/>
        <v>LE</v>
      </c>
      <c r="E630" s="1">
        <f t="shared" si="38"/>
        <v>23.7</v>
      </c>
      <c r="F630" s="1" t="str">
        <f t="shared" si="39"/>
        <v>23.7mm LE</v>
      </c>
      <c r="G630" s="1" t="str">
        <f>_xlfn.CONCAT(TEXT(Q630,"0.0"),"mm ",INDEX('Pipe Lookup'!D:D,MATCH('~01 Pipe Segmentation'!R630,'Pipe Lookup'!C:C,0))," TYPE ",P630)</f>
        <v>23.7mm Elbow TYPE 28</v>
      </c>
      <c r="L630" s="1" t="s">
        <v>55</v>
      </c>
      <c r="M630" s="1">
        <v>1024832.49</v>
      </c>
      <c r="N630" s="1">
        <v>1024837.5</v>
      </c>
      <c r="O630" s="1">
        <v>5.0100000000093132</v>
      </c>
      <c r="P630" s="1">
        <v>28</v>
      </c>
      <c r="Q630" s="1">
        <v>23.7</v>
      </c>
      <c r="R630" s="1" t="s">
        <v>58</v>
      </c>
      <c r="S630" s="1" t="s">
        <v>339</v>
      </c>
      <c r="U630" s="1" t="s">
        <v>377</v>
      </c>
      <c r="V630" s="1">
        <v>0</v>
      </c>
      <c r="W630" s="1" t="s">
        <v>60</v>
      </c>
    </row>
    <row r="631" spans="1:23" x14ac:dyDescent="0.2">
      <c r="A631" s="1">
        <f t="shared" si="36"/>
        <v>1024837.5</v>
      </c>
      <c r="B631" s="1">
        <f t="shared" si="36"/>
        <v>1025237.92</v>
      </c>
      <c r="C631" s="11" t="s">
        <v>54</v>
      </c>
      <c r="D631" s="1" t="str">
        <f t="shared" si="37"/>
        <v>FBE</v>
      </c>
      <c r="E631" s="1">
        <f t="shared" si="38"/>
        <v>19</v>
      </c>
      <c r="F631" s="1" t="str">
        <f t="shared" si="39"/>
        <v>19.0mm FBE</v>
      </c>
      <c r="G631" s="1" t="str">
        <f>_xlfn.CONCAT(TEXT(Q631,"0.0"),"mm ",INDEX('Pipe Lookup'!D:D,MATCH('~01 Pipe Segmentation'!R631,'Pipe Lookup'!C:C,0))," TYPE ",P631)</f>
        <v>19.0mm Fusion-Bonded Epoxy TYPE 7</v>
      </c>
      <c r="L631" s="1" t="s">
        <v>55</v>
      </c>
      <c r="M631" s="1">
        <v>1024837.5</v>
      </c>
      <c r="N631" s="1">
        <v>1025237.92</v>
      </c>
      <c r="O631" s="1">
        <v>400.42000000004191</v>
      </c>
      <c r="P631" s="1">
        <v>7</v>
      </c>
      <c r="Q631" s="1">
        <v>19</v>
      </c>
      <c r="R631" s="1" t="s">
        <v>56</v>
      </c>
      <c r="S631" s="1" t="s">
        <v>339</v>
      </c>
      <c r="V631" s="1">
        <v>0</v>
      </c>
      <c r="W631" s="1" t="s">
        <v>60</v>
      </c>
    </row>
    <row r="632" spans="1:23" x14ac:dyDescent="0.2">
      <c r="A632" s="1">
        <f t="shared" si="36"/>
        <v>1025237.92</v>
      </c>
      <c r="B632" s="1">
        <f t="shared" si="36"/>
        <v>1025242.08</v>
      </c>
      <c r="C632" s="11" t="s">
        <v>54</v>
      </c>
      <c r="D632" s="1" t="str">
        <f t="shared" si="37"/>
        <v>LE</v>
      </c>
      <c r="E632" s="1">
        <f t="shared" si="38"/>
        <v>23.7</v>
      </c>
      <c r="F632" s="1" t="str">
        <f t="shared" si="39"/>
        <v>23.7mm LE</v>
      </c>
      <c r="G632" s="1" t="str">
        <f>_xlfn.CONCAT(TEXT(Q632,"0.0"),"mm ",INDEX('Pipe Lookup'!D:D,MATCH('~01 Pipe Segmentation'!R632,'Pipe Lookup'!C:C,0))," TYPE ",P632)</f>
        <v>23.7mm Elbow TYPE 28</v>
      </c>
      <c r="L632" s="1" t="s">
        <v>55</v>
      </c>
      <c r="M632" s="1">
        <v>1025237.92</v>
      </c>
      <c r="N632" s="1">
        <v>1025242.08</v>
      </c>
      <c r="O632" s="1">
        <v>4.159999999916181</v>
      </c>
      <c r="P632" s="1">
        <v>28</v>
      </c>
      <c r="Q632" s="1">
        <v>23.7</v>
      </c>
      <c r="R632" s="1" t="s">
        <v>58</v>
      </c>
      <c r="S632" s="1" t="s">
        <v>339</v>
      </c>
      <c r="U632" s="1" t="s">
        <v>378</v>
      </c>
      <c r="V632" s="1">
        <v>0</v>
      </c>
      <c r="W632" s="1" t="s">
        <v>60</v>
      </c>
    </row>
    <row r="633" spans="1:23" x14ac:dyDescent="0.2">
      <c r="A633" s="1">
        <f t="shared" si="36"/>
        <v>1025242.08</v>
      </c>
      <c r="B633" s="1">
        <f t="shared" si="36"/>
        <v>1025246.24</v>
      </c>
      <c r="C633" s="11" t="s">
        <v>54</v>
      </c>
      <c r="D633" s="1" t="str">
        <f t="shared" si="37"/>
        <v>LE</v>
      </c>
      <c r="E633" s="1">
        <f t="shared" si="38"/>
        <v>23.7</v>
      </c>
      <c r="F633" s="1" t="str">
        <f t="shared" si="39"/>
        <v>23.7mm LE</v>
      </c>
      <c r="G633" s="1" t="str">
        <f>_xlfn.CONCAT(TEXT(Q633,"0.0"),"mm ",INDEX('Pipe Lookup'!D:D,MATCH('~01 Pipe Segmentation'!R633,'Pipe Lookup'!C:C,0))," TYPE ",P633)</f>
        <v>23.7mm Elbow TYPE 28</v>
      </c>
      <c r="L633" s="1" t="s">
        <v>55</v>
      </c>
      <c r="M633" s="1">
        <v>1025242.08</v>
      </c>
      <c r="N633" s="1">
        <v>1025246.24</v>
      </c>
      <c r="O633" s="1">
        <v>4.1600000000325963</v>
      </c>
      <c r="P633" s="1">
        <v>28</v>
      </c>
      <c r="Q633" s="1">
        <v>23.7</v>
      </c>
      <c r="R633" s="1" t="s">
        <v>58</v>
      </c>
      <c r="S633" s="1" t="s">
        <v>339</v>
      </c>
      <c r="U633" s="1" t="s">
        <v>379</v>
      </c>
      <c r="V633" s="1">
        <v>0</v>
      </c>
      <c r="W633" s="1" t="s">
        <v>86</v>
      </c>
    </row>
    <row r="634" spans="1:23" x14ac:dyDescent="0.2">
      <c r="A634" s="1">
        <f t="shared" si="36"/>
        <v>1025246.24</v>
      </c>
      <c r="B634" s="1">
        <f t="shared" si="36"/>
        <v>1025262.04</v>
      </c>
      <c r="C634" s="11" t="s">
        <v>54</v>
      </c>
      <c r="D634" s="1" t="str">
        <f t="shared" si="37"/>
        <v>FBE</v>
      </c>
      <c r="E634" s="1">
        <f t="shared" si="38"/>
        <v>19</v>
      </c>
      <c r="F634" s="1" t="str">
        <f t="shared" si="39"/>
        <v>19.0mm FBE</v>
      </c>
      <c r="G634" s="1" t="str">
        <f>_xlfn.CONCAT(TEXT(Q634,"0.0"),"mm ",INDEX('Pipe Lookup'!D:D,MATCH('~01 Pipe Segmentation'!R634,'Pipe Lookup'!C:C,0))," TYPE ",P634)</f>
        <v>19.0mm Fusion-Bonded Epoxy TYPE 7</v>
      </c>
      <c r="L634" s="1" t="s">
        <v>55</v>
      </c>
      <c r="M634" s="1">
        <v>1025246.24</v>
      </c>
      <c r="N634" s="1">
        <v>1025262.04</v>
      </c>
      <c r="O634" s="1">
        <v>15.800000000046566</v>
      </c>
      <c r="P634" s="1">
        <v>7</v>
      </c>
      <c r="Q634" s="1">
        <v>19</v>
      </c>
      <c r="R634" s="1" t="s">
        <v>56</v>
      </c>
      <c r="S634" s="1" t="s">
        <v>339</v>
      </c>
      <c r="V634" s="1">
        <v>0</v>
      </c>
      <c r="W634" s="1" t="s">
        <v>60</v>
      </c>
    </row>
    <row r="635" spans="1:23" x14ac:dyDescent="0.2">
      <c r="A635" s="1">
        <f t="shared" si="36"/>
        <v>1025262.04</v>
      </c>
      <c r="B635" s="1">
        <f t="shared" si="36"/>
        <v>1025266.2</v>
      </c>
      <c r="C635" s="11" t="s">
        <v>54</v>
      </c>
      <c r="D635" s="1" t="str">
        <f t="shared" si="37"/>
        <v>LE</v>
      </c>
      <c r="E635" s="1">
        <f t="shared" si="38"/>
        <v>23.7</v>
      </c>
      <c r="F635" s="1" t="str">
        <f t="shared" si="39"/>
        <v>23.7mm LE</v>
      </c>
      <c r="G635" s="1" t="str">
        <f>_xlfn.CONCAT(TEXT(Q635,"0.0"),"mm ",INDEX('Pipe Lookup'!D:D,MATCH('~01 Pipe Segmentation'!R635,'Pipe Lookup'!C:C,0))," TYPE ",P635)</f>
        <v>23.7mm Elbow TYPE 28</v>
      </c>
      <c r="L635" s="1" t="s">
        <v>55</v>
      </c>
      <c r="M635" s="1">
        <v>1025262.04</v>
      </c>
      <c r="N635" s="1">
        <v>1025266.2</v>
      </c>
      <c r="O635" s="1">
        <v>4.159999999916181</v>
      </c>
      <c r="P635" s="1">
        <v>28</v>
      </c>
      <c r="Q635" s="1">
        <v>23.7</v>
      </c>
      <c r="R635" s="1" t="s">
        <v>58</v>
      </c>
      <c r="S635" s="1" t="s">
        <v>339</v>
      </c>
      <c r="U635" s="1" t="s">
        <v>380</v>
      </c>
      <c r="V635" s="1">
        <v>0</v>
      </c>
      <c r="W635" s="1" t="s">
        <v>60</v>
      </c>
    </row>
    <row r="636" spans="1:23" x14ac:dyDescent="0.2">
      <c r="A636" s="1">
        <f t="shared" si="36"/>
        <v>1025266.2</v>
      </c>
      <c r="B636" s="1">
        <f t="shared" si="36"/>
        <v>1025270.37</v>
      </c>
      <c r="C636" s="11" t="s">
        <v>54</v>
      </c>
      <c r="D636" s="1" t="str">
        <f t="shared" si="37"/>
        <v>LE</v>
      </c>
      <c r="E636" s="1">
        <f t="shared" si="38"/>
        <v>23.7</v>
      </c>
      <c r="F636" s="1" t="str">
        <f t="shared" si="39"/>
        <v>23.7mm LE</v>
      </c>
      <c r="G636" s="1" t="str">
        <f>_xlfn.CONCAT(TEXT(Q636,"0.0"),"mm ",INDEX('Pipe Lookup'!D:D,MATCH('~01 Pipe Segmentation'!R636,'Pipe Lookup'!C:C,0))," TYPE ",P636)</f>
        <v>23.7mm Elbow TYPE 28</v>
      </c>
      <c r="L636" s="1" t="s">
        <v>55</v>
      </c>
      <c r="M636" s="1">
        <v>1025266.2</v>
      </c>
      <c r="N636" s="1">
        <v>1025270.37</v>
      </c>
      <c r="O636" s="1">
        <v>4.1700000000419095</v>
      </c>
      <c r="P636" s="1">
        <v>28</v>
      </c>
      <c r="Q636" s="1">
        <v>23.7</v>
      </c>
      <c r="R636" s="1" t="s">
        <v>58</v>
      </c>
      <c r="S636" s="1" t="s">
        <v>339</v>
      </c>
      <c r="U636" s="1" t="s">
        <v>381</v>
      </c>
      <c r="V636" s="1">
        <v>0</v>
      </c>
      <c r="W636" s="1" t="s">
        <v>86</v>
      </c>
    </row>
    <row r="637" spans="1:23" x14ac:dyDescent="0.2">
      <c r="A637" s="1">
        <f t="shared" si="36"/>
        <v>1025270.37</v>
      </c>
      <c r="B637" s="1">
        <f t="shared" si="36"/>
        <v>1025600</v>
      </c>
      <c r="C637" s="11" t="s">
        <v>54</v>
      </c>
      <c r="D637" s="1" t="str">
        <f t="shared" si="37"/>
        <v>FBE</v>
      </c>
      <c r="E637" s="1">
        <f t="shared" si="38"/>
        <v>19</v>
      </c>
      <c r="F637" s="1" t="str">
        <f t="shared" si="39"/>
        <v>19.0mm FBE</v>
      </c>
      <c r="G637" s="1" t="str">
        <f>_xlfn.CONCAT(TEXT(Q637,"0.0"),"mm ",INDEX('Pipe Lookup'!D:D,MATCH('~01 Pipe Segmentation'!R637,'Pipe Lookup'!C:C,0))," TYPE ",P637)</f>
        <v>19.0mm Fusion-Bonded Epoxy TYPE 7</v>
      </c>
      <c r="L637" s="1" t="s">
        <v>55</v>
      </c>
      <c r="M637" s="1">
        <v>1025270.37</v>
      </c>
      <c r="N637" s="1">
        <v>1025600</v>
      </c>
      <c r="O637" s="1">
        <v>329.63000000000466</v>
      </c>
      <c r="P637" s="1">
        <v>7</v>
      </c>
      <c r="Q637" s="1">
        <v>19</v>
      </c>
      <c r="R637" s="1" t="s">
        <v>56</v>
      </c>
      <c r="S637" s="1" t="s">
        <v>339</v>
      </c>
      <c r="V637" s="1">
        <v>0</v>
      </c>
      <c r="W637" s="1" t="s">
        <v>60</v>
      </c>
    </row>
    <row r="638" spans="1:23" x14ac:dyDescent="0.2">
      <c r="A638" s="1">
        <f t="shared" si="36"/>
        <v>1025600</v>
      </c>
      <c r="B638" s="1">
        <f t="shared" si="36"/>
        <v>1025795.53</v>
      </c>
      <c r="C638" s="11" t="s">
        <v>54</v>
      </c>
      <c r="D638" s="1" t="str">
        <f t="shared" si="37"/>
        <v>FBE</v>
      </c>
      <c r="E638" s="1">
        <f t="shared" si="38"/>
        <v>19</v>
      </c>
      <c r="F638" s="1" t="str">
        <f t="shared" si="39"/>
        <v>19.0mm FBE</v>
      </c>
      <c r="G638" s="1" t="str">
        <f>_xlfn.CONCAT(TEXT(Q638,"0.0"),"mm ",INDEX('Pipe Lookup'!D:D,MATCH('~01 Pipe Segmentation'!R638,'Pipe Lookup'!C:C,0))," TYPE ",P638)</f>
        <v>19.0mm Fusion-Bonded Epoxy TYPE 7</v>
      </c>
      <c r="L638" s="1" t="s">
        <v>55</v>
      </c>
      <c r="M638" s="1">
        <v>1025600</v>
      </c>
      <c r="N638" s="1">
        <v>1025795.53</v>
      </c>
      <c r="O638" s="1">
        <v>195.53000000002794</v>
      </c>
      <c r="P638" s="1">
        <v>7</v>
      </c>
      <c r="Q638" s="1">
        <v>19</v>
      </c>
      <c r="R638" s="1" t="s">
        <v>56</v>
      </c>
      <c r="S638" s="1" t="s">
        <v>382</v>
      </c>
      <c r="V638" s="1">
        <v>0</v>
      </c>
      <c r="W638" s="1" t="s">
        <v>60</v>
      </c>
    </row>
    <row r="639" spans="1:23" x14ac:dyDescent="0.2">
      <c r="A639" s="1">
        <f t="shared" si="36"/>
        <v>1025795.53</v>
      </c>
      <c r="B639" s="1">
        <f t="shared" si="36"/>
        <v>1025804.2</v>
      </c>
      <c r="C639" s="11" t="s">
        <v>54</v>
      </c>
      <c r="D639" s="1" t="str">
        <f t="shared" si="37"/>
        <v>LE</v>
      </c>
      <c r="E639" s="1">
        <f t="shared" si="38"/>
        <v>23.7</v>
      </c>
      <c r="F639" s="1" t="str">
        <f t="shared" si="39"/>
        <v>23.7mm LE</v>
      </c>
      <c r="G639" s="1" t="str">
        <f>_xlfn.CONCAT(TEXT(Q639,"0.0"),"mm ",INDEX('Pipe Lookup'!D:D,MATCH('~01 Pipe Segmentation'!R639,'Pipe Lookup'!C:C,0))," TYPE ",P639)</f>
        <v>23.7mm Elbow TYPE 28</v>
      </c>
      <c r="L639" s="1" t="s">
        <v>55</v>
      </c>
      <c r="M639" s="1">
        <v>1025795.53</v>
      </c>
      <c r="N639" s="1">
        <v>1025804.2</v>
      </c>
      <c r="O639" s="1">
        <v>8.6699999999254942</v>
      </c>
      <c r="P639" s="1">
        <v>28</v>
      </c>
      <c r="Q639" s="1">
        <v>23.7</v>
      </c>
      <c r="R639" s="1" t="s">
        <v>58</v>
      </c>
      <c r="S639" s="1" t="s">
        <v>382</v>
      </c>
      <c r="U639" s="1" t="s">
        <v>383</v>
      </c>
      <c r="V639" s="1">
        <v>0</v>
      </c>
      <c r="W639" s="1" t="s">
        <v>60</v>
      </c>
    </row>
    <row r="640" spans="1:23" x14ac:dyDescent="0.2">
      <c r="A640" s="1">
        <f t="shared" si="36"/>
        <v>1025804.2</v>
      </c>
      <c r="B640" s="1">
        <f t="shared" si="36"/>
        <v>1025862.53</v>
      </c>
      <c r="C640" s="11" t="s">
        <v>54</v>
      </c>
      <c r="D640" s="1" t="str">
        <f t="shared" si="37"/>
        <v>ARO</v>
      </c>
      <c r="E640" s="1">
        <f t="shared" si="38"/>
        <v>21.5</v>
      </c>
      <c r="F640" s="1" t="str">
        <f t="shared" si="39"/>
        <v>21.5mm ARO</v>
      </c>
      <c r="G640" s="1" t="str">
        <f>_xlfn.CONCAT(TEXT(Q640,"0.0"),"mm ",INDEX('Pipe Lookup'!D:D,MATCH('~01 Pipe Segmentation'!R640,'Pipe Lookup'!C:C,0))," TYPE ",P640)</f>
        <v>21.5mm Abrasion-Resistant Overcoat TYPE 15</v>
      </c>
      <c r="L640" s="1" t="s">
        <v>55</v>
      </c>
      <c r="M640" s="1">
        <v>1025804.2</v>
      </c>
      <c r="N640" s="1">
        <v>1025862.53</v>
      </c>
      <c r="O640" s="1">
        <v>58.330000000074506</v>
      </c>
      <c r="P640" s="1">
        <v>15</v>
      </c>
      <c r="Q640" s="1">
        <v>21.5</v>
      </c>
      <c r="R640" s="1" t="s">
        <v>80</v>
      </c>
      <c r="S640" s="1" t="s">
        <v>382</v>
      </c>
      <c r="V640" s="1">
        <v>0</v>
      </c>
      <c r="W640" s="1" t="s">
        <v>60</v>
      </c>
    </row>
    <row r="641" spans="1:25" x14ac:dyDescent="0.2">
      <c r="A641" s="1">
        <f t="shared" si="36"/>
        <v>1025862.53</v>
      </c>
      <c r="B641" s="1">
        <f t="shared" si="36"/>
        <v>1025871.2</v>
      </c>
      <c r="C641" s="11" t="s">
        <v>54</v>
      </c>
      <c r="D641" s="1" t="str">
        <f t="shared" si="37"/>
        <v>LE</v>
      </c>
      <c r="E641" s="1">
        <f t="shared" si="38"/>
        <v>23.7</v>
      </c>
      <c r="F641" s="1" t="str">
        <f t="shared" si="39"/>
        <v>23.7mm LE</v>
      </c>
      <c r="G641" s="1" t="str">
        <f>_xlfn.CONCAT(TEXT(Q641,"0.0"),"mm ",INDEX('Pipe Lookup'!D:D,MATCH('~01 Pipe Segmentation'!R641,'Pipe Lookup'!C:C,0))," TYPE ",P641)</f>
        <v>23.7mm Elbow TYPE 28</v>
      </c>
      <c r="L641" s="1" t="s">
        <v>55</v>
      </c>
      <c r="M641" s="1">
        <v>1025862.53</v>
      </c>
      <c r="N641" s="1">
        <v>1025871.2</v>
      </c>
      <c r="O641" s="1">
        <v>8.6699999999254942</v>
      </c>
      <c r="P641" s="1">
        <v>28</v>
      </c>
      <c r="Q641" s="1">
        <v>23.7</v>
      </c>
      <c r="R641" s="1" t="s">
        <v>58</v>
      </c>
      <c r="S641" s="1" t="s">
        <v>382</v>
      </c>
      <c r="U641" s="1" t="s">
        <v>384</v>
      </c>
      <c r="V641" s="1">
        <v>0</v>
      </c>
      <c r="W641" s="1" t="s">
        <v>60</v>
      </c>
    </row>
    <row r="642" spans="1:25" x14ac:dyDescent="0.2">
      <c r="A642" s="1">
        <f t="shared" ref="A642:B705" si="40">IF(OR(AND(ISNUMBER(M642),M642&gt;0),ISNUMBER(SEARCH("+",M642))),IF(NOT(ISNUMBER(M642)),1000*LEFT(M642,SEARCH("+",M642)-1)+MID(M642,SEARCH("+",M642)+1,3)+RIGHT(M642,3),M642),"")</f>
        <v>1025871.2</v>
      </c>
      <c r="B642" s="1">
        <f t="shared" si="40"/>
        <v>1025935.45</v>
      </c>
      <c r="C642" s="11" t="s">
        <v>54</v>
      </c>
      <c r="D642" s="1" t="str">
        <f t="shared" si="37"/>
        <v>FBE</v>
      </c>
      <c r="E642" s="1">
        <f t="shared" si="38"/>
        <v>19</v>
      </c>
      <c r="F642" s="1" t="str">
        <f t="shared" si="39"/>
        <v>19.0mm FBE</v>
      </c>
      <c r="G642" s="1" t="str">
        <f>_xlfn.CONCAT(TEXT(Q642,"0.0"),"mm ",INDEX('Pipe Lookup'!D:D,MATCH('~01 Pipe Segmentation'!R642,'Pipe Lookup'!C:C,0))," TYPE ",P642)</f>
        <v>19.0mm Fusion-Bonded Epoxy TYPE 7</v>
      </c>
      <c r="L642" s="1" t="s">
        <v>55</v>
      </c>
      <c r="M642" s="1">
        <v>1025871.2</v>
      </c>
      <c r="N642" s="1">
        <v>1025935.45</v>
      </c>
      <c r="O642" s="1">
        <v>64.25</v>
      </c>
      <c r="P642" s="1">
        <v>7</v>
      </c>
      <c r="Q642" s="1">
        <v>19</v>
      </c>
      <c r="R642" s="1" t="s">
        <v>56</v>
      </c>
      <c r="S642" s="1" t="s">
        <v>382</v>
      </c>
      <c r="V642" s="1">
        <v>0</v>
      </c>
      <c r="W642" s="1" t="s">
        <v>60</v>
      </c>
    </row>
    <row r="643" spans="1:25" x14ac:dyDescent="0.2">
      <c r="A643" s="1">
        <f t="shared" si="40"/>
        <v>1025935.45</v>
      </c>
      <c r="B643" s="1">
        <f t="shared" si="40"/>
        <v>1025940.68</v>
      </c>
      <c r="C643" s="11" t="s">
        <v>54</v>
      </c>
      <c r="D643" s="1" t="str">
        <f t="shared" ref="D643:D706" si="41">TRIM(LEFT(R643,3))</f>
        <v>LE</v>
      </c>
      <c r="E643" s="1">
        <f t="shared" ref="E643:E706" si="42">Q643</f>
        <v>23.7</v>
      </c>
      <c r="F643" s="1" t="str">
        <f t="shared" ref="F643:F706" si="43">_xlfn.CONCAT(TEXT(Q643,"0.0"),"mm ",R643)</f>
        <v>23.7mm LE</v>
      </c>
      <c r="G643" s="1" t="str">
        <f>_xlfn.CONCAT(TEXT(Q643,"0.0"),"mm ",INDEX('Pipe Lookup'!D:D,MATCH('~01 Pipe Segmentation'!R643,'Pipe Lookup'!C:C,0))," TYPE ",P643)</f>
        <v>23.7mm Elbow TYPE 28</v>
      </c>
      <c r="L643" s="1" t="s">
        <v>55</v>
      </c>
      <c r="M643" s="1">
        <v>1025935.45</v>
      </c>
      <c r="N643" s="1">
        <v>1025940.68</v>
      </c>
      <c r="O643" s="1">
        <v>5.2300000000977889</v>
      </c>
      <c r="P643" s="1">
        <v>28</v>
      </c>
      <c r="Q643" s="1">
        <v>23.7</v>
      </c>
      <c r="R643" s="1" t="s">
        <v>58</v>
      </c>
      <c r="S643" s="1" t="s">
        <v>382</v>
      </c>
      <c r="U643" s="1" t="s">
        <v>385</v>
      </c>
      <c r="V643" s="1">
        <v>0</v>
      </c>
      <c r="W643" s="1" t="s">
        <v>60</v>
      </c>
    </row>
    <row r="644" spans="1:25" x14ac:dyDescent="0.2">
      <c r="A644" s="1">
        <f t="shared" si="40"/>
        <v>1025940.68</v>
      </c>
      <c r="B644" s="1">
        <f t="shared" si="40"/>
        <v>1026081.13</v>
      </c>
      <c r="C644" s="11" t="s">
        <v>54</v>
      </c>
      <c r="D644" s="1" t="str">
        <f t="shared" si="41"/>
        <v>FBE</v>
      </c>
      <c r="E644" s="1">
        <f t="shared" si="42"/>
        <v>19</v>
      </c>
      <c r="F644" s="1" t="str">
        <f t="shared" si="43"/>
        <v>19.0mm FBE</v>
      </c>
      <c r="G644" s="1" t="str">
        <f>_xlfn.CONCAT(TEXT(Q644,"0.0"),"mm ",INDEX('Pipe Lookup'!D:D,MATCH('~01 Pipe Segmentation'!R644,'Pipe Lookup'!C:C,0))," TYPE ",P644)</f>
        <v>19.0mm Fusion-Bonded Epoxy TYPE 7</v>
      </c>
      <c r="L644" s="1" t="s">
        <v>55</v>
      </c>
      <c r="M644" s="1">
        <v>1025940.68</v>
      </c>
      <c r="N644" s="1">
        <v>1026081.13</v>
      </c>
      <c r="O644" s="1">
        <v>140.44999999995343</v>
      </c>
      <c r="P644" s="1">
        <v>7</v>
      </c>
      <c r="Q644" s="1">
        <v>19</v>
      </c>
      <c r="R644" s="1" t="s">
        <v>56</v>
      </c>
      <c r="S644" s="1" t="s">
        <v>382</v>
      </c>
      <c r="V644" s="1">
        <v>0</v>
      </c>
      <c r="W644" s="1" t="s">
        <v>60</v>
      </c>
      <c r="X644" s="1">
        <v>140.44999999995343</v>
      </c>
      <c r="Y644" s="1">
        <v>7</v>
      </c>
    </row>
    <row r="645" spans="1:25" x14ac:dyDescent="0.2">
      <c r="A645" s="1">
        <f t="shared" si="40"/>
        <v>1026081.13</v>
      </c>
      <c r="B645" s="1">
        <f t="shared" si="40"/>
        <v>1026087.37</v>
      </c>
      <c r="C645" s="11" t="s">
        <v>54</v>
      </c>
      <c r="D645" s="1" t="str">
        <f t="shared" si="41"/>
        <v>LE</v>
      </c>
      <c r="E645" s="1">
        <f t="shared" si="42"/>
        <v>23.7</v>
      </c>
      <c r="F645" s="1" t="str">
        <f t="shared" si="43"/>
        <v>23.7mm LE</v>
      </c>
      <c r="G645" s="1" t="str">
        <f>_xlfn.CONCAT(TEXT(Q645,"0.0"),"mm ",INDEX('Pipe Lookup'!D:D,MATCH('~01 Pipe Segmentation'!R645,'Pipe Lookup'!C:C,0))," TYPE ",P645)</f>
        <v>23.7mm Elbow TYPE 28</v>
      </c>
      <c r="L645" s="1" t="s">
        <v>55</v>
      </c>
      <c r="M645" s="1">
        <v>1026081.13</v>
      </c>
      <c r="N645" s="1">
        <v>1026087.37</v>
      </c>
      <c r="O645" s="1">
        <v>6.2399999999906868</v>
      </c>
      <c r="P645" s="1">
        <v>28</v>
      </c>
      <c r="Q645" s="1">
        <v>23.7</v>
      </c>
      <c r="R645" s="1" t="s">
        <v>58</v>
      </c>
      <c r="S645" s="1" t="s">
        <v>382</v>
      </c>
      <c r="U645" s="1" t="s">
        <v>386</v>
      </c>
      <c r="V645" s="1">
        <v>0</v>
      </c>
      <c r="W645" s="1" t="s">
        <v>60</v>
      </c>
      <c r="X645" s="1">
        <v>6.2399999999906868</v>
      </c>
      <c r="Y645" s="1">
        <v>28</v>
      </c>
    </row>
    <row r="646" spans="1:25" x14ac:dyDescent="0.2">
      <c r="A646" s="1">
        <f t="shared" si="40"/>
        <v>1026087.37</v>
      </c>
      <c r="B646" s="1">
        <f t="shared" si="40"/>
        <v>1026100</v>
      </c>
      <c r="C646" s="11" t="s">
        <v>54</v>
      </c>
      <c r="D646" s="1" t="str">
        <f t="shared" si="41"/>
        <v>FBE</v>
      </c>
      <c r="E646" s="1">
        <f t="shared" si="42"/>
        <v>21.5</v>
      </c>
      <c r="F646" s="1" t="str">
        <f t="shared" si="43"/>
        <v>21.5mm FBE</v>
      </c>
      <c r="G646" s="1" t="str">
        <f>_xlfn.CONCAT(TEXT(Q646,"0.0"),"mm ",INDEX('Pipe Lookup'!D:D,MATCH('~01 Pipe Segmentation'!R646,'Pipe Lookup'!C:C,0))," TYPE ",P646)</f>
        <v>21.5mm Fusion-Bonded Epoxy TYPE 34</v>
      </c>
      <c r="L646" s="1" t="s">
        <v>55</v>
      </c>
      <c r="M646" s="1">
        <v>1026087.37</v>
      </c>
      <c r="N646" s="1">
        <v>1026100</v>
      </c>
      <c r="O646" s="1">
        <v>12.630000000004657</v>
      </c>
      <c r="P646" s="1">
        <v>34</v>
      </c>
      <c r="Q646" s="1">
        <v>21.5</v>
      </c>
      <c r="R646" s="1" t="s">
        <v>56</v>
      </c>
      <c r="S646" s="1" t="s">
        <v>382</v>
      </c>
      <c r="V646" s="1">
        <v>0</v>
      </c>
      <c r="W646" s="1" t="s">
        <v>60</v>
      </c>
      <c r="X646" s="1">
        <v>38.630000000004657</v>
      </c>
      <c r="Y646" s="1">
        <v>34</v>
      </c>
    </row>
    <row r="647" spans="1:25" x14ac:dyDescent="0.2">
      <c r="A647" s="1">
        <f t="shared" si="40"/>
        <v>1026100</v>
      </c>
      <c r="B647" s="1">
        <f t="shared" si="40"/>
        <v>1026126</v>
      </c>
      <c r="C647" s="11" t="s">
        <v>54</v>
      </c>
      <c r="D647" s="1" t="str">
        <f t="shared" si="41"/>
        <v>FBE</v>
      </c>
      <c r="E647" s="1">
        <f t="shared" si="42"/>
        <v>21.5</v>
      </c>
      <c r="F647" s="1" t="str">
        <f t="shared" si="43"/>
        <v>21.5mm FBE</v>
      </c>
      <c r="G647" s="1" t="str">
        <f>_xlfn.CONCAT(TEXT(Q647,"0.0"),"mm ",INDEX('Pipe Lookup'!D:D,MATCH('~01 Pipe Segmentation'!R647,'Pipe Lookup'!C:C,0))," TYPE ",P647)</f>
        <v>21.5mm Fusion-Bonded Epoxy TYPE 34</v>
      </c>
      <c r="L647" s="1" t="s">
        <v>55</v>
      </c>
      <c r="M647" s="1">
        <v>1026100</v>
      </c>
      <c r="N647" s="1">
        <v>1026126</v>
      </c>
      <c r="O647" s="1">
        <v>26</v>
      </c>
      <c r="P647" s="1">
        <v>34</v>
      </c>
      <c r="Q647" s="1">
        <v>21.5</v>
      </c>
      <c r="R647" s="1" t="s">
        <v>56</v>
      </c>
      <c r="S647" s="1" t="s">
        <v>382</v>
      </c>
      <c r="U647" s="1" t="s">
        <v>209</v>
      </c>
      <c r="V647" s="1">
        <v>0</v>
      </c>
      <c r="W647" s="1" t="s">
        <v>86</v>
      </c>
    </row>
    <row r="648" spans="1:25" x14ac:dyDescent="0.2">
      <c r="A648" s="1">
        <f t="shared" si="40"/>
        <v>1026126</v>
      </c>
      <c r="B648" s="1">
        <f t="shared" si="40"/>
        <v>1026131</v>
      </c>
      <c r="C648" s="11" t="s">
        <v>54</v>
      </c>
      <c r="D648" s="1" t="str">
        <f t="shared" si="41"/>
        <v>LE</v>
      </c>
      <c r="E648" s="1">
        <f t="shared" si="42"/>
        <v>23.7</v>
      </c>
      <c r="F648" s="1" t="str">
        <f t="shared" si="43"/>
        <v>23.7mm LE</v>
      </c>
      <c r="G648" s="1" t="str">
        <f>_xlfn.CONCAT(TEXT(Q648,"0.0"),"mm ",INDEX('Pipe Lookup'!D:D,MATCH('~01 Pipe Segmentation'!R648,'Pipe Lookup'!C:C,0))," TYPE ",P648)</f>
        <v>23.7mm Elbow TYPE 28</v>
      </c>
      <c r="L648" s="1" t="s">
        <v>55</v>
      </c>
      <c r="M648" s="1">
        <v>1026126</v>
      </c>
      <c r="N648" s="1">
        <v>1026131</v>
      </c>
      <c r="O648" s="1">
        <v>5</v>
      </c>
      <c r="P648" s="1">
        <v>28</v>
      </c>
      <c r="Q648" s="1">
        <v>23.7</v>
      </c>
      <c r="R648" s="1" t="s">
        <v>58</v>
      </c>
      <c r="S648" s="1" t="s">
        <v>382</v>
      </c>
      <c r="U648" s="1" t="s">
        <v>387</v>
      </c>
      <c r="V648" s="1">
        <v>0</v>
      </c>
      <c r="W648" s="1" t="s">
        <v>60</v>
      </c>
      <c r="X648" s="1">
        <v>5</v>
      </c>
      <c r="Y648" s="1">
        <v>28</v>
      </c>
    </row>
    <row r="649" spans="1:25" x14ac:dyDescent="0.2">
      <c r="A649" s="1">
        <f t="shared" si="40"/>
        <v>1026131</v>
      </c>
      <c r="B649" s="1">
        <f t="shared" si="40"/>
        <v>1026219</v>
      </c>
      <c r="C649" s="11" t="s">
        <v>54</v>
      </c>
      <c r="D649" s="1" t="str">
        <f t="shared" si="41"/>
        <v>FBE</v>
      </c>
      <c r="E649" s="1">
        <f t="shared" si="42"/>
        <v>21.5</v>
      </c>
      <c r="F649" s="1" t="str">
        <f t="shared" si="43"/>
        <v>21.5mm FBE</v>
      </c>
      <c r="G649" s="1" t="str">
        <f>_xlfn.CONCAT(TEXT(Q649,"0.0"),"mm ",INDEX('Pipe Lookup'!D:D,MATCH('~01 Pipe Segmentation'!R649,'Pipe Lookup'!C:C,0))," TYPE ",P649)</f>
        <v>21.5mm Fusion-Bonded Epoxy TYPE 34</v>
      </c>
      <c r="L649" s="1" t="s">
        <v>55</v>
      </c>
      <c r="M649" s="1">
        <v>1026131</v>
      </c>
      <c r="N649" s="1">
        <v>1026219</v>
      </c>
      <c r="O649" s="1">
        <v>88</v>
      </c>
      <c r="P649" s="1">
        <v>34</v>
      </c>
      <c r="Q649" s="1">
        <v>21.5</v>
      </c>
      <c r="R649" s="1" t="s">
        <v>56</v>
      </c>
      <c r="S649" s="1" t="s">
        <v>382</v>
      </c>
      <c r="U649" s="1" t="s">
        <v>388</v>
      </c>
      <c r="V649" s="1">
        <v>0</v>
      </c>
      <c r="W649" s="1" t="s">
        <v>60</v>
      </c>
      <c r="X649" s="1">
        <v>88</v>
      </c>
      <c r="Y649" s="1">
        <v>34</v>
      </c>
    </row>
    <row r="650" spans="1:25" x14ac:dyDescent="0.2">
      <c r="A650" s="1">
        <f t="shared" si="40"/>
        <v>1026219</v>
      </c>
      <c r="B650" s="1">
        <f t="shared" si="40"/>
        <v>1026226</v>
      </c>
      <c r="C650" s="11" t="s">
        <v>54</v>
      </c>
      <c r="D650" s="1" t="str">
        <f t="shared" si="41"/>
        <v>LE</v>
      </c>
      <c r="E650" s="1">
        <f t="shared" si="42"/>
        <v>23.7</v>
      </c>
      <c r="F650" s="1" t="str">
        <f t="shared" si="43"/>
        <v>23.7mm LE</v>
      </c>
      <c r="G650" s="1" t="str">
        <f>_xlfn.CONCAT(TEXT(Q650,"0.0"),"mm ",INDEX('Pipe Lookup'!D:D,MATCH('~01 Pipe Segmentation'!R650,'Pipe Lookup'!C:C,0))," TYPE ",P650)</f>
        <v>23.7mm Elbow TYPE 28</v>
      </c>
      <c r="L650" s="1" t="s">
        <v>55</v>
      </c>
      <c r="M650" s="1">
        <v>1026219</v>
      </c>
      <c r="N650" s="1">
        <v>1026226</v>
      </c>
      <c r="O650" s="1">
        <v>7</v>
      </c>
      <c r="P650" s="1">
        <v>28</v>
      </c>
      <c r="Q650" s="1">
        <v>23.7</v>
      </c>
      <c r="R650" s="1" t="s">
        <v>58</v>
      </c>
      <c r="S650" s="1" t="s">
        <v>382</v>
      </c>
      <c r="U650" s="1" t="s">
        <v>389</v>
      </c>
      <c r="V650" s="1">
        <v>0</v>
      </c>
      <c r="W650" s="1" t="s">
        <v>60</v>
      </c>
      <c r="X650" s="1">
        <v>7</v>
      </c>
      <c r="Y650" s="1">
        <v>28</v>
      </c>
    </row>
    <row r="651" spans="1:25" x14ac:dyDescent="0.2">
      <c r="A651" s="1">
        <f t="shared" si="40"/>
        <v>1026226</v>
      </c>
      <c r="B651" s="1">
        <f t="shared" si="40"/>
        <v>1026230</v>
      </c>
      <c r="C651" s="11" t="s">
        <v>54</v>
      </c>
      <c r="D651" s="1" t="str">
        <f t="shared" si="41"/>
        <v>FBE</v>
      </c>
      <c r="E651" s="1">
        <f t="shared" si="42"/>
        <v>21.5</v>
      </c>
      <c r="F651" s="1" t="str">
        <f t="shared" si="43"/>
        <v>21.5mm FBE</v>
      </c>
      <c r="G651" s="1" t="str">
        <f>_xlfn.CONCAT(TEXT(Q651,"0.0"),"mm ",INDEX('Pipe Lookup'!D:D,MATCH('~01 Pipe Segmentation'!R651,'Pipe Lookup'!C:C,0))," TYPE ",P651)</f>
        <v>21.5mm Fusion-Bonded Epoxy TYPE 34</v>
      </c>
      <c r="L651" s="1" t="s">
        <v>55</v>
      </c>
      <c r="M651" s="1">
        <v>1026226</v>
      </c>
      <c r="N651" s="1">
        <v>1026230</v>
      </c>
      <c r="O651" s="1">
        <v>4</v>
      </c>
      <c r="P651" s="1">
        <v>34</v>
      </c>
      <c r="Q651" s="1">
        <v>21.5</v>
      </c>
      <c r="R651" s="1" t="s">
        <v>56</v>
      </c>
      <c r="S651" s="1" t="s">
        <v>382</v>
      </c>
      <c r="U651" s="1" t="s">
        <v>67</v>
      </c>
      <c r="V651" s="1">
        <v>0</v>
      </c>
      <c r="W651" s="1" t="s">
        <v>60</v>
      </c>
      <c r="X651" s="1">
        <v>4</v>
      </c>
      <c r="Y651" s="1">
        <v>34</v>
      </c>
    </row>
    <row r="652" spans="1:25" x14ac:dyDescent="0.2">
      <c r="A652" s="1">
        <f t="shared" si="40"/>
        <v>1026230</v>
      </c>
      <c r="B652" s="1">
        <f t="shared" si="40"/>
        <v>1026237</v>
      </c>
      <c r="C652" s="11" t="s">
        <v>54</v>
      </c>
      <c r="D652" s="1" t="str">
        <f t="shared" si="41"/>
        <v>LE</v>
      </c>
      <c r="E652" s="1">
        <f t="shared" si="42"/>
        <v>23.7</v>
      </c>
      <c r="F652" s="1" t="str">
        <f t="shared" si="43"/>
        <v>23.7mm LE</v>
      </c>
      <c r="G652" s="1" t="str">
        <f>_xlfn.CONCAT(TEXT(Q652,"0.0"),"mm ",INDEX('Pipe Lookup'!D:D,MATCH('~01 Pipe Segmentation'!R652,'Pipe Lookup'!C:C,0))," TYPE ",P652)</f>
        <v>23.7mm Elbow TYPE 28</v>
      </c>
      <c r="L652" s="1" t="s">
        <v>55</v>
      </c>
      <c r="M652" s="1">
        <v>1026230</v>
      </c>
      <c r="N652" s="1">
        <v>1026237</v>
      </c>
      <c r="O652" s="1">
        <v>7</v>
      </c>
      <c r="P652" s="1">
        <v>28</v>
      </c>
      <c r="Q652" s="1">
        <v>23.7</v>
      </c>
      <c r="R652" s="1" t="s">
        <v>58</v>
      </c>
      <c r="S652" s="1" t="s">
        <v>382</v>
      </c>
      <c r="U652" s="1" t="s">
        <v>390</v>
      </c>
      <c r="V652" s="1">
        <v>0</v>
      </c>
      <c r="W652" s="1" t="s">
        <v>60</v>
      </c>
      <c r="X652" s="1">
        <v>7</v>
      </c>
      <c r="Y652" s="1">
        <v>28</v>
      </c>
    </row>
    <row r="653" spans="1:25" x14ac:dyDescent="0.2">
      <c r="A653" s="1">
        <f t="shared" si="40"/>
        <v>1026237</v>
      </c>
      <c r="B653" s="1">
        <f t="shared" si="40"/>
        <v>1026297.61</v>
      </c>
      <c r="C653" s="11" t="s">
        <v>54</v>
      </c>
      <c r="D653" s="1" t="str">
        <f t="shared" si="41"/>
        <v>FBE</v>
      </c>
      <c r="E653" s="1">
        <f t="shared" si="42"/>
        <v>19</v>
      </c>
      <c r="F653" s="1" t="str">
        <f t="shared" si="43"/>
        <v>19.0mm FBE</v>
      </c>
      <c r="G653" s="1" t="str">
        <f>_xlfn.CONCAT(TEXT(Q653,"0.0"),"mm ",INDEX('Pipe Lookup'!D:D,MATCH('~01 Pipe Segmentation'!R653,'Pipe Lookup'!C:C,0))," TYPE ",P653)</f>
        <v>19.0mm Fusion-Bonded Epoxy TYPE 7</v>
      </c>
      <c r="L653" s="1" t="s">
        <v>55</v>
      </c>
      <c r="M653" s="1">
        <v>1026237</v>
      </c>
      <c r="N653" s="1">
        <v>1026297.61</v>
      </c>
      <c r="O653" s="1">
        <v>60.60999999998603</v>
      </c>
      <c r="P653" s="1">
        <v>7</v>
      </c>
      <c r="Q653" s="1">
        <v>19</v>
      </c>
      <c r="R653" s="1" t="s">
        <v>56</v>
      </c>
      <c r="S653" s="1" t="s">
        <v>382</v>
      </c>
      <c r="U653" s="1" t="s">
        <v>67</v>
      </c>
      <c r="V653" s="1">
        <v>0</v>
      </c>
      <c r="W653" s="1" t="s">
        <v>60</v>
      </c>
      <c r="X653" s="1">
        <v>60.60999999998603</v>
      </c>
      <c r="Y653" s="1">
        <v>7</v>
      </c>
    </row>
    <row r="654" spans="1:25" x14ac:dyDescent="0.2">
      <c r="A654" s="1">
        <f t="shared" si="40"/>
        <v>1026297.61</v>
      </c>
      <c r="B654" s="1">
        <f t="shared" si="40"/>
        <v>1026300</v>
      </c>
      <c r="C654" s="11" t="s">
        <v>54</v>
      </c>
      <c r="D654" s="1" t="str">
        <f t="shared" si="41"/>
        <v>LE</v>
      </c>
      <c r="E654" s="1">
        <f t="shared" si="42"/>
        <v>23.7</v>
      </c>
      <c r="F654" s="1" t="str">
        <f t="shared" si="43"/>
        <v>23.7mm LE</v>
      </c>
      <c r="G654" s="1" t="str">
        <f>_xlfn.CONCAT(TEXT(Q654,"0.0"),"mm ",INDEX('Pipe Lookup'!D:D,MATCH('~01 Pipe Segmentation'!R654,'Pipe Lookup'!C:C,0))," TYPE ",P654)</f>
        <v>23.7mm Elbow TYPE 28</v>
      </c>
      <c r="L654" s="1" t="s">
        <v>55</v>
      </c>
      <c r="M654" s="1">
        <v>1026297.61</v>
      </c>
      <c r="N654" s="1">
        <v>1026300</v>
      </c>
      <c r="O654" s="1">
        <v>2.3900000000139698</v>
      </c>
      <c r="P654" s="1">
        <v>28</v>
      </c>
      <c r="Q654" s="1">
        <v>23.7</v>
      </c>
      <c r="R654" s="1" t="s">
        <v>58</v>
      </c>
      <c r="S654" s="1" t="s">
        <v>382</v>
      </c>
      <c r="U654" s="1" t="s">
        <v>251</v>
      </c>
      <c r="V654" s="1">
        <v>0</v>
      </c>
      <c r="W654" s="1" t="s">
        <v>60</v>
      </c>
      <c r="X654" s="1">
        <v>5.0100000000093132</v>
      </c>
      <c r="Y654" s="1">
        <v>28</v>
      </c>
    </row>
    <row r="655" spans="1:25" x14ac:dyDescent="0.2">
      <c r="A655" s="1">
        <f t="shared" si="40"/>
        <v>1026300</v>
      </c>
      <c r="B655" s="1">
        <f t="shared" si="40"/>
        <v>1026302.62</v>
      </c>
      <c r="C655" s="11" t="s">
        <v>54</v>
      </c>
      <c r="D655" s="1" t="str">
        <f t="shared" si="41"/>
        <v>LE</v>
      </c>
      <c r="E655" s="1">
        <f t="shared" si="42"/>
        <v>23.7</v>
      </c>
      <c r="F655" s="1" t="str">
        <f t="shared" si="43"/>
        <v>23.7mm LE</v>
      </c>
      <c r="G655" s="1" t="str">
        <f>_xlfn.CONCAT(TEXT(Q655,"0.0"),"mm ",INDEX('Pipe Lookup'!D:D,MATCH('~01 Pipe Segmentation'!R655,'Pipe Lookup'!C:C,0))," TYPE ",P655)</f>
        <v>23.7mm Elbow TYPE 28</v>
      </c>
      <c r="L655" s="1" t="s">
        <v>55</v>
      </c>
      <c r="M655" s="1">
        <v>1026300</v>
      </c>
      <c r="N655" s="1">
        <v>1026302.62</v>
      </c>
      <c r="O655" s="1">
        <v>2.6199999999953434</v>
      </c>
      <c r="P655" s="1">
        <v>28</v>
      </c>
      <c r="Q655" s="1">
        <v>23.7</v>
      </c>
      <c r="R655" s="1" t="s">
        <v>58</v>
      </c>
      <c r="S655" s="1" t="s">
        <v>382</v>
      </c>
      <c r="U655" s="1" t="s">
        <v>391</v>
      </c>
      <c r="V655" s="1">
        <v>0</v>
      </c>
      <c r="W655" s="1" t="s">
        <v>86</v>
      </c>
    </row>
    <row r="656" spans="1:25" x14ac:dyDescent="0.2">
      <c r="A656" s="1">
        <f t="shared" si="40"/>
        <v>1026302.62</v>
      </c>
      <c r="B656" s="1">
        <f t="shared" si="40"/>
        <v>1026455.95</v>
      </c>
      <c r="C656" s="11" t="s">
        <v>54</v>
      </c>
      <c r="D656" s="1" t="str">
        <f t="shared" si="41"/>
        <v>FBE</v>
      </c>
      <c r="E656" s="1">
        <f t="shared" si="42"/>
        <v>19</v>
      </c>
      <c r="F656" s="1" t="str">
        <f t="shared" si="43"/>
        <v>19.0mm FBE</v>
      </c>
      <c r="G656" s="1" t="str">
        <f>_xlfn.CONCAT(TEXT(Q656,"0.0"),"mm ",INDEX('Pipe Lookup'!D:D,MATCH('~01 Pipe Segmentation'!R656,'Pipe Lookup'!C:C,0))," TYPE ",P656)</f>
        <v>19.0mm Fusion-Bonded Epoxy TYPE 7</v>
      </c>
      <c r="L656" s="1" t="s">
        <v>55</v>
      </c>
      <c r="M656" s="1">
        <v>1026302.62</v>
      </c>
      <c r="N656" s="1">
        <v>1026455.95</v>
      </c>
      <c r="O656" s="1">
        <v>153.32999999995809</v>
      </c>
      <c r="P656" s="1">
        <v>7</v>
      </c>
      <c r="Q656" s="1">
        <v>19</v>
      </c>
      <c r="R656" s="1" t="s">
        <v>56</v>
      </c>
      <c r="S656" s="1" t="s">
        <v>382</v>
      </c>
      <c r="V656" s="1">
        <v>0</v>
      </c>
      <c r="W656" s="1" t="s">
        <v>60</v>
      </c>
      <c r="X656" s="1">
        <v>153.32999999995809</v>
      </c>
      <c r="Y656" s="1">
        <v>7</v>
      </c>
    </row>
    <row r="657" spans="1:23" x14ac:dyDescent="0.2">
      <c r="A657" s="1">
        <f t="shared" si="40"/>
        <v>1026455.95</v>
      </c>
      <c r="B657" s="1">
        <f t="shared" si="40"/>
        <v>1026461.95</v>
      </c>
      <c r="C657" s="11" t="s">
        <v>54</v>
      </c>
      <c r="D657" s="1" t="str">
        <f t="shared" si="41"/>
        <v>LE</v>
      </c>
      <c r="E657" s="1">
        <f t="shared" si="42"/>
        <v>23.7</v>
      </c>
      <c r="F657" s="1" t="str">
        <f t="shared" si="43"/>
        <v>23.7mm LE</v>
      </c>
      <c r="G657" s="1" t="str">
        <f>_xlfn.CONCAT(TEXT(Q657,"0.0"),"mm ",INDEX('Pipe Lookup'!D:D,MATCH('~01 Pipe Segmentation'!R657,'Pipe Lookup'!C:C,0))," TYPE ",P657)</f>
        <v>23.7mm Elbow TYPE 28</v>
      </c>
      <c r="L657" s="1" t="s">
        <v>55</v>
      </c>
      <c r="M657" s="1">
        <v>1026455.95</v>
      </c>
      <c r="N657" s="1">
        <v>1026461.95</v>
      </c>
      <c r="O657" s="1">
        <v>6</v>
      </c>
      <c r="P657" s="1">
        <v>28</v>
      </c>
      <c r="Q657" s="1">
        <v>23.7</v>
      </c>
      <c r="R657" s="1" t="s">
        <v>58</v>
      </c>
      <c r="S657" s="1" t="s">
        <v>382</v>
      </c>
      <c r="U657" s="1" t="s">
        <v>392</v>
      </c>
      <c r="V657" s="1">
        <v>0</v>
      </c>
      <c r="W657" s="1" t="s">
        <v>60</v>
      </c>
    </row>
    <row r="658" spans="1:23" x14ac:dyDescent="0.2">
      <c r="A658" s="1">
        <f t="shared" si="40"/>
        <v>1026461.95</v>
      </c>
      <c r="B658" s="1">
        <f t="shared" si="40"/>
        <v>1026469.23</v>
      </c>
      <c r="C658" s="11" t="s">
        <v>54</v>
      </c>
      <c r="D658" s="1" t="str">
        <f t="shared" si="41"/>
        <v>LE</v>
      </c>
      <c r="E658" s="1">
        <f t="shared" si="42"/>
        <v>23.7</v>
      </c>
      <c r="F658" s="1" t="str">
        <f t="shared" si="43"/>
        <v>23.7mm LE</v>
      </c>
      <c r="G658" s="1" t="str">
        <f>_xlfn.CONCAT(TEXT(Q658,"0.0"),"mm ",INDEX('Pipe Lookup'!D:D,MATCH('~01 Pipe Segmentation'!R658,'Pipe Lookup'!C:C,0))," TYPE ",P658)</f>
        <v>23.7mm Elbow TYPE 28</v>
      </c>
      <c r="L658" s="1" t="s">
        <v>55</v>
      </c>
      <c r="M658" s="1">
        <v>1026461.95</v>
      </c>
      <c r="N658" s="1">
        <v>1026469.23</v>
      </c>
      <c r="O658" s="1">
        <v>7.2800000000279397</v>
      </c>
      <c r="P658" s="1">
        <v>28</v>
      </c>
      <c r="Q658" s="1">
        <v>23.7</v>
      </c>
      <c r="R658" s="1" t="s">
        <v>58</v>
      </c>
      <c r="S658" s="1" t="s">
        <v>382</v>
      </c>
      <c r="U658" s="1" t="s">
        <v>393</v>
      </c>
      <c r="V658" s="1">
        <v>0</v>
      </c>
      <c r="W658" s="1" t="s">
        <v>86</v>
      </c>
    </row>
    <row r="659" spans="1:23" x14ac:dyDescent="0.2">
      <c r="A659" s="1">
        <f t="shared" si="40"/>
        <v>1026469.23</v>
      </c>
      <c r="B659" s="1">
        <f t="shared" si="40"/>
        <v>1026504.68</v>
      </c>
      <c r="C659" s="11" t="s">
        <v>54</v>
      </c>
      <c r="D659" s="1" t="str">
        <f t="shared" si="41"/>
        <v>FBE</v>
      </c>
      <c r="E659" s="1">
        <f t="shared" si="42"/>
        <v>21.5</v>
      </c>
      <c r="F659" s="1" t="str">
        <f t="shared" si="43"/>
        <v>21.5mm FBE</v>
      </c>
      <c r="G659" s="1" t="str">
        <f>_xlfn.CONCAT(TEXT(Q659,"0.0"),"mm ",INDEX('Pipe Lookup'!D:D,MATCH('~01 Pipe Segmentation'!R659,'Pipe Lookup'!C:C,0))," TYPE ",P659)</f>
        <v>21.5mm Fusion-Bonded Epoxy TYPE 34</v>
      </c>
      <c r="L659" s="1" t="s">
        <v>55</v>
      </c>
      <c r="M659" s="1">
        <v>1026469.23</v>
      </c>
      <c r="N659" s="1">
        <v>1026504.68</v>
      </c>
      <c r="O659" s="1">
        <v>35.450000000069849</v>
      </c>
      <c r="P659" s="1">
        <v>34</v>
      </c>
      <c r="Q659" s="1">
        <v>21.5</v>
      </c>
      <c r="R659" s="1" t="s">
        <v>56</v>
      </c>
      <c r="S659" s="1" t="s">
        <v>382</v>
      </c>
      <c r="V659" s="1">
        <v>0</v>
      </c>
      <c r="W659" s="1" t="s">
        <v>60</v>
      </c>
    </row>
    <row r="660" spans="1:23" x14ac:dyDescent="0.2">
      <c r="A660" s="1">
        <f t="shared" si="40"/>
        <v>1026504.68</v>
      </c>
      <c r="B660" s="1">
        <f t="shared" si="40"/>
        <v>1026565.72</v>
      </c>
      <c r="C660" s="11" t="s">
        <v>54</v>
      </c>
      <c r="D660" s="1" t="str">
        <f t="shared" si="41"/>
        <v>FBE</v>
      </c>
      <c r="E660" s="1">
        <f t="shared" si="42"/>
        <v>19</v>
      </c>
      <c r="F660" s="1" t="str">
        <f t="shared" si="43"/>
        <v>19.0mm FBE</v>
      </c>
      <c r="G660" s="1" t="str">
        <f>_xlfn.CONCAT(TEXT(Q660,"0.0"),"mm ",INDEX('Pipe Lookup'!D:D,MATCH('~01 Pipe Segmentation'!R660,'Pipe Lookup'!C:C,0))," TYPE ",P660)</f>
        <v>19.0mm Fusion-Bonded Epoxy TYPE 7</v>
      </c>
      <c r="L660" s="1" t="s">
        <v>55</v>
      </c>
      <c r="M660" s="1">
        <v>1026504.68</v>
      </c>
      <c r="N660" s="1">
        <v>1026565.72</v>
      </c>
      <c r="O660" s="1">
        <v>61.039999999920838</v>
      </c>
      <c r="P660" s="1">
        <v>7</v>
      </c>
      <c r="Q660" s="1">
        <v>19</v>
      </c>
      <c r="R660" s="1" t="s">
        <v>56</v>
      </c>
      <c r="S660" s="1" t="s">
        <v>382</v>
      </c>
      <c r="V660" s="1">
        <v>0</v>
      </c>
      <c r="W660" s="1" t="s">
        <v>60</v>
      </c>
    </row>
    <row r="661" spans="1:23" x14ac:dyDescent="0.2">
      <c r="A661" s="1">
        <f t="shared" si="40"/>
        <v>1026565.72</v>
      </c>
      <c r="B661" s="1">
        <f t="shared" si="40"/>
        <v>1026587.72</v>
      </c>
      <c r="C661" s="11" t="s">
        <v>54</v>
      </c>
      <c r="D661" s="1" t="str">
        <f t="shared" si="41"/>
        <v>FBE</v>
      </c>
      <c r="E661" s="1">
        <f t="shared" si="42"/>
        <v>21.5</v>
      </c>
      <c r="F661" s="1" t="str">
        <f t="shared" si="43"/>
        <v>21.5mm FBE</v>
      </c>
      <c r="G661" s="1" t="str">
        <f>_xlfn.CONCAT(TEXT(Q661,"0.0"),"mm ",INDEX('Pipe Lookup'!D:D,MATCH('~01 Pipe Segmentation'!R661,'Pipe Lookup'!C:C,0))," TYPE ",P661)</f>
        <v>21.5mm Fusion-Bonded Epoxy TYPE 34</v>
      </c>
      <c r="L661" s="1" t="s">
        <v>55</v>
      </c>
      <c r="M661" s="1">
        <v>1026565.72</v>
      </c>
      <c r="N661" s="1">
        <v>1026587.72</v>
      </c>
      <c r="O661" s="1">
        <v>22</v>
      </c>
      <c r="P661" s="1">
        <v>34</v>
      </c>
      <c r="Q661" s="1">
        <v>21.5</v>
      </c>
      <c r="R661" s="1" t="s">
        <v>56</v>
      </c>
      <c r="S661" s="1" t="s">
        <v>382</v>
      </c>
      <c r="V661" s="1">
        <v>0</v>
      </c>
      <c r="W661" s="1" t="s">
        <v>60</v>
      </c>
    </row>
    <row r="662" spans="1:23" x14ac:dyDescent="0.2">
      <c r="A662" s="1">
        <f t="shared" si="40"/>
        <v>1026587.72</v>
      </c>
      <c r="B662" s="1">
        <f t="shared" si="40"/>
        <v>1026627.18</v>
      </c>
      <c r="C662" s="11" t="s">
        <v>54</v>
      </c>
      <c r="D662" s="1" t="str">
        <f t="shared" si="41"/>
        <v>FBE</v>
      </c>
      <c r="E662" s="1">
        <f t="shared" si="42"/>
        <v>19</v>
      </c>
      <c r="F662" s="1" t="str">
        <f t="shared" si="43"/>
        <v>19.0mm FBE</v>
      </c>
      <c r="G662" s="1" t="str">
        <f>_xlfn.CONCAT(TEXT(Q662,"0.0"),"mm ",INDEX('Pipe Lookup'!D:D,MATCH('~01 Pipe Segmentation'!R662,'Pipe Lookup'!C:C,0))," TYPE ",P662)</f>
        <v>19.0mm Fusion-Bonded Epoxy TYPE 7</v>
      </c>
      <c r="L662" s="1" t="s">
        <v>55</v>
      </c>
      <c r="M662" s="1">
        <v>1026587.72</v>
      </c>
      <c r="N662" s="1">
        <v>1026627.18</v>
      </c>
      <c r="O662" s="1">
        <v>39.460000000079162</v>
      </c>
      <c r="P662" s="1">
        <v>7</v>
      </c>
      <c r="Q662" s="1">
        <v>19</v>
      </c>
      <c r="R662" s="1" t="s">
        <v>56</v>
      </c>
      <c r="S662" s="1" t="s">
        <v>382</v>
      </c>
      <c r="V662" s="1">
        <v>0</v>
      </c>
      <c r="W662" s="1" t="s">
        <v>60</v>
      </c>
    </row>
    <row r="663" spans="1:23" x14ac:dyDescent="0.2">
      <c r="A663" s="1">
        <f t="shared" si="40"/>
        <v>1026627.18</v>
      </c>
      <c r="B663" s="1">
        <f t="shared" si="40"/>
        <v>1026634.76</v>
      </c>
      <c r="C663" s="11" t="s">
        <v>54</v>
      </c>
      <c r="D663" s="1" t="str">
        <f t="shared" si="41"/>
        <v>LE</v>
      </c>
      <c r="E663" s="1">
        <f t="shared" si="42"/>
        <v>23.7</v>
      </c>
      <c r="F663" s="1" t="str">
        <f t="shared" si="43"/>
        <v>23.7mm LE</v>
      </c>
      <c r="G663" s="1" t="str">
        <f>_xlfn.CONCAT(TEXT(Q663,"0.0"),"mm ",INDEX('Pipe Lookup'!D:D,MATCH('~01 Pipe Segmentation'!R663,'Pipe Lookup'!C:C,0))," TYPE ",P663)</f>
        <v>23.7mm Elbow TYPE 28</v>
      </c>
      <c r="L663" s="1" t="s">
        <v>55</v>
      </c>
      <c r="M663" s="1">
        <v>1026627.18</v>
      </c>
      <c r="N663" s="1">
        <v>1026634.76</v>
      </c>
      <c r="O663" s="1">
        <v>7.5799999999580905</v>
      </c>
      <c r="P663" s="1">
        <v>28</v>
      </c>
      <c r="Q663" s="1">
        <v>23.7</v>
      </c>
      <c r="R663" s="1" t="s">
        <v>58</v>
      </c>
      <c r="S663" s="1" t="s">
        <v>382</v>
      </c>
      <c r="U663" s="1" t="s">
        <v>394</v>
      </c>
      <c r="V663" s="1">
        <v>0</v>
      </c>
      <c r="W663" s="1" t="s">
        <v>60</v>
      </c>
    </row>
    <row r="664" spans="1:23" x14ac:dyDescent="0.2">
      <c r="A664" s="1">
        <f t="shared" si="40"/>
        <v>1026634.76</v>
      </c>
      <c r="B664" s="1">
        <f t="shared" si="40"/>
        <v>1026642.21</v>
      </c>
      <c r="C664" s="11" t="s">
        <v>54</v>
      </c>
      <c r="D664" s="1" t="str">
        <f t="shared" si="41"/>
        <v>FBE</v>
      </c>
      <c r="E664" s="1">
        <f t="shared" si="42"/>
        <v>19</v>
      </c>
      <c r="F664" s="1" t="str">
        <f t="shared" si="43"/>
        <v>19.0mm FBE</v>
      </c>
      <c r="G664" s="1" t="str">
        <f>_xlfn.CONCAT(TEXT(Q664,"0.0"),"mm ",INDEX('Pipe Lookup'!D:D,MATCH('~01 Pipe Segmentation'!R664,'Pipe Lookup'!C:C,0))," TYPE ",P664)</f>
        <v>19.0mm Fusion-Bonded Epoxy TYPE 7</v>
      </c>
      <c r="L664" s="1" t="s">
        <v>55</v>
      </c>
      <c r="M664" s="1">
        <v>1026634.76</v>
      </c>
      <c r="N664" s="1">
        <v>1026642.21</v>
      </c>
      <c r="O664" s="1">
        <v>7.4499999999534339</v>
      </c>
      <c r="P664" s="1">
        <v>7</v>
      </c>
      <c r="Q664" s="1">
        <v>19</v>
      </c>
      <c r="R664" s="1" t="s">
        <v>56</v>
      </c>
      <c r="S664" s="1" t="s">
        <v>382</v>
      </c>
      <c r="V664" s="1">
        <v>0</v>
      </c>
      <c r="W664" s="1" t="s">
        <v>60</v>
      </c>
    </row>
    <row r="665" spans="1:23" x14ac:dyDescent="0.2">
      <c r="A665" s="1">
        <f t="shared" si="40"/>
        <v>1026642.21</v>
      </c>
      <c r="B665" s="1">
        <f t="shared" si="40"/>
        <v>1026650.23</v>
      </c>
      <c r="C665" s="11" t="s">
        <v>54</v>
      </c>
      <c r="D665" s="1" t="str">
        <f t="shared" si="41"/>
        <v>LE</v>
      </c>
      <c r="E665" s="1">
        <f t="shared" si="42"/>
        <v>23.7</v>
      </c>
      <c r="F665" s="1" t="str">
        <f t="shared" si="43"/>
        <v>23.7mm LE</v>
      </c>
      <c r="G665" s="1" t="str">
        <f>_xlfn.CONCAT(TEXT(Q665,"0.0"),"mm ",INDEX('Pipe Lookup'!D:D,MATCH('~01 Pipe Segmentation'!R665,'Pipe Lookup'!C:C,0))," TYPE ",P665)</f>
        <v>23.7mm Elbow TYPE 28</v>
      </c>
      <c r="L665" s="1" t="s">
        <v>55</v>
      </c>
      <c r="M665" s="1">
        <v>1026642.21</v>
      </c>
      <c r="N665" s="1">
        <v>1026650.23</v>
      </c>
      <c r="O665" s="1">
        <v>8.0200000000186265</v>
      </c>
      <c r="P665" s="1">
        <v>28</v>
      </c>
      <c r="Q665" s="1">
        <v>23.7</v>
      </c>
      <c r="R665" s="1" t="s">
        <v>58</v>
      </c>
      <c r="S665" s="1" t="s">
        <v>382</v>
      </c>
      <c r="U665" s="1" t="s">
        <v>395</v>
      </c>
      <c r="V665" s="1">
        <v>0</v>
      </c>
      <c r="W665" s="1" t="s">
        <v>60</v>
      </c>
    </row>
    <row r="666" spans="1:23" x14ac:dyDescent="0.2">
      <c r="A666" s="1">
        <f t="shared" si="40"/>
        <v>1026650.23</v>
      </c>
      <c r="B666" s="1">
        <f t="shared" si="40"/>
        <v>1026674.68</v>
      </c>
      <c r="C666" s="11" t="s">
        <v>54</v>
      </c>
      <c r="D666" s="1" t="str">
        <f t="shared" si="41"/>
        <v>FBE</v>
      </c>
      <c r="E666" s="1">
        <f t="shared" si="42"/>
        <v>21.5</v>
      </c>
      <c r="F666" s="1" t="str">
        <f t="shared" si="43"/>
        <v>21.5mm FBE</v>
      </c>
      <c r="G666" s="1" t="str">
        <f>_xlfn.CONCAT(TEXT(Q666,"0.0"),"mm ",INDEX('Pipe Lookup'!D:D,MATCH('~01 Pipe Segmentation'!R666,'Pipe Lookup'!C:C,0))," TYPE ",P666)</f>
        <v>21.5mm Fusion-Bonded Epoxy TYPE 34</v>
      </c>
      <c r="L666" s="1" t="s">
        <v>55</v>
      </c>
      <c r="M666" s="1">
        <v>1026650.23</v>
      </c>
      <c r="N666" s="1">
        <v>1026674.68</v>
      </c>
      <c r="O666" s="1">
        <v>24.450000000069849</v>
      </c>
      <c r="P666" s="1">
        <v>34</v>
      </c>
      <c r="Q666" s="1">
        <v>21.5</v>
      </c>
      <c r="R666" s="1" t="s">
        <v>56</v>
      </c>
      <c r="S666" s="1" t="s">
        <v>382</v>
      </c>
      <c r="V666" s="1">
        <v>0</v>
      </c>
      <c r="W666" s="1" t="s">
        <v>60</v>
      </c>
    </row>
    <row r="667" spans="1:23" x14ac:dyDescent="0.2">
      <c r="A667" s="1">
        <f t="shared" si="40"/>
        <v>1026674.68</v>
      </c>
      <c r="B667" s="1">
        <f t="shared" si="40"/>
        <v>1026750</v>
      </c>
      <c r="C667" s="11" t="s">
        <v>54</v>
      </c>
      <c r="D667" s="1" t="str">
        <f t="shared" si="41"/>
        <v>FBE</v>
      </c>
      <c r="E667" s="1">
        <f t="shared" si="42"/>
        <v>19</v>
      </c>
      <c r="F667" s="1" t="str">
        <f t="shared" si="43"/>
        <v>19.0mm FBE</v>
      </c>
      <c r="G667" s="1" t="str">
        <f>_xlfn.CONCAT(TEXT(Q667,"0.0"),"mm ",INDEX('Pipe Lookup'!D:D,MATCH('~01 Pipe Segmentation'!R667,'Pipe Lookup'!C:C,0))," TYPE ",P667)</f>
        <v>19.0mm Fusion-Bonded Epoxy TYPE 7</v>
      </c>
      <c r="L667" s="1" t="s">
        <v>55</v>
      </c>
      <c r="M667" s="1">
        <v>1026674.68</v>
      </c>
      <c r="N667" s="1">
        <v>1026750</v>
      </c>
      <c r="O667" s="1">
        <v>75.319999999948777</v>
      </c>
      <c r="P667" s="1">
        <v>7</v>
      </c>
      <c r="Q667" s="1">
        <v>19</v>
      </c>
      <c r="R667" s="1" t="s">
        <v>56</v>
      </c>
      <c r="S667" s="1" t="s">
        <v>382</v>
      </c>
      <c r="V667" s="1">
        <v>0</v>
      </c>
      <c r="W667" s="1" t="s">
        <v>60</v>
      </c>
    </row>
    <row r="668" spans="1:23" x14ac:dyDescent="0.2">
      <c r="A668" s="1">
        <f t="shared" si="40"/>
        <v>1026750</v>
      </c>
      <c r="B668" s="1">
        <f t="shared" si="40"/>
        <v>1026811.68</v>
      </c>
      <c r="C668" s="11" t="s">
        <v>54</v>
      </c>
      <c r="D668" s="1" t="str">
        <f t="shared" si="41"/>
        <v>FBE</v>
      </c>
      <c r="E668" s="1">
        <f t="shared" si="42"/>
        <v>19</v>
      </c>
      <c r="F668" s="1" t="str">
        <f t="shared" si="43"/>
        <v>19.0mm FBE</v>
      </c>
      <c r="G668" s="1" t="str">
        <f>_xlfn.CONCAT(TEXT(Q668,"0.0"),"mm ",INDEX('Pipe Lookup'!D:D,MATCH('~01 Pipe Segmentation'!R668,'Pipe Lookup'!C:C,0))," TYPE ",P668)</f>
        <v>19.0mm Fusion-Bonded Epoxy TYPE 7</v>
      </c>
      <c r="L668" s="1" t="s">
        <v>55</v>
      </c>
      <c r="M668" s="1">
        <v>1026750</v>
      </c>
      <c r="N668" s="1">
        <v>1026811.68</v>
      </c>
      <c r="O668" s="1">
        <v>61.680000000051223</v>
      </c>
      <c r="P668" s="1">
        <v>7</v>
      </c>
      <c r="Q668" s="1">
        <v>19</v>
      </c>
      <c r="R668" s="1" t="s">
        <v>56</v>
      </c>
      <c r="S668" s="1" t="s">
        <v>382</v>
      </c>
      <c r="U668" s="1" t="s">
        <v>209</v>
      </c>
      <c r="V668" s="1">
        <v>0</v>
      </c>
      <c r="W668" s="1" t="s">
        <v>86</v>
      </c>
    </row>
    <row r="669" spans="1:23" x14ac:dyDescent="0.2">
      <c r="A669" s="1">
        <f t="shared" si="40"/>
        <v>1026811.68</v>
      </c>
      <c r="B669" s="1">
        <f t="shared" si="40"/>
        <v>1026835.68</v>
      </c>
      <c r="C669" s="11" t="s">
        <v>54</v>
      </c>
      <c r="D669" s="1" t="str">
        <f t="shared" si="41"/>
        <v>FBE</v>
      </c>
      <c r="E669" s="1">
        <f t="shared" si="42"/>
        <v>21.5</v>
      </c>
      <c r="F669" s="1" t="str">
        <f t="shared" si="43"/>
        <v>21.5mm FBE</v>
      </c>
      <c r="G669" s="1" t="str">
        <f>_xlfn.CONCAT(TEXT(Q669,"0.0"),"mm ",INDEX('Pipe Lookup'!D:D,MATCH('~01 Pipe Segmentation'!R669,'Pipe Lookup'!C:C,0))," TYPE ",P669)</f>
        <v>21.5mm Fusion-Bonded Epoxy TYPE 34</v>
      </c>
      <c r="L669" s="1" t="s">
        <v>55</v>
      </c>
      <c r="M669" s="1">
        <v>1026811.68</v>
      </c>
      <c r="N669" s="1">
        <v>1026835.68</v>
      </c>
      <c r="O669" s="1">
        <v>24</v>
      </c>
      <c r="P669" s="1">
        <v>34</v>
      </c>
      <c r="Q669" s="1">
        <v>21.5</v>
      </c>
      <c r="R669" s="1" t="s">
        <v>56</v>
      </c>
      <c r="S669" s="1" t="s">
        <v>382</v>
      </c>
      <c r="U669" s="1" t="s">
        <v>67</v>
      </c>
      <c r="V669" s="1">
        <v>0</v>
      </c>
      <c r="W669" s="1" t="s">
        <v>60</v>
      </c>
    </row>
    <row r="670" spans="1:23" x14ac:dyDescent="0.2">
      <c r="A670" s="1">
        <f t="shared" si="40"/>
        <v>1026835.68</v>
      </c>
      <c r="B670" s="1">
        <f t="shared" si="40"/>
        <v>1026858.68</v>
      </c>
      <c r="C670" s="11" t="s">
        <v>54</v>
      </c>
      <c r="D670" s="1" t="str">
        <f t="shared" si="41"/>
        <v>FBE</v>
      </c>
      <c r="E670" s="1">
        <f t="shared" si="42"/>
        <v>19</v>
      </c>
      <c r="F670" s="1" t="str">
        <f t="shared" si="43"/>
        <v>19.0mm FBE</v>
      </c>
      <c r="G670" s="1" t="str">
        <f>_xlfn.CONCAT(TEXT(Q670,"0.0"),"mm ",INDEX('Pipe Lookup'!D:D,MATCH('~01 Pipe Segmentation'!R670,'Pipe Lookup'!C:C,0))," TYPE ",P670)</f>
        <v>19.0mm Fusion-Bonded Epoxy TYPE 7</v>
      </c>
      <c r="L670" s="1" t="s">
        <v>55</v>
      </c>
      <c r="M670" s="1">
        <v>1026835.68</v>
      </c>
      <c r="N670" s="1">
        <v>1026858.68</v>
      </c>
      <c r="O670" s="1">
        <v>23</v>
      </c>
      <c r="P670" s="1">
        <v>7</v>
      </c>
      <c r="Q670" s="1">
        <v>19</v>
      </c>
      <c r="R670" s="1" t="s">
        <v>56</v>
      </c>
      <c r="S670" s="1" t="s">
        <v>382</v>
      </c>
      <c r="U670" s="1" t="s">
        <v>67</v>
      </c>
      <c r="V670" s="1">
        <v>0</v>
      </c>
      <c r="W670" s="1" t="s">
        <v>60</v>
      </c>
    </row>
    <row r="671" spans="1:23" x14ac:dyDescent="0.2">
      <c r="A671" s="1">
        <f t="shared" si="40"/>
        <v>1026858.68</v>
      </c>
      <c r="B671" s="1">
        <f t="shared" si="40"/>
        <v>1026987.68</v>
      </c>
      <c r="C671" s="11" t="s">
        <v>54</v>
      </c>
      <c r="D671" s="1" t="str">
        <f t="shared" si="41"/>
        <v>ARO</v>
      </c>
      <c r="E671" s="1">
        <f t="shared" si="42"/>
        <v>19</v>
      </c>
      <c r="F671" s="1" t="str">
        <f t="shared" si="43"/>
        <v>19.0mm ARO-M45</v>
      </c>
      <c r="G671" s="1" t="str">
        <f>_xlfn.CONCAT(TEXT(Q671,"0.0"),"mm ",INDEX('Pipe Lookup'!D:D,MATCH('~01 Pipe Segmentation'!R671,'Pipe Lookup'!C:C,0))," TYPE ",P671)</f>
        <v>19.0mm Abrasion-Resistant Overcoat (M45) TYPE 18</v>
      </c>
      <c r="L671" s="1" t="s">
        <v>55</v>
      </c>
      <c r="M671" s="1">
        <v>1026858.68</v>
      </c>
      <c r="N671" s="1">
        <v>1026987.68</v>
      </c>
      <c r="O671" s="1">
        <v>129</v>
      </c>
      <c r="P671" s="1">
        <v>18</v>
      </c>
      <c r="Q671" s="1">
        <v>19</v>
      </c>
      <c r="R671" s="1" t="s">
        <v>396</v>
      </c>
      <c r="S671" s="1" t="s">
        <v>382</v>
      </c>
      <c r="U671" s="1" t="s">
        <v>67</v>
      </c>
      <c r="V671" s="1">
        <v>0</v>
      </c>
      <c r="W671" s="1" t="s">
        <v>60</v>
      </c>
    </row>
    <row r="672" spans="1:23" x14ac:dyDescent="0.2">
      <c r="A672" s="1">
        <f t="shared" si="40"/>
        <v>1026987.68</v>
      </c>
      <c r="B672" s="1">
        <f t="shared" si="40"/>
        <v>1027005.23</v>
      </c>
      <c r="C672" s="11" t="s">
        <v>54</v>
      </c>
      <c r="D672" s="1" t="str">
        <f t="shared" si="41"/>
        <v>ARO</v>
      </c>
      <c r="E672" s="1">
        <f t="shared" si="42"/>
        <v>19</v>
      </c>
      <c r="F672" s="1" t="str">
        <f t="shared" si="43"/>
        <v>19.0mm ARO</v>
      </c>
      <c r="G672" s="1" t="str">
        <f>_xlfn.CONCAT(TEXT(Q672,"0.0"),"mm ",INDEX('Pipe Lookup'!D:D,MATCH('~01 Pipe Segmentation'!R672,'Pipe Lookup'!C:C,0))," TYPE ",P672)</f>
        <v>19.0mm Abrasion-Resistant Overcoat TYPE 8</v>
      </c>
      <c r="L672" s="1" t="s">
        <v>55</v>
      </c>
      <c r="M672" s="1">
        <v>1026987.68</v>
      </c>
      <c r="N672" s="1">
        <v>1027005.23</v>
      </c>
      <c r="O672" s="1">
        <v>17.549999999930151</v>
      </c>
      <c r="P672" s="1">
        <v>8</v>
      </c>
      <c r="Q672" s="1">
        <v>19</v>
      </c>
      <c r="R672" s="1" t="s">
        <v>80</v>
      </c>
      <c r="S672" s="1" t="s">
        <v>382</v>
      </c>
      <c r="U672" s="1" t="s">
        <v>67</v>
      </c>
      <c r="V672" s="1">
        <v>0</v>
      </c>
      <c r="W672" s="1" t="s">
        <v>60</v>
      </c>
    </row>
    <row r="673" spans="1:23" x14ac:dyDescent="0.2">
      <c r="A673" s="1">
        <f t="shared" si="40"/>
        <v>1027005.23</v>
      </c>
      <c r="B673" s="1">
        <f t="shared" si="40"/>
        <v>1027010.68</v>
      </c>
      <c r="C673" s="11" t="s">
        <v>54</v>
      </c>
      <c r="D673" s="1" t="str">
        <f t="shared" si="41"/>
        <v>LE</v>
      </c>
      <c r="E673" s="1">
        <f t="shared" si="42"/>
        <v>23.7</v>
      </c>
      <c r="F673" s="1" t="str">
        <f t="shared" si="43"/>
        <v>23.7mm LE</v>
      </c>
      <c r="G673" s="1" t="str">
        <f>_xlfn.CONCAT(TEXT(Q673,"0.0"),"mm ",INDEX('Pipe Lookup'!D:D,MATCH('~01 Pipe Segmentation'!R673,'Pipe Lookup'!C:C,0))," TYPE ",P673)</f>
        <v>23.7mm Elbow TYPE 28</v>
      </c>
      <c r="L673" s="1" t="s">
        <v>55</v>
      </c>
      <c r="M673" s="1">
        <v>1027005.23</v>
      </c>
      <c r="N673" s="1">
        <v>1027010.68</v>
      </c>
      <c r="O673" s="1">
        <v>5.4500000000698492</v>
      </c>
      <c r="P673" s="1">
        <v>28</v>
      </c>
      <c r="Q673" s="1">
        <v>23.7</v>
      </c>
      <c r="R673" s="1" t="s">
        <v>58</v>
      </c>
      <c r="S673" s="1" t="s">
        <v>382</v>
      </c>
      <c r="U673" s="1" t="s">
        <v>397</v>
      </c>
      <c r="V673" s="1">
        <v>0</v>
      </c>
      <c r="W673" s="1" t="s">
        <v>60</v>
      </c>
    </row>
    <row r="674" spans="1:23" x14ac:dyDescent="0.2">
      <c r="A674" s="1">
        <f t="shared" si="40"/>
        <v>1027010.68</v>
      </c>
      <c r="B674" s="1">
        <f t="shared" si="40"/>
        <v>1027023.56</v>
      </c>
      <c r="C674" s="11" t="s">
        <v>54</v>
      </c>
      <c r="D674" s="1" t="str">
        <f t="shared" si="41"/>
        <v>FBE</v>
      </c>
      <c r="E674" s="1">
        <f t="shared" si="42"/>
        <v>19</v>
      </c>
      <c r="F674" s="1" t="str">
        <f t="shared" si="43"/>
        <v>19.0mm FBE</v>
      </c>
      <c r="G674" s="1" t="str">
        <f>_xlfn.CONCAT(TEXT(Q674,"0.0"),"mm ",INDEX('Pipe Lookup'!D:D,MATCH('~01 Pipe Segmentation'!R674,'Pipe Lookup'!C:C,0))," TYPE ",P674)</f>
        <v>19.0mm Fusion-Bonded Epoxy TYPE 7</v>
      </c>
      <c r="L674" s="1" t="s">
        <v>55</v>
      </c>
      <c r="M674" s="1">
        <v>1027010.68</v>
      </c>
      <c r="N674" s="1">
        <v>1027023.56</v>
      </c>
      <c r="O674" s="1">
        <v>12.880000000004657</v>
      </c>
      <c r="P674" s="1">
        <v>7</v>
      </c>
      <c r="Q674" s="1">
        <v>19</v>
      </c>
      <c r="R674" s="1" t="s">
        <v>56</v>
      </c>
      <c r="S674" s="1" t="s">
        <v>382</v>
      </c>
      <c r="U674" s="1" t="s">
        <v>67</v>
      </c>
      <c r="V674" s="1">
        <v>0</v>
      </c>
      <c r="W674" s="1" t="s">
        <v>60</v>
      </c>
    </row>
    <row r="675" spans="1:23" x14ac:dyDescent="0.2">
      <c r="A675" s="1">
        <f t="shared" si="40"/>
        <v>1027023.56</v>
      </c>
      <c r="B675" s="1">
        <f t="shared" si="40"/>
        <v>1027028.35</v>
      </c>
      <c r="C675" s="11" t="s">
        <v>54</v>
      </c>
      <c r="D675" s="1" t="str">
        <f t="shared" si="41"/>
        <v>LE</v>
      </c>
      <c r="E675" s="1">
        <f t="shared" si="42"/>
        <v>23.7</v>
      </c>
      <c r="F675" s="1" t="str">
        <f t="shared" si="43"/>
        <v>23.7mm LE</v>
      </c>
      <c r="G675" s="1" t="str">
        <f>_xlfn.CONCAT(TEXT(Q675,"0.0"),"mm ",INDEX('Pipe Lookup'!D:D,MATCH('~01 Pipe Segmentation'!R675,'Pipe Lookup'!C:C,0))," TYPE ",P675)</f>
        <v>23.7mm Elbow TYPE 28</v>
      </c>
      <c r="L675" s="1" t="s">
        <v>55</v>
      </c>
      <c r="M675" s="1">
        <v>1027023.56</v>
      </c>
      <c r="N675" s="1">
        <v>1027028.35</v>
      </c>
      <c r="O675" s="1">
        <v>4.7899999999208376</v>
      </c>
      <c r="P675" s="1">
        <v>28</v>
      </c>
      <c r="Q675" s="1">
        <v>23.7</v>
      </c>
      <c r="R675" s="1" t="s">
        <v>58</v>
      </c>
      <c r="S675" s="1" t="s">
        <v>382</v>
      </c>
      <c r="U675" s="1" t="s">
        <v>398</v>
      </c>
      <c r="V675" s="1">
        <v>0</v>
      </c>
      <c r="W675" s="1" t="s">
        <v>60</v>
      </c>
    </row>
    <row r="676" spans="1:23" x14ac:dyDescent="0.2">
      <c r="A676" s="1">
        <f t="shared" si="40"/>
        <v>1027028.35</v>
      </c>
      <c r="B676" s="1">
        <f t="shared" si="40"/>
        <v>1027962.51</v>
      </c>
      <c r="C676" s="11" t="s">
        <v>54</v>
      </c>
      <c r="D676" s="1" t="str">
        <f t="shared" si="41"/>
        <v>FBE</v>
      </c>
      <c r="E676" s="1">
        <f t="shared" si="42"/>
        <v>19</v>
      </c>
      <c r="F676" s="1" t="str">
        <f t="shared" si="43"/>
        <v>19.0mm FBE</v>
      </c>
      <c r="G676" s="1" t="str">
        <f>_xlfn.CONCAT(TEXT(Q676,"0.0"),"mm ",INDEX('Pipe Lookup'!D:D,MATCH('~01 Pipe Segmentation'!R676,'Pipe Lookup'!C:C,0))," TYPE ",P676)</f>
        <v>19.0mm Fusion-Bonded Epoxy TYPE 7</v>
      </c>
      <c r="L676" s="1" t="s">
        <v>55</v>
      </c>
      <c r="M676" s="1">
        <v>1027028.35</v>
      </c>
      <c r="N676" s="1">
        <v>1027962.51</v>
      </c>
      <c r="O676" s="1">
        <v>934.1600000000326</v>
      </c>
      <c r="P676" s="1">
        <v>7</v>
      </c>
      <c r="Q676" s="1">
        <v>19</v>
      </c>
      <c r="R676" s="1" t="s">
        <v>56</v>
      </c>
      <c r="S676" s="1" t="s">
        <v>382</v>
      </c>
      <c r="U676" s="1" t="s">
        <v>67</v>
      </c>
      <c r="V676" s="1">
        <v>0</v>
      </c>
      <c r="W676" s="1" t="s">
        <v>60</v>
      </c>
    </row>
    <row r="677" spans="1:23" x14ac:dyDescent="0.2">
      <c r="A677" s="1">
        <f t="shared" si="40"/>
        <v>1027962.51</v>
      </c>
      <c r="B677" s="1">
        <f t="shared" si="40"/>
        <v>1027967.3</v>
      </c>
      <c r="C677" s="11" t="s">
        <v>54</v>
      </c>
      <c r="D677" s="1" t="str">
        <f t="shared" si="41"/>
        <v>LE</v>
      </c>
      <c r="E677" s="1">
        <f t="shared" si="42"/>
        <v>23.7</v>
      </c>
      <c r="F677" s="1" t="str">
        <f t="shared" si="43"/>
        <v>23.7mm LE</v>
      </c>
      <c r="G677" s="1" t="str">
        <f>_xlfn.CONCAT(TEXT(Q677,"0.0"),"mm ",INDEX('Pipe Lookup'!D:D,MATCH('~01 Pipe Segmentation'!R677,'Pipe Lookup'!C:C,0))," TYPE ",P677)</f>
        <v>23.7mm Elbow TYPE 28</v>
      </c>
      <c r="L677" s="1" t="s">
        <v>55</v>
      </c>
      <c r="M677" s="1">
        <v>1027962.51</v>
      </c>
      <c r="N677" s="1">
        <v>1027967.3</v>
      </c>
      <c r="O677" s="1">
        <v>4.7900000000372529</v>
      </c>
      <c r="P677" s="1">
        <v>28</v>
      </c>
      <c r="Q677" s="1">
        <v>23.7</v>
      </c>
      <c r="R677" s="1" t="s">
        <v>58</v>
      </c>
      <c r="S677" s="1" t="s">
        <v>382</v>
      </c>
      <c r="U677" s="1" t="s">
        <v>399</v>
      </c>
      <c r="V677" s="1">
        <v>0</v>
      </c>
      <c r="W677" s="1" t="s">
        <v>60</v>
      </c>
    </row>
    <row r="678" spans="1:23" x14ac:dyDescent="0.2">
      <c r="A678" s="1">
        <f t="shared" si="40"/>
        <v>1027967.3</v>
      </c>
      <c r="B678" s="1">
        <f t="shared" si="40"/>
        <v>1028131.19</v>
      </c>
      <c r="C678" s="11" t="s">
        <v>54</v>
      </c>
      <c r="D678" s="1" t="str">
        <f t="shared" si="41"/>
        <v>FBE</v>
      </c>
      <c r="E678" s="1">
        <f t="shared" si="42"/>
        <v>19</v>
      </c>
      <c r="F678" s="1" t="str">
        <f t="shared" si="43"/>
        <v>19.0mm FBE</v>
      </c>
      <c r="G678" s="1" t="str">
        <f>_xlfn.CONCAT(TEXT(Q678,"0.0"),"mm ",INDEX('Pipe Lookup'!D:D,MATCH('~01 Pipe Segmentation'!R678,'Pipe Lookup'!C:C,0))," TYPE ",P678)</f>
        <v>19.0mm Fusion-Bonded Epoxy TYPE 7</v>
      </c>
      <c r="L678" s="1" t="s">
        <v>55</v>
      </c>
      <c r="M678" s="1">
        <v>1027967.3</v>
      </c>
      <c r="N678" s="1">
        <v>1028131.19</v>
      </c>
      <c r="O678" s="1">
        <v>163.88999999989755</v>
      </c>
      <c r="P678" s="1">
        <v>7</v>
      </c>
      <c r="Q678" s="1">
        <v>19</v>
      </c>
      <c r="R678" s="1" t="s">
        <v>56</v>
      </c>
      <c r="S678" s="1" t="s">
        <v>382</v>
      </c>
      <c r="U678" s="1" t="s">
        <v>67</v>
      </c>
      <c r="V678" s="1">
        <v>0</v>
      </c>
      <c r="W678" s="1" t="s">
        <v>60</v>
      </c>
    </row>
    <row r="679" spans="1:23" x14ac:dyDescent="0.2">
      <c r="A679" s="1">
        <f t="shared" si="40"/>
        <v>1028131.19</v>
      </c>
      <c r="B679" s="1">
        <f t="shared" si="40"/>
        <v>1028135.86</v>
      </c>
      <c r="C679" s="11" t="s">
        <v>54</v>
      </c>
      <c r="D679" s="1" t="str">
        <f t="shared" si="41"/>
        <v>LE</v>
      </c>
      <c r="E679" s="1">
        <f t="shared" si="42"/>
        <v>23.7</v>
      </c>
      <c r="F679" s="1" t="str">
        <f t="shared" si="43"/>
        <v>23.7mm LE</v>
      </c>
      <c r="G679" s="1" t="str">
        <f>_xlfn.CONCAT(TEXT(Q679,"0.0"),"mm ",INDEX('Pipe Lookup'!D:D,MATCH('~01 Pipe Segmentation'!R679,'Pipe Lookup'!C:C,0))," TYPE ",P679)</f>
        <v>23.7mm Elbow TYPE 28</v>
      </c>
      <c r="L679" s="1" t="s">
        <v>55</v>
      </c>
      <c r="M679" s="1">
        <v>1028131.19</v>
      </c>
      <c r="N679" s="1">
        <v>1028135.86</v>
      </c>
      <c r="O679" s="1">
        <v>4.6700000000419095</v>
      </c>
      <c r="P679" s="1">
        <v>28</v>
      </c>
      <c r="Q679" s="1">
        <v>23.7</v>
      </c>
      <c r="R679" s="1" t="s">
        <v>58</v>
      </c>
      <c r="S679" s="1" t="s">
        <v>382</v>
      </c>
      <c r="U679" s="1" t="s">
        <v>400</v>
      </c>
      <c r="V679" s="1">
        <v>0</v>
      </c>
      <c r="W679" s="1" t="s">
        <v>60</v>
      </c>
    </row>
    <row r="680" spans="1:23" x14ac:dyDescent="0.2">
      <c r="A680" s="1">
        <f t="shared" si="40"/>
        <v>1028135.86</v>
      </c>
      <c r="B680" s="1">
        <f t="shared" si="40"/>
        <v>1028486.45</v>
      </c>
      <c r="C680" s="11" t="s">
        <v>54</v>
      </c>
      <c r="D680" s="1" t="str">
        <f t="shared" si="41"/>
        <v>FBE</v>
      </c>
      <c r="E680" s="1">
        <f t="shared" si="42"/>
        <v>19</v>
      </c>
      <c r="F680" s="1" t="str">
        <f t="shared" si="43"/>
        <v>19.0mm FBE</v>
      </c>
      <c r="G680" s="1" t="str">
        <f>_xlfn.CONCAT(TEXT(Q680,"0.0"),"mm ",INDEX('Pipe Lookup'!D:D,MATCH('~01 Pipe Segmentation'!R680,'Pipe Lookup'!C:C,0))," TYPE ",P680)</f>
        <v>19.0mm Fusion-Bonded Epoxy TYPE 7</v>
      </c>
      <c r="L680" s="1" t="s">
        <v>55</v>
      </c>
      <c r="M680" s="1">
        <v>1028135.86</v>
      </c>
      <c r="N680" s="1">
        <v>1028486.45</v>
      </c>
      <c r="O680" s="1">
        <v>350.5899999999674</v>
      </c>
      <c r="P680" s="1">
        <v>7</v>
      </c>
      <c r="Q680" s="1">
        <v>19</v>
      </c>
      <c r="R680" s="1" t="s">
        <v>56</v>
      </c>
      <c r="S680" s="1" t="s">
        <v>382</v>
      </c>
      <c r="U680" s="1" t="s">
        <v>67</v>
      </c>
      <c r="V680" s="1">
        <v>0</v>
      </c>
      <c r="W680" s="1" t="s">
        <v>60</v>
      </c>
    </row>
    <row r="681" spans="1:23" x14ac:dyDescent="0.2">
      <c r="A681" s="1">
        <f t="shared" si="40"/>
        <v>1028486.45</v>
      </c>
      <c r="B681" s="1">
        <f t="shared" si="40"/>
        <v>1028493.58</v>
      </c>
      <c r="C681" s="11" t="s">
        <v>54</v>
      </c>
      <c r="D681" s="1" t="str">
        <f t="shared" si="41"/>
        <v>LE</v>
      </c>
      <c r="E681" s="1">
        <f t="shared" si="42"/>
        <v>23.7</v>
      </c>
      <c r="F681" s="1" t="str">
        <f t="shared" si="43"/>
        <v>23.7mm LE</v>
      </c>
      <c r="G681" s="1" t="str">
        <f>_xlfn.CONCAT(TEXT(Q681,"0.0"),"mm ",INDEX('Pipe Lookup'!D:D,MATCH('~01 Pipe Segmentation'!R681,'Pipe Lookup'!C:C,0))," TYPE ",P681)</f>
        <v>23.7mm Elbow TYPE 28</v>
      </c>
      <c r="L681" s="1" t="s">
        <v>55</v>
      </c>
      <c r="M681" s="1">
        <v>1028486.45</v>
      </c>
      <c r="N681" s="1">
        <v>1028493.58</v>
      </c>
      <c r="O681" s="1">
        <v>7.1300000000046566</v>
      </c>
      <c r="P681" s="1">
        <v>28</v>
      </c>
      <c r="Q681" s="1">
        <v>23.7</v>
      </c>
      <c r="R681" s="1" t="s">
        <v>58</v>
      </c>
      <c r="S681" s="1" t="s">
        <v>382</v>
      </c>
      <c r="U681" s="1" t="s">
        <v>401</v>
      </c>
      <c r="V681" s="1">
        <v>0</v>
      </c>
      <c r="W681" s="1" t="s">
        <v>60</v>
      </c>
    </row>
    <row r="682" spans="1:23" x14ac:dyDescent="0.2">
      <c r="A682" s="1">
        <f t="shared" si="40"/>
        <v>1028493.58</v>
      </c>
      <c r="B682" s="1">
        <f t="shared" si="40"/>
        <v>1028499.36</v>
      </c>
      <c r="C682" s="11" t="s">
        <v>54</v>
      </c>
      <c r="D682" s="1" t="str">
        <f t="shared" si="41"/>
        <v>FBE</v>
      </c>
      <c r="E682" s="1">
        <f t="shared" si="42"/>
        <v>19</v>
      </c>
      <c r="F682" s="1" t="str">
        <f t="shared" si="43"/>
        <v>19.0mm FBE</v>
      </c>
      <c r="G682" s="1" t="str">
        <f>_xlfn.CONCAT(TEXT(Q682,"0.0"),"mm ",INDEX('Pipe Lookup'!D:D,MATCH('~01 Pipe Segmentation'!R682,'Pipe Lookup'!C:C,0))," TYPE ",P682)</f>
        <v>19.0mm Fusion-Bonded Epoxy TYPE 7</v>
      </c>
      <c r="L682" s="1" t="s">
        <v>55</v>
      </c>
      <c r="M682" s="1">
        <v>1028493.58</v>
      </c>
      <c r="N682" s="1">
        <v>1028499.36</v>
      </c>
      <c r="O682" s="1">
        <v>5.7800000000279397</v>
      </c>
      <c r="P682" s="1">
        <v>7</v>
      </c>
      <c r="Q682" s="1">
        <v>19</v>
      </c>
      <c r="R682" s="1" t="s">
        <v>56</v>
      </c>
      <c r="S682" s="1" t="s">
        <v>382</v>
      </c>
      <c r="U682" s="1" t="s">
        <v>67</v>
      </c>
      <c r="V682" s="1">
        <v>0</v>
      </c>
      <c r="W682" s="1" t="s">
        <v>60</v>
      </c>
    </row>
    <row r="683" spans="1:23" x14ac:dyDescent="0.2">
      <c r="A683" s="1">
        <f t="shared" si="40"/>
        <v>1028499.36</v>
      </c>
      <c r="B683" s="1">
        <f t="shared" si="40"/>
        <v>1028500</v>
      </c>
      <c r="C683" s="11" t="s">
        <v>54</v>
      </c>
      <c r="D683" s="1" t="str">
        <f t="shared" si="41"/>
        <v>LE</v>
      </c>
      <c r="E683" s="1">
        <f t="shared" si="42"/>
        <v>23.7</v>
      </c>
      <c r="F683" s="1" t="str">
        <f t="shared" si="43"/>
        <v>23.7mm LE</v>
      </c>
      <c r="G683" s="1" t="str">
        <f>_xlfn.CONCAT(TEXT(Q683,"0.0"),"mm ",INDEX('Pipe Lookup'!D:D,MATCH('~01 Pipe Segmentation'!R683,'Pipe Lookup'!C:C,0))," TYPE ",P683)</f>
        <v>23.7mm Elbow TYPE 28</v>
      </c>
      <c r="L683" s="1" t="s">
        <v>55</v>
      </c>
      <c r="M683" s="1">
        <v>1028499.36</v>
      </c>
      <c r="N683" s="1">
        <v>1028500</v>
      </c>
      <c r="O683" s="1">
        <v>0.64000000001396984</v>
      </c>
      <c r="P683" s="1">
        <v>28</v>
      </c>
      <c r="Q683" s="1">
        <v>23.7</v>
      </c>
      <c r="R683" s="1" t="s">
        <v>58</v>
      </c>
      <c r="S683" s="1" t="s">
        <v>382</v>
      </c>
      <c r="U683" s="1" t="s">
        <v>402</v>
      </c>
      <c r="V683" s="1">
        <v>0</v>
      </c>
      <c r="W683" s="1" t="s">
        <v>60</v>
      </c>
    </row>
    <row r="684" spans="1:23" x14ac:dyDescent="0.2">
      <c r="A684" s="1">
        <f t="shared" si="40"/>
        <v>1028500</v>
      </c>
      <c r="B684" s="1">
        <f t="shared" si="40"/>
        <v>1028507.27</v>
      </c>
      <c r="C684" s="11" t="s">
        <v>54</v>
      </c>
      <c r="D684" s="1" t="str">
        <f t="shared" si="41"/>
        <v>LE</v>
      </c>
      <c r="E684" s="1">
        <f t="shared" si="42"/>
        <v>23.7</v>
      </c>
      <c r="F684" s="1" t="str">
        <f t="shared" si="43"/>
        <v>23.7mm LE</v>
      </c>
      <c r="G684" s="1" t="str">
        <f>_xlfn.CONCAT(TEXT(Q684,"0.0"),"mm ",INDEX('Pipe Lookup'!D:D,MATCH('~01 Pipe Segmentation'!R684,'Pipe Lookup'!C:C,0))," TYPE ",P684)</f>
        <v>23.7mm Elbow TYPE 28</v>
      </c>
      <c r="L684" s="1" t="s">
        <v>55</v>
      </c>
      <c r="M684" s="1">
        <v>1028500</v>
      </c>
      <c r="N684" s="1">
        <v>1028507.27</v>
      </c>
      <c r="O684" s="1">
        <v>7.2700000000186265</v>
      </c>
      <c r="P684" s="1">
        <v>28</v>
      </c>
      <c r="Q684" s="1">
        <v>23.7</v>
      </c>
      <c r="R684" s="1" t="s">
        <v>58</v>
      </c>
      <c r="S684" s="1" t="s">
        <v>403</v>
      </c>
      <c r="U684" s="1" t="s">
        <v>402</v>
      </c>
      <c r="V684" s="1">
        <v>0</v>
      </c>
      <c r="W684" s="1" t="s">
        <v>60</v>
      </c>
    </row>
    <row r="685" spans="1:23" x14ac:dyDescent="0.2">
      <c r="A685" s="1">
        <f t="shared" si="40"/>
        <v>1028507.27</v>
      </c>
      <c r="B685" s="1">
        <f t="shared" si="40"/>
        <v>1028800</v>
      </c>
      <c r="C685" s="11" t="s">
        <v>54</v>
      </c>
      <c r="D685" s="1" t="str">
        <f t="shared" si="41"/>
        <v>FBE</v>
      </c>
      <c r="E685" s="1">
        <f t="shared" si="42"/>
        <v>19</v>
      </c>
      <c r="F685" s="1" t="str">
        <f t="shared" si="43"/>
        <v>19.0mm FBE</v>
      </c>
      <c r="G685" s="1" t="str">
        <f>_xlfn.CONCAT(TEXT(Q685,"0.0"),"mm ",INDEX('Pipe Lookup'!D:D,MATCH('~01 Pipe Segmentation'!R685,'Pipe Lookup'!C:C,0))," TYPE ",P685)</f>
        <v>19.0mm Fusion-Bonded Epoxy TYPE 7</v>
      </c>
      <c r="L685" s="1" t="s">
        <v>55</v>
      </c>
      <c r="M685" s="1">
        <v>1028507.27</v>
      </c>
      <c r="N685" s="1">
        <v>1028800</v>
      </c>
      <c r="O685" s="1">
        <v>292.72999999998137</v>
      </c>
      <c r="P685" s="1">
        <v>7</v>
      </c>
      <c r="Q685" s="1">
        <v>19</v>
      </c>
      <c r="R685" s="1" t="s">
        <v>56</v>
      </c>
      <c r="S685" s="1" t="s">
        <v>403</v>
      </c>
      <c r="U685" s="1" t="s">
        <v>251</v>
      </c>
      <c r="V685" s="1">
        <v>0</v>
      </c>
      <c r="W685" s="1" t="s">
        <v>60</v>
      </c>
    </row>
    <row r="686" spans="1:23" x14ac:dyDescent="0.2">
      <c r="A686" s="1">
        <f t="shared" si="40"/>
        <v>1028800</v>
      </c>
      <c r="B686" s="1">
        <f t="shared" si="40"/>
        <v>1028958</v>
      </c>
      <c r="C686" s="11" t="s">
        <v>54</v>
      </c>
      <c r="D686" s="1" t="str">
        <f t="shared" si="41"/>
        <v>FBE</v>
      </c>
      <c r="E686" s="1">
        <f t="shared" si="42"/>
        <v>19</v>
      </c>
      <c r="F686" s="1" t="str">
        <f t="shared" si="43"/>
        <v>19.0mm FBE</v>
      </c>
      <c r="G686" s="1" t="str">
        <f>_xlfn.CONCAT(TEXT(Q686,"0.0"),"mm ",INDEX('Pipe Lookup'!D:D,MATCH('~01 Pipe Segmentation'!R686,'Pipe Lookup'!C:C,0))," TYPE ",P686)</f>
        <v>19.0mm Fusion-Bonded Epoxy TYPE 7</v>
      </c>
      <c r="L686" s="1" t="s">
        <v>55</v>
      </c>
      <c r="M686" s="1">
        <v>1028800</v>
      </c>
      <c r="N686" s="1">
        <v>1028958</v>
      </c>
      <c r="O686" s="1">
        <v>158</v>
      </c>
      <c r="P686" s="1">
        <v>7</v>
      </c>
      <c r="Q686" s="1">
        <v>19</v>
      </c>
      <c r="R686" s="1" t="s">
        <v>56</v>
      </c>
      <c r="S686" s="1" t="s">
        <v>403</v>
      </c>
      <c r="V686" s="1">
        <v>0</v>
      </c>
      <c r="W686" s="1" t="s">
        <v>86</v>
      </c>
    </row>
    <row r="687" spans="1:23" x14ac:dyDescent="0.2">
      <c r="A687" s="1">
        <f t="shared" si="40"/>
        <v>1028958</v>
      </c>
      <c r="B687" s="1">
        <f t="shared" si="40"/>
        <v>1028976</v>
      </c>
      <c r="C687" s="11" t="s">
        <v>54</v>
      </c>
      <c r="D687" s="1" t="str">
        <f t="shared" si="41"/>
        <v>FBE</v>
      </c>
      <c r="E687" s="1">
        <f t="shared" si="42"/>
        <v>21.5</v>
      </c>
      <c r="F687" s="1" t="str">
        <f t="shared" si="43"/>
        <v>21.5mm FBE</v>
      </c>
      <c r="G687" s="1" t="str">
        <f>_xlfn.CONCAT(TEXT(Q687,"0.0"),"mm ",INDEX('Pipe Lookup'!D:D,MATCH('~01 Pipe Segmentation'!R687,'Pipe Lookup'!C:C,0))," TYPE ",P687)</f>
        <v>21.5mm Fusion-Bonded Epoxy TYPE 34</v>
      </c>
      <c r="L687" s="1" t="s">
        <v>55</v>
      </c>
      <c r="M687" s="1">
        <v>1028958</v>
      </c>
      <c r="N687" s="1">
        <v>1028976</v>
      </c>
      <c r="O687" s="1">
        <v>18</v>
      </c>
      <c r="P687" s="1">
        <v>34</v>
      </c>
      <c r="Q687" s="1">
        <v>21.5</v>
      </c>
      <c r="R687" s="1" t="s">
        <v>56</v>
      </c>
      <c r="S687" s="1" t="s">
        <v>403</v>
      </c>
      <c r="V687" s="1">
        <v>0</v>
      </c>
      <c r="W687" s="1" t="s">
        <v>60</v>
      </c>
    </row>
    <row r="688" spans="1:23" x14ac:dyDescent="0.2">
      <c r="A688" s="1">
        <f t="shared" si="40"/>
        <v>1028976</v>
      </c>
      <c r="B688" s="1">
        <f t="shared" si="40"/>
        <v>1029014.68</v>
      </c>
      <c r="C688" s="11" t="s">
        <v>54</v>
      </c>
      <c r="D688" s="1" t="str">
        <f t="shared" si="41"/>
        <v>FBE</v>
      </c>
      <c r="E688" s="1">
        <f t="shared" si="42"/>
        <v>19</v>
      </c>
      <c r="F688" s="1" t="str">
        <f t="shared" si="43"/>
        <v>19.0mm FBE</v>
      </c>
      <c r="G688" s="1" t="str">
        <f>_xlfn.CONCAT(TEXT(Q688,"0.0"),"mm ",INDEX('Pipe Lookup'!D:D,MATCH('~01 Pipe Segmentation'!R688,'Pipe Lookup'!C:C,0))," TYPE ",P688)</f>
        <v>19.0mm Fusion-Bonded Epoxy TYPE 7</v>
      </c>
      <c r="L688" s="1" t="s">
        <v>55</v>
      </c>
      <c r="M688" s="1">
        <v>1028976</v>
      </c>
      <c r="N688" s="1">
        <v>1029014.68</v>
      </c>
      <c r="O688" s="1">
        <v>38.680000000051223</v>
      </c>
      <c r="P688" s="1">
        <v>7</v>
      </c>
      <c r="Q688" s="1">
        <v>19</v>
      </c>
      <c r="R688" s="1" t="s">
        <v>56</v>
      </c>
      <c r="S688" s="1" t="s">
        <v>403</v>
      </c>
      <c r="V688" s="1">
        <v>0</v>
      </c>
      <c r="W688" s="1" t="s">
        <v>60</v>
      </c>
    </row>
    <row r="689" spans="1:23" x14ac:dyDescent="0.2">
      <c r="A689" s="1">
        <f t="shared" si="40"/>
        <v>1029014.68</v>
      </c>
      <c r="B689" s="1">
        <f t="shared" si="40"/>
        <v>1029019.68</v>
      </c>
      <c r="C689" s="11" t="s">
        <v>54</v>
      </c>
      <c r="D689" s="1" t="str">
        <f t="shared" si="41"/>
        <v>LE</v>
      </c>
      <c r="E689" s="1">
        <f t="shared" si="42"/>
        <v>23.7</v>
      </c>
      <c r="F689" s="1" t="str">
        <f t="shared" si="43"/>
        <v>23.7mm LE</v>
      </c>
      <c r="G689" s="1" t="str">
        <f>_xlfn.CONCAT(TEXT(Q689,"0.0"),"mm ",INDEX('Pipe Lookup'!D:D,MATCH('~01 Pipe Segmentation'!R689,'Pipe Lookup'!C:C,0))," TYPE ",P689)</f>
        <v>23.7mm Elbow TYPE 28</v>
      </c>
      <c r="L689" s="1" t="s">
        <v>55</v>
      </c>
      <c r="M689" s="1">
        <v>1029014.68</v>
      </c>
      <c r="N689" s="1">
        <v>1029019.68</v>
      </c>
      <c r="O689" s="1">
        <v>5</v>
      </c>
      <c r="P689" s="1">
        <v>28</v>
      </c>
      <c r="Q689" s="1">
        <v>23.7</v>
      </c>
      <c r="R689" s="1" t="s">
        <v>58</v>
      </c>
      <c r="S689" s="1" t="s">
        <v>403</v>
      </c>
      <c r="U689" s="1" t="s">
        <v>404</v>
      </c>
      <c r="V689" s="1">
        <v>0</v>
      </c>
      <c r="W689" s="1" t="s">
        <v>60</v>
      </c>
    </row>
    <row r="690" spans="1:23" x14ac:dyDescent="0.2">
      <c r="A690" s="1">
        <f t="shared" si="40"/>
        <v>1029019.68</v>
      </c>
      <c r="B690" s="1">
        <f t="shared" si="40"/>
        <v>1029121.68</v>
      </c>
      <c r="C690" s="11" t="s">
        <v>54</v>
      </c>
      <c r="D690" s="1" t="str">
        <f t="shared" si="41"/>
        <v>ARO</v>
      </c>
      <c r="E690" s="1">
        <f t="shared" si="42"/>
        <v>19</v>
      </c>
      <c r="F690" s="1" t="str">
        <f t="shared" si="43"/>
        <v>19.0mm ARO</v>
      </c>
      <c r="G690" s="1" t="str">
        <f>_xlfn.CONCAT(TEXT(Q690,"0.0"),"mm ",INDEX('Pipe Lookup'!D:D,MATCH('~01 Pipe Segmentation'!R690,'Pipe Lookup'!C:C,0))," TYPE ",P690)</f>
        <v>19.0mm Abrasion-Resistant Overcoat TYPE 8</v>
      </c>
      <c r="L690" s="1" t="s">
        <v>55</v>
      </c>
      <c r="M690" s="1">
        <v>1029019.68</v>
      </c>
      <c r="N690" s="1">
        <v>1029121.68</v>
      </c>
      <c r="O690" s="1">
        <v>102</v>
      </c>
      <c r="P690" s="1">
        <v>8</v>
      </c>
      <c r="Q690" s="1">
        <v>19</v>
      </c>
      <c r="R690" s="1" t="s">
        <v>80</v>
      </c>
      <c r="S690" s="1" t="s">
        <v>403</v>
      </c>
      <c r="U690" s="1" t="s">
        <v>405</v>
      </c>
      <c r="V690" s="1">
        <v>0</v>
      </c>
      <c r="W690" s="1" t="s">
        <v>60</v>
      </c>
    </row>
    <row r="691" spans="1:23" x14ac:dyDescent="0.2">
      <c r="A691" s="1">
        <f t="shared" si="40"/>
        <v>1029121.68</v>
      </c>
      <c r="B691" s="1">
        <f t="shared" si="40"/>
        <v>1029148.27</v>
      </c>
      <c r="C691" s="11" t="s">
        <v>54</v>
      </c>
      <c r="D691" s="1" t="str">
        <f t="shared" si="41"/>
        <v>FBE</v>
      </c>
      <c r="E691" s="1">
        <f t="shared" si="42"/>
        <v>19</v>
      </c>
      <c r="F691" s="1" t="str">
        <f t="shared" si="43"/>
        <v>19.0mm FBE</v>
      </c>
      <c r="G691" s="1" t="str">
        <f>_xlfn.CONCAT(TEXT(Q691,"0.0"),"mm ",INDEX('Pipe Lookup'!D:D,MATCH('~01 Pipe Segmentation'!R691,'Pipe Lookup'!C:C,0))," TYPE ",P691)</f>
        <v>19.0mm Fusion-Bonded Epoxy TYPE 7</v>
      </c>
      <c r="L691" s="1" t="s">
        <v>55</v>
      </c>
      <c r="M691" s="1">
        <v>1029121.68</v>
      </c>
      <c r="N691" s="1">
        <v>1029148.27</v>
      </c>
      <c r="O691" s="1">
        <v>26.589999999967404</v>
      </c>
      <c r="P691" s="1">
        <v>7</v>
      </c>
      <c r="Q691" s="1">
        <v>19</v>
      </c>
      <c r="R691" s="1" t="s">
        <v>56</v>
      </c>
      <c r="S691" s="1" t="s">
        <v>403</v>
      </c>
      <c r="U691" s="1" t="s">
        <v>405</v>
      </c>
      <c r="V691" s="1">
        <v>0</v>
      </c>
      <c r="W691" s="1" t="s">
        <v>60</v>
      </c>
    </row>
    <row r="692" spans="1:23" x14ac:dyDescent="0.2">
      <c r="A692" s="1">
        <f t="shared" si="40"/>
        <v>1029148.27</v>
      </c>
      <c r="B692" s="1">
        <f t="shared" si="40"/>
        <v>1029155</v>
      </c>
      <c r="C692" s="11" t="s">
        <v>54</v>
      </c>
      <c r="D692" s="1" t="str">
        <f t="shared" si="41"/>
        <v>LE</v>
      </c>
      <c r="E692" s="1">
        <f t="shared" si="42"/>
        <v>23.7</v>
      </c>
      <c r="F692" s="1" t="str">
        <f t="shared" si="43"/>
        <v>23.7mm LE</v>
      </c>
      <c r="G692" s="1" t="str">
        <f>_xlfn.CONCAT(TEXT(Q692,"0.0"),"mm ",INDEX('Pipe Lookup'!D:D,MATCH('~01 Pipe Segmentation'!R692,'Pipe Lookup'!C:C,0))," TYPE ",P692)</f>
        <v>23.7mm Elbow TYPE 28</v>
      </c>
      <c r="L692" s="1" t="s">
        <v>55</v>
      </c>
      <c r="M692" s="1">
        <v>1029148.27</v>
      </c>
      <c r="N692" s="1">
        <v>1029155</v>
      </c>
      <c r="O692" s="1">
        <v>6.7299999999813735</v>
      </c>
      <c r="P692" s="1">
        <v>28</v>
      </c>
      <c r="Q692" s="1">
        <v>23.7</v>
      </c>
      <c r="R692" s="1" t="s">
        <v>58</v>
      </c>
      <c r="S692" s="1" t="s">
        <v>403</v>
      </c>
      <c r="U692" s="1" t="s">
        <v>406</v>
      </c>
      <c r="V692" s="1">
        <v>0</v>
      </c>
      <c r="W692" s="1" t="s">
        <v>60</v>
      </c>
    </row>
    <row r="693" spans="1:23" x14ac:dyDescent="0.2">
      <c r="A693" s="1">
        <f t="shared" si="40"/>
        <v>1029155</v>
      </c>
      <c r="B693" s="1">
        <f t="shared" si="40"/>
        <v>1029161.13</v>
      </c>
      <c r="C693" s="11" t="s">
        <v>54</v>
      </c>
      <c r="D693" s="1" t="str">
        <f t="shared" si="41"/>
        <v>LE</v>
      </c>
      <c r="E693" s="1">
        <f t="shared" si="42"/>
        <v>23.7</v>
      </c>
      <c r="F693" s="1" t="str">
        <f t="shared" si="43"/>
        <v>23.7mm LE</v>
      </c>
      <c r="G693" s="1" t="str">
        <f>_xlfn.CONCAT(TEXT(Q693,"0.0"),"mm ",INDEX('Pipe Lookup'!D:D,MATCH('~01 Pipe Segmentation'!R693,'Pipe Lookup'!C:C,0))," TYPE ",P693)</f>
        <v>23.7mm Elbow TYPE 28</v>
      </c>
      <c r="L693" s="1" t="s">
        <v>55</v>
      </c>
      <c r="M693" s="1">
        <v>1029155</v>
      </c>
      <c r="N693" s="1">
        <v>1029161.13</v>
      </c>
      <c r="O693" s="1">
        <v>6.1300000000046566</v>
      </c>
      <c r="P693" s="1">
        <v>28</v>
      </c>
      <c r="Q693" s="1">
        <v>23.7</v>
      </c>
      <c r="R693" s="1" t="s">
        <v>58</v>
      </c>
      <c r="S693" s="1" t="s">
        <v>403</v>
      </c>
      <c r="U693" s="1" t="s">
        <v>407</v>
      </c>
      <c r="V693" s="1">
        <v>0</v>
      </c>
      <c r="W693" s="1" t="s">
        <v>86</v>
      </c>
    </row>
    <row r="694" spans="1:23" x14ac:dyDescent="0.2">
      <c r="A694" s="1">
        <f t="shared" si="40"/>
        <v>1029161.13</v>
      </c>
      <c r="B694" s="1">
        <f t="shared" si="40"/>
        <v>1029889</v>
      </c>
      <c r="C694" s="11" t="s">
        <v>54</v>
      </c>
      <c r="D694" s="1" t="str">
        <f t="shared" si="41"/>
        <v>FBE</v>
      </c>
      <c r="E694" s="1">
        <f t="shared" si="42"/>
        <v>19</v>
      </c>
      <c r="F694" s="1" t="str">
        <f t="shared" si="43"/>
        <v>19.0mm FBE</v>
      </c>
      <c r="G694" s="1" t="str">
        <f>_xlfn.CONCAT(TEXT(Q694,"0.0"),"mm ",INDEX('Pipe Lookup'!D:D,MATCH('~01 Pipe Segmentation'!R694,'Pipe Lookup'!C:C,0))," TYPE ",P694)</f>
        <v>19.0mm Fusion-Bonded Epoxy TYPE 7</v>
      </c>
      <c r="L694" s="1" t="s">
        <v>55</v>
      </c>
      <c r="M694" s="1">
        <v>1029161.13</v>
      </c>
      <c r="N694" s="1">
        <v>1029889</v>
      </c>
      <c r="O694" s="1">
        <v>727.86999999999534</v>
      </c>
      <c r="P694" s="1">
        <v>7</v>
      </c>
      <c r="Q694" s="1">
        <v>19</v>
      </c>
      <c r="R694" s="1" t="s">
        <v>56</v>
      </c>
      <c r="S694" s="1" t="s">
        <v>403</v>
      </c>
      <c r="V694" s="1">
        <v>0</v>
      </c>
      <c r="W694" s="1" t="s">
        <v>60</v>
      </c>
    </row>
    <row r="695" spans="1:23" x14ac:dyDescent="0.2">
      <c r="A695" s="1">
        <f t="shared" si="40"/>
        <v>1029889</v>
      </c>
      <c r="B695" s="1">
        <f t="shared" si="40"/>
        <v>1029913</v>
      </c>
      <c r="C695" s="11" t="s">
        <v>54</v>
      </c>
      <c r="D695" s="1" t="str">
        <f t="shared" si="41"/>
        <v>FBE</v>
      </c>
      <c r="E695" s="1">
        <f t="shared" si="42"/>
        <v>21.5</v>
      </c>
      <c r="F695" s="1" t="str">
        <f t="shared" si="43"/>
        <v>21.5mm FBE</v>
      </c>
      <c r="G695" s="1" t="str">
        <f>_xlfn.CONCAT(TEXT(Q695,"0.0"),"mm ",INDEX('Pipe Lookup'!D:D,MATCH('~01 Pipe Segmentation'!R695,'Pipe Lookup'!C:C,0))," TYPE ",P695)</f>
        <v>21.5mm Fusion-Bonded Epoxy TYPE 34</v>
      </c>
      <c r="L695" s="1" t="s">
        <v>55</v>
      </c>
      <c r="M695" s="1">
        <v>1029889</v>
      </c>
      <c r="N695" s="1">
        <v>1029913</v>
      </c>
      <c r="O695" s="1">
        <v>24</v>
      </c>
      <c r="P695" s="1">
        <v>34</v>
      </c>
      <c r="Q695" s="1">
        <v>21.5</v>
      </c>
      <c r="R695" s="1" t="s">
        <v>56</v>
      </c>
      <c r="S695" s="1" t="s">
        <v>403</v>
      </c>
      <c r="U695" s="1" t="s">
        <v>408</v>
      </c>
      <c r="V695" s="1">
        <v>0</v>
      </c>
      <c r="W695" s="1" t="s">
        <v>60</v>
      </c>
    </row>
    <row r="696" spans="1:23" x14ac:dyDescent="0.2">
      <c r="A696" s="1">
        <f t="shared" si="40"/>
        <v>1029913</v>
      </c>
      <c r="B696" s="1">
        <f t="shared" si="40"/>
        <v>1030000</v>
      </c>
      <c r="C696" s="11" t="s">
        <v>54</v>
      </c>
      <c r="D696" s="1" t="str">
        <f t="shared" si="41"/>
        <v>FBE</v>
      </c>
      <c r="E696" s="1">
        <f t="shared" si="42"/>
        <v>19</v>
      </c>
      <c r="F696" s="1" t="str">
        <f t="shared" si="43"/>
        <v>19.0mm FBE</v>
      </c>
      <c r="G696" s="1" t="str">
        <f>_xlfn.CONCAT(TEXT(Q696,"0.0"),"mm ",INDEX('Pipe Lookup'!D:D,MATCH('~01 Pipe Segmentation'!R696,'Pipe Lookup'!C:C,0))," TYPE ",P696)</f>
        <v>19.0mm Fusion-Bonded Epoxy TYPE 7</v>
      </c>
      <c r="L696" s="1" t="s">
        <v>55</v>
      </c>
      <c r="M696" s="1">
        <v>1029913</v>
      </c>
      <c r="N696" s="1">
        <v>1030000</v>
      </c>
      <c r="O696" s="1">
        <v>87</v>
      </c>
      <c r="P696" s="1">
        <v>7</v>
      </c>
      <c r="Q696" s="1">
        <v>19</v>
      </c>
      <c r="R696" s="1" t="s">
        <v>56</v>
      </c>
      <c r="S696" s="1" t="s">
        <v>403</v>
      </c>
      <c r="V696" s="1">
        <v>0</v>
      </c>
      <c r="W696" s="1" t="s">
        <v>60</v>
      </c>
    </row>
    <row r="697" spans="1:23" x14ac:dyDescent="0.2">
      <c r="A697" s="1">
        <f t="shared" si="40"/>
        <v>1030000</v>
      </c>
      <c r="B697" s="1">
        <f t="shared" si="40"/>
        <v>1030078</v>
      </c>
      <c r="C697" s="11" t="s">
        <v>54</v>
      </c>
      <c r="D697" s="1" t="str">
        <f t="shared" si="41"/>
        <v>FBE</v>
      </c>
      <c r="E697" s="1">
        <f t="shared" si="42"/>
        <v>19</v>
      </c>
      <c r="F697" s="1" t="str">
        <f t="shared" si="43"/>
        <v>19.0mm FBE</v>
      </c>
      <c r="G697" s="1" t="str">
        <f>_xlfn.CONCAT(TEXT(Q697,"0.0"),"mm ",INDEX('Pipe Lookup'!D:D,MATCH('~01 Pipe Segmentation'!R697,'Pipe Lookup'!C:C,0))," TYPE ",P697)</f>
        <v>19.0mm Fusion-Bonded Epoxy TYPE 7</v>
      </c>
      <c r="L697" s="1" t="s">
        <v>55</v>
      </c>
      <c r="M697" s="1">
        <v>1030000</v>
      </c>
      <c r="N697" s="1">
        <v>1030078</v>
      </c>
      <c r="O697" s="1">
        <v>78</v>
      </c>
      <c r="P697" s="1">
        <v>7</v>
      </c>
      <c r="Q697" s="1">
        <v>19</v>
      </c>
      <c r="R697" s="1" t="s">
        <v>56</v>
      </c>
      <c r="S697" s="1" t="s">
        <v>403</v>
      </c>
      <c r="U697" s="1" t="s">
        <v>409</v>
      </c>
      <c r="V697" s="1">
        <v>0</v>
      </c>
      <c r="W697" s="1" t="s">
        <v>86</v>
      </c>
    </row>
    <row r="698" spans="1:23" x14ac:dyDescent="0.2">
      <c r="A698" s="1">
        <f t="shared" si="40"/>
        <v>1030078</v>
      </c>
      <c r="B698" s="1">
        <f t="shared" si="40"/>
        <v>1030085.17</v>
      </c>
      <c r="C698" s="11" t="s">
        <v>54</v>
      </c>
      <c r="D698" s="1" t="str">
        <f t="shared" si="41"/>
        <v>LE</v>
      </c>
      <c r="E698" s="1">
        <f t="shared" si="42"/>
        <v>23.7</v>
      </c>
      <c r="F698" s="1" t="str">
        <f t="shared" si="43"/>
        <v>23.7mm LE</v>
      </c>
      <c r="G698" s="1" t="str">
        <f>_xlfn.CONCAT(TEXT(Q698,"0.0"),"mm ",INDEX('Pipe Lookup'!D:D,MATCH('~01 Pipe Segmentation'!R698,'Pipe Lookup'!C:C,0))," TYPE ",P698)</f>
        <v>23.7mm Elbow TYPE 28</v>
      </c>
      <c r="L698" s="1" t="s">
        <v>55</v>
      </c>
      <c r="M698" s="1">
        <v>1030078</v>
      </c>
      <c r="N698" s="1">
        <v>1030085.17</v>
      </c>
      <c r="O698" s="1">
        <v>7.1700000000419095</v>
      </c>
      <c r="P698" s="1">
        <v>28</v>
      </c>
      <c r="Q698" s="1">
        <v>23.7</v>
      </c>
      <c r="R698" s="1" t="s">
        <v>58</v>
      </c>
      <c r="S698" s="1" t="s">
        <v>403</v>
      </c>
      <c r="U698" s="1" t="s">
        <v>410</v>
      </c>
      <c r="V698" s="1">
        <v>0</v>
      </c>
      <c r="W698" s="1" t="s">
        <v>60</v>
      </c>
    </row>
    <row r="699" spans="1:23" x14ac:dyDescent="0.2">
      <c r="A699" s="1">
        <f t="shared" si="40"/>
        <v>1030085.17</v>
      </c>
      <c r="B699" s="1">
        <f t="shared" si="40"/>
        <v>1030096.17</v>
      </c>
      <c r="C699" s="11" t="s">
        <v>54</v>
      </c>
      <c r="D699" s="1" t="str">
        <f t="shared" si="41"/>
        <v>FBE</v>
      </c>
      <c r="E699" s="1">
        <f t="shared" si="42"/>
        <v>21.5</v>
      </c>
      <c r="F699" s="1" t="str">
        <f t="shared" si="43"/>
        <v>21.5mm FBE</v>
      </c>
      <c r="G699" s="1" t="str">
        <f>_xlfn.CONCAT(TEXT(Q699,"0.0"),"mm ",INDEX('Pipe Lookup'!D:D,MATCH('~01 Pipe Segmentation'!R699,'Pipe Lookup'!C:C,0))," TYPE ",P699)</f>
        <v>21.5mm Fusion-Bonded Epoxy TYPE 34</v>
      </c>
      <c r="L699" s="1" t="s">
        <v>55</v>
      </c>
      <c r="M699" s="1">
        <v>1030085.17</v>
      </c>
      <c r="N699" s="1">
        <v>1030096.17</v>
      </c>
      <c r="O699" s="1">
        <v>11</v>
      </c>
      <c r="P699" s="1">
        <v>34</v>
      </c>
      <c r="Q699" s="1">
        <v>21.5</v>
      </c>
      <c r="R699" s="1" t="s">
        <v>56</v>
      </c>
      <c r="S699" s="1" t="s">
        <v>403</v>
      </c>
      <c r="V699" s="1">
        <v>0</v>
      </c>
      <c r="W699" s="1" t="s">
        <v>60</v>
      </c>
    </row>
    <row r="700" spans="1:23" x14ac:dyDescent="0.2">
      <c r="A700" s="1">
        <f t="shared" si="40"/>
        <v>1030096.17</v>
      </c>
      <c r="B700" s="1">
        <f t="shared" si="40"/>
        <v>1030102.17</v>
      </c>
      <c r="C700" s="11" t="s">
        <v>54</v>
      </c>
      <c r="D700" s="1" t="str">
        <f t="shared" si="41"/>
        <v>LE</v>
      </c>
      <c r="E700" s="1">
        <f t="shared" si="42"/>
        <v>23.7</v>
      </c>
      <c r="F700" s="1" t="str">
        <f t="shared" si="43"/>
        <v>23.7mm LE</v>
      </c>
      <c r="G700" s="1" t="str">
        <f>_xlfn.CONCAT(TEXT(Q700,"0.0"),"mm ",INDEX('Pipe Lookup'!D:D,MATCH('~01 Pipe Segmentation'!R700,'Pipe Lookup'!C:C,0))," TYPE ",P700)</f>
        <v>23.7mm Elbow TYPE 28</v>
      </c>
      <c r="L700" s="1" t="s">
        <v>55</v>
      </c>
      <c r="M700" s="1">
        <v>1030096.17</v>
      </c>
      <c r="N700" s="1">
        <v>1030102.17</v>
      </c>
      <c r="O700" s="1">
        <v>6</v>
      </c>
      <c r="P700" s="1">
        <v>28</v>
      </c>
      <c r="Q700" s="1">
        <v>23.7</v>
      </c>
      <c r="R700" s="1" t="s">
        <v>58</v>
      </c>
      <c r="S700" s="1" t="s">
        <v>403</v>
      </c>
      <c r="U700" s="1" t="s">
        <v>411</v>
      </c>
      <c r="V700" s="1">
        <v>0</v>
      </c>
      <c r="W700" s="1" t="s">
        <v>60</v>
      </c>
    </row>
    <row r="701" spans="1:23" x14ac:dyDescent="0.2">
      <c r="A701" s="1">
        <f t="shared" si="40"/>
        <v>1030102.17</v>
      </c>
      <c r="B701" s="1">
        <f t="shared" si="40"/>
        <v>1030236.17</v>
      </c>
      <c r="C701" s="11" t="s">
        <v>54</v>
      </c>
      <c r="D701" s="1" t="str">
        <f t="shared" si="41"/>
        <v>FBE</v>
      </c>
      <c r="E701" s="1">
        <f t="shared" si="42"/>
        <v>21.5</v>
      </c>
      <c r="F701" s="1" t="str">
        <f t="shared" si="43"/>
        <v>21.5mm FBE</v>
      </c>
      <c r="G701" s="1" t="str">
        <f>_xlfn.CONCAT(TEXT(Q701,"0.0"),"mm ",INDEX('Pipe Lookup'!D:D,MATCH('~01 Pipe Segmentation'!R701,'Pipe Lookup'!C:C,0))," TYPE ",P701)</f>
        <v>21.5mm Fusion-Bonded Epoxy TYPE 34</v>
      </c>
      <c r="L701" s="1" t="s">
        <v>55</v>
      </c>
      <c r="M701" s="1">
        <v>1030102.17</v>
      </c>
      <c r="N701" s="1">
        <v>1030236.17</v>
      </c>
      <c r="O701" s="1">
        <v>134</v>
      </c>
      <c r="P701" s="1">
        <v>34</v>
      </c>
      <c r="Q701" s="1">
        <v>21.5</v>
      </c>
      <c r="R701" s="1" t="s">
        <v>56</v>
      </c>
      <c r="S701" s="1" t="s">
        <v>403</v>
      </c>
      <c r="V701" s="1">
        <v>0</v>
      </c>
      <c r="W701" s="1" t="s">
        <v>60</v>
      </c>
    </row>
    <row r="702" spans="1:23" x14ac:dyDescent="0.2">
      <c r="A702" s="1">
        <f t="shared" si="40"/>
        <v>1030236.17</v>
      </c>
      <c r="B702" s="1">
        <f t="shared" si="40"/>
        <v>1030420.06</v>
      </c>
      <c r="C702" s="11" t="s">
        <v>54</v>
      </c>
      <c r="D702" s="1" t="str">
        <f t="shared" si="41"/>
        <v>FBE</v>
      </c>
      <c r="E702" s="1">
        <f t="shared" si="42"/>
        <v>19</v>
      </c>
      <c r="F702" s="1" t="str">
        <f t="shared" si="43"/>
        <v>19.0mm FBE</v>
      </c>
      <c r="G702" s="1" t="str">
        <f>_xlfn.CONCAT(TEXT(Q702,"0.0"),"mm ",INDEX('Pipe Lookup'!D:D,MATCH('~01 Pipe Segmentation'!R702,'Pipe Lookup'!C:C,0))," TYPE ",P702)</f>
        <v>19.0mm Fusion-Bonded Epoxy TYPE 7</v>
      </c>
      <c r="L702" s="1" t="s">
        <v>55</v>
      </c>
      <c r="M702" s="1">
        <v>1030236.17</v>
      </c>
      <c r="N702" s="1">
        <v>1030420.06</v>
      </c>
      <c r="O702" s="1">
        <v>183.89000000001397</v>
      </c>
      <c r="P702" s="1">
        <v>7</v>
      </c>
      <c r="Q702" s="1">
        <v>19</v>
      </c>
      <c r="R702" s="1" t="s">
        <v>56</v>
      </c>
      <c r="S702" s="1" t="s">
        <v>403</v>
      </c>
      <c r="V702" s="1">
        <v>0</v>
      </c>
      <c r="W702" s="1" t="s">
        <v>60</v>
      </c>
    </row>
    <row r="703" spans="1:23" x14ac:dyDescent="0.2">
      <c r="A703" s="1">
        <f t="shared" si="40"/>
        <v>1030420.06</v>
      </c>
      <c r="B703" s="1">
        <f t="shared" si="40"/>
        <v>1030426.52</v>
      </c>
      <c r="C703" s="11" t="s">
        <v>54</v>
      </c>
      <c r="D703" s="1" t="str">
        <f t="shared" si="41"/>
        <v>LE</v>
      </c>
      <c r="E703" s="1">
        <f t="shared" si="42"/>
        <v>23.7</v>
      </c>
      <c r="F703" s="1" t="str">
        <f t="shared" si="43"/>
        <v>23.7mm LE</v>
      </c>
      <c r="G703" s="1" t="str">
        <f>_xlfn.CONCAT(TEXT(Q703,"0.0"),"mm ",INDEX('Pipe Lookup'!D:D,MATCH('~01 Pipe Segmentation'!R703,'Pipe Lookup'!C:C,0))," TYPE ",P703)</f>
        <v>23.7mm Elbow TYPE 28</v>
      </c>
      <c r="L703" s="1" t="s">
        <v>55</v>
      </c>
      <c r="M703" s="1">
        <v>1030420.06</v>
      </c>
      <c r="N703" s="1">
        <v>1030426.52</v>
      </c>
      <c r="O703" s="1">
        <v>6.4599999999627471</v>
      </c>
      <c r="P703" s="1">
        <v>28</v>
      </c>
      <c r="Q703" s="1">
        <v>23.7</v>
      </c>
      <c r="R703" s="1" t="s">
        <v>58</v>
      </c>
      <c r="S703" s="1" t="s">
        <v>403</v>
      </c>
      <c r="U703" s="1" t="s">
        <v>412</v>
      </c>
      <c r="V703" s="1">
        <v>0</v>
      </c>
      <c r="W703" s="1" t="s">
        <v>60</v>
      </c>
    </row>
    <row r="704" spans="1:23" x14ac:dyDescent="0.2">
      <c r="A704" s="1">
        <f t="shared" si="40"/>
        <v>1030426.52</v>
      </c>
      <c r="B704" s="1">
        <f t="shared" si="40"/>
        <v>1030498.17</v>
      </c>
      <c r="C704" s="11" t="s">
        <v>54</v>
      </c>
      <c r="D704" s="1" t="str">
        <f t="shared" si="41"/>
        <v>ARO</v>
      </c>
      <c r="E704" s="1">
        <f t="shared" si="42"/>
        <v>21.5</v>
      </c>
      <c r="F704" s="1" t="str">
        <f t="shared" si="43"/>
        <v>21.5mm ARO</v>
      </c>
      <c r="G704" s="1" t="str">
        <f>_xlfn.CONCAT(TEXT(Q704,"0.0"),"mm ",INDEX('Pipe Lookup'!D:D,MATCH('~01 Pipe Segmentation'!R704,'Pipe Lookup'!C:C,0))," TYPE ",P704)</f>
        <v>21.5mm Abrasion-Resistant Overcoat TYPE 15</v>
      </c>
      <c r="L704" s="1" t="s">
        <v>55</v>
      </c>
      <c r="M704" s="1">
        <v>1030426.52</v>
      </c>
      <c r="N704" s="1">
        <v>1030498.17</v>
      </c>
      <c r="O704" s="1">
        <v>71.650000000023283</v>
      </c>
      <c r="P704" s="1">
        <v>15</v>
      </c>
      <c r="Q704" s="1">
        <v>21.5</v>
      </c>
      <c r="R704" s="1" t="s">
        <v>80</v>
      </c>
      <c r="S704" s="1" t="s">
        <v>403</v>
      </c>
      <c r="V704" s="1">
        <v>0</v>
      </c>
      <c r="W704" s="1" t="s">
        <v>60</v>
      </c>
    </row>
    <row r="705" spans="1:23" x14ac:dyDescent="0.2">
      <c r="A705" s="1">
        <f t="shared" si="40"/>
        <v>1030498.17</v>
      </c>
      <c r="B705" s="1">
        <f t="shared" si="40"/>
        <v>1030513.06</v>
      </c>
      <c r="C705" s="11" t="s">
        <v>54</v>
      </c>
      <c r="D705" s="1" t="str">
        <f t="shared" si="41"/>
        <v>FBE</v>
      </c>
      <c r="E705" s="1">
        <f t="shared" si="42"/>
        <v>19</v>
      </c>
      <c r="F705" s="1" t="str">
        <f t="shared" si="43"/>
        <v>19.0mm FBE</v>
      </c>
      <c r="G705" s="1" t="str">
        <f>_xlfn.CONCAT(TEXT(Q705,"0.0"),"mm ",INDEX('Pipe Lookup'!D:D,MATCH('~01 Pipe Segmentation'!R705,'Pipe Lookup'!C:C,0))," TYPE ",P705)</f>
        <v>19.0mm Fusion-Bonded Epoxy TYPE 7</v>
      </c>
      <c r="L705" s="1" t="s">
        <v>55</v>
      </c>
      <c r="M705" s="1">
        <v>1030498.17</v>
      </c>
      <c r="N705" s="1">
        <v>1030513.06</v>
      </c>
      <c r="O705" s="1">
        <v>14.89000000001397</v>
      </c>
      <c r="P705" s="1">
        <v>7</v>
      </c>
      <c r="Q705" s="1">
        <v>19</v>
      </c>
      <c r="R705" s="1" t="s">
        <v>56</v>
      </c>
      <c r="S705" s="1" t="s">
        <v>403</v>
      </c>
      <c r="V705" s="1">
        <v>0</v>
      </c>
      <c r="W705" s="1" t="s">
        <v>60</v>
      </c>
    </row>
    <row r="706" spans="1:23" x14ac:dyDescent="0.2">
      <c r="A706" s="1">
        <f t="shared" ref="A706:B769" si="44">IF(OR(AND(ISNUMBER(M706),M706&gt;0),ISNUMBER(SEARCH("+",M706))),IF(NOT(ISNUMBER(M706)),1000*LEFT(M706,SEARCH("+",M706)-1)+MID(M706,SEARCH("+",M706)+1,3)+RIGHT(M706,3),M706),"")</f>
        <v>1030513.06</v>
      </c>
      <c r="B706" s="1">
        <f t="shared" si="44"/>
        <v>1030521.56</v>
      </c>
      <c r="C706" s="11" t="s">
        <v>54</v>
      </c>
      <c r="D706" s="1" t="str">
        <f t="shared" si="41"/>
        <v>LE</v>
      </c>
      <c r="E706" s="1">
        <f t="shared" si="42"/>
        <v>23.7</v>
      </c>
      <c r="F706" s="1" t="str">
        <f t="shared" si="43"/>
        <v>23.7mm LE</v>
      </c>
      <c r="G706" s="1" t="str">
        <f>_xlfn.CONCAT(TEXT(Q706,"0.0"),"mm ",INDEX('Pipe Lookup'!D:D,MATCH('~01 Pipe Segmentation'!R706,'Pipe Lookup'!C:C,0))," TYPE ",P706)</f>
        <v>23.7mm Elbow TYPE 28</v>
      </c>
      <c r="L706" s="1" t="s">
        <v>55</v>
      </c>
      <c r="M706" s="1">
        <v>1030513.06</v>
      </c>
      <c r="N706" s="1">
        <v>1030521.56</v>
      </c>
      <c r="O706" s="1">
        <v>8.5</v>
      </c>
      <c r="P706" s="1">
        <v>28</v>
      </c>
      <c r="Q706" s="1">
        <v>23.7</v>
      </c>
      <c r="R706" s="1" t="s">
        <v>58</v>
      </c>
      <c r="S706" s="1" t="s">
        <v>403</v>
      </c>
      <c r="U706" s="1" t="s">
        <v>413</v>
      </c>
      <c r="V706" s="1">
        <v>0</v>
      </c>
      <c r="W706" s="1" t="s">
        <v>60</v>
      </c>
    </row>
    <row r="707" spans="1:23" x14ac:dyDescent="0.2">
      <c r="A707" s="1">
        <f t="shared" si="44"/>
        <v>1030521.56</v>
      </c>
      <c r="B707" s="1">
        <f t="shared" si="44"/>
        <v>1030638</v>
      </c>
      <c r="C707" s="11" t="s">
        <v>54</v>
      </c>
      <c r="D707" s="1" t="str">
        <f t="shared" ref="D707:D770" si="45">TRIM(LEFT(R707,3))</f>
        <v>FBE</v>
      </c>
      <c r="E707" s="1">
        <f t="shared" ref="E707:E770" si="46">Q707</f>
        <v>19</v>
      </c>
      <c r="F707" s="1" t="str">
        <f t="shared" ref="F707:F770" si="47">_xlfn.CONCAT(TEXT(Q707,"0.0"),"mm ",R707)</f>
        <v>19.0mm FBE</v>
      </c>
      <c r="G707" s="1" t="str">
        <f>_xlfn.CONCAT(TEXT(Q707,"0.0"),"mm ",INDEX('Pipe Lookup'!D:D,MATCH('~01 Pipe Segmentation'!R707,'Pipe Lookup'!C:C,0))," TYPE ",P707)</f>
        <v>19.0mm Fusion-Bonded Epoxy TYPE 7</v>
      </c>
      <c r="L707" s="1" t="s">
        <v>55</v>
      </c>
      <c r="M707" s="1">
        <v>1030521.56</v>
      </c>
      <c r="N707" s="1">
        <v>1030638</v>
      </c>
      <c r="O707" s="1">
        <v>116.43999999994412</v>
      </c>
      <c r="P707" s="1">
        <v>7</v>
      </c>
      <c r="Q707" s="1">
        <v>19</v>
      </c>
      <c r="R707" s="1" t="s">
        <v>56</v>
      </c>
      <c r="S707" s="1" t="s">
        <v>403</v>
      </c>
      <c r="V707" s="1">
        <v>0</v>
      </c>
      <c r="W707" s="1" t="s">
        <v>60</v>
      </c>
    </row>
    <row r="708" spans="1:23" x14ac:dyDescent="0.2">
      <c r="A708" s="1">
        <f t="shared" si="44"/>
        <v>1030638</v>
      </c>
      <c r="B708" s="1">
        <f t="shared" si="44"/>
        <v>1030751</v>
      </c>
      <c r="C708" s="11" t="s">
        <v>54</v>
      </c>
      <c r="D708" s="1" t="str">
        <f t="shared" si="45"/>
        <v>FBE</v>
      </c>
      <c r="E708" s="1">
        <f t="shared" si="46"/>
        <v>19</v>
      </c>
      <c r="F708" s="1" t="str">
        <f t="shared" si="47"/>
        <v>19.0mm FBE</v>
      </c>
      <c r="G708" s="1" t="str">
        <f>_xlfn.CONCAT(TEXT(Q708,"0.0"),"mm ",INDEX('Pipe Lookup'!D:D,MATCH('~01 Pipe Segmentation'!R708,'Pipe Lookup'!C:C,0))," TYPE ",P708)</f>
        <v>19.0mm Fusion-Bonded Epoxy TYPE 7</v>
      </c>
      <c r="L708" s="1" t="s">
        <v>55</v>
      </c>
      <c r="M708" s="1">
        <v>1030638</v>
      </c>
      <c r="N708" s="1" t="s">
        <v>414</v>
      </c>
      <c r="O708" s="1">
        <v>113</v>
      </c>
      <c r="P708" s="1">
        <v>7</v>
      </c>
      <c r="Q708" s="1">
        <v>19</v>
      </c>
      <c r="R708" s="1" t="s">
        <v>56</v>
      </c>
      <c r="S708" s="1" t="s">
        <v>403</v>
      </c>
      <c r="U708" s="1" t="s">
        <v>278</v>
      </c>
      <c r="V708" s="1">
        <v>0</v>
      </c>
      <c r="W708" s="1" t="s">
        <v>86</v>
      </c>
    </row>
    <row r="709" spans="1:23" x14ac:dyDescent="0.2">
      <c r="A709" s="1">
        <f t="shared" si="44"/>
        <v>1030751</v>
      </c>
      <c r="B709" s="1">
        <f t="shared" si="44"/>
        <v>1030811</v>
      </c>
      <c r="C709" s="11" t="s">
        <v>54</v>
      </c>
      <c r="D709" s="1" t="str">
        <f t="shared" si="45"/>
        <v>FBE</v>
      </c>
      <c r="E709" s="1">
        <f t="shared" si="46"/>
        <v>21.5</v>
      </c>
      <c r="F709" s="1" t="str">
        <f t="shared" si="47"/>
        <v>21.5mm FBE</v>
      </c>
      <c r="G709" s="1" t="str">
        <f>_xlfn.CONCAT(TEXT(Q709,"0.0"),"mm ",INDEX('Pipe Lookup'!D:D,MATCH('~01 Pipe Segmentation'!R709,'Pipe Lookup'!C:C,0))," TYPE ",P709)</f>
        <v>21.5mm Fusion-Bonded Epoxy TYPE 34</v>
      </c>
      <c r="L709" s="1" t="s">
        <v>55</v>
      </c>
      <c r="M709" s="1" t="s">
        <v>414</v>
      </c>
      <c r="N709" s="1" t="s">
        <v>415</v>
      </c>
      <c r="O709" s="1">
        <v>60</v>
      </c>
      <c r="P709" s="1">
        <v>34</v>
      </c>
      <c r="Q709" s="1">
        <v>21.5</v>
      </c>
      <c r="R709" s="1" t="s">
        <v>56</v>
      </c>
      <c r="S709" s="1" t="s">
        <v>403</v>
      </c>
      <c r="U709" s="1" t="s">
        <v>416</v>
      </c>
      <c r="V709" s="1">
        <v>0</v>
      </c>
      <c r="W709" s="1" t="s">
        <v>60</v>
      </c>
    </row>
    <row r="710" spans="1:23" x14ac:dyDescent="0.2">
      <c r="A710" s="1">
        <f t="shared" si="44"/>
        <v>1030811</v>
      </c>
      <c r="B710" s="1">
        <f t="shared" si="44"/>
        <v>1030816</v>
      </c>
      <c r="C710" s="11" t="s">
        <v>54</v>
      </c>
      <c r="D710" s="1" t="str">
        <f t="shared" si="45"/>
        <v>FBE</v>
      </c>
      <c r="E710" s="1">
        <f t="shared" si="46"/>
        <v>19</v>
      </c>
      <c r="F710" s="1" t="str">
        <f t="shared" si="47"/>
        <v>19.0mm FBE</v>
      </c>
      <c r="G710" s="1" t="str">
        <f>_xlfn.CONCAT(TEXT(Q710,"0.0"),"mm ",INDEX('Pipe Lookup'!D:D,MATCH('~01 Pipe Segmentation'!R710,'Pipe Lookup'!C:C,0))," TYPE ",P710)</f>
        <v>19.0mm Fusion-Bonded Epoxy TYPE 7</v>
      </c>
      <c r="L710" s="1" t="s">
        <v>55</v>
      </c>
      <c r="M710" s="1" t="s">
        <v>415</v>
      </c>
      <c r="N710" s="1" t="s">
        <v>417</v>
      </c>
      <c r="O710" s="1">
        <v>5</v>
      </c>
      <c r="P710" s="1">
        <v>7</v>
      </c>
      <c r="Q710" s="1">
        <v>19</v>
      </c>
      <c r="R710" s="1" t="s">
        <v>56</v>
      </c>
      <c r="S710" s="1" t="s">
        <v>403</v>
      </c>
      <c r="U710" s="1" t="s">
        <v>275</v>
      </c>
      <c r="V710" s="1">
        <v>0</v>
      </c>
      <c r="W710" s="1" t="s">
        <v>60</v>
      </c>
    </row>
    <row r="711" spans="1:23" x14ac:dyDescent="0.2">
      <c r="A711" s="1">
        <f t="shared" si="44"/>
        <v>1030816</v>
      </c>
      <c r="B711" s="1">
        <f t="shared" si="44"/>
        <v>1030842.23</v>
      </c>
      <c r="C711" s="11" t="s">
        <v>54</v>
      </c>
      <c r="D711" s="1" t="str">
        <f t="shared" si="45"/>
        <v>FBE</v>
      </c>
      <c r="E711" s="1">
        <f t="shared" si="46"/>
        <v>19</v>
      </c>
      <c r="F711" s="1" t="str">
        <f t="shared" si="47"/>
        <v>19.0mm FBE</v>
      </c>
      <c r="G711" s="1" t="str">
        <f>_xlfn.CONCAT(TEXT(Q711,"0.0"),"mm ",INDEX('Pipe Lookup'!D:D,MATCH('~01 Pipe Segmentation'!R711,'Pipe Lookup'!C:C,0))," TYPE ",P711)</f>
        <v>19.0mm Fusion-Bonded Epoxy TYPE 7</v>
      </c>
      <c r="L711" s="1" t="s">
        <v>55</v>
      </c>
      <c r="M711" s="1">
        <v>1030816</v>
      </c>
      <c r="N711" s="1">
        <v>1030842.23</v>
      </c>
      <c r="O711" s="1">
        <v>26.229999999981374</v>
      </c>
      <c r="P711" s="1">
        <v>7</v>
      </c>
      <c r="Q711" s="1">
        <v>19</v>
      </c>
      <c r="R711" s="1" t="s">
        <v>56</v>
      </c>
      <c r="S711" s="1" t="s">
        <v>403</v>
      </c>
      <c r="V711" s="1" t="s">
        <v>175</v>
      </c>
      <c r="W711" s="1" t="s">
        <v>86</v>
      </c>
    </row>
    <row r="712" spans="1:23" x14ac:dyDescent="0.2">
      <c r="A712" s="1">
        <f t="shared" si="44"/>
        <v>1030842.23</v>
      </c>
      <c r="B712" s="1">
        <f t="shared" si="44"/>
        <v>1030850.15</v>
      </c>
      <c r="C712" s="11" t="s">
        <v>54</v>
      </c>
      <c r="D712" s="1" t="str">
        <f t="shared" si="45"/>
        <v>LE</v>
      </c>
      <c r="E712" s="1">
        <f t="shared" si="46"/>
        <v>23.7</v>
      </c>
      <c r="F712" s="1" t="str">
        <f t="shared" si="47"/>
        <v>23.7mm LE</v>
      </c>
      <c r="G712" s="1" t="str">
        <f>_xlfn.CONCAT(TEXT(Q712,"0.0"),"mm ",INDEX('Pipe Lookup'!D:D,MATCH('~01 Pipe Segmentation'!R712,'Pipe Lookup'!C:C,0))," TYPE ",P712)</f>
        <v>23.7mm Elbow TYPE 28</v>
      </c>
      <c r="L712" s="1" t="s">
        <v>55</v>
      </c>
      <c r="M712" s="1">
        <v>1030842.23</v>
      </c>
      <c r="N712" s="1">
        <v>1030850.15</v>
      </c>
      <c r="O712" s="1">
        <v>7.9200000000419095</v>
      </c>
      <c r="P712" s="1">
        <v>28</v>
      </c>
      <c r="Q712" s="1">
        <v>23.7</v>
      </c>
      <c r="R712" s="1" t="s">
        <v>58</v>
      </c>
      <c r="S712" s="1" t="s">
        <v>403</v>
      </c>
      <c r="U712" s="1" t="s">
        <v>418</v>
      </c>
      <c r="V712" s="1">
        <v>0</v>
      </c>
      <c r="W712" s="1" t="s">
        <v>60</v>
      </c>
    </row>
    <row r="713" spans="1:23" x14ac:dyDescent="0.2">
      <c r="A713" s="1">
        <f t="shared" si="44"/>
        <v>1030850.15</v>
      </c>
      <c r="B713" s="1">
        <f t="shared" si="44"/>
        <v>1030863.26</v>
      </c>
      <c r="C713" s="11" t="s">
        <v>54</v>
      </c>
      <c r="D713" s="1" t="str">
        <f t="shared" si="45"/>
        <v>FBE</v>
      </c>
      <c r="E713" s="1">
        <f t="shared" si="46"/>
        <v>19</v>
      </c>
      <c r="F713" s="1" t="str">
        <f t="shared" si="47"/>
        <v>19.0mm FBE</v>
      </c>
      <c r="G713" s="1" t="str">
        <f>_xlfn.CONCAT(TEXT(Q713,"0.0"),"mm ",INDEX('Pipe Lookup'!D:D,MATCH('~01 Pipe Segmentation'!R713,'Pipe Lookup'!C:C,0))," TYPE ",P713)</f>
        <v>19.0mm Fusion-Bonded Epoxy TYPE 7</v>
      </c>
      <c r="L713" s="1" t="s">
        <v>55</v>
      </c>
      <c r="M713" s="1">
        <v>1030850.15</v>
      </c>
      <c r="N713" s="1">
        <v>1030863.26</v>
      </c>
      <c r="O713" s="1">
        <v>13.10999999998603</v>
      </c>
      <c r="P713" s="1">
        <v>7</v>
      </c>
      <c r="Q713" s="1">
        <v>19</v>
      </c>
      <c r="R713" s="1" t="s">
        <v>56</v>
      </c>
      <c r="S713" s="1" t="s">
        <v>403</v>
      </c>
      <c r="V713" s="1">
        <v>0</v>
      </c>
      <c r="W713" s="1" t="s">
        <v>60</v>
      </c>
    </row>
    <row r="714" spans="1:23" x14ac:dyDescent="0.2">
      <c r="A714" s="1">
        <f t="shared" si="44"/>
        <v>1030863.26</v>
      </c>
      <c r="B714" s="1">
        <f t="shared" si="44"/>
        <v>1030871.17</v>
      </c>
      <c r="C714" s="11" t="s">
        <v>54</v>
      </c>
      <c r="D714" s="1" t="str">
        <f t="shared" si="45"/>
        <v>LE</v>
      </c>
      <c r="E714" s="1">
        <f t="shared" si="46"/>
        <v>23.7</v>
      </c>
      <c r="F714" s="1" t="str">
        <f t="shared" si="47"/>
        <v>23.7mm LE</v>
      </c>
      <c r="G714" s="1" t="str">
        <f>_xlfn.CONCAT(TEXT(Q714,"0.0"),"mm ",INDEX('Pipe Lookup'!D:D,MATCH('~01 Pipe Segmentation'!R714,'Pipe Lookup'!C:C,0))," TYPE ",P714)</f>
        <v>23.7mm Elbow TYPE 28</v>
      </c>
      <c r="L714" s="1" t="s">
        <v>55</v>
      </c>
      <c r="M714" s="1">
        <v>1030863.26</v>
      </c>
      <c r="N714" s="1">
        <v>1030871.17</v>
      </c>
      <c r="O714" s="1">
        <v>7.9100000000325963</v>
      </c>
      <c r="P714" s="1">
        <v>28</v>
      </c>
      <c r="Q714" s="1">
        <v>23.7</v>
      </c>
      <c r="R714" s="1" t="s">
        <v>58</v>
      </c>
      <c r="S714" s="1" t="s">
        <v>403</v>
      </c>
      <c r="U714" s="1" t="s">
        <v>419</v>
      </c>
      <c r="V714" s="1">
        <v>0</v>
      </c>
      <c r="W714" s="1" t="s">
        <v>60</v>
      </c>
    </row>
    <row r="715" spans="1:23" x14ac:dyDescent="0.2">
      <c r="A715" s="1">
        <f t="shared" si="44"/>
        <v>1030871.17</v>
      </c>
      <c r="B715" s="1">
        <f t="shared" si="44"/>
        <v>1031300</v>
      </c>
      <c r="C715" s="11" t="s">
        <v>54</v>
      </c>
      <c r="D715" s="1" t="str">
        <f t="shared" si="45"/>
        <v>FBE</v>
      </c>
      <c r="E715" s="1">
        <f t="shared" si="46"/>
        <v>19</v>
      </c>
      <c r="F715" s="1" t="str">
        <f t="shared" si="47"/>
        <v>19.0mm FBE</v>
      </c>
      <c r="G715" s="1" t="str">
        <f>_xlfn.CONCAT(TEXT(Q715,"0.0"),"mm ",INDEX('Pipe Lookup'!D:D,MATCH('~01 Pipe Segmentation'!R715,'Pipe Lookup'!C:C,0))," TYPE ",P715)</f>
        <v>19.0mm Fusion-Bonded Epoxy TYPE 7</v>
      </c>
      <c r="L715" s="1" t="s">
        <v>55</v>
      </c>
      <c r="M715" s="1">
        <v>1030871.17</v>
      </c>
      <c r="N715" s="1">
        <v>1031300</v>
      </c>
      <c r="O715" s="1">
        <v>428.82999999995809</v>
      </c>
      <c r="P715" s="1">
        <v>7</v>
      </c>
      <c r="Q715" s="1">
        <v>19</v>
      </c>
      <c r="R715" s="1" t="s">
        <v>56</v>
      </c>
      <c r="S715" s="1" t="s">
        <v>403</v>
      </c>
      <c r="V715" s="1">
        <v>0</v>
      </c>
      <c r="W715" s="1" t="s">
        <v>60</v>
      </c>
    </row>
    <row r="716" spans="1:23" x14ac:dyDescent="0.2">
      <c r="A716" s="1">
        <f t="shared" si="44"/>
        <v>1031300</v>
      </c>
      <c r="B716" s="1">
        <f t="shared" si="44"/>
        <v>1031793</v>
      </c>
      <c r="C716" s="11" t="s">
        <v>54</v>
      </c>
      <c r="D716" s="1" t="str">
        <f t="shared" si="45"/>
        <v>FBE</v>
      </c>
      <c r="E716" s="1">
        <f t="shared" si="46"/>
        <v>19</v>
      </c>
      <c r="F716" s="1" t="str">
        <f t="shared" si="47"/>
        <v>19.0mm FBE</v>
      </c>
      <c r="G716" s="1" t="str">
        <f>_xlfn.CONCAT(TEXT(Q716,"0.0"),"mm ",INDEX('Pipe Lookup'!D:D,MATCH('~01 Pipe Segmentation'!R716,'Pipe Lookup'!C:C,0))," TYPE ",P716)</f>
        <v>19.0mm Fusion-Bonded Epoxy TYPE 7</v>
      </c>
      <c r="L716" s="1" t="s">
        <v>55</v>
      </c>
      <c r="M716" s="1">
        <v>1031300</v>
      </c>
      <c r="N716" s="1">
        <v>1031793</v>
      </c>
      <c r="O716" s="1">
        <v>493</v>
      </c>
      <c r="P716" s="1">
        <v>7</v>
      </c>
      <c r="Q716" s="1">
        <v>19</v>
      </c>
      <c r="R716" s="1" t="s">
        <v>56</v>
      </c>
      <c r="S716" s="1" t="s">
        <v>420</v>
      </c>
      <c r="V716" s="1">
        <v>0</v>
      </c>
      <c r="W716" s="1" t="s">
        <v>60</v>
      </c>
    </row>
    <row r="717" spans="1:23" x14ac:dyDescent="0.2">
      <c r="A717" s="1">
        <f t="shared" si="44"/>
        <v>1031793</v>
      </c>
      <c r="B717" s="1">
        <f t="shared" si="44"/>
        <v>1031817</v>
      </c>
      <c r="C717" s="11" t="s">
        <v>54</v>
      </c>
      <c r="D717" s="1" t="str">
        <f t="shared" si="45"/>
        <v>FBE</v>
      </c>
      <c r="E717" s="1">
        <f t="shared" si="46"/>
        <v>21.5</v>
      </c>
      <c r="F717" s="1" t="str">
        <f t="shared" si="47"/>
        <v>21.5mm FBE-M45</v>
      </c>
      <c r="G717" s="1" t="str">
        <f>_xlfn.CONCAT(TEXT(Q717,"0.0"),"mm ",INDEX('Pipe Lookup'!D:D,MATCH('~01 Pipe Segmentation'!R717,'Pipe Lookup'!C:C,0))," TYPE ",P717)</f>
        <v>21.5mm Fusion-Bonded Epoxy (M45) TYPE 45</v>
      </c>
      <c r="L717" s="1" t="s">
        <v>55</v>
      </c>
      <c r="M717" s="1">
        <v>1031793</v>
      </c>
      <c r="N717" s="1">
        <v>1031817</v>
      </c>
      <c r="O717" s="1">
        <v>24</v>
      </c>
      <c r="P717" s="1">
        <v>45</v>
      </c>
      <c r="Q717" s="1">
        <v>21.5</v>
      </c>
      <c r="R717" s="1" t="s">
        <v>421</v>
      </c>
      <c r="S717" s="1" t="s">
        <v>420</v>
      </c>
      <c r="U717" s="1" t="s">
        <v>422</v>
      </c>
      <c r="V717" s="1">
        <v>0</v>
      </c>
      <c r="W717" s="1" t="s">
        <v>60</v>
      </c>
    </row>
    <row r="718" spans="1:23" x14ac:dyDescent="0.2">
      <c r="A718" s="1">
        <f t="shared" si="44"/>
        <v>1031817</v>
      </c>
      <c r="B718" s="1">
        <f t="shared" si="44"/>
        <v>1032175.17</v>
      </c>
      <c r="C718" s="11" t="s">
        <v>54</v>
      </c>
      <c r="D718" s="1" t="str">
        <f t="shared" si="45"/>
        <v>FBE</v>
      </c>
      <c r="E718" s="1">
        <f t="shared" si="46"/>
        <v>19</v>
      </c>
      <c r="F718" s="1" t="str">
        <f t="shared" si="47"/>
        <v>19.0mm FBE</v>
      </c>
      <c r="G718" s="1" t="str">
        <f>_xlfn.CONCAT(TEXT(Q718,"0.0"),"mm ",INDEX('Pipe Lookup'!D:D,MATCH('~01 Pipe Segmentation'!R718,'Pipe Lookup'!C:C,0))," TYPE ",P718)</f>
        <v>19.0mm Fusion-Bonded Epoxy TYPE 7</v>
      </c>
      <c r="L718" s="1" t="s">
        <v>55</v>
      </c>
      <c r="M718" s="1">
        <v>1031817</v>
      </c>
      <c r="N718" s="1">
        <v>1032175.17</v>
      </c>
      <c r="O718" s="1">
        <v>358.17000000004191</v>
      </c>
      <c r="P718" s="1">
        <v>7</v>
      </c>
      <c r="Q718" s="1">
        <v>19</v>
      </c>
      <c r="R718" s="1" t="s">
        <v>56</v>
      </c>
      <c r="S718" s="1" t="s">
        <v>420</v>
      </c>
      <c r="V718" s="1">
        <v>0</v>
      </c>
      <c r="W718" s="1" t="s">
        <v>60</v>
      </c>
    </row>
    <row r="719" spans="1:23" x14ac:dyDescent="0.2">
      <c r="A719" s="1">
        <f t="shared" si="44"/>
        <v>1032175.17</v>
      </c>
      <c r="B719" s="1">
        <f t="shared" si="44"/>
        <v>1032193.17</v>
      </c>
      <c r="C719" s="11" t="s">
        <v>54</v>
      </c>
      <c r="D719" s="1" t="str">
        <f t="shared" si="45"/>
        <v>FBE</v>
      </c>
      <c r="E719" s="1">
        <f t="shared" si="46"/>
        <v>21.5</v>
      </c>
      <c r="F719" s="1" t="str">
        <f t="shared" si="47"/>
        <v>21.5mm FBE</v>
      </c>
      <c r="G719" s="1" t="str">
        <f>_xlfn.CONCAT(TEXT(Q719,"0.0"),"mm ",INDEX('Pipe Lookup'!D:D,MATCH('~01 Pipe Segmentation'!R719,'Pipe Lookup'!C:C,0))," TYPE ",P719)</f>
        <v>21.5mm Fusion-Bonded Epoxy TYPE 34</v>
      </c>
      <c r="L719" s="1" t="s">
        <v>55</v>
      </c>
      <c r="M719" s="1">
        <v>1032175.17</v>
      </c>
      <c r="N719" s="1">
        <v>1032193.17</v>
      </c>
      <c r="O719" s="1">
        <v>18</v>
      </c>
      <c r="P719" s="1">
        <v>34</v>
      </c>
      <c r="Q719" s="1">
        <v>21.5</v>
      </c>
      <c r="R719" s="1" t="s">
        <v>56</v>
      </c>
      <c r="S719" s="1" t="s">
        <v>420</v>
      </c>
      <c r="V719" s="1">
        <v>0</v>
      </c>
      <c r="W719" s="1" t="s">
        <v>60</v>
      </c>
    </row>
    <row r="720" spans="1:23" x14ac:dyDescent="0.2">
      <c r="A720" s="1">
        <f t="shared" si="44"/>
        <v>1032193.17</v>
      </c>
      <c r="B720" s="1">
        <f t="shared" si="44"/>
        <v>1032287.17</v>
      </c>
      <c r="C720" s="11" t="s">
        <v>54</v>
      </c>
      <c r="D720" s="1" t="str">
        <f t="shared" si="45"/>
        <v>FBE</v>
      </c>
      <c r="E720" s="1">
        <f t="shared" si="46"/>
        <v>19</v>
      </c>
      <c r="F720" s="1" t="str">
        <f t="shared" si="47"/>
        <v>19.0mm FBE</v>
      </c>
      <c r="G720" s="1" t="str">
        <f>_xlfn.CONCAT(TEXT(Q720,"0.0"),"mm ",INDEX('Pipe Lookup'!D:D,MATCH('~01 Pipe Segmentation'!R720,'Pipe Lookup'!C:C,0))," TYPE ",P720)</f>
        <v>19.0mm Fusion-Bonded Epoxy TYPE 7</v>
      </c>
      <c r="L720" s="1" t="s">
        <v>55</v>
      </c>
      <c r="M720" s="1">
        <v>1032193.17</v>
      </c>
      <c r="N720" s="1">
        <v>1032287.17</v>
      </c>
      <c r="O720" s="1">
        <v>94</v>
      </c>
      <c r="P720" s="1">
        <v>7</v>
      </c>
      <c r="Q720" s="1">
        <v>19</v>
      </c>
      <c r="R720" s="1" t="s">
        <v>56</v>
      </c>
      <c r="S720" s="1" t="s">
        <v>420</v>
      </c>
      <c r="V720" s="1">
        <v>0</v>
      </c>
      <c r="W720" s="1" t="s">
        <v>60</v>
      </c>
    </row>
    <row r="721" spans="1:23" x14ac:dyDescent="0.2">
      <c r="A721" s="1">
        <f t="shared" si="44"/>
        <v>1032287.17</v>
      </c>
      <c r="B721" s="1">
        <f t="shared" si="44"/>
        <v>1032305.17</v>
      </c>
      <c r="C721" s="11" t="s">
        <v>54</v>
      </c>
      <c r="D721" s="1" t="str">
        <f t="shared" si="45"/>
        <v>FBE</v>
      </c>
      <c r="E721" s="1">
        <f t="shared" si="46"/>
        <v>21.5</v>
      </c>
      <c r="F721" s="1" t="str">
        <f t="shared" si="47"/>
        <v>21.5mm FBE</v>
      </c>
      <c r="G721" s="1" t="str">
        <f>_xlfn.CONCAT(TEXT(Q721,"0.0"),"mm ",INDEX('Pipe Lookup'!D:D,MATCH('~01 Pipe Segmentation'!R721,'Pipe Lookup'!C:C,0))," TYPE ",P721)</f>
        <v>21.5mm Fusion-Bonded Epoxy TYPE 34</v>
      </c>
      <c r="L721" s="1" t="s">
        <v>55</v>
      </c>
      <c r="M721" s="1">
        <v>1032287.17</v>
      </c>
      <c r="N721" s="1">
        <v>1032305.17</v>
      </c>
      <c r="O721" s="1">
        <v>18</v>
      </c>
      <c r="P721" s="1">
        <v>34</v>
      </c>
      <c r="Q721" s="1">
        <v>21.5</v>
      </c>
      <c r="R721" s="1" t="s">
        <v>56</v>
      </c>
      <c r="S721" s="1" t="s">
        <v>420</v>
      </c>
      <c r="V721" s="1">
        <v>0</v>
      </c>
      <c r="W721" s="1" t="s">
        <v>60</v>
      </c>
    </row>
    <row r="722" spans="1:23" x14ac:dyDescent="0.2">
      <c r="A722" s="1">
        <f t="shared" si="44"/>
        <v>1032305.17</v>
      </c>
      <c r="B722" s="1">
        <f t="shared" si="44"/>
        <v>1032386.17</v>
      </c>
      <c r="C722" s="11" t="s">
        <v>54</v>
      </c>
      <c r="D722" s="1" t="str">
        <f t="shared" si="45"/>
        <v>FBE</v>
      </c>
      <c r="E722" s="1">
        <f t="shared" si="46"/>
        <v>19</v>
      </c>
      <c r="F722" s="1" t="str">
        <f t="shared" si="47"/>
        <v>19.0mm FBE</v>
      </c>
      <c r="G722" s="1" t="str">
        <f>_xlfn.CONCAT(TEXT(Q722,"0.0"),"mm ",INDEX('Pipe Lookup'!D:D,MATCH('~01 Pipe Segmentation'!R722,'Pipe Lookup'!C:C,0))," TYPE ",P722)</f>
        <v>19.0mm Fusion-Bonded Epoxy TYPE 7</v>
      </c>
      <c r="L722" s="1" t="s">
        <v>55</v>
      </c>
      <c r="M722" s="1">
        <v>1032305.17</v>
      </c>
      <c r="N722" s="1">
        <v>1032386.17</v>
      </c>
      <c r="O722" s="1">
        <v>81</v>
      </c>
      <c r="P722" s="1">
        <v>7</v>
      </c>
      <c r="Q722" s="1">
        <v>19</v>
      </c>
      <c r="R722" s="1" t="s">
        <v>56</v>
      </c>
      <c r="S722" s="1" t="s">
        <v>420</v>
      </c>
      <c r="V722" s="1">
        <v>0</v>
      </c>
      <c r="W722" s="1" t="s">
        <v>60</v>
      </c>
    </row>
    <row r="723" spans="1:23" x14ac:dyDescent="0.2">
      <c r="A723" s="1">
        <f t="shared" si="44"/>
        <v>1032386.17</v>
      </c>
      <c r="B723" s="1">
        <f t="shared" si="44"/>
        <v>1032404.17</v>
      </c>
      <c r="C723" s="11" t="s">
        <v>54</v>
      </c>
      <c r="D723" s="1" t="str">
        <f t="shared" si="45"/>
        <v>FBE</v>
      </c>
      <c r="E723" s="1">
        <f t="shared" si="46"/>
        <v>21.5</v>
      </c>
      <c r="F723" s="1" t="str">
        <f t="shared" si="47"/>
        <v>21.5mm FBE</v>
      </c>
      <c r="G723" s="1" t="str">
        <f>_xlfn.CONCAT(TEXT(Q723,"0.0"),"mm ",INDEX('Pipe Lookup'!D:D,MATCH('~01 Pipe Segmentation'!R723,'Pipe Lookup'!C:C,0))," TYPE ",P723)</f>
        <v>21.5mm Fusion-Bonded Epoxy TYPE 34</v>
      </c>
      <c r="L723" s="1" t="s">
        <v>55</v>
      </c>
      <c r="M723" s="1">
        <v>1032386.17</v>
      </c>
      <c r="N723" s="1">
        <v>1032404.17</v>
      </c>
      <c r="O723" s="1">
        <v>18</v>
      </c>
      <c r="P723" s="1">
        <v>34</v>
      </c>
      <c r="Q723" s="1">
        <v>21.5</v>
      </c>
      <c r="R723" s="1" t="s">
        <v>56</v>
      </c>
      <c r="S723" s="1" t="s">
        <v>420</v>
      </c>
      <c r="V723" s="1">
        <v>0</v>
      </c>
      <c r="W723" s="1" t="s">
        <v>60</v>
      </c>
    </row>
    <row r="724" spans="1:23" x14ac:dyDescent="0.2">
      <c r="A724" s="1">
        <f t="shared" si="44"/>
        <v>1032404.17</v>
      </c>
      <c r="B724" s="1">
        <f t="shared" si="44"/>
        <v>1032441.17</v>
      </c>
      <c r="C724" s="11" t="s">
        <v>54</v>
      </c>
      <c r="D724" s="1" t="str">
        <f t="shared" si="45"/>
        <v>FBE</v>
      </c>
      <c r="E724" s="1">
        <f t="shared" si="46"/>
        <v>19</v>
      </c>
      <c r="F724" s="1" t="str">
        <f t="shared" si="47"/>
        <v>19.0mm FBE</v>
      </c>
      <c r="G724" s="1" t="str">
        <f>_xlfn.CONCAT(TEXT(Q724,"0.0"),"mm ",INDEX('Pipe Lookup'!D:D,MATCH('~01 Pipe Segmentation'!R724,'Pipe Lookup'!C:C,0))," TYPE ",P724)</f>
        <v>19.0mm Fusion-Bonded Epoxy TYPE 7</v>
      </c>
      <c r="L724" s="1" t="s">
        <v>55</v>
      </c>
      <c r="M724" s="1">
        <v>1032404.17</v>
      </c>
      <c r="N724" s="1">
        <v>1032441.17</v>
      </c>
      <c r="O724" s="1">
        <v>37</v>
      </c>
      <c r="P724" s="1">
        <v>7</v>
      </c>
      <c r="Q724" s="1">
        <v>19</v>
      </c>
      <c r="R724" s="1" t="s">
        <v>56</v>
      </c>
      <c r="S724" s="1" t="s">
        <v>420</v>
      </c>
      <c r="V724" s="1">
        <v>0</v>
      </c>
      <c r="W724" s="1" t="s">
        <v>60</v>
      </c>
    </row>
    <row r="725" spans="1:23" x14ac:dyDescent="0.2">
      <c r="A725" s="1">
        <f t="shared" si="44"/>
        <v>1032441.17</v>
      </c>
      <c r="B725" s="1">
        <f t="shared" si="44"/>
        <v>1032513</v>
      </c>
      <c r="C725" s="11" t="s">
        <v>54</v>
      </c>
      <c r="D725" s="1" t="str">
        <f t="shared" si="45"/>
        <v>ARO</v>
      </c>
      <c r="E725" s="1">
        <f t="shared" si="46"/>
        <v>21.5</v>
      </c>
      <c r="F725" s="1" t="str">
        <f t="shared" si="47"/>
        <v>21.5mm ARO</v>
      </c>
      <c r="G725" s="1" t="str">
        <f>_xlfn.CONCAT(TEXT(Q725,"0.0"),"mm ",INDEX('Pipe Lookup'!D:D,MATCH('~01 Pipe Segmentation'!R725,'Pipe Lookup'!C:C,0))," TYPE ",P725)</f>
        <v>21.5mm Abrasion-Resistant Overcoat TYPE 15</v>
      </c>
      <c r="L725" s="1" t="s">
        <v>55</v>
      </c>
      <c r="M725" s="1">
        <v>1032441.17</v>
      </c>
      <c r="N725" s="1">
        <v>1032513</v>
      </c>
      <c r="O725" s="1">
        <v>71.82999999995809</v>
      </c>
      <c r="P725" s="1">
        <v>15</v>
      </c>
      <c r="Q725" s="1">
        <v>21.5</v>
      </c>
      <c r="R725" s="1" t="s">
        <v>80</v>
      </c>
      <c r="S725" s="1" t="s">
        <v>420</v>
      </c>
      <c r="V725" s="1">
        <v>0</v>
      </c>
      <c r="W725" s="1" t="s">
        <v>60</v>
      </c>
    </row>
    <row r="726" spans="1:23" x14ac:dyDescent="0.2">
      <c r="A726" s="1">
        <f t="shared" si="44"/>
        <v>1032513</v>
      </c>
      <c r="B726" s="1">
        <f t="shared" si="44"/>
        <v>1032579.95</v>
      </c>
      <c r="C726" s="11" t="s">
        <v>54</v>
      </c>
      <c r="D726" s="1" t="str">
        <f t="shared" si="45"/>
        <v>FBE</v>
      </c>
      <c r="E726" s="1">
        <f t="shared" si="46"/>
        <v>19</v>
      </c>
      <c r="F726" s="1" t="str">
        <f t="shared" si="47"/>
        <v>19.0mm FBE</v>
      </c>
      <c r="G726" s="1" t="str">
        <f>_xlfn.CONCAT(TEXT(Q726,"0.0"),"mm ",INDEX('Pipe Lookup'!D:D,MATCH('~01 Pipe Segmentation'!R726,'Pipe Lookup'!C:C,0))," TYPE ",P726)</f>
        <v>19.0mm Fusion-Bonded Epoxy TYPE 7</v>
      </c>
      <c r="L726" s="1" t="s">
        <v>55</v>
      </c>
      <c r="M726" s="1">
        <v>1032513</v>
      </c>
      <c r="N726" s="1">
        <v>1032579.95</v>
      </c>
      <c r="O726" s="1">
        <v>66.949999999953434</v>
      </c>
      <c r="P726" s="1">
        <v>7</v>
      </c>
      <c r="Q726" s="1">
        <v>19</v>
      </c>
      <c r="R726" s="1" t="s">
        <v>56</v>
      </c>
      <c r="S726" s="1" t="s">
        <v>420</v>
      </c>
      <c r="V726" s="1">
        <v>0</v>
      </c>
      <c r="W726" s="1" t="s">
        <v>60</v>
      </c>
    </row>
    <row r="727" spans="1:23" x14ac:dyDescent="0.2">
      <c r="A727" s="1">
        <f t="shared" si="44"/>
        <v>1032579.95</v>
      </c>
      <c r="B727" s="1">
        <f t="shared" si="44"/>
        <v>1032584.73</v>
      </c>
      <c r="C727" s="11" t="s">
        <v>54</v>
      </c>
      <c r="D727" s="1" t="str">
        <f t="shared" si="45"/>
        <v>LE</v>
      </c>
      <c r="E727" s="1">
        <f t="shared" si="46"/>
        <v>23.7</v>
      </c>
      <c r="F727" s="1" t="str">
        <f t="shared" si="47"/>
        <v>23.7mm LE</v>
      </c>
      <c r="G727" s="1" t="str">
        <f>_xlfn.CONCAT(TEXT(Q727,"0.0"),"mm ",INDEX('Pipe Lookup'!D:D,MATCH('~01 Pipe Segmentation'!R727,'Pipe Lookup'!C:C,0))," TYPE ",P727)</f>
        <v>23.7mm Elbow TYPE 28</v>
      </c>
      <c r="L727" s="1" t="s">
        <v>55</v>
      </c>
      <c r="M727" s="1">
        <v>1032579.95</v>
      </c>
      <c r="N727" s="1">
        <v>1032584.73</v>
      </c>
      <c r="O727" s="1">
        <v>4.7800000000279397</v>
      </c>
      <c r="P727" s="1">
        <v>28</v>
      </c>
      <c r="Q727" s="1">
        <v>23.7</v>
      </c>
      <c r="R727" s="1" t="s">
        <v>58</v>
      </c>
      <c r="S727" s="1" t="s">
        <v>420</v>
      </c>
      <c r="U727" s="1" t="s">
        <v>423</v>
      </c>
      <c r="V727" s="1">
        <v>0</v>
      </c>
      <c r="W727" s="1" t="s">
        <v>60</v>
      </c>
    </row>
    <row r="728" spans="1:23" x14ac:dyDescent="0.2">
      <c r="A728" s="1">
        <f t="shared" si="44"/>
        <v>1032584.73</v>
      </c>
      <c r="B728" s="1">
        <f t="shared" si="44"/>
        <v>1032625.49</v>
      </c>
      <c r="C728" s="11" t="s">
        <v>54</v>
      </c>
      <c r="D728" s="1" t="str">
        <f t="shared" si="45"/>
        <v>FBE</v>
      </c>
      <c r="E728" s="1">
        <f t="shared" si="46"/>
        <v>19</v>
      </c>
      <c r="F728" s="1" t="str">
        <f t="shared" si="47"/>
        <v>19.0mm FBE</v>
      </c>
      <c r="G728" s="1" t="str">
        <f>_xlfn.CONCAT(TEXT(Q728,"0.0"),"mm ",INDEX('Pipe Lookup'!D:D,MATCH('~01 Pipe Segmentation'!R728,'Pipe Lookup'!C:C,0))," TYPE ",P728)</f>
        <v>19.0mm Fusion-Bonded Epoxy TYPE 7</v>
      </c>
      <c r="L728" s="1" t="s">
        <v>55</v>
      </c>
      <c r="M728" s="1">
        <v>1032584.73</v>
      </c>
      <c r="N728" s="1">
        <v>1032625.49</v>
      </c>
      <c r="O728" s="1">
        <v>40.760000000009313</v>
      </c>
      <c r="P728" s="1">
        <v>7</v>
      </c>
      <c r="Q728" s="1">
        <v>19</v>
      </c>
      <c r="R728" s="1" t="s">
        <v>56</v>
      </c>
      <c r="S728" s="1" t="s">
        <v>420</v>
      </c>
      <c r="V728" s="1">
        <v>0</v>
      </c>
      <c r="W728" s="1" t="s">
        <v>60</v>
      </c>
    </row>
    <row r="729" spans="1:23" x14ac:dyDescent="0.2">
      <c r="A729" s="1">
        <f t="shared" si="44"/>
        <v>1032625.49</v>
      </c>
      <c r="B729" s="1">
        <f t="shared" si="44"/>
        <v>1032631.39</v>
      </c>
      <c r="C729" s="11" t="s">
        <v>54</v>
      </c>
      <c r="D729" s="1" t="str">
        <f t="shared" si="45"/>
        <v>LE</v>
      </c>
      <c r="E729" s="1">
        <f t="shared" si="46"/>
        <v>23.7</v>
      </c>
      <c r="F729" s="1" t="str">
        <f t="shared" si="47"/>
        <v>23.7mm LE</v>
      </c>
      <c r="G729" s="1" t="str">
        <f>_xlfn.CONCAT(TEXT(Q729,"0.0"),"mm ",INDEX('Pipe Lookup'!D:D,MATCH('~01 Pipe Segmentation'!R729,'Pipe Lookup'!C:C,0))," TYPE ",P729)</f>
        <v>23.7mm Elbow TYPE 28</v>
      </c>
      <c r="L729" s="1" t="s">
        <v>55</v>
      </c>
      <c r="M729" s="1">
        <v>1032625.49</v>
      </c>
      <c r="N729" s="1">
        <v>1032631.39</v>
      </c>
      <c r="O729" s="1">
        <v>5.9000000000232831</v>
      </c>
      <c r="P729" s="1">
        <v>28</v>
      </c>
      <c r="Q729" s="1">
        <v>23.7</v>
      </c>
      <c r="R729" s="1" t="s">
        <v>58</v>
      </c>
      <c r="S729" s="1" t="s">
        <v>420</v>
      </c>
      <c r="U729" s="1" t="s">
        <v>424</v>
      </c>
      <c r="V729" s="1">
        <v>0</v>
      </c>
      <c r="W729" s="1" t="s">
        <v>60</v>
      </c>
    </row>
    <row r="730" spans="1:23" x14ac:dyDescent="0.2">
      <c r="A730" s="1">
        <f t="shared" si="44"/>
        <v>1032631.39</v>
      </c>
      <c r="B730" s="1">
        <f t="shared" si="44"/>
        <v>1032663.17</v>
      </c>
      <c r="C730" s="11" t="s">
        <v>54</v>
      </c>
      <c r="D730" s="1" t="str">
        <f t="shared" si="45"/>
        <v>FBE</v>
      </c>
      <c r="E730" s="1">
        <f t="shared" si="46"/>
        <v>21.5</v>
      </c>
      <c r="F730" s="1" t="str">
        <f t="shared" si="47"/>
        <v>21.5mm FBE</v>
      </c>
      <c r="G730" s="1" t="str">
        <f>_xlfn.CONCAT(TEXT(Q730,"0.0"),"mm ",INDEX('Pipe Lookup'!D:D,MATCH('~01 Pipe Segmentation'!R730,'Pipe Lookup'!C:C,0))," TYPE ",P730)</f>
        <v>21.5mm Fusion-Bonded Epoxy TYPE 34</v>
      </c>
      <c r="L730" s="1" t="s">
        <v>55</v>
      </c>
      <c r="M730" s="1">
        <v>1032631.39</v>
      </c>
      <c r="N730" s="1">
        <v>1032663.17</v>
      </c>
      <c r="O730" s="1">
        <v>31.78000000002794</v>
      </c>
      <c r="P730" s="1">
        <v>34</v>
      </c>
      <c r="Q730" s="1">
        <v>21.5</v>
      </c>
      <c r="R730" s="1" t="s">
        <v>56</v>
      </c>
      <c r="S730" s="1" t="s">
        <v>420</v>
      </c>
      <c r="V730" s="1">
        <v>0</v>
      </c>
      <c r="W730" s="1" t="s">
        <v>60</v>
      </c>
    </row>
    <row r="731" spans="1:23" x14ac:dyDescent="0.2">
      <c r="A731" s="1">
        <f t="shared" si="44"/>
        <v>1032663.17</v>
      </c>
      <c r="B731" s="1">
        <f t="shared" si="44"/>
        <v>1032707</v>
      </c>
      <c r="C731" s="11" t="s">
        <v>54</v>
      </c>
      <c r="D731" s="1" t="str">
        <f t="shared" si="45"/>
        <v>ARO</v>
      </c>
      <c r="E731" s="1">
        <f t="shared" si="46"/>
        <v>21.5</v>
      </c>
      <c r="F731" s="1" t="str">
        <f t="shared" si="47"/>
        <v>21.5mm ARO</v>
      </c>
      <c r="G731" s="1" t="str">
        <f>_xlfn.CONCAT(TEXT(Q731,"0.0"),"mm ",INDEX('Pipe Lookup'!D:D,MATCH('~01 Pipe Segmentation'!R731,'Pipe Lookup'!C:C,0))," TYPE ",P731)</f>
        <v>21.5mm Abrasion-Resistant Overcoat TYPE 15</v>
      </c>
      <c r="L731" s="1" t="s">
        <v>55</v>
      </c>
      <c r="M731" s="1">
        <v>1032663.17</v>
      </c>
      <c r="N731" s="1">
        <v>1032707</v>
      </c>
      <c r="O731" s="1">
        <v>43.82999999995809</v>
      </c>
      <c r="P731" s="1">
        <v>15</v>
      </c>
      <c r="Q731" s="1">
        <v>21.5</v>
      </c>
      <c r="R731" s="1" t="s">
        <v>80</v>
      </c>
      <c r="S731" s="1" t="s">
        <v>420</v>
      </c>
      <c r="V731" s="1">
        <v>0</v>
      </c>
      <c r="W731" s="1" t="s">
        <v>60</v>
      </c>
    </row>
    <row r="732" spans="1:23" x14ac:dyDescent="0.2">
      <c r="A732" s="1">
        <f t="shared" si="44"/>
        <v>1032707</v>
      </c>
      <c r="B732" s="1">
        <f t="shared" si="44"/>
        <v>1032715</v>
      </c>
      <c r="C732" s="11" t="s">
        <v>54</v>
      </c>
      <c r="D732" s="1" t="str">
        <f t="shared" si="45"/>
        <v>FBE</v>
      </c>
      <c r="E732" s="1">
        <f t="shared" si="46"/>
        <v>21.5</v>
      </c>
      <c r="F732" s="1" t="str">
        <f t="shared" si="47"/>
        <v>21.5mm FBE</v>
      </c>
      <c r="G732" s="1" t="str">
        <f>_xlfn.CONCAT(TEXT(Q732,"0.0"),"mm ",INDEX('Pipe Lookup'!D:D,MATCH('~01 Pipe Segmentation'!R732,'Pipe Lookup'!C:C,0))," TYPE ",P732)</f>
        <v>21.5mm Fusion-Bonded Epoxy TYPE 34</v>
      </c>
      <c r="L732" s="1" t="s">
        <v>55</v>
      </c>
      <c r="M732" s="1">
        <v>1032707</v>
      </c>
      <c r="N732" s="1">
        <v>1032715</v>
      </c>
      <c r="O732" s="1">
        <v>8</v>
      </c>
      <c r="P732" s="1">
        <v>34</v>
      </c>
      <c r="Q732" s="1">
        <v>21.5</v>
      </c>
      <c r="R732" s="1" t="s">
        <v>56</v>
      </c>
      <c r="S732" s="1" t="s">
        <v>420</v>
      </c>
      <c r="V732" s="1">
        <v>0</v>
      </c>
      <c r="W732" s="1" t="s">
        <v>60</v>
      </c>
    </row>
    <row r="733" spans="1:23" x14ac:dyDescent="0.2">
      <c r="A733" s="1">
        <f t="shared" si="44"/>
        <v>1032715</v>
      </c>
      <c r="B733" s="1">
        <f t="shared" si="44"/>
        <v>1032720.32</v>
      </c>
      <c r="C733" s="11" t="s">
        <v>54</v>
      </c>
      <c r="D733" s="1" t="str">
        <f t="shared" si="45"/>
        <v>LE</v>
      </c>
      <c r="E733" s="1">
        <f t="shared" si="46"/>
        <v>23.7</v>
      </c>
      <c r="F733" s="1" t="str">
        <f t="shared" si="47"/>
        <v>23.7mm LE</v>
      </c>
      <c r="G733" s="1" t="str">
        <f>_xlfn.CONCAT(TEXT(Q733,"0.0"),"mm ",INDEX('Pipe Lookup'!D:D,MATCH('~01 Pipe Segmentation'!R733,'Pipe Lookup'!C:C,0))," TYPE ",P733)</f>
        <v>23.7mm Elbow TYPE 28</v>
      </c>
      <c r="L733" s="1" t="s">
        <v>55</v>
      </c>
      <c r="M733" s="1">
        <v>1032715</v>
      </c>
      <c r="N733" s="1">
        <v>1032720.32</v>
      </c>
      <c r="O733" s="1">
        <v>5.3199999999487773</v>
      </c>
      <c r="P733" s="1">
        <v>28</v>
      </c>
      <c r="Q733" s="1">
        <v>23.7</v>
      </c>
      <c r="R733" s="1" t="s">
        <v>58</v>
      </c>
      <c r="S733" s="1" t="s">
        <v>420</v>
      </c>
      <c r="U733" s="1" t="s">
        <v>425</v>
      </c>
      <c r="V733" s="1">
        <v>0</v>
      </c>
      <c r="W733" s="1" t="s">
        <v>60</v>
      </c>
    </row>
    <row r="734" spans="1:23" x14ac:dyDescent="0.2">
      <c r="A734" s="1">
        <f t="shared" si="44"/>
        <v>1032720.32</v>
      </c>
      <c r="B734" s="1">
        <f t="shared" si="44"/>
        <v>1032730.84</v>
      </c>
      <c r="C734" s="11" t="s">
        <v>54</v>
      </c>
      <c r="D734" s="1" t="str">
        <f t="shared" si="45"/>
        <v>FBE</v>
      </c>
      <c r="E734" s="1">
        <f t="shared" si="46"/>
        <v>21.5</v>
      </c>
      <c r="F734" s="1" t="str">
        <f t="shared" si="47"/>
        <v>21.5mm FBE</v>
      </c>
      <c r="G734" s="1" t="str">
        <f>_xlfn.CONCAT(TEXT(Q734,"0.0"),"mm ",INDEX('Pipe Lookup'!D:D,MATCH('~01 Pipe Segmentation'!R734,'Pipe Lookup'!C:C,0))," TYPE ",P734)</f>
        <v>21.5mm Fusion-Bonded Epoxy TYPE 34</v>
      </c>
      <c r="L734" s="1" t="s">
        <v>55</v>
      </c>
      <c r="M734" s="1">
        <v>1032720.32</v>
      </c>
      <c r="N734" s="1">
        <v>1032730.84</v>
      </c>
      <c r="O734" s="1">
        <v>10.520000000018626</v>
      </c>
      <c r="P734" s="1">
        <v>34</v>
      </c>
      <c r="Q734" s="1">
        <v>21.5</v>
      </c>
      <c r="R734" s="1" t="s">
        <v>56</v>
      </c>
      <c r="S734" s="1" t="s">
        <v>420</v>
      </c>
      <c r="V734" s="1">
        <v>0</v>
      </c>
      <c r="W734" s="1" t="s">
        <v>60</v>
      </c>
    </row>
    <row r="735" spans="1:23" x14ac:dyDescent="0.2">
      <c r="A735" s="1">
        <f t="shared" si="44"/>
        <v>1032730.84</v>
      </c>
      <c r="B735" s="1">
        <f t="shared" si="44"/>
        <v>1032738.31</v>
      </c>
      <c r="C735" s="11" t="s">
        <v>54</v>
      </c>
      <c r="D735" s="1" t="str">
        <f t="shared" si="45"/>
        <v>LE</v>
      </c>
      <c r="E735" s="1">
        <f t="shared" si="46"/>
        <v>23.7</v>
      </c>
      <c r="F735" s="1" t="str">
        <f t="shared" si="47"/>
        <v>23.7mm LE</v>
      </c>
      <c r="G735" s="1" t="str">
        <f>_xlfn.CONCAT(TEXT(Q735,"0.0"),"mm ",INDEX('Pipe Lookup'!D:D,MATCH('~01 Pipe Segmentation'!R735,'Pipe Lookup'!C:C,0))," TYPE ",P735)</f>
        <v>23.7mm Elbow TYPE 28</v>
      </c>
      <c r="L735" s="1" t="s">
        <v>55</v>
      </c>
      <c r="M735" s="1">
        <v>1032730.84</v>
      </c>
      <c r="N735" s="1">
        <v>1032738.31</v>
      </c>
      <c r="O735" s="1">
        <v>7.4700000000884756</v>
      </c>
      <c r="P735" s="1">
        <v>28</v>
      </c>
      <c r="Q735" s="1">
        <v>23.7</v>
      </c>
      <c r="R735" s="1" t="s">
        <v>58</v>
      </c>
      <c r="S735" s="1" t="s">
        <v>420</v>
      </c>
      <c r="U735" s="1" t="s">
        <v>426</v>
      </c>
      <c r="V735" s="1">
        <v>0</v>
      </c>
      <c r="W735" s="1" t="s">
        <v>60</v>
      </c>
    </row>
    <row r="736" spans="1:23" x14ac:dyDescent="0.2">
      <c r="A736" s="1">
        <f t="shared" si="44"/>
        <v>1032738.31</v>
      </c>
      <c r="B736" s="1">
        <f t="shared" si="44"/>
        <v>1032823.19</v>
      </c>
      <c r="C736" s="11" t="s">
        <v>54</v>
      </c>
      <c r="D736" s="1" t="str">
        <f t="shared" si="45"/>
        <v>FBE</v>
      </c>
      <c r="E736" s="1">
        <f t="shared" si="46"/>
        <v>19</v>
      </c>
      <c r="F736" s="1" t="str">
        <f t="shared" si="47"/>
        <v>19.0mm FBE</v>
      </c>
      <c r="G736" s="1" t="str">
        <f>_xlfn.CONCAT(TEXT(Q736,"0.0"),"mm ",INDEX('Pipe Lookup'!D:D,MATCH('~01 Pipe Segmentation'!R736,'Pipe Lookup'!C:C,0))," TYPE ",P736)</f>
        <v>19.0mm Fusion-Bonded Epoxy TYPE 7</v>
      </c>
      <c r="L736" s="1" t="s">
        <v>55</v>
      </c>
      <c r="M736" s="1">
        <v>1032738.31</v>
      </c>
      <c r="N736" s="1">
        <v>1032823.19</v>
      </c>
      <c r="O736" s="1">
        <v>84.879999999888241</v>
      </c>
      <c r="P736" s="1">
        <v>7</v>
      </c>
      <c r="Q736" s="1">
        <v>19</v>
      </c>
      <c r="R736" s="1" t="s">
        <v>56</v>
      </c>
      <c r="S736" s="1" t="s">
        <v>420</v>
      </c>
      <c r="V736" s="1">
        <v>0</v>
      </c>
      <c r="W736" s="1" t="s">
        <v>60</v>
      </c>
    </row>
    <row r="737" spans="1:23" x14ac:dyDescent="0.2">
      <c r="A737" s="1">
        <f t="shared" si="44"/>
        <v>1032823.19</v>
      </c>
      <c r="B737" s="1">
        <f t="shared" si="44"/>
        <v>1032830.1</v>
      </c>
      <c r="C737" s="11" t="s">
        <v>54</v>
      </c>
      <c r="D737" s="1" t="str">
        <f t="shared" si="45"/>
        <v>LE</v>
      </c>
      <c r="E737" s="1">
        <f t="shared" si="46"/>
        <v>23.7</v>
      </c>
      <c r="F737" s="1" t="str">
        <f t="shared" si="47"/>
        <v>23.7mm LE</v>
      </c>
      <c r="G737" s="1" t="str">
        <f>_xlfn.CONCAT(TEXT(Q737,"0.0"),"mm ",INDEX('Pipe Lookup'!D:D,MATCH('~01 Pipe Segmentation'!R737,'Pipe Lookup'!C:C,0))," TYPE ",P737)</f>
        <v>23.7mm Elbow TYPE 28</v>
      </c>
      <c r="L737" s="1" t="s">
        <v>55</v>
      </c>
      <c r="M737" s="1">
        <v>1032823.19</v>
      </c>
      <c r="N737" s="1">
        <v>1032830.1</v>
      </c>
      <c r="O737" s="1">
        <v>6.9100000000325963</v>
      </c>
      <c r="P737" s="1">
        <v>28</v>
      </c>
      <c r="Q737" s="1">
        <v>23.7</v>
      </c>
      <c r="R737" s="1" t="s">
        <v>58</v>
      </c>
      <c r="S737" s="1" t="s">
        <v>420</v>
      </c>
      <c r="U737" s="1" t="s">
        <v>427</v>
      </c>
      <c r="V737" s="1">
        <v>0</v>
      </c>
      <c r="W737" s="1" t="s">
        <v>60</v>
      </c>
    </row>
    <row r="738" spans="1:23" x14ac:dyDescent="0.2">
      <c r="A738" s="1">
        <f t="shared" si="44"/>
        <v>1032830.1</v>
      </c>
      <c r="B738" s="1">
        <f t="shared" si="44"/>
        <v>1032851.84</v>
      </c>
      <c r="C738" s="11" t="s">
        <v>54</v>
      </c>
      <c r="D738" s="1" t="str">
        <f t="shared" si="45"/>
        <v>FBE</v>
      </c>
      <c r="E738" s="1">
        <f t="shared" si="46"/>
        <v>19</v>
      </c>
      <c r="F738" s="1" t="str">
        <f t="shared" si="47"/>
        <v>19.0mm FBE</v>
      </c>
      <c r="G738" s="1" t="str">
        <f>_xlfn.CONCAT(TEXT(Q738,"0.0"),"mm ",INDEX('Pipe Lookup'!D:D,MATCH('~01 Pipe Segmentation'!R738,'Pipe Lookup'!C:C,0))," TYPE ",P738)</f>
        <v>19.0mm Fusion-Bonded Epoxy TYPE 7</v>
      </c>
      <c r="L738" s="1" t="s">
        <v>55</v>
      </c>
      <c r="M738" s="1">
        <v>1032830.1</v>
      </c>
      <c r="N738" s="1">
        <v>1032851.84</v>
      </c>
      <c r="O738" s="1">
        <v>21.739999999990687</v>
      </c>
      <c r="P738" s="1">
        <v>7</v>
      </c>
      <c r="Q738" s="1">
        <v>19</v>
      </c>
      <c r="R738" s="1" t="s">
        <v>56</v>
      </c>
      <c r="S738" s="1" t="s">
        <v>420</v>
      </c>
      <c r="V738" s="1">
        <v>0</v>
      </c>
      <c r="W738" s="1" t="s">
        <v>60</v>
      </c>
    </row>
    <row r="739" spans="1:23" x14ac:dyDescent="0.2">
      <c r="A739" s="1">
        <f t="shared" si="44"/>
        <v>1032851.84</v>
      </c>
      <c r="B739" s="1">
        <f t="shared" si="44"/>
        <v>1032860.32</v>
      </c>
      <c r="C739" s="11" t="s">
        <v>54</v>
      </c>
      <c r="D739" s="1" t="str">
        <f t="shared" si="45"/>
        <v>LE</v>
      </c>
      <c r="E739" s="1">
        <f t="shared" si="46"/>
        <v>23.7</v>
      </c>
      <c r="F739" s="1" t="str">
        <f t="shared" si="47"/>
        <v>23.7mm LE</v>
      </c>
      <c r="G739" s="1" t="str">
        <f>_xlfn.CONCAT(TEXT(Q739,"0.0"),"mm ",INDEX('Pipe Lookup'!D:D,MATCH('~01 Pipe Segmentation'!R739,'Pipe Lookup'!C:C,0))," TYPE ",P739)</f>
        <v>23.7mm Elbow TYPE 28</v>
      </c>
      <c r="L739" s="1" t="s">
        <v>55</v>
      </c>
      <c r="M739" s="1">
        <v>1032851.84</v>
      </c>
      <c r="N739" s="1">
        <v>1032860.32</v>
      </c>
      <c r="O739" s="1">
        <v>8.4799999999813735</v>
      </c>
      <c r="P739" s="1">
        <v>28</v>
      </c>
      <c r="Q739" s="1">
        <v>23.7</v>
      </c>
      <c r="R739" s="1" t="s">
        <v>58</v>
      </c>
      <c r="S739" s="1" t="s">
        <v>420</v>
      </c>
      <c r="U739" s="1" t="s">
        <v>428</v>
      </c>
      <c r="V739" s="1">
        <v>0</v>
      </c>
      <c r="W739" s="1" t="s">
        <v>60</v>
      </c>
    </row>
    <row r="740" spans="1:23" x14ac:dyDescent="0.2">
      <c r="A740" s="1">
        <f t="shared" si="44"/>
        <v>1032860.32</v>
      </c>
      <c r="B740" s="1">
        <f t="shared" si="44"/>
        <v>1032918.72</v>
      </c>
      <c r="C740" s="11" t="s">
        <v>54</v>
      </c>
      <c r="D740" s="1" t="str">
        <f t="shared" si="45"/>
        <v>FBE</v>
      </c>
      <c r="E740" s="1">
        <f t="shared" si="46"/>
        <v>19</v>
      </c>
      <c r="F740" s="1" t="str">
        <f t="shared" si="47"/>
        <v>19.0mm FBE</v>
      </c>
      <c r="G740" s="1" t="str">
        <f>_xlfn.CONCAT(TEXT(Q740,"0.0"),"mm ",INDEX('Pipe Lookup'!D:D,MATCH('~01 Pipe Segmentation'!R740,'Pipe Lookup'!C:C,0))," TYPE ",P740)</f>
        <v>19.0mm Fusion-Bonded Epoxy TYPE 7</v>
      </c>
      <c r="L740" s="1" t="s">
        <v>55</v>
      </c>
      <c r="M740" s="1">
        <v>1032860.32</v>
      </c>
      <c r="N740" s="1">
        <v>1032918.72</v>
      </c>
      <c r="O740" s="1">
        <v>58.400000000023283</v>
      </c>
      <c r="P740" s="1">
        <v>7</v>
      </c>
      <c r="Q740" s="1">
        <v>19</v>
      </c>
      <c r="R740" s="1" t="s">
        <v>56</v>
      </c>
      <c r="S740" s="1" t="s">
        <v>420</v>
      </c>
      <c r="V740" s="1">
        <v>0</v>
      </c>
      <c r="W740" s="1" t="s">
        <v>60</v>
      </c>
    </row>
    <row r="741" spans="1:23" x14ac:dyDescent="0.2">
      <c r="A741" s="1">
        <f t="shared" si="44"/>
        <v>1032918.72</v>
      </c>
      <c r="B741" s="1">
        <f t="shared" si="44"/>
        <v>1032925.4</v>
      </c>
      <c r="C741" s="11" t="s">
        <v>54</v>
      </c>
      <c r="D741" s="1" t="str">
        <f t="shared" si="45"/>
        <v>LE</v>
      </c>
      <c r="E741" s="1">
        <f t="shared" si="46"/>
        <v>23.7</v>
      </c>
      <c r="F741" s="1" t="str">
        <f t="shared" si="47"/>
        <v>23.7mm LE</v>
      </c>
      <c r="G741" s="1" t="str">
        <f>_xlfn.CONCAT(TEXT(Q741,"0.0"),"mm ",INDEX('Pipe Lookup'!D:D,MATCH('~01 Pipe Segmentation'!R741,'Pipe Lookup'!C:C,0))," TYPE ",P741)</f>
        <v>23.7mm Elbow TYPE 28</v>
      </c>
      <c r="L741" s="1" t="s">
        <v>55</v>
      </c>
      <c r="M741" s="1">
        <v>1032918.72</v>
      </c>
      <c r="N741" s="1">
        <v>1032925.4</v>
      </c>
      <c r="O741" s="1">
        <v>6.6800000000512227</v>
      </c>
      <c r="P741" s="1">
        <v>28</v>
      </c>
      <c r="Q741" s="1">
        <v>23.7</v>
      </c>
      <c r="R741" s="1" t="s">
        <v>58</v>
      </c>
      <c r="S741" s="1" t="s">
        <v>420</v>
      </c>
      <c r="U741" s="1" t="s">
        <v>429</v>
      </c>
      <c r="V741" s="1">
        <v>0</v>
      </c>
      <c r="W741" s="1" t="s">
        <v>60</v>
      </c>
    </row>
    <row r="742" spans="1:23" x14ac:dyDescent="0.2">
      <c r="A742" s="1">
        <f t="shared" si="44"/>
        <v>1032925.4</v>
      </c>
      <c r="B742" s="1">
        <f t="shared" si="44"/>
        <v>1032930.63</v>
      </c>
      <c r="C742" s="11" t="s">
        <v>54</v>
      </c>
      <c r="D742" s="1" t="str">
        <f t="shared" si="45"/>
        <v>LE</v>
      </c>
      <c r="E742" s="1">
        <f t="shared" si="46"/>
        <v>23.7</v>
      </c>
      <c r="F742" s="1" t="str">
        <f t="shared" si="47"/>
        <v>23.7mm LE</v>
      </c>
      <c r="G742" s="1" t="str">
        <f>_xlfn.CONCAT(TEXT(Q742,"0.0"),"mm ",INDEX('Pipe Lookup'!D:D,MATCH('~01 Pipe Segmentation'!R742,'Pipe Lookup'!C:C,0))," TYPE ",P742)</f>
        <v>23.7mm Elbow TYPE 28</v>
      </c>
      <c r="L742" s="1" t="s">
        <v>55</v>
      </c>
      <c r="M742" s="1">
        <v>1032925.4</v>
      </c>
      <c r="N742" s="1">
        <v>1032930.63</v>
      </c>
      <c r="O742" s="1">
        <v>5.2299999999813735</v>
      </c>
      <c r="P742" s="1">
        <v>28</v>
      </c>
      <c r="Q742" s="1">
        <v>23.7</v>
      </c>
      <c r="R742" s="1" t="s">
        <v>58</v>
      </c>
      <c r="S742" s="1" t="s">
        <v>420</v>
      </c>
      <c r="U742" s="1" t="s">
        <v>430</v>
      </c>
      <c r="V742" s="1">
        <v>0</v>
      </c>
      <c r="W742" s="1" t="s">
        <v>86</v>
      </c>
    </row>
    <row r="743" spans="1:23" x14ac:dyDescent="0.2">
      <c r="A743" s="1">
        <f t="shared" si="44"/>
        <v>1032930.63</v>
      </c>
      <c r="B743" s="1">
        <f t="shared" si="44"/>
        <v>1033212.69</v>
      </c>
      <c r="C743" s="11" t="s">
        <v>54</v>
      </c>
      <c r="D743" s="1" t="str">
        <f t="shared" si="45"/>
        <v>FBE</v>
      </c>
      <c r="E743" s="1">
        <f t="shared" si="46"/>
        <v>19</v>
      </c>
      <c r="F743" s="1" t="str">
        <f t="shared" si="47"/>
        <v>19.0mm FBE</v>
      </c>
      <c r="G743" s="1" t="str">
        <f>_xlfn.CONCAT(TEXT(Q743,"0.0"),"mm ",INDEX('Pipe Lookup'!D:D,MATCH('~01 Pipe Segmentation'!R743,'Pipe Lookup'!C:C,0))," TYPE ",P743)</f>
        <v>19.0mm Fusion-Bonded Epoxy TYPE 7</v>
      </c>
      <c r="L743" s="1" t="s">
        <v>55</v>
      </c>
      <c r="M743" s="1">
        <v>1032930.63</v>
      </c>
      <c r="N743" s="1">
        <v>1033212.69</v>
      </c>
      <c r="O743" s="1">
        <v>282.05999999993946</v>
      </c>
      <c r="P743" s="1">
        <v>7</v>
      </c>
      <c r="Q743" s="1">
        <v>19</v>
      </c>
      <c r="R743" s="1" t="s">
        <v>56</v>
      </c>
      <c r="S743" s="1" t="s">
        <v>420</v>
      </c>
      <c r="V743" s="1">
        <v>0</v>
      </c>
      <c r="W743" s="1" t="s">
        <v>60</v>
      </c>
    </row>
    <row r="744" spans="1:23" x14ac:dyDescent="0.2">
      <c r="A744" s="1">
        <f t="shared" si="44"/>
        <v>1033212.69</v>
      </c>
      <c r="B744" s="1">
        <f t="shared" si="44"/>
        <v>1033217.93</v>
      </c>
      <c r="C744" s="11" t="s">
        <v>54</v>
      </c>
      <c r="D744" s="1" t="str">
        <f t="shared" si="45"/>
        <v>LE</v>
      </c>
      <c r="E744" s="1">
        <f t="shared" si="46"/>
        <v>23.7</v>
      </c>
      <c r="F744" s="1" t="str">
        <f t="shared" si="47"/>
        <v>23.7mm LE</v>
      </c>
      <c r="G744" s="1" t="str">
        <f>_xlfn.CONCAT(TEXT(Q744,"0.0"),"mm ",INDEX('Pipe Lookup'!D:D,MATCH('~01 Pipe Segmentation'!R744,'Pipe Lookup'!C:C,0))," TYPE ",P744)</f>
        <v>23.7mm Elbow TYPE 28</v>
      </c>
      <c r="L744" s="1" t="s">
        <v>55</v>
      </c>
      <c r="M744" s="1">
        <v>1033212.69</v>
      </c>
      <c r="N744" s="1">
        <v>1033217.93</v>
      </c>
      <c r="O744" s="1">
        <v>5.2400000001071021</v>
      </c>
      <c r="P744" s="1">
        <v>28</v>
      </c>
      <c r="Q744" s="1">
        <v>23.7</v>
      </c>
      <c r="R744" s="1" t="s">
        <v>58</v>
      </c>
      <c r="S744" s="1" t="s">
        <v>420</v>
      </c>
      <c r="U744" s="1" t="s">
        <v>431</v>
      </c>
      <c r="V744" s="1">
        <v>0</v>
      </c>
      <c r="W744" s="1" t="s">
        <v>60</v>
      </c>
    </row>
    <row r="745" spans="1:23" x14ac:dyDescent="0.2">
      <c r="A745" s="1">
        <f t="shared" si="44"/>
        <v>1033217.93</v>
      </c>
      <c r="B745" s="1">
        <f t="shared" si="44"/>
        <v>1033233.82</v>
      </c>
      <c r="C745" s="11" t="s">
        <v>54</v>
      </c>
      <c r="D745" s="1" t="str">
        <f t="shared" si="45"/>
        <v>FBE</v>
      </c>
      <c r="E745" s="1">
        <f t="shared" si="46"/>
        <v>19</v>
      </c>
      <c r="F745" s="1" t="str">
        <f t="shared" si="47"/>
        <v>19.0mm FBE</v>
      </c>
      <c r="G745" s="1" t="str">
        <f>_xlfn.CONCAT(TEXT(Q745,"0.0"),"mm ",INDEX('Pipe Lookup'!D:D,MATCH('~01 Pipe Segmentation'!R745,'Pipe Lookup'!C:C,0))," TYPE ",P745)</f>
        <v>19.0mm Fusion-Bonded Epoxy TYPE 7</v>
      </c>
      <c r="L745" s="1" t="s">
        <v>55</v>
      </c>
      <c r="M745" s="1">
        <v>1033217.93</v>
      </c>
      <c r="N745" s="1">
        <v>1033233.82</v>
      </c>
      <c r="O745" s="1">
        <v>15.889999999897555</v>
      </c>
      <c r="P745" s="1">
        <v>7</v>
      </c>
      <c r="Q745" s="1">
        <v>19</v>
      </c>
      <c r="R745" s="1" t="s">
        <v>56</v>
      </c>
      <c r="S745" s="1" t="s">
        <v>420</v>
      </c>
      <c r="V745" s="1">
        <v>0</v>
      </c>
      <c r="W745" s="1" t="s">
        <v>60</v>
      </c>
    </row>
    <row r="746" spans="1:23" x14ac:dyDescent="0.2">
      <c r="A746" s="1">
        <f t="shared" si="44"/>
        <v>1033233.82</v>
      </c>
      <c r="B746" s="1">
        <f t="shared" si="44"/>
        <v>1033251.8</v>
      </c>
      <c r="C746" s="11" t="s">
        <v>54</v>
      </c>
      <c r="D746" s="1" t="str">
        <f t="shared" si="45"/>
        <v>FBE</v>
      </c>
      <c r="E746" s="1">
        <f t="shared" si="46"/>
        <v>21.5</v>
      </c>
      <c r="F746" s="1" t="str">
        <f t="shared" si="47"/>
        <v>21.5mm FBE</v>
      </c>
      <c r="G746" s="1" t="str">
        <f>_xlfn.CONCAT(TEXT(Q746,"0.0"),"mm ",INDEX('Pipe Lookup'!D:D,MATCH('~01 Pipe Segmentation'!R746,'Pipe Lookup'!C:C,0))," TYPE ",P746)</f>
        <v>21.5mm Fusion-Bonded Epoxy TYPE 34</v>
      </c>
      <c r="L746" s="1" t="s">
        <v>55</v>
      </c>
      <c r="M746" s="1">
        <v>1033233.82</v>
      </c>
      <c r="N746" s="1">
        <v>1033251.8</v>
      </c>
      <c r="O746" s="1">
        <v>17.980000000097789</v>
      </c>
      <c r="P746" s="1">
        <v>34</v>
      </c>
      <c r="Q746" s="1">
        <v>21.5</v>
      </c>
      <c r="R746" s="1" t="s">
        <v>56</v>
      </c>
      <c r="S746" s="1" t="s">
        <v>420</v>
      </c>
      <c r="V746" s="1">
        <v>0</v>
      </c>
      <c r="W746" s="1" t="s">
        <v>60</v>
      </c>
    </row>
    <row r="747" spans="1:23" x14ac:dyDescent="0.2">
      <c r="A747" s="1">
        <f t="shared" si="44"/>
        <v>1033251.8</v>
      </c>
      <c r="B747" s="1">
        <f t="shared" si="44"/>
        <v>1033500</v>
      </c>
      <c r="C747" s="11" t="s">
        <v>54</v>
      </c>
      <c r="D747" s="1" t="str">
        <f t="shared" si="45"/>
        <v>FBE</v>
      </c>
      <c r="E747" s="1">
        <f t="shared" si="46"/>
        <v>19</v>
      </c>
      <c r="F747" s="1" t="str">
        <f t="shared" si="47"/>
        <v>19.0mm FBE</v>
      </c>
      <c r="G747" s="1" t="str">
        <f>_xlfn.CONCAT(TEXT(Q747,"0.0"),"mm ",INDEX('Pipe Lookup'!D:D,MATCH('~01 Pipe Segmentation'!R747,'Pipe Lookup'!C:C,0))," TYPE ",P747)</f>
        <v>19.0mm Fusion-Bonded Epoxy TYPE 7</v>
      </c>
      <c r="L747" s="1" t="s">
        <v>55</v>
      </c>
      <c r="M747" s="1">
        <v>1033251.8</v>
      </c>
      <c r="N747" s="1">
        <v>1033500</v>
      </c>
      <c r="O747" s="1">
        <v>248.19999999995343</v>
      </c>
      <c r="P747" s="1">
        <v>7</v>
      </c>
      <c r="Q747" s="1">
        <v>19</v>
      </c>
      <c r="R747" s="1" t="s">
        <v>56</v>
      </c>
      <c r="S747" s="1" t="s">
        <v>420</v>
      </c>
      <c r="V747" s="1">
        <v>0</v>
      </c>
      <c r="W747" s="1" t="s">
        <v>60</v>
      </c>
    </row>
    <row r="748" spans="1:23" x14ac:dyDescent="0.2">
      <c r="A748" s="1">
        <f t="shared" si="44"/>
        <v>1033500</v>
      </c>
      <c r="B748" s="1">
        <f t="shared" si="44"/>
        <v>1033627.04</v>
      </c>
      <c r="C748" s="11" t="s">
        <v>54</v>
      </c>
      <c r="D748" s="1" t="str">
        <f t="shared" si="45"/>
        <v>FBE</v>
      </c>
      <c r="E748" s="1">
        <f t="shared" si="46"/>
        <v>19</v>
      </c>
      <c r="F748" s="1" t="str">
        <f t="shared" si="47"/>
        <v>19.0mm FBE</v>
      </c>
      <c r="G748" s="1" t="str">
        <f>_xlfn.CONCAT(TEXT(Q748,"0.0"),"mm ",INDEX('Pipe Lookup'!D:D,MATCH('~01 Pipe Segmentation'!R748,'Pipe Lookup'!C:C,0))," TYPE ",P748)</f>
        <v>19.0mm Fusion-Bonded Epoxy TYPE 7</v>
      </c>
      <c r="L748" s="1" t="s">
        <v>55</v>
      </c>
      <c r="M748" s="1">
        <v>1033500</v>
      </c>
      <c r="N748" s="1">
        <v>1033627.04</v>
      </c>
      <c r="O748" s="1">
        <v>127.04000000003725</v>
      </c>
      <c r="P748" s="1">
        <v>7</v>
      </c>
      <c r="Q748" s="1">
        <v>19</v>
      </c>
      <c r="R748" s="1" t="s">
        <v>56</v>
      </c>
      <c r="S748" s="1" t="s">
        <v>432</v>
      </c>
      <c r="V748" s="1">
        <v>0</v>
      </c>
      <c r="W748" s="1" t="s">
        <v>60</v>
      </c>
    </row>
    <row r="749" spans="1:23" x14ac:dyDescent="0.2">
      <c r="A749" s="1">
        <f t="shared" si="44"/>
        <v>1033627.04</v>
      </c>
      <c r="B749" s="1">
        <f t="shared" si="44"/>
        <v>1033632.28</v>
      </c>
      <c r="C749" s="11" t="s">
        <v>54</v>
      </c>
      <c r="D749" s="1" t="str">
        <f t="shared" si="45"/>
        <v>LE</v>
      </c>
      <c r="E749" s="1">
        <f t="shared" si="46"/>
        <v>23.7</v>
      </c>
      <c r="F749" s="1" t="str">
        <f t="shared" si="47"/>
        <v>23.7mm LE</v>
      </c>
      <c r="G749" s="1" t="str">
        <f>_xlfn.CONCAT(TEXT(Q749,"0.0"),"mm ",INDEX('Pipe Lookup'!D:D,MATCH('~01 Pipe Segmentation'!R749,'Pipe Lookup'!C:C,0))," TYPE ",P749)</f>
        <v>23.7mm Elbow TYPE 28</v>
      </c>
      <c r="L749" s="1" t="s">
        <v>55</v>
      </c>
      <c r="M749" s="1">
        <v>1033627.04</v>
      </c>
      <c r="N749" s="1">
        <v>1033632.28</v>
      </c>
      <c r="O749" s="1">
        <v>5.2399999999906868</v>
      </c>
      <c r="P749" s="1">
        <v>28</v>
      </c>
      <c r="Q749" s="1">
        <v>23.7</v>
      </c>
      <c r="R749" s="1" t="s">
        <v>58</v>
      </c>
      <c r="S749" s="1" t="s">
        <v>432</v>
      </c>
      <c r="U749" s="1" t="s">
        <v>433</v>
      </c>
      <c r="V749" s="1">
        <v>0</v>
      </c>
      <c r="W749" s="1" t="s">
        <v>60</v>
      </c>
    </row>
    <row r="750" spans="1:23" x14ac:dyDescent="0.2">
      <c r="A750" s="1">
        <f t="shared" si="44"/>
        <v>1033632.28</v>
      </c>
      <c r="B750" s="1">
        <f t="shared" si="44"/>
        <v>1033999.81</v>
      </c>
      <c r="C750" s="11" t="s">
        <v>54</v>
      </c>
      <c r="D750" s="1" t="str">
        <f t="shared" si="45"/>
        <v>FBE</v>
      </c>
      <c r="E750" s="1">
        <f t="shared" si="46"/>
        <v>19</v>
      </c>
      <c r="F750" s="1" t="str">
        <f t="shared" si="47"/>
        <v>19.0mm FBE</v>
      </c>
      <c r="G750" s="1" t="str">
        <f>_xlfn.CONCAT(TEXT(Q750,"0.0"),"mm ",INDEX('Pipe Lookup'!D:D,MATCH('~01 Pipe Segmentation'!R750,'Pipe Lookup'!C:C,0))," TYPE ",P750)</f>
        <v>19.0mm Fusion-Bonded Epoxy TYPE 7</v>
      </c>
      <c r="L750" s="1" t="s">
        <v>55</v>
      </c>
      <c r="M750" s="1">
        <v>1033632.28</v>
      </c>
      <c r="N750" s="1">
        <v>1033999.81</v>
      </c>
      <c r="O750" s="1">
        <v>367.53000000002794</v>
      </c>
      <c r="P750" s="1">
        <v>7</v>
      </c>
      <c r="Q750" s="1">
        <v>19</v>
      </c>
      <c r="R750" s="1" t="s">
        <v>56</v>
      </c>
      <c r="S750" s="1" t="s">
        <v>432</v>
      </c>
      <c r="V750" s="1">
        <v>0</v>
      </c>
      <c r="W750" s="1" t="s">
        <v>60</v>
      </c>
    </row>
    <row r="751" spans="1:23" x14ac:dyDescent="0.2">
      <c r="A751" s="1">
        <f t="shared" si="44"/>
        <v>1033999.81</v>
      </c>
      <c r="B751" s="1">
        <f t="shared" si="44"/>
        <v>1034017.81</v>
      </c>
      <c r="C751" s="11" t="s">
        <v>54</v>
      </c>
      <c r="D751" s="1" t="str">
        <f t="shared" si="45"/>
        <v>FBE</v>
      </c>
      <c r="E751" s="1">
        <f t="shared" si="46"/>
        <v>21.5</v>
      </c>
      <c r="F751" s="1" t="str">
        <f t="shared" si="47"/>
        <v>21.5mm FBE</v>
      </c>
      <c r="G751" s="1" t="str">
        <f>_xlfn.CONCAT(TEXT(Q751,"0.0"),"mm ",INDEX('Pipe Lookup'!D:D,MATCH('~01 Pipe Segmentation'!R751,'Pipe Lookup'!C:C,0))," TYPE ",P751)</f>
        <v>21.5mm Fusion-Bonded Epoxy TYPE 34</v>
      </c>
      <c r="L751" s="1" t="s">
        <v>55</v>
      </c>
      <c r="M751" s="1">
        <v>1033999.81</v>
      </c>
      <c r="N751" s="1">
        <v>1034017.81</v>
      </c>
      <c r="O751" s="1">
        <v>18</v>
      </c>
      <c r="P751" s="1">
        <v>34</v>
      </c>
      <c r="Q751" s="1">
        <v>21.5</v>
      </c>
      <c r="R751" s="1" t="s">
        <v>56</v>
      </c>
      <c r="S751" s="1" t="s">
        <v>432</v>
      </c>
      <c r="V751" s="1">
        <v>0</v>
      </c>
      <c r="W751" s="1" t="s">
        <v>60</v>
      </c>
    </row>
    <row r="752" spans="1:23" x14ac:dyDescent="0.2">
      <c r="A752" s="1">
        <f t="shared" si="44"/>
        <v>1034017.81</v>
      </c>
      <c r="B752" s="1">
        <f t="shared" si="44"/>
        <v>1034126.73</v>
      </c>
      <c r="C752" s="11" t="s">
        <v>54</v>
      </c>
      <c r="D752" s="1" t="str">
        <f t="shared" si="45"/>
        <v>FBE</v>
      </c>
      <c r="E752" s="1">
        <f t="shared" si="46"/>
        <v>19</v>
      </c>
      <c r="F752" s="1" t="str">
        <f t="shared" si="47"/>
        <v>19.0mm FBE</v>
      </c>
      <c r="G752" s="1" t="str">
        <f>_xlfn.CONCAT(TEXT(Q752,"0.0"),"mm ",INDEX('Pipe Lookup'!D:D,MATCH('~01 Pipe Segmentation'!R752,'Pipe Lookup'!C:C,0))," TYPE ",P752)</f>
        <v>19.0mm Fusion-Bonded Epoxy TYPE 7</v>
      </c>
      <c r="L752" s="1" t="s">
        <v>55</v>
      </c>
      <c r="M752" s="1">
        <v>1034017.81</v>
      </c>
      <c r="N752" s="1">
        <v>1034126.73</v>
      </c>
      <c r="O752" s="1">
        <v>108.91999999992549</v>
      </c>
      <c r="P752" s="1">
        <v>7</v>
      </c>
      <c r="Q752" s="1">
        <v>19</v>
      </c>
      <c r="R752" s="1" t="s">
        <v>56</v>
      </c>
      <c r="S752" s="1" t="s">
        <v>432</v>
      </c>
      <c r="V752" s="1">
        <v>0</v>
      </c>
      <c r="W752" s="1" t="s">
        <v>60</v>
      </c>
    </row>
    <row r="753" spans="1:23" x14ac:dyDescent="0.2">
      <c r="A753" s="1">
        <f t="shared" si="44"/>
        <v>1034126.73</v>
      </c>
      <c r="B753" s="1">
        <f t="shared" si="44"/>
        <v>1034144.73</v>
      </c>
      <c r="C753" s="11" t="s">
        <v>54</v>
      </c>
      <c r="D753" s="1" t="str">
        <f t="shared" si="45"/>
        <v>FBE</v>
      </c>
      <c r="E753" s="1">
        <f t="shared" si="46"/>
        <v>21.5</v>
      </c>
      <c r="F753" s="1" t="str">
        <f t="shared" si="47"/>
        <v>21.5mm FBE</v>
      </c>
      <c r="G753" s="1" t="str">
        <f>_xlfn.CONCAT(TEXT(Q753,"0.0"),"mm ",INDEX('Pipe Lookup'!D:D,MATCH('~01 Pipe Segmentation'!R753,'Pipe Lookup'!C:C,0))," TYPE ",P753)</f>
        <v>21.5mm Fusion-Bonded Epoxy TYPE 34</v>
      </c>
      <c r="L753" s="1" t="s">
        <v>55</v>
      </c>
      <c r="M753" s="1">
        <v>1034126.73</v>
      </c>
      <c r="N753" s="1">
        <v>1034144.73</v>
      </c>
      <c r="O753" s="1">
        <v>18</v>
      </c>
      <c r="P753" s="1">
        <v>34</v>
      </c>
      <c r="Q753" s="1">
        <v>21.5</v>
      </c>
      <c r="R753" s="1" t="s">
        <v>56</v>
      </c>
      <c r="S753" s="1" t="s">
        <v>432</v>
      </c>
      <c r="V753" s="1">
        <v>0</v>
      </c>
      <c r="W753" s="1" t="s">
        <v>60</v>
      </c>
    </row>
    <row r="754" spans="1:23" x14ac:dyDescent="0.2">
      <c r="A754" s="1">
        <f t="shared" si="44"/>
        <v>1034144.73</v>
      </c>
      <c r="B754" s="1">
        <f t="shared" si="44"/>
        <v>1034686</v>
      </c>
      <c r="C754" s="11" t="s">
        <v>54</v>
      </c>
      <c r="D754" s="1" t="str">
        <f t="shared" si="45"/>
        <v>FBE</v>
      </c>
      <c r="E754" s="1">
        <f t="shared" si="46"/>
        <v>19</v>
      </c>
      <c r="F754" s="1" t="str">
        <f t="shared" si="47"/>
        <v>19.0mm FBE</v>
      </c>
      <c r="G754" s="1" t="str">
        <f>_xlfn.CONCAT(TEXT(Q754,"0.0"),"mm ",INDEX('Pipe Lookup'!D:D,MATCH('~01 Pipe Segmentation'!R754,'Pipe Lookup'!C:C,0))," TYPE ",P754)</f>
        <v>19.0mm Fusion-Bonded Epoxy TYPE 7</v>
      </c>
      <c r="L754" s="1" t="s">
        <v>55</v>
      </c>
      <c r="M754" s="1">
        <v>1034144.73</v>
      </c>
      <c r="N754" s="1">
        <v>1034686</v>
      </c>
      <c r="O754" s="1">
        <v>541.27000000001863</v>
      </c>
      <c r="P754" s="1">
        <v>7</v>
      </c>
      <c r="Q754" s="1">
        <v>19</v>
      </c>
      <c r="R754" s="1" t="s">
        <v>56</v>
      </c>
      <c r="S754" s="1" t="s">
        <v>432</v>
      </c>
      <c r="V754" s="1">
        <v>0</v>
      </c>
      <c r="W754" s="1" t="s">
        <v>60</v>
      </c>
    </row>
    <row r="755" spans="1:23" x14ac:dyDescent="0.2">
      <c r="A755" s="1">
        <f t="shared" si="44"/>
        <v>1034686</v>
      </c>
      <c r="B755" s="1">
        <f t="shared" si="44"/>
        <v>1034704</v>
      </c>
      <c r="C755" s="11" t="s">
        <v>54</v>
      </c>
      <c r="D755" s="1" t="str">
        <f t="shared" si="45"/>
        <v>FBE</v>
      </c>
      <c r="E755" s="1">
        <f t="shared" si="46"/>
        <v>21.5</v>
      </c>
      <c r="F755" s="1" t="str">
        <f t="shared" si="47"/>
        <v>21.5mm FBE</v>
      </c>
      <c r="G755" s="1" t="str">
        <f>_xlfn.CONCAT(TEXT(Q755,"0.0"),"mm ",INDEX('Pipe Lookup'!D:D,MATCH('~01 Pipe Segmentation'!R755,'Pipe Lookup'!C:C,0))," TYPE ",P755)</f>
        <v>21.5mm Fusion-Bonded Epoxy TYPE 34</v>
      </c>
      <c r="L755" s="1" t="s">
        <v>55</v>
      </c>
      <c r="M755" s="1">
        <v>1034686</v>
      </c>
      <c r="N755" s="1">
        <v>1034704</v>
      </c>
      <c r="O755" s="1">
        <v>18</v>
      </c>
      <c r="P755" s="1">
        <v>34</v>
      </c>
      <c r="Q755" s="1">
        <v>21.5</v>
      </c>
      <c r="R755" s="1" t="s">
        <v>56</v>
      </c>
      <c r="S755" s="1" t="s">
        <v>432</v>
      </c>
      <c r="V755" s="1">
        <v>0</v>
      </c>
      <c r="W755" s="1" t="s">
        <v>60</v>
      </c>
    </row>
    <row r="756" spans="1:23" x14ac:dyDescent="0.2">
      <c r="A756" s="1">
        <f t="shared" si="44"/>
        <v>1034704</v>
      </c>
      <c r="B756" s="1">
        <f t="shared" si="44"/>
        <v>1034731.58</v>
      </c>
      <c r="C756" s="11" t="s">
        <v>54</v>
      </c>
      <c r="D756" s="1" t="str">
        <f t="shared" si="45"/>
        <v>FBE</v>
      </c>
      <c r="E756" s="1">
        <f t="shared" si="46"/>
        <v>19</v>
      </c>
      <c r="F756" s="1" t="str">
        <f t="shared" si="47"/>
        <v>19.0mm FBE</v>
      </c>
      <c r="G756" s="1" t="str">
        <f>_xlfn.CONCAT(TEXT(Q756,"0.0"),"mm ",INDEX('Pipe Lookup'!D:D,MATCH('~01 Pipe Segmentation'!R756,'Pipe Lookup'!C:C,0))," TYPE ",P756)</f>
        <v>19.0mm Fusion-Bonded Epoxy TYPE 7</v>
      </c>
      <c r="L756" s="1" t="s">
        <v>55</v>
      </c>
      <c r="M756" s="1">
        <v>1034704</v>
      </c>
      <c r="N756" s="1">
        <v>1034731.58</v>
      </c>
      <c r="O756" s="1">
        <v>27.57999999995809</v>
      </c>
      <c r="P756" s="1">
        <v>7</v>
      </c>
      <c r="Q756" s="1">
        <v>19</v>
      </c>
      <c r="R756" s="1" t="s">
        <v>56</v>
      </c>
      <c r="S756" s="1" t="s">
        <v>432</v>
      </c>
      <c r="V756" s="1">
        <v>0</v>
      </c>
      <c r="W756" s="1" t="s">
        <v>60</v>
      </c>
    </row>
    <row r="757" spans="1:23" x14ac:dyDescent="0.2">
      <c r="A757" s="1">
        <f t="shared" si="44"/>
        <v>1034731.58</v>
      </c>
      <c r="B757" s="1">
        <f t="shared" si="44"/>
        <v>1034749.58</v>
      </c>
      <c r="C757" s="11" t="s">
        <v>54</v>
      </c>
      <c r="D757" s="1" t="str">
        <f t="shared" si="45"/>
        <v>FBE</v>
      </c>
      <c r="E757" s="1">
        <f t="shared" si="46"/>
        <v>21.5</v>
      </c>
      <c r="F757" s="1" t="str">
        <f t="shared" si="47"/>
        <v>21.5mm FBE</v>
      </c>
      <c r="G757" s="1" t="str">
        <f>_xlfn.CONCAT(TEXT(Q757,"0.0"),"mm ",INDEX('Pipe Lookup'!D:D,MATCH('~01 Pipe Segmentation'!R757,'Pipe Lookup'!C:C,0))," TYPE ",P757)</f>
        <v>21.5mm Fusion-Bonded Epoxy TYPE 34</v>
      </c>
      <c r="L757" s="1" t="s">
        <v>55</v>
      </c>
      <c r="M757" s="1">
        <v>1034731.58</v>
      </c>
      <c r="N757" s="1">
        <v>1034749.58</v>
      </c>
      <c r="O757" s="1">
        <v>18</v>
      </c>
      <c r="P757" s="1">
        <v>34</v>
      </c>
      <c r="Q757" s="1">
        <v>21.5</v>
      </c>
      <c r="R757" s="1" t="s">
        <v>56</v>
      </c>
      <c r="S757" s="1" t="s">
        <v>432</v>
      </c>
      <c r="V757" s="1">
        <v>0</v>
      </c>
      <c r="W757" s="1" t="s">
        <v>60</v>
      </c>
    </row>
    <row r="758" spans="1:23" x14ac:dyDescent="0.2">
      <c r="A758" s="1">
        <f t="shared" si="44"/>
        <v>1034749.58</v>
      </c>
      <c r="B758" s="1">
        <f t="shared" si="44"/>
        <v>1034773.58</v>
      </c>
      <c r="C758" s="11" t="s">
        <v>54</v>
      </c>
      <c r="D758" s="1" t="str">
        <f t="shared" si="45"/>
        <v>FBE</v>
      </c>
      <c r="E758" s="1">
        <f t="shared" si="46"/>
        <v>25</v>
      </c>
      <c r="F758" s="1" t="str">
        <f t="shared" si="47"/>
        <v>25.0mm FBE</v>
      </c>
      <c r="G758" s="1" t="str">
        <f>_xlfn.CONCAT(TEXT(Q758,"0.0"),"mm ",INDEX('Pipe Lookup'!D:D,MATCH('~01 Pipe Segmentation'!R758,'Pipe Lookup'!C:C,0))," TYPE ",P758)</f>
        <v>25.0mm Fusion-Bonded Epoxy TYPE 19</v>
      </c>
      <c r="L758" s="1" t="s">
        <v>55</v>
      </c>
      <c r="M758" s="1">
        <v>1034749.58</v>
      </c>
      <c r="N758" s="1">
        <v>1034773.58</v>
      </c>
      <c r="O758" s="1">
        <v>24</v>
      </c>
      <c r="P758" s="1">
        <v>19</v>
      </c>
      <c r="Q758" s="1">
        <v>25</v>
      </c>
      <c r="R758" s="1" t="s">
        <v>56</v>
      </c>
      <c r="S758" s="1" t="s">
        <v>432</v>
      </c>
      <c r="V758" s="1">
        <v>0</v>
      </c>
      <c r="W758" s="1" t="s">
        <v>60</v>
      </c>
    </row>
    <row r="759" spans="1:23" x14ac:dyDescent="0.2">
      <c r="A759" s="1">
        <f t="shared" si="44"/>
        <v>1034773.58</v>
      </c>
      <c r="B759" s="1">
        <f t="shared" si="44"/>
        <v>1034806</v>
      </c>
      <c r="C759" s="11" t="s">
        <v>54</v>
      </c>
      <c r="D759" s="1" t="str">
        <f t="shared" si="45"/>
        <v>FBE</v>
      </c>
      <c r="E759" s="1">
        <f t="shared" si="46"/>
        <v>21.5</v>
      </c>
      <c r="F759" s="1" t="str">
        <f t="shared" si="47"/>
        <v>21.5mm FBE</v>
      </c>
      <c r="G759" s="1" t="str">
        <f>_xlfn.CONCAT(TEXT(Q759,"0.0"),"mm ",INDEX('Pipe Lookup'!D:D,MATCH('~01 Pipe Segmentation'!R759,'Pipe Lookup'!C:C,0))," TYPE ",P759)</f>
        <v>21.5mm Fusion-Bonded Epoxy TYPE 34</v>
      </c>
      <c r="L759" s="1" t="s">
        <v>55</v>
      </c>
      <c r="M759" s="1">
        <v>1034773.58</v>
      </c>
      <c r="N759" s="1">
        <v>1034806</v>
      </c>
      <c r="O759" s="1">
        <v>32.42000000004191</v>
      </c>
      <c r="P759" s="1">
        <v>34</v>
      </c>
      <c r="Q759" s="1">
        <v>21.5</v>
      </c>
      <c r="R759" s="1" t="s">
        <v>56</v>
      </c>
      <c r="S759" s="1" t="s">
        <v>432</v>
      </c>
      <c r="V759" s="1">
        <v>0</v>
      </c>
      <c r="W759" s="1" t="s">
        <v>60</v>
      </c>
    </row>
    <row r="760" spans="1:23" x14ac:dyDescent="0.2">
      <c r="A760" s="1">
        <f t="shared" si="44"/>
        <v>1034806</v>
      </c>
      <c r="B760" s="1">
        <f t="shared" si="44"/>
        <v>1034981</v>
      </c>
      <c r="C760" s="11" t="s">
        <v>54</v>
      </c>
      <c r="D760" s="1" t="str">
        <f t="shared" si="45"/>
        <v>FBE</v>
      </c>
      <c r="E760" s="1">
        <f t="shared" si="46"/>
        <v>19</v>
      </c>
      <c r="F760" s="1" t="str">
        <f t="shared" si="47"/>
        <v>19.0mm FBE</v>
      </c>
      <c r="G760" s="1" t="str">
        <f>_xlfn.CONCAT(TEXT(Q760,"0.0"),"mm ",INDEX('Pipe Lookup'!D:D,MATCH('~01 Pipe Segmentation'!R760,'Pipe Lookup'!C:C,0))," TYPE ",P760)</f>
        <v>19.0mm Fusion-Bonded Epoxy TYPE 7</v>
      </c>
      <c r="L760" s="1" t="s">
        <v>55</v>
      </c>
      <c r="M760" s="1">
        <v>1034806</v>
      </c>
      <c r="N760" s="1">
        <v>1034981</v>
      </c>
      <c r="O760" s="1">
        <v>175</v>
      </c>
      <c r="P760" s="1">
        <v>7</v>
      </c>
      <c r="Q760" s="1">
        <v>19</v>
      </c>
      <c r="R760" s="1" t="s">
        <v>56</v>
      </c>
      <c r="S760" s="1" t="s">
        <v>432</v>
      </c>
      <c r="V760" s="1">
        <v>0</v>
      </c>
      <c r="W760" s="1" t="s">
        <v>60</v>
      </c>
    </row>
    <row r="761" spans="1:23" x14ac:dyDescent="0.2">
      <c r="A761" s="1">
        <f t="shared" si="44"/>
        <v>1034981</v>
      </c>
      <c r="B761" s="1">
        <f t="shared" si="44"/>
        <v>1034999</v>
      </c>
      <c r="C761" s="11" t="s">
        <v>54</v>
      </c>
      <c r="D761" s="1" t="str">
        <f t="shared" si="45"/>
        <v>FBE</v>
      </c>
      <c r="E761" s="1">
        <f t="shared" si="46"/>
        <v>21.5</v>
      </c>
      <c r="F761" s="1" t="str">
        <f t="shared" si="47"/>
        <v>21.5mm FBE</v>
      </c>
      <c r="G761" s="1" t="str">
        <f>_xlfn.CONCAT(TEXT(Q761,"0.0"),"mm ",INDEX('Pipe Lookup'!D:D,MATCH('~01 Pipe Segmentation'!R761,'Pipe Lookup'!C:C,0))," TYPE ",P761)</f>
        <v>21.5mm Fusion-Bonded Epoxy TYPE 34</v>
      </c>
      <c r="L761" s="1" t="s">
        <v>55</v>
      </c>
      <c r="M761" s="1">
        <v>1034981</v>
      </c>
      <c r="N761" s="1">
        <v>1034999</v>
      </c>
      <c r="O761" s="1">
        <v>18</v>
      </c>
      <c r="P761" s="1">
        <v>34</v>
      </c>
      <c r="Q761" s="1">
        <v>21.5</v>
      </c>
      <c r="R761" s="1" t="s">
        <v>56</v>
      </c>
      <c r="S761" s="1" t="s">
        <v>432</v>
      </c>
      <c r="V761" s="1">
        <v>0</v>
      </c>
      <c r="W761" s="1" t="s">
        <v>60</v>
      </c>
    </row>
    <row r="762" spans="1:23" x14ac:dyDescent="0.2">
      <c r="A762" s="1">
        <f t="shared" si="44"/>
        <v>1034999</v>
      </c>
      <c r="B762" s="1">
        <f t="shared" si="44"/>
        <v>1035030</v>
      </c>
      <c r="C762" s="11" t="s">
        <v>54</v>
      </c>
      <c r="D762" s="1" t="str">
        <f t="shared" si="45"/>
        <v>FBE</v>
      </c>
      <c r="E762" s="1">
        <f t="shared" si="46"/>
        <v>19</v>
      </c>
      <c r="F762" s="1" t="str">
        <f t="shared" si="47"/>
        <v>19.0mm FBE</v>
      </c>
      <c r="G762" s="1" t="str">
        <f>_xlfn.CONCAT(TEXT(Q762,"0.0"),"mm ",INDEX('Pipe Lookup'!D:D,MATCH('~01 Pipe Segmentation'!R762,'Pipe Lookup'!C:C,0))," TYPE ",P762)</f>
        <v>19.0mm Fusion-Bonded Epoxy TYPE 7</v>
      </c>
      <c r="L762" s="1" t="s">
        <v>55</v>
      </c>
      <c r="M762" s="1">
        <v>1034999</v>
      </c>
      <c r="N762" s="1">
        <v>1035030</v>
      </c>
      <c r="O762" s="1">
        <v>31</v>
      </c>
      <c r="P762" s="1">
        <v>7</v>
      </c>
      <c r="Q762" s="1">
        <v>19</v>
      </c>
      <c r="R762" s="1" t="s">
        <v>56</v>
      </c>
      <c r="S762" s="1" t="s">
        <v>432</v>
      </c>
      <c r="V762" s="1">
        <v>0</v>
      </c>
      <c r="W762" s="1" t="s">
        <v>60</v>
      </c>
    </row>
    <row r="763" spans="1:23" x14ac:dyDescent="0.2">
      <c r="A763" s="1">
        <f t="shared" si="44"/>
        <v>1035030</v>
      </c>
      <c r="B763" s="1">
        <f t="shared" si="44"/>
        <v>1035096</v>
      </c>
      <c r="C763" s="11" t="s">
        <v>54</v>
      </c>
      <c r="D763" s="1" t="str">
        <f t="shared" si="45"/>
        <v>FBE</v>
      </c>
      <c r="E763" s="1">
        <f t="shared" si="46"/>
        <v>21.5</v>
      </c>
      <c r="F763" s="1" t="str">
        <f t="shared" si="47"/>
        <v>21.5mm FBE</v>
      </c>
      <c r="G763" s="1" t="str">
        <f>_xlfn.CONCAT(TEXT(Q763,"0.0"),"mm ",INDEX('Pipe Lookup'!D:D,MATCH('~01 Pipe Segmentation'!R763,'Pipe Lookup'!C:C,0))," TYPE ",P763)</f>
        <v>21.5mm Fusion-Bonded Epoxy TYPE 34</v>
      </c>
      <c r="L763" s="1" t="s">
        <v>55</v>
      </c>
      <c r="M763" s="1">
        <v>1035030</v>
      </c>
      <c r="N763" s="1">
        <v>1035096</v>
      </c>
      <c r="O763" s="1">
        <v>66</v>
      </c>
      <c r="P763" s="1">
        <v>34</v>
      </c>
      <c r="Q763" s="1">
        <v>21.5</v>
      </c>
      <c r="R763" s="1" t="s">
        <v>56</v>
      </c>
      <c r="S763" s="1" t="s">
        <v>432</v>
      </c>
      <c r="V763" s="1">
        <v>0</v>
      </c>
      <c r="W763" s="1" t="s">
        <v>60</v>
      </c>
    </row>
    <row r="764" spans="1:23" x14ac:dyDescent="0.2">
      <c r="A764" s="1">
        <f t="shared" si="44"/>
        <v>1035096</v>
      </c>
      <c r="B764" s="1">
        <f t="shared" si="44"/>
        <v>1035127.76</v>
      </c>
      <c r="C764" s="11" t="s">
        <v>54</v>
      </c>
      <c r="D764" s="1" t="str">
        <f t="shared" si="45"/>
        <v>FBE</v>
      </c>
      <c r="E764" s="1">
        <f t="shared" si="46"/>
        <v>19</v>
      </c>
      <c r="F764" s="1" t="str">
        <f t="shared" si="47"/>
        <v>19.0mm FBE</v>
      </c>
      <c r="G764" s="1" t="str">
        <f>_xlfn.CONCAT(TEXT(Q764,"0.0"),"mm ",INDEX('Pipe Lookup'!D:D,MATCH('~01 Pipe Segmentation'!R764,'Pipe Lookup'!C:C,0))," TYPE ",P764)</f>
        <v>19.0mm Fusion-Bonded Epoxy TYPE 7</v>
      </c>
      <c r="L764" s="1" t="s">
        <v>55</v>
      </c>
      <c r="M764" s="1">
        <v>1035096</v>
      </c>
      <c r="N764" s="1">
        <v>1035127.76</v>
      </c>
      <c r="O764" s="1">
        <v>31.760000000009313</v>
      </c>
      <c r="P764" s="1">
        <v>7</v>
      </c>
      <c r="Q764" s="1">
        <v>19</v>
      </c>
      <c r="R764" s="1" t="s">
        <v>56</v>
      </c>
      <c r="S764" s="1" t="s">
        <v>432</v>
      </c>
      <c r="V764" s="1">
        <v>0</v>
      </c>
      <c r="W764" s="1" t="s">
        <v>60</v>
      </c>
    </row>
    <row r="765" spans="1:23" x14ac:dyDescent="0.2">
      <c r="A765" s="1">
        <f t="shared" si="44"/>
        <v>1035127.76</v>
      </c>
      <c r="B765" s="1">
        <f t="shared" si="44"/>
        <v>1035149.76</v>
      </c>
      <c r="C765" s="11" t="s">
        <v>54</v>
      </c>
      <c r="D765" s="1" t="str">
        <f t="shared" si="45"/>
        <v>FBE</v>
      </c>
      <c r="E765" s="1">
        <f t="shared" si="46"/>
        <v>21.5</v>
      </c>
      <c r="F765" s="1" t="str">
        <f t="shared" si="47"/>
        <v>21.5mm FBE</v>
      </c>
      <c r="G765" s="1" t="str">
        <f>_xlfn.CONCAT(TEXT(Q765,"0.0"),"mm ",INDEX('Pipe Lookup'!D:D,MATCH('~01 Pipe Segmentation'!R765,'Pipe Lookup'!C:C,0))," TYPE ",P765)</f>
        <v>21.5mm Fusion-Bonded Epoxy TYPE 34</v>
      </c>
      <c r="L765" s="1" t="s">
        <v>55</v>
      </c>
      <c r="M765" s="1">
        <v>1035127.76</v>
      </c>
      <c r="N765" s="1">
        <v>1035149.76</v>
      </c>
      <c r="O765" s="1">
        <v>22</v>
      </c>
      <c r="P765" s="1">
        <v>34</v>
      </c>
      <c r="Q765" s="1">
        <v>21.5</v>
      </c>
      <c r="R765" s="1" t="s">
        <v>56</v>
      </c>
      <c r="S765" s="1" t="s">
        <v>432</v>
      </c>
      <c r="V765" s="1">
        <v>0</v>
      </c>
      <c r="W765" s="1" t="s">
        <v>60</v>
      </c>
    </row>
    <row r="766" spans="1:23" x14ac:dyDescent="0.2">
      <c r="A766" s="1">
        <f t="shared" si="44"/>
        <v>1035149.76</v>
      </c>
      <c r="B766" s="1">
        <f t="shared" si="44"/>
        <v>1035572.02</v>
      </c>
      <c r="C766" s="11" t="s">
        <v>54</v>
      </c>
      <c r="D766" s="1" t="str">
        <f t="shared" si="45"/>
        <v>FBE</v>
      </c>
      <c r="E766" s="1">
        <f t="shared" si="46"/>
        <v>19</v>
      </c>
      <c r="F766" s="1" t="str">
        <f t="shared" si="47"/>
        <v>19.0mm FBE</v>
      </c>
      <c r="G766" s="1" t="str">
        <f>_xlfn.CONCAT(TEXT(Q766,"0.0"),"mm ",INDEX('Pipe Lookup'!D:D,MATCH('~01 Pipe Segmentation'!R766,'Pipe Lookup'!C:C,0))," TYPE ",P766)</f>
        <v>19.0mm Fusion-Bonded Epoxy TYPE 7</v>
      </c>
      <c r="L766" s="1" t="s">
        <v>55</v>
      </c>
      <c r="M766" s="1">
        <v>1035149.76</v>
      </c>
      <c r="N766" s="1">
        <v>1035572.02</v>
      </c>
      <c r="O766" s="1">
        <v>422.26000000000931</v>
      </c>
      <c r="P766" s="1">
        <v>7</v>
      </c>
      <c r="Q766" s="1">
        <v>19</v>
      </c>
      <c r="R766" s="1" t="s">
        <v>56</v>
      </c>
      <c r="S766" s="1" t="s">
        <v>432</v>
      </c>
      <c r="V766" s="1">
        <v>0</v>
      </c>
      <c r="W766" s="1" t="s">
        <v>60</v>
      </c>
    </row>
    <row r="767" spans="1:23" x14ac:dyDescent="0.2">
      <c r="A767" s="1">
        <f t="shared" si="44"/>
        <v>1035572.02</v>
      </c>
      <c r="B767" s="1">
        <f t="shared" si="44"/>
        <v>1035590.02</v>
      </c>
      <c r="C767" s="11" t="s">
        <v>54</v>
      </c>
      <c r="D767" s="1" t="str">
        <f t="shared" si="45"/>
        <v>FBE</v>
      </c>
      <c r="E767" s="1">
        <f t="shared" si="46"/>
        <v>21.5</v>
      </c>
      <c r="F767" s="1" t="str">
        <f t="shared" si="47"/>
        <v>21.5mm FBE</v>
      </c>
      <c r="G767" s="1" t="str">
        <f>_xlfn.CONCAT(TEXT(Q767,"0.0"),"mm ",INDEX('Pipe Lookup'!D:D,MATCH('~01 Pipe Segmentation'!R767,'Pipe Lookup'!C:C,0))," TYPE ",P767)</f>
        <v>21.5mm Fusion-Bonded Epoxy TYPE 34</v>
      </c>
      <c r="L767" s="1" t="s">
        <v>55</v>
      </c>
      <c r="M767" s="1">
        <v>1035572.02</v>
      </c>
      <c r="N767" s="1">
        <v>1035590.02</v>
      </c>
      <c r="O767" s="1">
        <v>18</v>
      </c>
      <c r="P767" s="1">
        <v>34</v>
      </c>
      <c r="Q767" s="1">
        <v>21.5</v>
      </c>
      <c r="R767" s="1" t="s">
        <v>56</v>
      </c>
      <c r="S767" s="1" t="s">
        <v>432</v>
      </c>
      <c r="V767" s="1">
        <v>0</v>
      </c>
      <c r="W767" s="1" t="s">
        <v>60</v>
      </c>
    </row>
    <row r="768" spans="1:23" x14ac:dyDescent="0.2">
      <c r="A768" s="1">
        <f t="shared" si="44"/>
        <v>1035590.02</v>
      </c>
      <c r="B768" s="1">
        <f t="shared" si="44"/>
        <v>1035669</v>
      </c>
      <c r="C768" s="11" t="s">
        <v>54</v>
      </c>
      <c r="D768" s="1" t="str">
        <f t="shared" si="45"/>
        <v>FBE</v>
      </c>
      <c r="E768" s="1">
        <f t="shared" si="46"/>
        <v>19</v>
      </c>
      <c r="F768" s="1" t="str">
        <f t="shared" si="47"/>
        <v>19.0mm FBE</v>
      </c>
      <c r="G768" s="1" t="str">
        <f>_xlfn.CONCAT(TEXT(Q768,"0.0"),"mm ",INDEX('Pipe Lookup'!D:D,MATCH('~01 Pipe Segmentation'!R768,'Pipe Lookup'!C:C,0))," TYPE ",P768)</f>
        <v>19.0mm Fusion-Bonded Epoxy TYPE 7</v>
      </c>
      <c r="L768" s="1" t="s">
        <v>55</v>
      </c>
      <c r="M768" s="1">
        <v>1035590.02</v>
      </c>
      <c r="N768" s="1">
        <v>1035669</v>
      </c>
      <c r="O768" s="1">
        <v>78.979999999981374</v>
      </c>
      <c r="P768" s="1">
        <v>7</v>
      </c>
      <c r="Q768" s="1">
        <v>19</v>
      </c>
      <c r="R768" s="1" t="s">
        <v>56</v>
      </c>
      <c r="S768" s="1" t="s">
        <v>432</v>
      </c>
      <c r="V768" s="1">
        <v>0</v>
      </c>
      <c r="W768" s="1" t="s">
        <v>60</v>
      </c>
    </row>
    <row r="769" spans="1:26" x14ac:dyDescent="0.2">
      <c r="A769" s="1">
        <f t="shared" si="44"/>
        <v>1035669</v>
      </c>
      <c r="B769" s="1">
        <f t="shared" si="44"/>
        <v>1035676</v>
      </c>
      <c r="C769" s="11" t="s">
        <v>54</v>
      </c>
      <c r="D769" s="1" t="str">
        <f t="shared" si="45"/>
        <v>LE</v>
      </c>
      <c r="E769" s="1">
        <f t="shared" si="46"/>
        <v>23.7</v>
      </c>
      <c r="F769" s="1" t="str">
        <f t="shared" si="47"/>
        <v>23.7mm LE</v>
      </c>
      <c r="G769" s="1" t="str">
        <f>_xlfn.CONCAT(TEXT(Q769,"0.0"),"mm ",INDEX('Pipe Lookup'!D:D,MATCH('~01 Pipe Segmentation'!R769,'Pipe Lookup'!C:C,0))," TYPE ",P769)</f>
        <v>23.7mm Elbow TYPE 28</v>
      </c>
      <c r="L769" s="1" t="s">
        <v>55</v>
      </c>
      <c r="M769" s="1">
        <v>1035669</v>
      </c>
      <c r="N769" s="1">
        <v>1035676</v>
      </c>
      <c r="O769" s="1">
        <v>7</v>
      </c>
      <c r="P769" s="1">
        <v>28</v>
      </c>
      <c r="Q769" s="1">
        <v>23.7</v>
      </c>
      <c r="R769" s="1" t="s">
        <v>58</v>
      </c>
      <c r="S769" s="1" t="s">
        <v>432</v>
      </c>
      <c r="U769" s="1" t="s">
        <v>434</v>
      </c>
      <c r="V769" s="1">
        <v>0</v>
      </c>
      <c r="W769" s="1" t="s">
        <v>60</v>
      </c>
    </row>
    <row r="770" spans="1:26" x14ac:dyDescent="0.2">
      <c r="A770" s="1">
        <f t="shared" ref="A770:B833" si="48">IF(OR(AND(ISNUMBER(M770),M770&gt;0),ISNUMBER(SEARCH("+",M770))),IF(NOT(ISNUMBER(M770)),1000*LEFT(M770,SEARCH("+",M770)-1)+MID(M770,SEARCH("+",M770)+1,3)+RIGHT(M770,3),M770),"")</f>
        <v>1035676</v>
      </c>
      <c r="B770" s="1">
        <f t="shared" si="48"/>
        <v>1035683</v>
      </c>
      <c r="C770" s="11" t="s">
        <v>54</v>
      </c>
      <c r="D770" s="1" t="str">
        <f t="shared" si="45"/>
        <v>LE</v>
      </c>
      <c r="E770" s="1">
        <f t="shared" si="46"/>
        <v>23.7</v>
      </c>
      <c r="F770" s="1" t="str">
        <f t="shared" si="47"/>
        <v>23.7mm LE</v>
      </c>
      <c r="G770" s="1" t="str">
        <f>_xlfn.CONCAT(TEXT(Q770,"0.0"),"mm ",INDEX('Pipe Lookup'!D:D,MATCH('~01 Pipe Segmentation'!R770,'Pipe Lookup'!C:C,0))," TYPE ",P770)</f>
        <v>23.7mm Elbow TYPE 28</v>
      </c>
      <c r="L770" s="1" t="s">
        <v>55</v>
      </c>
      <c r="M770" s="1">
        <v>1035676</v>
      </c>
      <c r="N770" s="1">
        <v>1035683</v>
      </c>
      <c r="O770" s="1">
        <v>7</v>
      </c>
      <c r="P770" s="1">
        <v>28</v>
      </c>
      <c r="Q770" s="1">
        <v>23.7</v>
      </c>
      <c r="R770" s="1" t="s">
        <v>58</v>
      </c>
      <c r="S770" s="1" t="s">
        <v>432</v>
      </c>
      <c r="U770" s="1" t="s">
        <v>435</v>
      </c>
      <c r="V770" s="1">
        <v>0</v>
      </c>
      <c r="W770" s="1" t="s">
        <v>86</v>
      </c>
    </row>
    <row r="771" spans="1:26" x14ac:dyDescent="0.2">
      <c r="A771" s="1">
        <f t="shared" si="48"/>
        <v>1035683</v>
      </c>
      <c r="B771" s="1">
        <f t="shared" si="48"/>
        <v>1035764</v>
      </c>
      <c r="C771" s="11" t="s">
        <v>54</v>
      </c>
      <c r="D771" s="1" t="str">
        <f t="shared" ref="D771:D834" si="49">TRIM(LEFT(R771,3))</f>
        <v>FBE</v>
      </c>
      <c r="E771" s="1">
        <f t="shared" ref="E771:E834" si="50">Q771</f>
        <v>19</v>
      </c>
      <c r="F771" s="1" t="str">
        <f t="shared" ref="F771:F834" si="51">_xlfn.CONCAT(TEXT(Q771,"0.0"),"mm ",R771)</f>
        <v>19.0mm FBE</v>
      </c>
      <c r="G771" s="1" t="str">
        <f>_xlfn.CONCAT(TEXT(Q771,"0.0"),"mm ",INDEX('Pipe Lookup'!D:D,MATCH('~01 Pipe Segmentation'!R771,'Pipe Lookup'!C:C,0))," TYPE ",P771)</f>
        <v>19.0mm Fusion-Bonded Epoxy TYPE 7</v>
      </c>
      <c r="L771" s="1" t="s">
        <v>55</v>
      </c>
      <c r="M771" s="1">
        <v>1035683</v>
      </c>
      <c r="N771" s="1">
        <v>1035764</v>
      </c>
      <c r="O771" s="1">
        <v>81</v>
      </c>
      <c r="P771" s="1">
        <v>7</v>
      </c>
      <c r="Q771" s="1">
        <v>19</v>
      </c>
      <c r="R771" s="1" t="s">
        <v>56</v>
      </c>
      <c r="S771" s="1" t="s">
        <v>432</v>
      </c>
      <c r="U771" s="1" t="s">
        <v>436</v>
      </c>
      <c r="V771" s="1">
        <v>0</v>
      </c>
      <c r="W771" s="1" t="s">
        <v>60</v>
      </c>
      <c r="X771" s="1">
        <v>1035687</v>
      </c>
      <c r="Y771" s="1">
        <v>1035806.09</v>
      </c>
      <c r="Z771" s="1">
        <v>119.0899999999674</v>
      </c>
    </row>
    <row r="772" spans="1:26" x14ac:dyDescent="0.2">
      <c r="A772" s="1">
        <f t="shared" si="48"/>
        <v>1035764</v>
      </c>
      <c r="B772" s="1">
        <f t="shared" si="48"/>
        <v>1035766</v>
      </c>
      <c r="C772" s="11" t="s">
        <v>54</v>
      </c>
      <c r="D772" s="1" t="str">
        <f t="shared" si="49"/>
        <v>LE</v>
      </c>
      <c r="E772" s="1">
        <f t="shared" si="50"/>
        <v>23.7</v>
      </c>
      <c r="F772" s="1" t="str">
        <f t="shared" si="51"/>
        <v>23.7mm LE</v>
      </c>
      <c r="G772" s="1" t="str">
        <f>_xlfn.CONCAT(TEXT(Q772,"0.0"),"mm ",INDEX('Pipe Lookup'!D:D,MATCH('~01 Pipe Segmentation'!R772,'Pipe Lookup'!C:C,0))," TYPE ",P772)</f>
        <v>23.7mm Elbow TYPE 28</v>
      </c>
      <c r="L772" s="1" t="s">
        <v>55</v>
      </c>
      <c r="M772" s="1">
        <v>1035764</v>
      </c>
      <c r="N772" s="1" t="s">
        <v>437</v>
      </c>
      <c r="O772" s="1">
        <v>2</v>
      </c>
      <c r="P772" s="1">
        <v>28</v>
      </c>
      <c r="Q772" s="1">
        <v>23.7</v>
      </c>
      <c r="R772" s="1" t="s">
        <v>58</v>
      </c>
      <c r="S772" s="1" t="s">
        <v>432</v>
      </c>
      <c r="U772" s="1" t="s">
        <v>438</v>
      </c>
      <c r="V772" s="1">
        <v>0</v>
      </c>
      <c r="W772" s="1" t="s">
        <v>60</v>
      </c>
      <c r="X772" s="1">
        <v>1035806.09</v>
      </c>
      <c r="Y772" s="1">
        <v>1035811.32</v>
      </c>
      <c r="Z772" s="1">
        <v>5.2299999999813735</v>
      </c>
    </row>
    <row r="773" spans="1:26" x14ac:dyDescent="0.2">
      <c r="A773" s="1">
        <f t="shared" si="48"/>
        <v>1035766</v>
      </c>
      <c r="B773" s="1">
        <f t="shared" si="48"/>
        <v>1035769</v>
      </c>
      <c r="C773" s="11" t="s">
        <v>54</v>
      </c>
      <c r="D773" s="1" t="str">
        <f t="shared" si="49"/>
        <v>LE</v>
      </c>
      <c r="E773" s="1">
        <f t="shared" si="50"/>
        <v>23.7</v>
      </c>
      <c r="F773" s="1" t="str">
        <f t="shared" si="51"/>
        <v>23.7mm LE</v>
      </c>
      <c r="G773" s="1" t="str">
        <f>_xlfn.CONCAT(TEXT(Q773,"0.0"),"mm ",INDEX('Pipe Lookup'!D:D,MATCH('~01 Pipe Segmentation'!R773,'Pipe Lookup'!C:C,0))," TYPE ",P773)</f>
        <v>23.7mm Elbow TYPE 28</v>
      </c>
      <c r="L773" s="1" t="s">
        <v>55</v>
      </c>
      <c r="M773" s="1" t="s">
        <v>437</v>
      </c>
      <c r="N773" s="1" t="s">
        <v>439</v>
      </c>
      <c r="O773" s="1">
        <v>3</v>
      </c>
      <c r="P773" s="1">
        <v>28</v>
      </c>
      <c r="Q773" s="1">
        <v>23.7</v>
      </c>
      <c r="R773" s="1" t="s">
        <v>58</v>
      </c>
      <c r="S773" s="1" t="s">
        <v>432</v>
      </c>
      <c r="U773" s="1" t="s">
        <v>440</v>
      </c>
    </row>
    <row r="774" spans="1:26" x14ac:dyDescent="0.2">
      <c r="A774" s="1">
        <f t="shared" si="48"/>
        <v>1035769</v>
      </c>
      <c r="B774" s="1">
        <f t="shared" si="48"/>
        <v>1035945</v>
      </c>
      <c r="C774" s="11" t="s">
        <v>54</v>
      </c>
      <c r="D774" s="1" t="str">
        <f t="shared" si="49"/>
        <v>FBE</v>
      </c>
      <c r="E774" s="1">
        <f t="shared" si="50"/>
        <v>19</v>
      </c>
      <c r="F774" s="1" t="str">
        <f t="shared" si="51"/>
        <v>19.0mm FBE</v>
      </c>
      <c r="G774" s="1" t="str">
        <f>_xlfn.CONCAT(TEXT(Q774,"0.0"),"mm ",INDEX('Pipe Lookup'!D:D,MATCH('~01 Pipe Segmentation'!R774,'Pipe Lookup'!C:C,0))," TYPE ",P774)</f>
        <v>19.0mm Fusion-Bonded Epoxy TYPE 7</v>
      </c>
      <c r="L774" s="1" t="s">
        <v>55</v>
      </c>
      <c r="M774" s="1" t="s">
        <v>439</v>
      </c>
      <c r="N774" s="1" t="s">
        <v>441</v>
      </c>
      <c r="O774" s="1">
        <v>176</v>
      </c>
      <c r="P774" s="1">
        <v>7</v>
      </c>
      <c r="Q774" s="1">
        <v>19</v>
      </c>
      <c r="R774" s="1" t="s">
        <v>56</v>
      </c>
      <c r="S774" s="1" t="s">
        <v>432</v>
      </c>
      <c r="V774" s="1">
        <v>3</v>
      </c>
      <c r="W774" s="1" t="s">
        <v>60</v>
      </c>
      <c r="X774" s="1">
        <v>1035811.32</v>
      </c>
      <c r="Y774" s="1">
        <v>1035943.52</v>
      </c>
      <c r="Z774" s="1">
        <v>132.20000000006985</v>
      </c>
    </row>
    <row r="775" spans="1:26" x14ac:dyDescent="0.2">
      <c r="A775" s="1">
        <f t="shared" si="48"/>
        <v>1035945</v>
      </c>
      <c r="B775" s="1">
        <f t="shared" si="48"/>
        <v>1035963</v>
      </c>
      <c r="C775" s="11" t="s">
        <v>54</v>
      </c>
      <c r="D775" s="1" t="str">
        <f t="shared" si="49"/>
        <v>FBE</v>
      </c>
      <c r="E775" s="1">
        <f t="shared" si="50"/>
        <v>21.5</v>
      </c>
      <c r="F775" s="1" t="str">
        <f t="shared" si="51"/>
        <v>21.5mm FBE</v>
      </c>
      <c r="G775" s="1" t="str">
        <f>_xlfn.CONCAT(TEXT(Q775,"0.0"),"mm ",INDEX('Pipe Lookup'!D:D,MATCH('~01 Pipe Segmentation'!R775,'Pipe Lookup'!C:C,0))," TYPE ",P775)</f>
        <v>21.5mm Fusion-Bonded Epoxy TYPE 34</v>
      </c>
      <c r="L775" s="1" t="s">
        <v>55</v>
      </c>
      <c r="M775" s="1" t="s">
        <v>441</v>
      </c>
      <c r="N775" s="1" t="s">
        <v>442</v>
      </c>
      <c r="O775" s="1">
        <v>18</v>
      </c>
      <c r="P775" s="1">
        <v>34</v>
      </c>
      <c r="Q775" s="1">
        <v>21.5</v>
      </c>
      <c r="R775" s="1" t="s">
        <v>56</v>
      </c>
      <c r="S775" s="1" t="s">
        <v>432</v>
      </c>
      <c r="V775" s="1">
        <v>0</v>
      </c>
      <c r="W775" s="1" t="s">
        <v>60</v>
      </c>
      <c r="X775" s="1">
        <v>1035943.52</v>
      </c>
      <c r="Y775" s="1">
        <v>1035961.52</v>
      </c>
      <c r="Z775" s="1">
        <v>18</v>
      </c>
    </row>
    <row r="776" spans="1:26" x14ac:dyDescent="0.2">
      <c r="A776" s="1">
        <f t="shared" si="48"/>
        <v>1035963</v>
      </c>
      <c r="B776" s="1">
        <f t="shared" si="48"/>
        <v>1035993</v>
      </c>
      <c r="C776" s="11" t="s">
        <v>54</v>
      </c>
      <c r="D776" s="1" t="str">
        <f t="shared" si="49"/>
        <v>FBE</v>
      </c>
      <c r="E776" s="1">
        <f t="shared" si="50"/>
        <v>19</v>
      </c>
      <c r="F776" s="1" t="str">
        <f t="shared" si="51"/>
        <v>19.0mm FBE</v>
      </c>
      <c r="G776" s="1" t="str">
        <f>_xlfn.CONCAT(TEXT(Q776,"0.0"),"mm ",INDEX('Pipe Lookup'!D:D,MATCH('~01 Pipe Segmentation'!R776,'Pipe Lookup'!C:C,0))," TYPE ",P776)</f>
        <v>19.0mm Fusion-Bonded Epoxy TYPE 7</v>
      </c>
      <c r="L776" s="1" t="s">
        <v>55</v>
      </c>
      <c r="M776" s="1" t="s">
        <v>442</v>
      </c>
      <c r="N776" s="1" t="s">
        <v>443</v>
      </c>
      <c r="O776" s="1">
        <v>30</v>
      </c>
      <c r="P776" s="1">
        <v>7</v>
      </c>
      <c r="Q776" s="1">
        <v>19</v>
      </c>
      <c r="R776" s="1" t="s">
        <v>56</v>
      </c>
      <c r="S776" s="1" t="s">
        <v>432</v>
      </c>
      <c r="V776" s="1">
        <v>0</v>
      </c>
      <c r="W776" s="1" t="s">
        <v>60</v>
      </c>
      <c r="X776" s="1">
        <v>1035961.52</v>
      </c>
      <c r="Y776" s="1">
        <v>1035987.82</v>
      </c>
      <c r="Z776" s="1">
        <v>26.299999999930151</v>
      </c>
    </row>
    <row r="777" spans="1:26" x14ac:dyDescent="0.2">
      <c r="A777" s="1">
        <f t="shared" si="48"/>
        <v>1035993</v>
      </c>
      <c r="B777" s="1">
        <f t="shared" si="48"/>
        <v>1036011</v>
      </c>
      <c r="C777" s="11" t="s">
        <v>54</v>
      </c>
      <c r="D777" s="1" t="str">
        <f t="shared" si="49"/>
        <v>FBE</v>
      </c>
      <c r="E777" s="1">
        <f t="shared" si="50"/>
        <v>21.5</v>
      </c>
      <c r="F777" s="1" t="str">
        <f t="shared" si="51"/>
        <v>21.5mm FBE</v>
      </c>
      <c r="G777" s="1" t="str">
        <f>_xlfn.CONCAT(TEXT(Q777,"0.0"),"mm ",INDEX('Pipe Lookup'!D:D,MATCH('~01 Pipe Segmentation'!R777,'Pipe Lookup'!C:C,0))," TYPE ",P777)</f>
        <v>21.5mm Fusion-Bonded Epoxy TYPE 34</v>
      </c>
      <c r="L777" s="1" t="s">
        <v>55</v>
      </c>
      <c r="M777" s="1" t="s">
        <v>443</v>
      </c>
      <c r="N777" s="1" t="s">
        <v>444</v>
      </c>
      <c r="O777" s="1">
        <v>18</v>
      </c>
      <c r="P777" s="1">
        <v>34</v>
      </c>
      <c r="Q777" s="1">
        <v>21.5</v>
      </c>
      <c r="R777" s="1" t="s">
        <v>56</v>
      </c>
      <c r="S777" s="1" t="s">
        <v>432</v>
      </c>
      <c r="V777" s="1">
        <v>0</v>
      </c>
      <c r="W777" s="1" t="s">
        <v>60</v>
      </c>
      <c r="X777" s="1">
        <v>1035987.82</v>
      </c>
      <c r="Y777" s="1">
        <v>1036005.82</v>
      </c>
      <c r="Z777" s="1">
        <v>18</v>
      </c>
    </row>
    <row r="778" spans="1:26" x14ac:dyDescent="0.2">
      <c r="A778" s="1">
        <f t="shared" si="48"/>
        <v>1036011</v>
      </c>
      <c r="B778" s="1">
        <f t="shared" si="48"/>
        <v>1036163</v>
      </c>
      <c r="C778" s="11" t="s">
        <v>54</v>
      </c>
      <c r="D778" s="1" t="str">
        <f t="shared" si="49"/>
        <v>FBE</v>
      </c>
      <c r="E778" s="1">
        <f t="shared" si="50"/>
        <v>19</v>
      </c>
      <c r="F778" s="1" t="str">
        <f t="shared" si="51"/>
        <v>19.0mm FBE</v>
      </c>
      <c r="G778" s="1" t="str">
        <f>_xlfn.CONCAT(TEXT(Q778,"0.0"),"mm ",INDEX('Pipe Lookup'!D:D,MATCH('~01 Pipe Segmentation'!R778,'Pipe Lookup'!C:C,0))," TYPE ",P778)</f>
        <v>19.0mm Fusion-Bonded Epoxy TYPE 7</v>
      </c>
      <c r="L778" s="1" t="s">
        <v>55</v>
      </c>
      <c r="M778" s="1" t="s">
        <v>444</v>
      </c>
      <c r="N778" s="1" t="s">
        <v>445</v>
      </c>
      <c r="O778" s="1">
        <v>152</v>
      </c>
      <c r="P778" s="1">
        <v>7</v>
      </c>
      <c r="Q778" s="1">
        <v>19</v>
      </c>
      <c r="R778" s="1" t="s">
        <v>56</v>
      </c>
      <c r="S778" s="1" t="s">
        <v>432</v>
      </c>
      <c r="V778" s="1">
        <v>0</v>
      </c>
      <c r="W778" s="1" t="s">
        <v>60</v>
      </c>
      <c r="X778" s="1">
        <v>1036005.82</v>
      </c>
      <c r="Y778" s="1">
        <v>1036168.21</v>
      </c>
      <c r="Z778" s="1">
        <v>162.39000000001397</v>
      </c>
    </row>
    <row r="779" spans="1:26" x14ac:dyDescent="0.2">
      <c r="A779" s="1">
        <f t="shared" si="48"/>
        <v>1036163</v>
      </c>
      <c r="B779" s="1">
        <f t="shared" si="48"/>
        <v>1036181</v>
      </c>
      <c r="C779" s="11" t="s">
        <v>54</v>
      </c>
      <c r="D779" s="1" t="str">
        <f t="shared" si="49"/>
        <v>FBE</v>
      </c>
      <c r="E779" s="1">
        <f t="shared" si="50"/>
        <v>21.5</v>
      </c>
      <c r="F779" s="1" t="str">
        <f t="shared" si="51"/>
        <v>21.5mm FBE</v>
      </c>
      <c r="G779" s="1" t="str">
        <f>_xlfn.CONCAT(TEXT(Q779,"0.0"),"mm ",INDEX('Pipe Lookup'!D:D,MATCH('~01 Pipe Segmentation'!R779,'Pipe Lookup'!C:C,0))," TYPE ",P779)</f>
        <v>21.5mm Fusion-Bonded Epoxy TYPE 34</v>
      </c>
      <c r="L779" s="1" t="s">
        <v>55</v>
      </c>
      <c r="M779" s="1" t="s">
        <v>445</v>
      </c>
      <c r="N779" s="1" t="s">
        <v>446</v>
      </c>
      <c r="O779" s="1">
        <v>18</v>
      </c>
      <c r="P779" s="1">
        <v>34</v>
      </c>
      <c r="Q779" s="1">
        <v>21.5</v>
      </c>
      <c r="R779" s="1" t="s">
        <v>56</v>
      </c>
      <c r="S779" s="1" t="s">
        <v>432</v>
      </c>
      <c r="V779" s="1">
        <v>0</v>
      </c>
      <c r="W779" s="1" t="s">
        <v>60</v>
      </c>
      <c r="X779" s="1">
        <v>1036168.21</v>
      </c>
      <c r="Y779" s="1">
        <v>1036186.21</v>
      </c>
      <c r="Z779" s="1">
        <v>18</v>
      </c>
    </row>
    <row r="780" spans="1:26" x14ac:dyDescent="0.2">
      <c r="A780" s="1">
        <f t="shared" si="48"/>
        <v>1036181</v>
      </c>
      <c r="B780" s="1">
        <f t="shared" si="48"/>
        <v>1036288</v>
      </c>
      <c r="C780" s="11" t="s">
        <v>54</v>
      </c>
      <c r="D780" s="1" t="str">
        <f t="shared" si="49"/>
        <v>FBE</v>
      </c>
      <c r="E780" s="1">
        <f t="shared" si="50"/>
        <v>19</v>
      </c>
      <c r="F780" s="1" t="str">
        <f t="shared" si="51"/>
        <v>19.0mm FBE</v>
      </c>
      <c r="G780" s="1" t="str">
        <f>_xlfn.CONCAT(TEXT(Q780,"0.0"),"mm ",INDEX('Pipe Lookup'!D:D,MATCH('~01 Pipe Segmentation'!R780,'Pipe Lookup'!C:C,0))," TYPE ",P780)</f>
        <v>19.0mm Fusion-Bonded Epoxy TYPE 7</v>
      </c>
      <c r="L780" s="1" t="s">
        <v>55</v>
      </c>
      <c r="M780" s="1" t="s">
        <v>446</v>
      </c>
      <c r="N780" s="1" t="s">
        <v>447</v>
      </c>
      <c r="O780" s="1">
        <v>107</v>
      </c>
      <c r="P780" s="1">
        <v>7</v>
      </c>
      <c r="Q780" s="1">
        <v>19</v>
      </c>
      <c r="R780" s="1" t="s">
        <v>56</v>
      </c>
      <c r="S780" s="1" t="s">
        <v>432</v>
      </c>
      <c r="U780" s="1" t="s">
        <v>448</v>
      </c>
      <c r="V780" s="1">
        <v>0</v>
      </c>
      <c r="W780" s="1" t="s">
        <v>60</v>
      </c>
    </row>
    <row r="781" spans="1:26" x14ac:dyDescent="0.2">
      <c r="A781" s="1">
        <f t="shared" si="48"/>
        <v>1036291</v>
      </c>
      <c r="B781" s="1">
        <f t="shared" si="48"/>
        <v>1036300</v>
      </c>
      <c r="C781" s="11" t="s">
        <v>54</v>
      </c>
      <c r="D781" s="1" t="str">
        <f t="shared" si="49"/>
        <v>FBE</v>
      </c>
      <c r="E781" s="1">
        <f t="shared" si="50"/>
        <v>19</v>
      </c>
      <c r="F781" s="1" t="str">
        <f t="shared" si="51"/>
        <v>19.0mm FBE</v>
      </c>
      <c r="G781" s="1" t="str">
        <f>_xlfn.CONCAT(TEXT(Q781,"0.0"),"mm ",INDEX('Pipe Lookup'!D:D,MATCH('~01 Pipe Segmentation'!R781,'Pipe Lookup'!C:C,0))," TYPE ",P781)</f>
        <v>19.0mm Fusion-Bonded Epoxy TYPE 7</v>
      </c>
      <c r="L781" s="1" t="s">
        <v>55</v>
      </c>
      <c r="M781" s="1">
        <v>1036291</v>
      </c>
      <c r="N781" s="1">
        <v>1036300</v>
      </c>
      <c r="O781" s="1">
        <v>9</v>
      </c>
      <c r="P781" s="1">
        <v>7</v>
      </c>
      <c r="Q781" s="1">
        <v>19</v>
      </c>
      <c r="R781" s="1" t="s">
        <v>56</v>
      </c>
      <c r="S781" s="1" t="s">
        <v>432</v>
      </c>
      <c r="V781" s="1" t="s">
        <v>175</v>
      </c>
      <c r="W781" s="1" t="s">
        <v>86</v>
      </c>
      <c r="X781" s="1">
        <v>1036186.21</v>
      </c>
      <c r="Y781" s="1">
        <v>1036300</v>
      </c>
      <c r="Z781" s="1">
        <v>113.79000000003725</v>
      </c>
    </row>
    <row r="782" spans="1:26" x14ac:dyDescent="0.2">
      <c r="A782" s="1">
        <f t="shared" si="48"/>
        <v>1036300</v>
      </c>
      <c r="B782" s="1">
        <f t="shared" si="48"/>
        <v>1036314.18</v>
      </c>
      <c r="C782" s="11" t="s">
        <v>54</v>
      </c>
      <c r="D782" s="1" t="str">
        <f t="shared" si="49"/>
        <v>FBE</v>
      </c>
      <c r="E782" s="1">
        <f t="shared" si="50"/>
        <v>19</v>
      </c>
      <c r="F782" s="1" t="str">
        <f t="shared" si="51"/>
        <v>19.0mm FBE</v>
      </c>
      <c r="G782" s="1" t="str">
        <f>_xlfn.CONCAT(TEXT(Q782,"0.0"),"mm ",INDEX('Pipe Lookup'!D:D,MATCH('~01 Pipe Segmentation'!R782,'Pipe Lookup'!C:C,0))," TYPE ",P782)</f>
        <v>19.0mm Fusion-Bonded Epoxy TYPE 7</v>
      </c>
      <c r="L782" s="1" t="s">
        <v>55</v>
      </c>
      <c r="M782" s="1">
        <v>1036300</v>
      </c>
      <c r="N782" s="1">
        <v>1036314.18</v>
      </c>
      <c r="O782" s="1">
        <v>14.180000000051223</v>
      </c>
      <c r="P782" s="1">
        <v>7</v>
      </c>
      <c r="Q782" s="1">
        <v>19</v>
      </c>
      <c r="R782" s="1" t="s">
        <v>56</v>
      </c>
      <c r="S782" s="1" t="s">
        <v>449</v>
      </c>
      <c r="V782" s="1">
        <v>0</v>
      </c>
      <c r="W782" s="1" t="s">
        <v>60</v>
      </c>
    </row>
    <row r="783" spans="1:26" x14ac:dyDescent="0.2">
      <c r="A783" s="1">
        <f t="shared" si="48"/>
        <v>1036314.18</v>
      </c>
      <c r="B783" s="1">
        <f t="shared" si="48"/>
        <v>1036332.18</v>
      </c>
      <c r="C783" s="11" t="s">
        <v>54</v>
      </c>
      <c r="D783" s="1" t="str">
        <f t="shared" si="49"/>
        <v>FBE</v>
      </c>
      <c r="E783" s="1">
        <f t="shared" si="50"/>
        <v>21.5</v>
      </c>
      <c r="F783" s="1" t="str">
        <f t="shared" si="51"/>
        <v>21.5mm FBE</v>
      </c>
      <c r="G783" s="1" t="str">
        <f>_xlfn.CONCAT(TEXT(Q783,"0.0"),"mm ",INDEX('Pipe Lookup'!D:D,MATCH('~01 Pipe Segmentation'!R783,'Pipe Lookup'!C:C,0))," TYPE ",P783)</f>
        <v>21.5mm Fusion-Bonded Epoxy TYPE 34</v>
      </c>
      <c r="L783" s="1" t="s">
        <v>55</v>
      </c>
      <c r="M783" s="1">
        <v>1036314.18</v>
      </c>
      <c r="N783" s="1">
        <v>1036332.18</v>
      </c>
      <c r="O783" s="1">
        <v>18</v>
      </c>
      <c r="P783" s="1">
        <v>34</v>
      </c>
      <c r="Q783" s="1">
        <v>21.5</v>
      </c>
      <c r="R783" s="1" t="s">
        <v>56</v>
      </c>
      <c r="S783" s="1" t="s">
        <v>449</v>
      </c>
      <c r="V783" s="1">
        <v>0</v>
      </c>
      <c r="W783" s="1" t="s">
        <v>60</v>
      </c>
    </row>
    <row r="784" spans="1:26" x14ac:dyDescent="0.2">
      <c r="A784" s="1">
        <f t="shared" si="48"/>
        <v>1036332.18</v>
      </c>
      <c r="B784" s="1">
        <f t="shared" si="48"/>
        <v>1036344.16</v>
      </c>
      <c r="C784" s="11" t="s">
        <v>54</v>
      </c>
      <c r="D784" s="1" t="str">
        <f t="shared" si="49"/>
        <v>FBE</v>
      </c>
      <c r="E784" s="1">
        <f t="shared" si="50"/>
        <v>19</v>
      </c>
      <c r="F784" s="1" t="str">
        <f t="shared" si="51"/>
        <v>19.0mm FBE</v>
      </c>
      <c r="G784" s="1" t="str">
        <f>_xlfn.CONCAT(TEXT(Q784,"0.0"),"mm ",INDEX('Pipe Lookup'!D:D,MATCH('~01 Pipe Segmentation'!R784,'Pipe Lookup'!C:C,0))," TYPE ",P784)</f>
        <v>19.0mm Fusion-Bonded Epoxy TYPE 7</v>
      </c>
      <c r="L784" s="1" t="s">
        <v>55</v>
      </c>
      <c r="M784" s="1">
        <v>1036332.18</v>
      </c>
      <c r="N784" s="1">
        <v>1036344.16</v>
      </c>
      <c r="O784" s="1">
        <v>11.979999999981374</v>
      </c>
      <c r="P784" s="1">
        <v>7</v>
      </c>
      <c r="Q784" s="1">
        <v>19</v>
      </c>
      <c r="R784" s="1" t="s">
        <v>56</v>
      </c>
      <c r="S784" s="1" t="s">
        <v>449</v>
      </c>
      <c r="V784" s="1">
        <v>0</v>
      </c>
      <c r="W784" s="1" t="s">
        <v>60</v>
      </c>
    </row>
    <row r="785" spans="1:23" x14ac:dyDescent="0.2">
      <c r="A785" s="1">
        <f t="shared" si="48"/>
        <v>1036344.16</v>
      </c>
      <c r="B785" s="1">
        <f t="shared" si="48"/>
        <v>1036348.84</v>
      </c>
      <c r="C785" s="11" t="s">
        <v>54</v>
      </c>
      <c r="D785" s="1" t="str">
        <f t="shared" si="49"/>
        <v>LE</v>
      </c>
      <c r="E785" s="1">
        <f t="shared" si="50"/>
        <v>23.7</v>
      </c>
      <c r="F785" s="1" t="str">
        <f t="shared" si="51"/>
        <v>23.7mm LE</v>
      </c>
      <c r="G785" s="1" t="str">
        <f>_xlfn.CONCAT(TEXT(Q785,"0.0"),"mm ",INDEX('Pipe Lookup'!D:D,MATCH('~01 Pipe Segmentation'!R785,'Pipe Lookup'!C:C,0))," TYPE ",P785)</f>
        <v>23.7mm Elbow TYPE 28</v>
      </c>
      <c r="L785" s="1" t="s">
        <v>55</v>
      </c>
      <c r="M785" s="1">
        <v>1036344.16</v>
      </c>
      <c r="N785" s="1">
        <v>1036348.84</v>
      </c>
      <c r="O785" s="1">
        <v>4.6799999999348074</v>
      </c>
      <c r="P785" s="1">
        <v>28</v>
      </c>
      <c r="Q785" s="1">
        <v>23.7</v>
      </c>
      <c r="R785" s="1" t="s">
        <v>58</v>
      </c>
      <c r="S785" s="1" t="s">
        <v>449</v>
      </c>
      <c r="U785" s="1" t="s">
        <v>450</v>
      </c>
      <c r="V785" s="1">
        <v>0</v>
      </c>
      <c r="W785" s="1" t="s">
        <v>60</v>
      </c>
    </row>
    <row r="786" spans="1:23" x14ac:dyDescent="0.2">
      <c r="A786" s="1">
        <f t="shared" si="48"/>
        <v>1036348.84</v>
      </c>
      <c r="B786" s="1">
        <f t="shared" si="48"/>
        <v>1036384.96</v>
      </c>
      <c r="C786" s="11" t="s">
        <v>54</v>
      </c>
      <c r="D786" s="1" t="str">
        <f t="shared" si="49"/>
        <v>FBE</v>
      </c>
      <c r="E786" s="1">
        <f t="shared" si="50"/>
        <v>19</v>
      </c>
      <c r="F786" s="1" t="str">
        <f t="shared" si="51"/>
        <v>19.0mm FBE</v>
      </c>
      <c r="G786" s="1" t="str">
        <f>_xlfn.CONCAT(TEXT(Q786,"0.0"),"mm ",INDEX('Pipe Lookup'!D:D,MATCH('~01 Pipe Segmentation'!R786,'Pipe Lookup'!C:C,0))," TYPE ",P786)</f>
        <v>19.0mm Fusion-Bonded Epoxy TYPE 7</v>
      </c>
      <c r="L786" s="1" t="s">
        <v>55</v>
      </c>
      <c r="M786" s="1">
        <v>1036348.84</v>
      </c>
      <c r="N786" s="1">
        <v>1036384.96</v>
      </c>
      <c r="O786" s="1">
        <v>36.119999999995343</v>
      </c>
      <c r="P786" s="1">
        <v>7</v>
      </c>
      <c r="Q786" s="1">
        <v>19</v>
      </c>
      <c r="R786" s="1" t="s">
        <v>56</v>
      </c>
      <c r="S786" s="1" t="s">
        <v>449</v>
      </c>
      <c r="V786" s="1">
        <v>0</v>
      </c>
      <c r="W786" s="1" t="s">
        <v>60</v>
      </c>
    </row>
    <row r="787" spans="1:23" x14ac:dyDescent="0.2">
      <c r="A787" s="1">
        <f t="shared" si="48"/>
        <v>1036384.96</v>
      </c>
      <c r="B787" s="1">
        <f t="shared" si="48"/>
        <v>1036405</v>
      </c>
      <c r="C787" s="11" t="s">
        <v>54</v>
      </c>
      <c r="D787" s="1" t="str">
        <f t="shared" si="49"/>
        <v>FBE</v>
      </c>
      <c r="E787" s="1">
        <f t="shared" si="50"/>
        <v>21.5</v>
      </c>
      <c r="F787" s="1" t="str">
        <f t="shared" si="51"/>
        <v>21.5mm FBE</v>
      </c>
      <c r="G787" s="1" t="str">
        <f>_xlfn.CONCAT(TEXT(Q787,"0.0"),"mm ",INDEX('Pipe Lookup'!D:D,MATCH('~01 Pipe Segmentation'!R787,'Pipe Lookup'!C:C,0))," TYPE ",P787)</f>
        <v>21.5mm Fusion-Bonded Epoxy TYPE 34</v>
      </c>
      <c r="L787" s="1" t="s">
        <v>55</v>
      </c>
      <c r="M787" s="1">
        <v>1036384.96</v>
      </c>
      <c r="N787" s="1">
        <v>1036405</v>
      </c>
      <c r="O787" s="1">
        <v>20.040000000037253</v>
      </c>
      <c r="P787" s="1">
        <v>34</v>
      </c>
      <c r="Q787" s="1">
        <v>21.5</v>
      </c>
      <c r="R787" s="1" t="s">
        <v>56</v>
      </c>
      <c r="S787" s="1" t="s">
        <v>449</v>
      </c>
      <c r="V787" s="1">
        <v>0</v>
      </c>
      <c r="W787" s="1" t="s">
        <v>60</v>
      </c>
    </row>
    <row r="788" spans="1:23" x14ac:dyDescent="0.2">
      <c r="A788" s="1">
        <f t="shared" si="48"/>
        <v>1036405</v>
      </c>
      <c r="B788" s="1">
        <f t="shared" si="48"/>
        <v>1036411</v>
      </c>
      <c r="C788" s="11" t="s">
        <v>54</v>
      </c>
      <c r="D788" s="1" t="str">
        <f t="shared" si="49"/>
        <v>LE</v>
      </c>
      <c r="E788" s="1">
        <f t="shared" si="50"/>
        <v>23.7</v>
      </c>
      <c r="F788" s="1" t="str">
        <f t="shared" si="51"/>
        <v>23.7mm LE</v>
      </c>
      <c r="G788" s="1" t="str">
        <f>_xlfn.CONCAT(TEXT(Q788,"0.0"),"mm ",INDEX('Pipe Lookup'!D:D,MATCH('~01 Pipe Segmentation'!R788,'Pipe Lookup'!C:C,0))," TYPE ",P788)</f>
        <v>23.7mm Elbow TYPE 28</v>
      </c>
      <c r="L788" s="1" t="s">
        <v>55</v>
      </c>
      <c r="M788" s="1">
        <v>1036405</v>
      </c>
      <c r="N788" s="1">
        <v>1036411</v>
      </c>
      <c r="O788" s="1">
        <v>6</v>
      </c>
      <c r="P788" s="1">
        <v>28</v>
      </c>
      <c r="Q788" s="1">
        <v>23.7</v>
      </c>
      <c r="R788" s="1" t="s">
        <v>58</v>
      </c>
      <c r="S788" s="1" t="s">
        <v>449</v>
      </c>
      <c r="U788" s="1" t="s">
        <v>451</v>
      </c>
      <c r="V788" s="1">
        <v>0</v>
      </c>
      <c r="W788" s="1" t="s">
        <v>60</v>
      </c>
    </row>
    <row r="789" spans="1:23" x14ac:dyDescent="0.2">
      <c r="A789" s="1">
        <f t="shared" si="48"/>
        <v>1036411</v>
      </c>
      <c r="B789" s="1">
        <f t="shared" si="48"/>
        <v>1036934.43</v>
      </c>
      <c r="C789" s="11" t="s">
        <v>54</v>
      </c>
      <c r="D789" s="1" t="str">
        <f t="shared" si="49"/>
        <v>FBE</v>
      </c>
      <c r="E789" s="1">
        <f t="shared" si="50"/>
        <v>19</v>
      </c>
      <c r="F789" s="1" t="str">
        <f t="shared" si="51"/>
        <v>19.0mm FBE</v>
      </c>
      <c r="G789" s="1" t="str">
        <f>_xlfn.CONCAT(TEXT(Q789,"0.0"),"mm ",INDEX('Pipe Lookup'!D:D,MATCH('~01 Pipe Segmentation'!R789,'Pipe Lookup'!C:C,0))," TYPE ",P789)</f>
        <v>19.0mm Fusion-Bonded Epoxy TYPE 7</v>
      </c>
      <c r="L789" s="1" t="s">
        <v>55</v>
      </c>
      <c r="M789" s="1">
        <v>1036411</v>
      </c>
      <c r="N789" s="1">
        <v>1036934.43</v>
      </c>
      <c r="O789" s="1">
        <v>523.43000000005122</v>
      </c>
      <c r="P789" s="1">
        <v>7</v>
      </c>
      <c r="Q789" s="1">
        <v>19</v>
      </c>
      <c r="R789" s="1" t="s">
        <v>56</v>
      </c>
      <c r="S789" s="1" t="s">
        <v>449</v>
      </c>
      <c r="V789" s="1">
        <v>0</v>
      </c>
      <c r="W789" s="1" t="s">
        <v>60</v>
      </c>
    </row>
    <row r="790" spans="1:23" x14ac:dyDescent="0.2">
      <c r="A790" s="1">
        <f t="shared" si="48"/>
        <v>1036934.43</v>
      </c>
      <c r="B790" s="1">
        <f t="shared" si="48"/>
        <v>1036952.43</v>
      </c>
      <c r="C790" s="11" t="s">
        <v>54</v>
      </c>
      <c r="D790" s="1" t="str">
        <f t="shared" si="49"/>
        <v>FBE</v>
      </c>
      <c r="E790" s="1">
        <f t="shared" si="50"/>
        <v>21.5</v>
      </c>
      <c r="F790" s="1" t="str">
        <f t="shared" si="51"/>
        <v>21.5mm FBE</v>
      </c>
      <c r="G790" s="1" t="str">
        <f>_xlfn.CONCAT(TEXT(Q790,"0.0"),"mm ",INDEX('Pipe Lookup'!D:D,MATCH('~01 Pipe Segmentation'!R790,'Pipe Lookup'!C:C,0))," TYPE ",P790)</f>
        <v>21.5mm Fusion-Bonded Epoxy TYPE 34</v>
      </c>
      <c r="L790" s="1" t="s">
        <v>55</v>
      </c>
      <c r="M790" s="1">
        <v>1036934.43</v>
      </c>
      <c r="N790" s="1">
        <v>1036952.43</v>
      </c>
      <c r="O790" s="1">
        <v>18</v>
      </c>
      <c r="P790" s="1">
        <v>34</v>
      </c>
      <c r="Q790" s="1">
        <v>21.5</v>
      </c>
      <c r="R790" s="1" t="s">
        <v>56</v>
      </c>
      <c r="S790" s="1" t="s">
        <v>449</v>
      </c>
      <c r="V790" s="1">
        <v>0</v>
      </c>
      <c r="W790" s="1" t="s">
        <v>60</v>
      </c>
    </row>
    <row r="791" spans="1:23" x14ac:dyDescent="0.2">
      <c r="A791" s="1">
        <f t="shared" si="48"/>
        <v>1036952.43</v>
      </c>
      <c r="B791" s="1">
        <f t="shared" si="48"/>
        <v>1037000</v>
      </c>
      <c r="C791" s="11" t="s">
        <v>54</v>
      </c>
      <c r="D791" s="1" t="str">
        <f t="shared" si="49"/>
        <v>FBE</v>
      </c>
      <c r="E791" s="1">
        <f t="shared" si="50"/>
        <v>19</v>
      </c>
      <c r="F791" s="1" t="str">
        <f t="shared" si="51"/>
        <v>19.0mm FBE</v>
      </c>
      <c r="G791" s="1" t="str">
        <f>_xlfn.CONCAT(TEXT(Q791,"0.0"),"mm ",INDEX('Pipe Lookup'!D:D,MATCH('~01 Pipe Segmentation'!R791,'Pipe Lookup'!C:C,0))," TYPE ",P791)</f>
        <v>19.0mm Fusion-Bonded Epoxy TYPE 7</v>
      </c>
      <c r="L791" s="1" t="s">
        <v>55</v>
      </c>
      <c r="M791" s="1">
        <v>1036952.43</v>
      </c>
      <c r="N791" s="1">
        <v>1037000</v>
      </c>
      <c r="O791" s="1">
        <v>47.569999999948777</v>
      </c>
      <c r="P791" s="1">
        <v>7</v>
      </c>
      <c r="Q791" s="1">
        <v>19</v>
      </c>
      <c r="R791" s="1" t="s">
        <v>56</v>
      </c>
      <c r="S791" s="1" t="s">
        <v>449</v>
      </c>
      <c r="V791" s="1">
        <v>0</v>
      </c>
      <c r="W791" s="1" t="s">
        <v>60</v>
      </c>
    </row>
    <row r="792" spans="1:23" x14ac:dyDescent="0.2">
      <c r="A792" s="1">
        <f t="shared" si="48"/>
        <v>1037000</v>
      </c>
      <c r="B792" s="1">
        <f t="shared" si="48"/>
        <v>1037266</v>
      </c>
      <c r="C792" s="11" t="s">
        <v>54</v>
      </c>
      <c r="D792" s="1" t="str">
        <f t="shared" si="49"/>
        <v>FBE</v>
      </c>
      <c r="E792" s="1">
        <f t="shared" si="50"/>
        <v>19</v>
      </c>
      <c r="F792" s="1" t="str">
        <f t="shared" si="51"/>
        <v>19.0mm FBE</v>
      </c>
      <c r="G792" s="1" t="str">
        <f>_xlfn.CONCAT(TEXT(Q792,"0.0"),"mm ",INDEX('Pipe Lookup'!D:D,MATCH('~01 Pipe Segmentation'!R792,'Pipe Lookup'!C:C,0))," TYPE ",P792)</f>
        <v>19.0mm Fusion-Bonded Epoxy TYPE 7</v>
      </c>
      <c r="L792" s="1" t="s">
        <v>55</v>
      </c>
      <c r="M792" s="1">
        <v>1037000</v>
      </c>
      <c r="N792" s="1">
        <v>1037266</v>
      </c>
      <c r="O792" s="1">
        <v>266</v>
      </c>
      <c r="P792" s="1">
        <v>7</v>
      </c>
      <c r="Q792" s="1">
        <v>19</v>
      </c>
      <c r="R792" s="1" t="s">
        <v>56</v>
      </c>
      <c r="S792" s="1" t="s">
        <v>449</v>
      </c>
      <c r="U792" s="1" t="s">
        <v>209</v>
      </c>
      <c r="V792" s="1">
        <v>0</v>
      </c>
      <c r="W792" s="1" t="s">
        <v>86</v>
      </c>
    </row>
    <row r="793" spans="1:23" x14ac:dyDescent="0.2">
      <c r="A793" s="1">
        <f t="shared" si="48"/>
        <v>1037266</v>
      </c>
      <c r="B793" s="1">
        <f t="shared" si="48"/>
        <v>1037300.25</v>
      </c>
      <c r="C793" s="11" t="s">
        <v>54</v>
      </c>
      <c r="D793" s="1" t="str">
        <f t="shared" si="49"/>
        <v>FBE</v>
      </c>
      <c r="E793" s="1">
        <f t="shared" si="50"/>
        <v>21.5</v>
      </c>
      <c r="F793" s="1" t="str">
        <f t="shared" si="51"/>
        <v>21.5mm FBE</v>
      </c>
      <c r="G793" s="1" t="str">
        <f>_xlfn.CONCAT(TEXT(Q793,"0.0"),"mm ",INDEX('Pipe Lookup'!D:D,MATCH('~01 Pipe Segmentation'!R793,'Pipe Lookup'!C:C,0))," TYPE ",P793)</f>
        <v>21.5mm Fusion-Bonded Epoxy TYPE 34</v>
      </c>
      <c r="L793" s="1" t="s">
        <v>55</v>
      </c>
      <c r="M793" s="1">
        <v>1037266</v>
      </c>
      <c r="N793" s="1">
        <v>1037300.25</v>
      </c>
      <c r="O793" s="1">
        <v>34.25</v>
      </c>
      <c r="P793" s="1">
        <v>34</v>
      </c>
      <c r="Q793" s="1">
        <v>21.5</v>
      </c>
      <c r="R793" s="1" t="s">
        <v>56</v>
      </c>
      <c r="S793" s="1" t="s">
        <v>449</v>
      </c>
      <c r="U793" s="1" t="s">
        <v>67</v>
      </c>
      <c r="V793" s="1">
        <v>0</v>
      </c>
      <c r="W793" s="1" t="s">
        <v>60</v>
      </c>
    </row>
    <row r="794" spans="1:23" x14ac:dyDescent="0.2">
      <c r="A794" s="1">
        <f t="shared" si="48"/>
        <v>1037300.25</v>
      </c>
      <c r="B794" s="1">
        <f t="shared" si="48"/>
        <v>1037308</v>
      </c>
      <c r="C794" s="11" t="s">
        <v>54</v>
      </c>
      <c r="D794" s="1" t="str">
        <f t="shared" si="49"/>
        <v>LE</v>
      </c>
      <c r="E794" s="1">
        <f t="shared" si="50"/>
        <v>23.7</v>
      </c>
      <c r="F794" s="1" t="str">
        <f t="shared" si="51"/>
        <v>23.7mm LE</v>
      </c>
      <c r="G794" s="1" t="str">
        <f>_xlfn.CONCAT(TEXT(Q794,"0.0"),"mm ",INDEX('Pipe Lookup'!D:D,MATCH('~01 Pipe Segmentation'!R794,'Pipe Lookup'!C:C,0))," TYPE ",P794)</f>
        <v>23.7mm Elbow TYPE 28</v>
      </c>
      <c r="L794" s="1" t="s">
        <v>55</v>
      </c>
      <c r="M794" s="1">
        <v>1037300.25</v>
      </c>
      <c r="N794" s="1">
        <v>1037308</v>
      </c>
      <c r="O794" s="1">
        <v>7.75</v>
      </c>
      <c r="P794" s="1">
        <v>28</v>
      </c>
      <c r="Q794" s="1">
        <v>23.7</v>
      </c>
      <c r="R794" s="1" t="s">
        <v>58</v>
      </c>
      <c r="S794" s="1" t="s">
        <v>449</v>
      </c>
      <c r="U794" s="1" t="s">
        <v>452</v>
      </c>
      <c r="V794" s="1">
        <v>0</v>
      </c>
      <c r="W794" s="1" t="s">
        <v>60</v>
      </c>
    </row>
    <row r="795" spans="1:23" x14ac:dyDescent="0.2">
      <c r="A795" s="1">
        <f t="shared" si="48"/>
        <v>1037308</v>
      </c>
      <c r="B795" s="1">
        <f t="shared" si="48"/>
        <v>1037314.93</v>
      </c>
      <c r="C795" s="11" t="s">
        <v>54</v>
      </c>
      <c r="D795" s="1" t="str">
        <f t="shared" si="49"/>
        <v>LE</v>
      </c>
      <c r="E795" s="1">
        <f t="shared" si="50"/>
        <v>23.7</v>
      </c>
      <c r="F795" s="1" t="str">
        <f t="shared" si="51"/>
        <v>23.7mm LE</v>
      </c>
      <c r="G795" s="1" t="str">
        <f>_xlfn.CONCAT(TEXT(Q795,"0.0"),"mm ",INDEX('Pipe Lookup'!D:D,MATCH('~01 Pipe Segmentation'!R795,'Pipe Lookup'!C:C,0))," TYPE ",P795)</f>
        <v>23.7mm Elbow TYPE 28</v>
      </c>
      <c r="L795" s="1" t="s">
        <v>55</v>
      </c>
      <c r="M795" s="1">
        <v>1037308</v>
      </c>
      <c r="N795" s="1">
        <v>1037314.93</v>
      </c>
      <c r="O795" s="1">
        <v>6.9300000000512227</v>
      </c>
      <c r="P795" s="1">
        <v>28</v>
      </c>
      <c r="Q795" s="1">
        <v>23.7</v>
      </c>
      <c r="R795" s="1" t="s">
        <v>58</v>
      </c>
      <c r="S795" s="1" t="s">
        <v>449</v>
      </c>
      <c r="U795" s="1" t="s">
        <v>453</v>
      </c>
      <c r="V795" s="1">
        <v>0</v>
      </c>
      <c r="W795" s="1" t="s">
        <v>86</v>
      </c>
    </row>
    <row r="796" spans="1:23" x14ac:dyDescent="0.2">
      <c r="A796" s="1">
        <f t="shared" si="48"/>
        <v>1037314.93</v>
      </c>
      <c r="B796" s="1">
        <f t="shared" si="48"/>
        <v>1037473</v>
      </c>
      <c r="C796" s="11" t="s">
        <v>54</v>
      </c>
      <c r="D796" s="1" t="str">
        <f t="shared" si="49"/>
        <v>FBE</v>
      </c>
      <c r="E796" s="1">
        <f t="shared" si="50"/>
        <v>21.5</v>
      </c>
      <c r="F796" s="1" t="str">
        <f t="shared" si="51"/>
        <v>21.5mm FBE</v>
      </c>
      <c r="G796" s="1" t="str">
        <f>_xlfn.CONCAT(TEXT(Q796,"0.0"),"mm ",INDEX('Pipe Lookup'!D:D,MATCH('~01 Pipe Segmentation'!R796,'Pipe Lookup'!C:C,0))," TYPE ",P796)</f>
        <v>21.5mm Fusion-Bonded Epoxy TYPE 34</v>
      </c>
      <c r="L796" s="1" t="s">
        <v>55</v>
      </c>
      <c r="M796" s="1">
        <v>1037314.93</v>
      </c>
      <c r="N796" s="1">
        <v>1037473</v>
      </c>
      <c r="O796" s="1">
        <v>158.06999999994878</v>
      </c>
      <c r="P796" s="1">
        <v>34</v>
      </c>
      <c r="Q796" s="1">
        <v>21.5</v>
      </c>
      <c r="R796" s="1" t="s">
        <v>56</v>
      </c>
      <c r="S796" s="1" t="s">
        <v>449</v>
      </c>
      <c r="U796" s="1" t="s">
        <v>67</v>
      </c>
      <c r="V796" s="1">
        <v>0</v>
      </c>
      <c r="W796" s="1" t="s">
        <v>60</v>
      </c>
    </row>
    <row r="797" spans="1:23" x14ac:dyDescent="0.2">
      <c r="A797" s="1">
        <f t="shared" si="48"/>
        <v>1037473</v>
      </c>
      <c r="B797" s="1">
        <f t="shared" si="48"/>
        <v>1037479</v>
      </c>
      <c r="C797" s="11" t="s">
        <v>54</v>
      </c>
      <c r="D797" s="1" t="str">
        <f t="shared" si="49"/>
        <v>LE</v>
      </c>
      <c r="E797" s="1">
        <f t="shared" si="50"/>
        <v>23.7</v>
      </c>
      <c r="F797" s="1" t="str">
        <f t="shared" si="51"/>
        <v>23.7mm LE</v>
      </c>
      <c r="G797" s="1" t="str">
        <f>_xlfn.CONCAT(TEXT(Q797,"0.0"),"mm ",INDEX('Pipe Lookup'!D:D,MATCH('~01 Pipe Segmentation'!R797,'Pipe Lookup'!C:C,0))," TYPE ",P797)</f>
        <v>23.7mm Elbow TYPE 28</v>
      </c>
      <c r="L797" s="1" t="s">
        <v>55</v>
      </c>
      <c r="M797" s="1">
        <v>1037473</v>
      </c>
      <c r="N797" s="1">
        <v>1037479</v>
      </c>
      <c r="O797" s="1">
        <v>6</v>
      </c>
      <c r="P797" s="1">
        <v>28</v>
      </c>
      <c r="Q797" s="1">
        <v>23.7</v>
      </c>
      <c r="R797" s="1" t="s">
        <v>58</v>
      </c>
      <c r="S797" s="1" t="s">
        <v>449</v>
      </c>
      <c r="U797" s="1" t="s">
        <v>454</v>
      </c>
      <c r="V797" s="1">
        <v>0</v>
      </c>
      <c r="W797" s="1" t="s">
        <v>60</v>
      </c>
    </row>
    <row r="798" spans="1:23" x14ac:dyDescent="0.2">
      <c r="A798" s="1">
        <f t="shared" si="48"/>
        <v>1037479</v>
      </c>
      <c r="B798" s="1">
        <f t="shared" si="48"/>
        <v>1037484.36</v>
      </c>
      <c r="C798" s="11" t="s">
        <v>54</v>
      </c>
      <c r="D798" s="1" t="str">
        <f t="shared" si="49"/>
        <v>LE</v>
      </c>
      <c r="E798" s="1">
        <f t="shared" si="50"/>
        <v>23.7</v>
      </c>
      <c r="F798" s="1" t="str">
        <f t="shared" si="51"/>
        <v>23.7mm LE</v>
      </c>
      <c r="G798" s="1" t="str">
        <f>_xlfn.CONCAT(TEXT(Q798,"0.0"),"mm ",INDEX('Pipe Lookup'!D:D,MATCH('~01 Pipe Segmentation'!R798,'Pipe Lookup'!C:C,0))," TYPE ",P798)</f>
        <v>23.7mm Elbow TYPE 28</v>
      </c>
      <c r="L798" s="1" t="s">
        <v>55</v>
      </c>
      <c r="M798" s="1">
        <v>1037479</v>
      </c>
      <c r="N798" s="1">
        <v>1037484.36</v>
      </c>
      <c r="O798" s="1">
        <v>5.3599999999860302</v>
      </c>
      <c r="P798" s="1">
        <v>28</v>
      </c>
      <c r="Q798" s="1">
        <v>23.7</v>
      </c>
      <c r="R798" s="1" t="s">
        <v>58</v>
      </c>
      <c r="S798" s="1" t="s">
        <v>449</v>
      </c>
      <c r="U798" s="1" t="s">
        <v>455</v>
      </c>
      <c r="V798" s="1">
        <v>0</v>
      </c>
      <c r="W798" s="1" t="s">
        <v>86</v>
      </c>
    </row>
    <row r="799" spans="1:23" x14ac:dyDescent="0.2">
      <c r="A799" s="1">
        <f t="shared" si="48"/>
        <v>1037484.36</v>
      </c>
      <c r="B799" s="1">
        <f t="shared" si="48"/>
        <v>1037592.29</v>
      </c>
      <c r="C799" s="11" t="s">
        <v>54</v>
      </c>
      <c r="D799" s="1" t="str">
        <f t="shared" si="49"/>
        <v>FBE</v>
      </c>
      <c r="E799" s="1">
        <f t="shared" si="50"/>
        <v>21.5</v>
      </c>
      <c r="F799" s="1" t="str">
        <f t="shared" si="51"/>
        <v>21.5mm FBE</v>
      </c>
      <c r="G799" s="1" t="str">
        <f>_xlfn.CONCAT(TEXT(Q799,"0.0"),"mm ",INDEX('Pipe Lookup'!D:D,MATCH('~01 Pipe Segmentation'!R799,'Pipe Lookup'!C:C,0))," TYPE ",P799)</f>
        <v>21.5mm Fusion-Bonded Epoxy TYPE 34</v>
      </c>
      <c r="L799" s="1" t="s">
        <v>55</v>
      </c>
      <c r="M799" s="1">
        <v>1037484.36</v>
      </c>
      <c r="N799" s="1">
        <v>1037592.29</v>
      </c>
      <c r="O799" s="1">
        <v>107.93000000005122</v>
      </c>
      <c r="P799" s="1">
        <v>34</v>
      </c>
      <c r="Q799" s="1">
        <v>21.5</v>
      </c>
      <c r="R799" s="1" t="s">
        <v>56</v>
      </c>
      <c r="S799" s="1" t="s">
        <v>449</v>
      </c>
      <c r="U799" s="1" t="s">
        <v>67</v>
      </c>
      <c r="V799" s="1">
        <v>0</v>
      </c>
      <c r="W799" s="1" t="s">
        <v>60</v>
      </c>
    </row>
    <row r="800" spans="1:23" x14ac:dyDescent="0.2">
      <c r="A800" s="1">
        <f t="shared" si="48"/>
        <v>1037592.29</v>
      </c>
      <c r="B800" s="1">
        <f t="shared" si="48"/>
        <v>1037597.19</v>
      </c>
      <c r="C800" s="11" t="s">
        <v>54</v>
      </c>
      <c r="D800" s="1" t="str">
        <f t="shared" si="49"/>
        <v>LE</v>
      </c>
      <c r="E800" s="1">
        <f t="shared" si="50"/>
        <v>23.7</v>
      </c>
      <c r="F800" s="1" t="str">
        <f t="shared" si="51"/>
        <v>23.7mm LE</v>
      </c>
      <c r="G800" s="1" t="str">
        <f>_xlfn.CONCAT(TEXT(Q800,"0.0"),"mm ",INDEX('Pipe Lookup'!D:D,MATCH('~01 Pipe Segmentation'!R800,'Pipe Lookup'!C:C,0))," TYPE ",P800)</f>
        <v>23.7mm Elbow TYPE 28</v>
      </c>
      <c r="L800" s="1" t="s">
        <v>55</v>
      </c>
      <c r="M800" s="1">
        <v>1037592.29</v>
      </c>
      <c r="N800" s="1">
        <v>1037597.19</v>
      </c>
      <c r="O800" s="1">
        <v>4.8999999999068677</v>
      </c>
      <c r="P800" s="1">
        <v>28</v>
      </c>
      <c r="Q800" s="1">
        <v>23.7</v>
      </c>
      <c r="R800" s="1" t="s">
        <v>58</v>
      </c>
      <c r="S800" s="1" t="s">
        <v>449</v>
      </c>
      <c r="U800" s="1" t="s">
        <v>456</v>
      </c>
      <c r="V800" s="1">
        <v>0</v>
      </c>
      <c r="W800" s="1" t="s">
        <v>60</v>
      </c>
    </row>
    <row r="801" spans="1:23" x14ac:dyDescent="0.2">
      <c r="A801" s="1">
        <f t="shared" si="48"/>
        <v>1037597.19</v>
      </c>
      <c r="B801" s="1">
        <f t="shared" si="48"/>
        <v>1037656.01</v>
      </c>
      <c r="C801" s="11" t="s">
        <v>54</v>
      </c>
      <c r="D801" s="1" t="str">
        <f t="shared" si="49"/>
        <v>FBE</v>
      </c>
      <c r="E801" s="1">
        <f t="shared" si="50"/>
        <v>21.5</v>
      </c>
      <c r="F801" s="1" t="str">
        <f t="shared" si="51"/>
        <v>21.5mm FBE</v>
      </c>
      <c r="G801" s="1" t="str">
        <f>_xlfn.CONCAT(TEXT(Q801,"0.0"),"mm ",INDEX('Pipe Lookup'!D:D,MATCH('~01 Pipe Segmentation'!R801,'Pipe Lookup'!C:C,0))," TYPE ",P801)</f>
        <v>21.5mm Fusion-Bonded Epoxy TYPE 34</v>
      </c>
      <c r="L801" s="1" t="s">
        <v>55</v>
      </c>
      <c r="M801" s="1">
        <v>1037597.19</v>
      </c>
      <c r="N801" s="1">
        <v>1037656.01</v>
      </c>
      <c r="O801" s="1">
        <v>58.820000000065193</v>
      </c>
      <c r="P801" s="1">
        <v>34</v>
      </c>
      <c r="Q801" s="1">
        <v>21.5</v>
      </c>
      <c r="R801" s="1" t="s">
        <v>56</v>
      </c>
      <c r="S801" s="1" t="s">
        <v>449</v>
      </c>
      <c r="U801" s="1" t="s">
        <v>67</v>
      </c>
      <c r="V801" s="1">
        <v>0</v>
      </c>
      <c r="W801" s="1" t="s">
        <v>60</v>
      </c>
    </row>
    <row r="802" spans="1:23" x14ac:dyDescent="0.2">
      <c r="A802" s="1">
        <f t="shared" si="48"/>
        <v>1037656.01</v>
      </c>
      <c r="B802" s="1">
        <f t="shared" si="48"/>
        <v>1037660.8</v>
      </c>
      <c r="C802" s="11" t="s">
        <v>54</v>
      </c>
      <c r="D802" s="1" t="str">
        <f t="shared" si="49"/>
        <v>LE</v>
      </c>
      <c r="E802" s="1">
        <f t="shared" si="50"/>
        <v>23.7</v>
      </c>
      <c r="F802" s="1" t="str">
        <f t="shared" si="51"/>
        <v>23.7mm LE</v>
      </c>
      <c r="G802" s="1" t="str">
        <f>_xlfn.CONCAT(TEXT(Q802,"0.0"),"mm ",INDEX('Pipe Lookup'!D:D,MATCH('~01 Pipe Segmentation'!R802,'Pipe Lookup'!C:C,0))," TYPE ",P802)</f>
        <v>23.7mm Elbow TYPE 28</v>
      </c>
      <c r="L802" s="1" t="s">
        <v>55</v>
      </c>
      <c r="M802" s="1">
        <v>1037656.01</v>
      </c>
      <c r="N802" s="1">
        <v>1037660.8</v>
      </c>
      <c r="O802" s="1">
        <v>4.7900000000372529</v>
      </c>
      <c r="P802" s="1">
        <v>28</v>
      </c>
      <c r="Q802" s="1">
        <v>23.7</v>
      </c>
      <c r="R802" s="1" t="s">
        <v>58</v>
      </c>
      <c r="S802" s="1" t="s">
        <v>449</v>
      </c>
      <c r="U802" s="1" t="s">
        <v>457</v>
      </c>
      <c r="V802" s="1">
        <v>0</v>
      </c>
      <c r="W802" s="1" t="s">
        <v>60</v>
      </c>
    </row>
    <row r="803" spans="1:23" x14ac:dyDescent="0.2">
      <c r="A803" s="1">
        <f t="shared" si="48"/>
        <v>1037660.8</v>
      </c>
      <c r="B803" s="1">
        <f t="shared" si="48"/>
        <v>1037676</v>
      </c>
      <c r="C803" s="11" t="s">
        <v>54</v>
      </c>
      <c r="D803" s="1" t="str">
        <f t="shared" si="49"/>
        <v>FBE</v>
      </c>
      <c r="E803" s="1">
        <f t="shared" si="50"/>
        <v>21.5</v>
      </c>
      <c r="F803" s="1" t="str">
        <f t="shared" si="51"/>
        <v>21.5mm FBE</v>
      </c>
      <c r="G803" s="1" t="str">
        <f>_xlfn.CONCAT(TEXT(Q803,"0.0"),"mm ",INDEX('Pipe Lookup'!D:D,MATCH('~01 Pipe Segmentation'!R803,'Pipe Lookup'!C:C,0))," TYPE ",P803)</f>
        <v>21.5mm Fusion-Bonded Epoxy TYPE 34</v>
      </c>
      <c r="L803" s="1" t="s">
        <v>55</v>
      </c>
      <c r="M803" s="1">
        <v>1037660.8</v>
      </c>
      <c r="N803" s="1">
        <v>1037676</v>
      </c>
      <c r="O803" s="1">
        <v>15.199999999953434</v>
      </c>
      <c r="P803" s="1">
        <v>34</v>
      </c>
      <c r="Q803" s="1">
        <v>21.5</v>
      </c>
      <c r="R803" s="1" t="s">
        <v>56</v>
      </c>
      <c r="S803" s="1" t="s">
        <v>449</v>
      </c>
      <c r="U803" s="1" t="s">
        <v>67</v>
      </c>
      <c r="V803" s="1">
        <v>0</v>
      </c>
      <c r="W803" s="1" t="s">
        <v>60</v>
      </c>
    </row>
    <row r="804" spans="1:23" x14ac:dyDescent="0.2">
      <c r="A804" s="1">
        <f t="shared" si="48"/>
        <v>1037676</v>
      </c>
      <c r="B804" s="1">
        <f t="shared" si="48"/>
        <v>1037721</v>
      </c>
      <c r="C804" s="11" t="s">
        <v>54</v>
      </c>
      <c r="D804" s="1" t="str">
        <f t="shared" si="49"/>
        <v>FBE</v>
      </c>
      <c r="E804" s="1">
        <f t="shared" si="50"/>
        <v>19</v>
      </c>
      <c r="F804" s="1" t="str">
        <f t="shared" si="51"/>
        <v>19.0mm FBE</v>
      </c>
      <c r="G804" s="1" t="str">
        <f>_xlfn.CONCAT(TEXT(Q804,"0.0"),"mm ",INDEX('Pipe Lookup'!D:D,MATCH('~01 Pipe Segmentation'!R804,'Pipe Lookup'!C:C,0))," TYPE ",P804)</f>
        <v>19.0mm Fusion-Bonded Epoxy TYPE 7</v>
      </c>
      <c r="L804" s="1" t="s">
        <v>55</v>
      </c>
      <c r="M804" s="1">
        <v>1037676</v>
      </c>
      <c r="N804" s="1">
        <v>1037721</v>
      </c>
      <c r="O804" s="1">
        <v>45</v>
      </c>
      <c r="P804" s="1">
        <v>7</v>
      </c>
      <c r="Q804" s="1">
        <v>19</v>
      </c>
      <c r="R804" s="1" t="s">
        <v>56</v>
      </c>
      <c r="S804" s="1" t="s">
        <v>449</v>
      </c>
      <c r="U804" s="1" t="s">
        <v>67</v>
      </c>
      <c r="V804" s="1">
        <v>0</v>
      </c>
      <c r="W804" s="1" t="s">
        <v>60</v>
      </c>
    </row>
    <row r="805" spans="1:23" x14ac:dyDescent="0.2">
      <c r="A805" s="1">
        <f t="shared" si="48"/>
        <v>1037721</v>
      </c>
      <c r="B805" s="1">
        <f t="shared" si="48"/>
        <v>1037723</v>
      </c>
      <c r="C805" s="11" t="s">
        <v>54</v>
      </c>
      <c r="D805" s="1" t="str">
        <f t="shared" si="49"/>
        <v>LE</v>
      </c>
      <c r="E805" s="1">
        <f t="shared" si="50"/>
        <v>23.7</v>
      </c>
      <c r="F805" s="1" t="str">
        <f t="shared" si="51"/>
        <v>23.7mm LE</v>
      </c>
      <c r="G805" s="1" t="str">
        <f>_xlfn.CONCAT(TEXT(Q805,"0.0"),"mm ",INDEX('Pipe Lookup'!D:D,MATCH('~01 Pipe Segmentation'!R805,'Pipe Lookup'!C:C,0))," TYPE ",P805)</f>
        <v>23.7mm Elbow TYPE 28</v>
      </c>
      <c r="L805" s="1" t="s">
        <v>55</v>
      </c>
      <c r="M805" s="1">
        <v>1037721</v>
      </c>
      <c r="N805" s="1" t="s">
        <v>458</v>
      </c>
      <c r="O805" s="1">
        <v>2</v>
      </c>
      <c r="P805" s="1">
        <v>28</v>
      </c>
      <c r="Q805" s="1">
        <v>23.7</v>
      </c>
      <c r="R805" s="1" t="s">
        <v>58</v>
      </c>
      <c r="S805" s="1" t="s">
        <v>449</v>
      </c>
      <c r="U805" s="1" t="s">
        <v>459</v>
      </c>
      <c r="V805" s="1">
        <v>0</v>
      </c>
      <c r="W805" s="1" t="s">
        <v>60</v>
      </c>
    </row>
    <row r="806" spans="1:23" x14ac:dyDescent="0.2">
      <c r="A806" s="1">
        <f t="shared" si="48"/>
        <v>1037723</v>
      </c>
      <c r="B806" s="1">
        <f t="shared" si="48"/>
        <v>1037726</v>
      </c>
      <c r="C806" s="11" t="s">
        <v>54</v>
      </c>
      <c r="D806" s="1" t="str">
        <f t="shared" si="49"/>
        <v>LE</v>
      </c>
      <c r="E806" s="1">
        <f t="shared" si="50"/>
        <v>23.7</v>
      </c>
      <c r="F806" s="1" t="str">
        <f t="shared" si="51"/>
        <v>23.7mm LE</v>
      </c>
      <c r="G806" s="1" t="str">
        <f>_xlfn.CONCAT(TEXT(Q806,"0.0"),"mm ",INDEX('Pipe Lookup'!D:D,MATCH('~01 Pipe Segmentation'!R806,'Pipe Lookup'!C:C,0))," TYPE ",P806)</f>
        <v>23.7mm Elbow TYPE 28</v>
      </c>
      <c r="L806" s="1" t="s">
        <v>55</v>
      </c>
      <c r="M806" s="1" t="s">
        <v>458</v>
      </c>
      <c r="N806" s="1" t="s">
        <v>460</v>
      </c>
      <c r="O806" s="1">
        <v>3</v>
      </c>
      <c r="P806" s="1">
        <v>28</v>
      </c>
      <c r="Q806" s="1">
        <v>23.7</v>
      </c>
      <c r="R806" s="1" t="s">
        <v>58</v>
      </c>
      <c r="S806" s="1" t="s">
        <v>449</v>
      </c>
      <c r="U806" s="1" t="s">
        <v>461</v>
      </c>
      <c r="V806" s="1">
        <v>0</v>
      </c>
      <c r="W806" s="1" t="s">
        <v>86</v>
      </c>
    </row>
    <row r="807" spans="1:23" x14ac:dyDescent="0.2">
      <c r="A807" s="1">
        <f t="shared" si="48"/>
        <v>1037726</v>
      </c>
      <c r="B807" s="1">
        <f t="shared" si="48"/>
        <v>1037775</v>
      </c>
      <c r="C807" s="11" t="s">
        <v>54</v>
      </c>
      <c r="D807" s="1" t="str">
        <f t="shared" si="49"/>
        <v>FBE</v>
      </c>
      <c r="E807" s="1">
        <f t="shared" si="50"/>
        <v>21.5</v>
      </c>
      <c r="F807" s="1" t="str">
        <f t="shared" si="51"/>
        <v>21.5mm FBE</v>
      </c>
      <c r="G807" s="1" t="str">
        <f>_xlfn.CONCAT(TEXT(Q807,"0.0"),"mm ",INDEX('Pipe Lookup'!D:D,MATCH('~01 Pipe Segmentation'!R807,'Pipe Lookup'!C:C,0))," TYPE ",P807)</f>
        <v>21.5mm Fusion-Bonded Epoxy TYPE 34</v>
      </c>
      <c r="L807" s="1" t="s">
        <v>55</v>
      </c>
      <c r="M807" s="1" t="s">
        <v>460</v>
      </c>
      <c r="N807" s="1" t="s">
        <v>462</v>
      </c>
      <c r="O807" s="1">
        <v>49</v>
      </c>
      <c r="P807" s="1">
        <v>34</v>
      </c>
      <c r="Q807" s="1">
        <v>21.5</v>
      </c>
      <c r="R807" s="1" t="s">
        <v>56</v>
      </c>
      <c r="S807" s="1" t="s">
        <v>449</v>
      </c>
      <c r="U807" s="1" t="s">
        <v>67</v>
      </c>
      <c r="V807" s="1">
        <v>0</v>
      </c>
      <c r="W807" s="1" t="s">
        <v>60</v>
      </c>
    </row>
    <row r="808" spans="1:23" x14ac:dyDescent="0.2">
      <c r="A808" s="1">
        <f t="shared" si="48"/>
        <v>1037775</v>
      </c>
      <c r="B808" s="1">
        <f t="shared" si="48"/>
        <v>1037780</v>
      </c>
      <c r="C808" s="11" t="s">
        <v>54</v>
      </c>
      <c r="D808" s="1" t="str">
        <f t="shared" si="49"/>
        <v>LE</v>
      </c>
      <c r="E808" s="1">
        <f t="shared" si="50"/>
        <v>23.7</v>
      </c>
      <c r="F808" s="1" t="str">
        <f t="shared" si="51"/>
        <v>23.7mm LE</v>
      </c>
      <c r="G808" s="1" t="str">
        <f>_xlfn.CONCAT(TEXT(Q808,"0.0"),"mm ",INDEX('Pipe Lookup'!D:D,MATCH('~01 Pipe Segmentation'!R808,'Pipe Lookup'!C:C,0))," TYPE ",P808)</f>
        <v>23.7mm Elbow TYPE 28</v>
      </c>
      <c r="L808" s="1" t="s">
        <v>55</v>
      </c>
      <c r="M808" s="1" t="s">
        <v>462</v>
      </c>
      <c r="N808" s="1" t="s">
        <v>463</v>
      </c>
      <c r="O808" s="1">
        <v>5</v>
      </c>
      <c r="P808" s="1">
        <v>28</v>
      </c>
      <c r="Q808" s="1">
        <v>23.7</v>
      </c>
      <c r="R808" s="1" t="s">
        <v>58</v>
      </c>
      <c r="S808" s="1" t="s">
        <v>449</v>
      </c>
      <c r="U808" s="1" t="s">
        <v>464</v>
      </c>
      <c r="V808" s="1">
        <v>0</v>
      </c>
      <c r="W808" s="1" t="s">
        <v>60</v>
      </c>
    </row>
    <row r="809" spans="1:23" x14ac:dyDescent="0.2">
      <c r="A809" s="1">
        <f t="shared" si="48"/>
        <v>1037780</v>
      </c>
      <c r="B809" s="1">
        <f t="shared" si="48"/>
        <v>1037839</v>
      </c>
      <c r="C809" s="11" t="s">
        <v>54</v>
      </c>
      <c r="D809" s="1" t="str">
        <f t="shared" si="49"/>
        <v>FBE</v>
      </c>
      <c r="E809" s="1">
        <f t="shared" si="50"/>
        <v>21.5</v>
      </c>
      <c r="F809" s="1" t="str">
        <f t="shared" si="51"/>
        <v>21.5mm FBE</v>
      </c>
      <c r="G809" s="1" t="str">
        <f>_xlfn.CONCAT(TEXT(Q809,"0.0"),"mm ",INDEX('Pipe Lookup'!D:D,MATCH('~01 Pipe Segmentation'!R809,'Pipe Lookup'!C:C,0))," TYPE ",P809)</f>
        <v>21.5mm Fusion-Bonded Epoxy TYPE 34</v>
      </c>
      <c r="L809" s="1" t="s">
        <v>55</v>
      </c>
      <c r="M809" s="1" t="s">
        <v>463</v>
      </c>
      <c r="N809" s="1" t="s">
        <v>465</v>
      </c>
      <c r="O809" s="1">
        <v>59</v>
      </c>
      <c r="P809" s="1">
        <v>34</v>
      </c>
      <c r="Q809" s="1">
        <v>21.5</v>
      </c>
      <c r="R809" s="1" t="s">
        <v>56</v>
      </c>
      <c r="S809" s="1" t="s">
        <v>449</v>
      </c>
      <c r="U809" s="1" t="s">
        <v>67</v>
      </c>
      <c r="V809" s="1">
        <v>0</v>
      </c>
      <c r="W809" s="1" t="s">
        <v>60</v>
      </c>
    </row>
    <row r="810" spans="1:23" x14ac:dyDescent="0.2">
      <c r="A810" s="1">
        <f t="shared" si="48"/>
        <v>1037839</v>
      </c>
      <c r="B810" s="1">
        <f t="shared" si="48"/>
        <v>1037844</v>
      </c>
      <c r="C810" s="11" t="s">
        <v>54</v>
      </c>
      <c r="D810" s="1" t="str">
        <f t="shared" si="49"/>
        <v>LE</v>
      </c>
      <c r="E810" s="1">
        <f t="shared" si="50"/>
        <v>23.7</v>
      </c>
      <c r="F810" s="1" t="str">
        <f t="shared" si="51"/>
        <v>23.7mm LE</v>
      </c>
      <c r="G810" s="1" t="str">
        <f>_xlfn.CONCAT(TEXT(Q810,"0.0"),"mm ",INDEX('Pipe Lookup'!D:D,MATCH('~01 Pipe Segmentation'!R810,'Pipe Lookup'!C:C,0))," TYPE ",P810)</f>
        <v>23.7mm Elbow TYPE 28</v>
      </c>
      <c r="L810" s="1" t="s">
        <v>55</v>
      </c>
      <c r="M810" s="1" t="s">
        <v>465</v>
      </c>
      <c r="N810" s="1" t="s">
        <v>466</v>
      </c>
      <c r="O810" s="1">
        <v>5</v>
      </c>
      <c r="P810" s="1">
        <v>28</v>
      </c>
      <c r="Q810" s="1">
        <v>23.7</v>
      </c>
      <c r="R810" s="1" t="s">
        <v>58</v>
      </c>
      <c r="S810" s="1" t="s">
        <v>449</v>
      </c>
      <c r="U810" s="1" t="s">
        <v>467</v>
      </c>
      <c r="V810" s="1">
        <v>0</v>
      </c>
      <c r="W810" s="1" t="s">
        <v>60</v>
      </c>
    </row>
    <row r="811" spans="1:23" x14ac:dyDescent="0.2">
      <c r="A811" s="1">
        <f t="shared" si="48"/>
        <v>1037844</v>
      </c>
      <c r="B811" s="1">
        <f t="shared" si="48"/>
        <v>1037903</v>
      </c>
      <c r="C811" s="11" t="s">
        <v>54</v>
      </c>
      <c r="D811" s="1" t="str">
        <f t="shared" si="49"/>
        <v>FBE</v>
      </c>
      <c r="E811" s="1">
        <f t="shared" si="50"/>
        <v>21.5</v>
      </c>
      <c r="F811" s="1" t="str">
        <f t="shared" si="51"/>
        <v>21.5mm FBE</v>
      </c>
      <c r="G811" s="1" t="str">
        <f>_xlfn.CONCAT(TEXT(Q811,"0.0"),"mm ",INDEX('Pipe Lookup'!D:D,MATCH('~01 Pipe Segmentation'!R811,'Pipe Lookup'!C:C,0))," TYPE ",P811)</f>
        <v>21.5mm Fusion-Bonded Epoxy TYPE 34</v>
      </c>
      <c r="L811" s="1" t="s">
        <v>55</v>
      </c>
      <c r="M811" s="1" t="s">
        <v>466</v>
      </c>
      <c r="N811" s="1" t="s">
        <v>468</v>
      </c>
      <c r="O811" s="1">
        <v>59</v>
      </c>
      <c r="P811" s="1">
        <v>34</v>
      </c>
      <c r="Q811" s="1">
        <v>21.5</v>
      </c>
      <c r="R811" s="1" t="s">
        <v>56</v>
      </c>
      <c r="S811" s="1" t="s">
        <v>449</v>
      </c>
      <c r="U811" s="1" t="s">
        <v>67</v>
      </c>
      <c r="V811" s="1">
        <v>0</v>
      </c>
      <c r="W811" s="1" t="s">
        <v>60</v>
      </c>
    </row>
    <row r="812" spans="1:23" x14ac:dyDescent="0.2">
      <c r="A812" s="1">
        <f t="shared" si="48"/>
        <v>1037903</v>
      </c>
      <c r="B812" s="1">
        <f t="shared" si="48"/>
        <v>1037908</v>
      </c>
      <c r="C812" s="11" t="s">
        <v>54</v>
      </c>
      <c r="D812" s="1" t="str">
        <f t="shared" si="49"/>
        <v>LE</v>
      </c>
      <c r="E812" s="1">
        <f t="shared" si="50"/>
        <v>23.7</v>
      </c>
      <c r="F812" s="1" t="str">
        <f t="shared" si="51"/>
        <v>23.7mm LE</v>
      </c>
      <c r="G812" s="1" t="str">
        <f>_xlfn.CONCAT(TEXT(Q812,"0.0"),"mm ",INDEX('Pipe Lookup'!D:D,MATCH('~01 Pipe Segmentation'!R812,'Pipe Lookup'!C:C,0))," TYPE ",P812)</f>
        <v>23.7mm Elbow TYPE 28</v>
      </c>
      <c r="L812" s="1" t="s">
        <v>55</v>
      </c>
      <c r="M812" s="1" t="s">
        <v>468</v>
      </c>
      <c r="N812" s="1" t="s">
        <v>469</v>
      </c>
      <c r="O812" s="1">
        <v>5</v>
      </c>
      <c r="P812" s="1">
        <v>28</v>
      </c>
      <c r="Q812" s="1">
        <v>23.7</v>
      </c>
      <c r="R812" s="1" t="s">
        <v>58</v>
      </c>
      <c r="S812" s="1" t="s">
        <v>449</v>
      </c>
      <c r="U812" s="1" t="s">
        <v>470</v>
      </c>
      <c r="V812" s="1">
        <v>0</v>
      </c>
      <c r="W812" s="1" t="s">
        <v>60</v>
      </c>
    </row>
    <row r="813" spans="1:23" x14ac:dyDescent="0.2">
      <c r="A813" s="1">
        <f t="shared" si="48"/>
        <v>1037908</v>
      </c>
      <c r="B813" s="1">
        <f t="shared" si="48"/>
        <v>1038000</v>
      </c>
      <c r="C813" s="11" t="s">
        <v>54</v>
      </c>
      <c r="D813" s="1" t="str">
        <f t="shared" si="49"/>
        <v>FBE</v>
      </c>
      <c r="E813" s="1">
        <f t="shared" si="50"/>
        <v>21.5</v>
      </c>
      <c r="F813" s="1" t="str">
        <f t="shared" si="51"/>
        <v>21.5mm FBE</v>
      </c>
      <c r="G813" s="1" t="str">
        <f>_xlfn.CONCAT(TEXT(Q813,"0.0"),"mm ",INDEX('Pipe Lookup'!D:D,MATCH('~01 Pipe Segmentation'!R813,'Pipe Lookup'!C:C,0))," TYPE ",P813)</f>
        <v>21.5mm Fusion-Bonded Epoxy TYPE 34</v>
      </c>
      <c r="L813" s="1" t="s">
        <v>55</v>
      </c>
      <c r="M813" s="1" t="s">
        <v>469</v>
      </c>
      <c r="N813" s="1" t="s">
        <v>471</v>
      </c>
      <c r="O813" s="1">
        <v>92</v>
      </c>
      <c r="P813" s="1">
        <v>34</v>
      </c>
      <c r="Q813" s="1">
        <v>21.5</v>
      </c>
      <c r="R813" s="1" t="s">
        <v>56</v>
      </c>
      <c r="S813" s="1" t="s">
        <v>449</v>
      </c>
      <c r="U813" s="1" t="s">
        <v>251</v>
      </c>
      <c r="V813" s="1">
        <v>0</v>
      </c>
      <c r="W813" s="1" t="s">
        <v>60</v>
      </c>
    </row>
    <row r="814" spans="1:23" x14ac:dyDescent="0.2">
      <c r="A814" s="1">
        <f t="shared" si="48"/>
        <v>1038000</v>
      </c>
      <c r="B814" s="1">
        <f t="shared" si="48"/>
        <v>1038031</v>
      </c>
      <c r="C814" s="11" t="s">
        <v>54</v>
      </c>
      <c r="D814" s="1" t="str">
        <f t="shared" si="49"/>
        <v>FBE</v>
      </c>
      <c r="E814" s="1">
        <f t="shared" si="50"/>
        <v>21.5</v>
      </c>
      <c r="F814" s="1" t="str">
        <f t="shared" si="51"/>
        <v>21.5mm FBE</v>
      </c>
      <c r="G814" s="1" t="str">
        <f>_xlfn.CONCAT(TEXT(Q814,"0.0"),"mm ",INDEX('Pipe Lookup'!D:D,MATCH('~01 Pipe Segmentation'!R814,'Pipe Lookup'!C:C,0))," TYPE ",P814)</f>
        <v>21.5mm Fusion-Bonded Epoxy TYPE 34</v>
      </c>
      <c r="L814" s="1" t="s">
        <v>55</v>
      </c>
      <c r="M814" s="1" t="s">
        <v>471</v>
      </c>
      <c r="N814" s="1" t="s">
        <v>472</v>
      </c>
      <c r="O814" s="1">
        <v>31</v>
      </c>
      <c r="P814" s="1">
        <v>34</v>
      </c>
      <c r="Q814" s="1">
        <v>21.5</v>
      </c>
      <c r="R814" s="1" t="s">
        <v>56</v>
      </c>
      <c r="S814" s="1" t="s">
        <v>449</v>
      </c>
      <c r="U814" s="1" t="s">
        <v>473</v>
      </c>
      <c r="V814" s="1">
        <v>0</v>
      </c>
      <c r="W814" s="1" t="s">
        <v>86</v>
      </c>
    </row>
    <row r="815" spans="1:23" x14ac:dyDescent="0.2">
      <c r="A815" s="1">
        <f t="shared" si="48"/>
        <v>1038031</v>
      </c>
      <c r="B815" s="1">
        <f t="shared" si="48"/>
        <v>1038036</v>
      </c>
      <c r="C815" s="11" t="s">
        <v>54</v>
      </c>
      <c r="D815" s="1" t="str">
        <f t="shared" si="49"/>
        <v>LE</v>
      </c>
      <c r="E815" s="1">
        <f t="shared" si="50"/>
        <v>23.7</v>
      </c>
      <c r="F815" s="1" t="str">
        <f t="shared" si="51"/>
        <v>23.7mm LE</v>
      </c>
      <c r="G815" s="1" t="str">
        <f>_xlfn.CONCAT(TEXT(Q815,"0.0"),"mm ",INDEX('Pipe Lookup'!D:D,MATCH('~01 Pipe Segmentation'!R815,'Pipe Lookup'!C:C,0))," TYPE ",P815)</f>
        <v>23.7mm Elbow TYPE 28</v>
      </c>
      <c r="L815" s="1" t="s">
        <v>55</v>
      </c>
      <c r="M815" s="1" t="s">
        <v>472</v>
      </c>
      <c r="N815" s="1" t="s">
        <v>474</v>
      </c>
      <c r="O815" s="1">
        <v>5</v>
      </c>
      <c r="P815" s="1">
        <v>28</v>
      </c>
      <c r="Q815" s="1">
        <v>23.7</v>
      </c>
      <c r="R815" s="1" t="s">
        <v>58</v>
      </c>
      <c r="S815" s="1" t="s">
        <v>449</v>
      </c>
      <c r="U815" s="1" t="s">
        <v>475</v>
      </c>
      <c r="V815" s="1">
        <v>0</v>
      </c>
      <c r="W815" s="1" t="s">
        <v>60</v>
      </c>
    </row>
    <row r="816" spans="1:23" x14ac:dyDescent="0.2">
      <c r="A816" s="1">
        <f t="shared" si="48"/>
        <v>1038036</v>
      </c>
      <c r="B816" s="1">
        <f t="shared" si="48"/>
        <v>1038072</v>
      </c>
      <c r="C816" s="11" t="s">
        <v>54</v>
      </c>
      <c r="D816" s="1" t="str">
        <f t="shared" si="49"/>
        <v>FBE</v>
      </c>
      <c r="E816" s="1">
        <f t="shared" si="50"/>
        <v>21.5</v>
      </c>
      <c r="F816" s="1" t="str">
        <f t="shared" si="51"/>
        <v>21.5mm FBE</v>
      </c>
      <c r="G816" s="1" t="str">
        <f>_xlfn.CONCAT(TEXT(Q816,"0.0"),"mm ",INDEX('Pipe Lookup'!D:D,MATCH('~01 Pipe Segmentation'!R816,'Pipe Lookup'!C:C,0))," TYPE ",P816)</f>
        <v>21.5mm Fusion-Bonded Epoxy TYPE 34</v>
      </c>
      <c r="L816" s="1" t="s">
        <v>55</v>
      </c>
      <c r="M816" s="1" t="s">
        <v>474</v>
      </c>
      <c r="N816" s="1" t="s">
        <v>476</v>
      </c>
      <c r="O816" s="1">
        <v>36</v>
      </c>
      <c r="P816" s="1">
        <v>34</v>
      </c>
      <c r="Q816" s="1">
        <v>21.5</v>
      </c>
      <c r="R816" s="1" t="s">
        <v>56</v>
      </c>
      <c r="S816" s="1" t="s">
        <v>449</v>
      </c>
      <c r="U816" s="1" t="s">
        <v>477</v>
      </c>
      <c r="V816" s="1">
        <v>0</v>
      </c>
      <c r="W816" s="1" t="s">
        <v>60</v>
      </c>
    </row>
    <row r="817" spans="1:23" x14ac:dyDescent="0.2">
      <c r="A817" s="1">
        <f t="shared" si="48"/>
        <v>1038091</v>
      </c>
      <c r="B817" s="1">
        <f t="shared" si="48"/>
        <v>1038300</v>
      </c>
      <c r="C817" s="11" t="s">
        <v>54</v>
      </c>
      <c r="D817" s="1" t="str">
        <f t="shared" si="49"/>
        <v>FBE</v>
      </c>
      <c r="E817" s="1">
        <f t="shared" si="50"/>
        <v>21.5</v>
      </c>
      <c r="F817" s="1" t="str">
        <f t="shared" si="51"/>
        <v>21.5mm FBE</v>
      </c>
      <c r="G817" s="1" t="str">
        <f>_xlfn.CONCAT(TEXT(Q817,"0.0"),"mm ",INDEX('Pipe Lookup'!D:D,MATCH('~01 Pipe Segmentation'!R817,'Pipe Lookup'!C:C,0))," TYPE ",P817)</f>
        <v>21.5mm Fusion-Bonded Epoxy TYPE 34</v>
      </c>
      <c r="L817" s="1" t="s">
        <v>55</v>
      </c>
      <c r="M817" s="1">
        <v>1038091</v>
      </c>
      <c r="N817" s="1">
        <v>1038300</v>
      </c>
      <c r="O817" s="1">
        <v>209</v>
      </c>
      <c r="P817" s="1">
        <v>34</v>
      </c>
      <c r="Q817" s="1">
        <v>21.5</v>
      </c>
      <c r="R817" s="1" t="s">
        <v>56</v>
      </c>
      <c r="S817" s="1" t="s">
        <v>449</v>
      </c>
      <c r="U817" s="1" t="s">
        <v>478</v>
      </c>
      <c r="V817" s="1" t="s">
        <v>175</v>
      </c>
      <c r="W817" s="1" t="s">
        <v>86</v>
      </c>
    </row>
    <row r="818" spans="1:23" x14ac:dyDescent="0.2">
      <c r="A818" s="1">
        <f t="shared" si="48"/>
        <v>1038300</v>
      </c>
      <c r="B818" s="1">
        <f t="shared" si="48"/>
        <v>1038555.59</v>
      </c>
      <c r="C818" s="11" t="s">
        <v>54</v>
      </c>
      <c r="D818" s="1" t="str">
        <f t="shared" si="49"/>
        <v>FBE</v>
      </c>
      <c r="E818" s="1">
        <f t="shared" si="50"/>
        <v>21.5</v>
      </c>
      <c r="F818" s="1" t="str">
        <f t="shared" si="51"/>
        <v>21.5mm FBE</v>
      </c>
      <c r="G818" s="1" t="str">
        <f>_xlfn.CONCAT(TEXT(Q818,"0.0"),"mm ",INDEX('Pipe Lookup'!D:D,MATCH('~01 Pipe Segmentation'!R818,'Pipe Lookup'!C:C,0))," TYPE ",P818)</f>
        <v>21.5mm Fusion-Bonded Epoxy TYPE 34</v>
      </c>
      <c r="L818" s="1" t="s">
        <v>55</v>
      </c>
      <c r="M818" s="1">
        <v>1038300</v>
      </c>
      <c r="N818" s="1">
        <v>1038555.59</v>
      </c>
      <c r="O818" s="1">
        <v>255.5899999999674</v>
      </c>
      <c r="P818" s="1">
        <v>34</v>
      </c>
      <c r="Q818" s="1">
        <v>21.5</v>
      </c>
      <c r="R818" s="1" t="s">
        <v>56</v>
      </c>
      <c r="S818" s="1" t="s">
        <v>449</v>
      </c>
      <c r="U818" s="1" t="s">
        <v>209</v>
      </c>
      <c r="V818" s="1">
        <v>0</v>
      </c>
      <c r="W818" s="1" t="s">
        <v>86</v>
      </c>
    </row>
    <row r="819" spans="1:23" x14ac:dyDescent="0.2">
      <c r="A819" s="1">
        <f t="shared" si="48"/>
        <v>1038555.59</v>
      </c>
      <c r="B819" s="1">
        <f t="shared" si="48"/>
        <v>1038597.59</v>
      </c>
      <c r="C819" s="11" t="s">
        <v>54</v>
      </c>
      <c r="D819" s="1" t="str">
        <f t="shared" si="49"/>
        <v>ARO</v>
      </c>
      <c r="E819" s="1">
        <f t="shared" si="50"/>
        <v>21.5</v>
      </c>
      <c r="F819" s="1" t="str">
        <f t="shared" si="51"/>
        <v>21.5mm ARO</v>
      </c>
      <c r="G819" s="1" t="str">
        <f>_xlfn.CONCAT(TEXT(Q819,"0.0"),"mm ",INDEX('Pipe Lookup'!D:D,MATCH('~01 Pipe Segmentation'!R819,'Pipe Lookup'!C:C,0))," TYPE ",P819)</f>
        <v>21.5mm Abrasion-Resistant Overcoat TYPE 15</v>
      </c>
      <c r="L819" s="1" t="s">
        <v>55</v>
      </c>
      <c r="M819" s="1">
        <v>1038555.59</v>
      </c>
      <c r="N819" s="1">
        <v>1038597.59</v>
      </c>
      <c r="O819" s="1">
        <v>42</v>
      </c>
      <c r="P819" s="1">
        <v>15</v>
      </c>
      <c r="Q819" s="1">
        <v>21.5</v>
      </c>
      <c r="R819" s="1" t="s">
        <v>80</v>
      </c>
      <c r="S819" s="1" t="s">
        <v>449</v>
      </c>
      <c r="U819" s="1" t="s">
        <v>67</v>
      </c>
      <c r="V819" s="1">
        <v>0</v>
      </c>
      <c r="W819" s="1" t="s">
        <v>60</v>
      </c>
    </row>
    <row r="820" spans="1:23" x14ac:dyDescent="0.2">
      <c r="A820" s="1">
        <f t="shared" si="48"/>
        <v>1038597.59</v>
      </c>
      <c r="B820" s="1">
        <f t="shared" si="48"/>
        <v>1038688.87</v>
      </c>
      <c r="C820" s="11" t="s">
        <v>54</v>
      </c>
      <c r="D820" s="1" t="str">
        <f t="shared" si="49"/>
        <v>FBE</v>
      </c>
      <c r="E820" s="1">
        <f t="shared" si="50"/>
        <v>21.5</v>
      </c>
      <c r="F820" s="1" t="str">
        <f t="shared" si="51"/>
        <v>21.5mm FBE</v>
      </c>
      <c r="G820" s="1" t="str">
        <f>_xlfn.CONCAT(TEXT(Q820,"0.0"),"mm ",INDEX('Pipe Lookup'!D:D,MATCH('~01 Pipe Segmentation'!R820,'Pipe Lookup'!C:C,0))," TYPE ",P820)</f>
        <v>21.5mm Fusion-Bonded Epoxy TYPE 34</v>
      </c>
      <c r="L820" s="1" t="s">
        <v>55</v>
      </c>
      <c r="M820" s="1">
        <v>1038597.59</v>
      </c>
      <c r="N820" s="1">
        <v>1038688.87</v>
      </c>
      <c r="O820" s="1">
        <v>91.28000000002794</v>
      </c>
      <c r="P820" s="1">
        <v>34</v>
      </c>
      <c r="Q820" s="1">
        <v>21.5</v>
      </c>
      <c r="R820" s="1" t="s">
        <v>56</v>
      </c>
      <c r="S820" s="1" t="s">
        <v>449</v>
      </c>
      <c r="U820" s="1" t="s">
        <v>67</v>
      </c>
      <c r="V820" s="1">
        <v>0</v>
      </c>
      <c r="W820" s="1" t="s">
        <v>60</v>
      </c>
    </row>
    <row r="821" spans="1:23" x14ac:dyDescent="0.2">
      <c r="A821" s="1">
        <f t="shared" si="48"/>
        <v>1038688.87</v>
      </c>
      <c r="B821" s="1">
        <f t="shared" si="48"/>
        <v>1038694.1</v>
      </c>
      <c r="C821" s="11" t="s">
        <v>54</v>
      </c>
      <c r="D821" s="1" t="str">
        <f t="shared" si="49"/>
        <v>LE</v>
      </c>
      <c r="E821" s="1">
        <f t="shared" si="50"/>
        <v>23.7</v>
      </c>
      <c r="F821" s="1" t="str">
        <f t="shared" si="51"/>
        <v>23.7mm LE</v>
      </c>
      <c r="G821" s="1" t="str">
        <f>_xlfn.CONCAT(TEXT(Q821,"0.0"),"mm ",INDEX('Pipe Lookup'!D:D,MATCH('~01 Pipe Segmentation'!R821,'Pipe Lookup'!C:C,0))," TYPE ",P821)</f>
        <v>23.7mm Elbow TYPE 28</v>
      </c>
      <c r="L821" s="1" t="s">
        <v>55</v>
      </c>
      <c r="M821" s="1">
        <v>1038688.87</v>
      </c>
      <c r="N821" s="1">
        <v>1038694.1</v>
      </c>
      <c r="O821" s="1">
        <v>5.2299999999813735</v>
      </c>
      <c r="P821" s="1">
        <v>28</v>
      </c>
      <c r="Q821" s="1">
        <v>23.7</v>
      </c>
      <c r="R821" s="1" t="s">
        <v>58</v>
      </c>
      <c r="S821" s="1" t="s">
        <v>449</v>
      </c>
      <c r="U821" s="1" t="s">
        <v>479</v>
      </c>
      <c r="V821" s="1">
        <v>0</v>
      </c>
      <c r="W821" s="1" t="s">
        <v>60</v>
      </c>
    </row>
    <row r="822" spans="1:23" x14ac:dyDescent="0.2">
      <c r="A822" s="1">
        <f t="shared" si="48"/>
        <v>1038694.1</v>
      </c>
      <c r="B822" s="1">
        <f t="shared" si="48"/>
        <v>1038800</v>
      </c>
      <c r="C822" s="11" t="s">
        <v>54</v>
      </c>
      <c r="D822" s="1" t="str">
        <f t="shared" si="49"/>
        <v>FBE</v>
      </c>
      <c r="E822" s="1">
        <f t="shared" si="50"/>
        <v>21.5</v>
      </c>
      <c r="F822" s="1" t="str">
        <f t="shared" si="51"/>
        <v>21.5mm FBE</v>
      </c>
      <c r="G822" s="1" t="str">
        <f>_xlfn.CONCAT(TEXT(Q822,"0.0"),"mm ",INDEX('Pipe Lookup'!D:D,MATCH('~01 Pipe Segmentation'!R822,'Pipe Lookup'!C:C,0))," TYPE ",P822)</f>
        <v>21.5mm Fusion-Bonded Epoxy TYPE 34</v>
      </c>
      <c r="L822" s="1" t="s">
        <v>55</v>
      </c>
      <c r="M822" s="1">
        <v>1038694.1</v>
      </c>
      <c r="N822" s="1">
        <v>1038800</v>
      </c>
      <c r="O822" s="1">
        <v>105.90000000002328</v>
      </c>
      <c r="P822" s="1">
        <v>34</v>
      </c>
      <c r="Q822" s="1">
        <v>21.5</v>
      </c>
      <c r="R822" s="1" t="s">
        <v>56</v>
      </c>
      <c r="S822" s="1" t="s">
        <v>449</v>
      </c>
      <c r="U822" s="1" t="s">
        <v>251</v>
      </c>
      <c r="V822" s="1">
        <v>0</v>
      </c>
      <c r="W822" s="1" t="s">
        <v>60</v>
      </c>
    </row>
    <row r="823" spans="1:23" x14ac:dyDescent="0.2">
      <c r="A823" s="1">
        <f t="shared" si="48"/>
        <v>1038800</v>
      </c>
      <c r="B823" s="1">
        <f t="shared" si="48"/>
        <v>1039105.57</v>
      </c>
      <c r="C823" s="11" t="s">
        <v>54</v>
      </c>
      <c r="D823" s="1" t="str">
        <f t="shared" si="49"/>
        <v>FBE</v>
      </c>
      <c r="E823" s="1">
        <f t="shared" si="50"/>
        <v>21.5</v>
      </c>
      <c r="F823" s="1" t="str">
        <f t="shared" si="51"/>
        <v>21.5mm FBE</v>
      </c>
      <c r="G823" s="1" t="str">
        <f>_xlfn.CONCAT(TEXT(Q823,"0.0"),"mm ",INDEX('Pipe Lookup'!D:D,MATCH('~01 Pipe Segmentation'!R823,'Pipe Lookup'!C:C,0))," TYPE ",P823)</f>
        <v>21.5mm Fusion-Bonded Epoxy TYPE 34</v>
      </c>
      <c r="L823" s="1" t="s">
        <v>55</v>
      </c>
      <c r="M823" s="1">
        <v>1038800</v>
      </c>
      <c r="N823" s="1">
        <v>1039105.57</v>
      </c>
      <c r="O823" s="1">
        <v>305.56999999994878</v>
      </c>
      <c r="P823" s="1">
        <v>34</v>
      </c>
      <c r="Q823" s="1">
        <v>21.5</v>
      </c>
      <c r="R823" s="1" t="s">
        <v>56</v>
      </c>
      <c r="S823" s="1" t="s">
        <v>449</v>
      </c>
      <c r="V823" s="1">
        <v>0</v>
      </c>
      <c r="W823" s="1" t="s">
        <v>86</v>
      </c>
    </row>
    <row r="824" spans="1:23" x14ac:dyDescent="0.2">
      <c r="A824" s="1">
        <f t="shared" si="48"/>
        <v>1039105.57</v>
      </c>
      <c r="B824" s="1">
        <f t="shared" si="48"/>
        <v>1039110.24</v>
      </c>
      <c r="C824" s="11" t="s">
        <v>54</v>
      </c>
      <c r="D824" s="1" t="str">
        <f t="shared" si="49"/>
        <v>LE</v>
      </c>
      <c r="E824" s="1">
        <f t="shared" si="50"/>
        <v>23.7</v>
      </c>
      <c r="F824" s="1" t="str">
        <f t="shared" si="51"/>
        <v>23.7mm LE</v>
      </c>
      <c r="G824" s="1" t="str">
        <f>_xlfn.CONCAT(TEXT(Q824,"0.0"),"mm ",INDEX('Pipe Lookup'!D:D,MATCH('~01 Pipe Segmentation'!R824,'Pipe Lookup'!C:C,0))," TYPE ",P824)</f>
        <v>23.7mm Elbow TYPE 28</v>
      </c>
      <c r="L824" s="1" t="s">
        <v>55</v>
      </c>
      <c r="M824" s="1">
        <v>1039105.57</v>
      </c>
      <c r="N824" s="1">
        <v>1039110.24</v>
      </c>
      <c r="O824" s="1">
        <v>4.6700000000419095</v>
      </c>
      <c r="P824" s="1">
        <v>28</v>
      </c>
      <c r="Q824" s="1">
        <v>23.7</v>
      </c>
      <c r="R824" s="1" t="s">
        <v>58</v>
      </c>
      <c r="S824" s="1" t="s">
        <v>449</v>
      </c>
      <c r="U824" s="1" t="s">
        <v>480</v>
      </c>
      <c r="V824" s="1">
        <v>0</v>
      </c>
      <c r="W824" s="1" t="s">
        <v>60</v>
      </c>
    </row>
    <row r="825" spans="1:23" x14ac:dyDescent="0.2">
      <c r="A825" s="1">
        <f t="shared" si="48"/>
        <v>1039110.24</v>
      </c>
      <c r="B825" s="1">
        <f t="shared" si="48"/>
        <v>1039124.91</v>
      </c>
      <c r="C825" s="11" t="s">
        <v>54</v>
      </c>
      <c r="D825" s="1" t="str">
        <f t="shared" si="49"/>
        <v>FBE</v>
      </c>
      <c r="E825" s="1">
        <f t="shared" si="50"/>
        <v>21.5</v>
      </c>
      <c r="F825" s="1" t="str">
        <f t="shared" si="51"/>
        <v>21.5mm FBE</v>
      </c>
      <c r="G825" s="1" t="str">
        <f>_xlfn.CONCAT(TEXT(Q825,"0.0"),"mm ",INDEX('Pipe Lookup'!D:D,MATCH('~01 Pipe Segmentation'!R825,'Pipe Lookup'!C:C,0))," TYPE ",P825)</f>
        <v>21.5mm Fusion-Bonded Epoxy TYPE 34</v>
      </c>
      <c r="L825" s="1" t="s">
        <v>55</v>
      </c>
      <c r="M825" s="1">
        <v>1039110.24</v>
      </c>
      <c r="N825" s="1">
        <v>1039124.91</v>
      </c>
      <c r="O825" s="1">
        <v>14.67000000004191</v>
      </c>
      <c r="P825" s="1">
        <v>34</v>
      </c>
      <c r="Q825" s="1">
        <v>21.5</v>
      </c>
      <c r="R825" s="1" t="s">
        <v>56</v>
      </c>
      <c r="S825" s="1" t="s">
        <v>449</v>
      </c>
      <c r="V825" s="1">
        <v>0</v>
      </c>
      <c r="W825" s="1" t="s">
        <v>60</v>
      </c>
    </row>
    <row r="826" spans="1:23" x14ac:dyDescent="0.2">
      <c r="A826" s="1">
        <f t="shared" si="48"/>
        <v>1039124.91</v>
      </c>
      <c r="B826" s="1">
        <f t="shared" si="48"/>
        <v>1039129.59</v>
      </c>
      <c r="C826" s="11" t="s">
        <v>54</v>
      </c>
      <c r="D826" s="1" t="str">
        <f t="shared" si="49"/>
        <v>LE</v>
      </c>
      <c r="E826" s="1">
        <f t="shared" si="50"/>
        <v>23.7</v>
      </c>
      <c r="F826" s="1" t="str">
        <f t="shared" si="51"/>
        <v>23.7mm LE</v>
      </c>
      <c r="G826" s="1" t="str">
        <f>_xlfn.CONCAT(TEXT(Q826,"0.0"),"mm ",INDEX('Pipe Lookup'!D:D,MATCH('~01 Pipe Segmentation'!R826,'Pipe Lookup'!C:C,0))," TYPE ",P826)</f>
        <v>23.7mm Elbow TYPE 28</v>
      </c>
      <c r="L826" s="1" t="s">
        <v>55</v>
      </c>
      <c r="M826" s="1">
        <v>1039124.91</v>
      </c>
      <c r="N826" s="1">
        <v>1039129.59</v>
      </c>
      <c r="O826" s="1">
        <v>4.6799999999348074</v>
      </c>
      <c r="P826" s="1">
        <v>28</v>
      </c>
      <c r="Q826" s="1">
        <v>23.7</v>
      </c>
      <c r="R826" s="1" t="s">
        <v>58</v>
      </c>
      <c r="S826" s="1" t="s">
        <v>449</v>
      </c>
      <c r="U826" s="1" t="s">
        <v>481</v>
      </c>
      <c r="V826" s="1">
        <v>0</v>
      </c>
      <c r="W826" s="1" t="s">
        <v>60</v>
      </c>
    </row>
    <row r="827" spans="1:23" x14ac:dyDescent="0.2">
      <c r="A827" s="1">
        <f t="shared" si="48"/>
        <v>1039129.59</v>
      </c>
      <c r="B827" s="1">
        <f t="shared" si="48"/>
        <v>1039165.86</v>
      </c>
      <c r="C827" s="11" t="s">
        <v>54</v>
      </c>
      <c r="D827" s="1" t="str">
        <f t="shared" si="49"/>
        <v>FBE</v>
      </c>
      <c r="E827" s="1">
        <f t="shared" si="50"/>
        <v>21.5</v>
      </c>
      <c r="F827" s="1" t="str">
        <f t="shared" si="51"/>
        <v>21.5mm FBE</v>
      </c>
      <c r="G827" s="1" t="str">
        <f>_xlfn.CONCAT(TEXT(Q827,"0.0"),"mm ",INDEX('Pipe Lookup'!D:D,MATCH('~01 Pipe Segmentation'!R827,'Pipe Lookup'!C:C,0))," TYPE ",P827)</f>
        <v>21.5mm Fusion-Bonded Epoxy TYPE 34</v>
      </c>
      <c r="L827" s="1" t="s">
        <v>55</v>
      </c>
      <c r="M827" s="1">
        <v>1039129.59</v>
      </c>
      <c r="N827" s="1">
        <v>1039165.86</v>
      </c>
      <c r="O827" s="1">
        <v>36.270000000018626</v>
      </c>
      <c r="P827" s="1">
        <v>34</v>
      </c>
      <c r="Q827" s="1">
        <v>21.5</v>
      </c>
      <c r="R827" s="1" t="s">
        <v>56</v>
      </c>
      <c r="S827" s="1" t="s">
        <v>449</v>
      </c>
      <c r="V827" s="1">
        <v>0</v>
      </c>
      <c r="W827" s="1" t="s">
        <v>60</v>
      </c>
    </row>
    <row r="828" spans="1:23" x14ac:dyDescent="0.2">
      <c r="A828" s="1">
        <f t="shared" si="48"/>
        <v>1039165.86</v>
      </c>
      <c r="B828" s="1">
        <f t="shared" si="48"/>
        <v>1039170.87</v>
      </c>
      <c r="C828" s="11" t="s">
        <v>54</v>
      </c>
      <c r="D828" s="1" t="str">
        <f t="shared" si="49"/>
        <v>LE</v>
      </c>
      <c r="E828" s="1">
        <f t="shared" si="50"/>
        <v>23.7</v>
      </c>
      <c r="F828" s="1" t="str">
        <f t="shared" si="51"/>
        <v>23.7mm LE</v>
      </c>
      <c r="G828" s="1" t="str">
        <f>_xlfn.CONCAT(TEXT(Q828,"0.0"),"mm ",INDEX('Pipe Lookup'!D:D,MATCH('~01 Pipe Segmentation'!R828,'Pipe Lookup'!C:C,0))," TYPE ",P828)</f>
        <v>23.7mm Elbow TYPE 28</v>
      </c>
      <c r="L828" s="1" t="s">
        <v>55</v>
      </c>
      <c r="M828" s="1">
        <v>1039165.86</v>
      </c>
      <c r="N828" s="1">
        <v>1039170.87</v>
      </c>
      <c r="O828" s="1">
        <v>5.0100000000093132</v>
      </c>
      <c r="P828" s="1">
        <v>28</v>
      </c>
      <c r="Q828" s="1">
        <v>23.7</v>
      </c>
      <c r="R828" s="1" t="s">
        <v>58</v>
      </c>
      <c r="S828" s="1" t="s">
        <v>449</v>
      </c>
      <c r="U828" s="1" t="s">
        <v>482</v>
      </c>
      <c r="V828" s="1">
        <v>0</v>
      </c>
      <c r="W828" s="1" t="s">
        <v>60</v>
      </c>
    </row>
    <row r="829" spans="1:23" x14ac:dyDescent="0.2">
      <c r="A829" s="1">
        <f t="shared" si="48"/>
        <v>1039170.87</v>
      </c>
      <c r="B829" s="1">
        <f t="shared" si="48"/>
        <v>1039300</v>
      </c>
      <c r="C829" s="11" t="s">
        <v>54</v>
      </c>
      <c r="D829" s="1" t="str">
        <f t="shared" si="49"/>
        <v>FBE</v>
      </c>
      <c r="E829" s="1">
        <f t="shared" si="50"/>
        <v>21.5</v>
      </c>
      <c r="F829" s="1" t="str">
        <f t="shared" si="51"/>
        <v>21.5mm FBE</v>
      </c>
      <c r="G829" s="1" t="str">
        <f>_xlfn.CONCAT(TEXT(Q829,"0.0"),"mm ",INDEX('Pipe Lookup'!D:D,MATCH('~01 Pipe Segmentation'!R829,'Pipe Lookup'!C:C,0))," TYPE ",P829)</f>
        <v>21.5mm Fusion-Bonded Epoxy TYPE 34</v>
      </c>
      <c r="L829" s="1" t="s">
        <v>55</v>
      </c>
      <c r="M829" s="1">
        <v>1039170.87</v>
      </c>
      <c r="N829" s="1">
        <v>1039300</v>
      </c>
      <c r="O829" s="1">
        <v>129.13000000000466</v>
      </c>
      <c r="P829" s="1">
        <v>34</v>
      </c>
      <c r="Q829" s="1">
        <v>21.5</v>
      </c>
      <c r="R829" s="1" t="s">
        <v>56</v>
      </c>
      <c r="S829" s="1" t="s">
        <v>449</v>
      </c>
      <c r="V829" s="1">
        <v>0</v>
      </c>
      <c r="W829" s="1" t="s">
        <v>60</v>
      </c>
    </row>
    <row r="830" spans="1:23" x14ac:dyDescent="0.2">
      <c r="A830" s="1">
        <f t="shared" si="48"/>
        <v>1039300</v>
      </c>
      <c r="B830" s="1">
        <f t="shared" si="48"/>
        <v>1039346.59</v>
      </c>
      <c r="C830" s="11" t="s">
        <v>54</v>
      </c>
      <c r="D830" s="1" t="str">
        <f t="shared" si="49"/>
        <v>FBE</v>
      </c>
      <c r="E830" s="1">
        <f t="shared" si="50"/>
        <v>21.5</v>
      </c>
      <c r="F830" s="1" t="str">
        <f t="shared" si="51"/>
        <v>21.5mm FBE</v>
      </c>
      <c r="G830" s="1" t="str">
        <f>_xlfn.CONCAT(TEXT(Q830,"0.0"),"mm ",INDEX('Pipe Lookup'!D:D,MATCH('~01 Pipe Segmentation'!R830,'Pipe Lookup'!C:C,0))," TYPE ",P830)</f>
        <v>21.5mm Fusion-Bonded Epoxy TYPE 34</v>
      </c>
      <c r="L830" s="1" t="s">
        <v>55</v>
      </c>
      <c r="M830" s="1">
        <v>1039300</v>
      </c>
      <c r="N830" s="1">
        <v>1039346.59</v>
      </c>
      <c r="O830" s="1">
        <v>46.589999999967404</v>
      </c>
      <c r="P830" s="1">
        <v>34</v>
      </c>
      <c r="Q830" s="1">
        <v>21.5</v>
      </c>
      <c r="R830" s="1" t="s">
        <v>56</v>
      </c>
      <c r="S830" s="1" t="s">
        <v>483</v>
      </c>
      <c r="V830" s="1">
        <v>0</v>
      </c>
      <c r="W830" s="1" t="s">
        <v>60</v>
      </c>
    </row>
    <row r="831" spans="1:23" x14ac:dyDescent="0.2">
      <c r="A831" s="1">
        <f t="shared" si="48"/>
        <v>1039346.59</v>
      </c>
      <c r="B831" s="1">
        <f t="shared" si="48"/>
        <v>1039364.96</v>
      </c>
      <c r="C831" s="11" t="s">
        <v>54</v>
      </c>
      <c r="D831" s="1" t="str">
        <f t="shared" si="49"/>
        <v>ARO</v>
      </c>
      <c r="E831" s="1">
        <f t="shared" si="50"/>
        <v>21.5</v>
      </c>
      <c r="F831" s="1" t="str">
        <f t="shared" si="51"/>
        <v>21.5mm ARO</v>
      </c>
      <c r="G831" s="1" t="str">
        <f>_xlfn.CONCAT(TEXT(Q831,"0.0"),"mm ",INDEX('Pipe Lookup'!D:D,MATCH('~01 Pipe Segmentation'!R831,'Pipe Lookup'!C:C,0))," TYPE ",P831)</f>
        <v>21.5mm Abrasion-Resistant Overcoat TYPE 15</v>
      </c>
      <c r="L831" s="1" t="s">
        <v>55</v>
      </c>
      <c r="M831" s="1">
        <v>1039346.59</v>
      </c>
      <c r="N831" s="1">
        <v>1039364.96</v>
      </c>
      <c r="O831" s="1">
        <v>18.369999999995343</v>
      </c>
      <c r="P831" s="1">
        <v>15</v>
      </c>
      <c r="Q831" s="1">
        <v>21.5</v>
      </c>
      <c r="R831" s="1" t="s">
        <v>80</v>
      </c>
      <c r="S831" s="1" t="s">
        <v>483</v>
      </c>
      <c r="V831" s="1">
        <v>0</v>
      </c>
      <c r="W831" s="1" t="s">
        <v>60</v>
      </c>
    </row>
    <row r="832" spans="1:23" x14ac:dyDescent="0.2">
      <c r="A832" s="1">
        <f t="shared" si="48"/>
        <v>1039364.96</v>
      </c>
      <c r="B832" s="1">
        <f t="shared" si="48"/>
        <v>1039370.46</v>
      </c>
      <c r="C832" s="11" t="s">
        <v>54</v>
      </c>
      <c r="D832" s="1" t="str">
        <f t="shared" si="49"/>
        <v>LE</v>
      </c>
      <c r="E832" s="1">
        <f t="shared" si="50"/>
        <v>23.7</v>
      </c>
      <c r="F832" s="1" t="str">
        <f t="shared" si="51"/>
        <v>23.7mm LE</v>
      </c>
      <c r="G832" s="1" t="str">
        <f>_xlfn.CONCAT(TEXT(Q832,"0.0"),"mm ",INDEX('Pipe Lookup'!D:D,MATCH('~01 Pipe Segmentation'!R832,'Pipe Lookup'!C:C,0))," TYPE ",P832)</f>
        <v>23.7mm Elbow TYPE 28</v>
      </c>
      <c r="L832" s="1" t="s">
        <v>55</v>
      </c>
      <c r="M832" s="1">
        <v>1039364.96</v>
      </c>
      <c r="N832" s="1">
        <v>1039370.46</v>
      </c>
      <c r="O832" s="1">
        <v>5.5</v>
      </c>
      <c r="P832" s="1">
        <v>28</v>
      </c>
      <c r="Q832" s="1">
        <v>23.7</v>
      </c>
      <c r="R832" s="1" t="s">
        <v>58</v>
      </c>
      <c r="S832" s="1" t="s">
        <v>483</v>
      </c>
      <c r="U832" s="1" t="s">
        <v>484</v>
      </c>
      <c r="V832" s="1">
        <v>0</v>
      </c>
      <c r="W832" s="1" t="s">
        <v>60</v>
      </c>
    </row>
    <row r="833" spans="1:23" x14ac:dyDescent="0.2">
      <c r="A833" s="1">
        <f t="shared" si="48"/>
        <v>1039370.46</v>
      </c>
      <c r="B833" s="1">
        <f t="shared" si="48"/>
        <v>1039385.32</v>
      </c>
      <c r="C833" s="11" t="s">
        <v>54</v>
      </c>
      <c r="D833" s="1" t="str">
        <f t="shared" si="49"/>
        <v>FBE</v>
      </c>
      <c r="E833" s="1">
        <f t="shared" si="50"/>
        <v>21.5</v>
      </c>
      <c r="F833" s="1" t="str">
        <f t="shared" si="51"/>
        <v>21.5mm FBE</v>
      </c>
      <c r="G833" s="1" t="str">
        <f>_xlfn.CONCAT(TEXT(Q833,"0.0"),"mm ",INDEX('Pipe Lookup'!D:D,MATCH('~01 Pipe Segmentation'!R833,'Pipe Lookup'!C:C,0))," TYPE ",P833)</f>
        <v>21.5mm Fusion-Bonded Epoxy TYPE 34</v>
      </c>
      <c r="L833" s="1" t="s">
        <v>55</v>
      </c>
      <c r="M833" s="1">
        <v>1039370.46</v>
      </c>
      <c r="N833" s="1">
        <v>1039385.32</v>
      </c>
      <c r="O833" s="1">
        <v>14.85999999998603</v>
      </c>
      <c r="P833" s="1">
        <v>34</v>
      </c>
      <c r="Q833" s="1">
        <v>21.5</v>
      </c>
      <c r="R833" s="1" t="s">
        <v>56</v>
      </c>
      <c r="S833" s="1" t="s">
        <v>483</v>
      </c>
      <c r="V833" s="1">
        <v>0</v>
      </c>
      <c r="W833" s="1" t="s">
        <v>60</v>
      </c>
    </row>
    <row r="834" spans="1:23" x14ac:dyDescent="0.2">
      <c r="A834" s="1">
        <f t="shared" ref="A834:B897" si="52">IF(OR(AND(ISNUMBER(M834),M834&gt;0),ISNUMBER(SEARCH("+",M834))),IF(NOT(ISNUMBER(M834)),1000*LEFT(M834,SEARCH("+",M834)-1)+MID(M834,SEARCH("+",M834)+1,3)+RIGHT(M834,3),M834),"")</f>
        <v>1039385.32</v>
      </c>
      <c r="B834" s="1">
        <f t="shared" si="52"/>
        <v>1039390.1</v>
      </c>
      <c r="C834" s="11" t="s">
        <v>54</v>
      </c>
      <c r="D834" s="1" t="str">
        <f t="shared" si="49"/>
        <v>LE</v>
      </c>
      <c r="E834" s="1">
        <f t="shared" si="50"/>
        <v>23.7</v>
      </c>
      <c r="F834" s="1" t="str">
        <f t="shared" si="51"/>
        <v>23.7mm LE</v>
      </c>
      <c r="G834" s="1" t="str">
        <f>_xlfn.CONCAT(TEXT(Q834,"0.0"),"mm ",INDEX('Pipe Lookup'!D:D,MATCH('~01 Pipe Segmentation'!R834,'Pipe Lookup'!C:C,0))," TYPE ",P834)</f>
        <v>23.7mm Elbow TYPE 28</v>
      </c>
      <c r="L834" s="1" t="s">
        <v>55</v>
      </c>
      <c r="M834" s="1">
        <v>1039385.32</v>
      </c>
      <c r="N834" s="1">
        <v>1039390.1</v>
      </c>
      <c r="O834" s="1">
        <v>4.7800000000279397</v>
      </c>
      <c r="P834" s="1">
        <v>28</v>
      </c>
      <c r="Q834" s="1">
        <v>23.7</v>
      </c>
      <c r="R834" s="1" t="s">
        <v>58</v>
      </c>
      <c r="S834" s="1" t="s">
        <v>483</v>
      </c>
      <c r="U834" s="1" t="s">
        <v>485</v>
      </c>
      <c r="V834" s="1">
        <v>0</v>
      </c>
      <c r="W834" s="1" t="s">
        <v>60</v>
      </c>
    </row>
    <row r="835" spans="1:23" x14ac:dyDescent="0.2">
      <c r="A835" s="1">
        <f t="shared" si="52"/>
        <v>1039390.1</v>
      </c>
      <c r="B835" s="1">
        <f t="shared" si="52"/>
        <v>1039768.58</v>
      </c>
      <c r="C835" s="11" t="s">
        <v>54</v>
      </c>
      <c r="D835" s="1" t="str">
        <f t="shared" ref="D835:D898" si="53">TRIM(LEFT(R835,3))</f>
        <v>FBE</v>
      </c>
      <c r="E835" s="1">
        <f t="shared" ref="E835:E898" si="54">Q835</f>
        <v>21.5</v>
      </c>
      <c r="F835" s="1" t="str">
        <f t="shared" ref="F835:F898" si="55">_xlfn.CONCAT(TEXT(Q835,"0.0"),"mm ",R835)</f>
        <v>21.5mm FBE</v>
      </c>
      <c r="G835" s="1" t="str">
        <f>_xlfn.CONCAT(TEXT(Q835,"0.0"),"mm ",INDEX('Pipe Lookup'!D:D,MATCH('~01 Pipe Segmentation'!R835,'Pipe Lookup'!C:C,0))," TYPE ",P835)</f>
        <v>21.5mm Fusion-Bonded Epoxy TYPE 34</v>
      </c>
      <c r="L835" s="1" t="s">
        <v>55</v>
      </c>
      <c r="M835" s="1">
        <v>1039390.1</v>
      </c>
      <c r="N835" s="1">
        <v>1039768.58</v>
      </c>
      <c r="O835" s="1">
        <v>378.47999999998137</v>
      </c>
      <c r="P835" s="1">
        <v>34</v>
      </c>
      <c r="Q835" s="1">
        <v>21.5</v>
      </c>
      <c r="R835" s="1" t="s">
        <v>56</v>
      </c>
      <c r="S835" s="1" t="s">
        <v>483</v>
      </c>
      <c r="V835" s="1">
        <v>0</v>
      </c>
      <c r="W835" s="1" t="s">
        <v>60</v>
      </c>
    </row>
    <row r="836" spans="1:23" x14ac:dyDescent="0.2">
      <c r="A836" s="1">
        <f t="shared" si="52"/>
        <v>1039768.58</v>
      </c>
      <c r="B836" s="1">
        <f t="shared" si="52"/>
        <v>1039828.72</v>
      </c>
      <c r="C836" s="11" t="s">
        <v>54</v>
      </c>
      <c r="D836" s="1" t="str">
        <f t="shared" si="53"/>
        <v>ARO</v>
      </c>
      <c r="E836" s="1">
        <f t="shared" si="54"/>
        <v>21.5</v>
      </c>
      <c r="F836" s="1" t="str">
        <f t="shared" si="55"/>
        <v>21.5mm ARO</v>
      </c>
      <c r="G836" s="1" t="str">
        <f>_xlfn.CONCAT(TEXT(Q836,"0.0"),"mm ",INDEX('Pipe Lookup'!D:D,MATCH('~01 Pipe Segmentation'!R836,'Pipe Lookup'!C:C,0))," TYPE ",P836)</f>
        <v>21.5mm Abrasion-Resistant Overcoat TYPE 15</v>
      </c>
      <c r="L836" s="1" t="s">
        <v>55</v>
      </c>
      <c r="M836" s="1">
        <v>1039768.58</v>
      </c>
      <c r="N836" s="1">
        <v>1039828.72</v>
      </c>
      <c r="O836" s="1">
        <v>60.14000000001397</v>
      </c>
      <c r="P836" s="1">
        <v>15</v>
      </c>
      <c r="Q836" s="1">
        <v>21.5</v>
      </c>
      <c r="R836" s="1" t="s">
        <v>80</v>
      </c>
      <c r="S836" s="1" t="s">
        <v>483</v>
      </c>
      <c r="U836" s="1" t="s">
        <v>67</v>
      </c>
      <c r="V836" s="1">
        <v>0</v>
      </c>
      <c r="W836" s="1" t="s">
        <v>60</v>
      </c>
    </row>
    <row r="837" spans="1:23" x14ac:dyDescent="0.2">
      <c r="A837" s="1">
        <f t="shared" si="52"/>
        <v>1039828.72</v>
      </c>
      <c r="B837" s="1">
        <f t="shared" si="52"/>
        <v>1039843.97</v>
      </c>
      <c r="C837" s="11" t="s">
        <v>54</v>
      </c>
      <c r="D837" s="1" t="str">
        <f t="shared" si="53"/>
        <v>FBE</v>
      </c>
      <c r="E837" s="1">
        <f t="shared" si="54"/>
        <v>21.5</v>
      </c>
      <c r="F837" s="1" t="str">
        <f t="shared" si="55"/>
        <v>21.5mm FBE</v>
      </c>
      <c r="G837" s="1" t="str">
        <f>_xlfn.CONCAT(TEXT(Q837,"0.0"),"mm ",INDEX('Pipe Lookup'!D:D,MATCH('~01 Pipe Segmentation'!R837,'Pipe Lookup'!C:C,0))," TYPE ",P837)</f>
        <v>21.5mm Fusion-Bonded Epoxy TYPE 34</v>
      </c>
      <c r="L837" s="1" t="s">
        <v>55</v>
      </c>
      <c r="M837" s="1">
        <v>1039828.72</v>
      </c>
      <c r="N837" s="1">
        <v>1039843.97</v>
      </c>
      <c r="O837" s="1">
        <v>15.25</v>
      </c>
      <c r="P837" s="1">
        <v>34</v>
      </c>
      <c r="Q837" s="1">
        <v>21.5</v>
      </c>
      <c r="R837" s="1" t="s">
        <v>56</v>
      </c>
      <c r="S837" s="1" t="s">
        <v>483</v>
      </c>
      <c r="V837" s="1">
        <v>0</v>
      </c>
      <c r="W837" s="1" t="s">
        <v>60</v>
      </c>
    </row>
    <row r="838" spans="1:23" x14ac:dyDescent="0.2">
      <c r="A838" s="1">
        <f t="shared" si="52"/>
        <v>1039843.97</v>
      </c>
      <c r="B838" s="1">
        <f t="shared" si="52"/>
        <v>1039849.2</v>
      </c>
      <c r="C838" s="11" t="s">
        <v>54</v>
      </c>
      <c r="D838" s="1" t="str">
        <f t="shared" si="53"/>
        <v>LE</v>
      </c>
      <c r="E838" s="1">
        <f t="shared" si="54"/>
        <v>23.7</v>
      </c>
      <c r="F838" s="1" t="str">
        <f t="shared" si="55"/>
        <v>23.7mm LE</v>
      </c>
      <c r="G838" s="1" t="str">
        <f>_xlfn.CONCAT(TEXT(Q838,"0.0"),"mm ",INDEX('Pipe Lookup'!D:D,MATCH('~01 Pipe Segmentation'!R838,'Pipe Lookup'!C:C,0))," TYPE ",P838)</f>
        <v>23.7mm Elbow TYPE 28</v>
      </c>
      <c r="L838" s="1" t="s">
        <v>55</v>
      </c>
      <c r="M838" s="1">
        <v>1039843.97</v>
      </c>
      <c r="N838" s="1">
        <v>1039849.2</v>
      </c>
      <c r="O838" s="1">
        <v>5.2299999999813735</v>
      </c>
      <c r="P838" s="1">
        <v>28</v>
      </c>
      <c r="Q838" s="1">
        <v>23.7</v>
      </c>
      <c r="R838" s="1" t="s">
        <v>58</v>
      </c>
      <c r="S838" s="1" t="s">
        <v>483</v>
      </c>
      <c r="U838" s="1" t="s">
        <v>486</v>
      </c>
      <c r="V838" s="1">
        <v>0</v>
      </c>
      <c r="W838" s="1" t="s">
        <v>60</v>
      </c>
    </row>
    <row r="839" spans="1:23" x14ac:dyDescent="0.2">
      <c r="A839" s="1">
        <f t="shared" si="52"/>
        <v>1039849.2</v>
      </c>
      <c r="B839" s="1">
        <f t="shared" si="52"/>
        <v>1039888.58</v>
      </c>
      <c r="C839" s="11" t="s">
        <v>54</v>
      </c>
      <c r="D839" s="1" t="str">
        <f t="shared" si="53"/>
        <v>FBE</v>
      </c>
      <c r="E839" s="1">
        <f t="shared" si="54"/>
        <v>21.5</v>
      </c>
      <c r="F839" s="1" t="str">
        <f t="shared" si="55"/>
        <v>21.5mm FBE</v>
      </c>
      <c r="G839" s="1" t="str">
        <f>_xlfn.CONCAT(TEXT(Q839,"0.0"),"mm ",INDEX('Pipe Lookup'!D:D,MATCH('~01 Pipe Segmentation'!R839,'Pipe Lookup'!C:C,0))," TYPE ",P839)</f>
        <v>21.5mm Fusion-Bonded Epoxy TYPE 34</v>
      </c>
      <c r="L839" s="1" t="s">
        <v>55</v>
      </c>
      <c r="M839" s="1">
        <v>1039849.2</v>
      </c>
      <c r="N839" s="1">
        <v>1039888.58</v>
      </c>
      <c r="O839" s="1">
        <v>39.380000000004657</v>
      </c>
      <c r="P839" s="1">
        <v>34</v>
      </c>
      <c r="Q839" s="1">
        <v>21.5</v>
      </c>
      <c r="R839" s="1" t="s">
        <v>56</v>
      </c>
      <c r="S839" s="1" t="s">
        <v>483</v>
      </c>
      <c r="V839" s="1">
        <v>0</v>
      </c>
      <c r="W839" s="1" t="s">
        <v>60</v>
      </c>
    </row>
    <row r="840" spans="1:23" x14ac:dyDescent="0.2">
      <c r="A840" s="1">
        <f t="shared" si="52"/>
        <v>1039888.58</v>
      </c>
      <c r="B840" s="1">
        <f t="shared" si="52"/>
        <v>1039912.59</v>
      </c>
      <c r="C840" s="11" t="s">
        <v>54</v>
      </c>
      <c r="D840" s="1" t="str">
        <f t="shared" si="53"/>
        <v>ARO</v>
      </c>
      <c r="E840" s="1">
        <f t="shared" si="54"/>
        <v>21.5</v>
      </c>
      <c r="F840" s="1" t="str">
        <f t="shared" si="55"/>
        <v>21.5mm ARO</v>
      </c>
      <c r="G840" s="1" t="str">
        <f>_xlfn.CONCAT(TEXT(Q840,"0.0"),"mm ",INDEX('Pipe Lookup'!D:D,MATCH('~01 Pipe Segmentation'!R840,'Pipe Lookup'!C:C,0))," TYPE ",P840)</f>
        <v>21.5mm Abrasion-Resistant Overcoat TYPE 15</v>
      </c>
      <c r="L840" s="1" t="s">
        <v>55</v>
      </c>
      <c r="M840" s="1">
        <v>1039888.58</v>
      </c>
      <c r="N840" s="1">
        <v>1039912.59</v>
      </c>
      <c r="O840" s="1">
        <v>24.010000000009313</v>
      </c>
      <c r="P840" s="1">
        <v>15</v>
      </c>
      <c r="Q840" s="1">
        <v>21.5</v>
      </c>
      <c r="R840" s="1" t="s">
        <v>80</v>
      </c>
      <c r="S840" s="1" t="s">
        <v>483</v>
      </c>
      <c r="V840" s="1">
        <v>0</v>
      </c>
      <c r="W840" s="1" t="s">
        <v>60</v>
      </c>
    </row>
    <row r="841" spans="1:23" x14ac:dyDescent="0.2">
      <c r="A841" s="1">
        <f t="shared" si="52"/>
        <v>1039912.59</v>
      </c>
      <c r="B841" s="1">
        <f t="shared" si="52"/>
        <v>1040189.58</v>
      </c>
      <c r="C841" s="11" t="s">
        <v>54</v>
      </c>
      <c r="D841" s="1" t="str">
        <f t="shared" si="53"/>
        <v>FBE</v>
      </c>
      <c r="E841" s="1">
        <f t="shared" si="54"/>
        <v>21.5</v>
      </c>
      <c r="F841" s="1" t="str">
        <f t="shared" si="55"/>
        <v>21.5mm FBE</v>
      </c>
      <c r="G841" s="1" t="str">
        <f>_xlfn.CONCAT(TEXT(Q841,"0.0"),"mm ",INDEX('Pipe Lookup'!D:D,MATCH('~01 Pipe Segmentation'!R841,'Pipe Lookup'!C:C,0))," TYPE ",P841)</f>
        <v>21.5mm Fusion-Bonded Epoxy TYPE 34</v>
      </c>
      <c r="L841" s="1" t="s">
        <v>55</v>
      </c>
      <c r="M841" s="1">
        <v>1039912.59</v>
      </c>
      <c r="N841" s="1">
        <v>1040189.58</v>
      </c>
      <c r="O841" s="1">
        <v>276.98999999999069</v>
      </c>
      <c r="P841" s="1">
        <v>34</v>
      </c>
      <c r="Q841" s="1">
        <v>21.5</v>
      </c>
      <c r="R841" s="1" t="s">
        <v>56</v>
      </c>
      <c r="S841" s="1" t="s">
        <v>483</v>
      </c>
      <c r="V841" s="1">
        <v>0</v>
      </c>
      <c r="W841" s="1" t="s">
        <v>60</v>
      </c>
    </row>
    <row r="842" spans="1:23" x14ac:dyDescent="0.2">
      <c r="A842" s="1">
        <f t="shared" si="52"/>
        <v>1040189.58</v>
      </c>
      <c r="B842" s="1">
        <f t="shared" si="52"/>
        <v>1040237.58</v>
      </c>
      <c r="C842" s="11" t="s">
        <v>54</v>
      </c>
      <c r="D842" s="1" t="str">
        <f t="shared" si="53"/>
        <v>ARO</v>
      </c>
      <c r="E842" s="1">
        <f t="shared" si="54"/>
        <v>21.5</v>
      </c>
      <c r="F842" s="1" t="str">
        <f t="shared" si="55"/>
        <v>21.5mm ARO</v>
      </c>
      <c r="G842" s="1" t="str">
        <f>_xlfn.CONCAT(TEXT(Q842,"0.0"),"mm ",INDEX('Pipe Lookup'!D:D,MATCH('~01 Pipe Segmentation'!R842,'Pipe Lookup'!C:C,0))," TYPE ",P842)</f>
        <v>21.5mm Abrasion-Resistant Overcoat TYPE 15</v>
      </c>
      <c r="L842" s="1" t="s">
        <v>55</v>
      </c>
      <c r="M842" s="1">
        <v>1040189.58</v>
      </c>
      <c r="N842" s="1">
        <v>1040237.58</v>
      </c>
      <c r="O842" s="1">
        <v>48</v>
      </c>
      <c r="P842" s="1">
        <v>15</v>
      </c>
      <c r="Q842" s="1">
        <v>21.5</v>
      </c>
      <c r="R842" s="1" t="s">
        <v>80</v>
      </c>
      <c r="S842" s="1" t="s">
        <v>483</v>
      </c>
      <c r="V842" s="1">
        <v>0</v>
      </c>
      <c r="W842" s="1" t="s">
        <v>60</v>
      </c>
    </row>
    <row r="843" spans="1:23" x14ac:dyDescent="0.2">
      <c r="A843" s="1">
        <f t="shared" si="52"/>
        <v>1040237.58</v>
      </c>
      <c r="B843" s="1">
        <f t="shared" si="52"/>
        <v>1040340.7</v>
      </c>
      <c r="C843" s="11" t="s">
        <v>54</v>
      </c>
      <c r="D843" s="1" t="str">
        <f t="shared" si="53"/>
        <v>FBE</v>
      </c>
      <c r="E843" s="1">
        <f t="shared" si="54"/>
        <v>21.5</v>
      </c>
      <c r="F843" s="1" t="str">
        <f t="shared" si="55"/>
        <v>21.5mm FBE</v>
      </c>
      <c r="G843" s="1" t="str">
        <f>_xlfn.CONCAT(TEXT(Q843,"0.0"),"mm ",INDEX('Pipe Lookup'!D:D,MATCH('~01 Pipe Segmentation'!R843,'Pipe Lookup'!C:C,0))," TYPE ",P843)</f>
        <v>21.5mm Fusion-Bonded Epoxy TYPE 34</v>
      </c>
      <c r="L843" s="1" t="s">
        <v>55</v>
      </c>
      <c r="M843" s="1">
        <v>1040237.58</v>
      </c>
      <c r="N843" s="1">
        <v>1040340.7</v>
      </c>
      <c r="O843" s="1">
        <v>103.11999999999534</v>
      </c>
      <c r="P843" s="1">
        <v>34</v>
      </c>
      <c r="Q843" s="1">
        <v>21.5</v>
      </c>
      <c r="R843" s="1" t="s">
        <v>56</v>
      </c>
      <c r="S843" s="1" t="s">
        <v>483</v>
      </c>
      <c r="U843" s="1" t="s">
        <v>487</v>
      </c>
      <c r="V843" s="1">
        <v>0</v>
      </c>
      <c r="W843" s="1" t="s">
        <v>60</v>
      </c>
    </row>
    <row r="844" spans="1:23" x14ac:dyDescent="0.2">
      <c r="A844" s="1">
        <f t="shared" si="52"/>
        <v>1040340.7</v>
      </c>
      <c r="B844" s="1">
        <f t="shared" si="52"/>
        <v>1040388.58</v>
      </c>
      <c r="C844" s="11" t="s">
        <v>54</v>
      </c>
      <c r="D844" s="1" t="str">
        <f t="shared" si="53"/>
        <v>ARO</v>
      </c>
      <c r="E844" s="1">
        <f t="shared" si="54"/>
        <v>21.5</v>
      </c>
      <c r="F844" s="1" t="str">
        <f t="shared" si="55"/>
        <v>21.5mm ARO</v>
      </c>
      <c r="G844" s="1" t="str">
        <f>_xlfn.CONCAT(TEXT(Q844,"0.0"),"mm ",INDEX('Pipe Lookup'!D:D,MATCH('~01 Pipe Segmentation'!R844,'Pipe Lookup'!C:C,0))," TYPE ",P844)</f>
        <v>21.5mm Abrasion-Resistant Overcoat TYPE 15</v>
      </c>
      <c r="L844" s="1" t="s">
        <v>55</v>
      </c>
      <c r="M844" s="1">
        <v>1040340.7</v>
      </c>
      <c r="N844" s="1">
        <v>1040388.58</v>
      </c>
      <c r="O844" s="1">
        <v>47.880000000004657</v>
      </c>
      <c r="P844" s="1">
        <v>15</v>
      </c>
      <c r="Q844" s="1">
        <v>21.5</v>
      </c>
      <c r="R844" s="1" t="s">
        <v>80</v>
      </c>
      <c r="S844" s="1" t="s">
        <v>483</v>
      </c>
      <c r="V844" s="1">
        <v>0</v>
      </c>
      <c r="W844" s="1" t="s">
        <v>60</v>
      </c>
    </row>
    <row r="845" spans="1:23" x14ac:dyDescent="0.2">
      <c r="A845" s="1">
        <f t="shared" si="52"/>
        <v>1040388.58</v>
      </c>
      <c r="B845" s="1">
        <f t="shared" si="52"/>
        <v>1040528.1</v>
      </c>
      <c r="C845" s="11" t="s">
        <v>54</v>
      </c>
      <c r="D845" s="1" t="str">
        <f t="shared" si="53"/>
        <v>FBE</v>
      </c>
      <c r="E845" s="1">
        <f t="shared" si="54"/>
        <v>21.5</v>
      </c>
      <c r="F845" s="1" t="str">
        <f t="shared" si="55"/>
        <v>21.5mm FBE</v>
      </c>
      <c r="G845" s="1" t="str">
        <f>_xlfn.CONCAT(TEXT(Q845,"0.0"),"mm ",INDEX('Pipe Lookup'!D:D,MATCH('~01 Pipe Segmentation'!R845,'Pipe Lookup'!C:C,0))," TYPE ",P845)</f>
        <v>21.5mm Fusion-Bonded Epoxy TYPE 34</v>
      </c>
      <c r="L845" s="1" t="s">
        <v>55</v>
      </c>
      <c r="M845" s="1">
        <v>1040388.58</v>
      </c>
      <c r="N845" s="1">
        <v>1040528.1</v>
      </c>
      <c r="O845" s="1">
        <v>139.52000000001863</v>
      </c>
      <c r="P845" s="1">
        <v>34</v>
      </c>
      <c r="Q845" s="1">
        <v>21.5</v>
      </c>
      <c r="R845" s="1" t="s">
        <v>56</v>
      </c>
      <c r="S845" s="1" t="s">
        <v>483</v>
      </c>
      <c r="V845" s="1">
        <v>0</v>
      </c>
      <c r="W845" s="1" t="s">
        <v>60</v>
      </c>
    </row>
    <row r="846" spans="1:23" x14ac:dyDescent="0.2">
      <c r="A846" s="1">
        <f t="shared" si="52"/>
        <v>1040528.1</v>
      </c>
      <c r="B846" s="1">
        <f t="shared" si="52"/>
        <v>1040534.68</v>
      </c>
      <c r="C846" s="11" t="s">
        <v>54</v>
      </c>
      <c r="D846" s="1" t="str">
        <f t="shared" si="53"/>
        <v>LE</v>
      </c>
      <c r="E846" s="1">
        <f t="shared" si="54"/>
        <v>23.7</v>
      </c>
      <c r="F846" s="1" t="str">
        <f t="shared" si="55"/>
        <v>23.7mm LE</v>
      </c>
      <c r="G846" s="1" t="str">
        <f>_xlfn.CONCAT(TEXT(Q846,"0.0"),"mm ",INDEX('Pipe Lookup'!D:D,MATCH('~01 Pipe Segmentation'!R846,'Pipe Lookup'!C:C,0))," TYPE ",P846)</f>
        <v>23.7mm Elbow TYPE 28</v>
      </c>
      <c r="L846" s="1" t="s">
        <v>55</v>
      </c>
      <c r="M846" s="1">
        <v>1040528.1</v>
      </c>
      <c r="N846" s="1">
        <v>1040534.68</v>
      </c>
      <c r="O846" s="1">
        <v>6.5800000000745058</v>
      </c>
      <c r="P846" s="1">
        <v>28</v>
      </c>
      <c r="Q846" s="1">
        <v>23.7</v>
      </c>
      <c r="R846" s="1" t="s">
        <v>58</v>
      </c>
      <c r="S846" s="1" t="s">
        <v>483</v>
      </c>
      <c r="U846" s="1" t="s">
        <v>488</v>
      </c>
      <c r="V846" s="1">
        <v>0</v>
      </c>
      <c r="W846" s="1" t="s">
        <v>60</v>
      </c>
    </row>
    <row r="847" spans="1:23" x14ac:dyDescent="0.2">
      <c r="A847" s="1">
        <f t="shared" si="52"/>
        <v>1040534.68</v>
      </c>
      <c r="B847" s="1">
        <f t="shared" si="52"/>
        <v>1040600</v>
      </c>
      <c r="C847" s="11" t="s">
        <v>54</v>
      </c>
      <c r="D847" s="1" t="str">
        <f t="shared" si="53"/>
        <v>FBE</v>
      </c>
      <c r="E847" s="1">
        <f t="shared" si="54"/>
        <v>21.5</v>
      </c>
      <c r="F847" s="1" t="str">
        <f t="shared" si="55"/>
        <v>21.5mm FBE</v>
      </c>
      <c r="G847" s="1" t="str">
        <f>_xlfn.CONCAT(TEXT(Q847,"0.0"),"mm ",INDEX('Pipe Lookup'!D:D,MATCH('~01 Pipe Segmentation'!R847,'Pipe Lookup'!C:C,0))," TYPE ",P847)</f>
        <v>21.5mm Fusion-Bonded Epoxy TYPE 34</v>
      </c>
      <c r="L847" s="1" t="s">
        <v>55</v>
      </c>
      <c r="M847" s="1">
        <v>1040534.68</v>
      </c>
      <c r="N847" s="1">
        <v>1040600</v>
      </c>
      <c r="O847" s="1">
        <v>65.319999999948777</v>
      </c>
      <c r="P847" s="1">
        <v>34</v>
      </c>
      <c r="Q847" s="1">
        <v>21.5</v>
      </c>
      <c r="R847" s="1" t="s">
        <v>56</v>
      </c>
      <c r="S847" s="1" t="s">
        <v>483</v>
      </c>
      <c r="V847" s="1">
        <v>0</v>
      </c>
      <c r="W847" s="1" t="s">
        <v>60</v>
      </c>
    </row>
    <row r="848" spans="1:23" x14ac:dyDescent="0.2">
      <c r="A848" s="1">
        <f t="shared" si="52"/>
        <v>1040600</v>
      </c>
      <c r="B848" s="1">
        <f t="shared" si="52"/>
        <v>1040655.58</v>
      </c>
      <c r="C848" s="11" t="s">
        <v>54</v>
      </c>
      <c r="D848" s="1" t="str">
        <f t="shared" si="53"/>
        <v>FBE</v>
      </c>
      <c r="E848" s="1">
        <f t="shared" si="54"/>
        <v>21.5</v>
      </c>
      <c r="F848" s="1" t="str">
        <f t="shared" si="55"/>
        <v>21.5mm FBE</v>
      </c>
      <c r="G848" s="1" t="str">
        <f>_xlfn.CONCAT(TEXT(Q848,"0.0"),"mm ",INDEX('Pipe Lookup'!D:D,MATCH('~01 Pipe Segmentation'!R848,'Pipe Lookup'!C:C,0))," TYPE ",P848)</f>
        <v>21.5mm Fusion-Bonded Epoxy TYPE 34</v>
      </c>
      <c r="L848" s="1" t="s">
        <v>55</v>
      </c>
      <c r="M848" s="1">
        <v>1040600</v>
      </c>
      <c r="N848" s="1">
        <v>1040655.58</v>
      </c>
      <c r="O848" s="1">
        <v>55.57999999995809</v>
      </c>
      <c r="P848" s="1">
        <v>34</v>
      </c>
      <c r="Q848" s="1">
        <v>21.5</v>
      </c>
      <c r="R848" s="1" t="s">
        <v>56</v>
      </c>
      <c r="S848" s="1" t="s">
        <v>483</v>
      </c>
      <c r="U848" s="1" t="s">
        <v>209</v>
      </c>
      <c r="V848" s="1">
        <v>0</v>
      </c>
      <c r="W848" s="1" t="s">
        <v>86</v>
      </c>
    </row>
    <row r="849" spans="1:23" x14ac:dyDescent="0.2">
      <c r="A849" s="1">
        <f t="shared" si="52"/>
        <v>1040655.58</v>
      </c>
      <c r="B849" s="1">
        <f t="shared" si="52"/>
        <v>1040660.26</v>
      </c>
      <c r="C849" s="11" t="s">
        <v>54</v>
      </c>
      <c r="D849" s="1" t="str">
        <f t="shared" si="53"/>
        <v>LE</v>
      </c>
      <c r="E849" s="1">
        <f t="shared" si="54"/>
        <v>23.7</v>
      </c>
      <c r="F849" s="1" t="str">
        <f t="shared" si="55"/>
        <v>23.7mm LE</v>
      </c>
      <c r="G849" s="1" t="str">
        <f>_xlfn.CONCAT(TEXT(Q849,"0.0"),"mm ",INDEX('Pipe Lookup'!D:D,MATCH('~01 Pipe Segmentation'!R849,'Pipe Lookup'!C:C,0))," TYPE ",P849)</f>
        <v>23.7mm Elbow TYPE 28</v>
      </c>
      <c r="L849" s="1" t="s">
        <v>55</v>
      </c>
      <c r="M849" s="1">
        <v>1040655.58</v>
      </c>
      <c r="N849" s="1">
        <v>1040660.26</v>
      </c>
      <c r="O849" s="1">
        <v>4.6800000000512227</v>
      </c>
      <c r="P849" s="1">
        <v>28</v>
      </c>
      <c r="Q849" s="1">
        <v>23.7</v>
      </c>
      <c r="R849" s="1" t="s">
        <v>58</v>
      </c>
      <c r="S849" s="1" t="s">
        <v>483</v>
      </c>
      <c r="U849" s="1" t="s">
        <v>489</v>
      </c>
      <c r="V849" s="1">
        <v>0</v>
      </c>
      <c r="W849" s="1" t="s">
        <v>60</v>
      </c>
    </row>
    <row r="850" spans="1:23" x14ac:dyDescent="0.2">
      <c r="A850" s="1">
        <f t="shared" si="52"/>
        <v>1040660.26</v>
      </c>
      <c r="B850" s="1">
        <f t="shared" si="52"/>
        <v>1040700.59</v>
      </c>
      <c r="C850" s="11" t="s">
        <v>54</v>
      </c>
      <c r="D850" s="1" t="str">
        <f t="shared" si="53"/>
        <v>FBE</v>
      </c>
      <c r="E850" s="1">
        <f t="shared" si="54"/>
        <v>21.5</v>
      </c>
      <c r="F850" s="1" t="str">
        <f t="shared" si="55"/>
        <v>21.5mm FBE</v>
      </c>
      <c r="G850" s="1" t="str">
        <f>_xlfn.CONCAT(TEXT(Q850,"0.0"),"mm ",INDEX('Pipe Lookup'!D:D,MATCH('~01 Pipe Segmentation'!R850,'Pipe Lookup'!C:C,0))," TYPE ",P850)</f>
        <v>21.5mm Fusion-Bonded Epoxy TYPE 34</v>
      </c>
      <c r="L850" s="1" t="s">
        <v>55</v>
      </c>
      <c r="M850" s="1">
        <v>1040660.26</v>
      </c>
      <c r="N850" s="1">
        <v>1040700.59</v>
      </c>
      <c r="O850" s="1">
        <v>40.32999999995809</v>
      </c>
      <c r="P850" s="1">
        <v>34</v>
      </c>
      <c r="Q850" s="1">
        <v>21.5</v>
      </c>
      <c r="R850" s="1" t="s">
        <v>56</v>
      </c>
      <c r="S850" s="1" t="s">
        <v>483</v>
      </c>
      <c r="U850" s="1" t="s">
        <v>67</v>
      </c>
      <c r="V850" s="1">
        <v>0</v>
      </c>
      <c r="W850" s="1" t="s">
        <v>60</v>
      </c>
    </row>
    <row r="851" spans="1:23" x14ac:dyDescent="0.2">
      <c r="A851" s="1">
        <f t="shared" si="52"/>
        <v>1040700.59</v>
      </c>
      <c r="B851" s="1">
        <f t="shared" si="52"/>
        <v>1040707.59</v>
      </c>
      <c r="C851" s="11" t="s">
        <v>54</v>
      </c>
      <c r="D851" s="1" t="str">
        <f t="shared" si="53"/>
        <v>LE</v>
      </c>
      <c r="E851" s="1">
        <f t="shared" si="54"/>
        <v>23.7</v>
      </c>
      <c r="F851" s="1" t="str">
        <f t="shared" si="55"/>
        <v>23.7mm LE</v>
      </c>
      <c r="G851" s="1" t="str">
        <f>_xlfn.CONCAT(TEXT(Q851,"0.0"),"mm ",INDEX('Pipe Lookup'!D:D,MATCH('~01 Pipe Segmentation'!R851,'Pipe Lookup'!C:C,0))," TYPE ",P851)</f>
        <v>23.7mm Elbow TYPE 28</v>
      </c>
      <c r="L851" s="1" t="s">
        <v>55</v>
      </c>
      <c r="M851" s="1">
        <v>1040700.59</v>
      </c>
      <c r="N851" s="1">
        <v>1040707.59</v>
      </c>
      <c r="O851" s="1">
        <v>7</v>
      </c>
      <c r="P851" s="1">
        <v>28</v>
      </c>
      <c r="Q851" s="1">
        <v>23.7</v>
      </c>
      <c r="R851" s="1" t="s">
        <v>58</v>
      </c>
      <c r="S851" s="1" t="s">
        <v>483</v>
      </c>
      <c r="U851" s="1" t="s">
        <v>490</v>
      </c>
      <c r="V851" s="1">
        <v>0</v>
      </c>
      <c r="W851" s="1" t="s">
        <v>60</v>
      </c>
    </row>
    <row r="852" spans="1:23" x14ac:dyDescent="0.2">
      <c r="A852" s="1">
        <f t="shared" si="52"/>
        <v>1040707.59</v>
      </c>
      <c r="B852" s="1">
        <f t="shared" si="52"/>
        <v>1040714.59</v>
      </c>
      <c r="C852" s="11" t="s">
        <v>54</v>
      </c>
      <c r="D852" s="1" t="str">
        <f t="shared" si="53"/>
        <v>FBE</v>
      </c>
      <c r="E852" s="1">
        <f t="shared" si="54"/>
        <v>21.5</v>
      </c>
      <c r="F852" s="1" t="str">
        <f t="shared" si="55"/>
        <v>21.5mm FBE</v>
      </c>
      <c r="G852" s="1" t="str">
        <f>_xlfn.CONCAT(TEXT(Q852,"0.0"),"mm ",INDEX('Pipe Lookup'!D:D,MATCH('~01 Pipe Segmentation'!R852,'Pipe Lookup'!C:C,0))," TYPE ",P852)</f>
        <v>21.5mm Fusion-Bonded Epoxy TYPE 34</v>
      </c>
      <c r="L852" s="1" t="s">
        <v>55</v>
      </c>
      <c r="M852" s="1">
        <v>1040707.59</v>
      </c>
      <c r="N852" s="1">
        <v>1040714.59</v>
      </c>
      <c r="O852" s="1">
        <v>7</v>
      </c>
      <c r="P852" s="1">
        <v>34</v>
      </c>
      <c r="Q852" s="1">
        <v>21.5</v>
      </c>
      <c r="R852" s="1" t="s">
        <v>56</v>
      </c>
      <c r="S852" s="1" t="s">
        <v>483</v>
      </c>
      <c r="U852" s="1" t="s">
        <v>491</v>
      </c>
      <c r="V852" s="1">
        <v>0</v>
      </c>
      <c r="W852" s="1" t="s">
        <v>60</v>
      </c>
    </row>
    <row r="853" spans="1:23" x14ac:dyDescent="0.2">
      <c r="A853" s="1">
        <f t="shared" si="52"/>
        <v>1040714.59</v>
      </c>
      <c r="B853" s="1">
        <f t="shared" si="52"/>
        <v>1040720.59</v>
      </c>
      <c r="C853" s="11" t="s">
        <v>54</v>
      </c>
      <c r="D853" s="1" t="str">
        <f t="shared" si="53"/>
        <v>LE</v>
      </c>
      <c r="E853" s="1">
        <f t="shared" si="54"/>
        <v>23.7</v>
      </c>
      <c r="F853" s="1" t="str">
        <f t="shared" si="55"/>
        <v>23.7mm LE</v>
      </c>
      <c r="G853" s="1" t="str">
        <f>_xlfn.CONCAT(TEXT(Q853,"0.0"),"mm ",INDEX('Pipe Lookup'!D:D,MATCH('~01 Pipe Segmentation'!R853,'Pipe Lookup'!C:C,0))," TYPE ",P853)</f>
        <v>23.7mm Elbow TYPE 28</v>
      </c>
      <c r="L853" s="1" t="s">
        <v>55</v>
      </c>
      <c r="M853" s="1">
        <v>1040714.59</v>
      </c>
      <c r="N853" s="1">
        <v>1040720.59</v>
      </c>
      <c r="O853" s="1">
        <v>6</v>
      </c>
      <c r="P853" s="1">
        <v>28</v>
      </c>
      <c r="Q853" s="1">
        <v>23.7</v>
      </c>
      <c r="R853" s="1" t="s">
        <v>58</v>
      </c>
      <c r="S853" s="1" t="s">
        <v>483</v>
      </c>
      <c r="U853" s="1" t="s">
        <v>492</v>
      </c>
      <c r="V853" s="1">
        <v>0</v>
      </c>
      <c r="W853" s="1" t="s">
        <v>60</v>
      </c>
    </row>
    <row r="854" spans="1:23" x14ac:dyDescent="0.2">
      <c r="A854" s="1">
        <f t="shared" si="52"/>
        <v>1040720.59</v>
      </c>
      <c r="B854" s="1">
        <f t="shared" si="52"/>
        <v>1040800</v>
      </c>
      <c r="C854" s="11" t="s">
        <v>54</v>
      </c>
      <c r="D854" s="1" t="str">
        <f t="shared" si="53"/>
        <v>FBE</v>
      </c>
      <c r="E854" s="1">
        <f t="shared" si="54"/>
        <v>21.5</v>
      </c>
      <c r="F854" s="1" t="str">
        <f t="shared" si="55"/>
        <v>21.5mm FBE</v>
      </c>
      <c r="G854" s="1" t="str">
        <f>_xlfn.CONCAT(TEXT(Q854,"0.0"),"mm ",INDEX('Pipe Lookup'!D:D,MATCH('~01 Pipe Segmentation'!R854,'Pipe Lookup'!C:C,0))," TYPE ",P854)</f>
        <v>21.5mm Fusion-Bonded Epoxy TYPE 34</v>
      </c>
      <c r="L854" s="1" t="s">
        <v>55</v>
      </c>
      <c r="M854" s="1">
        <v>1040720.59</v>
      </c>
      <c r="N854" s="1">
        <v>1040800</v>
      </c>
      <c r="O854" s="1">
        <v>79.410000000032596</v>
      </c>
      <c r="P854" s="1">
        <v>34</v>
      </c>
      <c r="Q854" s="1">
        <v>21.5</v>
      </c>
      <c r="R854" s="1" t="s">
        <v>56</v>
      </c>
      <c r="S854" s="1" t="s">
        <v>483</v>
      </c>
      <c r="U854" s="1" t="s">
        <v>67</v>
      </c>
      <c r="V854" s="1">
        <v>0</v>
      </c>
      <c r="W854" s="1" t="s">
        <v>60</v>
      </c>
    </row>
    <row r="855" spans="1:23" x14ac:dyDescent="0.2">
      <c r="A855" s="1">
        <f t="shared" si="52"/>
        <v>1040800</v>
      </c>
      <c r="B855" s="1">
        <f t="shared" si="52"/>
        <v>1040802.15</v>
      </c>
      <c r="C855" s="11" t="s">
        <v>54</v>
      </c>
      <c r="D855" s="1" t="str">
        <f t="shared" si="53"/>
        <v>FBE</v>
      </c>
      <c r="E855" s="1">
        <f t="shared" si="54"/>
        <v>21.5</v>
      </c>
      <c r="F855" s="1" t="str">
        <f t="shared" si="55"/>
        <v>21.5mm FBE</v>
      </c>
      <c r="G855" s="1" t="str">
        <f>_xlfn.CONCAT(TEXT(Q855,"0.0"),"mm ",INDEX('Pipe Lookup'!D:D,MATCH('~01 Pipe Segmentation'!R855,'Pipe Lookup'!C:C,0))," TYPE ",P855)</f>
        <v>21.5mm Fusion-Bonded Epoxy TYPE 34</v>
      </c>
      <c r="L855" s="1" t="s">
        <v>55</v>
      </c>
      <c r="M855" s="1">
        <v>1040800</v>
      </c>
      <c r="N855" s="1">
        <v>1040802.15</v>
      </c>
      <c r="O855" s="1">
        <v>2.1500000000232831</v>
      </c>
      <c r="P855" s="1">
        <v>34</v>
      </c>
      <c r="Q855" s="1">
        <v>21.5</v>
      </c>
      <c r="R855" s="1" t="s">
        <v>56</v>
      </c>
      <c r="S855" s="1" t="s">
        <v>493</v>
      </c>
      <c r="U855" s="1" t="s">
        <v>67</v>
      </c>
      <c r="V855" s="1">
        <v>0</v>
      </c>
      <c r="W855" s="1" t="s">
        <v>60</v>
      </c>
    </row>
    <row r="856" spans="1:23" x14ac:dyDescent="0.2">
      <c r="A856" s="1">
        <f t="shared" si="52"/>
        <v>1040802.15</v>
      </c>
      <c r="B856" s="1">
        <f t="shared" si="52"/>
        <v>1040809</v>
      </c>
      <c r="C856" s="11" t="s">
        <v>54</v>
      </c>
      <c r="D856" s="1" t="str">
        <f t="shared" si="53"/>
        <v>LE</v>
      </c>
      <c r="E856" s="1">
        <f t="shared" si="54"/>
        <v>23.7</v>
      </c>
      <c r="F856" s="1" t="str">
        <f t="shared" si="55"/>
        <v>23.7mm LE</v>
      </c>
      <c r="G856" s="1" t="str">
        <f>_xlfn.CONCAT(TEXT(Q856,"0.0"),"mm ",INDEX('Pipe Lookup'!D:D,MATCH('~01 Pipe Segmentation'!R856,'Pipe Lookup'!C:C,0))," TYPE ",P856)</f>
        <v>23.7mm Elbow TYPE 28</v>
      </c>
      <c r="L856" s="1" t="s">
        <v>55</v>
      </c>
      <c r="M856" s="1">
        <v>1040802.15</v>
      </c>
      <c r="N856" s="1">
        <v>1040809</v>
      </c>
      <c r="O856" s="1">
        <v>6.8499999999767169</v>
      </c>
      <c r="P856" s="1">
        <v>28</v>
      </c>
      <c r="Q856" s="1">
        <v>23.7</v>
      </c>
      <c r="R856" s="1" t="s">
        <v>58</v>
      </c>
      <c r="S856" s="1" t="s">
        <v>493</v>
      </c>
      <c r="U856" s="1" t="s">
        <v>494</v>
      </c>
      <c r="V856" s="1">
        <v>0</v>
      </c>
      <c r="W856" s="1" t="s">
        <v>60</v>
      </c>
    </row>
    <row r="857" spans="1:23" x14ac:dyDescent="0.2">
      <c r="A857" s="1">
        <f t="shared" si="52"/>
        <v>1040809</v>
      </c>
      <c r="B857" s="1">
        <f t="shared" si="52"/>
        <v>1040812.55</v>
      </c>
      <c r="C857" s="11" t="s">
        <v>54</v>
      </c>
      <c r="D857" s="1" t="str">
        <f t="shared" si="53"/>
        <v>FBE</v>
      </c>
      <c r="E857" s="1">
        <f t="shared" si="54"/>
        <v>21.5</v>
      </c>
      <c r="F857" s="1" t="str">
        <f t="shared" si="55"/>
        <v>21.5mm FBE</v>
      </c>
      <c r="G857" s="1" t="str">
        <f>_xlfn.CONCAT(TEXT(Q857,"0.0"),"mm ",INDEX('Pipe Lookup'!D:D,MATCH('~01 Pipe Segmentation'!R857,'Pipe Lookup'!C:C,0))," TYPE ",P857)</f>
        <v>21.5mm Fusion-Bonded Epoxy TYPE 34</v>
      </c>
      <c r="L857" s="1" t="s">
        <v>55</v>
      </c>
      <c r="M857" s="1">
        <v>1040809</v>
      </c>
      <c r="N857" s="1">
        <v>1040812.55</v>
      </c>
      <c r="O857" s="1">
        <v>3.5500000000465661</v>
      </c>
      <c r="P857" s="1">
        <v>34</v>
      </c>
      <c r="Q857" s="1">
        <v>21.5</v>
      </c>
      <c r="R857" s="1" t="s">
        <v>56</v>
      </c>
      <c r="S857" s="1" t="s">
        <v>493</v>
      </c>
      <c r="U857" s="1" t="s">
        <v>67</v>
      </c>
      <c r="V857" s="1">
        <v>0</v>
      </c>
      <c r="W857" s="1" t="s">
        <v>60</v>
      </c>
    </row>
    <row r="858" spans="1:23" x14ac:dyDescent="0.2">
      <c r="A858" s="1">
        <f t="shared" si="52"/>
        <v>1040812.55</v>
      </c>
      <c r="B858" s="1">
        <f t="shared" si="52"/>
        <v>1040819</v>
      </c>
      <c r="C858" s="11" t="s">
        <v>54</v>
      </c>
      <c r="D858" s="1" t="str">
        <f t="shared" si="53"/>
        <v>LE</v>
      </c>
      <c r="E858" s="1">
        <f t="shared" si="54"/>
        <v>23.7</v>
      </c>
      <c r="F858" s="1" t="str">
        <f t="shared" si="55"/>
        <v>23.7mm LE</v>
      </c>
      <c r="G858" s="1" t="str">
        <f>_xlfn.CONCAT(TEXT(Q858,"0.0"),"mm ",INDEX('Pipe Lookup'!D:D,MATCH('~01 Pipe Segmentation'!R858,'Pipe Lookup'!C:C,0))," TYPE ",P858)</f>
        <v>23.7mm Elbow TYPE 28</v>
      </c>
      <c r="L858" s="1" t="s">
        <v>55</v>
      </c>
      <c r="M858" s="1">
        <v>1040812.55</v>
      </c>
      <c r="N858" s="1">
        <v>1040819</v>
      </c>
      <c r="O858" s="1">
        <v>6.4499999999534339</v>
      </c>
      <c r="P858" s="1">
        <v>28</v>
      </c>
      <c r="Q858" s="1">
        <v>23.7</v>
      </c>
      <c r="R858" s="1" t="s">
        <v>58</v>
      </c>
      <c r="S858" s="1" t="s">
        <v>493</v>
      </c>
      <c r="U858" s="1" t="s">
        <v>495</v>
      </c>
      <c r="V858" s="1">
        <v>0</v>
      </c>
      <c r="W858" s="1" t="s">
        <v>60</v>
      </c>
    </row>
    <row r="859" spans="1:23" x14ac:dyDescent="0.2">
      <c r="A859" s="1">
        <f t="shared" si="52"/>
        <v>1040819</v>
      </c>
      <c r="B859" s="1">
        <f t="shared" si="52"/>
        <v>1040867</v>
      </c>
      <c r="C859" s="11" t="s">
        <v>54</v>
      </c>
      <c r="D859" s="1" t="str">
        <f t="shared" si="53"/>
        <v>ARO</v>
      </c>
      <c r="E859" s="1">
        <f t="shared" si="54"/>
        <v>21.5</v>
      </c>
      <c r="F859" s="1" t="str">
        <f t="shared" si="55"/>
        <v>21.5mm ARO</v>
      </c>
      <c r="G859" s="1" t="str">
        <f>_xlfn.CONCAT(TEXT(Q859,"0.0"),"mm ",INDEX('Pipe Lookup'!D:D,MATCH('~01 Pipe Segmentation'!R859,'Pipe Lookup'!C:C,0))," TYPE ",P859)</f>
        <v>21.5mm Abrasion-Resistant Overcoat TYPE 15</v>
      </c>
      <c r="L859" s="1" t="s">
        <v>55</v>
      </c>
      <c r="M859" s="1">
        <v>1040819</v>
      </c>
      <c r="N859" s="1">
        <v>1040867</v>
      </c>
      <c r="O859" s="1">
        <v>48</v>
      </c>
      <c r="P859" s="1">
        <v>15</v>
      </c>
      <c r="Q859" s="1">
        <v>21.5</v>
      </c>
      <c r="R859" s="1" t="s">
        <v>80</v>
      </c>
      <c r="S859" s="1" t="s">
        <v>493</v>
      </c>
      <c r="U859" s="1" t="s">
        <v>67</v>
      </c>
      <c r="V859" s="1">
        <v>0</v>
      </c>
      <c r="W859" s="1" t="s">
        <v>60</v>
      </c>
    </row>
    <row r="860" spans="1:23" x14ac:dyDescent="0.2">
      <c r="A860" s="1">
        <f t="shared" si="52"/>
        <v>1040867</v>
      </c>
      <c r="B860" s="1">
        <f t="shared" si="52"/>
        <v>1040940.13</v>
      </c>
      <c r="C860" s="11" t="s">
        <v>54</v>
      </c>
      <c r="D860" s="1" t="str">
        <f t="shared" si="53"/>
        <v>FBE</v>
      </c>
      <c r="E860" s="1">
        <f t="shared" si="54"/>
        <v>21.5</v>
      </c>
      <c r="F860" s="1" t="str">
        <f t="shared" si="55"/>
        <v>21.5mm FBE</v>
      </c>
      <c r="G860" s="1" t="str">
        <f>_xlfn.CONCAT(TEXT(Q860,"0.0"),"mm ",INDEX('Pipe Lookup'!D:D,MATCH('~01 Pipe Segmentation'!R860,'Pipe Lookup'!C:C,0))," TYPE ",P860)</f>
        <v>21.5mm Fusion-Bonded Epoxy TYPE 34</v>
      </c>
      <c r="L860" s="1" t="s">
        <v>55</v>
      </c>
      <c r="M860" s="1">
        <v>1040867</v>
      </c>
      <c r="N860" s="1">
        <v>1040940.13</v>
      </c>
      <c r="O860" s="1">
        <v>73.130000000004657</v>
      </c>
      <c r="P860" s="1">
        <v>34</v>
      </c>
      <c r="Q860" s="1">
        <v>21.5</v>
      </c>
      <c r="R860" s="1" t="s">
        <v>56</v>
      </c>
      <c r="S860" s="1" t="s">
        <v>493</v>
      </c>
      <c r="U860" s="1" t="s">
        <v>67</v>
      </c>
      <c r="V860" s="1">
        <v>0</v>
      </c>
      <c r="W860" s="1" t="s">
        <v>60</v>
      </c>
    </row>
    <row r="861" spans="1:23" x14ac:dyDescent="0.2">
      <c r="A861" s="1">
        <f t="shared" si="52"/>
        <v>1040940.13</v>
      </c>
      <c r="B861" s="1">
        <f t="shared" si="52"/>
        <v>1040947.035</v>
      </c>
      <c r="C861" s="11" t="s">
        <v>54</v>
      </c>
      <c r="D861" s="1" t="str">
        <f t="shared" si="53"/>
        <v>LE</v>
      </c>
      <c r="E861" s="1">
        <f t="shared" si="54"/>
        <v>23.7</v>
      </c>
      <c r="F861" s="1" t="str">
        <f t="shared" si="55"/>
        <v>23.7mm LE</v>
      </c>
      <c r="G861" s="1" t="str">
        <f>_xlfn.CONCAT(TEXT(Q861,"0.0"),"mm ",INDEX('Pipe Lookup'!D:D,MATCH('~01 Pipe Segmentation'!R861,'Pipe Lookup'!C:C,0))," TYPE ",P861)</f>
        <v>23.7mm Elbow TYPE 28</v>
      </c>
      <c r="L861" s="1" t="s">
        <v>55</v>
      </c>
      <c r="M861" s="1">
        <v>1040940.13</v>
      </c>
      <c r="N861" s="1">
        <v>1040947.035</v>
      </c>
      <c r="O861" s="1">
        <v>6.9050000000279397</v>
      </c>
      <c r="P861" s="1">
        <v>28</v>
      </c>
      <c r="Q861" s="1">
        <v>23.7</v>
      </c>
      <c r="R861" s="1" t="s">
        <v>58</v>
      </c>
      <c r="S861" s="1" t="s">
        <v>493</v>
      </c>
      <c r="U861" s="1" t="s">
        <v>496</v>
      </c>
      <c r="V861" s="1">
        <v>0</v>
      </c>
      <c r="W861" s="1" t="s">
        <v>60</v>
      </c>
    </row>
    <row r="862" spans="1:23" x14ac:dyDescent="0.2">
      <c r="A862" s="1">
        <f t="shared" si="52"/>
        <v>1040947.035</v>
      </c>
      <c r="B862" s="1">
        <f t="shared" si="52"/>
        <v>1040953.96</v>
      </c>
      <c r="C862" s="11" t="s">
        <v>54</v>
      </c>
      <c r="D862" s="1" t="str">
        <f t="shared" si="53"/>
        <v>LE</v>
      </c>
      <c r="E862" s="1">
        <f t="shared" si="54"/>
        <v>23.7</v>
      </c>
      <c r="F862" s="1" t="str">
        <f t="shared" si="55"/>
        <v>23.7mm LE</v>
      </c>
      <c r="G862" s="1" t="str">
        <f>_xlfn.CONCAT(TEXT(Q862,"0.0"),"mm ",INDEX('Pipe Lookup'!D:D,MATCH('~01 Pipe Segmentation'!R862,'Pipe Lookup'!C:C,0))," TYPE ",P862)</f>
        <v>23.7mm Elbow TYPE 28</v>
      </c>
      <c r="L862" s="1" t="s">
        <v>55</v>
      </c>
      <c r="M862" s="1">
        <v>1040947.035</v>
      </c>
      <c r="N862" s="1">
        <v>1040953.96</v>
      </c>
      <c r="O862" s="1">
        <v>6.9249999999301508</v>
      </c>
      <c r="P862" s="1">
        <v>28</v>
      </c>
      <c r="Q862" s="1">
        <v>23.7</v>
      </c>
      <c r="R862" s="1" t="s">
        <v>58</v>
      </c>
      <c r="S862" s="1" t="s">
        <v>493</v>
      </c>
      <c r="U862" s="1" t="s">
        <v>497</v>
      </c>
      <c r="V862" s="1">
        <v>0</v>
      </c>
      <c r="W862" s="1" t="s">
        <v>86</v>
      </c>
    </row>
    <row r="863" spans="1:23" x14ac:dyDescent="0.2">
      <c r="A863" s="1">
        <f t="shared" si="52"/>
        <v>1040953.96</v>
      </c>
      <c r="B863" s="1">
        <f t="shared" si="52"/>
        <v>1040985.44</v>
      </c>
      <c r="C863" s="11" t="s">
        <v>54</v>
      </c>
      <c r="D863" s="1" t="str">
        <f t="shared" si="53"/>
        <v>FBE</v>
      </c>
      <c r="E863" s="1">
        <f t="shared" si="54"/>
        <v>21.5</v>
      </c>
      <c r="F863" s="1" t="str">
        <f t="shared" si="55"/>
        <v>21.5mm FBE</v>
      </c>
      <c r="G863" s="1" t="str">
        <f>_xlfn.CONCAT(TEXT(Q863,"0.0"),"mm ",INDEX('Pipe Lookup'!D:D,MATCH('~01 Pipe Segmentation'!R863,'Pipe Lookup'!C:C,0))," TYPE ",P863)</f>
        <v>21.5mm Fusion-Bonded Epoxy TYPE 34</v>
      </c>
      <c r="L863" s="1" t="s">
        <v>55</v>
      </c>
      <c r="M863" s="1">
        <v>1040953.96</v>
      </c>
      <c r="N863" s="1">
        <v>1040985.44</v>
      </c>
      <c r="O863" s="1">
        <v>31.479999999981374</v>
      </c>
      <c r="P863" s="1">
        <v>34</v>
      </c>
      <c r="Q863" s="1">
        <v>21.5</v>
      </c>
      <c r="R863" s="1" t="s">
        <v>56</v>
      </c>
      <c r="S863" s="1" t="s">
        <v>493</v>
      </c>
      <c r="U863" s="1" t="s">
        <v>67</v>
      </c>
      <c r="V863" s="1">
        <v>0</v>
      </c>
      <c r="W863" s="1" t="s">
        <v>60</v>
      </c>
    </row>
    <row r="864" spans="1:23" x14ac:dyDescent="0.2">
      <c r="A864" s="1">
        <f t="shared" si="52"/>
        <v>1040985.44</v>
      </c>
      <c r="B864" s="1">
        <f t="shared" si="52"/>
        <v>1040989.72</v>
      </c>
      <c r="C864" s="11" t="s">
        <v>54</v>
      </c>
      <c r="D864" s="1" t="str">
        <f t="shared" si="53"/>
        <v>LE</v>
      </c>
      <c r="E864" s="1">
        <f t="shared" si="54"/>
        <v>23.7</v>
      </c>
      <c r="F864" s="1" t="str">
        <f t="shared" si="55"/>
        <v>23.7mm LE</v>
      </c>
      <c r="G864" s="1" t="str">
        <f>_xlfn.CONCAT(TEXT(Q864,"0.0"),"mm ",INDEX('Pipe Lookup'!D:D,MATCH('~01 Pipe Segmentation'!R864,'Pipe Lookup'!C:C,0))," TYPE ",P864)</f>
        <v>23.7mm Elbow TYPE 28</v>
      </c>
      <c r="L864" s="1" t="s">
        <v>55</v>
      </c>
      <c r="M864" s="1">
        <v>1040985.44</v>
      </c>
      <c r="N864" s="1">
        <v>1040989.72</v>
      </c>
      <c r="O864" s="1">
        <v>4.2800000000279397</v>
      </c>
      <c r="P864" s="1">
        <v>28</v>
      </c>
      <c r="Q864" s="1">
        <v>23.7</v>
      </c>
      <c r="R864" s="1" t="s">
        <v>58</v>
      </c>
      <c r="S864" s="1" t="s">
        <v>493</v>
      </c>
      <c r="U864" s="1" t="s">
        <v>498</v>
      </c>
      <c r="V864" s="1">
        <v>0</v>
      </c>
      <c r="W864" s="1" t="s">
        <v>60</v>
      </c>
    </row>
    <row r="865" spans="1:23" x14ac:dyDescent="0.2">
      <c r="A865" s="1">
        <f t="shared" si="52"/>
        <v>1040989.72</v>
      </c>
      <c r="B865" s="1">
        <f t="shared" si="52"/>
        <v>1041000</v>
      </c>
      <c r="C865" s="11" t="s">
        <v>54</v>
      </c>
      <c r="D865" s="1" t="str">
        <f t="shared" si="53"/>
        <v>FBE</v>
      </c>
      <c r="E865" s="1">
        <f t="shared" si="54"/>
        <v>21.5</v>
      </c>
      <c r="F865" s="1" t="str">
        <f t="shared" si="55"/>
        <v>21.5mm FBE</v>
      </c>
      <c r="G865" s="1" t="str">
        <f>_xlfn.CONCAT(TEXT(Q865,"0.0"),"mm ",INDEX('Pipe Lookup'!D:D,MATCH('~01 Pipe Segmentation'!R865,'Pipe Lookup'!C:C,0))," TYPE ",P865)</f>
        <v>21.5mm Fusion-Bonded Epoxy TYPE 34</v>
      </c>
      <c r="L865" s="1" t="s">
        <v>55</v>
      </c>
      <c r="M865" s="1">
        <v>1040989.72</v>
      </c>
      <c r="N865" s="1">
        <v>1041000</v>
      </c>
      <c r="O865" s="1">
        <v>10.28000000002794</v>
      </c>
      <c r="P865" s="1">
        <v>34</v>
      </c>
      <c r="Q865" s="1">
        <v>21.5</v>
      </c>
      <c r="R865" s="1" t="s">
        <v>56</v>
      </c>
      <c r="S865" s="1" t="s">
        <v>493</v>
      </c>
      <c r="U865" s="1" t="s">
        <v>251</v>
      </c>
      <c r="V865" s="1">
        <v>0</v>
      </c>
      <c r="W865" s="1" t="s">
        <v>60</v>
      </c>
    </row>
    <row r="866" spans="1:23" x14ac:dyDescent="0.2">
      <c r="A866" s="1">
        <f t="shared" si="52"/>
        <v>1041000</v>
      </c>
      <c r="B866" s="1">
        <f t="shared" si="52"/>
        <v>1041109.42</v>
      </c>
      <c r="C866" s="11" t="s">
        <v>54</v>
      </c>
      <c r="D866" s="1" t="str">
        <f t="shared" si="53"/>
        <v>FBE</v>
      </c>
      <c r="E866" s="1">
        <f t="shared" si="54"/>
        <v>21.5</v>
      </c>
      <c r="F866" s="1" t="str">
        <f t="shared" si="55"/>
        <v>21.5mm FBE</v>
      </c>
      <c r="G866" s="1" t="str">
        <f>_xlfn.CONCAT(TEXT(Q866,"0.0"),"mm ",INDEX('Pipe Lookup'!D:D,MATCH('~01 Pipe Segmentation'!R866,'Pipe Lookup'!C:C,0))," TYPE ",P866)</f>
        <v>21.5mm Fusion-Bonded Epoxy TYPE 34</v>
      </c>
      <c r="L866" s="1" t="s">
        <v>55</v>
      </c>
      <c r="M866" s="1">
        <v>1041000</v>
      </c>
      <c r="N866" s="1">
        <v>1041109.42</v>
      </c>
      <c r="O866" s="1">
        <v>109.42000000004191</v>
      </c>
      <c r="P866" s="1">
        <v>34</v>
      </c>
      <c r="Q866" s="1">
        <v>21.5</v>
      </c>
      <c r="R866" s="1" t="s">
        <v>56</v>
      </c>
      <c r="S866" s="1" t="s">
        <v>493</v>
      </c>
      <c r="V866" s="1">
        <v>0</v>
      </c>
      <c r="W866" s="1" t="s">
        <v>86</v>
      </c>
    </row>
    <row r="867" spans="1:23" x14ac:dyDescent="0.2">
      <c r="A867" s="1">
        <f t="shared" si="52"/>
        <v>1041109.42</v>
      </c>
      <c r="B867" s="1">
        <f t="shared" si="52"/>
        <v>1041119.6</v>
      </c>
      <c r="C867" s="11" t="s">
        <v>54</v>
      </c>
      <c r="D867" s="1" t="str">
        <f t="shared" si="53"/>
        <v>LE</v>
      </c>
      <c r="E867" s="1">
        <f t="shared" si="54"/>
        <v>23.7</v>
      </c>
      <c r="F867" s="1" t="str">
        <f t="shared" si="55"/>
        <v>23.7mm LE</v>
      </c>
      <c r="G867" s="1" t="str">
        <f>_xlfn.CONCAT(TEXT(Q867,"0.0"),"mm ",INDEX('Pipe Lookup'!D:D,MATCH('~01 Pipe Segmentation'!R867,'Pipe Lookup'!C:C,0))," TYPE ",P867)</f>
        <v>23.7mm Elbow TYPE 28</v>
      </c>
      <c r="L867" s="1" t="s">
        <v>55</v>
      </c>
      <c r="M867" s="1">
        <v>1041109.42</v>
      </c>
      <c r="N867" s="1">
        <v>1041119.6</v>
      </c>
      <c r="O867" s="1">
        <v>10.179999999934807</v>
      </c>
      <c r="P867" s="1">
        <v>28</v>
      </c>
      <c r="Q867" s="1">
        <v>23.7</v>
      </c>
      <c r="R867" s="1" t="s">
        <v>58</v>
      </c>
      <c r="S867" s="1" t="s">
        <v>493</v>
      </c>
      <c r="U867" s="1" t="s">
        <v>499</v>
      </c>
      <c r="V867" s="1">
        <v>0</v>
      </c>
      <c r="W867" s="1" t="s">
        <v>60</v>
      </c>
    </row>
    <row r="868" spans="1:23" x14ac:dyDescent="0.2">
      <c r="A868" s="1">
        <f t="shared" si="52"/>
        <v>1041119.6</v>
      </c>
      <c r="B868" s="1">
        <f t="shared" si="52"/>
        <v>1041141.2</v>
      </c>
      <c r="C868" s="11" t="s">
        <v>54</v>
      </c>
      <c r="D868" s="1" t="str">
        <f t="shared" si="53"/>
        <v>ARO</v>
      </c>
      <c r="E868" s="1">
        <f t="shared" si="54"/>
        <v>21.5</v>
      </c>
      <c r="F868" s="1" t="str">
        <f t="shared" si="55"/>
        <v>21.5mm ARO</v>
      </c>
      <c r="G868" s="1" t="str">
        <f>_xlfn.CONCAT(TEXT(Q868,"0.0"),"mm ",INDEX('Pipe Lookup'!D:D,MATCH('~01 Pipe Segmentation'!R868,'Pipe Lookup'!C:C,0))," TYPE ",P868)</f>
        <v>21.5mm Abrasion-Resistant Overcoat TYPE 15</v>
      </c>
      <c r="L868" s="1" t="s">
        <v>55</v>
      </c>
      <c r="M868" s="1">
        <v>1041119.6</v>
      </c>
      <c r="N868" s="1">
        <v>1041141.2</v>
      </c>
      <c r="O868" s="1">
        <v>21.599999999976717</v>
      </c>
      <c r="P868" s="1">
        <v>15</v>
      </c>
      <c r="Q868" s="1">
        <v>21.5</v>
      </c>
      <c r="R868" s="1" t="s">
        <v>80</v>
      </c>
      <c r="S868" s="1" t="s">
        <v>493</v>
      </c>
      <c r="V868" s="1">
        <v>0</v>
      </c>
      <c r="W868" s="1" t="s">
        <v>60</v>
      </c>
    </row>
    <row r="869" spans="1:23" x14ac:dyDescent="0.2">
      <c r="A869" s="1">
        <f t="shared" si="52"/>
        <v>1041141.2</v>
      </c>
      <c r="B869" s="1">
        <f t="shared" si="52"/>
        <v>1041163.96</v>
      </c>
      <c r="C869" s="11" t="s">
        <v>54</v>
      </c>
      <c r="D869" s="1" t="str">
        <f t="shared" si="53"/>
        <v>FBE</v>
      </c>
      <c r="E869" s="1">
        <f t="shared" si="54"/>
        <v>25</v>
      </c>
      <c r="F869" s="1" t="str">
        <f t="shared" si="55"/>
        <v>25.0mm FBE</v>
      </c>
      <c r="G869" s="1" t="str">
        <f>_xlfn.CONCAT(TEXT(Q869,"0.0"),"mm ",INDEX('Pipe Lookup'!D:D,MATCH('~01 Pipe Segmentation'!R869,'Pipe Lookup'!C:C,0))," TYPE ",P869)</f>
        <v>25.0mm Fusion-Bonded Epoxy TYPE 19</v>
      </c>
      <c r="L869" s="1" t="s">
        <v>55</v>
      </c>
      <c r="M869" s="1">
        <v>1041141.2</v>
      </c>
      <c r="N869" s="1">
        <v>1041163.96</v>
      </c>
      <c r="O869" s="1">
        <v>22.760000000009313</v>
      </c>
      <c r="P869" s="1">
        <v>19</v>
      </c>
      <c r="Q869" s="1">
        <v>25</v>
      </c>
      <c r="R869" s="1" t="s">
        <v>56</v>
      </c>
      <c r="S869" s="1" t="s">
        <v>493</v>
      </c>
      <c r="U869" s="1" t="s">
        <v>500</v>
      </c>
      <c r="V869" s="1">
        <v>0</v>
      </c>
      <c r="W869" s="1" t="s">
        <v>60</v>
      </c>
    </row>
    <row r="870" spans="1:23" x14ac:dyDescent="0.2">
      <c r="A870" s="1">
        <f t="shared" si="52"/>
        <v>1041369.96</v>
      </c>
      <c r="B870" s="1">
        <f t="shared" si="52"/>
        <v>1041500</v>
      </c>
      <c r="C870" s="11" t="s">
        <v>54</v>
      </c>
      <c r="D870" s="1" t="str">
        <f t="shared" si="53"/>
        <v>FBE</v>
      </c>
      <c r="E870" s="1">
        <f t="shared" si="54"/>
        <v>14.7</v>
      </c>
      <c r="F870" s="1" t="str">
        <f t="shared" si="55"/>
        <v>14.7mm FBE</v>
      </c>
      <c r="G870" s="1" t="str">
        <f>_xlfn.CONCAT(TEXT(Q870,"0.0"),"mm ",INDEX('Pipe Lookup'!D:D,MATCH('~01 Pipe Segmentation'!R870,'Pipe Lookup'!C:C,0))," TYPE ",P870)</f>
        <v>14.7mm Fusion-Bonded Epoxy TYPE 5</v>
      </c>
      <c r="L870" s="1" t="s">
        <v>55</v>
      </c>
      <c r="M870" s="1">
        <v>1041369.96</v>
      </c>
      <c r="N870" s="1">
        <v>1041500</v>
      </c>
      <c r="O870" s="1">
        <v>130.04000000003725</v>
      </c>
      <c r="P870" s="1">
        <v>5</v>
      </c>
      <c r="Q870" s="1">
        <v>14.7</v>
      </c>
      <c r="R870" s="1" t="s">
        <v>56</v>
      </c>
      <c r="S870" s="1" t="s">
        <v>493</v>
      </c>
      <c r="U870" s="1" t="s">
        <v>501</v>
      </c>
      <c r="V870" s="1">
        <v>206</v>
      </c>
      <c r="W870" s="1" t="s">
        <v>60</v>
      </c>
    </row>
    <row r="871" spans="1:23" x14ac:dyDescent="0.2">
      <c r="A871" s="1">
        <f t="shared" si="52"/>
        <v>1041500</v>
      </c>
      <c r="B871" s="1">
        <f t="shared" si="52"/>
        <v>1041587.96</v>
      </c>
      <c r="C871" s="11" t="s">
        <v>54</v>
      </c>
      <c r="D871" s="1" t="str">
        <f t="shared" si="53"/>
        <v>FBE</v>
      </c>
      <c r="E871" s="1">
        <f t="shared" si="54"/>
        <v>14.7</v>
      </c>
      <c r="F871" s="1" t="str">
        <f t="shared" si="55"/>
        <v>14.7mm FBE</v>
      </c>
      <c r="G871" s="1" t="str">
        <f>_xlfn.CONCAT(TEXT(Q871,"0.0"),"mm ",INDEX('Pipe Lookup'!D:D,MATCH('~01 Pipe Segmentation'!R871,'Pipe Lookup'!C:C,0))," TYPE ",P871)</f>
        <v>14.7mm Fusion-Bonded Epoxy TYPE 5</v>
      </c>
      <c r="L871" s="1" t="s">
        <v>55</v>
      </c>
      <c r="M871" s="1">
        <v>1041500</v>
      </c>
      <c r="N871" s="1">
        <v>1041587.96</v>
      </c>
      <c r="O871" s="1">
        <v>87.959999999962747</v>
      </c>
      <c r="P871" s="1">
        <v>5</v>
      </c>
      <c r="Q871" s="1">
        <v>14.7</v>
      </c>
      <c r="R871" s="1" t="s">
        <v>56</v>
      </c>
      <c r="S871" s="1" t="s">
        <v>493</v>
      </c>
      <c r="U871" s="1" t="s">
        <v>209</v>
      </c>
      <c r="V871" s="1">
        <v>0</v>
      </c>
      <c r="W871" s="1" t="s">
        <v>86</v>
      </c>
    </row>
    <row r="872" spans="1:23" x14ac:dyDescent="0.2">
      <c r="A872" s="1">
        <f t="shared" si="52"/>
        <v>1041587.96</v>
      </c>
      <c r="B872" s="1">
        <f t="shared" si="52"/>
        <v>1041611.96</v>
      </c>
      <c r="C872" s="11" t="s">
        <v>54</v>
      </c>
      <c r="D872" s="1" t="str">
        <f t="shared" si="53"/>
        <v>FBE</v>
      </c>
      <c r="E872" s="1">
        <f t="shared" si="54"/>
        <v>19</v>
      </c>
      <c r="F872" s="1" t="str">
        <f t="shared" si="55"/>
        <v>19.0mm FBE</v>
      </c>
      <c r="G872" s="1" t="str">
        <f>_xlfn.CONCAT(TEXT(Q872,"0.0"),"mm ",INDEX('Pipe Lookup'!D:D,MATCH('~01 Pipe Segmentation'!R872,'Pipe Lookup'!C:C,0))," TYPE ",P872)</f>
        <v>19.0mm Fusion-Bonded Epoxy TYPE 7</v>
      </c>
      <c r="L872" s="1" t="s">
        <v>55</v>
      </c>
      <c r="M872" s="1">
        <v>1041587.96</v>
      </c>
      <c r="N872" s="1">
        <v>1041611.96</v>
      </c>
      <c r="O872" s="1">
        <v>24</v>
      </c>
      <c r="P872" s="1">
        <v>7</v>
      </c>
      <c r="Q872" s="1">
        <v>19</v>
      </c>
      <c r="R872" s="1" t="s">
        <v>56</v>
      </c>
      <c r="S872" s="1" t="s">
        <v>493</v>
      </c>
      <c r="U872" s="1" t="s">
        <v>67</v>
      </c>
      <c r="V872" s="1">
        <v>0</v>
      </c>
      <c r="W872" s="1" t="s">
        <v>60</v>
      </c>
    </row>
    <row r="873" spans="1:23" x14ac:dyDescent="0.2">
      <c r="A873" s="1">
        <f t="shared" si="52"/>
        <v>1041611.96</v>
      </c>
      <c r="B873" s="1">
        <f t="shared" si="52"/>
        <v>1041617.96</v>
      </c>
      <c r="C873" s="11" t="s">
        <v>54</v>
      </c>
      <c r="D873" s="1" t="str">
        <f t="shared" si="53"/>
        <v>LE</v>
      </c>
      <c r="E873" s="1">
        <f t="shared" si="54"/>
        <v>19</v>
      </c>
      <c r="F873" s="1" t="str">
        <f t="shared" si="55"/>
        <v>19.0mm LE</v>
      </c>
      <c r="G873" s="1" t="str">
        <f>_xlfn.CONCAT(TEXT(Q873,"0.0"),"mm ",INDEX('Pipe Lookup'!D:D,MATCH('~01 Pipe Segmentation'!R873,'Pipe Lookup'!C:C,0))," TYPE ",P873)</f>
        <v>19.0mm Elbow TYPE 26</v>
      </c>
      <c r="L873" s="1" t="s">
        <v>55</v>
      </c>
      <c r="M873" s="1">
        <v>1041611.96</v>
      </c>
      <c r="N873" s="1">
        <v>1041617.96</v>
      </c>
      <c r="O873" s="1">
        <v>6</v>
      </c>
      <c r="P873" s="1">
        <v>26</v>
      </c>
      <c r="Q873" s="1">
        <v>19</v>
      </c>
      <c r="R873" s="1" t="s">
        <v>58</v>
      </c>
      <c r="S873" s="1" t="s">
        <v>493</v>
      </c>
      <c r="U873" s="1" t="s">
        <v>502</v>
      </c>
      <c r="V873" s="1">
        <v>0</v>
      </c>
      <c r="W873" s="1" t="s">
        <v>60</v>
      </c>
    </row>
    <row r="874" spans="1:23" x14ac:dyDescent="0.2">
      <c r="A874" s="1">
        <f t="shared" si="52"/>
        <v>1041617.96</v>
      </c>
      <c r="B874" s="1">
        <f t="shared" si="52"/>
        <v>1041679.73</v>
      </c>
      <c r="C874" s="11" t="s">
        <v>54</v>
      </c>
      <c r="D874" s="1" t="str">
        <f t="shared" si="53"/>
        <v>ARO</v>
      </c>
      <c r="E874" s="1">
        <f t="shared" si="54"/>
        <v>19</v>
      </c>
      <c r="F874" s="1" t="str">
        <f t="shared" si="55"/>
        <v>19.0mm ARO</v>
      </c>
      <c r="G874" s="1" t="str">
        <f>_xlfn.CONCAT(TEXT(Q874,"0.0"),"mm ",INDEX('Pipe Lookup'!D:D,MATCH('~01 Pipe Segmentation'!R874,'Pipe Lookup'!C:C,0))," TYPE ",P874)</f>
        <v>19.0mm Abrasion-Resistant Overcoat TYPE 8</v>
      </c>
      <c r="L874" s="1" t="s">
        <v>55</v>
      </c>
      <c r="M874" s="1">
        <v>1041617.96</v>
      </c>
      <c r="N874" s="1">
        <v>1041679.73</v>
      </c>
      <c r="O874" s="1">
        <v>61.770000000018626</v>
      </c>
      <c r="P874" s="1">
        <v>8</v>
      </c>
      <c r="Q874" s="1">
        <v>19</v>
      </c>
      <c r="R874" s="1" t="s">
        <v>80</v>
      </c>
      <c r="S874" s="1" t="s">
        <v>493</v>
      </c>
      <c r="U874" s="1" t="s">
        <v>503</v>
      </c>
      <c r="V874" s="1">
        <v>0</v>
      </c>
      <c r="W874" s="1" t="s">
        <v>60</v>
      </c>
    </row>
    <row r="875" spans="1:23" x14ac:dyDescent="0.2">
      <c r="A875" s="1">
        <f t="shared" si="52"/>
        <v>1041679.73</v>
      </c>
      <c r="B875" s="1">
        <f t="shared" si="52"/>
        <v>1041689.11</v>
      </c>
      <c r="C875" s="11" t="s">
        <v>54</v>
      </c>
      <c r="D875" s="1" t="str">
        <f t="shared" si="53"/>
        <v>LE</v>
      </c>
      <c r="E875" s="1">
        <f t="shared" si="54"/>
        <v>19</v>
      </c>
      <c r="F875" s="1" t="str">
        <f t="shared" si="55"/>
        <v>19.0mm LE</v>
      </c>
      <c r="G875" s="1" t="str">
        <f>_xlfn.CONCAT(TEXT(Q875,"0.0"),"mm ",INDEX('Pipe Lookup'!D:D,MATCH('~01 Pipe Segmentation'!R875,'Pipe Lookup'!C:C,0))," TYPE ",P875)</f>
        <v>19.0mm Elbow TYPE 26</v>
      </c>
      <c r="L875" s="1" t="s">
        <v>55</v>
      </c>
      <c r="M875" s="1">
        <v>1041679.73</v>
      </c>
      <c r="N875" s="1">
        <v>1041689.11</v>
      </c>
      <c r="O875" s="1">
        <v>9.3800000000046566</v>
      </c>
      <c r="P875" s="1">
        <v>26</v>
      </c>
      <c r="Q875" s="1">
        <v>19</v>
      </c>
      <c r="R875" s="1" t="s">
        <v>58</v>
      </c>
      <c r="S875" s="1" t="s">
        <v>493</v>
      </c>
      <c r="U875" s="1" t="s">
        <v>504</v>
      </c>
      <c r="V875" s="1">
        <v>0</v>
      </c>
      <c r="W875" s="1" t="s">
        <v>60</v>
      </c>
    </row>
    <row r="876" spans="1:23" x14ac:dyDescent="0.2">
      <c r="A876" s="1">
        <f t="shared" si="52"/>
        <v>1041689.11</v>
      </c>
      <c r="B876" s="1">
        <f t="shared" si="52"/>
        <v>1041700.09</v>
      </c>
      <c r="C876" s="11" t="s">
        <v>54</v>
      </c>
      <c r="D876" s="1" t="str">
        <f t="shared" si="53"/>
        <v>FBE</v>
      </c>
      <c r="E876" s="1">
        <f t="shared" si="54"/>
        <v>19</v>
      </c>
      <c r="F876" s="1" t="str">
        <f t="shared" si="55"/>
        <v>19.0mm FBE</v>
      </c>
      <c r="G876" s="1" t="str">
        <f>_xlfn.CONCAT(TEXT(Q876,"0.0"),"mm ",INDEX('Pipe Lookup'!D:D,MATCH('~01 Pipe Segmentation'!R876,'Pipe Lookup'!C:C,0))," TYPE ",P876)</f>
        <v>19.0mm Fusion-Bonded Epoxy TYPE 7</v>
      </c>
      <c r="L876" s="1" t="s">
        <v>55</v>
      </c>
      <c r="M876" s="1">
        <v>1041689.11</v>
      </c>
      <c r="N876" s="1">
        <v>1041700.09</v>
      </c>
      <c r="O876" s="1">
        <v>10.979999999981374</v>
      </c>
      <c r="P876" s="1">
        <v>7</v>
      </c>
      <c r="Q876" s="1">
        <v>19</v>
      </c>
      <c r="R876" s="1" t="s">
        <v>56</v>
      </c>
      <c r="S876" s="1" t="s">
        <v>493</v>
      </c>
      <c r="U876" s="1" t="s">
        <v>67</v>
      </c>
      <c r="V876" s="1">
        <v>0</v>
      </c>
      <c r="W876" s="1" t="s">
        <v>60</v>
      </c>
    </row>
    <row r="877" spans="1:23" x14ac:dyDescent="0.2">
      <c r="A877" s="1">
        <f t="shared" si="52"/>
        <v>1041700.09</v>
      </c>
      <c r="B877" s="1">
        <f t="shared" si="52"/>
        <v>1041759.78</v>
      </c>
      <c r="C877" s="11" t="s">
        <v>54</v>
      </c>
      <c r="D877" s="1" t="str">
        <f t="shared" si="53"/>
        <v>FBE</v>
      </c>
      <c r="E877" s="1">
        <f t="shared" si="54"/>
        <v>14.7</v>
      </c>
      <c r="F877" s="1" t="str">
        <f t="shared" si="55"/>
        <v>14.7mm FBE</v>
      </c>
      <c r="G877" s="1" t="str">
        <f>_xlfn.CONCAT(TEXT(Q877,"0.0"),"mm ",INDEX('Pipe Lookup'!D:D,MATCH('~01 Pipe Segmentation'!R877,'Pipe Lookup'!C:C,0))," TYPE ",P877)</f>
        <v>14.7mm Fusion-Bonded Epoxy TYPE 5</v>
      </c>
      <c r="L877" s="1" t="s">
        <v>55</v>
      </c>
      <c r="M877" s="1">
        <v>1041700.09</v>
      </c>
      <c r="N877" s="1">
        <v>1041759.78</v>
      </c>
      <c r="O877" s="1">
        <v>59.690000000060536</v>
      </c>
      <c r="P877" s="1">
        <v>5</v>
      </c>
      <c r="Q877" s="1">
        <v>14.7</v>
      </c>
      <c r="R877" s="1" t="s">
        <v>56</v>
      </c>
      <c r="S877" s="1" t="s">
        <v>493</v>
      </c>
      <c r="U877" s="1" t="s">
        <v>67</v>
      </c>
      <c r="V877" s="1">
        <v>0</v>
      </c>
      <c r="W877" s="1" t="s">
        <v>60</v>
      </c>
    </row>
    <row r="878" spans="1:23" x14ac:dyDescent="0.2">
      <c r="A878" s="1">
        <f t="shared" si="52"/>
        <v>1041759.78</v>
      </c>
      <c r="B878" s="1">
        <f t="shared" si="52"/>
        <v>1041783.78</v>
      </c>
      <c r="C878" s="11" t="s">
        <v>54</v>
      </c>
      <c r="D878" s="1" t="str">
        <f t="shared" si="53"/>
        <v>FBE</v>
      </c>
      <c r="E878" s="1">
        <f t="shared" si="54"/>
        <v>19</v>
      </c>
      <c r="F878" s="1" t="str">
        <f t="shared" si="55"/>
        <v>19.0mm FBE</v>
      </c>
      <c r="G878" s="1" t="str">
        <f>_xlfn.CONCAT(TEXT(Q878,"0.0"),"mm ",INDEX('Pipe Lookup'!D:D,MATCH('~01 Pipe Segmentation'!R878,'Pipe Lookup'!C:C,0))," TYPE ",P878)</f>
        <v>19.0mm Fusion-Bonded Epoxy TYPE 7</v>
      </c>
      <c r="L878" s="1" t="s">
        <v>55</v>
      </c>
      <c r="M878" s="1">
        <v>1041759.78</v>
      </c>
      <c r="N878" s="1">
        <v>1041783.78</v>
      </c>
      <c r="O878" s="1">
        <v>24</v>
      </c>
      <c r="P878" s="1">
        <v>7</v>
      </c>
      <c r="Q878" s="1">
        <v>19</v>
      </c>
      <c r="R878" s="1" t="s">
        <v>56</v>
      </c>
      <c r="S878" s="1" t="s">
        <v>493</v>
      </c>
      <c r="U878" s="1" t="s">
        <v>67</v>
      </c>
      <c r="V878" s="1">
        <v>0</v>
      </c>
      <c r="W878" s="1" t="s">
        <v>60</v>
      </c>
    </row>
    <row r="879" spans="1:23" x14ac:dyDescent="0.2">
      <c r="A879" s="1">
        <f t="shared" si="52"/>
        <v>1041783.78</v>
      </c>
      <c r="B879" s="1">
        <f t="shared" si="52"/>
        <v>1041788.69</v>
      </c>
      <c r="C879" s="11" t="s">
        <v>54</v>
      </c>
      <c r="D879" s="1" t="str">
        <f t="shared" si="53"/>
        <v>LE</v>
      </c>
      <c r="E879" s="1">
        <f t="shared" si="54"/>
        <v>19</v>
      </c>
      <c r="F879" s="1" t="str">
        <f t="shared" si="55"/>
        <v>19.0mm LE</v>
      </c>
      <c r="G879" s="1" t="str">
        <f>_xlfn.CONCAT(TEXT(Q879,"0.0"),"mm ",INDEX('Pipe Lookup'!D:D,MATCH('~01 Pipe Segmentation'!R879,'Pipe Lookup'!C:C,0))," TYPE ",P879)</f>
        <v>19.0mm Elbow TYPE 26</v>
      </c>
      <c r="L879" s="1" t="s">
        <v>55</v>
      </c>
      <c r="M879" s="1">
        <v>1041783.78</v>
      </c>
      <c r="N879" s="1">
        <v>1041788.69</v>
      </c>
      <c r="O879" s="1">
        <v>4.909999999916181</v>
      </c>
      <c r="P879" s="1">
        <v>26</v>
      </c>
      <c r="Q879" s="1">
        <v>19</v>
      </c>
      <c r="R879" s="1" t="s">
        <v>58</v>
      </c>
      <c r="S879" s="1" t="s">
        <v>493</v>
      </c>
      <c r="U879" s="1" t="s">
        <v>505</v>
      </c>
      <c r="V879" s="1">
        <v>0</v>
      </c>
      <c r="W879" s="1" t="s">
        <v>60</v>
      </c>
    </row>
    <row r="880" spans="1:23" x14ac:dyDescent="0.2">
      <c r="A880" s="1">
        <f t="shared" si="52"/>
        <v>1041788.69</v>
      </c>
      <c r="B880" s="1">
        <f t="shared" si="52"/>
        <v>1041812.69</v>
      </c>
      <c r="C880" s="11" t="s">
        <v>54</v>
      </c>
      <c r="D880" s="1" t="str">
        <f t="shared" si="53"/>
        <v>FBE</v>
      </c>
      <c r="E880" s="1">
        <f t="shared" si="54"/>
        <v>19</v>
      </c>
      <c r="F880" s="1" t="str">
        <f t="shared" si="55"/>
        <v>19.0mm FBE</v>
      </c>
      <c r="G880" s="1" t="str">
        <f>_xlfn.CONCAT(TEXT(Q880,"0.0"),"mm ",INDEX('Pipe Lookup'!D:D,MATCH('~01 Pipe Segmentation'!R880,'Pipe Lookup'!C:C,0))," TYPE ",P880)</f>
        <v>19.0mm Fusion-Bonded Epoxy TYPE 7</v>
      </c>
      <c r="L880" s="1" t="s">
        <v>55</v>
      </c>
      <c r="M880" s="1">
        <v>1041788.69</v>
      </c>
      <c r="N880" s="1">
        <v>1041812.69</v>
      </c>
      <c r="O880" s="1">
        <v>24</v>
      </c>
      <c r="P880" s="1">
        <v>7</v>
      </c>
      <c r="Q880" s="1">
        <v>19</v>
      </c>
      <c r="R880" s="1" t="s">
        <v>56</v>
      </c>
      <c r="S880" s="1" t="s">
        <v>493</v>
      </c>
      <c r="U880" s="1" t="s">
        <v>67</v>
      </c>
      <c r="V880" s="1">
        <v>0</v>
      </c>
      <c r="W880" s="1" t="s">
        <v>60</v>
      </c>
    </row>
    <row r="881" spans="1:27" x14ac:dyDescent="0.2">
      <c r="A881" s="1">
        <f t="shared" si="52"/>
        <v>1041812.69</v>
      </c>
      <c r="B881" s="1">
        <f t="shared" si="52"/>
        <v>1041887.653</v>
      </c>
      <c r="C881" s="11" t="s">
        <v>54</v>
      </c>
      <c r="D881" s="1" t="str">
        <f t="shared" si="53"/>
        <v>FBE</v>
      </c>
      <c r="E881" s="1">
        <f t="shared" si="54"/>
        <v>14.7</v>
      </c>
      <c r="F881" s="1" t="str">
        <f t="shared" si="55"/>
        <v>14.7mm FBE</v>
      </c>
      <c r="G881" s="1" t="str">
        <f>_xlfn.CONCAT(TEXT(Q881,"0.0"),"mm ",INDEX('Pipe Lookup'!D:D,MATCH('~01 Pipe Segmentation'!R881,'Pipe Lookup'!C:C,0))," TYPE ",P881)</f>
        <v>14.7mm Fusion-Bonded Epoxy TYPE 5</v>
      </c>
      <c r="L881" s="1" t="s">
        <v>55</v>
      </c>
      <c r="M881" s="1">
        <v>1041812.69</v>
      </c>
      <c r="N881" s="1">
        <v>1041887.653</v>
      </c>
      <c r="O881" s="1">
        <v>74.963000000105239</v>
      </c>
      <c r="P881" s="1">
        <v>5</v>
      </c>
      <c r="Q881" s="1">
        <v>14.7</v>
      </c>
      <c r="R881" s="1" t="s">
        <v>56</v>
      </c>
      <c r="S881" s="1" t="s">
        <v>493</v>
      </c>
      <c r="U881" s="1" t="s">
        <v>67</v>
      </c>
      <c r="V881" s="1">
        <v>0</v>
      </c>
      <c r="W881" s="1" t="s">
        <v>60</v>
      </c>
    </row>
    <row r="882" spans="1:27" x14ac:dyDescent="0.2">
      <c r="A882" s="1">
        <f t="shared" si="52"/>
        <v>1041887.653</v>
      </c>
      <c r="B882" s="1">
        <f t="shared" si="52"/>
        <v>1041965.653</v>
      </c>
      <c r="C882" s="11" t="s">
        <v>54</v>
      </c>
      <c r="D882" s="1" t="str">
        <f t="shared" si="53"/>
        <v>FBE</v>
      </c>
      <c r="E882" s="1">
        <f t="shared" si="54"/>
        <v>19</v>
      </c>
      <c r="F882" s="1" t="str">
        <f t="shared" si="55"/>
        <v>19.0mm FBE</v>
      </c>
      <c r="G882" s="1" t="str">
        <f>_xlfn.CONCAT(TEXT(Q882,"0.0"),"mm ",INDEX('Pipe Lookup'!D:D,MATCH('~01 Pipe Segmentation'!R882,'Pipe Lookup'!C:C,0))," TYPE ",P882)</f>
        <v>19.0mm Fusion-Bonded Epoxy TYPE 7</v>
      </c>
      <c r="L882" s="1" t="s">
        <v>55</v>
      </c>
      <c r="M882" s="1">
        <v>1041887.653</v>
      </c>
      <c r="N882" s="1">
        <v>1041965.653</v>
      </c>
      <c r="O882" s="1">
        <v>78</v>
      </c>
      <c r="P882" s="1">
        <v>7</v>
      </c>
      <c r="Q882" s="1">
        <v>19</v>
      </c>
      <c r="R882" s="1" t="s">
        <v>56</v>
      </c>
      <c r="S882" s="1" t="s">
        <v>493</v>
      </c>
      <c r="U882" s="1" t="s">
        <v>506</v>
      </c>
      <c r="V882" s="1">
        <v>0</v>
      </c>
      <c r="W882" s="1" t="s">
        <v>60</v>
      </c>
    </row>
    <row r="883" spans="1:27" x14ac:dyDescent="0.2">
      <c r="A883" s="1">
        <f t="shared" si="52"/>
        <v>1041965.653</v>
      </c>
      <c r="B883" s="1">
        <f t="shared" si="52"/>
        <v>1042002.96</v>
      </c>
      <c r="C883" s="11" t="s">
        <v>54</v>
      </c>
      <c r="D883" s="1" t="str">
        <f t="shared" si="53"/>
        <v>FBE</v>
      </c>
      <c r="E883" s="1">
        <f t="shared" si="54"/>
        <v>19</v>
      </c>
      <c r="F883" s="1" t="str">
        <f t="shared" si="55"/>
        <v>19.0mm FBE</v>
      </c>
      <c r="G883" s="1" t="str">
        <f>_xlfn.CONCAT(TEXT(Q883,"0.0"),"mm ",INDEX('Pipe Lookup'!D:D,MATCH('~01 Pipe Segmentation'!R883,'Pipe Lookup'!C:C,0))," TYPE ",P883)</f>
        <v>19.0mm Fusion-Bonded Epoxy TYPE 7</v>
      </c>
      <c r="L883" s="1" t="s">
        <v>55</v>
      </c>
      <c r="M883" s="1">
        <v>1041965.653</v>
      </c>
      <c r="N883" s="1">
        <v>1042002.96</v>
      </c>
      <c r="O883" s="1">
        <v>37.306999999913387</v>
      </c>
      <c r="P883" s="1">
        <v>7</v>
      </c>
      <c r="Q883" s="1">
        <v>19</v>
      </c>
      <c r="R883" s="1" t="s">
        <v>56</v>
      </c>
      <c r="S883" s="1" t="s">
        <v>493</v>
      </c>
      <c r="U883" s="1" t="s">
        <v>67</v>
      </c>
      <c r="V883" s="1">
        <v>0</v>
      </c>
      <c r="W883" s="1" t="s">
        <v>86</v>
      </c>
    </row>
    <row r="884" spans="1:27" x14ac:dyDescent="0.2">
      <c r="A884" s="1">
        <f t="shared" si="52"/>
        <v>1042002.96</v>
      </c>
      <c r="B884" s="1">
        <f t="shared" si="52"/>
        <v>1042008.92</v>
      </c>
      <c r="C884" s="11" t="s">
        <v>54</v>
      </c>
      <c r="D884" s="1" t="str">
        <f t="shared" si="53"/>
        <v>LE</v>
      </c>
      <c r="E884" s="1">
        <f t="shared" si="54"/>
        <v>19</v>
      </c>
      <c r="F884" s="1" t="str">
        <f t="shared" si="55"/>
        <v>19.0mm LE</v>
      </c>
      <c r="G884" s="1" t="str">
        <f>_xlfn.CONCAT(TEXT(Q884,"0.0"),"mm ",INDEX('Pipe Lookup'!D:D,MATCH('~01 Pipe Segmentation'!R884,'Pipe Lookup'!C:C,0))," TYPE ",P884)</f>
        <v>19.0mm Elbow TYPE 26</v>
      </c>
      <c r="L884" s="1" t="s">
        <v>55</v>
      </c>
      <c r="M884" s="1">
        <v>1042002.96</v>
      </c>
      <c r="N884" s="1">
        <v>1042008.92</v>
      </c>
      <c r="O884" s="1">
        <v>5.9600000000791624</v>
      </c>
      <c r="P884" s="1">
        <v>26</v>
      </c>
      <c r="Q884" s="1">
        <v>19</v>
      </c>
      <c r="R884" s="1" t="s">
        <v>58</v>
      </c>
      <c r="S884" s="1" t="s">
        <v>493</v>
      </c>
      <c r="U884" s="1" t="s">
        <v>507</v>
      </c>
      <c r="V884" s="1">
        <v>0</v>
      </c>
      <c r="W884" s="1" t="s">
        <v>60</v>
      </c>
    </row>
    <row r="885" spans="1:27" x14ac:dyDescent="0.2">
      <c r="A885" s="1">
        <f t="shared" si="52"/>
        <v>1042008.92</v>
      </c>
      <c r="B885" s="1">
        <f t="shared" si="52"/>
        <v>1042034.96</v>
      </c>
      <c r="C885" s="11" t="s">
        <v>54</v>
      </c>
      <c r="D885" s="1" t="str">
        <f t="shared" si="53"/>
        <v>FBE</v>
      </c>
      <c r="E885" s="1">
        <f t="shared" si="54"/>
        <v>19</v>
      </c>
      <c r="F885" s="1" t="str">
        <f t="shared" si="55"/>
        <v>19.0mm FBE</v>
      </c>
      <c r="G885" s="1" t="str">
        <f>_xlfn.CONCAT(TEXT(Q885,"0.0"),"mm ",INDEX('Pipe Lookup'!D:D,MATCH('~01 Pipe Segmentation'!R885,'Pipe Lookup'!C:C,0))," TYPE ",P885)</f>
        <v>19.0mm Fusion-Bonded Epoxy TYPE 7</v>
      </c>
      <c r="L885" s="1" t="s">
        <v>55</v>
      </c>
      <c r="M885" s="1">
        <v>1042008.92</v>
      </c>
      <c r="N885" s="1">
        <v>1042034.96</v>
      </c>
      <c r="O885" s="1">
        <v>26.039999999920838</v>
      </c>
      <c r="P885" s="1">
        <v>7</v>
      </c>
      <c r="Q885" s="1">
        <v>19</v>
      </c>
      <c r="R885" s="1" t="s">
        <v>56</v>
      </c>
      <c r="S885" s="1" t="s">
        <v>493</v>
      </c>
      <c r="U885" s="1" t="s">
        <v>67</v>
      </c>
      <c r="V885" s="1">
        <v>0</v>
      </c>
      <c r="W885" s="1" t="s">
        <v>60</v>
      </c>
    </row>
    <row r="886" spans="1:27" x14ac:dyDescent="0.2">
      <c r="A886" s="1">
        <f t="shared" si="52"/>
        <v>1042034.96</v>
      </c>
      <c r="B886" s="1">
        <f t="shared" si="52"/>
        <v>1042040.12</v>
      </c>
      <c r="C886" s="11" t="s">
        <v>54</v>
      </c>
      <c r="D886" s="1" t="str">
        <f t="shared" si="53"/>
        <v>LE</v>
      </c>
      <c r="E886" s="1">
        <f t="shared" si="54"/>
        <v>19</v>
      </c>
      <c r="F886" s="1" t="str">
        <f t="shared" si="55"/>
        <v>19.0mm LE</v>
      </c>
      <c r="G886" s="1" t="str">
        <f>_xlfn.CONCAT(TEXT(Q886,"0.0"),"mm ",INDEX('Pipe Lookup'!D:D,MATCH('~01 Pipe Segmentation'!R886,'Pipe Lookup'!C:C,0))," TYPE ",P886)</f>
        <v>19.0mm Elbow TYPE 26</v>
      </c>
      <c r="L886" s="1" t="s">
        <v>55</v>
      </c>
      <c r="M886" s="1">
        <v>1042034.96</v>
      </c>
      <c r="N886" s="1">
        <v>1042040.12</v>
      </c>
      <c r="O886" s="1">
        <v>5.1600000000325963</v>
      </c>
      <c r="P886" s="1">
        <v>26</v>
      </c>
      <c r="Q886" s="1">
        <v>19</v>
      </c>
      <c r="R886" s="1" t="s">
        <v>58</v>
      </c>
      <c r="S886" s="1" t="s">
        <v>493</v>
      </c>
      <c r="U886" s="1" t="s">
        <v>508</v>
      </c>
      <c r="V886" s="1">
        <v>0</v>
      </c>
      <c r="W886" s="1" t="s">
        <v>60</v>
      </c>
    </row>
    <row r="887" spans="1:27" x14ac:dyDescent="0.2">
      <c r="A887" s="1">
        <f t="shared" si="52"/>
        <v>1042040.12</v>
      </c>
      <c r="B887" s="1">
        <f t="shared" si="52"/>
        <v>1042064.12</v>
      </c>
      <c r="C887" s="11" t="s">
        <v>54</v>
      </c>
      <c r="D887" s="1" t="str">
        <f t="shared" si="53"/>
        <v>FBE</v>
      </c>
      <c r="E887" s="1">
        <f t="shared" si="54"/>
        <v>19</v>
      </c>
      <c r="F887" s="1" t="str">
        <f t="shared" si="55"/>
        <v>19.0mm FBE</v>
      </c>
      <c r="G887" s="1" t="str">
        <f>_xlfn.CONCAT(TEXT(Q887,"0.0"),"mm ",INDEX('Pipe Lookup'!D:D,MATCH('~01 Pipe Segmentation'!R887,'Pipe Lookup'!C:C,0))," TYPE ",P887)</f>
        <v>19.0mm Fusion-Bonded Epoxy TYPE 7</v>
      </c>
      <c r="L887" s="1" t="s">
        <v>55</v>
      </c>
      <c r="M887" s="1">
        <v>1042040.12</v>
      </c>
      <c r="N887" s="1">
        <v>1042064.12</v>
      </c>
      <c r="O887" s="1">
        <v>24</v>
      </c>
      <c r="P887" s="1">
        <v>7</v>
      </c>
      <c r="Q887" s="1">
        <v>19</v>
      </c>
      <c r="R887" s="1" t="s">
        <v>56</v>
      </c>
      <c r="S887" s="1" t="s">
        <v>493</v>
      </c>
      <c r="U887" s="1" t="s">
        <v>67</v>
      </c>
      <c r="V887" s="1">
        <v>0</v>
      </c>
      <c r="W887" s="1" t="s">
        <v>60</v>
      </c>
    </row>
    <row r="888" spans="1:27" x14ac:dyDescent="0.2">
      <c r="A888" s="1">
        <f t="shared" si="52"/>
        <v>1042064.12</v>
      </c>
      <c r="B888" s="1">
        <f t="shared" si="52"/>
        <v>1042283</v>
      </c>
      <c r="C888" s="11" t="s">
        <v>54</v>
      </c>
      <c r="D888" s="1" t="str">
        <f t="shared" si="53"/>
        <v>FBE</v>
      </c>
      <c r="E888" s="1">
        <f t="shared" si="54"/>
        <v>14.7</v>
      </c>
      <c r="F888" s="1" t="str">
        <f t="shared" si="55"/>
        <v>14.7mm FBE</v>
      </c>
      <c r="G888" s="1" t="str">
        <f>_xlfn.CONCAT(TEXT(Q888,"0.0"),"mm ",INDEX('Pipe Lookup'!D:D,MATCH('~01 Pipe Segmentation'!R888,'Pipe Lookup'!C:C,0))," TYPE ",P888)</f>
        <v>14.7mm Fusion-Bonded Epoxy TYPE 5</v>
      </c>
      <c r="L888" s="1" t="s">
        <v>55</v>
      </c>
      <c r="M888" s="1">
        <v>1042064.12</v>
      </c>
      <c r="N888" s="1">
        <v>1042283</v>
      </c>
      <c r="O888" s="1">
        <v>218.88000000000466</v>
      </c>
      <c r="P888" s="1">
        <v>5</v>
      </c>
      <c r="Q888" s="1">
        <v>14.7</v>
      </c>
      <c r="R888" s="1" t="s">
        <v>56</v>
      </c>
      <c r="S888" s="1" t="s">
        <v>493</v>
      </c>
      <c r="U888" s="1" t="s">
        <v>67</v>
      </c>
      <c r="V888" s="1">
        <v>0</v>
      </c>
      <c r="W888" s="1" t="s">
        <v>60</v>
      </c>
    </row>
    <row r="889" spans="1:27" x14ac:dyDescent="0.2">
      <c r="A889" s="1">
        <f t="shared" si="52"/>
        <v>1042283</v>
      </c>
      <c r="B889" s="1">
        <f t="shared" si="52"/>
        <v>1042331</v>
      </c>
      <c r="C889" s="11" t="s">
        <v>54</v>
      </c>
      <c r="D889" s="1" t="str">
        <f t="shared" si="53"/>
        <v>ARO</v>
      </c>
      <c r="E889" s="1">
        <f t="shared" si="54"/>
        <v>19</v>
      </c>
      <c r="F889" s="1" t="str">
        <f t="shared" si="55"/>
        <v>19.0mm ARO</v>
      </c>
      <c r="G889" s="1" t="str">
        <f>_xlfn.CONCAT(TEXT(Q889,"0.0"),"mm ",INDEX('Pipe Lookup'!D:D,MATCH('~01 Pipe Segmentation'!R889,'Pipe Lookup'!C:C,0))," TYPE ",P889)</f>
        <v>19.0mm Abrasion-Resistant Overcoat TYPE 8</v>
      </c>
      <c r="L889" s="1" t="s">
        <v>55</v>
      </c>
      <c r="M889" s="1">
        <v>1042283</v>
      </c>
      <c r="N889" s="1">
        <v>1042331</v>
      </c>
      <c r="O889" s="1">
        <v>48</v>
      </c>
      <c r="P889" s="1">
        <v>8</v>
      </c>
      <c r="Q889" s="1">
        <v>19</v>
      </c>
      <c r="R889" s="1" t="s">
        <v>80</v>
      </c>
      <c r="S889" s="1" t="s">
        <v>493</v>
      </c>
      <c r="U889" s="1" t="s">
        <v>509</v>
      </c>
      <c r="V889" s="1">
        <v>0</v>
      </c>
      <c r="W889" s="1" t="s">
        <v>60</v>
      </c>
    </row>
    <row r="890" spans="1:27" x14ac:dyDescent="0.2">
      <c r="A890" s="1">
        <f t="shared" si="52"/>
        <v>1042331</v>
      </c>
      <c r="B890" s="1">
        <f t="shared" si="52"/>
        <v>1042400</v>
      </c>
      <c r="C890" s="11" t="s">
        <v>54</v>
      </c>
      <c r="D890" s="1" t="str">
        <f t="shared" si="53"/>
        <v>FBE</v>
      </c>
      <c r="E890" s="1">
        <f t="shared" si="54"/>
        <v>14.7</v>
      </c>
      <c r="F890" s="1" t="str">
        <f t="shared" si="55"/>
        <v>14.7mm FBE</v>
      </c>
      <c r="G890" s="1" t="str">
        <f>_xlfn.CONCAT(TEXT(Q890,"0.0"),"mm ",INDEX('Pipe Lookup'!D:D,MATCH('~01 Pipe Segmentation'!R890,'Pipe Lookup'!C:C,0))," TYPE ",P890)</f>
        <v>14.7mm Fusion-Bonded Epoxy TYPE 5</v>
      </c>
      <c r="L890" s="1" t="s">
        <v>55</v>
      </c>
      <c r="M890" s="1">
        <v>1042331</v>
      </c>
      <c r="N890" s="1">
        <v>1042400</v>
      </c>
      <c r="O890" s="1">
        <v>69</v>
      </c>
      <c r="P890" s="1">
        <v>5</v>
      </c>
      <c r="Q890" s="1">
        <v>14.7</v>
      </c>
      <c r="R890" s="1" t="s">
        <v>56</v>
      </c>
      <c r="S890" s="1" t="s">
        <v>493</v>
      </c>
      <c r="U890" s="1" t="s">
        <v>67</v>
      </c>
      <c r="V890" s="1">
        <v>0</v>
      </c>
      <c r="W890" s="1" t="s">
        <v>60</v>
      </c>
    </row>
    <row r="891" spans="1:27" x14ac:dyDescent="0.2">
      <c r="A891" s="1">
        <f t="shared" si="52"/>
        <v>1042400</v>
      </c>
      <c r="B891" s="1">
        <f t="shared" si="52"/>
        <v>1042517.71</v>
      </c>
      <c r="C891" s="11" t="s">
        <v>54</v>
      </c>
      <c r="D891" s="1" t="str">
        <f t="shared" si="53"/>
        <v>FBE</v>
      </c>
      <c r="E891" s="1">
        <f t="shared" si="54"/>
        <v>14.7</v>
      </c>
      <c r="F891" s="1" t="str">
        <f t="shared" si="55"/>
        <v>14.7mm FBE</v>
      </c>
      <c r="G891" s="1" t="str">
        <f>_xlfn.CONCAT(TEXT(Q891,"0.0"),"mm ",INDEX('Pipe Lookup'!D:D,MATCH('~01 Pipe Segmentation'!R891,'Pipe Lookup'!C:C,0))," TYPE ",P891)</f>
        <v>14.7mm Fusion-Bonded Epoxy TYPE 5</v>
      </c>
      <c r="L891" s="1" t="s">
        <v>55</v>
      </c>
      <c r="M891" s="1">
        <v>1042400</v>
      </c>
      <c r="N891" s="1">
        <v>1042517.71</v>
      </c>
      <c r="O891" s="1">
        <v>117.70999999996275</v>
      </c>
      <c r="P891" s="1">
        <v>5</v>
      </c>
      <c r="Q891" s="1">
        <v>14.7</v>
      </c>
      <c r="R891" s="1" t="s">
        <v>56</v>
      </c>
      <c r="S891" s="1" t="s">
        <v>510</v>
      </c>
      <c r="U891" s="1" t="s">
        <v>67</v>
      </c>
      <c r="V891" s="1">
        <v>0</v>
      </c>
      <c r="W891" s="1" t="s">
        <v>60</v>
      </c>
    </row>
    <row r="892" spans="1:27" x14ac:dyDescent="0.2">
      <c r="A892" s="1">
        <f t="shared" si="52"/>
        <v>1042517.71</v>
      </c>
      <c r="B892" s="1">
        <f t="shared" si="52"/>
        <v>1042523.34</v>
      </c>
      <c r="C892" s="11" t="s">
        <v>54</v>
      </c>
      <c r="D892" s="1" t="str">
        <f t="shared" si="53"/>
        <v>LE</v>
      </c>
      <c r="E892" s="1">
        <f t="shared" si="54"/>
        <v>14.7</v>
      </c>
      <c r="F892" s="1" t="str">
        <f t="shared" si="55"/>
        <v>14.7mm LE</v>
      </c>
      <c r="G892" s="1" t="str">
        <f>_xlfn.CONCAT(TEXT(Q892,"0.0"),"mm ",INDEX('Pipe Lookup'!D:D,MATCH('~01 Pipe Segmentation'!R892,'Pipe Lookup'!C:C,0))," TYPE ",P892)</f>
        <v>14.7mm Elbow TYPE 22</v>
      </c>
      <c r="L892" s="1" t="s">
        <v>55</v>
      </c>
      <c r="M892" s="1">
        <v>1042517.71</v>
      </c>
      <c r="N892" s="1">
        <v>1042523.34</v>
      </c>
      <c r="O892" s="1">
        <v>5.6300000000046566</v>
      </c>
      <c r="P892" s="1">
        <v>22</v>
      </c>
      <c r="Q892" s="1">
        <v>14.7</v>
      </c>
      <c r="R892" s="1" t="s">
        <v>58</v>
      </c>
      <c r="S892" s="1" t="s">
        <v>510</v>
      </c>
      <c r="U892" s="1" t="s">
        <v>511</v>
      </c>
      <c r="V892" s="1">
        <v>0</v>
      </c>
      <c r="W892" s="1" t="s">
        <v>60</v>
      </c>
    </row>
    <row r="893" spans="1:27" x14ac:dyDescent="0.2">
      <c r="A893" s="1">
        <f t="shared" si="52"/>
        <v>1042523.34</v>
      </c>
      <c r="B893" s="1">
        <f t="shared" si="52"/>
        <v>1042554</v>
      </c>
      <c r="C893" s="11" t="s">
        <v>54</v>
      </c>
      <c r="D893" s="1" t="str">
        <f t="shared" si="53"/>
        <v>FBE</v>
      </c>
      <c r="E893" s="1">
        <f t="shared" si="54"/>
        <v>14.7</v>
      </c>
      <c r="F893" s="1" t="str">
        <f t="shared" si="55"/>
        <v>14.7mm FBE</v>
      </c>
      <c r="G893" s="1" t="str">
        <f>_xlfn.CONCAT(TEXT(Q893,"0.0"),"mm ",INDEX('Pipe Lookup'!D:D,MATCH('~01 Pipe Segmentation'!R893,'Pipe Lookup'!C:C,0))," TYPE ",P893)</f>
        <v>14.7mm Fusion-Bonded Epoxy TYPE 5</v>
      </c>
      <c r="L893" s="1" t="s">
        <v>55</v>
      </c>
      <c r="M893" s="1">
        <v>1042523.34</v>
      </c>
      <c r="N893" s="1">
        <v>1042554</v>
      </c>
      <c r="O893" s="1">
        <v>30.660000000032596</v>
      </c>
      <c r="P893" s="1">
        <v>5</v>
      </c>
      <c r="Q893" s="1">
        <v>14.7</v>
      </c>
      <c r="R893" s="1" t="s">
        <v>56</v>
      </c>
      <c r="S893" s="1" t="s">
        <v>510</v>
      </c>
      <c r="U893" s="1" t="s">
        <v>512</v>
      </c>
      <c r="V893" s="1">
        <v>0</v>
      </c>
      <c r="W893" s="1" t="s">
        <v>60</v>
      </c>
      <c r="X893" s="1">
        <v>1042523.34</v>
      </c>
      <c r="Y893" s="1">
        <v>1042552.727</v>
      </c>
      <c r="Z893" s="1">
        <v>29.386999999987893</v>
      </c>
      <c r="AA893" s="1">
        <v>5</v>
      </c>
    </row>
    <row r="894" spans="1:27" x14ac:dyDescent="0.2">
      <c r="A894" s="1">
        <f t="shared" si="52"/>
        <v>1042554</v>
      </c>
      <c r="B894" s="1">
        <f t="shared" si="52"/>
        <v>1042597</v>
      </c>
      <c r="C894" s="11" t="s">
        <v>54</v>
      </c>
      <c r="D894" s="1" t="str">
        <f t="shared" si="53"/>
        <v>ARO</v>
      </c>
      <c r="E894" s="1">
        <f t="shared" si="54"/>
        <v>19</v>
      </c>
      <c r="F894" s="1" t="str">
        <f t="shared" si="55"/>
        <v>19.0mm ARO</v>
      </c>
      <c r="G894" s="1" t="str">
        <f>_xlfn.CONCAT(TEXT(Q894,"0.0"),"mm ",INDEX('Pipe Lookup'!D:D,MATCH('~01 Pipe Segmentation'!R894,'Pipe Lookup'!C:C,0))," TYPE ",P894)</f>
        <v>19.0mm Abrasion-Resistant Overcoat TYPE 8</v>
      </c>
      <c r="L894" s="1" t="s">
        <v>55</v>
      </c>
      <c r="M894" s="1">
        <v>1042554</v>
      </c>
      <c r="N894" s="1">
        <v>1042597</v>
      </c>
      <c r="O894" s="1">
        <v>43</v>
      </c>
      <c r="P894" s="1">
        <v>8</v>
      </c>
      <c r="Q894" s="1">
        <v>19</v>
      </c>
      <c r="R894" s="1" t="s">
        <v>80</v>
      </c>
      <c r="S894" s="1" t="s">
        <v>510</v>
      </c>
      <c r="U894" s="1" t="s">
        <v>513</v>
      </c>
      <c r="V894" s="1">
        <v>0</v>
      </c>
      <c r="W894" s="1" t="s">
        <v>60</v>
      </c>
      <c r="X894" s="1">
        <v>1042552.727</v>
      </c>
      <c r="Y894" s="1">
        <v>1042594</v>
      </c>
      <c r="Z894" s="1">
        <v>41.273000000044703</v>
      </c>
      <c r="AA894" s="1">
        <v>8</v>
      </c>
    </row>
    <row r="895" spans="1:27" x14ac:dyDescent="0.2">
      <c r="A895" s="1">
        <f t="shared" si="52"/>
        <v>1042597</v>
      </c>
      <c r="B895" s="1">
        <f t="shared" si="52"/>
        <v>1042602</v>
      </c>
      <c r="C895" s="11" t="s">
        <v>54</v>
      </c>
      <c r="D895" s="1" t="str">
        <f t="shared" si="53"/>
        <v>ARO</v>
      </c>
      <c r="E895" s="1">
        <f t="shared" si="54"/>
        <v>19</v>
      </c>
      <c r="F895" s="1" t="str">
        <f t="shared" si="55"/>
        <v>19.0mm ARO</v>
      </c>
      <c r="G895" s="1" t="str">
        <f>_xlfn.CONCAT(TEXT(Q895,"0.0"),"mm ",INDEX('Pipe Lookup'!D:D,MATCH('~01 Pipe Segmentation'!R895,'Pipe Lookup'!C:C,0))," TYPE ",P895)</f>
        <v>19.0mm Abrasion-Resistant Overcoat TYPE 8</v>
      </c>
      <c r="L895" s="1" t="s">
        <v>55</v>
      </c>
      <c r="M895" s="1">
        <v>1042597</v>
      </c>
      <c r="N895" s="1" t="s">
        <v>514</v>
      </c>
      <c r="O895" s="1">
        <v>5</v>
      </c>
      <c r="P895" s="1">
        <v>8</v>
      </c>
      <c r="Q895" s="1">
        <v>19</v>
      </c>
      <c r="R895" s="1" t="s">
        <v>80</v>
      </c>
      <c r="S895" s="1" t="s">
        <v>510</v>
      </c>
      <c r="U895" s="1" t="s">
        <v>513</v>
      </c>
      <c r="V895" s="1">
        <v>0</v>
      </c>
      <c r="W895" s="1" t="s">
        <v>86</v>
      </c>
      <c r="X895" s="1">
        <v>1042594</v>
      </c>
      <c r="Y895" s="1">
        <v>1042601</v>
      </c>
      <c r="Z895" s="1">
        <v>7</v>
      </c>
      <c r="AA895" s="1">
        <v>26</v>
      </c>
    </row>
    <row r="896" spans="1:27" x14ac:dyDescent="0.2">
      <c r="A896" s="1">
        <f t="shared" si="52"/>
        <v>1042602</v>
      </c>
      <c r="B896" s="1">
        <f t="shared" si="52"/>
        <v>1042610</v>
      </c>
      <c r="C896" s="11" t="s">
        <v>54</v>
      </c>
      <c r="D896" s="1" t="str">
        <f t="shared" si="53"/>
        <v>LE</v>
      </c>
      <c r="E896" s="1">
        <f t="shared" si="54"/>
        <v>19</v>
      </c>
      <c r="F896" s="1" t="str">
        <f t="shared" si="55"/>
        <v>19.0mm LE</v>
      </c>
      <c r="G896" s="1" t="str">
        <f>_xlfn.CONCAT(TEXT(Q896,"0.0"),"mm ",INDEX('Pipe Lookup'!D:D,MATCH('~01 Pipe Segmentation'!R896,'Pipe Lookup'!C:C,0))," TYPE ",P896)</f>
        <v>19.0mm Elbow TYPE 26</v>
      </c>
      <c r="L896" s="1" t="s">
        <v>55</v>
      </c>
      <c r="M896" s="1" t="s">
        <v>514</v>
      </c>
      <c r="N896" s="1" t="s">
        <v>515</v>
      </c>
      <c r="O896" s="1">
        <v>8</v>
      </c>
      <c r="P896" s="1">
        <v>26</v>
      </c>
      <c r="Q896" s="1">
        <v>19</v>
      </c>
      <c r="R896" s="1" t="s">
        <v>58</v>
      </c>
      <c r="S896" s="1" t="s">
        <v>510</v>
      </c>
      <c r="U896" s="1" t="s">
        <v>516</v>
      </c>
      <c r="V896" s="1">
        <v>0</v>
      </c>
      <c r="W896" s="1" t="s">
        <v>60</v>
      </c>
      <c r="X896" s="1">
        <v>1042601</v>
      </c>
      <c r="Y896" s="1">
        <v>1042627.37</v>
      </c>
      <c r="Z896" s="1">
        <v>26.369999999995343</v>
      </c>
      <c r="AA896" s="1">
        <v>7</v>
      </c>
    </row>
    <row r="897" spans="1:27" x14ac:dyDescent="0.2">
      <c r="A897" s="1">
        <f t="shared" si="52"/>
        <v>1042610</v>
      </c>
      <c r="B897" s="1">
        <f t="shared" si="52"/>
        <v>1042634</v>
      </c>
      <c r="C897" s="11" t="s">
        <v>54</v>
      </c>
      <c r="D897" s="1" t="str">
        <f t="shared" si="53"/>
        <v>FBE</v>
      </c>
      <c r="E897" s="1">
        <f t="shared" si="54"/>
        <v>19</v>
      </c>
      <c r="F897" s="1" t="str">
        <f t="shared" si="55"/>
        <v>19.0mm FBE</v>
      </c>
      <c r="G897" s="1" t="str">
        <f>_xlfn.CONCAT(TEXT(Q897,"0.0"),"mm ",INDEX('Pipe Lookup'!D:D,MATCH('~01 Pipe Segmentation'!R897,'Pipe Lookup'!C:C,0))," TYPE ",P897)</f>
        <v>19.0mm Fusion-Bonded Epoxy TYPE 7</v>
      </c>
      <c r="L897" s="1" t="s">
        <v>55</v>
      </c>
      <c r="M897" s="1" t="s">
        <v>515</v>
      </c>
      <c r="N897" s="1" t="s">
        <v>517</v>
      </c>
      <c r="O897" s="1">
        <v>24</v>
      </c>
      <c r="P897" s="1">
        <v>7</v>
      </c>
      <c r="Q897" s="1">
        <v>19</v>
      </c>
      <c r="R897" s="1" t="s">
        <v>56</v>
      </c>
      <c r="S897" s="1" t="s">
        <v>510</v>
      </c>
      <c r="U897" s="1" t="s">
        <v>67</v>
      </c>
      <c r="V897" s="1">
        <v>0</v>
      </c>
      <c r="W897" s="1" t="s">
        <v>60</v>
      </c>
      <c r="X897" s="1">
        <v>1042627.37</v>
      </c>
      <c r="Y897" s="1">
        <v>1042631.57</v>
      </c>
      <c r="Z897" s="1">
        <v>4.1999999999534339</v>
      </c>
      <c r="AA897" s="1">
        <v>26</v>
      </c>
    </row>
    <row r="898" spans="1:27" x14ac:dyDescent="0.2">
      <c r="A898" s="1">
        <f t="shared" ref="A898:B961" si="56">IF(OR(AND(ISNUMBER(M898),M898&gt;0),ISNUMBER(SEARCH("+",M898))),IF(NOT(ISNUMBER(M898)),1000*LEFT(M898,SEARCH("+",M898)-1)+MID(M898,SEARCH("+",M898)+1,3)+RIGHT(M898,3),M898),"")</f>
        <v>1042630</v>
      </c>
      <c r="B898" s="1">
        <f t="shared" si="56"/>
        <v>1042631.57</v>
      </c>
      <c r="C898" s="11" t="s">
        <v>54</v>
      </c>
      <c r="D898" s="1" t="str">
        <f t="shared" si="53"/>
        <v>FBE</v>
      </c>
      <c r="E898" s="1">
        <f t="shared" si="54"/>
        <v>19</v>
      </c>
      <c r="F898" s="1" t="str">
        <f t="shared" si="55"/>
        <v>19.0mm FBE</v>
      </c>
      <c r="G898" s="1" t="str">
        <f>_xlfn.CONCAT(TEXT(Q898,"0.0"),"mm ",INDEX('Pipe Lookup'!D:D,MATCH('~01 Pipe Segmentation'!R898,'Pipe Lookup'!C:C,0))," TYPE ",P898)</f>
        <v>19.0mm Fusion-Bonded Epoxy TYPE 7</v>
      </c>
      <c r="L898" s="1" t="s">
        <v>55</v>
      </c>
      <c r="M898" s="1">
        <v>1042630</v>
      </c>
      <c r="N898" s="1">
        <v>1042631.57</v>
      </c>
      <c r="O898" s="1">
        <v>1.5699999999487773</v>
      </c>
      <c r="P898" s="1">
        <v>7</v>
      </c>
      <c r="Q898" s="1">
        <v>19</v>
      </c>
      <c r="R898" s="1" t="s">
        <v>56</v>
      </c>
      <c r="S898" s="1" t="s">
        <v>510</v>
      </c>
      <c r="U898" s="1" t="s">
        <v>518</v>
      </c>
      <c r="V898" s="1" t="s">
        <v>175</v>
      </c>
      <c r="W898" s="1" t="s">
        <v>86</v>
      </c>
    </row>
    <row r="899" spans="1:27" x14ac:dyDescent="0.2">
      <c r="A899" s="1">
        <f t="shared" si="56"/>
        <v>1042631.57</v>
      </c>
      <c r="B899" s="1">
        <f t="shared" si="56"/>
        <v>1042938</v>
      </c>
      <c r="C899" s="11" t="s">
        <v>54</v>
      </c>
      <c r="D899" s="1" t="str">
        <f t="shared" ref="D899:D962" si="57">TRIM(LEFT(R899,3))</f>
        <v>ARO</v>
      </c>
      <c r="E899" s="1">
        <f t="shared" ref="E899:E962" si="58">Q899</f>
        <v>19</v>
      </c>
      <c r="F899" s="1" t="str">
        <f t="shared" ref="F899:F962" si="59">_xlfn.CONCAT(TEXT(Q899,"0.0"),"mm ",R899)</f>
        <v>19.0mm ARO</v>
      </c>
      <c r="G899" s="1" t="str">
        <f>_xlfn.CONCAT(TEXT(Q899,"0.0"),"mm ",INDEX('Pipe Lookup'!D:D,MATCH('~01 Pipe Segmentation'!R899,'Pipe Lookup'!C:C,0))," TYPE ",P899)</f>
        <v>19.0mm Abrasion-Resistant Overcoat TYPE 8</v>
      </c>
      <c r="L899" s="1" t="s">
        <v>55</v>
      </c>
      <c r="M899" s="1">
        <v>1042631.57</v>
      </c>
      <c r="N899" s="1">
        <v>1042938</v>
      </c>
      <c r="O899" s="1">
        <v>306.43000000005122</v>
      </c>
      <c r="P899" s="1">
        <v>8</v>
      </c>
      <c r="Q899" s="1">
        <v>19</v>
      </c>
      <c r="R899" s="1" t="s">
        <v>80</v>
      </c>
      <c r="S899" s="1" t="s">
        <v>510</v>
      </c>
      <c r="U899" s="1" t="s">
        <v>519</v>
      </c>
      <c r="V899" s="1">
        <v>0</v>
      </c>
      <c r="W899" s="1" t="s">
        <v>60</v>
      </c>
    </row>
    <row r="900" spans="1:27" x14ac:dyDescent="0.2">
      <c r="A900" s="1">
        <f t="shared" si="56"/>
        <v>1042938</v>
      </c>
      <c r="B900" s="1">
        <f t="shared" si="56"/>
        <v>1043000</v>
      </c>
      <c r="C900" s="11" t="s">
        <v>54</v>
      </c>
      <c r="D900" s="1" t="str">
        <f t="shared" si="57"/>
        <v>FBE</v>
      </c>
      <c r="E900" s="1">
        <f t="shared" si="58"/>
        <v>19</v>
      </c>
      <c r="F900" s="1" t="str">
        <f t="shared" si="59"/>
        <v>19.0mm FBE</v>
      </c>
      <c r="G900" s="1" t="str">
        <f>_xlfn.CONCAT(TEXT(Q900,"0.0"),"mm ",INDEX('Pipe Lookup'!D:D,MATCH('~01 Pipe Segmentation'!R900,'Pipe Lookup'!C:C,0))," TYPE ",P900)</f>
        <v>19.0mm Fusion-Bonded Epoxy TYPE 7</v>
      </c>
      <c r="L900" s="1" t="s">
        <v>55</v>
      </c>
      <c r="M900" s="1">
        <v>1042938</v>
      </c>
      <c r="N900" s="1">
        <v>1043000</v>
      </c>
      <c r="O900" s="1">
        <v>62</v>
      </c>
      <c r="P900" s="1">
        <v>7</v>
      </c>
      <c r="Q900" s="1">
        <v>19</v>
      </c>
      <c r="R900" s="1" t="s">
        <v>56</v>
      </c>
      <c r="S900" s="1" t="s">
        <v>510</v>
      </c>
      <c r="U900" s="1" t="s">
        <v>251</v>
      </c>
      <c r="V900" s="1">
        <v>0</v>
      </c>
      <c r="W900" s="1" t="s">
        <v>60</v>
      </c>
    </row>
    <row r="901" spans="1:27" x14ac:dyDescent="0.2">
      <c r="A901" s="1">
        <f t="shared" si="56"/>
        <v>1043000</v>
      </c>
      <c r="B901" s="1">
        <f t="shared" si="56"/>
        <v>1043006</v>
      </c>
      <c r="C901" s="11" t="s">
        <v>54</v>
      </c>
      <c r="D901" s="1" t="str">
        <f t="shared" si="57"/>
        <v>FBE</v>
      </c>
      <c r="E901" s="1">
        <f t="shared" si="58"/>
        <v>19</v>
      </c>
      <c r="F901" s="1" t="str">
        <f t="shared" si="59"/>
        <v>19.0mm FBE</v>
      </c>
      <c r="G901" s="1" t="str">
        <f>_xlfn.CONCAT(TEXT(Q901,"0.0"),"mm ",INDEX('Pipe Lookup'!D:D,MATCH('~01 Pipe Segmentation'!R901,'Pipe Lookup'!C:C,0))," TYPE ",P901)</f>
        <v>19.0mm Fusion-Bonded Epoxy TYPE 7</v>
      </c>
      <c r="L901" s="1" t="s">
        <v>55</v>
      </c>
      <c r="M901" s="1">
        <v>1043000</v>
      </c>
      <c r="N901" s="1">
        <v>1043006</v>
      </c>
      <c r="O901" s="1">
        <v>6</v>
      </c>
      <c r="P901" s="1">
        <v>7</v>
      </c>
      <c r="Q901" s="1">
        <v>19</v>
      </c>
      <c r="R901" s="1" t="s">
        <v>56</v>
      </c>
      <c r="S901" s="1" t="s">
        <v>510</v>
      </c>
      <c r="V901" s="1">
        <v>0</v>
      </c>
      <c r="W901" s="1" t="s">
        <v>86</v>
      </c>
    </row>
    <row r="902" spans="1:27" x14ac:dyDescent="0.2">
      <c r="A902" s="1">
        <f t="shared" si="56"/>
        <v>1043006</v>
      </c>
      <c r="B902" s="1">
        <f t="shared" si="56"/>
        <v>1043106.53</v>
      </c>
      <c r="C902" s="11" t="s">
        <v>54</v>
      </c>
      <c r="D902" s="1" t="str">
        <f t="shared" si="57"/>
        <v>FBE</v>
      </c>
      <c r="E902" s="1">
        <f t="shared" si="58"/>
        <v>14.7</v>
      </c>
      <c r="F902" s="1" t="str">
        <f t="shared" si="59"/>
        <v>14.7mm FBE</v>
      </c>
      <c r="G902" s="1" t="str">
        <f>_xlfn.CONCAT(TEXT(Q902,"0.0"),"mm ",INDEX('Pipe Lookup'!D:D,MATCH('~01 Pipe Segmentation'!R902,'Pipe Lookup'!C:C,0))," TYPE ",P902)</f>
        <v>14.7mm Fusion-Bonded Epoxy TYPE 5</v>
      </c>
      <c r="L902" s="1" t="s">
        <v>55</v>
      </c>
      <c r="M902" s="1">
        <v>1043006</v>
      </c>
      <c r="N902" s="1">
        <v>1043106.53</v>
      </c>
      <c r="O902" s="1">
        <v>100.53000000002794</v>
      </c>
      <c r="P902" s="1">
        <v>5</v>
      </c>
      <c r="Q902" s="1">
        <v>14.7</v>
      </c>
      <c r="R902" s="1" t="s">
        <v>56</v>
      </c>
      <c r="S902" s="1" t="s">
        <v>510</v>
      </c>
      <c r="V902" s="1">
        <v>0</v>
      </c>
      <c r="W902" s="1" t="s">
        <v>60</v>
      </c>
    </row>
    <row r="903" spans="1:27" x14ac:dyDescent="0.2">
      <c r="A903" s="1">
        <f t="shared" si="56"/>
        <v>1043106.53</v>
      </c>
      <c r="B903" s="1">
        <f t="shared" si="56"/>
        <v>1043112.16</v>
      </c>
      <c r="C903" s="11" t="s">
        <v>54</v>
      </c>
      <c r="D903" s="1" t="str">
        <f t="shared" si="57"/>
        <v>LE</v>
      </c>
      <c r="E903" s="1">
        <f t="shared" si="58"/>
        <v>14.7</v>
      </c>
      <c r="F903" s="1" t="str">
        <f t="shared" si="59"/>
        <v>14.7mm LE</v>
      </c>
      <c r="G903" s="1" t="str">
        <f>_xlfn.CONCAT(TEXT(Q903,"0.0"),"mm ",INDEX('Pipe Lookup'!D:D,MATCH('~01 Pipe Segmentation'!R903,'Pipe Lookup'!C:C,0))," TYPE ",P903)</f>
        <v>14.7mm Elbow TYPE 22</v>
      </c>
      <c r="L903" s="1" t="s">
        <v>55</v>
      </c>
      <c r="M903" s="1">
        <v>1043106.53</v>
      </c>
      <c r="N903" s="1">
        <v>1043112.16</v>
      </c>
      <c r="O903" s="1">
        <v>5.6300000000046566</v>
      </c>
      <c r="P903" s="1">
        <v>22</v>
      </c>
      <c r="Q903" s="1">
        <v>14.7</v>
      </c>
      <c r="R903" s="1" t="s">
        <v>58</v>
      </c>
      <c r="S903" s="1" t="s">
        <v>510</v>
      </c>
      <c r="U903" s="1" t="s">
        <v>520</v>
      </c>
      <c r="V903" s="1">
        <v>0</v>
      </c>
      <c r="W903" s="1" t="s">
        <v>60</v>
      </c>
    </row>
    <row r="904" spans="1:27" x14ac:dyDescent="0.2">
      <c r="A904" s="1">
        <f t="shared" si="56"/>
        <v>1043112.16</v>
      </c>
      <c r="B904" s="1">
        <f t="shared" si="56"/>
        <v>1043124.48</v>
      </c>
      <c r="C904" s="11" t="s">
        <v>54</v>
      </c>
      <c r="D904" s="1" t="str">
        <f t="shared" si="57"/>
        <v>FBE</v>
      </c>
      <c r="E904" s="1">
        <f t="shared" si="58"/>
        <v>14.7</v>
      </c>
      <c r="F904" s="1" t="str">
        <f t="shared" si="59"/>
        <v>14.7mm FBE</v>
      </c>
      <c r="G904" s="1" t="str">
        <f>_xlfn.CONCAT(TEXT(Q904,"0.0"),"mm ",INDEX('Pipe Lookup'!D:D,MATCH('~01 Pipe Segmentation'!R904,'Pipe Lookup'!C:C,0))," TYPE ",P904)</f>
        <v>14.7mm Fusion-Bonded Epoxy TYPE 5</v>
      </c>
      <c r="L904" s="1" t="s">
        <v>55</v>
      </c>
      <c r="M904" s="1">
        <v>1043112.16</v>
      </c>
      <c r="N904" s="1">
        <v>1043124.48</v>
      </c>
      <c r="O904" s="1">
        <v>12.319999999948777</v>
      </c>
      <c r="P904" s="1">
        <v>5</v>
      </c>
      <c r="Q904" s="1">
        <v>14.7</v>
      </c>
      <c r="R904" s="1" t="s">
        <v>56</v>
      </c>
      <c r="S904" s="1" t="s">
        <v>510</v>
      </c>
      <c r="V904" s="1">
        <v>0</v>
      </c>
      <c r="W904" s="1" t="s">
        <v>60</v>
      </c>
    </row>
    <row r="905" spans="1:27" x14ac:dyDescent="0.2">
      <c r="A905" s="1">
        <f t="shared" si="56"/>
        <v>1043124.48</v>
      </c>
      <c r="B905" s="1">
        <f t="shared" si="56"/>
        <v>1043130.99</v>
      </c>
      <c r="C905" s="11" t="s">
        <v>54</v>
      </c>
      <c r="D905" s="1" t="str">
        <f t="shared" si="57"/>
        <v>LE</v>
      </c>
      <c r="E905" s="1">
        <f t="shared" si="58"/>
        <v>14.7</v>
      </c>
      <c r="F905" s="1" t="str">
        <f t="shared" si="59"/>
        <v>14.7mm LE</v>
      </c>
      <c r="G905" s="1" t="str">
        <f>_xlfn.CONCAT(TEXT(Q905,"0.0"),"mm ",INDEX('Pipe Lookup'!D:D,MATCH('~01 Pipe Segmentation'!R905,'Pipe Lookup'!C:C,0))," TYPE ",P905)</f>
        <v>14.7mm Elbow TYPE 22</v>
      </c>
      <c r="L905" s="1" t="s">
        <v>55</v>
      </c>
      <c r="M905" s="1">
        <v>1043124.48</v>
      </c>
      <c r="N905" s="1">
        <v>1043130.99</v>
      </c>
      <c r="O905" s="1">
        <v>6.5100000000093132</v>
      </c>
      <c r="P905" s="1">
        <v>22</v>
      </c>
      <c r="Q905" s="1">
        <v>14.7</v>
      </c>
      <c r="R905" s="1" t="s">
        <v>58</v>
      </c>
      <c r="S905" s="1" t="s">
        <v>510</v>
      </c>
      <c r="U905" s="1" t="s">
        <v>521</v>
      </c>
      <c r="V905" s="1">
        <v>0</v>
      </c>
      <c r="W905" s="1" t="s">
        <v>60</v>
      </c>
    </row>
    <row r="906" spans="1:27" x14ac:dyDescent="0.2">
      <c r="A906" s="1">
        <f t="shared" si="56"/>
        <v>1043130.99</v>
      </c>
      <c r="B906" s="1">
        <f t="shared" si="56"/>
        <v>1043228.88</v>
      </c>
      <c r="C906" s="11" t="s">
        <v>54</v>
      </c>
      <c r="D906" s="1" t="str">
        <f t="shared" si="57"/>
        <v>FBE</v>
      </c>
      <c r="E906" s="1">
        <f t="shared" si="58"/>
        <v>14.7</v>
      </c>
      <c r="F906" s="1" t="str">
        <f t="shared" si="59"/>
        <v>14.7mm FBE</v>
      </c>
      <c r="G906" s="1" t="str">
        <f>_xlfn.CONCAT(TEXT(Q906,"0.0"),"mm ",INDEX('Pipe Lookup'!D:D,MATCH('~01 Pipe Segmentation'!R906,'Pipe Lookup'!C:C,0))," TYPE ",P906)</f>
        <v>14.7mm Fusion-Bonded Epoxy TYPE 5</v>
      </c>
      <c r="L906" s="1" t="s">
        <v>55</v>
      </c>
      <c r="M906" s="1">
        <v>1043130.99</v>
      </c>
      <c r="N906" s="1">
        <v>1043228.88</v>
      </c>
      <c r="O906" s="1">
        <v>97.89000000001397</v>
      </c>
      <c r="P906" s="1">
        <v>5</v>
      </c>
      <c r="Q906" s="1">
        <v>14.7</v>
      </c>
      <c r="R906" s="1" t="s">
        <v>56</v>
      </c>
      <c r="S906" s="1" t="s">
        <v>510</v>
      </c>
      <c r="V906" s="1">
        <v>0</v>
      </c>
      <c r="W906" s="1" t="s">
        <v>60</v>
      </c>
    </row>
    <row r="907" spans="1:27" x14ac:dyDescent="0.2">
      <c r="A907" s="1">
        <f t="shared" si="56"/>
        <v>1043228.88</v>
      </c>
      <c r="B907" s="1">
        <f t="shared" si="56"/>
        <v>1043233.47</v>
      </c>
      <c r="C907" s="11" t="s">
        <v>54</v>
      </c>
      <c r="D907" s="1" t="str">
        <f t="shared" si="57"/>
        <v>LE</v>
      </c>
      <c r="E907" s="1">
        <f t="shared" si="58"/>
        <v>14.7</v>
      </c>
      <c r="F907" s="1" t="str">
        <f t="shared" si="59"/>
        <v>14.7mm LE</v>
      </c>
      <c r="G907" s="1" t="str">
        <f>_xlfn.CONCAT(TEXT(Q907,"0.0"),"mm ",INDEX('Pipe Lookup'!D:D,MATCH('~01 Pipe Segmentation'!R907,'Pipe Lookup'!C:C,0))," TYPE ",P907)</f>
        <v>14.7mm Elbow TYPE 22</v>
      </c>
      <c r="L907" s="1" t="s">
        <v>55</v>
      </c>
      <c r="M907" s="1">
        <v>1043228.88</v>
      </c>
      <c r="N907" s="1">
        <v>1043233.47</v>
      </c>
      <c r="O907" s="1">
        <v>4.5899999999674037</v>
      </c>
      <c r="P907" s="1">
        <v>22</v>
      </c>
      <c r="Q907" s="1">
        <v>14.7</v>
      </c>
      <c r="R907" s="1" t="s">
        <v>58</v>
      </c>
      <c r="S907" s="1" t="s">
        <v>510</v>
      </c>
      <c r="U907" s="1" t="s">
        <v>522</v>
      </c>
      <c r="V907" s="1">
        <v>0</v>
      </c>
      <c r="W907" s="1" t="s">
        <v>60</v>
      </c>
    </row>
    <row r="908" spans="1:27" x14ac:dyDescent="0.2">
      <c r="A908" s="1">
        <f t="shared" si="56"/>
        <v>1043233.47</v>
      </c>
      <c r="B908" s="1">
        <f t="shared" si="56"/>
        <v>1043280.52</v>
      </c>
      <c r="C908" s="11" t="s">
        <v>54</v>
      </c>
      <c r="D908" s="1" t="str">
        <f t="shared" si="57"/>
        <v>FBE</v>
      </c>
      <c r="E908" s="1">
        <f t="shared" si="58"/>
        <v>14.7</v>
      </c>
      <c r="F908" s="1" t="str">
        <f t="shared" si="59"/>
        <v>14.7mm FBE</v>
      </c>
      <c r="G908" s="1" t="str">
        <f>_xlfn.CONCAT(TEXT(Q908,"0.0"),"mm ",INDEX('Pipe Lookup'!D:D,MATCH('~01 Pipe Segmentation'!R908,'Pipe Lookup'!C:C,0))," TYPE ",P908)</f>
        <v>14.7mm Fusion-Bonded Epoxy TYPE 5</v>
      </c>
      <c r="L908" s="1" t="s">
        <v>55</v>
      </c>
      <c r="M908" s="1">
        <v>1043233.47</v>
      </c>
      <c r="N908" s="1">
        <v>1043280.52</v>
      </c>
      <c r="O908" s="1">
        <v>47.050000000046566</v>
      </c>
      <c r="P908" s="1">
        <v>5</v>
      </c>
      <c r="Q908" s="1">
        <v>14.7</v>
      </c>
      <c r="R908" s="1" t="s">
        <v>56</v>
      </c>
      <c r="S908" s="1" t="s">
        <v>510</v>
      </c>
      <c r="V908" s="1">
        <v>0</v>
      </c>
      <c r="W908" s="1" t="s">
        <v>60</v>
      </c>
    </row>
    <row r="909" spans="1:27" x14ac:dyDescent="0.2">
      <c r="A909" s="1">
        <f t="shared" si="56"/>
        <v>1043280.52</v>
      </c>
      <c r="B909" s="1">
        <f t="shared" si="56"/>
        <v>1043287.19</v>
      </c>
      <c r="C909" s="11" t="s">
        <v>54</v>
      </c>
      <c r="D909" s="1" t="str">
        <f t="shared" si="57"/>
        <v>LE</v>
      </c>
      <c r="E909" s="1">
        <f t="shared" si="58"/>
        <v>14.7</v>
      </c>
      <c r="F909" s="1" t="str">
        <f t="shared" si="59"/>
        <v>14.7mm LE</v>
      </c>
      <c r="G909" s="1" t="str">
        <f>_xlfn.CONCAT(TEXT(Q909,"0.0"),"mm ",INDEX('Pipe Lookup'!D:D,MATCH('~01 Pipe Segmentation'!R909,'Pipe Lookup'!C:C,0))," TYPE ",P909)</f>
        <v>14.7mm Elbow TYPE 22</v>
      </c>
      <c r="L909" s="1" t="s">
        <v>55</v>
      </c>
      <c r="M909" s="1">
        <v>1043280.52</v>
      </c>
      <c r="N909" s="1">
        <v>1043287.19</v>
      </c>
      <c r="O909" s="1">
        <v>6.6699999999254942</v>
      </c>
      <c r="P909" s="1">
        <v>22</v>
      </c>
      <c r="Q909" s="1">
        <v>14.7</v>
      </c>
      <c r="R909" s="1" t="s">
        <v>58</v>
      </c>
      <c r="S909" s="1" t="s">
        <v>510</v>
      </c>
      <c r="U909" s="1" t="s">
        <v>523</v>
      </c>
      <c r="V909" s="1">
        <v>0</v>
      </c>
      <c r="W909" s="1" t="s">
        <v>60</v>
      </c>
    </row>
    <row r="910" spans="1:27" x14ac:dyDescent="0.2">
      <c r="A910" s="1">
        <f t="shared" si="56"/>
        <v>1043287.19</v>
      </c>
      <c r="B910" s="1">
        <f t="shared" si="56"/>
        <v>1043324.23</v>
      </c>
      <c r="C910" s="11" t="s">
        <v>54</v>
      </c>
      <c r="D910" s="1" t="str">
        <f t="shared" si="57"/>
        <v>FBE</v>
      </c>
      <c r="E910" s="1">
        <f t="shared" si="58"/>
        <v>14.7</v>
      </c>
      <c r="F910" s="1" t="str">
        <f t="shared" si="59"/>
        <v>14.7mm FBE</v>
      </c>
      <c r="G910" s="1" t="str">
        <f>_xlfn.CONCAT(TEXT(Q910,"0.0"),"mm ",INDEX('Pipe Lookup'!D:D,MATCH('~01 Pipe Segmentation'!R910,'Pipe Lookup'!C:C,0))," TYPE ",P910)</f>
        <v>14.7mm Fusion-Bonded Epoxy TYPE 5</v>
      </c>
      <c r="L910" s="1" t="s">
        <v>55</v>
      </c>
      <c r="M910" s="1">
        <v>1043287.19</v>
      </c>
      <c r="N910" s="1">
        <v>1043324.23</v>
      </c>
      <c r="O910" s="1">
        <v>37.040000000037253</v>
      </c>
      <c r="P910" s="1">
        <v>5</v>
      </c>
      <c r="Q910" s="1">
        <v>14.7</v>
      </c>
      <c r="R910" s="1" t="s">
        <v>56</v>
      </c>
      <c r="S910" s="1" t="s">
        <v>510</v>
      </c>
      <c r="U910" s="1" t="s">
        <v>67</v>
      </c>
      <c r="V910" s="1">
        <v>0</v>
      </c>
      <c r="W910" s="1" t="s">
        <v>60</v>
      </c>
    </row>
    <row r="911" spans="1:27" x14ac:dyDescent="0.2">
      <c r="A911" s="1">
        <f t="shared" si="56"/>
        <v>1043324.23</v>
      </c>
      <c r="B911" s="1">
        <f t="shared" si="56"/>
        <v>1043329.22</v>
      </c>
      <c r="C911" s="11" t="s">
        <v>54</v>
      </c>
      <c r="D911" s="1" t="str">
        <f t="shared" si="57"/>
        <v>LE</v>
      </c>
      <c r="E911" s="1">
        <f t="shared" si="58"/>
        <v>14.7</v>
      </c>
      <c r="F911" s="1" t="str">
        <f t="shared" si="59"/>
        <v>14.7mm LE</v>
      </c>
      <c r="G911" s="1" t="str">
        <f>_xlfn.CONCAT(TEXT(Q911,"0.0"),"mm ",INDEX('Pipe Lookup'!D:D,MATCH('~01 Pipe Segmentation'!R911,'Pipe Lookup'!C:C,0))," TYPE ",P911)</f>
        <v>14.7mm Elbow TYPE 22</v>
      </c>
      <c r="L911" s="1" t="s">
        <v>55</v>
      </c>
      <c r="M911" s="1">
        <v>1043324.23</v>
      </c>
      <c r="N911" s="1">
        <v>1043329.22</v>
      </c>
      <c r="O911" s="1">
        <v>4.9899999999906868</v>
      </c>
      <c r="P911" s="1">
        <v>22</v>
      </c>
      <c r="Q911" s="1">
        <v>14.7</v>
      </c>
      <c r="R911" s="1" t="s">
        <v>58</v>
      </c>
      <c r="S911" s="1" t="s">
        <v>510</v>
      </c>
      <c r="U911" s="1" t="s">
        <v>524</v>
      </c>
      <c r="V911" s="1">
        <v>0</v>
      </c>
      <c r="W911" s="1" t="s">
        <v>60</v>
      </c>
    </row>
    <row r="912" spans="1:27" x14ac:dyDescent="0.2">
      <c r="A912" s="1">
        <f t="shared" si="56"/>
        <v>1043329.22</v>
      </c>
      <c r="B912" s="1">
        <f t="shared" si="56"/>
        <v>1043554.12</v>
      </c>
      <c r="C912" s="11" t="s">
        <v>54</v>
      </c>
      <c r="D912" s="1" t="str">
        <f t="shared" si="57"/>
        <v>FBE</v>
      </c>
      <c r="E912" s="1">
        <f t="shared" si="58"/>
        <v>14.7</v>
      </c>
      <c r="F912" s="1" t="str">
        <f t="shared" si="59"/>
        <v>14.7mm FBE</v>
      </c>
      <c r="G912" s="1" t="str">
        <f>_xlfn.CONCAT(TEXT(Q912,"0.0"),"mm ",INDEX('Pipe Lookup'!D:D,MATCH('~01 Pipe Segmentation'!R912,'Pipe Lookup'!C:C,0))," TYPE ",P912)</f>
        <v>14.7mm Fusion-Bonded Epoxy TYPE 5</v>
      </c>
      <c r="L912" s="1" t="s">
        <v>55</v>
      </c>
      <c r="M912" s="1">
        <v>1043329.22</v>
      </c>
      <c r="N912" s="1">
        <v>1043554.12</v>
      </c>
      <c r="O912" s="1">
        <v>224.90000000002328</v>
      </c>
      <c r="P912" s="1">
        <v>5</v>
      </c>
      <c r="Q912" s="1">
        <v>14.7</v>
      </c>
      <c r="R912" s="1" t="s">
        <v>56</v>
      </c>
      <c r="S912" s="1" t="s">
        <v>510</v>
      </c>
      <c r="V912" s="1">
        <v>0</v>
      </c>
      <c r="W912" s="1" t="s">
        <v>60</v>
      </c>
    </row>
    <row r="913" spans="1:23" x14ac:dyDescent="0.2">
      <c r="A913" s="1">
        <f t="shared" si="56"/>
        <v>1043554.12</v>
      </c>
      <c r="B913" s="1">
        <f t="shared" si="56"/>
        <v>1043558.48</v>
      </c>
      <c r="C913" s="11" t="s">
        <v>54</v>
      </c>
      <c r="D913" s="1" t="str">
        <f t="shared" si="57"/>
        <v>LE</v>
      </c>
      <c r="E913" s="1">
        <f t="shared" si="58"/>
        <v>14.7</v>
      </c>
      <c r="F913" s="1" t="str">
        <f t="shared" si="59"/>
        <v>14.7mm LE</v>
      </c>
      <c r="G913" s="1" t="str">
        <f>_xlfn.CONCAT(TEXT(Q913,"0.0"),"mm ",INDEX('Pipe Lookup'!D:D,MATCH('~01 Pipe Segmentation'!R913,'Pipe Lookup'!C:C,0))," TYPE ",P913)</f>
        <v>14.7mm Elbow TYPE 22</v>
      </c>
      <c r="L913" s="1" t="s">
        <v>55</v>
      </c>
      <c r="M913" s="1">
        <v>1043554.12</v>
      </c>
      <c r="N913" s="1">
        <v>1043558.48</v>
      </c>
      <c r="O913" s="1">
        <v>4.3599999999860302</v>
      </c>
      <c r="P913" s="1">
        <v>22</v>
      </c>
      <c r="Q913" s="1">
        <v>14.7</v>
      </c>
      <c r="R913" s="1" t="s">
        <v>58</v>
      </c>
      <c r="S913" s="1" t="s">
        <v>510</v>
      </c>
      <c r="U913" s="1" t="s">
        <v>525</v>
      </c>
      <c r="V913" s="1">
        <v>0</v>
      </c>
      <c r="W913" s="1" t="s">
        <v>60</v>
      </c>
    </row>
    <row r="914" spans="1:23" x14ac:dyDescent="0.2">
      <c r="A914" s="1">
        <f t="shared" si="56"/>
        <v>1043558.48</v>
      </c>
      <c r="B914" s="1">
        <f t="shared" si="56"/>
        <v>1043610.67</v>
      </c>
      <c r="C914" s="11" t="s">
        <v>54</v>
      </c>
      <c r="D914" s="1" t="str">
        <f t="shared" si="57"/>
        <v>FBE</v>
      </c>
      <c r="E914" s="1">
        <f t="shared" si="58"/>
        <v>14.7</v>
      </c>
      <c r="F914" s="1" t="str">
        <f t="shared" si="59"/>
        <v>14.7mm FBE</v>
      </c>
      <c r="G914" s="1" t="str">
        <f>_xlfn.CONCAT(TEXT(Q914,"0.0"),"mm ",INDEX('Pipe Lookup'!D:D,MATCH('~01 Pipe Segmentation'!R914,'Pipe Lookup'!C:C,0))," TYPE ",P914)</f>
        <v>14.7mm Fusion-Bonded Epoxy TYPE 5</v>
      </c>
      <c r="L914" s="1" t="s">
        <v>55</v>
      </c>
      <c r="M914" s="1">
        <v>1043558.48</v>
      </c>
      <c r="N914" s="1">
        <v>1043610.67</v>
      </c>
      <c r="O914" s="1">
        <v>52.190000000060536</v>
      </c>
      <c r="P914" s="1">
        <v>5</v>
      </c>
      <c r="Q914" s="1">
        <v>14.7</v>
      </c>
      <c r="R914" s="1" t="s">
        <v>56</v>
      </c>
      <c r="S914" s="1" t="s">
        <v>510</v>
      </c>
      <c r="V914" s="1">
        <v>0</v>
      </c>
      <c r="W914" s="1" t="s">
        <v>60</v>
      </c>
    </row>
    <row r="915" spans="1:23" x14ac:dyDescent="0.2">
      <c r="A915" s="1">
        <f t="shared" si="56"/>
        <v>1043610.67</v>
      </c>
      <c r="B915" s="1">
        <f t="shared" si="56"/>
        <v>1043617.423</v>
      </c>
      <c r="C915" s="11" t="s">
        <v>54</v>
      </c>
      <c r="D915" s="1" t="str">
        <f t="shared" si="57"/>
        <v>LE</v>
      </c>
      <c r="E915" s="1">
        <f t="shared" si="58"/>
        <v>14.7</v>
      </c>
      <c r="F915" s="1" t="str">
        <f t="shared" si="59"/>
        <v>14.7mm LE</v>
      </c>
      <c r="G915" s="1" t="str">
        <f>_xlfn.CONCAT(TEXT(Q915,"0.0"),"mm ",INDEX('Pipe Lookup'!D:D,MATCH('~01 Pipe Segmentation'!R915,'Pipe Lookup'!C:C,0))," TYPE ",P915)</f>
        <v>14.7mm Elbow TYPE 22</v>
      </c>
      <c r="L915" s="1" t="s">
        <v>55</v>
      </c>
      <c r="M915" s="1">
        <v>1043610.67</v>
      </c>
      <c r="N915" s="1">
        <v>1043617.423</v>
      </c>
      <c r="O915" s="1">
        <v>6.7529999999096617</v>
      </c>
      <c r="P915" s="1">
        <v>22</v>
      </c>
      <c r="Q915" s="1">
        <v>14.7</v>
      </c>
      <c r="R915" s="1" t="s">
        <v>58</v>
      </c>
      <c r="S915" s="1" t="s">
        <v>510</v>
      </c>
      <c r="U915" s="1" t="s">
        <v>526</v>
      </c>
      <c r="V915" s="1">
        <v>0</v>
      </c>
      <c r="W915" s="1" t="s">
        <v>60</v>
      </c>
    </row>
    <row r="916" spans="1:23" x14ac:dyDescent="0.2">
      <c r="A916" s="1">
        <f t="shared" si="56"/>
        <v>1043617.423</v>
      </c>
      <c r="B916" s="1">
        <f t="shared" si="56"/>
        <v>1043625</v>
      </c>
      <c r="C916" s="11" t="s">
        <v>54</v>
      </c>
      <c r="D916" s="1" t="str">
        <f t="shared" si="57"/>
        <v>LE</v>
      </c>
      <c r="E916" s="1">
        <f t="shared" si="58"/>
        <v>14.7</v>
      </c>
      <c r="F916" s="1" t="str">
        <f t="shared" si="59"/>
        <v>14.7mm LE</v>
      </c>
      <c r="G916" s="1" t="str">
        <f>_xlfn.CONCAT(TEXT(Q916,"0.0"),"mm ",INDEX('Pipe Lookup'!D:D,MATCH('~01 Pipe Segmentation'!R916,'Pipe Lookup'!C:C,0))," TYPE ",P916)</f>
        <v>14.7mm Elbow TYPE 22</v>
      </c>
      <c r="L916" s="1" t="s">
        <v>55</v>
      </c>
      <c r="M916" s="1">
        <v>1043617.423</v>
      </c>
      <c r="N916" s="1">
        <v>1043625</v>
      </c>
      <c r="O916" s="1">
        <v>7.5770000000484288</v>
      </c>
      <c r="P916" s="1">
        <v>22</v>
      </c>
      <c r="Q916" s="1">
        <v>14.7</v>
      </c>
      <c r="R916" s="1" t="s">
        <v>58</v>
      </c>
      <c r="S916" s="1" t="s">
        <v>510</v>
      </c>
      <c r="U916" s="1" t="s">
        <v>527</v>
      </c>
      <c r="V916" s="1">
        <v>0</v>
      </c>
      <c r="W916" s="1" t="s">
        <v>86</v>
      </c>
    </row>
    <row r="917" spans="1:23" x14ac:dyDescent="0.2">
      <c r="A917" s="1">
        <f t="shared" si="56"/>
        <v>1043625</v>
      </c>
      <c r="B917" s="1">
        <f t="shared" si="56"/>
        <v>1043632.6</v>
      </c>
      <c r="C917" s="11" t="s">
        <v>54</v>
      </c>
      <c r="D917" s="1" t="str">
        <f t="shared" si="57"/>
        <v>LE</v>
      </c>
      <c r="E917" s="1">
        <f t="shared" si="58"/>
        <v>14.7</v>
      </c>
      <c r="F917" s="1" t="str">
        <f t="shared" si="59"/>
        <v>14.7mm LE</v>
      </c>
      <c r="G917" s="1" t="str">
        <f>_xlfn.CONCAT(TEXT(Q917,"0.0"),"mm ",INDEX('Pipe Lookup'!D:D,MATCH('~01 Pipe Segmentation'!R917,'Pipe Lookup'!C:C,0))," TYPE ",P917)</f>
        <v>14.7mm Elbow TYPE 22</v>
      </c>
      <c r="L917" s="1" t="s">
        <v>55</v>
      </c>
      <c r="M917" s="1">
        <v>1043625</v>
      </c>
      <c r="N917" s="1">
        <v>1043632.6</v>
      </c>
      <c r="O917" s="1">
        <v>7.5999999999767169</v>
      </c>
      <c r="P917" s="1">
        <v>22</v>
      </c>
      <c r="Q917" s="1">
        <v>14.7</v>
      </c>
      <c r="R917" s="1" t="s">
        <v>58</v>
      </c>
      <c r="S917" s="1" t="s">
        <v>510</v>
      </c>
      <c r="U917" s="1" t="s">
        <v>528</v>
      </c>
      <c r="V917" s="1">
        <v>0</v>
      </c>
      <c r="W917" s="1" t="s">
        <v>86</v>
      </c>
    </row>
    <row r="918" spans="1:23" x14ac:dyDescent="0.2">
      <c r="A918" s="1">
        <f t="shared" si="56"/>
        <v>1043632.6</v>
      </c>
      <c r="B918" s="1">
        <f t="shared" si="56"/>
        <v>1043640.96</v>
      </c>
      <c r="C918" s="11" t="s">
        <v>54</v>
      </c>
      <c r="D918" s="1" t="str">
        <f t="shared" si="57"/>
        <v>FBE</v>
      </c>
      <c r="E918" s="1">
        <f t="shared" si="58"/>
        <v>14.7</v>
      </c>
      <c r="F918" s="1" t="str">
        <f t="shared" si="59"/>
        <v>14.7mm FBE</v>
      </c>
      <c r="G918" s="1" t="str">
        <f>_xlfn.CONCAT(TEXT(Q918,"0.0"),"mm ",INDEX('Pipe Lookup'!D:D,MATCH('~01 Pipe Segmentation'!R918,'Pipe Lookup'!C:C,0))," TYPE ",P918)</f>
        <v>14.7mm Fusion-Bonded Epoxy TYPE 5</v>
      </c>
      <c r="L918" s="1" t="s">
        <v>55</v>
      </c>
      <c r="M918" s="1">
        <v>1043632.6</v>
      </c>
      <c r="N918" s="1">
        <v>1043640.96</v>
      </c>
      <c r="O918" s="1">
        <v>8.3599999999860302</v>
      </c>
      <c r="P918" s="1">
        <v>5</v>
      </c>
      <c r="Q918" s="1">
        <v>14.7</v>
      </c>
      <c r="R918" s="1" t="s">
        <v>56</v>
      </c>
      <c r="S918" s="1" t="s">
        <v>510</v>
      </c>
      <c r="U918" s="1" t="s">
        <v>67</v>
      </c>
      <c r="V918" s="1">
        <v>0</v>
      </c>
      <c r="W918" s="1" t="s">
        <v>60</v>
      </c>
    </row>
    <row r="919" spans="1:23" x14ac:dyDescent="0.2">
      <c r="A919" s="1">
        <f t="shared" si="56"/>
        <v>1043640.96</v>
      </c>
      <c r="B919" s="1">
        <f t="shared" si="56"/>
        <v>1043651.14</v>
      </c>
      <c r="C919" s="11" t="s">
        <v>54</v>
      </c>
      <c r="D919" s="1" t="str">
        <f t="shared" si="57"/>
        <v>LE</v>
      </c>
      <c r="E919" s="1">
        <f t="shared" si="58"/>
        <v>14.7</v>
      </c>
      <c r="F919" s="1" t="str">
        <f t="shared" si="59"/>
        <v>14.7mm LE</v>
      </c>
      <c r="G919" s="1" t="str">
        <f>_xlfn.CONCAT(TEXT(Q919,"0.0"),"mm ",INDEX('Pipe Lookup'!D:D,MATCH('~01 Pipe Segmentation'!R919,'Pipe Lookup'!C:C,0))," TYPE ",P919)</f>
        <v>14.7mm Elbow TYPE 22</v>
      </c>
      <c r="L919" s="1" t="s">
        <v>55</v>
      </c>
      <c r="M919" s="1">
        <v>1043640.96</v>
      </c>
      <c r="N919" s="1">
        <v>1043651.14</v>
      </c>
      <c r="O919" s="1">
        <v>10.180000000051223</v>
      </c>
      <c r="P919" s="1">
        <v>22</v>
      </c>
      <c r="Q919" s="1">
        <v>14.7</v>
      </c>
      <c r="R919" s="1" t="s">
        <v>58</v>
      </c>
      <c r="S919" s="1" t="s">
        <v>510</v>
      </c>
      <c r="U919" s="1" t="s">
        <v>529</v>
      </c>
      <c r="V919" s="1">
        <v>0</v>
      </c>
      <c r="W919" s="1" t="s">
        <v>60</v>
      </c>
    </row>
    <row r="920" spans="1:23" x14ac:dyDescent="0.2">
      <c r="A920" s="1">
        <f t="shared" si="56"/>
        <v>1043651.14</v>
      </c>
      <c r="B920" s="1">
        <f t="shared" si="56"/>
        <v>1043658.13</v>
      </c>
      <c r="C920" s="11" t="s">
        <v>54</v>
      </c>
      <c r="D920" s="1" t="str">
        <f t="shared" si="57"/>
        <v>LE</v>
      </c>
      <c r="E920" s="1">
        <f t="shared" si="58"/>
        <v>14.7</v>
      </c>
      <c r="F920" s="1" t="str">
        <f t="shared" si="59"/>
        <v>14.7mm LE</v>
      </c>
      <c r="G920" s="1" t="str">
        <f>_xlfn.CONCAT(TEXT(Q920,"0.0"),"mm ",INDEX('Pipe Lookup'!D:D,MATCH('~01 Pipe Segmentation'!R920,'Pipe Lookup'!C:C,0))," TYPE ",P920)</f>
        <v>14.7mm Elbow TYPE 22</v>
      </c>
      <c r="L920" s="1" t="s">
        <v>55</v>
      </c>
      <c r="M920" s="1">
        <v>1043651.14</v>
      </c>
      <c r="N920" s="1">
        <v>1043658.13</v>
      </c>
      <c r="O920" s="1">
        <v>6.9899999999906868</v>
      </c>
      <c r="P920" s="1">
        <v>22</v>
      </c>
      <c r="Q920" s="1">
        <v>14.7</v>
      </c>
      <c r="R920" s="1" t="s">
        <v>58</v>
      </c>
      <c r="S920" s="1" t="s">
        <v>510</v>
      </c>
      <c r="U920" s="1" t="s">
        <v>530</v>
      </c>
      <c r="V920" s="1">
        <v>0</v>
      </c>
      <c r="W920" s="1" t="s">
        <v>86</v>
      </c>
    </row>
    <row r="921" spans="1:23" x14ac:dyDescent="0.2">
      <c r="A921" s="1">
        <f t="shared" si="56"/>
        <v>1043658.13</v>
      </c>
      <c r="B921" s="1">
        <f t="shared" si="56"/>
        <v>1043675</v>
      </c>
      <c r="C921" s="11" t="s">
        <v>54</v>
      </c>
      <c r="D921" s="1" t="str">
        <f t="shared" si="57"/>
        <v>FBE</v>
      </c>
      <c r="E921" s="1">
        <f t="shared" si="58"/>
        <v>14.7</v>
      </c>
      <c r="F921" s="1" t="str">
        <f t="shared" si="59"/>
        <v>14.7mm FBE</v>
      </c>
      <c r="G921" s="1" t="str">
        <f>_xlfn.CONCAT(TEXT(Q921,"0.0"),"mm ",INDEX('Pipe Lookup'!D:D,MATCH('~01 Pipe Segmentation'!R921,'Pipe Lookup'!C:C,0))," TYPE ",P921)</f>
        <v>14.7mm Fusion-Bonded Epoxy TYPE 5</v>
      </c>
      <c r="L921" s="1" t="s">
        <v>55</v>
      </c>
      <c r="M921" s="1">
        <v>1043658.13</v>
      </c>
      <c r="N921" s="1">
        <v>1043675</v>
      </c>
      <c r="O921" s="1">
        <v>16.869999999995343</v>
      </c>
      <c r="P921" s="1">
        <v>5</v>
      </c>
      <c r="Q921" s="1">
        <v>14.7</v>
      </c>
      <c r="R921" s="1" t="s">
        <v>56</v>
      </c>
      <c r="S921" s="1" t="s">
        <v>510</v>
      </c>
      <c r="U921" s="1" t="s">
        <v>67</v>
      </c>
      <c r="V921" s="1">
        <v>0</v>
      </c>
      <c r="W921" s="1" t="s">
        <v>60</v>
      </c>
    </row>
    <row r="922" spans="1:23" x14ac:dyDescent="0.2">
      <c r="A922" s="1">
        <f t="shared" si="56"/>
        <v>1043675</v>
      </c>
      <c r="B922" s="1">
        <f t="shared" si="56"/>
        <v>1043681</v>
      </c>
      <c r="C922" s="11" t="s">
        <v>54</v>
      </c>
      <c r="D922" s="1" t="str">
        <f t="shared" si="57"/>
        <v>LE</v>
      </c>
      <c r="E922" s="1">
        <f t="shared" si="58"/>
        <v>14.7</v>
      </c>
      <c r="F922" s="1" t="str">
        <f t="shared" si="59"/>
        <v>14.7mm LE</v>
      </c>
      <c r="G922" s="1" t="str">
        <f>_xlfn.CONCAT(TEXT(Q922,"0.0"),"mm ",INDEX('Pipe Lookup'!D:D,MATCH('~01 Pipe Segmentation'!R922,'Pipe Lookup'!C:C,0))," TYPE ",P922)</f>
        <v>14.7mm Elbow TYPE 22</v>
      </c>
      <c r="L922" s="1" t="s">
        <v>55</v>
      </c>
      <c r="M922" s="1">
        <v>1043675</v>
      </c>
      <c r="N922" s="1">
        <v>1043681</v>
      </c>
      <c r="O922" s="1">
        <v>6</v>
      </c>
      <c r="P922" s="1">
        <v>22</v>
      </c>
      <c r="Q922" s="1">
        <v>14.7</v>
      </c>
      <c r="R922" s="1" t="s">
        <v>58</v>
      </c>
      <c r="S922" s="1" t="s">
        <v>510</v>
      </c>
      <c r="U922" s="1" t="s">
        <v>531</v>
      </c>
      <c r="V922" s="1">
        <v>0</v>
      </c>
      <c r="W922" s="1" t="s">
        <v>60</v>
      </c>
    </row>
    <row r="923" spans="1:23" x14ac:dyDescent="0.2">
      <c r="A923" s="1">
        <f t="shared" si="56"/>
        <v>1043681</v>
      </c>
      <c r="B923" s="1">
        <f t="shared" si="56"/>
        <v>1043688.34</v>
      </c>
      <c r="C923" s="11" t="s">
        <v>54</v>
      </c>
      <c r="D923" s="1" t="str">
        <f t="shared" si="57"/>
        <v>LE</v>
      </c>
      <c r="E923" s="1">
        <f t="shared" si="58"/>
        <v>14.7</v>
      </c>
      <c r="F923" s="1" t="str">
        <f t="shared" si="59"/>
        <v>14.7mm LE</v>
      </c>
      <c r="G923" s="1" t="str">
        <f>_xlfn.CONCAT(TEXT(Q923,"0.0"),"mm ",INDEX('Pipe Lookup'!D:D,MATCH('~01 Pipe Segmentation'!R923,'Pipe Lookup'!C:C,0))," TYPE ",P923)</f>
        <v>14.7mm Elbow TYPE 22</v>
      </c>
      <c r="L923" s="1" t="s">
        <v>55</v>
      </c>
      <c r="M923" s="1">
        <v>1043681</v>
      </c>
      <c r="N923" s="1">
        <v>1043688.34</v>
      </c>
      <c r="O923" s="1">
        <v>7.3399999999674037</v>
      </c>
      <c r="P923" s="1">
        <v>22</v>
      </c>
      <c r="Q923" s="1">
        <v>14.7</v>
      </c>
      <c r="R923" s="1" t="s">
        <v>58</v>
      </c>
      <c r="S923" s="1" t="s">
        <v>510</v>
      </c>
      <c r="U923" s="1" t="s">
        <v>532</v>
      </c>
      <c r="V923" s="1">
        <v>0</v>
      </c>
      <c r="W923" s="1" t="s">
        <v>86</v>
      </c>
    </row>
    <row r="924" spans="1:23" x14ac:dyDescent="0.2">
      <c r="A924" s="1">
        <f t="shared" si="56"/>
        <v>1043688.34</v>
      </c>
      <c r="B924" s="1">
        <f t="shared" si="56"/>
        <v>1043746.93</v>
      </c>
      <c r="C924" s="11" t="s">
        <v>54</v>
      </c>
      <c r="D924" s="1" t="str">
        <f t="shared" si="57"/>
        <v>FBE</v>
      </c>
      <c r="E924" s="1">
        <f t="shared" si="58"/>
        <v>14.7</v>
      </c>
      <c r="F924" s="1" t="str">
        <f t="shared" si="59"/>
        <v>14.7mm FBE</v>
      </c>
      <c r="G924" s="1" t="str">
        <f>_xlfn.CONCAT(TEXT(Q924,"0.0"),"mm ",INDEX('Pipe Lookup'!D:D,MATCH('~01 Pipe Segmentation'!R924,'Pipe Lookup'!C:C,0))," TYPE ",P924)</f>
        <v>14.7mm Fusion-Bonded Epoxy TYPE 5</v>
      </c>
      <c r="L924" s="1" t="s">
        <v>55</v>
      </c>
      <c r="M924" s="1">
        <v>1043688.34</v>
      </c>
      <c r="N924" s="1">
        <v>1043746.93</v>
      </c>
      <c r="O924" s="1">
        <v>58.590000000083819</v>
      </c>
      <c r="P924" s="1">
        <v>5</v>
      </c>
      <c r="Q924" s="1">
        <v>14.7</v>
      </c>
      <c r="R924" s="1" t="s">
        <v>56</v>
      </c>
      <c r="S924" s="1" t="s">
        <v>510</v>
      </c>
      <c r="V924" s="1">
        <v>0</v>
      </c>
      <c r="W924" s="1" t="s">
        <v>60</v>
      </c>
    </row>
    <row r="925" spans="1:23" x14ac:dyDescent="0.2">
      <c r="A925" s="1">
        <f t="shared" si="56"/>
        <v>1043746.93</v>
      </c>
      <c r="B925" s="1">
        <f t="shared" si="56"/>
        <v>1043751.61</v>
      </c>
      <c r="C925" s="11" t="s">
        <v>54</v>
      </c>
      <c r="D925" s="1" t="str">
        <f t="shared" si="57"/>
        <v>LE</v>
      </c>
      <c r="E925" s="1">
        <f t="shared" si="58"/>
        <v>14.7</v>
      </c>
      <c r="F925" s="1" t="str">
        <f t="shared" si="59"/>
        <v>14.7mm LE</v>
      </c>
      <c r="G925" s="1" t="str">
        <f>_xlfn.CONCAT(TEXT(Q925,"0.0"),"mm ",INDEX('Pipe Lookup'!D:D,MATCH('~01 Pipe Segmentation'!R925,'Pipe Lookup'!C:C,0))," TYPE ",P925)</f>
        <v>14.7mm Elbow TYPE 22</v>
      </c>
      <c r="L925" s="1" t="s">
        <v>55</v>
      </c>
      <c r="M925" s="1">
        <v>1043746.93</v>
      </c>
      <c r="N925" s="1">
        <v>1043751.61</v>
      </c>
      <c r="O925" s="1">
        <v>4.6799999999348074</v>
      </c>
      <c r="P925" s="1">
        <v>22</v>
      </c>
      <c r="Q925" s="1">
        <v>14.7</v>
      </c>
      <c r="R925" s="1" t="s">
        <v>58</v>
      </c>
      <c r="S925" s="1" t="s">
        <v>510</v>
      </c>
      <c r="U925" s="1" t="s">
        <v>533</v>
      </c>
      <c r="V925" s="1">
        <v>0</v>
      </c>
      <c r="W925" s="1" t="s">
        <v>60</v>
      </c>
    </row>
    <row r="926" spans="1:23" x14ac:dyDescent="0.2">
      <c r="A926" s="1">
        <f t="shared" si="56"/>
        <v>1043751.61</v>
      </c>
      <c r="B926" s="1">
        <f t="shared" si="56"/>
        <v>1043801.46</v>
      </c>
      <c r="C926" s="11" t="s">
        <v>54</v>
      </c>
      <c r="D926" s="1" t="str">
        <f t="shared" si="57"/>
        <v>FBE</v>
      </c>
      <c r="E926" s="1">
        <f t="shared" si="58"/>
        <v>14.7</v>
      </c>
      <c r="F926" s="1" t="str">
        <f t="shared" si="59"/>
        <v>14.7mm FBE</v>
      </c>
      <c r="G926" s="1" t="str">
        <f>_xlfn.CONCAT(TEXT(Q926,"0.0"),"mm ",INDEX('Pipe Lookup'!D:D,MATCH('~01 Pipe Segmentation'!R926,'Pipe Lookup'!C:C,0))," TYPE ",P926)</f>
        <v>14.7mm Fusion-Bonded Epoxy TYPE 5</v>
      </c>
      <c r="L926" s="1" t="s">
        <v>55</v>
      </c>
      <c r="M926" s="1">
        <v>1043751.61</v>
      </c>
      <c r="N926" s="1">
        <v>1043801.46</v>
      </c>
      <c r="O926" s="1">
        <v>49.849999999976717</v>
      </c>
      <c r="P926" s="1">
        <v>5</v>
      </c>
      <c r="Q926" s="1">
        <v>14.7</v>
      </c>
      <c r="R926" s="1" t="s">
        <v>56</v>
      </c>
      <c r="S926" s="1" t="s">
        <v>510</v>
      </c>
      <c r="V926" s="1">
        <v>0</v>
      </c>
      <c r="W926" s="1" t="s">
        <v>60</v>
      </c>
    </row>
    <row r="927" spans="1:23" x14ac:dyDescent="0.2">
      <c r="A927" s="1">
        <f t="shared" si="56"/>
        <v>1043801.46</v>
      </c>
      <c r="B927" s="1">
        <f t="shared" si="56"/>
        <v>1043806.69</v>
      </c>
      <c r="C927" s="11" t="s">
        <v>54</v>
      </c>
      <c r="D927" s="1" t="str">
        <f t="shared" si="57"/>
        <v>LE</v>
      </c>
      <c r="E927" s="1">
        <f t="shared" si="58"/>
        <v>14.7</v>
      </c>
      <c r="F927" s="1" t="str">
        <f t="shared" si="59"/>
        <v>14.7mm LE</v>
      </c>
      <c r="G927" s="1" t="str">
        <f>_xlfn.CONCAT(TEXT(Q927,"0.0"),"mm ",INDEX('Pipe Lookup'!D:D,MATCH('~01 Pipe Segmentation'!R927,'Pipe Lookup'!C:C,0))," TYPE ",P927)</f>
        <v>14.7mm Elbow TYPE 22</v>
      </c>
      <c r="L927" s="1" t="s">
        <v>55</v>
      </c>
      <c r="M927" s="1">
        <v>1043801.46</v>
      </c>
      <c r="N927" s="1">
        <v>1043806.69</v>
      </c>
      <c r="O927" s="1">
        <v>5.2299999999813735</v>
      </c>
      <c r="P927" s="1">
        <v>22</v>
      </c>
      <c r="Q927" s="1">
        <v>14.7</v>
      </c>
      <c r="R927" s="1" t="s">
        <v>58</v>
      </c>
      <c r="S927" s="1" t="s">
        <v>510</v>
      </c>
      <c r="U927" s="1" t="s">
        <v>534</v>
      </c>
      <c r="V927" s="1">
        <v>0</v>
      </c>
      <c r="W927" s="1" t="s">
        <v>60</v>
      </c>
    </row>
    <row r="928" spans="1:23" x14ac:dyDescent="0.2">
      <c r="A928" s="1">
        <f t="shared" si="56"/>
        <v>1043806.69</v>
      </c>
      <c r="B928" s="1">
        <f t="shared" si="56"/>
        <v>1043987.98</v>
      </c>
      <c r="C928" s="11" t="s">
        <v>54</v>
      </c>
      <c r="D928" s="1" t="str">
        <f t="shared" si="57"/>
        <v>FBE</v>
      </c>
      <c r="E928" s="1">
        <f t="shared" si="58"/>
        <v>14.7</v>
      </c>
      <c r="F928" s="1" t="str">
        <f t="shared" si="59"/>
        <v>14.7mm FBE</v>
      </c>
      <c r="G928" s="1" t="str">
        <f>_xlfn.CONCAT(TEXT(Q928,"0.0"),"mm ",INDEX('Pipe Lookup'!D:D,MATCH('~01 Pipe Segmentation'!R928,'Pipe Lookup'!C:C,0))," TYPE ",P928)</f>
        <v>14.7mm Fusion-Bonded Epoxy TYPE 5</v>
      </c>
      <c r="L928" s="1" t="s">
        <v>55</v>
      </c>
      <c r="M928" s="1">
        <v>1043806.69</v>
      </c>
      <c r="N928" s="1">
        <v>1043987.98</v>
      </c>
      <c r="O928" s="1">
        <v>181.29000000003725</v>
      </c>
      <c r="P928" s="1">
        <v>5</v>
      </c>
      <c r="Q928" s="1">
        <v>14.7</v>
      </c>
      <c r="R928" s="1" t="s">
        <v>56</v>
      </c>
      <c r="S928" s="1" t="s">
        <v>510</v>
      </c>
      <c r="V928" s="1">
        <v>0</v>
      </c>
      <c r="W928" s="1" t="s">
        <v>60</v>
      </c>
    </row>
    <row r="929" spans="1:23" x14ac:dyDescent="0.2">
      <c r="A929" s="1">
        <f t="shared" si="56"/>
        <v>1043987.98</v>
      </c>
      <c r="B929" s="1">
        <f t="shared" si="56"/>
        <v>1043992.73</v>
      </c>
      <c r="C929" s="11" t="s">
        <v>54</v>
      </c>
      <c r="D929" s="1" t="str">
        <f t="shared" si="57"/>
        <v>LE</v>
      </c>
      <c r="E929" s="1">
        <f t="shared" si="58"/>
        <v>14.7</v>
      </c>
      <c r="F929" s="1" t="str">
        <f t="shared" si="59"/>
        <v>14.7mm LE</v>
      </c>
      <c r="G929" s="1" t="str">
        <f>_xlfn.CONCAT(TEXT(Q929,"0.0"),"mm ",INDEX('Pipe Lookup'!D:D,MATCH('~01 Pipe Segmentation'!R929,'Pipe Lookup'!C:C,0))," TYPE ",P929)</f>
        <v>14.7mm Elbow TYPE 22</v>
      </c>
      <c r="L929" s="1" t="s">
        <v>55</v>
      </c>
      <c r="M929" s="1">
        <v>1043987.98</v>
      </c>
      <c r="N929" s="1">
        <v>1043992.73</v>
      </c>
      <c r="O929" s="1">
        <v>4.75</v>
      </c>
      <c r="P929" s="1">
        <v>22</v>
      </c>
      <c r="Q929" s="1">
        <v>14.7</v>
      </c>
      <c r="R929" s="1" t="s">
        <v>58</v>
      </c>
      <c r="S929" s="1" t="s">
        <v>510</v>
      </c>
      <c r="U929" s="1" t="s">
        <v>535</v>
      </c>
      <c r="V929" s="1">
        <v>0</v>
      </c>
      <c r="W929" s="1" t="s">
        <v>60</v>
      </c>
    </row>
    <row r="930" spans="1:23" x14ac:dyDescent="0.2">
      <c r="A930" s="1">
        <f t="shared" si="56"/>
        <v>1043992.73</v>
      </c>
      <c r="B930" s="1">
        <f t="shared" si="56"/>
        <v>1044000</v>
      </c>
      <c r="C930" s="11" t="s">
        <v>54</v>
      </c>
      <c r="D930" s="1" t="str">
        <f t="shared" si="57"/>
        <v>FBE</v>
      </c>
      <c r="E930" s="1">
        <f t="shared" si="58"/>
        <v>19</v>
      </c>
      <c r="F930" s="1" t="str">
        <f t="shared" si="59"/>
        <v>19.0mm FBE</v>
      </c>
      <c r="G930" s="1" t="str">
        <f>_xlfn.CONCAT(TEXT(Q930,"0.0"),"mm ",INDEX('Pipe Lookup'!D:D,MATCH('~01 Pipe Segmentation'!R930,'Pipe Lookup'!C:C,0))," TYPE ",P930)</f>
        <v>19.0mm Fusion-Bonded Epoxy TYPE 7</v>
      </c>
      <c r="L930" s="1" t="s">
        <v>55</v>
      </c>
      <c r="M930" s="1">
        <v>1043992.73</v>
      </c>
      <c r="N930" s="1">
        <v>1044000</v>
      </c>
      <c r="O930" s="1">
        <v>7.2700000000186265</v>
      </c>
      <c r="P930" s="1">
        <v>7</v>
      </c>
      <c r="Q930" s="1">
        <v>19</v>
      </c>
      <c r="R930" s="1" t="s">
        <v>56</v>
      </c>
      <c r="S930" s="1" t="s">
        <v>510</v>
      </c>
      <c r="V930" s="1">
        <v>0</v>
      </c>
      <c r="W930" s="1" t="s">
        <v>60</v>
      </c>
    </row>
    <row r="931" spans="1:23" x14ac:dyDescent="0.2">
      <c r="A931" s="1">
        <f t="shared" si="56"/>
        <v>1044000</v>
      </c>
      <c r="B931" s="1">
        <f t="shared" si="56"/>
        <v>1044010.52</v>
      </c>
      <c r="C931" s="11" t="s">
        <v>54</v>
      </c>
      <c r="D931" s="1" t="str">
        <f t="shared" si="57"/>
        <v>FBE</v>
      </c>
      <c r="E931" s="1">
        <f t="shared" si="58"/>
        <v>19</v>
      </c>
      <c r="F931" s="1" t="str">
        <f t="shared" si="59"/>
        <v>19.0mm FBE</v>
      </c>
      <c r="G931" s="1" t="str">
        <f>_xlfn.CONCAT(TEXT(Q931,"0.0"),"mm ",INDEX('Pipe Lookup'!D:D,MATCH('~01 Pipe Segmentation'!R931,'Pipe Lookup'!C:C,0))," TYPE ",P931)</f>
        <v>19.0mm Fusion-Bonded Epoxy TYPE 7</v>
      </c>
      <c r="L931" s="1" t="s">
        <v>55</v>
      </c>
      <c r="M931" s="1">
        <v>1044000</v>
      </c>
      <c r="N931" s="1">
        <v>1044010.52</v>
      </c>
      <c r="O931" s="1">
        <v>10.520000000018626</v>
      </c>
      <c r="P931" s="1">
        <v>7</v>
      </c>
      <c r="Q931" s="1">
        <v>19</v>
      </c>
      <c r="R931" s="1" t="s">
        <v>56</v>
      </c>
      <c r="S931" s="1" t="s">
        <v>536</v>
      </c>
      <c r="V931" s="1">
        <v>0</v>
      </c>
      <c r="W931" s="1" t="s">
        <v>60</v>
      </c>
    </row>
    <row r="932" spans="1:23" x14ac:dyDescent="0.2">
      <c r="A932" s="1">
        <f t="shared" si="56"/>
        <v>1044010.52</v>
      </c>
      <c r="B932" s="1">
        <f t="shared" si="56"/>
        <v>1044018.78</v>
      </c>
      <c r="C932" s="11" t="s">
        <v>54</v>
      </c>
      <c r="D932" s="1" t="str">
        <f t="shared" si="57"/>
        <v>LE</v>
      </c>
      <c r="E932" s="1">
        <f t="shared" si="58"/>
        <v>19</v>
      </c>
      <c r="F932" s="1" t="str">
        <f t="shared" si="59"/>
        <v>19.0mm LE</v>
      </c>
      <c r="G932" s="1" t="str">
        <f>_xlfn.CONCAT(TEXT(Q932,"0.0"),"mm ",INDEX('Pipe Lookup'!D:D,MATCH('~01 Pipe Segmentation'!R932,'Pipe Lookup'!C:C,0))," TYPE ",P932)</f>
        <v>19.0mm Elbow TYPE 26</v>
      </c>
      <c r="L932" s="1" t="s">
        <v>55</v>
      </c>
      <c r="M932" s="1">
        <v>1044010.52</v>
      </c>
      <c r="N932" s="1">
        <v>1044018.78</v>
      </c>
      <c r="O932" s="1">
        <v>8.2600000000093132</v>
      </c>
      <c r="P932" s="1">
        <v>26</v>
      </c>
      <c r="Q932" s="1">
        <v>19</v>
      </c>
      <c r="R932" s="1" t="s">
        <v>58</v>
      </c>
      <c r="S932" s="1" t="s">
        <v>536</v>
      </c>
      <c r="U932" s="1" t="s">
        <v>537</v>
      </c>
      <c r="V932" s="1">
        <v>0</v>
      </c>
      <c r="W932" s="1" t="s">
        <v>60</v>
      </c>
    </row>
    <row r="933" spans="1:23" x14ac:dyDescent="0.2">
      <c r="A933" s="1">
        <f t="shared" si="56"/>
        <v>1044018.78</v>
      </c>
      <c r="B933" s="1">
        <f t="shared" si="56"/>
        <v>1044106.9</v>
      </c>
      <c r="C933" s="11" t="s">
        <v>54</v>
      </c>
      <c r="D933" s="1" t="str">
        <f t="shared" si="57"/>
        <v>ARO</v>
      </c>
      <c r="E933" s="1">
        <f t="shared" si="58"/>
        <v>19</v>
      </c>
      <c r="F933" s="1" t="str">
        <f t="shared" si="59"/>
        <v>19.0mm ARO</v>
      </c>
      <c r="G933" s="1" t="str">
        <f>_xlfn.CONCAT(TEXT(Q933,"0.0"),"mm ",INDEX('Pipe Lookup'!D:D,MATCH('~01 Pipe Segmentation'!R933,'Pipe Lookup'!C:C,0))," TYPE ",P933)</f>
        <v>19.0mm Abrasion-Resistant Overcoat TYPE 8</v>
      </c>
      <c r="L933" s="1" t="s">
        <v>55</v>
      </c>
      <c r="M933" s="1">
        <v>1044018.78</v>
      </c>
      <c r="N933" s="1">
        <v>1044106.9</v>
      </c>
      <c r="O933" s="1">
        <v>88.119999999995343</v>
      </c>
      <c r="P933" s="1">
        <v>8</v>
      </c>
      <c r="Q933" s="1">
        <v>19</v>
      </c>
      <c r="R933" s="1" t="s">
        <v>80</v>
      </c>
      <c r="S933" s="1" t="s">
        <v>536</v>
      </c>
      <c r="U933" s="1" t="s">
        <v>538</v>
      </c>
      <c r="V933" s="1">
        <v>0</v>
      </c>
      <c r="W933" s="1" t="s">
        <v>60</v>
      </c>
    </row>
    <row r="934" spans="1:23" x14ac:dyDescent="0.2">
      <c r="A934" s="1">
        <f t="shared" si="56"/>
        <v>1044106.9</v>
      </c>
      <c r="B934" s="1">
        <f t="shared" si="56"/>
        <v>1044115.4</v>
      </c>
      <c r="C934" s="11" t="s">
        <v>54</v>
      </c>
      <c r="D934" s="1" t="str">
        <f t="shared" si="57"/>
        <v>LE</v>
      </c>
      <c r="E934" s="1">
        <f t="shared" si="58"/>
        <v>19</v>
      </c>
      <c r="F934" s="1" t="str">
        <f t="shared" si="59"/>
        <v>19.0mm LE</v>
      </c>
      <c r="G934" s="1" t="str">
        <f>_xlfn.CONCAT(TEXT(Q934,"0.0"),"mm ",INDEX('Pipe Lookup'!D:D,MATCH('~01 Pipe Segmentation'!R934,'Pipe Lookup'!C:C,0))," TYPE ",P934)</f>
        <v>19.0mm Elbow TYPE 26</v>
      </c>
      <c r="L934" s="1" t="s">
        <v>55</v>
      </c>
      <c r="M934" s="1">
        <v>1044106.9</v>
      </c>
      <c r="N934" s="1">
        <v>1044115.4</v>
      </c>
      <c r="O934" s="1">
        <v>8.5</v>
      </c>
      <c r="P934" s="1">
        <v>26</v>
      </c>
      <c r="Q934" s="1">
        <v>19</v>
      </c>
      <c r="R934" s="1" t="s">
        <v>58</v>
      </c>
      <c r="S934" s="1" t="s">
        <v>536</v>
      </c>
      <c r="U934" s="1" t="s">
        <v>539</v>
      </c>
      <c r="V934" s="1">
        <v>0</v>
      </c>
      <c r="W934" s="1" t="s">
        <v>60</v>
      </c>
    </row>
    <row r="935" spans="1:23" x14ac:dyDescent="0.2">
      <c r="A935" s="1">
        <f t="shared" si="56"/>
        <v>1044115.4</v>
      </c>
      <c r="B935" s="1">
        <f t="shared" si="56"/>
        <v>1044139.4</v>
      </c>
      <c r="C935" s="11" t="s">
        <v>54</v>
      </c>
      <c r="D935" s="1" t="str">
        <f t="shared" si="57"/>
        <v>FBE</v>
      </c>
      <c r="E935" s="1">
        <f t="shared" si="58"/>
        <v>19</v>
      </c>
      <c r="F935" s="1" t="str">
        <f t="shared" si="59"/>
        <v>19.0mm FBE</v>
      </c>
      <c r="G935" s="1" t="str">
        <f>_xlfn.CONCAT(TEXT(Q935,"0.0"),"mm ",INDEX('Pipe Lookup'!D:D,MATCH('~01 Pipe Segmentation'!R935,'Pipe Lookup'!C:C,0))," TYPE ",P935)</f>
        <v>19.0mm Fusion-Bonded Epoxy TYPE 7</v>
      </c>
      <c r="L935" s="1" t="s">
        <v>55</v>
      </c>
      <c r="M935" s="1">
        <v>1044115.4</v>
      </c>
      <c r="N935" s="1">
        <v>1044139.4</v>
      </c>
      <c r="O935" s="1">
        <v>24</v>
      </c>
      <c r="P935" s="1">
        <v>7</v>
      </c>
      <c r="Q935" s="1">
        <v>19</v>
      </c>
      <c r="R935" s="1" t="s">
        <v>56</v>
      </c>
      <c r="S935" s="1" t="s">
        <v>536</v>
      </c>
      <c r="V935" s="1">
        <v>0</v>
      </c>
      <c r="W935" s="1" t="s">
        <v>60</v>
      </c>
    </row>
    <row r="936" spans="1:23" x14ac:dyDescent="0.2">
      <c r="A936" s="1">
        <f t="shared" si="56"/>
        <v>1044139.4</v>
      </c>
      <c r="B936" s="1">
        <f t="shared" si="56"/>
        <v>1044430</v>
      </c>
      <c r="C936" s="11" t="s">
        <v>54</v>
      </c>
      <c r="D936" s="1" t="str">
        <f t="shared" si="57"/>
        <v>FBE</v>
      </c>
      <c r="E936" s="1">
        <f t="shared" si="58"/>
        <v>14.7</v>
      </c>
      <c r="F936" s="1" t="str">
        <f t="shared" si="59"/>
        <v>14.7mm FBE</v>
      </c>
      <c r="G936" s="1" t="str">
        <f>_xlfn.CONCAT(TEXT(Q936,"0.0"),"mm ",INDEX('Pipe Lookup'!D:D,MATCH('~01 Pipe Segmentation'!R936,'Pipe Lookup'!C:C,0))," TYPE ",P936)</f>
        <v>14.7mm Fusion-Bonded Epoxy TYPE 5</v>
      </c>
      <c r="L936" s="1" t="s">
        <v>55</v>
      </c>
      <c r="M936" s="1">
        <v>1044139.4</v>
      </c>
      <c r="N936" s="1">
        <v>1044430</v>
      </c>
      <c r="O936" s="1">
        <v>290.59999999997672</v>
      </c>
      <c r="P936" s="1">
        <v>5</v>
      </c>
      <c r="Q936" s="1">
        <v>14.7</v>
      </c>
      <c r="R936" s="1" t="s">
        <v>56</v>
      </c>
      <c r="S936" s="1" t="s">
        <v>536</v>
      </c>
      <c r="U936" s="1" t="s">
        <v>540</v>
      </c>
      <c r="V936" s="1">
        <v>0</v>
      </c>
      <c r="W936" s="1" t="s">
        <v>60</v>
      </c>
    </row>
    <row r="937" spans="1:23" x14ac:dyDescent="0.2">
      <c r="A937" s="1">
        <f t="shared" si="56"/>
        <v>1044430</v>
      </c>
      <c r="B937" s="1">
        <f t="shared" si="56"/>
        <v>1044454</v>
      </c>
      <c r="C937" s="11" t="s">
        <v>54</v>
      </c>
      <c r="D937" s="1" t="str">
        <f t="shared" si="57"/>
        <v>FBE</v>
      </c>
      <c r="E937" s="1">
        <f t="shared" si="58"/>
        <v>19</v>
      </c>
      <c r="F937" s="1" t="str">
        <f t="shared" si="59"/>
        <v>19.0mm FBE</v>
      </c>
      <c r="G937" s="1" t="str">
        <f>_xlfn.CONCAT(TEXT(Q937,"0.0"),"mm ",INDEX('Pipe Lookup'!D:D,MATCH('~01 Pipe Segmentation'!R937,'Pipe Lookup'!C:C,0))," TYPE ",P937)</f>
        <v>19.0mm Fusion-Bonded Epoxy TYPE 7</v>
      </c>
      <c r="L937" s="1" t="s">
        <v>55</v>
      </c>
      <c r="M937" s="1">
        <v>1044430</v>
      </c>
      <c r="N937" s="1">
        <v>1044454</v>
      </c>
      <c r="O937" s="1">
        <v>24</v>
      </c>
      <c r="P937" s="1">
        <v>7</v>
      </c>
      <c r="Q937" s="1">
        <v>19</v>
      </c>
      <c r="R937" s="1" t="s">
        <v>56</v>
      </c>
      <c r="S937" s="1" t="s">
        <v>536</v>
      </c>
      <c r="U937" s="1" t="s">
        <v>541</v>
      </c>
      <c r="V937" s="1">
        <v>0</v>
      </c>
      <c r="W937" s="1" t="s">
        <v>60</v>
      </c>
    </row>
    <row r="938" spans="1:23" x14ac:dyDescent="0.2">
      <c r="A938" s="1">
        <f t="shared" si="56"/>
        <v>1044454</v>
      </c>
      <c r="B938" s="1">
        <f t="shared" si="56"/>
        <v>1044527</v>
      </c>
      <c r="C938" s="11" t="s">
        <v>54</v>
      </c>
      <c r="D938" s="1" t="str">
        <f t="shared" si="57"/>
        <v>FBE</v>
      </c>
      <c r="E938" s="1">
        <f t="shared" si="58"/>
        <v>14.7</v>
      </c>
      <c r="F938" s="1" t="str">
        <f t="shared" si="59"/>
        <v>14.7mm FBE</v>
      </c>
      <c r="G938" s="1" t="str">
        <f>_xlfn.CONCAT(TEXT(Q938,"0.0"),"mm ",INDEX('Pipe Lookup'!D:D,MATCH('~01 Pipe Segmentation'!R938,'Pipe Lookup'!C:C,0))," TYPE ",P938)</f>
        <v>14.7mm Fusion-Bonded Epoxy TYPE 5</v>
      </c>
      <c r="L938" s="1" t="s">
        <v>55</v>
      </c>
      <c r="M938" s="1">
        <v>1044454</v>
      </c>
      <c r="N938" s="1">
        <v>1044527</v>
      </c>
      <c r="O938" s="1">
        <v>73</v>
      </c>
      <c r="P938" s="1">
        <v>5</v>
      </c>
      <c r="Q938" s="1">
        <v>14.7</v>
      </c>
      <c r="R938" s="1" t="s">
        <v>56</v>
      </c>
      <c r="S938" s="1" t="s">
        <v>536</v>
      </c>
      <c r="V938" s="1">
        <v>0</v>
      </c>
      <c r="W938" s="1" t="s">
        <v>60</v>
      </c>
    </row>
    <row r="939" spans="1:23" x14ac:dyDescent="0.2">
      <c r="A939" s="1">
        <f t="shared" si="56"/>
        <v>1044527</v>
      </c>
      <c r="B939" s="1">
        <f t="shared" si="56"/>
        <v>1044650</v>
      </c>
      <c r="C939" s="11" t="s">
        <v>54</v>
      </c>
      <c r="D939" s="1" t="str">
        <f t="shared" si="57"/>
        <v>FBE</v>
      </c>
      <c r="E939" s="1">
        <f t="shared" si="58"/>
        <v>14.7</v>
      </c>
      <c r="F939" s="1" t="str">
        <f t="shared" si="59"/>
        <v>14.7mm FBE</v>
      </c>
      <c r="G939" s="1" t="str">
        <f>_xlfn.CONCAT(TEXT(Q939,"0.0"),"mm ",INDEX('Pipe Lookup'!D:D,MATCH('~01 Pipe Segmentation'!R939,'Pipe Lookup'!C:C,0))," TYPE ",P939)</f>
        <v>14.7mm Fusion-Bonded Epoxy TYPE 5</v>
      </c>
      <c r="L939" s="1" t="s">
        <v>55</v>
      </c>
      <c r="M939" s="1" t="s">
        <v>542</v>
      </c>
      <c r="N939" s="1" t="s">
        <v>543</v>
      </c>
      <c r="O939" s="1">
        <v>123</v>
      </c>
      <c r="P939" s="1">
        <v>5</v>
      </c>
      <c r="Q939" s="1">
        <v>14.7</v>
      </c>
      <c r="R939" s="1" t="s">
        <v>56</v>
      </c>
      <c r="S939" s="1" t="s">
        <v>536</v>
      </c>
      <c r="V939" s="1">
        <v>0</v>
      </c>
      <c r="W939" s="1" t="s">
        <v>86</v>
      </c>
    </row>
    <row r="940" spans="1:23" x14ac:dyDescent="0.2">
      <c r="A940" s="1">
        <f t="shared" si="56"/>
        <v>1044650</v>
      </c>
      <c r="B940" s="1">
        <f t="shared" si="56"/>
        <v>1044900</v>
      </c>
      <c r="C940" s="11" t="s">
        <v>54</v>
      </c>
      <c r="D940" s="1" t="str">
        <f t="shared" si="57"/>
        <v>FBE</v>
      </c>
      <c r="E940" s="1">
        <f t="shared" si="58"/>
        <v>14.7</v>
      </c>
      <c r="F940" s="1" t="str">
        <f t="shared" si="59"/>
        <v>14.7mm FBE</v>
      </c>
      <c r="G940" s="1" t="str">
        <f>_xlfn.CONCAT(TEXT(Q940,"0.0"),"mm ",INDEX('Pipe Lookup'!D:D,MATCH('~01 Pipe Segmentation'!R940,'Pipe Lookup'!C:C,0))," TYPE ",P940)</f>
        <v>14.7mm Fusion-Bonded Epoxy TYPE 5</v>
      </c>
      <c r="L940" s="1" t="s">
        <v>55</v>
      </c>
      <c r="M940" s="1" t="s">
        <v>543</v>
      </c>
      <c r="N940" s="1" t="s">
        <v>544</v>
      </c>
      <c r="O940" s="1">
        <v>250</v>
      </c>
      <c r="P940" s="1">
        <v>5</v>
      </c>
      <c r="Q940" s="1">
        <v>14.7</v>
      </c>
      <c r="R940" s="1" t="s">
        <v>56</v>
      </c>
      <c r="S940" s="1" t="s">
        <v>536</v>
      </c>
      <c r="U940" s="1" t="s">
        <v>545</v>
      </c>
      <c r="V940" s="1">
        <v>0</v>
      </c>
      <c r="W940" s="1" t="s">
        <v>86</v>
      </c>
    </row>
    <row r="941" spans="1:23" x14ac:dyDescent="0.2">
      <c r="A941" s="1">
        <f t="shared" si="56"/>
        <v>1044900</v>
      </c>
      <c r="B941" s="1">
        <f t="shared" si="56"/>
        <v>1044917</v>
      </c>
      <c r="C941" s="11" t="s">
        <v>54</v>
      </c>
      <c r="D941" s="1" t="str">
        <f t="shared" si="57"/>
        <v>FBE</v>
      </c>
      <c r="E941" s="1">
        <f t="shared" si="58"/>
        <v>14.7</v>
      </c>
      <c r="F941" s="1" t="str">
        <f t="shared" si="59"/>
        <v>14.7mm FBE</v>
      </c>
      <c r="G941" s="1" t="str">
        <f>_xlfn.CONCAT(TEXT(Q941,"0.0"),"mm ",INDEX('Pipe Lookup'!D:D,MATCH('~01 Pipe Segmentation'!R941,'Pipe Lookup'!C:C,0))," TYPE ",P941)</f>
        <v>14.7mm Fusion-Bonded Epoxy TYPE 5</v>
      </c>
      <c r="L941" s="1" t="s">
        <v>55</v>
      </c>
      <c r="M941" s="1" t="s">
        <v>544</v>
      </c>
      <c r="N941" s="1" t="s">
        <v>546</v>
      </c>
      <c r="O941" s="1">
        <v>17</v>
      </c>
      <c r="P941" s="1">
        <v>5</v>
      </c>
      <c r="Q941" s="1">
        <v>14.7</v>
      </c>
      <c r="R941" s="1" t="s">
        <v>56</v>
      </c>
      <c r="S941" s="1" t="s">
        <v>536</v>
      </c>
      <c r="V941" s="1">
        <v>0</v>
      </c>
      <c r="W941" s="1" t="s">
        <v>86</v>
      </c>
    </row>
    <row r="942" spans="1:23" x14ac:dyDescent="0.2">
      <c r="A942" s="1">
        <f t="shared" si="56"/>
        <v>1044917</v>
      </c>
      <c r="B942" s="1">
        <f t="shared" si="56"/>
        <v>1044923</v>
      </c>
      <c r="C942" s="11" t="s">
        <v>54</v>
      </c>
      <c r="D942" s="1" t="str">
        <f t="shared" si="57"/>
        <v>LE</v>
      </c>
      <c r="E942" s="1">
        <f t="shared" si="58"/>
        <v>14.7</v>
      </c>
      <c r="F942" s="1" t="str">
        <f t="shared" si="59"/>
        <v>14.7mm LE</v>
      </c>
      <c r="G942" s="1" t="str">
        <f>_xlfn.CONCAT(TEXT(Q942,"0.0"),"mm ",INDEX('Pipe Lookup'!D:D,MATCH('~01 Pipe Segmentation'!R942,'Pipe Lookup'!C:C,0))," TYPE ",P942)</f>
        <v>14.7mm Elbow TYPE 22</v>
      </c>
      <c r="L942" s="1" t="s">
        <v>55</v>
      </c>
      <c r="M942" s="1" t="s">
        <v>546</v>
      </c>
      <c r="N942" s="1" t="s">
        <v>547</v>
      </c>
      <c r="O942" s="1">
        <v>6</v>
      </c>
      <c r="P942" s="1">
        <v>22</v>
      </c>
      <c r="Q942" s="1">
        <v>14.7</v>
      </c>
      <c r="R942" s="1" t="s">
        <v>58</v>
      </c>
      <c r="S942" s="1" t="s">
        <v>536</v>
      </c>
      <c r="U942" s="1" t="s">
        <v>548</v>
      </c>
      <c r="V942" s="1">
        <v>0</v>
      </c>
      <c r="W942" s="1" t="s">
        <v>60</v>
      </c>
    </row>
    <row r="943" spans="1:23" x14ac:dyDescent="0.2">
      <c r="A943" s="1">
        <f t="shared" si="56"/>
        <v>1044923</v>
      </c>
      <c r="B943" s="1">
        <f t="shared" si="56"/>
        <v>1045049</v>
      </c>
      <c r="C943" s="11" t="s">
        <v>54</v>
      </c>
      <c r="D943" s="1" t="str">
        <f t="shared" si="57"/>
        <v>FBE</v>
      </c>
      <c r="E943" s="1">
        <f t="shared" si="58"/>
        <v>14.7</v>
      </c>
      <c r="F943" s="1" t="str">
        <f t="shared" si="59"/>
        <v>14.7mm FBE</v>
      </c>
      <c r="G943" s="1" t="str">
        <f>_xlfn.CONCAT(TEXT(Q943,"0.0"),"mm ",INDEX('Pipe Lookup'!D:D,MATCH('~01 Pipe Segmentation'!R943,'Pipe Lookup'!C:C,0))," TYPE ",P943)</f>
        <v>14.7mm Fusion-Bonded Epoxy TYPE 5</v>
      </c>
      <c r="L943" s="1" t="s">
        <v>55</v>
      </c>
      <c r="M943" s="1" t="s">
        <v>547</v>
      </c>
      <c r="N943" s="1" t="s">
        <v>549</v>
      </c>
      <c r="O943" s="1">
        <v>126</v>
      </c>
      <c r="P943" s="1">
        <v>5</v>
      </c>
      <c r="Q943" s="1">
        <v>14.7</v>
      </c>
      <c r="R943" s="1" t="s">
        <v>56</v>
      </c>
      <c r="S943" s="1" t="s">
        <v>536</v>
      </c>
      <c r="U943" s="1" t="s">
        <v>550</v>
      </c>
      <c r="V943" s="1">
        <v>0</v>
      </c>
      <c r="W943" s="1" t="s">
        <v>60</v>
      </c>
    </row>
    <row r="944" spans="1:23" x14ac:dyDescent="0.2">
      <c r="A944" s="1">
        <f t="shared" si="56"/>
        <v>1045049</v>
      </c>
      <c r="B944" s="1">
        <f t="shared" si="56"/>
        <v>1045054</v>
      </c>
      <c r="C944" s="11" t="s">
        <v>54</v>
      </c>
      <c r="D944" s="1" t="str">
        <f t="shared" si="57"/>
        <v>LE</v>
      </c>
      <c r="E944" s="1">
        <f t="shared" si="58"/>
        <v>14.7</v>
      </c>
      <c r="F944" s="1" t="str">
        <f t="shared" si="59"/>
        <v>14.7mm LE</v>
      </c>
      <c r="G944" s="1" t="str">
        <f>_xlfn.CONCAT(TEXT(Q944,"0.0"),"mm ",INDEX('Pipe Lookup'!D:D,MATCH('~01 Pipe Segmentation'!R944,'Pipe Lookup'!C:C,0))," TYPE ",P944)</f>
        <v>14.7mm Elbow TYPE 22</v>
      </c>
      <c r="L944" s="1" t="s">
        <v>55</v>
      </c>
      <c r="M944" s="1" t="s">
        <v>549</v>
      </c>
      <c r="N944" s="1" t="s">
        <v>551</v>
      </c>
      <c r="O944" s="1">
        <v>5</v>
      </c>
      <c r="P944" s="1">
        <v>22</v>
      </c>
      <c r="Q944" s="1">
        <v>14.7</v>
      </c>
      <c r="R944" s="1" t="s">
        <v>58</v>
      </c>
      <c r="S944" s="1" t="s">
        <v>536</v>
      </c>
      <c r="U944" s="1" t="s">
        <v>552</v>
      </c>
      <c r="V944" s="1">
        <v>0</v>
      </c>
      <c r="W944" s="1" t="s">
        <v>60</v>
      </c>
    </row>
    <row r="945" spans="1:27" x14ac:dyDescent="0.2">
      <c r="A945" s="1">
        <f t="shared" si="56"/>
        <v>1045054</v>
      </c>
      <c r="B945" s="1">
        <f t="shared" si="56"/>
        <v>1045065</v>
      </c>
      <c r="C945" s="11" t="s">
        <v>54</v>
      </c>
      <c r="D945" s="1" t="str">
        <f t="shared" si="57"/>
        <v>FBE</v>
      </c>
      <c r="E945" s="1">
        <f t="shared" si="58"/>
        <v>14.7</v>
      </c>
      <c r="F945" s="1" t="str">
        <f t="shared" si="59"/>
        <v>14.7mm FBE</v>
      </c>
      <c r="G945" s="1" t="str">
        <f>_xlfn.CONCAT(TEXT(Q945,"0.0"),"mm ",INDEX('Pipe Lookup'!D:D,MATCH('~01 Pipe Segmentation'!R945,'Pipe Lookup'!C:C,0))," TYPE ",P945)</f>
        <v>14.7mm Fusion-Bonded Epoxy TYPE 5</v>
      </c>
      <c r="L945" s="1" t="s">
        <v>55</v>
      </c>
      <c r="M945" s="1" t="s">
        <v>551</v>
      </c>
      <c r="N945" s="1" t="s">
        <v>553</v>
      </c>
      <c r="O945" s="1">
        <v>11</v>
      </c>
      <c r="P945" s="1">
        <v>5</v>
      </c>
      <c r="Q945" s="1">
        <v>14.7</v>
      </c>
      <c r="R945" s="1" t="s">
        <v>56</v>
      </c>
      <c r="S945" s="1" t="s">
        <v>536</v>
      </c>
      <c r="U945" s="1" t="s">
        <v>554</v>
      </c>
      <c r="V945" s="1">
        <v>0</v>
      </c>
      <c r="W945" s="1" t="s">
        <v>60</v>
      </c>
    </row>
    <row r="946" spans="1:27" x14ac:dyDescent="0.2">
      <c r="A946" s="1">
        <f t="shared" si="56"/>
        <v>1045067</v>
      </c>
      <c r="B946" s="1">
        <f t="shared" si="56"/>
        <v>1045124.42</v>
      </c>
      <c r="C946" s="11" t="s">
        <v>54</v>
      </c>
      <c r="D946" s="1" t="str">
        <f t="shared" si="57"/>
        <v>FBE</v>
      </c>
      <c r="E946" s="1">
        <f t="shared" si="58"/>
        <v>14.7</v>
      </c>
      <c r="F946" s="1" t="str">
        <f t="shared" si="59"/>
        <v>14.7mm FBE</v>
      </c>
      <c r="G946" s="1" t="str">
        <f>_xlfn.CONCAT(TEXT(Q946,"0.0"),"mm ",INDEX('Pipe Lookup'!D:D,MATCH('~01 Pipe Segmentation'!R946,'Pipe Lookup'!C:C,0))," TYPE ",P946)</f>
        <v>14.7mm Fusion-Bonded Epoxy TYPE 5</v>
      </c>
      <c r="L946" s="1" t="s">
        <v>55</v>
      </c>
      <c r="M946" s="1">
        <v>1045067</v>
      </c>
      <c r="N946" s="1">
        <v>1045124.42</v>
      </c>
      <c r="O946" s="1">
        <v>57.42000000004191</v>
      </c>
      <c r="P946" s="1">
        <v>5</v>
      </c>
      <c r="Q946" s="1">
        <v>14.7</v>
      </c>
      <c r="R946" s="1" t="s">
        <v>56</v>
      </c>
      <c r="S946" s="1" t="s">
        <v>536</v>
      </c>
      <c r="V946" s="1" t="s">
        <v>175</v>
      </c>
      <c r="W946" s="1" t="s">
        <v>86</v>
      </c>
    </row>
    <row r="947" spans="1:27" x14ac:dyDescent="0.2">
      <c r="A947" s="1">
        <f t="shared" si="56"/>
        <v>1045124.42</v>
      </c>
      <c r="B947" s="1">
        <f t="shared" si="56"/>
        <v>1045148.42</v>
      </c>
      <c r="C947" s="11" t="s">
        <v>54</v>
      </c>
      <c r="D947" s="1" t="str">
        <f t="shared" si="57"/>
        <v>FBE</v>
      </c>
      <c r="E947" s="1">
        <f t="shared" si="58"/>
        <v>19</v>
      </c>
      <c r="F947" s="1" t="str">
        <f t="shared" si="59"/>
        <v>19.0mm FBE</v>
      </c>
      <c r="G947" s="1" t="str">
        <f>_xlfn.CONCAT(TEXT(Q947,"0.0"),"mm ",INDEX('Pipe Lookup'!D:D,MATCH('~01 Pipe Segmentation'!R947,'Pipe Lookup'!C:C,0))," TYPE ",P947)</f>
        <v>19.0mm Fusion-Bonded Epoxy TYPE 7</v>
      </c>
      <c r="L947" s="1" t="s">
        <v>55</v>
      </c>
      <c r="M947" s="1">
        <v>1045124.42</v>
      </c>
      <c r="N947" s="1">
        <v>1045148.42</v>
      </c>
      <c r="O947" s="1">
        <v>24</v>
      </c>
      <c r="P947" s="1">
        <v>7</v>
      </c>
      <c r="Q947" s="1">
        <v>19</v>
      </c>
      <c r="R947" s="1" t="s">
        <v>56</v>
      </c>
      <c r="S947" s="1" t="s">
        <v>536</v>
      </c>
      <c r="U947" s="1" t="s">
        <v>555</v>
      </c>
      <c r="V947" s="1">
        <v>0</v>
      </c>
      <c r="W947" s="1" t="s">
        <v>60</v>
      </c>
    </row>
    <row r="948" spans="1:27" x14ac:dyDescent="0.2">
      <c r="A948" s="1">
        <f t="shared" si="56"/>
        <v>1045148.42</v>
      </c>
      <c r="B948" s="1">
        <f t="shared" si="56"/>
        <v>1045497.33</v>
      </c>
      <c r="C948" s="11" t="s">
        <v>54</v>
      </c>
      <c r="D948" s="1" t="str">
        <f t="shared" si="57"/>
        <v>FBE</v>
      </c>
      <c r="E948" s="1">
        <f t="shared" si="58"/>
        <v>14.7</v>
      </c>
      <c r="F948" s="1" t="str">
        <f t="shared" si="59"/>
        <v>14.7mm FBE</v>
      </c>
      <c r="G948" s="1" t="str">
        <f>_xlfn.CONCAT(TEXT(Q948,"0.0"),"mm ",INDEX('Pipe Lookup'!D:D,MATCH('~01 Pipe Segmentation'!R948,'Pipe Lookup'!C:C,0))," TYPE ",P948)</f>
        <v>14.7mm Fusion-Bonded Epoxy TYPE 5</v>
      </c>
      <c r="L948" s="1" t="s">
        <v>55</v>
      </c>
      <c r="M948" s="1">
        <v>1045148.42</v>
      </c>
      <c r="N948" s="1">
        <v>1045497.33</v>
      </c>
      <c r="O948" s="1">
        <v>348.90999999991618</v>
      </c>
      <c r="P948" s="1">
        <v>5</v>
      </c>
      <c r="Q948" s="1">
        <v>14.7</v>
      </c>
      <c r="R948" s="1" t="s">
        <v>56</v>
      </c>
      <c r="S948" s="1" t="s">
        <v>536</v>
      </c>
      <c r="U948" s="1" t="s">
        <v>556</v>
      </c>
      <c r="V948" s="1">
        <v>0</v>
      </c>
      <c r="W948" s="1" t="s">
        <v>60</v>
      </c>
    </row>
    <row r="949" spans="1:27" x14ac:dyDescent="0.2">
      <c r="A949" s="1">
        <f t="shared" si="56"/>
        <v>1045497.33</v>
      </c>
      <c r="B949" s="1">
        <f t="shared" si="56"/>
        <v>1045500</v>
      </c>
      <c r="C949" s="11" t="s">
        <v>54</v>
      </c>
      <c r="D949" s="1" t="str">
        <f t="shared" si="57"/>
        <v>FBE</v>
      </c>
      <c r="E949" s="1">
        <f t="shared" si="58"/>
        <v>19</v>
      </c>
      <c r="F949" s="1" t="str">
        <f t="shared" si="59"/>
        <v>19.0mm FBE</v>
      </c>
      <c r="G949" s="1" t="str">
        <f>_xlfn.CONCAT(TEXT(Q949,"0.0"),"mm ",INDEX('Pipe Lookup'!D:D,MATCH('~01 Pipe Segmentation'!R949,'Pipe Lookup'!C:C,0))," TYPE ",P949)</f>
        <v>19.0mm Fusion-Bonded Epoxy TYPE 7</v>
      </c>
      <c r="L949" s="1" t="s">
        <v>55</v>
      </c>
      <c r="M949" s="1">
        <v>1045497.33</v>
      </c>
      <c r="N949" s="1">
        <v>1045500</v>
      </c>
      <c r="O949" s="1">
        <v>2.6700000000419095</v>
      </c>
      <c r="P949" s="1">
        <v>7</v>
      </c>
      <c r="Q949" s="1">
        <v>19</v>
      </c>
      <c r="R949" s="1" t="s">
        <v>56</v>
      </c>
      <c r="S949" s="1" t="s">
        <v>536</v>
      </c>
      <c r="V949" s="1">
        <v>0</v>
      </c>
      <c r="W949" s="1" t="s">
        <v>60</v>
      </c>
    </row>
    <row r="950" spans="1:27" x14ac:dyDescent="0.2">
      <c r="A950" s="1">
        <f t="shared" si="56"/>
        <v>1045500</v>
      </c>
      <c r="B950" s="1">
        <f t="shared" si="56"/>
        <v>1045521.33</v>
      </c>
      <c r="C950" s="11" t="s">
        <v>54</v>
      </c>
      <c r="D950" s="1" t="str">
        <f t="shared" si="57"/>
        <v>FBE</v>
      </c>
      <c r="E950" s="1">
        <f t="shared" si="58"/>
        <v>19</v>
      </c>
      <c r="F950" s="1" t="str">
        <f t="shared" si="59"/>
        <v>19.0mm FBE</v>
      </c>
      <c r="G950" s="1" t="str">
        <f>_xlfn.CONCAT(TEXT(Q950,"0.0"),"mm ",INDEX('Pipe Lookup'!D:D,MATCH('~01 Pipe Segmentation'!R950,'Pipe Lookup'!C:C,0))," TYPE ",P950)</f>
        <v>19.0mm Fusion-Bonded Epoxy TYPE 7</v>
      </c>
      <c r="L950" s="1" t="s">
        <v>55</v>
      </c>
      <c r="M950" s="1">
        <v>1045500</v>
      </c>
      <c r="N950" s="1">
        <v>1045521.33</v>
      </c>
      <c r="O950" s="1">
        <v>21.32999999995809</v>
      </c>
      <c r="P950" s="1">
        <v>7</v>
      </c>
      <c r="Q950" s="1">
        <v>19</v>
      </c>
      <c r="R950" s="1" t="s">
        <v>56</v>
      </c>
      <c r="S950" s="1" t="s">
        <v>557</v>
      </c>
      <c r="V950" s="1">
        <v>0</v>
      </c>
      <c r="W950" s="1" t="s">
        <v>60</v>
      </c>
    </row>
    <row r="951" spans="1:27" x14ac:dyDescent="0.2">
      <c r="A951" s="1">
        <f t="shared" si="56"/>
        <v>1045521.33</v>
      </c>
      <c r="B951" s="1">
        <f t="shared" si="56"/>
        <v>1045526.24</v>
      </c>
      <c r="C951" s="11" t="s">
        <v>54</v>
      </c>
      <c r="D951" s="1" t="str">
        <f t="shared" si="57"/>
        <v>LE</v>
      </c>
      <c r="E951" s="1">
        <f t="shared" si="58"/>
        <v>19</v>
      </c>
      <c r="F951" s="1" t="str">
        <f t="shared" si="59"/>
        <v>19.0mm LE</v>
      </c>
      <c r="G951" s="1" t="str">
        <f>_xlfn.CONCAT(TEXT(Q951,"0.0"),"mm ",INDEX('Pipe Lookup'!D:D,MATCH('~01 Pipe Segmentation'!R951,'Pipe Lookup'!C:C,0))," TYPE ",P951)</f>
        <v>19.0mm Elbow TYPE 26</v>
      </c>
      <c r="L951" s="1" t="s">
        <v>55</v>
      </c>
      <c r="M951" s="1">
        <v>1045521.33</v>
      </c>
      <c r="N951" s="1">
        <v>1045526.24</v>
      </c>
      <c r="O951" s="1">
        <v>4.9100000000325963</v>
      </c>
      <c r="P951" s="1">
        <v>26</v>
      </c>
      <c r="Q951" s="1">
        <v>19</v>
      </c>
      <c r="R951" s="1" t="s">
        <v>58</v>
      </c>
      <c r="S951" s="1" t="s">
        <v>557</v>
      </c>
      <c r="U951" s="1" t="s">
        <v>558</v>
      </c>
      <c r="V951" s="1">
        <v>0</v>
      </c>
      <c r="W951" s="1" t="s">
        <v>60</v>
      </c>
    </row>
    <row r="952" spans="1:27" x14ac:dyDescent="0.2">
      <c r="A952" s="1">
        <f t="shared" si="56"/>
        <v>1045526.24</v>
      </c>
      <c r="B952" s="1">
        <f t="shared" si="56"/>
        <v>1045550.24</v>
      </c>
      <c r="C952" s="11" t="s">
        <v>54</v>
      </c>
      <c r="D952" s="1" t="str">
        <f t="shared" si="57"/>
        <v>FBE</v>
      </c>
      <c r="E952" s="1">
        <f t="shared" si="58"/>
        <v>19</v>
      </c>
      <c r="F952" s="1" t="str">
        <f t="shared" si="59"/>
        <v>19.0mm FBE</v>
      </c>
      <c r="G952" s="1" t="str">
        <f>_xlfn.CONCAT(TEXT(Q952,"0.0"),"mm ",INDEX('Pipe Lookup'!D:D,MATCH('~01 Pipe Segmentation'!R952,'Pipe Lookup'!C:C,0))," TYPE ",P952)</f>
        <v>19.0mm Fusion-Bonded Epoxy TYPE 7</v>
      </c>
      <c r="L952" s="1" t="s">
        <v>55</v>
      </c>
      <c r="M952" s="1">
        <v>1045526.24</v>
      </c>
      <c r="N952" s="1">
        <v>1045550.24</v>
      </c>
      <c r="O952" s="1">
        <v>24</v>
      </c>
      <c r="P952" s="1">
        <v>7</v>
      </c>
      <c r="Q952" s="1">
        <v>19</v>
      </c>
      <c r="R952" s="1" t="s">
        <v>56</v>
      </c>
      <c r="S952" s="1" t="s">
        <v>557</v>
      </c>
      <c r="V952" s="1">
        <v>0</v>
      </c>
      <c r="W952" s="1" t="s">
        <v>60</v>
      </c>
    </row>
    <row r="953" spans="1:27" x14ac:dyDescent="0.2">
      <c r="A953" s="1">
        <f t="shared" si="56"/>
        <v>1045550.24</v>
      </c>
      <c r="B953" s="1">
        <f t="shared" si="56"/>
        <v>1045646</v>
      </c>
      <c r="C953" s="11" t="s">
        <v>54</v>
      </c>
      <c r="D953" s="1" t="str">
        <f t="shared" si="57"/>
        <v>FBE</v>
      </c>
      <c r="E953" s="1">
        <f t="shared" si="58"/>
        <v>14.7</v>
      </c>
      <c r="F953" s="1" t="str">
        <f t="shared" si="59"/>
        <v>14.7mm FBE</v>
      </c>
      <c r="G953" s="1" t="str">
        <f>_xlfn.CONCAT(TEXT(Q953,"0.0"),"mm ",INDEX('Pipe Lookup'!D:D,MATCH('~01 Pipe Segmentation'!R953,'Pipe Lookup'!C:C,0))," TYPE ",P953)</f>
        <v>14.7mm Fusion-Bonded Epoxy TYPE 5</v>
      </c>
      <c r="L953" s="1" t="s">
        <v>55</v>
      </c>
      <c r="M953" s="1">
        <v>1045550.24</v>
      </c>
      <c r="N953" s="1">
        <v>1045646</v>
      </c>
      <c r="O953" s="1">
        <v>95.760000000009313</v>
      </c>
      <c r="P953" s="1">
        <v>5</v>
      </c>
      <c r="Q953" s="1">
        <v>14.7</v>
      </c>
      <c r="R953" s="1" t="s">
        <v>56</v>
      </c>
      <c r="S953" s="1" t="s">
        <v>557</v>
      </c>
      <c r="V953" s="1">
        <v>0</v>
      </c>
      <c r="W953" s="1" t="s">
        <v>60</v>
      </c>
    </row>
    <row r="954" spans="1:27" x14ac:dyDescent="0.2">
      <c r="A954" s="1">
        <f t="shared" si="56"/>
        <v>1045646</v>
      </c>
      <c r="B954" s="1">
        <f t="shared" si="56"/>
        <v>1045706</v>
      </c>
      <c r="C954" s="11" t="s">
        <v>54</v>
      </c>
      <c r="D954" s="1" t="str">
        <f t="shared" si="57"/>
        <v>ARO</v>
      </c>
      <c r="E954" s="1">
        <f t="shared" si="58"/>
        <v>14.7</v>
      </c>
      <c r="F954" s="1" t="str">
        <f t="shared" si="59"/>
        <v>14.7mm ARO</v>
      </c>
      <c r="G954" s="1" t="str">
        <f>_xlfn.CONCAT(TEXT(Q954,"0.0"),"mm ",INDEX('Pipe Lookup'!D:D,MATCH('~01 Pipe Segmentation'!R954,'Pipe Lookup'!C:C,0))," TYPE ",P954)</f>
        <v>14.7mm Abrasion-Resistant Overcoat TYPE 6</v>
      </c>
      <c r="L954" s="1" t="s">
        <v>55</v>
      </c>
      <c r="M954" s="1">
        <v>1045646</v>
      </c>
      <c r="N954" s="1">
        <v>1045706</v>
      </c>
      <c r="O954" s="1">
        <v>60</v>
      </c>
      <c r="P954" s="1">
        <v>6</v>
      </c>
      <c r="Q954" s="1">
        <v>14.7</v>
      </c>
      <c r="R954" s="1" t="s">
        <v>80</v>
      </c>
      <c r="S954" s="1" t="s">
        <v>557</v>
      </c>
      <c r="V954" s="1">
        <v>0</v>
      </c>
      <c r="W954" s="1" t="s">
        <v>60</v>
      </c>
    </row>
    <row r="955" spans="1:27" x14ac:dyDescent="0.2">
      <c r="A955" s="1">
        <f t="shared" si="56"/>
        <v>1045706</v>
      </c>
      <c r="B955" s="1">
        <f t="shared" si="56"/>
        <v>1045819.42</v>
      </c>
      <c r="C955" s="11" t="s">
        <v>54</v>
      </c>
      <c r="D955" s="1" t="str">
        <f t="shared" si="57"/>
        <v>FBE</v>
      </c>
      <c r="E955" s="1">
        <f t="shared" si="58"/>
        <v>14.7</v>
      </c>
      <c r="F955" s="1" t="str">
        <f t="shared" si="59"/>
        <v>14.7mm FBE</v>
      </c>
      <c r="G955" s="1" t="str">
        <f>_xlfn.CONCAT(TEXT(Q955,"0.0"),"mm ",INDEX('Pipe Lookup'!D:D,MATCH('~01 Pipe Segmentation'!R955,'Pipe Lookup'!C:C,0))," TYPE ",P955)</f>
        <v>14.7mm Fusion-Bonded Epoxy TYPE 5</v>
      </c>
      <c r="L955" s="1" t="s">
        <v>55</v>
      </c>
      <c r="M955" s="1">
        <v>1045706</v>
      </c>
      <c r="N955" s="1">
        <v>1045819.42</v>
      </c>
      <c r="O955" s="1">
        <v>113.42000000004191</v>
      </c>
      <c r="P955" s="1">
        <v>5</v>
      </c>
      <c r="Q955" s="1">
        <v>14.7</v>
      </c>
      <c r="R955" s="1" t="s">
        <v>56</v>
      </c>
      <c r="S955" s="1" t="s">
        <v>557</v>
      </c>
      <c r="V955" s="1">
        <v>0</v>
      </c>
      <c r="W955" s="1" t="s">
        <v>60</v>
      </c>
    </row>
    <row r="956" spans="1:27" x14ac:dyDescent="0.2">
      <c r="A956" s="1">
        <f t="shared" si="56"/>
        <v>1045819.42</v>
      </c>
      <c r="B956" s="1">
        <f t="shared" si="56"/>
        <v>1045855.42</v>
      </c>
      <c r="C956" s="11" t="s">
        <v>54</v>
      </c>
      <c r="D956" s="1" t="str">
        <f t="shared" si="57"/>
        <v>ARO</v>
      </c>
      <c r="E956" s="1">
        <f t="shared" si="58"/>
        <v>14.7</v>
      </c>
      <c r="F956" s="1" t="str">
        <f t="shared" si="59"/>
        <v>14.7mm ARO</v>
      </c>
      <c r="G956" s="1" t="str">
        <f>_xlfn.CONCAT(TEXT(Q956,"0.0"),"mm ",INDEX('Pipe Lookup'!D:D,MATCH('~01 Pipe Segmentation'!R956,'Pipe Lookup'!C:C,0))," TYPE ",P956)</f>
        <v>14.7mm Abrasion-Resistant Overcoat TYPE 6</v>
      </c>
      <c r="L956" s="1" t="s">
        <v>55</v>
      </c>
      <c r="M956" s="1">
        <v>1045819.42</v>
      </c>
      <c r="N956" s="1">
        <v>1045855.42</v>
      </c>
      <c r="O956" s="1">
        <v>36</v>
      </c>
      <c r="P956" s="1">
        <v>6</v>
      </c>
      <c r="Q956" s="1">
        <v>14.7</v>
      </c>
      <c r="R956" s="1" t="s">
        <v>80</v>
      </c>
      <c r="S956" s="1" t="s">
        <v>557</v>
      </c>
      <c r="V956" s="1">
        <v>0</v>
      </c>
      <c r="W956" s="1" t="s">
        <v>60</v>
      </c>
    </row>
    <row r="957" spans="1:27" x14ac:dyDescent="0.2">
      <c r="A957" s="1">
        <f t="shared" si="56"/>
        <v>1045855.42</v>
      </c>
      <c r="B957" s="1">
        <f t="shared" si="56"/>
        <v>1045956.69</v>
      </c>
      <c r="C957" s="11" t="s">
        <v>54</v>
      </c>
      <c r="D957" s="1" t="str">
        <f t="shared" si="57"/>
        <v>FBE</v>
      </c>
      <c r="E957" s="1">
        <f t="shared" si="58"/>
        <v>14.7</v>
      </c>
      <c r="F957" s="1" t="str">
        <f t="shared" si="59"/>
        <v>14.7mm FBE</v>
      </c>
      <c r="G957" s="1" t="str">
        <f>_xlfn.CONCAT(TEXT(Q957,"0.0"),"mm ",INDEX('Pipe Lookup'!D:D,MATCH('~01 Pipe Segmentation'!R957,'Pipe Lookup'!C:C,0))," TYPE ",P957)</f>
        <v>14.7mm Fusion-Bonded Epoxy TYPE 5</v>
      </c>
      <c r="L957" s="1" t="s">
        <v>55</v>
      </c>
      <c r="M957" s="1">
        <v>1045855.42</v>
      </c>
      <c r="N957" s="1">
        <v>1045956.69</v>
      </c>
      <c r="O957" s="1">
        <v>101.26999999990221</v>
      </c>
      <c r="P957" s="1">
        <v>5</v>
      </c>
      <c r="Q957" s="1">
        <v>14.7</v>
      </c>
      <c r="R957" s="1" t="s">
        <v>56</v>
      </c>
      <c r="S957" s="1" t="s">
        <v>557</v>
      </c>
      <c r="V957" s="1">
        <v>0</v>
      </c>
      <c r="W957" s="1" t="s">
        <v>60</v>
      </c>
    </row>
    <row r="958" spans="1:27" x14ac:dyDescent="0.2">
      <c r="A958" s="1">
        <f t="shared" si="56"/>
        <v>1045956.69</v>
      </c>
      <c r="B958" s="1">
        <f t="shared" si="56"/>
        <v>1045980.69</v>
      </c>
      <c r="C958" s="11" t="s">
        <v>54</v>
      </c>
      <c r="D958" s="1" t="str">
        <f t="shared" si="57"/>
        <v>FBE</v>
      </c>
      <c r="E958" s="1">
        <f t="shared" si="58"/>
        <v>19</v>
      </c>
      <c r="F958" s="1" t="str">
        <f t="shared" si="59"/>
        <v>19.0mm FBE</v>
      </c>
      <c r="G958" s="1" t="str">
        <f>_xlfn.CONCAT(TEXT(Q958,"0.0"),"mm ",INDEX('Pipe Lookup'!D:D,MATCH('~01 Pipe Segmentation'!R958,'Pipe Lookup'!C:C,0))," TYPE ",P958)</f>
        <v>19.0mm Fusion-Bonded Epoxy TYPE 7</v>
      </c>
      <c r="L958" s="1" t="s">
        <v>55</v>
      </c>
      <c r="M958" s="1">
        <v>1045956.69</v>
      </c>
      <c r="N958" s="1">
        <v>1045980.69</v>
      </c>
      <c r="O958" s="1">
        <v>24</v>
      </c>
      <c r="P958" s="1">
        <v>7</v>
      </c>
      <c r="Q958" s="1">
        <v>19</v>
      </c>
      <c r="R958" s="1" t="s">
        <v>56</v>
      </c>
      <c r="S958" s="1" t="s">
        <v>557</v>
      </c>
      <c r="V958" s="1">
        <v>0</v>
      </c>
      <c r="W958" s="1" t="s">
        <v>60</v>
      </c>
    </row>
    <row r="959" spans="1:27" x14ac:dyDescent="0.2">
      <c r="A959" s="1">
        <f t="shared" si="56"/>
        <v>1045980.69</v>
      </c>
      <c r="B959" s="1">
        <f t="shared" si="56"/>
        <v>1045986.72</v>
      </c>
      <c r="C959" s="11" t="s">
        <v>54</v>
      </c>
      <c r="D959" s="1" t="str">
        <f t="shared" si="57"/>
        <v>LE</v>
      </c>
      <c r="E959" s="1">
        <f t="shared" si="58"/>
        <v>19</v>
      </c>
      <c r="F959" s="1" t="str">
        <f t="shared" si="59"/>
        <v>19.0mm LE</v>
      </c>
      <c r="G959" s="1" t="str">
        <f>_xlfn.CONCAT(TEXT(Q959,"0.0"),"mm ",INDEX('Pipe Lookup'!D:D,MATCH('~01 Pipe Segmentation'!R959,'Pipe Lookup'!C:C,0))," TYPE ",P959)</f>
        <v>19.0mm Elbow TYPE 26</v>
      </c>
      <c r="L959" s="1" t="s">
        <v>55</v>
      </c>
      <c r="M959" s="1">
        <v>1045980.69</v>
      </c>
      <c r="N959" s="1">
        <v>1045986.72</v>
      </c>
      <c r="O959" s="1">
        <v>6.0300000000279397</v>
      </c>
      <c r="P959" s="1">
        <v>26</v>
      </c>
      <c r="Q959" s="1">
        <v>19</v>
      </c>
      <c r="R959" s="1" t="s">
        <v>58</v>
      </c>
      <c r="S959" s="1" t="s">
        <v>557</v>
      </c>
      <c r="U959" s="1" t="s">
        <v>559</v>
      </c>
      <c r="V959" s="1">
        <v>0</v>
      </c>
      <c r="W959" s="1" t="s">
        <v>60</v>
      </c>
    </row>
    <row r="960" spans="1:27" x14ac:dyDescent="0.2">
      <c r="A960" s="1">
        <f t="shared" si="56"/>
        <v>1045986.72</v>
      </c>
      <c r="B960" s="1">
        <f t="shared" si="56"/>
        <v>1046000</v>
      </c>
      <c r="C960" s="11" t="s">
        <v>54</v>
      </c>
      <c r="D960" s="1" t="str">
        <f t="shared" si="57"/>
        <v>FBE</v>
      </c>
      <c r="E960" s="1">
        <f t="shared" si="58"/>
        <v>19</v>
      </c>
      <c r="F960" s="1" t="str">
        <f t="shared" si="59"/>
        <v>19.0mm FBE</v>
      </c>
      <c r="G960" s="1" t="str">
        <f>_xlfn.CONCAT(TEXT(Q960,"0.0"),"mm ",INDEX('Pipe Lookup'!D:D,MATCH('~01 Pipe Segmentation'!R960,'Pipe Lookup'!C:C,0))," TYPE ",P960)</f>
        <v>19.0mm Fusion-Bonded Epoxy TYPE 7</v>
      </c>
      <c r="L960" s="1" t="s">
        <v>55</v>
      </c>
      <c r="M960" s="1">
        <v>1045986.72</v>
      </c>
      <c r="N960" s="1">
        <v>1046000</v>
      </c>
      <c r="O960" s="1">
        <v>13.28000000002794</v>
      </c>
      <c r="P960" s="1">
        <v>7</v>
      </c>
      <c r="Q960" s="1">
        <v>19</v>
      </c>
      <c r="R960" s="1" t="s">
        <v>56</v>
      </c>
      <c r="S960" s="1" t="s">
        <v>557</v>
      </c>
      <c r="V960" s="1">
        <v>0</v>
      </c>
      <c r="W960" s="1" t="s">
        <v>60</v>
      </c>
      <c r="X960" s="1">
        <v>1045986.72</v>
      </c>
      <c r="Y960" s="1">
        <v>1046008.42</v>
      </c>
      <c r="Z960" s="1">
        <v>21.700000000069849</v>
      </c>
      <c r="AA960" s="1">
        <v>7</v>
      </c>
    </row>
    <row r="961" spans="1:27" x14ac:dyDescent="0.2">
      <c r="A961" s="1">
        <f t="shared" si="56"/>
        <v>1046000</v>
      </c>
      <c r="B961" s="1">
        <f t="shared" si="56"/>
        <v>1046011</v>
      </c>
      <c r="C961" s="11" t="s">
        <v>54</v>
      </c>
      <c r="D961" s="1" t="str">
        <f t="shared" si="57"/>
        <v>FBE</v>
      </c>
      <c r="E961" s="1">
        <f t="shared" si="58"/>
        <v>19</v>
      </c>
      <c r="F961" s="1" t="str">
        <f t="shared" si="59"/>
        <v>19.0mm FBE</v>
      </c>
      <c r="G961" s="1" t="str">
        <f>_xlfn.CONCAT(TEXT(Q961,"0.0"),"mm ",INDEX('Pipe Lookup'!D:D,MATCH('~01 Pipe Segmentation'!R961,'Pipe Lookup'!C:C,0))," TYPE ",P961)</f>
        <v>19.0mm Fusion-Bonded Epoxy TYPE 7</v>
      </c>
      <c r="L961" s="1" t="s">
        <v>55</v>
      </c>
      <c r="M961" s="1">
        <v>1046000</v>
      </c>
      <c r="N961" s="1">
        <v>1046011</v>
      </c>
      <c r="O961" s="1">
        <v>11</v>
      </c>
      <c r="P961" s="1">
        <v>7</v>
      </c>
      <c r="Q961" s="1">
        <v>19</v>
      </c>
      <c r="R961" s="1" t="s">
        <v>56</v>
      </c>
      <c r="S961" s="1" t="s">
        <v>557</v>
      </c>
      <c r="U961" s="1" t="s">
        <v>209</v>
      </c>
      <c r="V961" s="1">
        <v>0</v>
      </c>
      <c r="W961" s="1" t="s">
        <v>86</v>
      </c>
    </row>
    <row r="962" spans="1:27" x14ac:dyDescent="0.2">
      <c r="A962" s="1">
        <f t="shared" ref="A962:B1025" si="60">IF(OR(AND(ISNUMBER(M962),M962&gt;0),ISNUMBER(SEARCH("+",M962))),IF(NOT(ISNUMBER(M962)),1000*LEFT(M962,SEARCH("+",M962)-1)+MID(M962,SEARCH("+",M962)+1,3)+RIGHT(M962,3),M962),"")</f>
        <v>1046011</v>
      </c>
      <c r="B962" s="1">
        <f t="shared" si="60"/>
        <v>1046101</v>
      </c>
      <c r="C962" s="11" t="s">
        <v>54</v>
      </c>
      <c r="D962" s="1" t="str">
        <f t="shared" si="57"/>
        <v>ARO</v>
      </c>
      <c r="E962" s="1">
        <f t="shared" si="58"/>
        <v>19</v>
      </c>
      <c r="F962" s="1" t="str">
        <f t="shared" si="59"/>
        <v>19.0mm ARO</v>
      </c>
      <c r="G962" s="1" t="str">
        <f>_xlfn.CONCAT(TEXT(Q962,"0.0"),"mm ",INDEX('Pipe Lookup'!D:D,MATCH('~01 Pipe Segmentation'!R962,'Pipe Lookup'!C:C,0))," TYPE ",P962)</f>
        <v>19.0mm Abrasion-Resistant Overcoat TYPE 8</v>
      </c>
      <c r="L962" s="1" t="s">
        <v>55</v>
      </c>
      <c r="M962" s="1">
        <v>1046011</v>
      </c>
      <c r="N962" s="1">
        <v>1046101</v>
      </c>
      <c r="O962" s="1">
        <v>90</v>
      </c>
      <c r="P962" s="1">
        <v>8</v>
      </c>
      <c r="Q962" s="1">
        <v>19</v>
      </c>
      <c r="R962" s="1" t="s">
        <v>80</v>
      </c>
      <c r="S962" s="1" t="s">
        <v>557</v>
      </c>
      <c r="U962" s="1" t="s">
        <v>560</v>
      </c>
      <c r="V962" s="1">
        <v>0</v>
      </c>
      <c r="W962" s="1" t="s">
        <v>60</v>
      </c>
      <c r="X962" s="1">
        <v>1046008.42</v>
      </c>
      <c r="Y962" s="1">
        <v>1046205.95</v>
      </c>
      <c r="Z962" s="1">
        <v>197.52999999991152</v>
      </c>
      <c r="AA962" s="1">
        <v>6</v>
      </c>
    </row>
    <row r="963" spans="1:27" x14ac:dyDescent="0.2">
      <c r="A963" s="1">
        <f t="shared" si="60"/>
        <v>1046101</v>
      </c>
      <c r="B963" s="1">
        <f t="shared" si="60"/>
        <v>1046126</v>
      </c>
      <c r="C963" s="11" t="s">
        <v>54</v>
      </c>
      <c r="D963" s="1" t="str">
        <f t="shared" ref="D963:D1026" si="61">TRIM(LEFT(R963,3))</f>
        <v>FBE</v>
      </c>
      <c r="E963" s="1">
        <f t="shared" ref="E963:E1026" si="62">Q963</f>
        <v>19</v>
      </c>
      <c r="F963" s="1" t="str">
        <f t="shared" ref="F963:F1026" si="63">_xlfn.CONCAT(TEXT(Q963,"0.0"),"mm ",R963)</f>
        <v>19.0mm FBE</v>
      </c>
      <c r="G963" s="1" t="str">
        <f>_xlfn.CONCAT(TEXT(Q963,"0.0"),"mm ",INDEX('Pipe Lookup'!D:D,MATCH('~01 Pipe Segmentation'!R963,'Pipe Lookup'!C:C,0))," TYPE ",P963)</f>
        <v>19.0mm Fusion-Bonded Epoxy TYPE 7</v>
      </c>
      <c r="L963" s="1" t="s">
        <v>55</v>
      </c>
      <c r="M963" s="1">
        <v>1046101</v>
      </c>
      <c r="N963" s="1">
        <v>1046126</v>
      </c>
      <c r="O963" s="1">
        <v>25</v>
      </c>
      <c r="P963" s="1">
        <v>7</v>
      </c>
      <c r="Q963" s="1">
        <v>19</v>
      </c>
      <c r="R963" s="1" t="s">
        <v>56</v>
      </c>
      <c r="S963" s="1" t="s">
        <v>557</v>
      </c>
      <c r="U963" s="1" t="s">
        <v>251</v>
      </c>
      <c r="V963" s="1">
        <v>0</v>
      </c>
      <c r="W963" s="1" t="s">
        <v>60</v>
      </c>
    </row>
    <row r="964" spans="1:27" x14ac:dyDescent="0.2">
      <c r="A964" s="1">
        <f t="shared" si="60"/>
        <v>1046126</v>
      </c>
      <c r="B964" s="1">
        <f t="shared" si="60"/>
        <v>1046143</v>
      </c>
      <c r="C964" s="11" t="s">
        <v>54</v>
      </c>
      <c r="D964" s="1" t="str">
        <f t="shared" si="61"/>
        <v>FBE</v>
      </c>
      <c r="E964" s="1">
        <f t="shared" si="62"/>
        <v>19</v>
      </c>
      <c r="F964" s="1" t="str">
        <f t="shared" si="63"/>
        <v>19.0mm FBE</v>
      </c>
      <c r="G964" s="1" t="str">
        <f>_xlfn.CONCAT(TEXT(Q964,"0.0"),"mm ",INDEX('Pipe Lookup'!D:D,MATCH('~01 Pipe Segmentation'!R964,'Pipe Lookup'!C:C,0))," TYPE ",P964)</f>
        <v>19.0mm Fusion-Bonded Epoxy TYPE 7</v>
      </c>
      <c r="L964" s="1" t="s">
        <v>55</v>
      </c>
      <c r="M964" s="1">
        <v>1046126</v>
      </c>
      <c r="N964" s="1">
        <v>1046143</v>
      </c>
      <c r="O964" s="1">
        <v>17</v>
      </c>
      <c r="P964" s="1">
        <v>7</v>
      </c>
      <c r="Q964" s="1">
        <v>19</v>
      </c>
      <c r="R964" s="1" t="s">
        <v>56</v>
      </c>
      <c r="S964" s="1" t="s">
        <v>557</v>
      </c>
      <c r="U964" s="1" t="s">
        <v>560</v>
      </c>
      <c r="V964" s="1">
        <v>0</v>
      </c>
      <c r="W964" s="1" t="s">
        <v>86</v>
      </c>
    </row>
    <row r="965" spans="1:27" x14ac:dyDescent="0.2">
      <c r="A965" s="1">
        <f t="shared" si="60"/>
        <v>1046143</v>
      </c>
      <c r="B965" s="1">
        <f t="shared" si="60"/>
        <v>1046179</v>
      </c>
      <c r="C965" s="11" t="s">
        <v>54</v>
      </c>
      <c r="D965" s="1" t="str">
        <f t="shared" si="61"/>
        <v>ARO</v>
      </c>
      <c r="E965" s="1">
        <f t="shared" si="62"/>
        <v>19</v>
      </c>
      <c r="F965" s="1" t="str">
        <f t="shared" si="63"/>
        <v>19.0mm ARO</v>
      </c>
      <c r="G965" s="1" t="str">
        <f>_xlfn.CONCAT(TEXT(Q965,"0.0"),"mm ",INDEX('Pipe Lookup'!D:D,MATCH('~01 Pipe Segmentation'!R965,'Pipe Lookup'!C:C,0))," TYPE ",P965)</f>
        <v>19.0mm Abrasion-Resistant Overcoat TYPE 8</v>
      </c>
      <c r="L965" s="1" t="s">
        <v>55</v>
      </c>
      <c r="M965" s="1">
        <v>1046143</v>
      </c>
      <c r="N965" s="1">
        <v>1046179</v>
      </c>
      <c r="O965" s="1">
        <v>36</v>
      </c>
      <c r="P965" s="1">
        <v>8</v>
      </c>
      <c r="Q965" s="1">
        <v>19</v>
      </c>
      <c r="R965" s="1" t="s">
        <v>80</v>
      </c>
      <c r="S965" s="1" t="s">
        <v>557</v>
      </c>
      <c r="U965" s="1" t="s">
        <v>560</v>
      </c>
      <c r="V965" s="1">
        <v>0</v>
      </c>
      <c r="W965" s="1" t="s">
        <v>60</v>
      </c>
    </row>
    <row r="966" spans="1:27" x14ac:dyDescent="0.2">
      <c r="A966" s="1">
        <f t="shared" si="60"/>
        <v>1046179</v>
      </c>
      <c r="B966" s="1">
        <f t="shared" si="60"/>
        <v>1046229.95</v>
      </c>
      <c r="C966" s="11" t="s">
        <v>54</v>
      </c>
      <c r="D966" s="1" t="str">
        <f t="shared" si="61"/>
        <v>FBE</v>
      </c>
      <c r="E966" s="1">
        <f t="shared" si="62"/>
        <v>19</v>
      </c>
      <c r="F966" s="1" t="str">
        <f t="shared" si="63"/>
        <v>19.0mm FBE</v>
      </c>
      <c r="G966" s="1" t="str">
        <f>_xlfn.CONCAT(TEXT(Q966,"0.0"),"mm ",INDEX('Pipe Lookup'!D:D,MATCH('~01 Pipe Segmentation'!R966,'Pipe Lookup'!C:C,0))," TYPE ",P966)</f>
        <v>19.0mm Fusion-Bonded Epoxy TYPE 7</v>
      </c>
      <c r="L966" s="1" t="s">
        <v>55</v>
      </c>
      <c r="M966" s="1">
        <v>1046179</v>
      </c>
      <c r="N966" s="1">
        <v>1046229.95</v>
      </c>
      <c r="O966" s="1">
        <v>50.949999999953434</v>
      </c>
      <c r="P966" s="1">
        <v>7</v>
      </c>
      <c r="Q966" s="1">
        <v>19</v>
      </c>
      <c r="R966" s="1" t="s">
        <v>56</v>
      </c>
      <c r="S966" s="1" t="s">
        <v>557</v>
      </c>
      <c r="U966" s="1" t="s">
        <v>560</v>
      </c>
      <c r="V966" s="1">
        <v>0</v>
      </c>
      <c r="W966" s="1" t="s">
        <v>60</v>
      </c>
      <c r="X966" s="1">
        <v>1046205.95</v>
      </c>
      <c r="Y966" s="1">
        <v>1046229.95</v>
      </c>
      <c r="Z966" s="1">
        <v>24</v>
      </c>
      <c r="AA966" s="1">
        <v>8</v>
      </c>
    </row>
    <row r="967" spans="1:27" x14ac:dyDescent="0.2">
      <c r="A967" s="1">
        <f t="shared" si="60"/>
        <v>1046229.95</v>
      </c>
      <c r="B967" s="1">
        <f t="shared" si="60"/>
        <v>1046235.42</v>
      </c>
      <c r="C967" s="11" t="s">
        <v>54</v>
      </c>
      <c r="D967" s="1" t="str">
        <f t="shared" si="61"/>
        <v>LE</v>
      </c>
      <c r="E967" s="1">
        <f t="shared" si="62"/>
        <v>19</v>
      </c>
      <c r="F967" s="1" t="str">
        <f t="shared" si="63"/>
        <v>19.0mm LE</v>
      </c>
      <c r="G967" s="1" t="str">
        <f>_xlfn.CONCAT(TEXT(Q967,"0.0"),"mm ",INDEX('Pipe Lookup'!D:D,MATCH('~01 Pipe Segmentation'!R967,'Pipe Lookup'!C:C,0))," TYPE ",P967)</f>
        <v>19.0mm Elbow TYPE 26</v>
      </c>
      <c r="L967" s="1" t="s">
        <v>55</v>
      </c>
      <c r="M967" s="1">
        <v>1046229.95</v>
      </c>
      <c r="N967" s="1">
        <v>1046235.42</v>
      </c>
      <c r="O967" s="1">
        <v>5.4700000000884756</v>
      </c>
      <c r="P967" s="1">
        <v>26</v>
      </c>
      <c r="Q967" s="1">
        <v>19</v>
      </c>
      <c r="R967" s="1" t="s">
        <v>58</v>
      </c>
      <c r="S967" s="1" t="s">
        <v>557</v>
      </c>
      <c r="U967" s="1" t="s">
        <v>561</v>
      </c>
      <c r="V967" s="1">
        <v>0</v>
      </c>
      <c r="W967" s="1" t="s">
        <v>60</v>
      </c>
    </row>
    <row r="968" spans="1:27" x14ac:dyDescent="0.2">
      <c r="A968" s="1">
        <f t="shared" si="60"/>
        <v>1046235.42</v>
      </c>
      <c r="B968" s="1">
        <f t="shared" si="60"/>
        <v>1046259.42</v>
      </c>
      <c r="C968" s="11" t="s">
        <v>54</v>
      </c>
      <c r="D968" s="1" t="str">
        <f t="shared" si="61"/>
        <v>FBE</v>
      </c>
      <c r="E968" s="1">
        <f t="shared" si="62"/>
        <v>19</v>
      </c>
      <c r="F968" s="1" t="str">
        <f t="shared" si="63"/>
        <v>19.0mm FBE</v>
      </c>
      <c r="G968" s="1" t="str">
        <f>_xlfn.CONCAT(TEXT(Q968,"0.0"),"mm ",INDEX('Pipe Lookup'!D:D,MATCH('~01 Pipe Segmentation'!R968,'Pipe Lookup'!C:C,0))," TYPE ",P968)</f>
        <v>19.0mm Fusion-Bonded Epoxy TYPE 7</v>
      </c>
      <c r="L968" s="1" t="s">
        <v>55</v>
      </c>
      <c r="M968" s="1">
        <v>1046235.42</v>
      </c>
      <c r="N968" s="1">
        <v>1046259.42</v>
      </c>
      <c r="O968" s="1">
        <v>24</v>
      </c>
      <c r="P968" s="1">
        <v>7</v>
      </c>
      <c r="Q968" s="1">
        <v>19</v>
      </c>
      <c r="R968" s="1" t="s">
        <v>56</v>
      </c>
      <c r="S968" s="1" t="s">
        <v>557</v>
      </c>
      <c r="V968" s="1">
        <v>0</v>
      </c>
      <c r="W968" s="1" t="s">
        <v>60</v>
      </c>
    </row>
    <row r="969" spans="1:27" x14ac:dyDescent="0.2">
      <c r="A969" s="1">
        <f t="shared" si="60"/>
        <v>1046259.42</v>
      </c>
      <c r="B969" s="1">
        <f t="shared" si="60"/>
        <v>1048043.69</v>
      </c>
      <c r="C969" s="11" t="s">
        <v>54</v>
      </c>
      <c r="D969" s="1" t="str">
        <f t="shared" si="61"/>
        <v>FBE</v>
      </c>
      <c r="E969" s="1">
        <f t="shared" si="62"/>
        <v>14.7</v>
      </c>
      <c r="F969" s="1" t="str">
        <f t="shared" si="63"/>
        <v>14.7mm FBE</v>
      </c>
      <c r="G969" s="1" t="str">
        <f>_xlfn.CONCAT(TEXT(Q969,"0.0"),"mm ",INDEX('Pipe Lookup'!D:D,MATCH('~01 Pipe Segmentation'!R969,'Pipe Lookup'!C:C,0))," TYPE ",P969)</f>
        <v>14.7mm Fusion-Bonded Epoxy TYPE 5</v>
      </c>
      <c r="L969" s="1" t="s">
        <v>55</v>
      </c>
      <c r="M969" s="1">
        <v>1046259.42</v>
      </c>
      <c r="N969" s="1">
        <v>1048043.69</v>
      </c>
      <c r="O969" s="1">
        <v>1784.2699999999022</v>
      </c>
      <c r="P969" s="1">
        <v>5</v>
      </c>
      <c r="Q969" s="1">
        <v>14.7</v>
      </c>
      <c r="R969" s="1" t="s">
        <v>56</v>
      </c>
      <c r="S969" s="1" t="s">
        <v>557</v>
      </c>
      <c r="V969" s="1">
        <v>0</v>
      </c>
      <c r="W969" s="1" t="s">
        <v>60</v>
      </c>
    </row>
    <row r="970" spans="1:27" x14ac:dyDescent="0.2">
      <c r="A970" s="1">
        <f t="shared" si="60"/>
        <v>1048043.69</v>
      </c>
      <c r="B970" s="1">
        <f t="shared" si="60"/>
        <v>1048067.69</v>
      </c>
      <c r="C970" s="11" t="s">
        <v>54</v>
      </c>
      <c r="D970" s="1" t="str">
        <f t="shared" si="61"/>
        <v>ARO</v>
      </c>
      <c r="E970" s="1">
        <f t="shared" si="62"/>
        <v>14.7</v>
      </c>
      <c r="F970" s="1" t="str">
        <f t="shared" si="63"/>
        <v>14.7mm ARO</v>
      </c>
      <c r="G970" s="1" t="str">
        <f>_xlfn.CONCAT(TEXT(Q970,"0.0"),"mm ",INDEX('Pipe Lookup'!D:D,MATCH('~01 Pipe Segmentation'!R970,'Pipe Lookup'!C:C,0))," TYPE ",P970)</f>
        <v>14.7mm Abrasion-Resistant Overcoat TYPE 6</v>
      </c>
      <c r="L970" s="1" t="s">
        <v>55</v>
      </c>
      <c r="M970" s="1">
        <v>1048043.69</v>
      </c>
      <c r="N970" s="1">
        <v>1048067.69</v>
      </c>
      <c r="O970" s="1">
        <v>24</v>
      </c>
      <c r="P970" s="1">
        <v>6</v>
      </c>
      <c r="Q970" s="1">
        <v>14.7</v>
      </c>
      <c r="R970" s="1" t="s">
        <v>80</v>
      </c>
      <c r="S970" s="1" t="s">
        <v>557</v>
      </c>
      <c r="V970" s="1">
        <v>0</v>
      </c>
      <c r="W970" s="1" t="s">
        <v>60</v>
      </c>
    </row>
    <row r="971" spans="1:27" x14ac:dyDescent="0.2">
      <c r="A971" s="1">
        <f t="shared" si="60"/>
        <v>1048067.69</v>
      </c>
      <c r="B971" s="1">
        <f t="shared" si="60"/>
        <v>1048300</v>
      </c>
      <c r="C971" s="11" t="s">
        <v>54</v>
      </c>
      <c r="D971" s="1" t="str">
        <f t="shared" si="61"/>
        <v>FBE</v>
      </c>
      <c r="E971" s="1">
        <f t="shared" si="62"/>
        <v>14.7</v>
      </c>
      <c r="F971" s="1" t="str">
        <f t="shared" si="63"/>
        <v>14.7mm FBE</v>
      </c>
      <c r="G971" s="1" t="str">
        <f>_xlfn.CONCAT(TEXT(Q971,"0.0"),"mm ",INDEX('Pipe Lookup'!D:D,MATCH('~01 Pipe Segmentation'!R971,'Pipe Lookup'!C:C,0))," TYPE ",P971)</f>
        <v>14.7mm Fusion-Bonded Epoxy TYPE 5</v>
      </c>
      <c r="L971" s="1" t="s">
        <v>55</v>
      </c>
      <c r="M971" s="1">
        <v>1048067.69</v>
      </c>
      <c r="N971" s="1">
        <v>1048300</v>
      </c>
      <c r="O971" s="1">
        <v>232.31000000005588</v>
      </c>
      <c r="P971" s="1">
        <v>5</v>
      </c>
      <c r="Q971" s="1">
        <v>14.7</v>
      </c>
      <c r="R971" s="1" t="s">
        <v>56</v>
      </c>
      <c r="S971" s="1" t="s">
        <v>557</v>
      </c>
      <c r="V971" s="1">
        <v>0</v>
      </c>
      <c r="W971" s="1" t="s">
        <v>60</v>
      </c>
    </row>
    <row r="972" spans="1:27" x14ac:dyDescent="0.2">
      <c r="A972" s="1">
        <f t="shared" si="60"/>
        <v>1048300</v>
      </c>
      <c r="B972" s="1">
        <f t="shared" si="60"/>
        <v>1048454.42</v>
      </c>
      <c r="C972" s="11" t="s">
        <v>54</v>
      </c>
      <c r="D972" s="1" t="str">
        <f t="shared" si="61"/>
        <v>FBE</v>
      </c>
      <c r="E972" s="1">
        <f t="shared" si="62"/>
        <v>14.7</v>
      </c>
      <c r="F972" s="1" t="str">
        <f t="shared" si="63"/>
        <v>14.7mm FBE</v>
      </c>
      <c r="G972" s="1" t="str">
        <f>_xlfn.CONCAT(TEXT(Q972,"0.0"),"mm ",INDEX('Pipe Lookup'!D:D,MATCH('~01 Pipe Segmentation'!R972,'Pipe Lookup'!C:C,0))," TYPE ",P972)</f>
        <v>14.7mm Fusion-Bonded Epoxy TYPE 5</v>
      </c>
      <c r="L972" s="1" t="s">
        <v>55</v>
      </c>
      <c r="M972" s="1">
        <v>1048300</v>
      </c>
      <c r="N972" s="1">
        <v>1048454.42</v>
      </c>
      <c r="O972" s="1">
        <v>154.42000000004191</v>
      </c>
      <c r="P972" s="1">
        <v>5</v>
      </c>
      <c r="Q972" s="1">
        <v>14.7</v>
      </c>
      <c r="R972" s="1" t="s">
        <v>56</v>
      </c>
      <c r="S972" s="1" t="s">
        <v>562</v>
      </c>
      <c r="V972" s="1">
        <v>0</v>
      </c>
      <c r="W972" s="1" t="s">
        <v>60</v>
      </c>
    </row>
    <row r="973" spans="1:27" x14ac:dyDescent="0.2">
      <c r="A973" s="1">
        <f t="shared" si="60"/>
        <v>1048454.42</v>
      </c>
      <c r="B973" s="1">
        <f t="shared" si="60"/>
        <v>1048484.67</v>
      </c>
      <c r="C973" s="11" t="s">
        <v>54</v>
      </c>
      <c r="D973" s="1" t="str">
        <f t="shared" si="61"/>
        <v>ARO</v>
      </c>
      <c r="E973" s="1">
        <f t="shared" si="62"/>
        <v>14.7</v>
      </c>
      <c r="F973" s="1" t="str">
        <f t="shared" si="63"/>
        <v>14.7mm ARO</v>
      </c>
      <c r="G973" s="1" t="str">
        <f>_xlfn.CONCAT(TEXT(Q973,"0.0"),"mm ",INDEX('Pipe Lookup'!D:D,MATCH('~01 Pipe Segmentation'!R973,'Pipe Lookup'!C:C,0))," TYPE ",P973)</f>
        <v>14.7mm Abrasion-Resistant Overcoat TYPE 6</v>
      </c>
      <c r="L973" s="1" t="s">
        <v>55</v>
      </c>
      <c r="M973" s="1">
        <v>1048454.42</v>
      </c>
      <c r="N973" s="1">
        <v>1048484.67</v>
      </c>
      <c r="O973" s="1">
        <v>30.25</v>
      </c>
      <c r="P973" s="1">
        <v>6</v>
      </c>
      <c r="Q973" s="1">
        <v>14.7</v>
      </c>
      <c r="R973" s="1" t="s">
        <v>80</v>
      </c>
      <c r="S973" s="1" t="s">
        <v>562</v>
      </c>
      <c r="V973" s="1">
        <v>0</v>
      </c>
      <c r="W973" s="1" t="s">
        <v>60</v>
      </c>
    </row>
    <row r="974" spans="1:27" x14ac:dyDescent="0.2">
      <c r="A974" s="1">
        <f t="shared" si="60"/>
        <v>1048484.67</v>
      </c>
      <c r="B974" s="1">
        <f t="shared" si="60"/>
        <v>1048692</v>
      </c>
      <c r="C974" s="11" t="s">
        <v>54</v>
      </c>
      <c r="D974" s="1" t="str">
        <f t="shared" si="61"/>
        <v>FBE</v>
      </c>
      <c r="E974" s="1">
        <f t="shared" si="62"/>
        <v>14.7</v>
      </c>
      <c r="F974" s="1" t="str">
        <f t="shared" si="63"/>
        <v>14.7mm FBE</v>
      </c>
      <c r="G974" s="1" t="str">
        <f>_xlfn.CONCAT(TEXT(Q974,"0.0"),"mm ",INDEX('Pipe Lookup'!D:D,MATCH('~01 Pipe Segmentation'!R974,'Pipe Lookup'!C:C,0))," TYPE ",P974)</f>
        <v>14.7mm Fusion-Bonded Epoxy TYPE 5</v>
      </c>
      <c r="L974" s="1" t="s">
        <v>55</v>
      </c>
      <c r="M974" s="1">
        <v>1048484.67</v>
      </c>
      <c r="N974" s="1">
        <v>1048692</v>
      </c>
      <c r="O974" s="1">
        <v>207.32999999995809</v>
      </c>
      <c r="P974" s="1">
        <v>5</v>
      </c>
      <c r="Q974" s="1">
        <v>14.7</v>
      </c>
      <c r="R974" s="1" t="s">
        <v>56</v>
      </c>
      <c r="S974" s="1" t="s">
        <v>562</v>
      </c>
      <c r="V974" s="1">
        <v>0</v>
      </c>
      <c r="W974" s="1" t="s">
        <v>60</v>
      </c>
    </row>
    <row r="975" spans="1:27" x14ac:dyDescent="0.2">
      <c r="A975" s="1">
        <f t="shared" si="60"/>
        <v>1048692</v>
      </c>
      <c r="B975" s="1">
        <f t="shared" si="60"/>
        <v>1048752</v>
      </c>
      <c r="C975" s="11" t="s">
        <v>54</v>
      </c>
      <c r="D975" s="1" t="str">
        <f t="shared" si="61"/>
        <v>ARO</v>
      </c>
      <c r="E975" s="1">
        <f t="shared" si="62"/>
        <v>14.7</v>
      </c>
      <c r="F975" s="1" t="str">
        <f t="shared" si="63"/>
        <v>14.7mm ARO</v>
      </c>
      <c r="G975" s="1" t="str">
        <f>_xlfn.CONCAT(TEXT(Q975,"0.0"),"mm ",INDEX('Pipe Lookup'!D:D,MATCH('~01 Pipe Segmentation'!R975,'Pipe Lookup'!C:C,0))," TYPE ",P975)</f>
        <v>14.7mm Abrasion-Resistant Overcoat TYPE 6</v>
      </c>
      <c r="L975" s="1" t="s">
        <v>55</v>
      </c>
      <c r="M975" s="1">
        <v>1048692</v>
      </c>
      <c r="N975" s="1">
        <v>1048752</v>
      </c>
      <c r="O975" s="1">
        <v>60</v>
      </c>
      <c r="P975" s="1">
        <v>6</v>
      </c>
      <c r="Q975" s="1">
        <v>14.7</v>
      </c>
      <c r="R975" s="1" t="s">
        <v>80</v>
      </c>
      <c r="S975" s="1" t="s">
        <v>562</v>
      </c>
      <c r="U975" s="1" t="s">
        <v>563</v>
      </c>
      <c r="V975" s="1">
        <v>0</v>
      </c>
      <c r="W975" s="1" t="s">
        <v>60</v>
      </c>
    </row>
    <row r="976" spans="1:27" x14ac:dyDescent="0.2">
      <c r="A976" s="1">
        <f t="shared" si="60"/>
        <v>1048752</v>
      </c>
      <c r="B976" s="1">
        <f t="shared" si="60"/>
        <v>1048776.01</v>
      </c>
      <c r="C976" s="11" t="s">
        <v>54</v>
      </c>
      <c r="D976" s="1" t="str">
        <f t="shared" si="61"/>
        <v>FBE</v>
      </c>
      <c r="E976" s="1">
        <f t="shared" si="62"/>
        <v>19</v>
      </c>
      <c r="F976" s="1" t="str">
        <f t="shared" si="63"/>
        <v>19.0mm FBE</v>
      </c>
      <c r="G976" s="1" t="str">
        <f>_xlfn.CONCAT(TEXT(Q976,"0.0"),"mm ",INDEX('Pipe Lookup'!D:D,MATCH('~01 Pipe Segmentation'!R976,'Pipe Lookup'!C:C,0))," TYPE ",P976)</f>
        <v>19.0mm Fusion-Bonded Epoxy TYPE 7</v>
      </c>
      <c r="L976" s="1" t="s">
        <v>55</v>
      </c>
      <c r="M976" s="1">
        <v>1048752</v>
      </c>
      <c r="N976" s="1">
        <v>1048776.01</v>
      </c>
      <c r="O976" s="1">
        <v>24.010000000009313</v>
      </c>
      <c r="P976" s="1">
        <v>7</v>
      </c>
      <c r="Q976" s="1">
        <v>19</v>
      </c>
      <c r="R976" s="1" t="s">
        <v>56</v>
      </c>
      <c r="S976" s="1" t="s">
        <v>562</v>
      </c>
      <c r="V976" s="1">
        <v>0</v>
      </c>
      <c r="W976" s="1" t="s">
        <v>60</v>
      </c>
    </row>
    <row r="977" spans="1:27" x14ac:dyDescent="0.2">
      <c r="A977" s="1">
        <f t="shared" si="60"/>
        <v>1048776.01</v>
      </c>
      <c r="B977" s="1">
        <f t="shared" si="60"/>
        <v>1048781.42</v>
      </c>
      <c r="C977" s="11" t="s">
        <v>54</v>
      </c>
      <c r="D977" s="1" t="str">
        <f t="shared" si="61"/>
        <v>LE</v>
      </c>
      <c r="E977" s="1">
        <f t="shared" si="62"/>
        <v>19</v>
      </c>
      <c r="F977" s="1" t="str">
        <f t="shared" si="63"/>
        <v>19.0mm LE</v>
      </c>
      <c r="G977" s="1" t="str">
        <f>_xlfn.CONCAT(TEXT(Q977,"0.0"),"mm ",INDEX('Pipe Lookup'!D:D,MATCH('~01 Pipe Segmentation'!R977,'Pipe Lookup'!C:C,0))," TYPE ",P977)</f>
        <v>19.0mm Elbow TYPE 26</v>
      </c>
      <c r="L977" s="1" t="s">
        <v>55</v>
      </c>
      <c r="M977" s="1">
        <v>1048776.01</v>
      </c>
      <c r="N977" s="1">
        <v>1048781.42</v>
      </c>
      <c r="O977" s="1">
        <v>5.409999999916181</v>
      </c>
      <c r="P977" s="1">
        <v>26</v>
      </c>
      <c r="Q977" s="1">
        <v>19</v>
      </c>
      <c r="R977" s="1" t="s">
        <v>58</v>
      </c>
      <c r="S977" s="1" t="s">
        <v>562</v>
      </c>
      <c r="U977" s="1" t="s">
        <v>564</v>
      </c>
      <c r="V977" s="1">
        <v>0</v>
      </c>
      <c r="W977" s="1" t="s">
        <v>60</v>
      </c>
    </row>
    <row r="978" spans="1:27" x14ac:dyDescent="0.2">
      <c r="A978" s="1">
        <f t="shared" si="60"/>
        <v>1048781.42</v>
      </c>
      <c r="B978" s="1">
        <f t="shared" si="60"/>
        <v>1048905.0900000001</v>
      </c>
      <c r="C978" s="11" t="s">
        <v>54</v>
      </c>
      <c r="D978" s="1" t="str">
        <f t="shared" si="61"/>
        <v>ARO</v>
      </c>
      <c r="E978" s="1">
        <f t="shared" si="62"/>
        <v>19</v>
      </c>
      <c r="F978" s="1" t="str">
        <f t="shared" si="63"/>
        <v>19.0mm ARO</v>
      </c>
      <c r="G978" s="1" t="str">
        <f>_xlfn.CONCAT(TEXT(Q978,"0.0"),"mm ",INDEX('Pipe Lookup'!D:D,MATCH('~01 Pipe Segmentation'!R978,'Pipe Lookup'!C:C,0))," TYPE ",P978)</f>
        <v>19.0mm Abrasion-Resistant Overcoat TYPE 8</v>
      </c>
      <c r="L978" s="1" t="s">
        <v>55</v>
      </c>
      <c r="M978" s="1">
        <v>1048781.42</v>
      </c>
      <c r="N978" s="1">
        <v>1048905.0900000001</v>
      </c>
      <c r="O978" s="1">
        <v>123.67000000015832</v>
      </c>
      <c r="P978" s="1">
        <v>8</v>
      </c>
      <c r="Q978" s="1">
        <v>19</v>
      </c>
      <c r="R978" s="1" t="s">
        <v>80</v>
      </c>
      <c r="S978" s="1" t="s">
        <v>562</v>
      </c>
      <c r="U978" s="1" t="s">
        <v>565</v>
      </c>
      <c r="V978" s="1">
        <v>0</v>
      </c>
      <c r="W978" s="1" t="s">
        <v>60</v>
      </c>
    </row>
    <row r="979" spans="1:27" x14ac:dyDescent="0.2">
      <c r="A979" s="1">
        <f t="shared" si="60"/>
        <v>1048905.0900000001</v>
      </c>
      <c r="B979" s="1">
        <f t="shared" si="60"/>
        <v>1048914.31</v>
      </c>
      <c r="C979" s="11" t="s">
        <v>54</v>
      </c>
      <c r="D979" s="1" t="str">
        <f t="shared" si="61"/>
        <v>LE</v>
      </c>
      <c r="E979" s="1">
        <f t="shared" si="62"/>
        <v>19</v>
      </c>
      <c r="F979" s="1" t="str">
        <f t="shared" si="63"/>
        <v>19.0mm LE</v>
      </c>
      <c r="G979" s="1" t="str">
        <f>_xlfn.CONCAT(TEXT(Q979,"0.0"),"mm ",INDEX('Pipe Lookup'!D:D,MATCH('~01 Pipe Segmentation'!R979,'Pipe Lookup'!C:C,0))," TYPE ",P979)</f>
        <v>19.0mm Elbow TYPE 26</v>
      </c>
      <c r="L979" s="1" t="s">
        <v>55</v>
      </c>
      <c r="M979" s="1">
        <v>1048905.0900000001</v>
      </c>
      <c r="N979" s="1">
        <v>1048914.31</v>
      </c>
      <c r="O979" s="1">
        <v>9.2199999999720603</v>
      </c>
      <c r="P979" s="1">
        <v>26</v>
      </c>
      <c r="Q979" s="1">
        <v>19</v>
      </c>
      <c r="R979" s="1" t="s">
        <v>58</v>
      </c>
      <c r="S979" s="1" t="s">
        <v>562</v>
      </c>
      <c r="U979" s="1" t="s">
        <v>566</v>
      </c>
      <c r="V979" s="1">
        <v>0</v>
      </c>
      <c r="W979" s="1" t="s">
        <v>60</v>
      </c>
    </row>
    <row r="980" spans="1:27" x14ac:dyDescent="0.2">
      <c r="A980" s="1">
        <f t="shared" si="60"/>
        <v>1048914.31</v>
      </c>
      <c r="B980" s="1">
        <f t="shared" si="60"/>
        <v>1048940.33</v>
      </c>
      <c r="C980" s="11" t="s">
        <v>54</v>
      </c>
      <c r="D980" s="1" t="str">
        <f t="shared" si="61"/>
        <v>FBE</v>
      </c>
      <c r="E980" s="1">
        <f t="shared" si="62"/>
        <v>19</v>
      </c>
      <c r="F980" s="1" t="str">
        <f t="shared" si="63"/>
        <v>19.0mm FBE</v>
      </c>
      <c r="G980" s="1" t="str">
        <f>_xlfn.CONCAT(TEXT(Q980,"0.0"),"mm ",INDEX('Pipe Lookup'!D:D,MATCH('~01 Pipe Segmentation'!R980,'Pipe Lookup'!C:C,0))," TYPE ",P980)</f>
        <v>19.0mm Fusion-Bonded Epoxy TYPE 7</v>
      </c>
      <c r="L980" s="1" t="s">
        <v>55</v>
      </c>
      <c r="M980" s="1">
        <v>1048914.31</v>
      </c>
      <c r="N980" s="1">
        <v>1048940.33</v>
      </c>
      <c r="O980" s="1">
        <v>26.020000000018626</v>
      </c>
      <c r="P980" s="1">
        <v>7</v>
      </c>
      <c r="Q980" s="1">
        <v>19</v>
      </c>
      <c r="R980" s="1" t="s">
        <v>56</v>
      </c>
      <c r="S980" s="1" t="s">
        <v>562</v>
      </c>
      <c r="U980" s="1" t="s">
        <v>567</v>
      </c>
      <c r="V980" s="1">
        <v>0</v>
      </c>
      <c r="W980" s="1" t="s">
        <v>60</v>
      </c>
      <c r="X980" s="1">
        <v>1048914.31</v>
      </c>
      <c r="Y980" s="1">
        <v>1048940.33</v>
      </c>
      <c r="Z980" s="1">
        <v>26.020000000018626</v>
      </c>
      <c r="AA980" s="1">
        <v>7</v>
      </c>
    </row>
    <row r="981" spans="1:27" x14ac:dyDescent="0.2">
      <c r="A981" s="1">
        <f t="shared" si="60"/>
        <v>1048940.33</v>
      </c>
      <c r="B981" s="1">
        <f t="shared" si="60"/>
        <v>1048945</v>
      </c>
      <c r="C981" s="11" t="s">
        <v>54</v>
      </c>
      <c r="D981" s="1" t="str">
        <f t="shared" si="61"/>
        <v>LE</v>
      </c>
      <c r="E981" s="1">
        <f t="shared" si="62"/>
        <v>19</v>
      </c>
      <c r="F981" s="1" t="str">
        <f t="shared" si="63"/>
        <v>19.0mm LE</v>
      </c>
      <c r="G981" s="1" t="str">
        <f>_xlfn.CONCAT(TEXT(Q981,"0.0"),"mm ",INDEX('Pipe Lookup'!D:D,MATCH('~01 Pipe Segmentation'!R981,'Pipe Lookup'!C:C,0))," TYPE ",P981)</f>
        <v>19.0mm Elbow TYPE 26</v>
      </c>
      <c r="L981" s="1" t="s">
        <v>55</v>
      </c>
      <c r="M981" s="1">
        <v>1048940.33</v>
      </c>
      <c r="N981" s="1" t="s">
        <v>568</v>
      </c>
      <c r="O981" s="1">
        <v>4.6699999999254942</v>
      </c>
      <c r="P981" s="1">
        <v>26</v>
      </c>
      <c r="Q981" s="1">
        <v>19</v>
      </c>
      <c r="R981" s="1" t="s">
        <v>58</v>
      </c>
      <c r="S981" s="1" t="s">
        <v>562</v>
      </c>
      <c r="U981" s="1" t="s">
        <v>569</v>
      </c>
      <c r="V981" s="1">
        <v>0</v>
      </c>
      <c r="W981" s="1" t="s">
        <v>60</v>
      </c>
      <c r="X981" s="1">
        <v>1048940.33</v>
      </c>
      <c r="Y981" s="1">
        <v>1048944.6000000001</v>
      </c>
      <c r="Z981" s="1">
        <v>4.2700000000186265</v>
      </c>
      <c r="AA981" s="1">
        <v>26</v>
      </c>
    </row>
    <row r="982" spans="1:27" x14ac:dyDescent="0.2">
      <c r="A982" s="1">
        <f t="shared" si="60"/>
        <v>1048945</v>
      </c>
      <c r="B982" s="1">
        <f t="shared" si="60"/>
        <v>1048980</v>
      </c>
      <c r="C982" s="11" t="s">
        <v>54</v>
      </c>
      <c r="D982" s="1" t="str">
        <f t="shared" si="61"/>
        <v>FBE</v>
      </c>
      <c r="E982" s="1">
        <f t="shared" si="62"/>
        <v>19</v>
      </c>
      <c r="F982" s="1" t="str">
        <f t="shared" si="63"/>
        <v>19.0mm FBE</v>
      </c>
      <c r="G982" s="1" t="str">
        <f>_xlfn.CONCAT(TEXT(Q982,"0.0"),"mm ",INDEX('Pipe Lookup'!D:D,MATCH('~01 Pipe Segmentation'!R982,'Pipe Lookup'!C:C,0))," TYPE ",P982)</f>
        <v>19.0mm Fusion-Bonded Epoxy TYPE 7</v>
      </c>
      <c r="L982" s="1" t="s">
        <v>55</v>
      </c>
      <c r="M982" s="1" t="s">
        <v>568</v>
      </c>
      <c r="N982" s="1" t="s">
        <v>570</v>
      </c>
      <c r="O982" s="1">
        <v>35</v>
      </c>
      <c r="P982" s="1">
        <v>7</v>
      </c>
      <c r="Q982" s="1">
        <v>19</v>
      </c>
      <c r="R982" s="1" t="s">
        <v>56</v>
      </c>
      <c r="S982" s="1" t="s">
        <v>562</v>
      </c>
      <c r="V982" s="1">
        <v>0</v>
      </c>
      <c r="W982" s="1" t="s">
        <v>60</v>
      </c>
      <c r="X982" s="1">
        <v>1048944.6000000001</v>
      </c>
      <c r="Y982" s="1">
        <v>1048979.6299999999</v>
      </c>
      <c r="Z982" s="1">
        <v>35.029999999795109</v>
      </c>
      <c r="AA982" s="1">
        <v>7</v>
      </c>
    </row>
    <row r="983" spans="1:27" x14ac:dyDescent="0.2">
      <c r="A983" s="1">
        <f t="shared" si="60"/>
        <v>1048980</v>
      </c>
      <c r="B983" s="1">
        <f t="shared" si="60"/>
        <v>1048985</v>
      </c>
      <c r="C983" s="11" t="s">
        <v>54</v>
      </c>
      <c r="D983" s="1" t="str">
        <f t="shared" si="61"/>
        <v>LE</v>
      </c>
      <c r="E983" s="1">
        <f t="shared" si="62"/>
        <v>19</v>
      </c>
      <c r="F983" s="1" t="str">
        <f t="shared" si="63"/>
        <v>19.0mm LE</v>
      </c>
      <c r="G983" s="1" t="str">
        <f>_xlfn.CONCAT(TEXT(Q983,"0.0"),"mm ",INDEX('Pipe Lookup'!D:D,MATCH('~01 Pipe Segmentation'!R983,'Pipe Lookup'!C:C,0))," TYPE ",P983)</f>
        <v>19.0mm Elbow TYPE 26</v>
      </c>
      <c r="L983" s="1" t="s">
        <v>55</v>
      </c>
      <c r="M983" s="1" t="s">
        <v>570</v>
      </c>
      <c r="N983" s="1" t="s">
        <v>571</v>
      </c>
      <c r="O983" s="1">
        <v>5</v>
      </c>
      <c r="P983" s="1">
        <v>26</v>
      </c>
      <c r="Q983" s="1">
        <v>19</v>
      </c>
      <c r="R983" s="1" t="s">
        <v>58</v>
      </c>
      <c r="S983" s="1" t="s">
        <v>562</v>
      </c>
      <c r="U983" s="1" t="s">
        <v>572</v>
      </c>
      <c r="V983" s="1">
        <v>0</v>
      </c>
      <c r="W983" s="1" t="s">
        <v>60</v>
      </c>
      <c r="X983" s="1">
        <v>1048979.6299999999</v>
      </c>
      <c r="Y983" s="1">
        <v>1048984.78</v>
      </c>
      <c r="Z983" s="1">
        <v>5.1500000001396984</v>
      </c>
      <c r="AA983" s="1">
        <v>26</v>
      </c>
    </row>
    <row r="984" spans="1:27" x14ac:dyDescent="0.2">
      <c r="A984" s="1">
        <f t="shared" si="60"/>
        <v>1048985</v>
      </c>
      <c r="B984" s="1">
        <f t="shared" si="60"/>
        <v>1049077</v>
      </c>
      <c r="C984" s="11" t="s">
        <v>54</v>
      </c>
      <c r="D984" s="1" t="str">
        <f t="shared" si="61"/>
        <v>FBE</v>
      </c>
      <c r="E984" s="1">
        <f t="shared" si="62"/>
        <v>19</v>
      </c>
      <c r="F984" s="1" t="str">
        <f t="shared" si="63"/>
        <v>19.0mm FBE</v>
      </c>
      <c r="G984" s="1" t="str">
        <f>_xlfn.CONCAT(TEXT(Q984,"0.0"),"mm ",INDEX('Pipe Lookup'!D:D,MATCH('~01 Pipe Segmentation'!R984,'Pipe Lookup'!C:C,0))," TYPE ",P984)</f>
        <v>19.0mm Fusion-Bonded Epoxy TYPE 7</v>
      </c>
      <c r="L984" s="1" t="s">
        <v>55</v>
      </c>
      <c r="M984" s="1" t="s">
        <v>571</v>
      </c>
      <c r="N984" s="1" t="s">
        <v>573</v>
      </c>
      <c r="O984" s="1">
        <v>92</v>
      </c>
      <c r="P984" s="1">
        <v>7</v>
      </c>
      <c r="Q984" s="1">
        <v>19</v>
      </c>
      <c r="R984" s="1" t="s">
        <v>56</v>
      </c>
      <c r="S984" s="1" t="s">
        <v>562</v>
      </c>
      <c r="V984" s="1">
        <v>0</v>
      </c>
      <c r="W984" s="1" t="s">
        <v>60</v>
      </c>
      <c r="X984" s="1">
        <v>1048984.78</v>
      </c>
      <c r="Y984" s="1">
        <v>1049064.53</v>
      </c>
      <c r="Z984" s="1">
        <v>79.75</v>
      </c>
      <c r="AA984" s="1">
        <v>7</v>
      </c>
    </row>
    <row r="985" spans="1:27" x14ac:dyDescent="0.2">
      <c r="A985" s="1">
        <f t="shared" si="60"/>
        <v>1049077</v>
      </c>
      <c r="B985" s="1">
        <f t="shared" si="60"/>
        <v>1049081</v>
      </c>
      <c r="C985" s="11" t="s">
        <v>54</v>
      </c>
      <c r="D985" s="1" t="str">
        <f t="shared" si="61"/>
        <v>LE</v>
      </c>
      <c r="E985" s="1">
        <f t="shared" si="62"/>
        <v>19</v>
      </c>
      <c r="F985" s="1" t="str">
        <f t="shared" si="63"/>
        <v>19.0mm LE</v>
      </c>
      <c r="G985" s="1" t="str">
        <f>_xlfn.CONCAT(TEXT(Q985,"0.0"),"mm ",INDEX('Pipe Lookup'!D:D,MATCH('~01 Pipe Segmentation'!R985,'Pipe Lookup'!C:C,0))," TYPE ",P985)</f>
        <v>19.0mm Elbow TYPE 26</v>
      </c>
      <c r="L985" s="1" t="s">
        <v>55</v>
      </c>
      <c r="M985" s="1" t="s">
        <v>573</v>
      </c>
      <c r="N985" s="1" t="s">
        <v>574</v>
      </c>
      <c r="O985" s="1">
        <v>4</v>
      </c>
      <c r="P985" s="1">
        <v>26</v>
      </c>
      <c r="Q985" s="1">
        <v>19</v>
      </c>
      <c r="R985" s="1" t="s">
        <v>58</v>
      </c>
      <c r="S985" s="1" t="s">
        <v>562</v>
      </c>
      <c r="U985" s="1" t="s">
        <v>575</v>
      </c>
      <c r="V985" s="1">
        <v>0</v>
      </c>
      <c r="W985" s="1" t="s">
        <v>60</v>
      </c>
    </row>
    <row r="986" spans="1:27" x14ac:dyDescent="0.2">
      <c r="A986" s="1">
        <f t="shared" si="60"/>
        <v>1049081</v>
      </c>
      <c r="B986" s="1">
        <f t="shared" si="60"/>
        <v>1049088</v>
      </c>
      <c r="C986" s="11" t="s">
        <v>54</v>
      </c>
      <c r="D986" s="1" t="str">
        <f t="shared" si="61"/>
        <v>FBE</v>
      </c>
      <c r="E986" s="1">
        <f t="shared" si="62"/>
        <v>19</v>
      </c>
      <c r="F986" s="1" t="str">
        <f t="shared" si="63"/>
        <v>19.0mm FBE</v>
      </c>
      <c r="G986" s="1" t="str">
        <f>_xlfn.CONCAT(TEXT(Q986,"0.0"),"mm ",INDEX('Pipe Lookup'!D:D,MATCH('~01 Pipe Segmentation'!R986,'Pipe Lookup'!C:C,0))," TYPE ",P986)</f>
        <v>19.0mm Fusion-Bonded Epoxy TYPE 7</v>
      </c>
      <c r="L986" s="1" t="s">
        <v>55</v>
      </c>
      <c r="M986" s="1" t="s">
        <v>574</v>
      </c>
      <c r="N986" s="1" t="s">
        <v>576</v>
      </c>
      <c r="O986" s="1">
        <v>7</v>
      </c>
      <c r="P986" s="1">
        <v>7</v>
      </c>
      <c r="Q986" s="1">
        <v>19</v>
      </c>
      <c r="R986" s="1" t="s">
        <v>56</v>
      </c>
      <c r="S986" s="1" t="s">
        <v>562</v>
      </c>
      <c r="V986" s="1">
        <v>0</v>
      </c>
      <c r="W986" s="1" t="s">
        <v>60</v>
      </c>
    </row>
    <row r="987" spans="1:27" x14ac:dyDescent="0.2">
      <c r="A987" s="1">
        <f t="shared" si="60"/>
        <v>1049088</v>
      </c>
      <c r="B987" s="1">
        <f t="shared" si="60"/>
        <v>1049093</v>
      </c>
      <c r="C987" s="11" t="s">
        <v>54</v>
      </c>
      <c r="D987" s="1" t="str">
        <f t="shared" si="61"/>
        <v>LE</v>
      </c>
      <c r="E987" s="1">
        <f t="shared" si="62"/>
        <v>19</v>
      </c>
      <c r="F987" s="1" t="str">
        <f t="shared" si="63"/>
        <v>19.0mm LE</v>
      </c>
      <c r="G987" s="1" t="str">
        <f>_xlfn.CONCAT(TEXT(Q987,"0.0"),"mm ",INDEX('Pipe Lookup'!D:D,MATCH('~01 Pipe Segmentation'!R987,'Pipe Lookup'!C:C,0))," TYPE ",P987)</f>
        <v>19.0mm Elbow TYPE 26</v>
      </c>
      <c r="L987" s="1" t="s">
        <v>55</v>
      </c>
      <c r="M987" s="1" t="s">
        <v>576</v>
      </c>
      <c r="N987" s="1" t="s">
        <v>577</v>
      </c>
      <c r="O987" s="1">
        <v>5</v>
      </c>
      <c r="P987" s="1">
        <v>26</v>
      </c>
      <c r="Q987" s="1">
        <v>19</v>
      </c>
      <c r="R987" s="1" t="s">
        <v>58</v>
      </c>
      <c r="S987" s="1" t="s">
        <v>562</v>
      </c>
      <c r="U987" s="1" t="s">
        <v>578</v>
      </c>
      <c r="V987" s="1">
        <v>0</v>
      </c>
      <c r="W987" s="1" t="s">
        <v>60</v>
      </c>
      <c r="X987" s="1">
        <v>1049064.53</v>
      </c>
      <c r="Y987" s="1">
        <v>1049070.0800000001</v>
      </c>
      <c r="Z987" s="1">
        <v>5.5500000000465661</v>
      </c>
      <c r="AA987" s="1">
        <v>28</v>
      </c>
    </row>
    <row r="988" spans="1:27" x14ac:dyDescent="0.2">
      <c r="A988" s="1">
        <f t="shared" si="60"/>
        <v>1049093</v>
      </c>
      <c r="B988" s="1">
        <f t="shared" si="60"/>
        <v>1049149</v>
      </c>
      <c r="C988" s="11" t="s">
        <v>54</v>
      </c>
      <c r="D988" s="1" t="str">
        <f t="shared" si="61"/>
        <v>FBE</v>
      </c>
      <c r="E988" s="1">
        <f t="shared" si="62"/>
        <v>19</v>
      </c>
      <c r="F988" s="1" t="str">
        <f t="shared" si="63"/>
        <v>19.0mm FBE</v>
      </c>
      <c r="G988" s="1" t="str">
        <f>_xlfn.CONCAT(TEXT(Q988,"0.0"),"mm ",INDEX('Pipe Lookup'!D:D,MATCH('~01 Pipe Segmentation'!R988,'Pipe Lookup'!C:C,0))," TYPE ",P988)</f>
        <v>19.0mm Fusion-Bonded Epoxy TYPE 7</v>
      </c>
      <c r="L988" s="1" t="s">
        <v>55</v>
      </c>
      <c r="M988" s="1" t="s">
        <v>577</v>
      </c>
      <c r="N988" s="1" t="s">
        <v>579</v>
      </c>
      <c r="O988" s="1">
        <v>56</v>
      </c>
      <c r="P988" s="1">
        <v>7</v>
      </c>
      <c r="Q988" s="1">
        <v>19</v>
      </c>
      <c r="R988" s="1" t="s">
        <v>56</v>
      </c>
      <c r="S988" s="1" t="s">
        <v>562</v>
      </c>
      <c r="U988" s="1" t="s">
        <v>580</v>
      </c>
      <c r="V988" s="1">
        <v>0</v>
      </c>
      <c r="W988" s="1" t="s">
        <v>60</v>
      </c>
      <c r="X988" s="1">
        <v>1049070.0800000001</v>
      </c>
      <c r="Y988" s="1">
        <v>1049102.18</v>
      </c>
      <c r="Z988" s="1">
        <v>32.099999999860302</v>
      </c>
      <c r="AA988" s="1">
        <v>7</v>
      </c>
    </row>
    <row r="989" spans="1:27" x14ac:dyDescent="0.2">
      <c r="A989" s="1">
        <f t="shared" si="60"/>
        <v>1049149</v>
      </c>
      <c r="B989" s="1">
        <f t="shared" si="60"/>
        <v>1049155</v>
      </c>
      <c r="C989" s="11" t="s">
        <v>54</v>
      </c>
      <c r="D989" s="1" t="str">
        <f t="shared" si="61"/>
        <v>LE</v>
      </c>
      <c r="E989" s="1">
        <f t="shared" si="62"/>
        <v>19</v>
      </c>
      <c r="F989" s="1" t="str">
        <f t="shared" si="63"/>
        <v>19.0mm LE</v>
      </c>
      <c r="G989" s="1" t="str">
        <f>_xlfn.CONCAT(TEXT(Q989,"0.0"),"mm ",INDEX('Pipe Lookup'!D:D,MATCH('~01 Pipe Segmentation'!R989,'Pipe Lookup'!C:C,0))," TYPE ",P989)</f>
        <v>19.0mm Elbow TYPE 26</v>
      </c>
      <c r="L989" s="1" t="s">
        <v>55</v>
      </c>
      <c r="M989" s="1" t="s">
        <v>579</v>
      </c>
      <c r="N989" s="1" t="s">
        <v>581</v>
      </c>
      <c r="O989" s="1">
        <v>6</v>
      </c>
      <c r="P989" s="1">
        <v>26</v>
      </c>
      <c r="Q989" s="1">
        <v>19</v>
      </c>
      <c r="R989" s="1" t="s">
        <v>58</v>
      </c>
      <c r="S989" s="1" t="s">
        <v>562</v>
      </c>
      <c r="U989" s="1" t="s">
        <v>582</v>
      </c>
      <c r="V989" s="1">
        <v>0</v>
      </c>
      <c r="W989" s="1" t="s">
        <v>60</v>
      </c>
      <c r="X989" s="1">
        <v>1049102.18</v>
      </c>
      <c r="Y989" s="1">
        <v>1049107.97</v>
      </c>
      <c r="Z989" s="1">
        <v>5.7900000000372529</v>
      </c>
      <c r="AA989" s="1">
        <v>28</v>
      </c>
    </row>
    <row r="990" spans="1:27" x14ac:dyDescent="0.2">
      <c r="A990" s="1">
        <f t="shared" si="60"/>
        <v>1049155</v>
      </c>
      <c r="B990" s="1">
        <f t="shared" si="60"/>
        <v>1049172</v>
      </c>
      <c r="C990" s="11" t="s">
        <v>54</v>
      </c>
      <c r="D990" s="1" t="str">
        <f t="shared" si="61"/>
        <v>FBE</v>
      </c>
      <c r="E990" s="1">
        <f t="shared" si="62"/>
        <v>19</v>
      </c>
      <c r="F990" s="1" t="str">
        <f t="shared" si="63"/>
        <v>19.0mm FBE</v>
      </c>
      <c r="G990" s="1" t="str">
        <f>_xlfn.CONCAT(TEXT(Q990,"0.0"),"mm ",INDEX('Pipe Lookup'!D:D,MATCH('~01 Pipe Segmentation'!R990,'Pipe Lookup'!C:C,0))," TYPE ",P990)</f>
        <v>19.0mm Fusion-Bonded Epoxy TYPE 7</v>
      </c>
      <c r="L990" s="1" t="s">
        <v>55</v>
      </c>
      <c r="M990" s="1" t="s">
        <v>581</v>
      </c>
      <c r="N990" s="1" t="s">
        <v>583</v>
      </c>
      <c r="O990" s="1">
        <v>17</v>
      </c>
      <c r="P990" s="1">
        <v>7</v>
      </c>
      <c r="Q990" s="1">
        <v>19</v>
      </c>
      <c r="R990" s="1" t="s">
        <v>56</v>
      </c>
      <c r="S990" s="1" t="s">
        <v>562</v>
      </c>
      <c r="V990" s="1">
        <v>0</v>
      </c>
      <c r="W990" s="1" t="s">
        <v>60</v>
      </c>
      <c r="X990" s="1">
        <v>1049107.97</v>
      </c>
      <c r="Y990" s="1">
        <v>1049134</v>
      </c>
      <c r="Z990" s="1">
        <v>26.03000000002794</v>
      </c>
      <c r="AA990" s="1">
        <v>34</v>
      </c>
    </row>
    <row r="991" spans="1:27" x14ac:dyDescent="0.2">
      <c r="A991" s="1">
        <f t="shared" si="60"/>
        <v>1049172</v>
      </c>
      <c r="B991" s="1">
        <f t="shared" si="60"/>
        <v>1049179</v>
      </c>
      <c r="C991" s="11" t="s">
        <v>54</v>
      </c>
      <c r="D991" s="1" t="str">
        <f t="shared" si="61"/>
        <v>LE</v>
      </c>
      <c r="E991" s="1">
        <f t="shared" si="62"/>
        <v>19</v>
      </c>
      <c r="F991" s="1" t="str">
        <f t="shared" si="63"/>
        <v>19.0mm LE</v>
      </c>
      <c r="G991" s="1" t="str">
        <f>_xlfn.CONCAT(TEXT(Q991,"0.0"),"mm ",INDEX('Pipe Lookup'!D:D,MATCH('~01 Pipe Segmentation'!R991,'Pipe Lookup'!C:C,0))," TYPE ",P991)</f>
        <v>19.0mm Elbow TYPE 26</v>
      </c>
      <c r="L991" s="1" t="s">
        <v>55</v>
      </c>
      <c r="M991" s="1" t="s">
        <v>583</v>
      </c>
      <c r="N991" s="1" t="s">
        <v>584</v>
      </c>
      <c r="O991" s="1">
        <v>7</v>
      </c>
      <c r="P991" s="1">
        <v>26</v>
      </c>
      <c r="Q991" s="1">
        <v>19</v>
      </c>
      <c r="R991" s="1" t="s">
        <v>58</v>
      </c>
      <c r="S991" s="1" t="s">
        <v>562</v>
      </c>
      <c r="U991" s="1" t="s">
        <v>585</v>
      </c>
      <c r="V991" s="1">
        <v>0</v>
      </c>
      <c r="W991" s="1" t="s">
        <v>60</v>
      </c>
      <c r="X991" s="1">
        <v>1049134</v>
      </c>
      <c r="Y991" s="1">
        <v>1049138</v>
      </c>
      <c r="Z991" s="1">
        <v>4</v>
      </c>
      <c r="AA991" s="1">
        <v>28</v>
      </c>
    </row>
    <row r="992" spans="1:27" x14ac:dyDescent="0.2">
      <c r="A992" s="1">
        <f t="shared" si="60"/>
        <v>1049179</v>
      </c>
      <c r="B992" s="1">
        <f t="shared" si="60"/>
        <v>1049185</v>
      </c>
      <c r="C992" s="11" t="s">
        <v>54</v>
      </c>
      <c r="D992" s="1" t="str">
        <f t="shared" si="61"/>
        <v>FBE</v>
      </c>
      <c r="E992" s="1">
        <f t="shared" si="62"/>
        <v>19</v>
      </c>
      <c r="F992" s="1" t="str">
        <f t="shared" si="63"/>
        <v>19.0mm FBE</v>
      </c>
      <c r="G992" s="1" t="str">
        <f>_xlfn.CONCAT(TEXT(Q992,"0.0"),"mm ",INDEX('Pipe Lookup'!D:D,MATCH('~01 Pipe Segmentation'!R992,'Pipe Lookup'!C:C,0))," TYPE ",P992)</f>
        <v>19.0mm Fusion-Bonded Epoxy TYPE 7</v>
      </c>
      <c r="L992" s="1" t="s">
        <v>55</v>
      </c>
      <c r="M992" s="1" t="s">
        <v>584</v>
      </c>
      <c r="N992" s="1" t="s">
        <v>586</v>
      </c>
      <c r="O992" s="1">
        <v>6</v>
      </c>
      <c r="P992" s="1">
        <v>7</v>
      </c>
      <c r="Q992" s="1">
        <v>19</v>
      </c>
      <c r="R992" s="1" t="s">
        <v>56</v>
      </c>
      <c r="S992" s="1" t="s">
        <v>562</v>
      </c>
      <c r="V992" s="1">
        <v>0</v>
      </c>
      <c r="W992" s="1" t="s">
        <v>60</v>
      </c>
      <c r="X992" s="1">
        <v>1049138</v>
      </c>
      <c r="Y992" s="1">
        <v>1049153</v>
      </c>
      <c r="Z992" s="1">
        <v>15</v>
      </c>
      <c r="AA992" s="1">
        <v>34</v>
      </c>
    </row>
    <row r="993" spans="1:27" x14ac:dyDescent="0.2">
      <c r="A993" s="1">
        <f t="shared" si="60"/>
        <v>1049185</v>
      </c>
      <c r="B993" s="1">
        <f t="shared" si="60"/>
        <v>1049218</v>
      </c>
      <c r="C993" s="11" t="s">
        <v>54</v>
      </c>
      <c r="D993" s="1" t="str">
        <f t="shared" si="61"/>
        <v>FBE</v>
      </c>
      <c r="E993" s="1">
        <f t="shared" si="62"/>
        <v>21.5</v>
      </c>
      <c r="F993" s="1" t="str">
        <f t="shared" si="63"/>
        <v>21.5mm FBE</v>
      </c>
      <c r="G993" s="1" t="str">
        <f>_xlfn.CONCAT(TEXT(Q993,"0.0"),"mm ",INDEX('Pipe Lookup'!D:D,MATCH('~01 Pipe Segmentation'!R993,'Pipe Lookup'!C:C,0))," TYPE ",P993)</f>
        <v>21.5mm Fusion-Bonded Epoxy TYPE 34</v>
      </c>
      <c r="L993" s="1" t="s">
        <v>55</v>
      </c>
      <c r="M993" s="1" t="s">
        <v>586</v>
      </c>
      <c r="N993" s="1" t="s">
        <v>587</v>
      </c>
      <c r="O993" s="1">
        <v>33</v>
      </c>
      <c r="P993" s="1">
        <v>34</v>
      </c>
      <c r="Q993" s="1">
        <v>21.5</v>
      </c>
      <c r="R993" s="1" t="s">
        <v>56</v>
      </c>
      <c r="S993" s="1" t="s">
        <v>562</v>
      </c>
      <c r="U993" s="1" t="s">
        <v>588</v>
      </c>
      <c r="V993" s="1">
        <v>0</v>
      </c>
      <c r="W993" s="1" t="s">
        <v>60</v>
      </c>
      <c r="X993" s="1">
        <v>1049153</v>
      </c>
      <c r="Y993" s="1">
        <v>1049157</v>
      </c>
      <c r="Z993" s="1">
        <v>4</v>
      </c>
      <c r="AA993" s="1">
        <v>28</v>
      </c>
    </row>
    <row r="994" spans="1:27" x14ac:dyDescent="0.2">
      <c r="A994" s="1">
        <f t="shared" si="60"/>
        <v>1049220</v>
      </c>
      <c r="B994" s="1">
        <f t="shared" si="60"/>
        <v>1050332.52</v>
      </c>
      <c r="C994" s="11" t="s">
        <v>54</v>
      </c>
      <c r="D994" s="1" t="str">
        <f t="shared" si="61"/>
        <v>FBE</v>
      </c>
      <c r="E994" s="1">
        <f t="shared" si="62"/>
        <v>21.5</v>
      </c>
      <c r="F994" s="1" t="str">
        <f t="shared" si="63"/>
        <v>21.5mm FBE</v>
      </c>
      <c r="G994" s="1" t="str">
        <f>_xlfn.CONCAT(TEXT(Q994,"0.0"),"mm ",INDEX('Pipe Lookup'!D:D,MATCH('~01 Pipe Segmentation'!R994,'Pipe Lookup'!C:C,0))," TYPE ",P994)</f>
        <v>21.5mm Fusion-Bonded Epoxy TYPE 34</v>
      </c>
      <c r="L994" s="1" t="s">
        <v>55</v>
      </c>
      <c r="M994" s="1">
        <v>1049220</v>
      </c>
      <c r="N994" s="1">
        <v>1050332.52</v>
      </c>
      <c r="O994" s="1">
        <v>1112.5200000000186</v>
      </c>
      <c r="P994" s="1">
        <v>34</v>
      </c>
      <c r="Q994" s="1">
        <v>21.5</v>
      </c>
      <c r="R994" s="1" t="s">
        <v>56</v>
      </c>
      <c r="S994" s="1" t="s">
        <v>562</v>
      </c>
      <c r="V994" s="1" t="s">
        <v>175</v>
      </c>
      <c r="W994" s="1" t="s">
        <v>86</v>
      </c>
    </row>
    <row r="995" spans="1:27" x14ac:dyDescent="0.2">
      <c r="A995" s="1">
        <f t="shared" si="60"/>
        <v>1050332.52</v>
      </c>
      <c r="B995" s="1">
        <f t="shared" si="60"/>
        <v>1050860.19</v>
      </c>
      <c r="C995" s="11" t="s">
        <v>54</v>
      </c>
      <c r="D995" s="1" t="str">
        <f t="shared" si="61"/>
        <v>FBE</v>
      </c>
      <c r="E995" s="1">
        <f t="shared" si="62"/>
        <v>19</v>
      </c>
      <c r="F995" s="1" t="str">
        <f t="shared" si="63"/>
        <v>19.0mm FBE</v>
      </c>
      <c r="G995" s="1" t="str">
        <f>_xlfn.CONCAT(TEXT(Q995,"0.0"),"mm ",INDEX('Pipe Lookup'!D:D,MATCH('~01 Pipe Segmentation'!R995,'Pipe Lookup'!C:C,0))," TYPE ",P995)</f>
        <v>19.0mm Fusion-Bonded Epoxy TYPE 7</v>
      </c>
      <c r="L995" s="1" t="s">
        <v>55</v>
      </c>
      <c r="M995" s="1">
        <v>1050332.52</v>
      </c>
      <c r="N995" s="1">
        <v>1050860.19</v>
      </c>
      <c r="O995" s="1">
        <v>527.66999999992549</v>
      </c>
      <c r="P995" s="1">
        <v>7</v>
      </c>
      <c r="Q995" s="1">
        <v>19</v>
      </c>
      <c r="R995" s="1" t="s">
        <v>56</v>
      </c>
      <c r="S995" s="1" t="s">
        <v>562</v>
      </c>
      <c r="V995" s="1">
        <v>0</v>
      </c>
      <c r="W995" s="1" t="s">
        <v>60</v>
      </c>
    </row>
    <row r="996" spans="1:27" x14ac:dyDescent="0.2">
      <c r="A996" s="1">
        <f t="shared" si="60"/>
        <v>1050860.19</v>
      </c>
      <c r="B996" s="1">
        <f t="shared" si="60"/>
        <v>1050864.71</v>
      </c>
      <c r="C996" s="11" t="s">
        <v>54</v>
      </c>
      <c r="D996" s="1" t="str">
        <f t="shared" si="61"/>
        <v>LE</v>
      </c>
      <c r="E996" s="1">
        <f t="shared" si="62"/>
        <v>19</v>
      </c>
      <c r="F996" s="1" t="str">
        <f t="shared" si="63"/>
        <v>19.0mm LE</v>
      </c>
      <c r="G996" s="1" t="str">
        <f>_xlfn.CONCAT(TEXT(Q996,"0.0"),"mm ",INDEX('Pipe Lookup'!D:D,MATCH('~01 Pipe Segmentation'!R996,'Pipe Lookup'!C:C,0))," TYPE ",P996)</f>
        <v>19.0mm Elbow TYPE 26</v>
      </c>
      <c r="L996" s="1" t="s">
        <v>55</v>
      </c>
      <c r="M996" s="1">
        <v>1050860.19</v>
      </c>
      <c r="N996" s="1">
        <v>1050864.71</v>
      </c>
      <c r="O996" s="1">
        <v>4.5200000000186265</v>
      </c>
      <c r="P996" s="1">
        <v>26</v>
      </c>
      <c r="Q996" s="1">
        <v>19</v>
      </c>
      <c r="R996" s="1" t="s">
        <v>58</v>
      </c>
      <c r="S996" s="1" t="s">
        <v>562</v>
      </c>
      <c r="U996" s="1" t="s">
        <v>589</v>
      </c>
      <c r="V996" s="1">
        <v>0</v>
      </c>
      <c r="W996" s="1" t="s">
        <v>60</v>
      </c>
    </row>
    <row r="997" spans="1:27" x14ac:dyDescent="0.2">
      <c r="A997" s="1">
        <f t="shared" si="60"/>
        <v>1050864.71</v>
      </c>
      <c r="B997" s="1">
        <f t="shared" si="60"/>
        <v>1051200</v>
      </c>
      <c r="C997" s="11" t="s">
        <v>54</v>
      </c>
      <c r="D997" s="1" t="str">
        <f t="shared" si="61"/>
        <v>FBE</v>
      </c>
      <c r="E997" s="1">
        <f t="shared" si="62"/>
        <v>19</v>
      </c>
      <c r="F997" s="1" t="str">
        <f t="shared" si="63"/>
        <v>19.0mm FBE</v>
      </c>
      <c r="G997" s="1" t="str">
        <f>_xlfn.CONCAT(TEXT(Q997,"0.0"),"mm ",INDEX('Pipe Lookup'!D:D,MATCH('~01 Pipe Segmentation'!R997,'Pipe Lookup'!C:C,0))," TYPE ",P997)</f>
        <v>19.0mm Fusion-Bonded Epoxy TYPE 7</v>
      </c>
      <c r="L997" s="1" t="s">
        <v>55</v>
      </c>
      <c r="M997" s="1">
        <v>1050864.71</v>
      </c>
      <c r="N997" s="1">
        <v>1051200</v>
      </c>
      <c r="O997" s="1">
        <v>335.29000000003725</v>
      </c>
      <c r="P997" s="1">
        <v>7</v>
      </c>
      <c r="Q997" s="1">
        <v>19</v>
      </c>
      <c r="R997" s="1" t="s">
        <v>56</v>
      </c>
      <c r="S997" s="1" t="s">
        <v>562</v>
      </c>
      <c r="V997" s="1">
        <v>0</v>
      </c>
      <c r="W997" s="1" t="s">
        <v>60</v>
      </c>
    </row>
    <row r="998" spans="1:27" x14ac:dyDescent="0.2">
      <c r="A998" s="1">
        <f t="shared" si="60"/>
        <v>1051200</v>
      </c>
      <c r="B998" s="1">
        <f t="shared" si="60"/>
        <v>1051710.42</v>
      </c>
      <c r="C998" s="11" t="s">
        <v>54</v>
      </c>
      <c r="D998" s="1" t="str">
        <f t="shared" si="61"/>
        <v>FBE</v>
      </c>
      <c r="E998" s="1">
        <f t="shared" si="62"/>
        <v>19</v>
      </c>
      <c r="F998" s="1" t="str">
        <f t="shared" si="63"/>
        <v>19.0mm FBE</v>
      </c>
      <c r="G998" s="1" t="str">
        <f>_xlfn.CONCAT(TEXT(Q998,"0.0"),"mm ",INDEX('Pipe Lookup'!D:D,MATCH('~01 Pipe Segmentation'!R998,'Pipe Lookup'!C:C,0))," TYPE ",P998)</f>
        <v>19.0mm Fusion-Bonded Epoxy TYPE 7</v>
      </c>
      <c r="L998" s="1" t="s">
        <v>55</v>
      </c>
      <c r="M998" s="1">
        <v>1051200</v>
      </c>
      <c r="N998" s="1">
        <v>1051710.42</v>
      </c>
      <c r="O998" s="1">
        <v>510.41999999992549</v>
      </c>
      <c r="P998" s="1">
        <v>7</v>
      </c>
      <c r="Q998" s="1">
        <v>19</v>
      </c>
      <c r="R998" s="1" t="s">
        <v>56</v>
      </c>
      <c r="S998" s="1" t="s">
        <v>590</v>
      </c>
      <c r="V998" s="1">
        <v>0</v>
      </c>
      <c r="W998" s="1" t="s">
        <v>60</v>
      </c>
    </row>
    <row r="999" spans="1:27" x14ac:dyDescent="0.2">
      <c r="A999" s="1">
        <f t="shared" si="60"/>
        <v>1051710.42</v>
      </c>
      <c r="B999" s="1">
        <f t="shared" si="60"/>
        <v>1051715.22</v>
      </c>
      <c r="C999" s="11" t="s">
        <v>54</v>
      </c>
      <c r="D999" s="1" t="str">
        <f t="shared" si="61"/>
        <v>LE</v>
      </c>
      <c r="E999" s="1">
        <f t="shared" si="62"/>
        <v>19</v>
      </c>
      <c r="F999" s="1" t="str">
        <f t="shared" si="63"/>
        <v>19.0mm LE</v>
      </c>
      <c r="G999" s="1" t="str">
        <f>_xlfn.CONCAT(TEXT(Q999,"0.0"),"mm ",INDEX('Pipe Lookup'!D:D,MATCH('~01 Pipe Segmentation'!R999,'Pipe Lookup'!C:C,0))," TYPE ",P999)</f>
        <v>19.0mm Elbow TYPE 26</v>
      </c>
      <c r="L999" s="1" t="s">
        <v>55</v>
      </c>
      <c r="M999" s="1">
        <v>1051710.42</v>
      </c>
      <c r="N999" s="1">
        <v>1051715.22</v>
      </c>
      <c r="O999" s="1">
        <v>4.8000000000465661</v>
      </c>
      <c r="P999" s="1">
        <v>26</v>
      </c>
      <c r="Q999" s="1">
        <v>19</v>
      </c>
      <c r="R999" s="1" t="s">
        <v>58</v>
      </c>
      <c r="S999" s="1" t="s">
        <v>590</v>
      </c>
      <c r="U999" s="1" t="s">
        <v>591</v>
      </c>
      <c r="V999" s="1">
        <v>0</v>
      </c>
      <c r="W999" s="1" t="s">
        <v>60</v>
      </c>
    </row>
    <row r="1000" spans="1:27" x14ac:dyDescent="0.2">
      <c r="A1000" s="1">
        <f t="shared" si="60"/>
        <v>1051715.22</v>
      </c>
      <c r="B1000" s="1">
        <f t="shared" si="60"/>
        <v>1051724.1100000001</v>
      </c>
      <c r="C1000" s="11" t="s">
        <v>54</v>
      </c>
      <c r="D1000" s="1" t="str">
        <f t="shared" si="61"/>
        <v>FBE</v>
      </c>
      <c r="E1000" s="1">
        <f t="shared" si="62"/>
        <v>19</v>
      </c>
      <c r="F1000" s="1" t="str">
        <f t="shared" si="63"/>
        <v>19.0mm FBE</v>
      </c>
      <c r="G1000" s="1" t="str">
        <f>_xlfn.CONCAT(TEXT(Q1000,"0.0"),"mm ",INDEX('Pipe Lookup'!D:D,MATCH('~01 Pipe Segmentation'!R1000,'Pipe Lookup'!C:C,0))," TYPE ",P1000)</f>
        <v>19.0mm Fusion-Bonded Epoxy TYPE 7</v>
      </c>
      <c r="L1000" s="1" t="s">
        <v>55</v>
      </c>
      <c r="M1000" s="1">
        <v>1051715.22</v>
      </c>
      <c r="N1000" s="1">
        <v>1051724.1100000001</v>
      </c>
      <c r="O1000" s="1">
        <v>8.8900000001303852</v>
      </c>
      <c r="P1000" s="1">
        <v>7</v>
      </c>
      <c r="Q1000" s="1">
        <v>19</v>
      </c>
      <c r="R1000" s="1" t="s">
        <v>56</v>
      </c>
      <c r="S1000" s="1" t="s">
        <v>590</v>
      </c>
      <c r="V1000" s="1">
        <v>0</v>
      </c>
      <c r="W1000" s="1" t="s">
        <v>60</v>
      </c>
    </row>
    <row r="1001" spans="1:27" x14ac:dyDescent="0.2">
      <c r="A1001" s="1">
        <f t="shared" si="60"/>
        <v>1051724.1100000001</v>
      </c>
      <c r="B1001" s="1">
        <f t="shared" si="60"/>
        <v>1051729.42</v>
      </c>
      <c r="C1001" s="11" t="s">
        <v>54</v>
      </c>
      <c r="D1001" s="1" t="str">
        <f t="shared" si="61"/>
        <v>LE</v>
      </c>
      <c r="E1001" s="1">
        <f t="shared" si="62"/>
        <v>19</v>
      </c>
      <c r="F1001" s="1" t="str">
        <f t="shared" si="63"/>
        <v>19.0mm LE</v>
      </c>
      <c r="G1001" s="1" t="str">
        <f>_xlfn.CONCAT(TEXT(Q1001,"0.0"),"mm ",INDEX('Pipe Lookup'!D:D,MATCH('~01 Pipe Segmentation'!R1001,'Pipe Lookup'!C:C,0))," TYPE ",P1001)</f>
        <v>19.0mm Elbow TYPE 26</v>
      </c>
      <c r="L1001" s="1" t="s">
        <v>55</v>
      </c>
      <c r="M1001" s="1">
        <v>1051724.1100000001</v>
      </c>
      <c r="N1001" s="1">
        <v>1051729.42</v>
      </c>
      <c r="O1001" s="1">
        <v>5.3099999998230487</v>
      </c>
      <c r="P1001" s="1">
        <v>26</v>
      </c>
      <c r="Q1001" s="1">
        <v>19</v>
      </c>
      <c r="R1001" s="1" t="s">
        <v>58</v>
      </c>
      <c r="S1001" s="1" t="s">
        <v>590</v>
      </c>
      <c r="U1001" s="1" t="s">
        <v>592</v>
      </c>
      <c r="V1001" s="1">
        <v>0</v>
      </c>
      <c r="W1001" s="1" t="s">
        <v>60</v>
      </c>
    </row>
    <row r="1002" spans="1:27" x14ac:dyDescent="0.2">
      <c r="A1002" s="1">
        <f t="shared" si="60"/>
        <v>1051729.42</v>
      </c>
      <c r="B1002" s="1">
        <f t="shared" si="60"/>
        <v>1051753.42</v>
      </c>
      <c r="C1002" s="11" t="s">
        <v>54</v>
      </c>
      <c r="D1002" s="1" t="str">
        <f t="shared" si="61"/>
        <v>FBE</v>
      </c>
      <c r="E1002" s="1">
        <f t="shared" si="62"/>
        <v>19</v>
      </c>
      <c r="F1002" s="1" t="str">
        <f t="shared" si="63"/>
        <v>19.0mm FBE</v>
      </c>
      <c r="G1002" s="1" t="str">
        <f>_xlfn.CONCAT(TEXT(Q1002,"0.0"),"mm ",INDEX('Pipe Lookup'!D:D,MATCH('~01 Pipe Segmentation'!R1002,'Pipe Lookup'!C:C,0))," TYPE ",P1002)</f>
        <v>19.0mm Fusion-Bonded Epoxy TYPE 7</v>
      </c>
      <c r="L1002" s="1" t="s">
        <v>55</v>
      </c>
      <c r="M1002" s="1">
        <v>1051729.42</v>
      </c>
      <c r="N1002" s="1">
        <v>1051753.42</v>
      </c>
      <c r="O1002" s="1">
        <v>24</v>
      </c>
      <c r="P1002" s="1">
        <v>7</v>
      </c>
      <c r="Q1002" s="1">
        <v>19</v>
      </c>
      <c r="R1002" s="1" t="s">
        <v>56</v>
      </c>
      <c r="S1002" s="1" t="s">
        <v>590</v>
      </c>
      <c r="V1002" s="1">
        <v>0</v>
      </c>
      <c r="W1002" s="1" t="s">
        <v>60</v>
      </c>
    </row>
    <row r="1003" spans="1:27" x14ac:dyDescent="0.2">
      <c r="A1003" s="1">
        <f t="shared" si="60"/>
        <v>1051753.42</v>
      </c>
      <c r="B1003" s="1">
        <f t="shared" si="60"/>
        <v>1051891</v>
      </c>
      <c r="C1003" s="11" t="s">
        <v>54</v>
      </c>
      <c r="D1003" s="1" t="str">
        <f t="shared" si="61"/>
        <v>FBE</v>
      </c>
      <c r="E1003" s="1">
        <f t="shared" si="62"/>
        <v>14.7</v>
      </c>
      <c r="F1003" s="1" t="str">
        <f t="shared" si="63"/>
        <v>14.7mm FBE</v>
      </c>
      <c r="G1003" s="1" t="str">
        <f>_xlfn.CONCAT(TEXT(Q1003,"0.0"),"mm ",INDEX('Pipe Lookup'!D:D,MATCH('~01 Pipe Segmentation'!R1003,'Pipe Lookup'!C:C,0))," TYPE ",P1003)</f>
        <v>14.7mm Fusion-Bonded Epoxy TYPE 5</v>
      </c>
      <c r="L1003" s="1" t="s">
        <v>55</v>
      </c>
      <c r="M1003" s="1">
        <v>1051753.42</v>
      </c>
      <c r="N1003" s="1">
        <v>1051891</v>
      </c>
      <c r="O1003" s="1">
        <v>137.58000000007451</v>
      </c>
      <c r="P1003" s="1">
        <v>5</v>
      </c>
      <c r="Q1003" s="1">
        <v>14.7</v>
      </c>
      <c r="R1003" s="1" t="s">
        <v>56</v>
      </c>
      <c r="S1003" s="1" t="s">
        <v>590</v>
      </c>
      <c r="V1003" s="1">
        <v>0</v>
      </c>
      <c r="W1003" s="1" t="s">
        <v>60</v>
      </c>
    </row>
    <row r="1004" spans="1:27" x14ac:dyDescent="0.2">
      <c r="A1004" s="1">
        <f t="shared" si="60"/>
        <v>1051891</v>
      </c>
      <c r="B1004" s="1">
        <f t="shared" si="60"/>
        <v>1051915</v>
      </c>
      <c r="C1004" s="11" t="s">
        <v>54</v>
      </c>
      <c r="D1004" s="1" t="str">
        <f t="shared" si="61"/>
        <v>FBE</v>
      </c>
      <c r="E1004" s="1">
        <f t="shared" si="62"/>
        <v>19</v>
      </c>
      <c r="F1004" s="1" t="str">
        <f t="shared" si="63"/>
        <v>19.0mm FBE</v>
      </c>
      <c r="G1004" s="1" t="str">
        <f>_xlfn.CONCAT(TEXT(Q1004,"0.0"),"mm ",INDEX('Pipe Lookup'!D:D,MATCH('~01 Pipe Segmentation'!R1004,'Pipe Lookup'!C:C,0))," TYPE ",P1004)</f>
        <v>19.0mm Fusion-Bonded Epoxy TYPE 7</v>
      </c>
      <c r="L1004" s="1" t="s">
        <v>55</v>
      </c>
      <c r="M1004" s="1">
        <v>1051891</v>
      </c>
      <c r="N1004" s="1">
        <v>1051915</v>
      </c>
      <c r="O1004" s="1">
        <v>24</v>
      </c>
      <c r="P1004" s="1">
        <v>7</v>
      </c>
      <c r="Q1004" s="1">
        <v>19</v>
      </c>
      <c r="R1004" s="1" t="s">
        <v>56</v>
      </c>
      <c r="S1004" s="1" t="s">
        <v>590</v>
      </c>
      <c r="V1004" s="1">
        <v>0</v>
      </c>
      <c r="W1004" s="1" t="s">
        <v>60</v>
      </c>
    </row>
    <row r="1005" spans="1:27" x14ac:dyDescent="0.2">
      <c r="A1005" s="1">
        <f t="shared" si="60"/>
        <v>1051915</v>
      </c>
      <c r="B1005" s="1">
        <f t="shared" si="60"/>
        <v>1052070</v>
      </c>
      <c r="C1005" s="11" t="s">
        <v>54</v>
      </c>
      <c r="D1005" s="1" t="str">
        <f t="shared" si="61"/>
        <v>FBE</v>
      </c>
      <c r="E1005" s="1">
        <f t="shared" si="62"/>
        <v>21.5</v>
      </c>
      <c r="F1005" s="1" t="str">
        <f t="shared" si="63"/>
        <v>21.5mm FBE</v>
      </c>
      <c r="G1005" s="1" t="str">
        <f>_xlfn.CONCAT(TEXT(Q1005,"0.0"),"mm ",INDEX('Pipe Lookup'!D:D,MATCH('~01 Pipe Segmentation'!R1005,'Pipe Lookup'!C:C,0))," TYPE ",P1005)</f>
        <v>21.5mm Fusion-Bonded Epoxy TYPE 34</v>
      </c>
      <c r="L1005" s="1" t="s">
        <v>55</v>
      </c>
      <c r="M1005" s="1">
        <v>1051915</v>
      </c>
      <c r="N1005" s="1">
        <v>1052070</v>
      </c>
      <c r="O1005" s="1">
        <v>155</v>
      </c>
      <c r="P1005" s="1">
        <v>34</v>
      </c>
      <c r="Q1005" s="1">
        <v>21.5</v>
      </c>
      <c r="R1005" s="1" t="s">
        <v>56</v>
      </c>
      <c r="S1005" s="1" t="s">
        <v>590</v>
      </c>
      <c r="V1005" s="1">
        <v>0</v>
      </c>
      <c r="W1005" s="1" t="s">
        <v>60</v>
      </c>
    </row>
    <row r="1006" spans="1:27" x14ac:dyDescent="0.2">
      <c r="A1006" s="1">
        <f t="shared" si="60"/>
        <v>1052070</v>
      </c>
      <c r="B1006" s="1">
        <f t="shared" si="60"/>
        <v>1052150</v>
      </c>
      <c r="C1006" s="11" t="s">
        <v>54</v>
      </c>
      <c r="D1006" s="1" t="str">
        <f t="shared" si="61"/>
        <v>FBE</v>
      </c>
      <c r="E1006" s="1">
        <f t="shared" si="62"/>
        <v>21.5</v>
      </c>
      <c r="F1006" s="1" t="str">
        <f t="shared" si="63"/>
        <v>21.5mm FBE</v>
      </c>
      <c r="G1006" s="1" t="str">
        <f>_xlfn.CONCAT(TEXT(Q1006,"0.0"),"mm ",INDEX('Pipe Lookup'!D:D,MATCH('~01 Pipe Segmentation'!R1006,'Pipe Lookup'!C:C,0))," TYPE ",P1006)</f>
        <v>21.5mm Fusion-Bonded Epoxy TYPE 34</v>
      </c>
      <c r="L1006" s="1" t="s">
        <v>55</v>
      </c>
      <c r="M1006" s="1">
        <v>1052070</v>
      </c>
      <c r="N1006" s="1">
        <v>1052150</v>
      </c>
      <c r="O1006" s="1">
        <v>80</v>
      </c>
      <c r="P1006" s="1">
        <v>34</v>
      </c>
      <c r="Q1006" s="1">
        <v>21.5</v>
      </c>
      <c r="R1006" s="1" t="s">
        <v>56</v>
      </c>
      <c r="S1006" s="1" t="s">
        <v>590</v>
      </c>
      <c r="U1006" s="1" t="s">
        <v>593</v>
      </c>
      <c r="V1006" s="1">
        <v>0</v>
      </c>
      <c r="W1006" s="1" t="s">
        <v>86</v>
      </c>
    </row>
    <row r="1007" spans="1:27" x14ac:dyDescent="0.2">
      <c r="A1007" s="1">
        <f t="shared" si="60"/>
        <v>1052150</v>
      </c>
      <c r="B1007" s="1">
        <f t="shared" si="60"/>
        <v>1052284</v>
      </c>
      <c r="C1007" s="11" t="s">
        <v>54</v>
      </c>
      <c r="D1007" s="1" t="str">
        <f t="shared" si="61"/>
        <v>FBE</v>
      </c>
      <c r="E1007" s="1">
        <f t="shared" si="62"/>
        <v>21.5</v>
      </c>
      <c r="F1007" s="1" t="str">
        <f t="shared" si="63"/>
        <v>21.5mm FBE</v>
      </c>
      <c r="G1007" s="1" t="str">
        <f>_xlfn.CONCAT(TEXT(Q1007,"0.0"),"mm ",INDEX('Pipe Lookup'!D:D,MATCH('~01 Pipe Segmentation'!R1007,'Pipe Lookup'!C:C,0))," TYPE ",P1007)</f>
        <v>21.5mm Fusion-Bonded Epoxy TYPE 34</v>
      </c>
      <c r="L1007" s="1" t="s">
        <v>55</v>
      </c>
      <c r="M1007" s="1">
        <v>1052150</v>
      </c>
      <c r="N1007" s="1" t="s">
        <v>594</v>
      </c>
      <c r="O1007" s="1">
        <v>134</v>
      </c>
      <c r="P1007" s="1">
        <v>34</v>
      </c>
      <c r="Q1007" s="1">
        <v>21.5</v>
      </c>
      <c r="R1007" s="1" t="s">
        <v>56</v>
      </c>
      <c r="S1007" s="1" t="s">
        <v>590</v>
      </c>
      <c r="U1007" s="1" t="s">
        <v>209</v>
      </c>
      <c r="V1007" s="1">
        <v>0</v>
      </c>
      <c r="W1007" s="1" t="s">
        <v>86</v>
      </c>
    </row>
    <row r="1008" spans="1:27" x14ac:dyDescent="0.2">
      <c r="A1008" s="1">
        <f t="shared" si="60"/>
        <v>1052284</v>
      </c>
      <c r="B1008" s="1">
        <f t="shared" si="60"/>
        <v>1052289</v>
      </c>
      <c r="C1008" s="11" t="s">
        <v>54</v>
      </c>
      <c r="D1008" s="1" t="str">
        <f t="shared" si="61"/>
        <v>LE</v>
      </c>
      <c r="E1008" s="1">
        <f t="shared" si="62"/>
        <v>23.7</v>
      </c>
      <c r="F1008" s="1" t="str">
        <f t="shared" si="63"/>
        <v>23.7mm LE</v>
      </c>
      <c r="G1008" s="1" t="str">
        <f>_xlfn.CONCAT(TEXT(Q1008,"0.0"),"mm ",INDEX('Pipe Lookup'!D:D,MATCH('~01 Pipe Segmentation'!R1008,'Pipe Lookup'!C:C,0))," TYPE ",P1008)</f>
        <v>23.7mm Elbow TYPE 28</v>
      </c>
      <c r="L1008" s="1" t="s">
        <v>55</v>
      </c>
      <c r="M1008" s="1" t="s">
        <v>594</v>
      </c>
      <c r="N1008" s="1" t="s">
        <v>595</v>
      </c>
      <c r="O1008" s="1">
        <v>5</v>
      </c>
      <c r="P1008" s="1">
        <v>28</v>
      </c>
      <c r="Q1008" s="1">
        <v>23.7</v>
      </c>
      <c r="R1008" s="1" t="s">
        <v>58</v>
      </c>
      <c r="S1008" s="1" t="s">
        <v>590</v>
      </c>
      <c r="U1008" s="1" t="s">
        <v>67</v>
      </c>
      <c r="V1008" s="1">
        <v>0</v>
      </c>
      <c r="W1008" s="1" t="s">
        <v>60</v>
      </c>
    </row>
    <row r="1009" spans="1:23" x14ac:dyDescent="0.2">
      <c r="A1009" s="1">
        <f t="shared" si="60"/>
        <v>1052289</v>
      </c>
      <c r="B1009" s="1">
        <f t="shared" si="60"/>
        <v>1052350</v>
      </c>
      <c r="C1009" s="11" t="s">
        <v>54</v>
      </c>
      <c r="D1009" s="1" t="str">
        <f t="shared" si="61"/>
        <v>FBE</v>
      </c>
      <c r="E1009" s="1">
        <f t="shared" si="62"/>
        <v>19</v>
      </c>
      <c r="F1009" s="1" t="str">
        <f t="shared" si="63"/>
        <v>19.0mm FBE</v>
      </c>
      <c r="G1009" s="1" t="str">
        <f>_xlfn.CONCAT(TEXT(Q1009,"0.0"),"mm ",INDEX('Pipe Lookup'!D:D,MATCH('~01 Pipe Segmentation'!R1009,'Pipe Lookup'!C:C,0))," TYPE ",P1009)</f>
        <v>19.0mm Fusion-Bonded Epoxy TYPE 7</v>
      </c>
      <c r="L1009" s="1" t="s">
        <v>55</v>
      </c>
      <c r="M1009" s="1" t="s">
        <v>595</v>
      </c>
      <c r="N1009" s="1" t="s">
        <v>596</v>
      </c>
      <c r="O1009" s="1">
        <v>61</v>
      </c>
      <c r="P1009" s="1">
        <v>7</v>
      </c>
      <c r="Q1009" s="1">
        <v>19</v>
      </c>
      <c r="R1009" s="1" t="s">
        <v>56</v>
      </c>
      <c r="S1009" s="1" t="s">
        <v>590</v>
      </c>
      <c r="U1009" s="1" t="s">
        <v>251</v>
      </c>
      <c r="V1009" s="1">
        <v>0</v>
      </c>
      <c r="W1009" s="1" t="s">
        <v>60</v>
      </c>
    </row>
    <row r="1010" spans="1:23" x14ac:dyDescent="0.2">
      <c r="A1010" s="1">
        <f t="shared" si="60"/>
        <v>1052350</v>
      </c>
      <c r="B1010" s="1">
        <f t="shared" si="60"/>
        <v>1052363</v>
      </c>
      <c r="C1010" s="11" t="s">
        <v>54</v>
      </c>
      <c r="D1010" s="1" t="str">
        <f t="shared" si="61"/>
        <v>FBE</v>
      </c>
      <c r="E1010" s="1">
        <f t="shared" si="62"/>
        <v>19</v>
      </c>
      <c r="F1010" s="1" t="str">
        <f t="shared" si="63"/>
        <v>19.0mm FBE</v>
      </c>
      <c r="G1010" s="1" t="str">
        <f>_xlfn.CONCAT(TEXT(Q1010,"0.0"),"mm ",INDEX('Pipe Lookup'!D:D,MATCH('~01 Pipe Segmentation'!R1010,'Pipe Lookup'!C:C,0))," TYPE ",P1010)</f>
        <v>19.0mm Fusion-Bonded Epoxy TYPE 7</v>
      </c>
      <c r="L1010" s="1" t="s">
        <v>55</v>
      </c>
      <c r="M1010" s="1" t="s">
        <v>596</v>
      </c>
      <c r="N1010" s="1" t="s">
        <v>597</v>
      </c>
      <c r="O1010" s="1">
        <v>13</v>
      </c>
      <c r="P1010" s="1">
        <v>7</v>
      </c>
      <c r="Q1010" s="1">
        <v>19</v>
      </c>
      <c r="R1010" s="1" t="s">
        <v>56</v>
      </c>
      <c r="S1010" s="1" t="s">
        <v>590</v>
      </c>
      <c r="V1010" s="1">
        <v>0</v>
      </c>
      <c r="W1010" s="1" t="s">
        <v>86</v>
      </c>
    </row>
    <row r="1011" spans="1:23" x14ac:dyDescent="0.2">
      <c r="A1011" s="1">
        <f t="shared" si="60"/>
        <v>1052370</v>
      </c>
      <c r="B1011" s="1">
        <f t="shared" si="60"/>
        <v>1052382</v>
      </c>
      <c r="C1011" s="11" t="s">
        <v>54</v>
      </c>
      <c r="D1011" s="1" t="str">
        <f t="shared" si="61"/>
        <v>FBE</v>
      </c>
      <c r="E1011" s="1">
        <f t="shared" si="62"/>
        <v>19</v>
      </c>
      <c r="F1011" s="1" t="str">
        <f t="shared" si="63"/>
        <v>19.0mm FBE</v>
      </c>
      <c r="G1011" s="1" t="str">
        <f>_xlfn.CONCAT(TEXT(Q1011,"0.0"),"mm ",INDEX('Pipe Lookup'!D:D,MATCH('~01 Pipe Segmentation'!R1011,'Pipe Lookup'!C:C,0))," TYPE ",P1011)</f>
        <v>19.0mm Fusion-Bonded Epoxy TYPE 7</v>
      </c>
      <c r="L1011" s="1" t="s">
        <v>55</v>
      </c>
      <c r="M1011" s="1">
        <v>1052370</v>
      </c>
      <c r="N1011" s="1">
        <v>1052382</v>
      </c>
      <c r="O1011" s="1">
        <v>12</v>
      </c>
      <c r="P1011" s="1">
        <v>7</v>
      </c>
      <c r="Q1011" s="1">
        <v>19</v>
      </c>
      <c r="R1011" s="1" t="s">
        <v>56</v>
      </c>
      <c r="S1011" s="1" t="s">
        <v>590</v>
      </c>
      <c r="U1011" s="1" t="s">
        <v>598</v>
      </c>
      <c r="V1011" s="1" t="s">
        <v>175</v>
      </c>
      <c r="W1011" s="1" t="s">
        <v>86</v>
      </c>
    </row>
    <row r="1012" spans="1:23" x14ac:dyDescent="0.2">
      <c r="A1012" s="1">
        <f t="shared" si="60"/>
        <v>1052382</v>
      </c>
      <c r="B1012" s="1">
        <f t="shared" si="60"/>
        <v>1052597.42</v>
      </c>
      <c r="C1012" s="11" t="s">
        <v>54</v>
      </c>
      <c r="D1012" s="1" t="str">
        <f t="shared" si="61"/>
        <v>FBE</v>
      </c>
      <c r="E1012" s="1">
        <f t="shared" si="62"/>
        <v>14.7</v>
      </c>
      <c r="F1012" s="1" t="str">
        <f t="shared" si="63"/>
        <v>14.7mm FBE</v>
      </c>
      <c r="G1012" s="1" t="str">
        <f>_xlfn.CONCAT(TEXT(Q1012,"0.0"),"mm ",INDEX('Pipe Lookup'!D:D,MATCH('~01 Pipe Segmentation'!R1012,'Pipe Lookup'!C:C,0))," TYPE ",P1012)</f>
        <v>14.7mm Fusion-Bonded Epoxy TYPE 5</v>
      </c>
      <c r="L1012" s="1" t="s">
        <v>55</v>
      </c>
      <c r="M1012" s="1">
        <v>1052382</v>
      </c>
      <c r="N1012" s="1">
        <v>1052597.42</v>
      </c>
      <c r="O1012" s="1">
        <v>215.41999999992549</v>
      </c>
      <c r="P1012" s="1">
        <v>5</v>
      </c>
      <c r="Q1012" s="1">
        <v>14.7</v>
      </c>
      <c r="R1012" s="1" t="s">
        <v>56</v>
      </c>
      <c r="S1012" s="1" t="s">
        <v>590</v>
      </c>
      <c r="V1012" s="1">
        <v>0</v>
      </c>
      <c r="W1012" s="1" t="s">
        <v>60</v>
      </c>
    </row>
    <row r="1013" spans="1:23" x14ac:dyDescent="0.2">
      <c r="A1013" s="1">
        <f t="shared" si="60"/>
        <v>1052597.42</v>
      </c>
      <c r="B1013" s="1">
        <f t="shared" si="60"/>
        <v>1052621.42</v>
      </c>
      <c r="C1013" s="11" t="s">
        <v>54</v>
      </c>
      <c r="D1013" s="1" t="str">
        <f t="shared" si="61"/>
        <v>FBE</v>
      </c>
      <c r="E1013" s="1">
        <f t="shared" si="62"/>
        <v>19</v>
      </c>
      <c r="F1013" s="1" t="str">
        <f t="shared" si="63"/>
        <v>19.0mm FBE</v>
      </c>
      <c r="G1013" s="1" t="str">
        <f>_xlfn.CONCAT(TEXT(Q1013,"0.0"),"mm ",INDEX('Pipe Lookup'!D:D,MATCH('~01 Pipe Segmentation'!R1013,'Pipe Lookup'!C:C,0))," TYPE ",P1013)</f>
        <v>19.0mm Fusion-Bonded Epoxy TYPE 7</v>
      </c>
      <c r="L1013" s="1" t="s">
        <v>55</v>
      </c>
      <c r="M1013" s="1">
        <v>1052597.42</v>
      </c>
      <c r="N1013" s="1">
        <v>1052621.42</v>
      </c>
      <c r="O1013" s="1">
        <v>24</v>
      </c>
      <c r="P1013" s="1">
        <v>7</v>
      </c>
      <c r="Q1013" s="1">
        <v>19</v>
      </c>
      <c r="R1013" s="1" t="s">
        <v>56</v>
      </c>
      <c r="S1013" s="1" t="s">
        <v>590</v>
      </c>
      <c r="U1013" s="1" t="s">
        <v>599</v>
      </c>
      <c r="V1013" s="1">
        <v>0</v>
      </c>
      <c r="W1013" s="1" t="s">
        <v>60</v>
      </c>
    </row>
    <row r="1014" spans="1:23" x14ac:dyDescent="0.2">
      <c r="A1014" s="1">
        <f t="shared" si="60"/>
        <v>1052621.42</v>
      </c>
      <c r="B1014" s="1">
        <f t="shared" si="60"/>
        <v>1052859.75</v>
      </c>
      <c r="C1014" s="11" t="s">
        <v>54</v>
      </c>
      <c r="D1014" s="1" t="str">
        <f t="shared" si="61"/>
        <v>FBE</v>
      </c>
      <c r="E1014" s="1">
        <f t="shared" si="62"/>
        <v>14.7</v>
      </c>
      <c r="F1014" s="1" t="str">
        <f t="shared" si="63"/>
        <v>14.7mm FBE</v>
      </c>
      <c r="G1014" s="1" t="str">
        <f>_xlfn.CONCAT(TEXT(Q1014,"0.0"),"mm ",INDEX('Pipe Lookup'!D:D,MATCH('~01 Pipe Segmentation'!R1014,'Pipe Lookup'!C:C,0))," TYPE ",P1014)</f>
        <v>14.7mm Fusion-Bonded Epoxy TYPE 5</v>
      </c>
      <c r="L1014" s="1" t="s">
        <v>55</v>
      </c>
      <c r="M1014" s="1">
        <v>1052621.42</v>
      </c>
      <c r="N1014" s="1">
        <v>1052859.75</v>
      </c>
      <c r="O1014" s="1">
        <v>238.33000000007451</v>
      </c>
      <c r="P1014" s="1">
        <v>5</v>
      </c>
      <c r="Q1014" s="1">
        <v>14.7</v>
      </c>
      <c r="R1014" s="1" t="s">
        <v>56</v>
      </c>
      <c r="S1014" s="1" t="s">
        <v>590</v>
      </c>
      <c r="V1014" s="1">
        <v>0</v>
      </c>
      <c r="W1014" s="1" t="s">
        <v>60</v>
      </c>
    </row>
    <row r="1015" spans="1:23" x14ac:dyDescent="0.2">
      <c r="A1015" s="1">
        <f t="shared" si="60"/>
        <v>1052859.75</v>
      </c>
      <c r="B1015" s="1">
        <f t="shared" si="60"/>
        <v>1052864.1100000001</v>
      </c>
      <c r="C1015" s="11" t="s">
        <v>54</v>
      </c>
      <c r="D1015" s="1" t="str">
        <f t="shared" si="61"/>
        <v>LE</v>
      </c>
      <c r="E1015" s="1">
        <f t="shared" si="62"/>
        <v>14.7</v>
      </c>
      <c r="F1015" s="1" t="str">
        <f t="shared" si="63"/>
        <v>14.7mm LE</v>
      </c>
      <c r="G1015" s="1" t="str">
        <f>_xlfn.CONCAT(TEXT(Q1015,"0.0"),"mm ",INDEX('Pipe Lookup'!D:D,MATCH('~01 Pipe Segmentation'!R1015,'Pipe Lookup'!C:C,0))," TYPE ",P1015)</f>
        <v>14.7mm Elbow TYPE 22</v>
      </c>
      <c r="L1015" s="1" t="s">
        <v>55</v>
      </c>
      <c r="M1015" s="1">
        <v>1052859.75</v>
      </c>
      <c r="N1015" s="1">
        <v>1052864.1100000001</v>
      </c>
      <c r="O1015" s="1">
        <v>4.3600000001024455</v>
      </c>
      <c r="P1015" s="1">
        <v>22</v>
      </c>
      <c r="Q1015" s="1">
        <v>14.7</v>
      </c>
      <c r="R1015" s="1" t="s">
        <v>58</v>
      </c>
      <c r="S1015" s="1" t="s">
        <v>590</v>
      </c>
      <c r="U1015" s="1" t="s">
        <v>600</v>
      </c>
      <c r="V1015" s="1">
        <v>0</v>
      </c>
      <c r="W1015" s="1" t="s">
        <v>60</v>
      </c>
    </row>
    <row r="1016" spans="1:23" x14ac:dyDescent="0.2">
      <c r="A1016" s="1">
        <f t="shared" si="60"/>
        <v>1052864.1100000001</v>
      </c>
      <c r="B1016" s="1">
        <f t="shared" si="60"/>
        <v>1053080.8999999999</v>
      </c>
      <c r="C1016" s="11" t="s">
        <v>54</v>
      </c>
      <c r="D1016" s="1" t="str">
        <f t="shared" si="61"/>
        <v>FBE</v>
      </c>
      <c r="E1016" s="1">
        <f t="shared" si="62"/>
        <v>14.7</v>
      </c>
      <c r="F1016" s="1" t="str">
        <f t="shared" si="63"/>
        <v>14.7mm FBE</v>
      </c>
      <c r="G1016" s="1" t="str">
        <f>_xlfn.CONCAT(TEXT(Q1016,"0.0"),"mm ",INDEX('Pipe Lookup'!D:D,MATCH('~01 Pipe Segmentation'!R1016,'Pipe Lookup'!C:C,0))," TYPE ",P1016)</f>
        <v>14.7mm Fusion-Bonded Epoxy TYPE 5</v>
      </c>
      <c r="L1016" s="1" t="s">
        <v>55</v>
      </c>
      <c r="M1016" s="1">
        <v>1052864.1100000001</v>
      </c>
      <c r="N1016" s="1">
        <v>1053080.8999999999</v>
      </c>
      <c r="O1016" s="1">
        <v>216.78999999980442</v>
      </c>
      <c r="P1016" s="1">
        <v>5</v>
      </c>
      <c r="Q1016" s="1">
        <v>14.7</v>
      </c>
      <c r="R1016" s="1" t="s">
        <v>56</v>
      </c>
      <c r="S1016" s="1" t="s">
        <v>590</v>
      </c>
      <c r="V1016" s="1">
        <v>0</v>
      </c>
      <c r="W1016" s="1" t="s">
        <v>60</v>
      </c>
    </row>
    <row r="1017" spans="1:23" x14ac:dyDescent="0.2">
      <c r="A1017" s="1">
        <f t="shared" si="60"/>
        <v>1053080.8999999999</v>
      </c>
      <c r="B1017" s="1">
        <f t="shared" si="60"/>
        <v>1053086.29</v>
      </c>
      <c r="C1017" s="11" t="s">
        <v>54</v>
      </c>
      <c r="D1017" s="1" t="str">
        <f t="shared" si="61"/>
        <v>LE</v>
      </c>
      <c r="E1017" s="1">
        <f t="shared" si="62"/>
        <v>14.7</v>
      </c>
      <c r="F1017" s="1" t="str">
        <f t="shared" si="63"/>
        <v>14.7mm LE</v>
      </c>
      <c r="G1017" s="1" t="str">
        <f>_xlfn.CONCAT(TEXT(Q1017,"0.0"),"mm ",INDEX('Pipe Lookup'!D:D,MATCH('~01 Pipe Segmentation'!R1017,'Pipe Lookup'!C:C,0))," TYPE ",P1017)</f>
        <v>14.7mm Elbow TYPE 22</v>
      </c>
      <c r="L1017" s="1" t="s">
        <v>55</v>
      </c>
      <c r="M1017" s="1">
        <v>1053080.8999999999</v>
      </c>
      <c r="N1017" s="1">
        <v>1053086.29</v>
      </c>
      <c r="O1017" s="1">
        <v>5.3900000001303852</v>
      </c>
      <c r="P1017" s="1">
        <v>22</v>
      </c>
      <c r="Q1017" s="1">
        <v>14.7</v>
      </c>
      <c r="R1017" s="1" t="s">
        <v>58</v>
      </c>
      <c r="S1017" s="1" t="s">
        <v>590</v>
      </c>
      <c r="U1017" s="1" t="s">
        <v>601</v>
      </c>
      <c r="V1017" s="1">
        <v>0</v>
      </c>
      <c r="W1017" s="1" t="s">
        <v>60</v>
      </c>
    </row>
    <row r="1018" spans="1:23" x14ac:dyDescent="0.2">
      <c r="A1018" s="1">
        <f t="shared" si="60"/>
        <v>1053086.29</v>
      </c>
      <c r="B1018" s="1">
        <f t="shared" si="60"/>
        <v>1053091.04</v>
      </c>
      <c r="C1018" s="11" t="s">
        <v>54</v>
      </c>
      <c r="D1018" s="1" t="str">
        <f t="shared" si="61"/>
        <v>FBE</v>
      </c>
      <c r="E1018" s="1">
        <f t="shared" si="62"/>
        <v>14.7</v>
      </c>
      <c r="F1018" s="1" t="str">
        <f t="shared" si="63"/>
        <v>14.7mm FBE</v>
      </c>
      <c r="G1018" s="1" t="str">
        <f>_xlfn.CONCAT(TEXT(Q1018,"0.0"),"mm ",INDEX('Pipe Lookup'!D:D,MATCH('~01 Pipe Segmentation'!R1018,'Pipe Lookup'!C:C,0))," TYPE ",P1018)</f>
        <v>14.7mm Fusion-Bonded Epoxy TYPE 5</v>
      </c>
      <c r="L1018" s="1" t="s">
        <v>55</v>
      </c>
      <c r="M1018" s="1">
        <v>1053086.29</v>
      </c>
      <c r="N1018" s="1">
        <v>1053091.04</v>
      </c>
      <c r="O1018" s="1">
        <v>4.75</v>
      </c>
      <c r="P1018" s="1">
        <v>5</v>
      </c>
      <c r="Q1018" s="1">
        <v>14.7</v>
      </c>
      <c r="R1018" s="1" t="s">
        <v>56</v>
      </c>
      <c r="S1018" s="1" t="s">
        <v>590</v>
      </c>
      <c r="V1018" s="1">
        <v>0</v>
      </c>
      <c r="W1018" s="1" t="s">
        <v>60</v>
      </c>
    </row>
    <row r="1019" spans="1:23" x14ac:dyDescent="0.2">
      <c r="A1019" s="1">
        <f t="shared" si="60"/>
        <v>1053091.04</v>
      </c>
      <c r="B1019" s="1">
        <f t="shared" si="60"/>
        <v>1053096.43</v>
      </c>
      <c r="C1019" s="11" t="s">
        <v>54</v>
      </c>
      <c r="D1019" s="1" t="str">
        <f t="shared" si="61"/>
        <v>LE</v>
      </c>
      <c r="E1019" s="1">
        <f t="shared" si="62"/>
        <v>14.7</v>
      </c>
      <c r="F1019" s="1" t="str">
        <f t="shared" si="63"/>
        <v>14.7mm LE</v>
      </c>
      <c r="G1019" s="1" t="str">
        <f>_xlfn.CONCAT(TEXT(Q1019,"0.0"),"mm ",INDEX('Pipe Lookup'!D:D,MATCH('~01 Pipe Segmentation'!R1019,'Pipe Lookup'!C:C,0))," TYPE ",P1019)</f>
        <v>14.7mm Elbow TYPE 22</v>
      </c>
      <c r="L1019" s="1" t="s">
        <v>55</v>
      </c>
      <c r="M1019" s="1">
        <v>1053091.04</v>
      </c>
      <c r="N1019" s="1">
        <v>1053096.43</v>
      </c>
      <c r="O1019" s="1">
        <v>5.3899999998975545</v>
      </c>
      <c r="P1019" s="1">
        <v>22</v>
      </c>
      <c r="Q1019" s="1">
        <v>14.7</v>
      </c>
      <c r="R1019" s="1" t="s">
        <v>58</v>
      </c>
      <c r="S1019" s="1" t="s">
        <v>590</v>
      </c>
      <c r="U1019" s="1" t="s">
        <v>602</v>
      </c>
      <c r="V1019" s="1">
        <v>0</v>
      </c>
      <c r="W1019" s="1" t="s">
        <v>60</v>
      </c>
    </row>
    <row r="1020" spans="1:23" x14ac:dyDescent="0.2">
      <c r="A1020" s="1">
        <f t="shared" si="60"/>
        <v>1053096.43</v>
      </c>
      <c r="B1020" s="1">
        <f t="shared" si="60"/>
        <v>1053130.42</v>
      </c>
      <c r="C1020" s="11" t="s">
        <v>54</v>
      </c>
      <c r="D1020" s="1" t="str">
        <f t="shared" si="61"/>
        <v>FBE</v>
      </c>
      <c r="E1020" s="1">
        <f t="shared" si="62"/>
        <v>14.7</v>
      </c>
      <c r="F1020" s="1" t="str">
        <f t="shared" si="63"/>
        <v>14.7mm FBE</v>
      </c>
      <c r="G1020" s="1" t="str">
        <f>_xlfn.CONCAT(TEXT(Q1020,"0.0"),"mm ",INDEX('Pipe Lookup'!D:D,MATCH('~01 Pipe Segmentation'!R1020,'Pipe Lookup'!C:C,0))," TYPE ",P1020)</f>
        <v>14.7mm Fusion-Bonded Epoxy TYPE 5</v>
      </c>
      <c r="L1020" s="1" t="s">
        <v>55</v>
      </c>
      <c r="M1020" s="1">
        <v>1053096.43</v>
      </c>
      <c r="N1020" s="1">
        <v>1053130.42</v>
      </c>
      <c r="O1020" s="1">
        <v>33.989999999990687</v>
      </c>
      <c r="P1020" s="1">
        <v>5</v>
      </c>
      <c r="Q1020" s="1">
        <v>14.7</v>
      </c>
      <c r="R1020" s="1" t="s">
        <v>56</v>
      </c>
      <c r="S1020" s="1" t="s">
        <v>590</v>
      </c>
      <c r="V1020" s="1">
        <v>0</v>
      </c>
      <c r="W1020" s="1" t="s">
        <v>60</v>
      </c>
    </row>
    <row r="1021" spans="1:23" x14ac:dyDescent="0.2">
      <c r="A1021" s="1">
        <f t="shared" si="60"/>
        <v>1053130.42</v>
      </c>
      <c r="B1021" s="1">
        <f t="shared" si="60"/>
        <v>1053135.42</v>
      </c>
      <c r="C1021" s="11" t="s">
        <v>54</v>
      </c>
      <c r="D1021" s="1" t="str">
        <f t="shared" si="61"/>
        <v>LE</v>
      </c>
      <c r="E1021" s="1">
        <f t="shared" si="62"/>
        <v>14.7</v>
      </c>
      <c r="F1021" s="1" t="str">
        <f t="shared" si="63"/>
        <v>14.7mm LE</v>
      </c>
      <c r="G1021" s="1" t="str">
        <f>_xlfn.CONCAT(TEXT(Q1021,"0.0"),"mm ",INDEX('Pipe Lookup'!D:D,MATCH('~01 Pipe Segmentation'!R1021,'Pipe Lookup'!C:C,0))," TYPE ",P1021)</f>
        <v>14.7mm Elbow TYPE 22</v>
      </c>
      <c r="L1021" s="1" t="s">
        <v>55</v>
      </c>
      <c r="M1021" s="1">
        <v>1053130.42</v>
      </c>
      <c r="N1021" s="1">
        <v>1053135.42</v>
      </c>
      <c r="O1021" s="1">
        <v>5</v>
      </c>
      <c r="P1021" s="1">
        <v>22</v>
      </c>
      <c r="Q1021" s="1">
        <v>14.7</v>
      </c>
      <c r="R1021" s="1" t="s">
        <v>58</v>
      </c>
      <c r="S1021" s="1" t="s">
        <v>590</v>
      </c>
      <c r="U1021" s="1" t="s">
        <v>603</v>
      </c>
      <c r="V1021" s="1">
        <v>0</v>
      </c>
      <c r="W1021" s="1" t="s">
        <v>60</v>
      </c>
    </row>
    <row r="1022" spans="1:23" x14ac:dyDescent="0.2">
      <c r="A1022" s="1">
        <f t="shared" si="60"/>
        <v>1053135.42</v>
      </c>
      <c r="B1022" s="1">
        <f t="shared" si="60"/>
        <v>1053143.42</v>
      </c>
      <c r="C1022" s="11" t="s">
        <v>54</v>
      </c>
      <c r="D1022" s="1" t="str">
        <f t="shared" si="61"/>
        <v>FBE</v>
      </c>
      <c r="E1022" s="1">
        <f t="shared" si="62"/>
        <v>14.7</v>
      </c>
      <c r="F1022" s="1" t="str">
        <f t="shared" si="63"/>
        <v>14.7mm FBE</v>
      </c>
      <c r="G1022" s="1" t="str">
        <f>_xlfn.CONCAT(TEXT(Q1022,"0.0"),"mm ",INDEX('Pipe Lookup'!D:D,MATCH('~01 Pipe Segmentation'!R1022,'Pipe Lookup'!C:C,0))," TYPE ",P1022)</f>
        <v>14.7mm Fusion-Bonded Epoxy TYPE 5</v>
      </c>
      <c r="L1022" s="1" t="s">
        <v>55</v>
      </c>
      <c r="M1022" s="1">
        <v>1053135.42</v>
      </c>
      <c r="N1022" s="1">
        <v>1053143.42</v>
      </c>
      <c r="O1022" s="1">
        <v>8</v>
      </c>
      <c r="P1022" s="1">
        <v>5</v>
      </c>
      <c r="Q1022" s="1">
        <v>14.7</v>
      </c>
      <c r="R1022" s="1" t="s">
        <v>56</v>
      </c>
      <c r="S1022" s="1" t="s">
        <v>590</v>
      </c>
      <c r="V1022" s="1">
        <v>0</v>
      </c>
      <c r="W1022" s="1" t="s">
        <v>60</v>
      </c>
    </row>
    <row r="1023" spans="1:23" x14ac:dyDescent="0.2">
      <c r="A1023" s="1">
        <f t="shared" si="60"/>
        <v>1053143.42</v>
      </c>
      <c r="B1023" s="1">
        <f t="shared" si="60"/>
        <v>1053148.42</v>
      </c>
      <c r="C1023" s="11" t="s">
        <v>54</v>
      </c>
      <c r="D1023" s="1" t="str">
        <f t="shared" si="61"/>
        <v>LE</v>
      </c>
      <c r="E1023" s="1">
        <f t="shared" si="62"/>
        <v>14.7</v>
      </c>
      <c r="F1023" s="1" t="str">
        <f t="shared" si="63"/>
        <v>14.7mm LE</v>
      </c>
      <c r="G1023" s="1" t="str">
        <f>_xlfn.CONCAT(TEXT(Q1023,"0.0"),"mm ",INDEX('Pipe Lookup'!D:D,MATCH('~01 Pipe Segmentation'!R1023,'Pipe Lookup'!C:C,0))," TYPE ",P1023)</f>
        <v>14.7mm Elbow TYPE 22</v>
      </c>
      <c r="L1023" s="1" t="s">
        <v>55</v>
      </c>
      <c r="M1023" s="1">
        <v>1053143.42</v>
      </c>
      <c r="N1023" s="1">
        <v>1053148.42</v>
      </c>
      <c r="O1023" s="1">
        <v>5</v>
      </c>
      <c r="P1023" s="1">
        <v>22</v>
      </c>
      <c r="Q1023" s="1">
        <v>14.7</v>
      </c>
      <c r="R1023" s="1" t="s">
        <v>58</v>
      </c>
      <c r="S1023" s="1" t="s">
        <v>590</v>
      </c>
      <c r="U1023" s="1" t="s">
        <v>604</v>
      </c>
      <c r="V1023" s="1">
        <v>0</v>
      </c>
      <c r="W1023" s="1" t="s">
        <v>60</v>
      </c>
    </row>
    <row r="1024" spans="1:23" x14ac:dyDescent="0.2">
      <c r="A1024" s="1">
        <f t="shared" si="60"/>
        <v>1053148.42</v>
      </c>
      <c r="B1024" s="1">
        <f t="shared" si="60"/>
        <v>1053243.82</v>
      </c>
      <c r="C1024" s="11" t="s">
        <v>54</v>
      </c>
      <c r="D1024" s="1" t="str">
        <f t="shared" si="61"/>
        <v>FBE</v>
      </c>
      <c r="E1024" s="1">
        <f t="shared" si="62"/>
        <v>14.7</v>
      </c>
      <c r="F1024" s="1" t="str">
        <f t="shared" si="63"/>
        <v>14.7mm FBE</v>
      </c>
      <c r="G1024" s="1" t="str">
        <f>_xlfn.CONCAT(TEXT(Q1024,"0.0"),"mm ",INDEX('Pipe Lookup'!D:D,MATCH('~01 Pipe Segmentation'!R1024,'Pipe Lookup'!C:C,0))," TYPE ",P1024)</f>
        <v>14.7mm Fusion-Bonded Epoxy TYPE 5</v>
      </c>
      <c r="L1024" s="1" t="s">
        <v>55</v>
      </c>
      <c r="M1024" s="1">
        <v>1053148.42</v>
      </c>
      <c r="N1024" s="1">
        <v>1053243.82</v>
      </c>
      <c r="O1024" s="1">
        <v>95.400000000139698</v>
      </c>
      <c r="P1024" s="1">
        <v>5</v>
      </c>
      <c r="Q1024" s="1">
        <v>14.7</v>
      </c>
      <c r="R1024" s="1" t="s">
        <v>56</v>
      </c>
      <c r="S1024" s="1" t="s">
        <v>590</v>
      </c>
      <c r="V1024" s="1">
        <v>0</v>
      </c>
      <c r="W1024" s="1" t="s">
        <v>60</v>
      </c>
    </row>
    <row r="1025" spans="1:23" x14ac:dyDescent="0.2">
      <c r="A1025" s="1">
        <f t="shared" si="60"/>
        <v>1053243.82</v>
      </c>
      <c r="B1025" s="1">
        <f t="shared" si="60"/>
        <v>1053249.21</v>
      </c>
      <c r="C1025" s="11" t="s">
        <v>54</v>
      </c>
      <c r="D1025" s="1" t="str">
        <f t="shared" si="61"/>
        <v>LE</v>
      </c>
      <c r="E1025" s="1">
        <f t="shared" si="62"/>
        <v>14.7</v>
      </c>
      <c r="F1025" s="1" t="str">
        <f t="shared" si="63"/>
        <v>14.7mm LE</v>
      </c>
      <c r="G1025" s="1" t="str">
        <f>_xlfn.CONCAT(TEXT(Q1025,"0.0"),"mm ",INDEX('Pipe Lookup'!D:D,MATCH('~01 Pipe Segmentation'!R1025,'Pipe Lookup'!C:C,0))," TYPE ",P1025)</f>
        <v>14.7mm Elbow TYPE 22</v>
      </c>
      <c r="L1025" s="1" t="s">
        <v>55</v>
      </c>
      <c r="M1025" s="1">
        <v>1053243.82</v>
      </c>
      <c r="N1025" s="1">
        <v>1053249.21</v>
      </c>
      <c r="O1025" s="1">
        <v>5.3899999998975545</v>
      </c>
      <c r="P1025" s="1">
        <v>22</v>
      </c>
      <c r="Q1025" s="1">
        <v>14.7</v>
      </c>
      <c r="R1025" s="1" t="s">
        <v>58</v>
      </c>
      <c r="S1025" s="1" t="s">
        <v>590</v>
      </c>
      <c r="U1025" s="1" t="s">
        <v>605</v>
      </c>
      <c r="V1025" s="1">
        <v>0</v>
      </c>
      <c r="W1025" s="1" t="s">
        <v>60</v>
      </c>
    </row>
    <row r="1026" spans="1:23" x14ac:dyDescent="0.2">
      <c r="A1026" s="1">
        <f t="shared" ref="A1026:B1089" si="64">IF(OR(AND(ISNUMBER(M1026),M1026&gt;0),ISNUMBER(SEARCH("+",M1026))),IF(NOT(ISNUMBER(M1026)),1000*LEFT(M1026,SEARCH("+",M1026)-1)+MID(M1026,SEARCH("+",M1026)+1,3)+RIGHT(M1026,3),M1026),"")</f>
        <v>1053249.21</v>
      </c>
      <c r="B1026" s="1">
        <f t="shared" si="64"/>
        <v>1053254.3899999999</v>
      </c>
      <c r="C1026" s="11" t="s">
        <v>54</v>
      </c>
      <c r="D1026" s="1" t="str">
        <f t="shared" si="61"/>
        <v>FBE</v>
      </c>
      <c r="E1026" s="1">
        <f t="shared" si="62"/>
        <v>14.7</v>
      </c>
      <c r="F1026" s="1" t="str">
        <f t="shared" si="63"/>
        <v>14.7mm FBE</v>
      </c>
      <c r="G1026" s="1" t="str">
        <f>_xlfn.CONCAT(TEXT(Q1026,"0.0"),"mm ",INDEX('Pipe Lookup'!D:D,MATCH('~01 Pipe Segmentation'!R1026,'Pipe Lookup'!C:C,0))," TYPE ",P1026)</f>
        <v>14.7mm Fusion-Bonded Epoxy TYPE 5</v>
      </c>
      <c r="L1026" s="1" t="s">
        <v>55</v>
      </c>
      <c r="M1026" s="1">
        <v>1053249.21</v>
      </c>
      <c r="N1026" s="1">
        <v>1053254.3899999999</v>
      </c>
      <c r="O1026" s="1">
        <v>5.1799999999348074</v>
      </c>
      <c r="P1026" s="1">
        <v>5</v>
      </c>
      <c r="Q1026" s="1">
        <v>14.7</v>
      </c>
      <c r="R1026" s="1" t="s">
        <v>56</v>
      </c>
      <c r="S1026" s="1" t="s">
        <v>590</v>
      </c>
      <c r="V1026" s="1">
        <v>0</v>
      </c>
      <c r="W1026" s="1" t="s">
        <v>60</v>
      </c>
    </row>
    <row r="1027" spans="1:23" x14ac:dyDescent="0.2">
      <c r="A1027" s="1">
        <f t="shared" si="64"/>
        <v>1053254.3899999999</v>
      </c>
      <c r="B1027" s="1">
        <f t="shared" si="64"/>
        <v>1053259.78</v>
      </c>
      <c r="C1027" s="11" t="s">
        <v>54</v>
      </c>
      <c r="D1027" s="1" t="str">
        <f t="shared" ref="D1027:D1090" si="65">TRIM(LEFT(R1027,3))</f>
        <v>LE</v>
      </c>
      <c r="E1027" s="1">
        <f t="shared" ref="E1027:E1090" si="66">Q1027</f>
        <v>14.7</v>
      </c>
      <c r="F1027" s="1" t="str">
        <f t="shared" ref="F1027:F1090" si="67">_xlfn.CONCAT(TEXT(Q1027,"0.0"),"mm ",R1027)</f>
        <v>14.7mm LE</v>
      </c>
      <c r="G1027" s="1" t="str">
        <f>_xlfn.CONCAT(TEXT(Q1027,"0.0"),"mm ",INDEX('Pipe Lookup'!D:D,MATCH('~01 Pipe Segmentation'!R1027,'Pipe Lookup'!C:C,0))," TYPE ",P1027)</f>
        <v>14.7mm Elbow TYPE 22</v>
      </c>
      <c r="L1027" s="1" t="s">
        <v>55</v>
      </c>
      <c r="M1027" s="1">
        <v>1053254.3899999999</v>
      </c>
      <c r="N1027" s="1">
        <v>1053259.78</v>
      </c>
      <c r="O1027" s="1">
        <v>5.3900000001303852</v>
      </c>
      <c r="P1027" s="1">
        <v>22</v>
      </c>
      <c r="Q1027" s="1">
        <v>14.7</v>
      </c>
      <c r="R1027" s="1" t="s">
        <v>58</v>
      </c>
      <c r="S1027" s="1" t="s">
        <v>590</v>
      </c>
      <c r="U1027" s="1" t="s">
        <v>606</v>
      </c>
      <c r="V1027" s="1">
        <v>0</v>
      </c>
      <c r="W1027" s="1" t="s">
        <v>60</v>
      </c>
    </row>
    <row r="1028" spans="1:23" x14ac:dyDescent="0.2">
      <c r="A1028" s="1">
        <f t="shared" si="64"/>
        <v>1053259.78</v>
      </c>
      <c r="B1028" s="1">
        <f t="shared" si="64"/>
        <v>1053424</v>
      </c>
      <c r="C1028" s="11" t="s">
        <v>54</v>
      </c>
      <c r="D1028" s="1" t="str">
        <f t="shared" si="65"/>
        <v>FBE</v>
      </c>
      <c r="E1028" s="1">
        <f t="shared" si="66"/>
        <v>11.8</v>
      </c>
      <c r="F1028" s="1" t="str">
        <f t="shared" si="67"/>
        <v>11.8mm FBE</v>
      </c>
      <c r="G1028" s="1" t="str">
        <f>_xlfn.CONCAT(TEXT(Q1028,"0.0"),"mm ",INDEX('Pipe Lookup'!D:D,MATCH('~01 Pipe Segmentation'!R1028,'Pipe Lookup'!C:C,0))," TYPE ",P1028)</f>
        <v>11.8mm Fusion-Bonded Epoxy TYPE 4</v>
      </c>
      <c r="L1028" s="1" t="s">
        <v>55</v>
      </c>
      <c r="M1028" s="1">
        <v>1053259.78</v>
      </c>
      <c r="N1028" s="1">
        <v>1053424</v>
      </c>
      <c r="O1028" s="1">
        <v>164.21999999997206</v>
      </c>
      <c r="P1028" s="1">
        <v>4</v>
      </c>
      <c r="Q1028" s="1">
        <v>11.8</v>
      </c>
      <c r="R1028" s="1" t="s">
        <v>56</v>
      </c>
      <c r="S1028" s="1" t="s">
        <v>590</v>
      </c>
      <c r="V1028" s="1">
        <v>0</v>
      </c>
      <c r="W1028" s="1" t="s">
        <v>60</v>
      </c>
    </row>
    <row r="1029" spans="1:23" x14ac:dyDescent="0.2">
      <c r="A1029" s="1">
        <f t="shared" si="64"/>
        <v>1053424</v>
      </c>
      <c r="B1029" s="1">
        <f t="shared" si="64"/>
        <v>1053494.42</v>
      </c>
      <c r="C1029" s="11" t="s">
        <v>54</v>
      </c>
      <c r="D1029" s="1" t="str">
        <f t="shared" si="65"/>
        <v>FBE</v>
      </c>
      <c r="E1029" s="1">
        <f t="shared" si="66"/>
        <v>14.7</v>
      </c>
      <c r="F1029" s="1" t="str">
        <f t="shared" si="67"/>
        <v>14.7mm FBE</v>
      </c>
      <c r="G1029" s="1" t="str">
        <f>_xlfn.CONCAT(TEXT(Q1029,"0.0"),"mm ",INDEX('Pipe Lookup'!D:D,MATCH('~01 Pipe Segmentation'!R1029,'Pipe Lookup'!C:C,0))," TYPE ",P1029)</f>
        <v>14.7mm Fusion-Bonded Epoxy TYPE 5</v>
      </c>
      <c r="L1029" s="1" t="s">
        <v>55</v>
      </c>
      <c r="M1029" s="1">
        <v>1053424</v>
      </c>
      <c r="N1029" s="1">
        <v>1053494.42</v>
      </c>
      <c r="O1029" s="1">
        <v>70.419999999925494</v>
      </c>
      <c r="P1029" s="1">
        <v>5</v>
      </c>
      <c r="Q1029" s="1">
        <v>14.7</v>
      </c>
      <c r="R1029" s="1" t="s">
        <v>56</v>
      </c>
      <c r="S1029" s="1" t="s">
        <v>590</v>
      </c>
      <c r="V1029" s="1">
        <v>0</v>
      </c>
      <c r="W1029" s="1" t="s">
        <v>60</v>
      </c>
    </row>
    <row r="1030" spans="1:23" x14ac:dyDescent="0.2">
      <c r="A1030" s="1">
        <f t="shared" si="64"/>
        <v>1053494.42</v>
      </c>
      <c r="B1030" s="1">
        <f t="shared" si="64"/>
        <v>1053518.42</v>
      </c>
      <c r="C1030" s="11" t="s">
        <v>54</v>
      </c>
      <c r="D1030" s="1" t="str">
        <f t="shared" si="65"/>
        <v>FBE</v>
      </c>
      <c r="E1030" s="1">
        <f t="shared" si="66"/>
        <v>19</v>
      </c>
      <c r="F1030" s="1" t="str">
        <f t="shared" si="67"/>
        <v>19.0mm FBE-M45</v>
      </c>
      <c r="G1030" s="1" t="str">
        <f>_xlfn.CONCAT(TEXT(Q1030,"0.0"),"mm ",INDEX('Pipe Lookup'!D:D,MATCH('~01 Pipe Segmentation'!R1030,'Pipe Lookup'!C:C,0))," TYPE ",P1030)</f>
        <v>19.0mm Fusion-Bonded Epoxy (M45) TYPE 41</v>
      </c>
      <c r="L1030" s="1" t="s">
        <v>55</v>
      </c>
      <c r="M1030" s="1">
        <v>1053494.42</v>
      </c>
      <c r="N1030" s="1">
        <v>1053518.42</v>
      </c>
      <c r="O1030" s="1">
        <v>24</v>
      </c>
      <c r="P1030" s="1">
        <v>41</v>
      </c>
      <c r="Q1030" s="1">
        <v>19</v>
      </c>
      <c r="R1030" s="1" t="s">
        <v>421</v>
      </c>
      <c r="S1030" s="1" t="s">
        <v>590</v>
      </c>
      <c r="U1030" s="1" t="s">
        <v>607</v>
      </c>
      <c r="V1030" s="1">
        <v>0</v>
      </c>
      <c r="W1030" s="1" t="s">
        <v>60</v>
      </c>
    </row>
    <row r="1031" spans="1:23" x14ac:dyDescent="0.2">
      <c r="A1031" s="1">
        <f t="shared" si="64"/>
        <v>1053518.42</v>
      </c>
      <c r="B1031" s="1">
        <f t="shared" si="64"/>
        <v>1053542.42</v>
      </c>
      <c r="C1031" s="11" t="s">
        <v>54</v>
      </c>
      <c r="D1031" s="1" t="str">
        <f t="shared" si="65"/>
        <v>FBE</v>
      </c>
      <c r="E1031" s="1">
        <f t="shared" si="66"/>
        <v>14.7</v>
      </c>
      <c r="F1031" s="1" t="str">
        <f t="shared" si="67"/>
        <v>14.7mm FBE</v>
      </c>
      <c r="G1031" s="1" t="str">
        <f>_xlfn.CONCAT(TEXT(Q1031,"0.0"),"mm ",INDEX('Pipe Lookup'!D:D,MATCH('~01 Pipe Segmentation'!R1031,'Pipe Lookup'!C:C,0))," TYPE ",P1031)</f>
        <v>14.7mm Fusion-Bonded Epoxy TYPE 5</v>
      </c>
      <c r="L1031" s="1" t="s">
        <v>55</v>
      </c>
      <c r="M1031" s="1">
        <v>1053518.42</v>
      </c>
      <c r="N1031" s="1">
        <v>1053542.42</v>
      </c>
      <c r="O1031" s="1">
        <v>24</v>
      </c>
      <c r="P1031" s="1">
        <v>5</v>
      </c>
      <c r="Q1031" s="1">
        <v>14.7</v>
      </c>
      <c r="R1031" s="1" t="s">
        <v>56</v>
      </c>
      <c r="S1031" s="1" t="s">
        <v>590</v>
      </c>
      <c r="V1031" s="1">
        <v>0</v>
      </c>
      <c r="W1031" s="1" t="s">
        <v>60</v>
      </c>
    </row>
    <row r="1032" spans="1:23" x14ac:dyDescent="0.2">
      <c r="A1032" s="1">
        <f t="shared" si="64"/>
        <v>1053542.42</v>
      </c>
      <c r="B1032" s="1">
        <f t="shared" si="64"/>
        <v>1053865.42</v>
      </c>
      <c r="C1032" s="11" t="s">
        <v>54</v>
      </c>
      <c r="D1032" s="1" t="str">
        <f t="shared" si="65"/>
        <v>FBE</v>
      </c>
      <c r="E1032" s="1">
        <f t="shared" si="66"/>
        <v>11.8</v>
      </c>
      <c r="F1032" s="1" t="str">
        <f t="shared" si="67"/>
        <v>11.8mm FBE</v>
      </c>
      <c r="G1032" s="1" t="str">
        <f>_xlfn.CONCAT(TEXT(Q1032,"0.0"),"mm ",INDEX('Pipe Lookup'!D:D,MATCH('~01 Pipe Segmentation'!R1032,'Pipe Lookup'!C:C,0))," TYPE ",P1032)</f>
        <v>11.8mm Fusion-Bonded Epoxy TYPE 4</v>
      </c>
      <c r="L1032" s="1" t="s">
        <v>55</v>
      </c>
      <c r="M1032" s="1">
        <v>1053542.42</v>
      </c>
      <c r="N1032" s="1">
        <v>1053865.42</v>
      </c>
      <c r="O1032" s="1">
        <v>323</v>
      </c>
      <c r="P1032" s="1">
        <v>4</v>
      </c>
      <c r="Q1032" s="1">
        <v>11.8</v>
      </c>
      <c r="R1032" s="1" t="s">
        <v>56</v>
      </c>
      <c r="S1032" s="1" t="s">
        <v>590</v>
      </c>
      <c r="V1032" s="1">
        <v>0</v>
      </c>
      <c r="W1032" s="1" t="s">
        <v>60</v>
      </c>
    </row>
    <row r="1033" spans="1:23" x14ac:dyDescent="0.2">
      <c r="A1033" s="1">
        <f t="shared" si="64"/>
        <v>1053865.42</v>
      </c>
      <c r="B1033" s="1">
        <f t="shared" si="64"/>
        <v>1053889.42</v>
      </c>
      <c r="C1033" s="11" t="s">
        <v>54</v>
      </c>
      <c r="D1033" s="1" t="str">
        <f t="shared" si="65"/>
        <v>FBE</v>
      </c>
      <c r="E1033" s="1">
        <f t="shared" si="66"/>
        <v>14.7</v>
      </c>
      <c r="F1033" s="1" t="str">
        <f t="shared" si="67"/>
        <v>14.7mm FBE</v>
      </c>
      <c r="G1033" s="1" t="str">
        <f>_xlfn.CONCAT(TEXT(Q1033,"0.0"),"mm ",INDEX('Pipe Lookup'!D:D,MATCH('~01 Pipe Segmentation'!R1033,'Pipe Lookup'!C:C,0))," TYPE ",P1033)</f>
        <v>14.7mm Fusion-Bonded Epoxy TYPE 5</v>
      </c>
      <c r="L1033" s="1" t="s">
        <v>55</v>
      </c>
      <c r="M1033" s="1">
        <v>1053865.42</v>
      </c>
      <c r="N1033" s="1">
        <v>1053889.42</v>
      </c>
      <c r="O1033" s="1">
        <v>24</v>
      </c>
      <c r="P1033" s="1">
        <v>5</v>
      </c>
      <c r="Q1033" s="1">
        <v>14.7</v>
      </c>
      <c r="R1033" s="1" t="s">
        <v>56</v>
      </c>
      <c r="S1033" s="1" t="s">
        <v>590</v>
      </c>
      <c r="V1033" s="1">
        <v>0</v>
      </c>
      <c r="W1033" s="1" t="s">
        <v>60</v>
      </c>
    </row>
    <row r="1034" spans="1:23" x14ac:dyDescent="0.2">
      <c r="A1034" s="1">
        <f t="shared" si="64"/>
        <v>1053889.42</v>
      </c>
      <c r="B1034" s="1">
        <f t="shared" si="64"/>
        <v>1054100</v>
      </c>
      <c r="C1034" s="11" t="s">
        <v>54</v>
      </c>
      <c r="D1034" s="1" t="str">
        <f t="shared" si="65"/>
        <v>FBE</v>
      </c>
      <c r="E1034" s="1">
        <f t="shared" si="66"/>
        <v>11.8</v>
      </c>
      <c r="F1034" s="1" t="str">
        <f t="shared" si="67"/>
        <v>11.8mm FBE</v>
      </c>
      <c r="G1034" s="1" t="str">
        <f>_xlfn.CONCAT(TEXT(Q1034,"0.0"),"mm ",INDEX('Pipe Lookup'!D:D,MATCH('~01 Pipe Segmentation'!R1034,'Pipe Lookup'!C:C,0))," TYPE ",P1034)</f>
        <v>11.8mm Fusion-Bonded Epoxy TYPE 4</v>
      </c>
      <c r="L1034" s="1" t="s">
        <v>55</v>
      </c>
      <c r="M1034" s="1">
        <v>1053889.42</v>
      </c>
      <c r="N1034" s="1">
        <v>1054100</v>
      </c>
      <c r="O1034" s="1">
        <v>210.58000000007451</v>
      </c>
      <c r="P1034" s="1">
        <v>4</v>
      </c>
      <c r="Q1034" s="1">
        <v>11.8</v>
      </c>
      <c r="R1034" s="1" t="s">
        <v>56</v>
      </c>
      <c r="S1034" s="1" t="s">
        <v>590</v>
      </c>
      <c r="V1034" s="1">
        <v>0</v>
      </c>
      <c r="W1034" s="1" t="s">
        <v>60</v>
      </c>
    </row>
    <row r="1035" spans="1:23" x14ac:dyDescent="0.2">
      <c r="A1035" s="1">
        <f t="shared" si="64"/>
        <v>1054100</v>
      </c>
      <c r="B1035" s="1">
        <f t="shared" si="64"/>
        <v>1054160.42</v>
      </c>
      <c r="C1035" s="11" t="s">
        <v>54</v>
      </c>
      <c r="D1035" s="1" t="str">
        <f t="shared" si="65"/>
        <v>FBE</v>
      </c>
      <c r="E1035" s="1">
        <f t="shared" si="66"/>
        <v>11.8</v>
      </c>
      <c r="F1035" s="1" t="str">
        <f t="shared" si="67"/>
        <v>11.8mm FBE</v>
      </c>
      <c r="G1035" s="1" t="str">
        <f>_xlfn.CONCAT(TEXT(Q1035,"0.0"),"mm ",INDEX('Pipe Lookup'!D:D,MATCH('~01 Pipe Segmentation'!R1035,'Pipe Lookup'!C:C,0))," TYPE ",P1035)</f>
        <v>11.8mm Fusion-Bonded Epoxy TYPE 4</v>
      </c>
      <c r="L1035" s="1" t="s">
        <v>55</v>
      </c>
      <c r="M1035" s="1">
        <v>1054100</v>
      </c>
      <c r="N1035" s="1">
        <v>1054160.42</v>
      </c>
      <c r="O1035" s="1">
        <v>60.419999999925494</v>
      </c>
      <c r="P1035" s="1">
        <v>4</v>
      </c>
      <c r="Q1035" s="1">
        <v>11.8</v>
      </c>
      <c r="R1035" s="1" t="s">
        <v>56</v>
      </c>
      <c r="S1035" s="1" t="s">
        <v>608</v>
      </c>
      <c r="V1035" s="1">
        <v>0</v>
      </c>
      <c r="W1035" s="1" t="s">
        <v>60</v>
      </c>
    </row>
    <row r="1036" spans="1:23" x14ac:dyDescent="0.2">
      <c r="A1036" s="1">
        <f t="shared" si="64"/>
        <v>1054160.42</v>
      </c>
      <c r="B1036" s="1">
        <f t="shared" si="64"/>
        <v>1054184.42</v>
      </c>
      <c r="C1036" s="11" t="s">
        <v>54</v>
      </c>
      <c r="D1036" s="1" t="str">
        <f t="shared" si="65"/>
        <v>ARO</v>
      </c>
      <c r="E1036" s="1">
        <f t="shared" si="66"/>
        <v>14.7</v>
      </c>
      <c r="F1036" s="1" t="str">
        <f t="shared" si="67"/>
        <v>14.7mm ARO</v>
      </c>
      <c r="G1036" s="1" t="str">
        <f>_xlfn.CONCAT(TEXT(Q1036,"0.0"),"mm ",INDEX('Pipe Lookup'!D:D,MATCH('~01 Pipe Segmentation'!R1036,'Pipe Lookup'!C:C,0))," TYPE ",P1036)</f>
        <v>14.7mm Abrasion-Resistant Overcoat TYPE 6</v>
      </c>
      <c r="L1036" s="1" t="s">
        <v>55</v>
      </c>
      <c r="M1036" s="1">
        <v>1054160.42</v>
      </c>
      <c r="N1036" s="1">
        <v>1054184.42</v>
      </c>
      <c r="O1036" s="1">
        <v>24</v>
      </c>
      <c r="P1036" s="1">
        <v>6</v>
      </c>
      <c r="Q1036" s="1">
        <v>14.7</v>
      </c>
      <c r="R1036" s="1" t="s">
        <v>80</v>
      </c>
      <c r="S1036" s="1" t="s">
        <v>608</v>
      </c>
      <c r="V1036" s="1">
        <v>0</v>
      </c>
      <c r="W1036" s="1" t="s">
        <v>60</v>
      </c>
    </row>
    <row r="1037" spans="1:23" x14ac:dyDescent="0.2">
      <c r="A1037" s="1">
        <f t="shared" si="64"/>
        <v>1054184.42</v>
      </c>
      <c r="B1037" s="1">
        <f t="shared" si="64"/>
        <v>1054441.42</v>
      </c>
      <c r="C1037" s="11" t="s">
        <v>54</v>
      </c>
      <c r="D1037" s="1" t="str">
        <f t="shared" si="65"/>
        <v>FBE</v>
      </c>
      <c r="E1037" s="1">
        <f t="shared" si="66"/>
        <v>14.7</v>
      </c>
      <c r="F1037" s="1" t="str">
        <f t="shared" si="67"/>
        <v>14.7mm FBE</v>
      </c>
      <c r="G1037" s="1" t="str">
        <f>_xlfn.CONCAT(TEXT(Q1037,"0.0"),"mm ",INDEX('Pipe Lookup'!D:D,MATCH('~01 Pipe Segmentation'!R1037,'Pipe Lookup'!C:C,0))," TYPE ",P1037)</f>
        <v>14.7mm Fusion-Bonded Epoxy TYPE 5</v>
      </c>
      <c r="L1037" s="1" t="s">
        <v>55</v>
      </c>
      <c r="M1037" s="1">
        <v>1054184.42</v>
      </c>
      <c r="N1037" s="1">
        <v>1054441.42</v>
      </c>
      <c r="O1037" s="1">
        <v>257</v>
      </c>
      <c r="P1037" s="1">
        <v>5</v>
      </c>
      <c r="Q1037" s="1">
        <v>14.7</v>
      </c>
      <c r="R1037" s="1" t="s">
        <v>56</v>
      </c>
      <c r="S1037" s="1" t="s">
        <v>608</v>
      </c>
      <c r="V1037" s="1">
        <v>0</v>
      </c>
      <c r="W1037" s="1" t="s">
        <v>60</v>
      </c>
    </row>
    <row r="1038" spans="1:23" x14ac:dyDescent="0.2">
      <c r="A1038" s="1">
        <f t="shared" si="64"/>
        <v>1054441.42</v>
      </c>
      <c r="B1038" s="1">
        <f t="shared" si="64"/>
        <v>1054719.4099999999</v>
      </c>
      <c r="C1038" s="11" t="s">
        <v>54</v>
      </c>
      <c r="D1038" s="1" t="str">
        <f t="shared" si="65"/>
        <v>FBE</v>
      </c>
      <c r="E1038" s="1">
        <f t="shared" si="66"/>
        <v>11.8</v>
      </c>
      <c r="F1038" s="1" t="str">
        <f t="shared" si="67"/>
        <v>11.8mm FBE</v>
      </c>
      <c r="G1038" s="1" t="str">
        <f>_xlfn.CONCAT(TEXT(Q1038,"0.0"),"mm ",INDEX('Pipe Lookup'!D:D,MATCH('~01 Pipe Segmentation'!R1038,'Pipe Lookup'!C:C,0))," TYPE ",P1038)</f>
        <v>11.8mm Fusion-Bonded Epoxy TYPE 4</v>
      </c>
      <c r="L1038" s="1" t="s">
        <v>55</v>
      </c>
      <c r="M1038" s="1">
        <v>1054441.42</v>
      </c>
      <c r="N1038" s="1">
        <v>1054719.4099999999</v>
      </c>
      <c r="O1038" s="1">
        <v>277.98999999999069</v>
      </c>
      <c r="P1038" s="1">
        <v>4</v>
      </c>
      <c r="Q1038" s="1">
        <v>11.8</v>
      </c>
      <c r="R1038" s="1" t="s">
        <v>56</v>
      </c>
      <c r="S1038" s="1" t="s">
        <v>608</v>
      </c>
      <c r="V1038" s="1">
        <v>0</v>
      </c>
      <c r="W1038" s="1" t="s">
        <v>60</v>
      </c>
    </row>
    <row r="1039" spans="1:23" x14ac:dyDescent="0.2">
      <c r="A1039" s="1">
        <f t="shared" si="64"/>
        <v>1054719.4099999999</v>
      </c>
      <c r="B1039" s="1">
        <f t="shared" si="64"/>
        <v>1054743.4099999999</v>
      </c>
      <c r="C1039" s="11" t="s">
        <v>54</v>
      </c>
      <c r="D1039" s="1" t="str">
        <f t="shared" si="65"/>
        <v>FBE</v>
      </c>
      <c r="E1039" s="1">
        <f t="shared" si="66"/>
        <v>14.7</v>
      </c>
      <c r="F1039" s="1" t="str">
        <f t="shared" si="67"/>
        <v>14.7mm FBE</v>
      </c>
      <c r="G1039" s="1" t="str">
        <f>_xlfn.CONCAT(TEXT(Q1039,"0.0"),"mm ",INDEX('Pipe Lookup'!D:D,MATCH('~01 Pipe Segmentation'!R1039,'Pipe Lookup'!C:C,0))," TYPE ",P1039)</f>
        <v>14.7mm Fusion-Bonded Epoxy TYPE 5</v>
      </c>
      <c r="L1039" s="1" t="s">
        <v>55</v>
      </c>
      <c r="M1039" s="1">
        <v>1054719.4099999999</v>
      </c>
      <c r="N1039" s="1">
        <v>1054743.4099999999</v>
      </c>
      <c r="O1039" s="1">
        <v>24</v>
      </c>
      <c r="P1039" s="1">
        <v>5</v>
      </c>
      <c r="Q1039" s="1">
        <v>14.7</v>
      </c>
      <c r="R1039" s="1" t="s">
        <v>56</v>
      </c>
      <c r="S1039" s="1" t="s">
        <v>608</v>
      </c>
      <c r="V1039" s="1">
        <v>0</v>
      </c>
      <c r="W1039" s="1" t="s">
        <v>60</v>
      </c>
    </row>
    <row r="1040" spans="1:23" x14ac:dyDescent="0.2">
      <c r="A1040" s="1">
        <f t="shared" si="64"/>
        <v>1054743.4099999999</v>
      </c>
      <c r="B1040" s="1">
        <f t="shared" si="64"/>
        <v>1054807.4099999999</v>
      </c>
      <c r="C1040" s="11" t="s">
        <v>54</v>
      </c>
      <c r="D1040" s="1" t="str">
        <f t="shared" si="65"/>
        <v>FBE</v>
      </c>
      <c r="E1040" s="1">
        <f t="shared" si="66"/>
        <v>11.8</v>
      </c>
      <c r="F1040" s="1" t="str">
        <f t="shared" si="67"/>
        <v>11.8mm FBE</v>
      </c>
      <c r="G1040" s="1" t="str">
        <f>_xlfn.CONCAT(TEXT(Q1040,"0.0"),"mm ",INDEX('Pipe Lookup'!D:D,MATCH('~01 Pipe Segmentation'!R1040,'Pipe Lookup'!C:C,0))," TYPE ",P1040)</f>
        <v>11.8mm Fusion-Bonded Epoxy TYPE 4</v>
      </c>
      <c r="L1040" s="1" t="s">
        <v>55</v>
      </c>
      <c r="M1040" s="1">
        <v>1054743.4099999999</v>
      </c>
      <c r="N1040" s="1">
        <v>1054807.4099999999</v>
      </c>
      <c r="O1040" s="1">
        <v>64</v>
      </c>
      <c r="P1040" s="1">
        <v>4</v>
      </c>
      <c r="Q1040" s="1">
        <v>11.8</v>
      </c>
      <c r="R1040" s="1" t="s">
        <v>56</v>
      </c>
      <c r="S1040" s="1" t="s">
        <v>608</v>
      </c>
      <c r="V1040" s="1">
        <v>0</v>
      </c>
      <c r="W1040" s="1" t="s">
        <v>60</v>
      </c>
    </row>
    <row r="1041" spans="1:23" x14ac:dyDescent="0.2">
      <c r="A1041" s="1">
        <f t="shared" si="64"/>
        <v>1054807.4099999999</v>
      </c>
      <c r="B1041" s="1">
        <f t="shared" si="64"/>
        <v>1054831.4099999999</v>
      </c>
      <c r="C1041" s="11" t="s">
        <v>54</v>
      </c>
      <c r="D1041" s="1" t="str">
        <f t="shared" si="65"/>
        <v>FBE</v>
      </c>
      <c r="E1041" s="1">
        <f t="shared" si="66"/>
        <v>14.7</v>
      </c>
      <c r="F1041" s="1" t="str">
        <f t="shared" si="67"/>
        <v>14.7mm FBE</v>
      </c>
      <c r="G1041" s="1" t="str">
        <f>_xlfn.CONCAT(TEXT(Q1041,"0.0"),"mm ",INDEX('Pipe Lookup'!D:D,MATCH('~01 Pipe Segmentation'!R1041,'Pipe Lookup'!C:C,0))," TYPE ",P1041)</f>
        <v>14.7mm Fusion-Bonded Epoxy TYPE 5</v>
      </c>
      <c r="L1041" s="1" t="s">
        <v>55</v>
      </c>
      <c r="M1041" s="1">
        <v>1054807.4099999999</v>
      </c>
      <c r="N1041" s="1">
        <v>1054831.4099999999</v>
      </c>
      <c r="O1041" s="1">
        <v>24</v>
      </c>
      <c r="P1041" s="1">
        <v>5</v>
      </c>
      <c r="Q1041" s="1">
        <v>14.7</v>
      </c>
      <c r="R1041" s="1" t="s">
        <v>56</v>
      </c>
      <c r="S1041" s="1" t="s">
        <v>608</v>
      </c>
      <c r="V1041" s="1">
        <v>0</v>
      </c>
      <c r="W1041" s="1" t="s">
        <v>60</v>
      </c>
    </row>
    <row r="1042" spans="1:23" x14ac:dyDescent="0.2">
      <c r="A1042" s="1">
        <f t="shared" si="64"/>
        <v>1054831.4099999999</v>
      </c>
      <c r="B1042" s="1">
        <f t="shared" si="64"/>
        <v>1054900.4099999999</v>
      </c>
      <c r="C1042" s="11" t="s">
        <v>54</v>
      </c>
      <c r="D1042" s="1" t="str">
        <f t="shared" si="65"/>
        <v>FBE</v>
      </c>
      <c r="E1042" s="1">
        <f t="shared" si="66"/>
        <v>11.8</v>
      </c>
      <c r="F1042" s="1" t="str">
        <f t="shared" si="67"/>
        <v>11.8mm FBE</v>
      </c>
      <c r="G1042" s="1" t="str">
        <f>_xlfn.CONCAT(TEXT(Q1042,"0.0"),"mm ",INDEX('Pipe Lookup'!D:D,MATCH('~01 Pipe Segmentation'!R1042,'Pipe Lookup'!C:C,0))," TYPE ",P1042)</f>
        <v>11.8mm Fusion-Bonded Epoxy TYPE 4</v>
      </c>
      <c r="L1042" s="1" t="s">
        <v>55</v>
      </c>
      <c r="M1042" s="1">
        <v>1054831.4099999999</v>
      </c>
      <c r="N1042" s="1">
        <v>1054900.4099999999</v>
      </c>
      <c r="O1042" s="1">
        <v>69</v>
      </c>
      <c r="P1042" s="1">
        <v>4</v>
      </c>
      <c r="Q1042" s="1">
        <v>11.8</v>
      </c>
      <c r="R1042" s="1" t="s">
        <v>56</v>
      </c>
      <c r="S1042" s="1" t="s">
        <v>608</v>
      </c>
      <c r="V1042" s="1">
        <v>0</v>
      </c>
      <c r="W1042" s="1" t="s">
        <v>60</v>
      </c>
    </row>
    <row r="1043" spans="1:23" x14ac:dyDescent="0.2">
      <c r="A1043" s="1">
        <f t="shared" si="64"/>
        <v>1054900.4099999999</v>
      </c>
      <c r="B1043" s="1">
        <f t="shared" si="64"/>
        <v>1054968.3999999999</v>
      </c>
      <c r="C1043" s="11" t="s">
        <v>54</v>
      </c>
      <c r="D1043" s="1" t="str">
        <f t="shared" si="65"/>
        <v>FBE</v>
      </c>
      <c r="E1043" s="1">
        <f t="shared" si="66"/>
        <v>14.7</v>
      </c>
      <c r="F1043" s="1" t="str">
        <f t="shared" si="67"/>
        <v>14.7mm FBE</v>
      </c>
      <c r="G1043" s="1" t="str">
        <f>_xlfn.CONCAT(TEXT(Q1043,"0.0"),"mm ",INDEX('Pipe Lookup'!D:D,MATCH('~01 Pipe Segmentation'!R1043,'Pipe Lookup'!C:C,0))," TYPE ",P1043)</f>
        <v>14.7mm Fusion-Bonded Epoxy TYPE 5</v>
      </c>
      <c r="L1043" s="1" t="s">
        <v>55</v>
      </c>
      <c r="M1043" s="1">
        <v>1054900.4099999999</v>
      </c>
      <c r="N1043" s="1">
        <v>1054968.3999999999</v>
      </c>
      <c r="O1043" s="1">
        <v>67.989999999990687</v>
      </c>
      <c r="P1043" s="1">
        <v>5</v>
      </c>
      <c r="Q1043" s="1">
        <v>14.7</v>
      </c>
      <c r="R1043" s="1" t="s">
        <v>56</v>
      </c>
      <c r="S1043" s="1" t="s">
        <v>608</v>
      </c>
      <c r="V1043" s="1">
        <v>0</v>
      </c>
      <c r="W1043" s="1" t="s">
        <v>60</v>
      </c>
    </row>
    <row r="1044" spans="1:23" x14ac:dyDescent="0.2">
      <c r="A1044" s="1">
        <f t="shared" si="64"/>
        <v>1054968.3999999999</v>
      </c>
      <c r="B1044" s="1">
        <f t="shared" si="64"/>
        <v>1055063.3999999999</v>
      </c>
      <c r="C1044" s="11" t="s">
        <v>54</v>
      </c>
      <c r="D1044" s="1" t="str">
        <f t="shared" si="65"/>
        <v>FBE</v>
      </c>
      <c r="E1044" s="1">
        <f t="shared" si="66"/>
        <v>11.8</v>
      </c>
      <c r="F1044" s="1" t="str">
        <f t="shared" si="67"/>
        <v>11.8mm FBE</v>
      </c>
      <c r="G1044" s="1" t="str">
        <f>_xlfn.CONCAT(TEXT(Q1044,"0.0"),"mm ",INDEX('Pipe Lookup'!D:D,MATCH('~01 Pipe Segmentation'!R1044,'Pipe Lookup'!C:C,0))," TYPE ",P1044)</f>
        <v>11.8mm Fusion-Bonded Epoxy TYPE 4</v>
      </c>
      <c r="L1044" s="1" t="s">
        <v>55</v>
      </c>
      <c r="M1044" s="1">
        <v>1054968.3999999999</v>
      </c>
      <c r="N1044" s="1">
        <v>1055063.3999999999</v>
      </c>
      <c r="O1044" s="1">
        <v>95</v>
      </c>
      <c r="P1044" s="1">
        <v>4</v>
      </c>
      <c r="Q1044" s="1">
        <v>11.8</v>
      </c>
      <c r="R1044" s="1" t="s">
        <v>56</v>
      </c>
      <c r="S1044" s="1" t="s">
        <v>608</v>
      </c>
      <c r="V1044" s="1">
        <v>0</v>
      </c>
      <c r="W1044" s="1" t="s">
        <v>60</v>
      </c>
    </row>
    <row r="1045" spans="1:23" x14ac:dyDescent="0.2">
      <c r="A1045" s="1">
        <f t="shared" si="64"/>
        <v>1055063.3999999999</v>
      </c>
      <c r="B1045" s="1">
        <f t="shared" si="64"/>
        <v>1055087.3999999999</v>
      </c>
      <c r="C1045" s="11" t="s">
        <v>54</v>
      </c>
      <c r="D1045" s="1" t="str">
        <f t="shared" si="65"/>
        <v>FBE</v>
      </c>
      <c r="E1045" s="1">
        <f t="shared" si="66"/>
        <v>14.7</v>
      </c>
      <c r="F1045" s="1" t="str">
        <f t="shared" si="67"/>
        <v>14.7mm FBE</v>
      </c>
      <c r="G1045" s="1" t="str">
        <f>_xlfn.CONCAT(TEXT(Q1045,"0.0"),"mm ",INDEX('Pipe Lookup'!D:D,MATCH('~01 Pipe Segmentation'!R1045,'Pipe Lookup'!C:C,0))," TYPE ",P1045)</f>
        <v>14.7mm Fusion-Bonded Epoxy TYPE 5</v>
      </c>
      <c r="L1045" s="1" t="s">
        <v>55</v>
      </c>
      <c r="M1045" s="1">
        <v>1055063.3999999999</v>
      </c>
      <c r="N1045" s="1">
        <v>1055087.3999999999</v>
      </c>
      <c r="O1045" s="1">
        <v>24</v>
      </c>
      <c r="P1045" s="1">
        <v>5</v>
      </c>
      <c r="Q1045" s="1">
        <v>14.7</v>
      </c>
      <c r="R1045" s="1" t="s">
        <v>56</v>
      </c>
      <c r="S1045" s="1" t="s">
        <v>608</v>
      </c>
      <c r="V1045" s="1">
        <v>0</v>
      </c>
      <c r="W1045" s="1" t="s">
        <v>60</v>
      </c>
    </row>
    <row r="1046" spans="1:23" x14ac:dyDescent="0.2">
      <c r="A1046" s="1">
        <f t="shared" si="64"/>
        <v>1055087.3999999999</v>
      </c>
      <c r="B1046" s="1">
        <f t="shared" si="64"/>
        <v>1055254</v>
      </c>
      <c r="C1046" s="11" t="s">
        <v>54</v>
      </c>
      <c r="D1046" s="1" t="str">
        <f t="shared" si="65"/>
        <v>FBE</v>
      </c>
      <c r="E1046" s="1">
        <f t="shared" si="66"/>
        <v>11.8</v>
      </c>
      <c r="F1046" s="1" t="str">
        <f t="shared" si="67"/>
        <v>11.8mm FBE</v>
      </c>
      <c r="G1046" s="1" t="str">
        <f>_xlfn.CONCAT(TEXT(Q1046,"0.0"),"mm ",INDEX('Pipe Lookup'!D:D,MATCH('~01 Pipe Segmentation'!R1046,'Pipe Lookup'!C:C,0))," TYPE ",P1046)</f>
        <v>11.8mm Fusion-Bonded Epoxy TYPE 4</v>
      </c>
      <c r="L1046" s="1" t="s">
        <v>55</v>
      </c>
      <c r="M1046" s="1">
        <v>1055087.3999999999</v>
      </c>
      <c r="N1046" s="1">
        <v>1055254</v>
      </c>
      <c r="O1046" s="1">
        <v>166.60000000009313</v>
      </c>
      <c r="P1046" s="1">
        <v>4</v>
      </c>
      <c r="Q1046" s="1">
        <v>11.8</v>
      </c>
      <c r="R1046" s="1" t="s">
        <v>56</v>
      </c>
      <c r="S1046" s="1" t="s">
        <v>608</v>
      </c>
      <c r="V1046" s="1">
        <v>0</v>
      </c>
      <c r="W1046" s="1" t="s">
        <v>60</v>
      </c>
    </row>
    <row r="1047" spans="1:23" x14ac:dyDescent="0.2">
      <c r="A1047" s="1">
        <f t="shared" si="64"/>
        <v>1055254</v>
      </c>
      <c r="B1047" s="1">
        <f t="shared" si="64"/>
        <v>1055264</v>
      </c>
      <c r="C1047" s="11" t="s">
        <v>54</v>
      </c>
      <c r="D1047" s="1" t="str">
        <f t="shared" si="65"/>
        <v>LE</v>
      </c>
      <c r="E1047" s="1">
        <f t="shared" si="66"/>
        <v>14.7</v>
      </c>
      <c r="F1047" s="1" t="str">
        <f t="shared" si="67"/>
        <v>14.7mm LE</v>
      </c>
      <c r="G1047" s="1" t="str">
        <f>_xlfn.CONCAT(TEXT(Q1047,"0.0"),"mm ",INDEX('Pipe Lookup'!D:D,MATCH('~01 Pipe Segmentation'!R1047,'Pipe Lookup'!C:C,0))," TYPE ",P1047)</f>
        <v>14.7mm Elbow TYPE 22</v>
      </c>
      <c r="L1047" s="1" t="s">
        <v>55</v>
      </c>
      <c r="M1047" s="1">
        <v>1055254</v>
      </c>
      <c r="N1047" s="1">
        <v>1055264</v>
      </c>
      <c r="O1047" s="1">
        <v>10</v>
      </c>
      <c r="P1047" s="1">
        <v>22</v>
      </c>
      <c r="Q1047" s="1">
        <v>14.7</v>
      </c>
      <c r="R1047" s="1" t="s">
        <v>58</v>
      </c>
      <c r="S1047" s="1" t="s">
        <v>608</v>
      </c>
      <c r="U1047" s="1" t="s">
        <v>609</v>
      </c>
      <c r="V1047" s="1">
        <v>0</v>
      </c>
      <c r="W1047" s="1" t="s">
        <v>60</v>
      </c>
    </row>
    <row r="1048" spans="1:23" x14ac:dyDescent="0.2">
      <c r="A1048" s="1">
        <f t="shared" si="64"/>
        <v>1055264</v>
      </c>
      <c r="B1048" s="1">
        <f t="shared" si="64"/>
        <v>1055290</v>
      </c>
      <c r="C1048" s="11" t="s">
        <v>54</v>
      </c>
      <c r="D1048" s="1" t="str">
        <f t="shared" si="65"/>
        <v>FBE</v>
      </c>
      <c r="E1048" s="1">
        <f t="shared" si="66"/>
        <v>14.7</v>
      </c>
      <c r="F1048" s="1" t="str">
        <f t="shared" si="67"/>
        <v>14.7mm FBE</v>
      </c>
      <c r="G1048" s="1" t="str">
        <f>_xlfn.CONCAT(TEXT(Q1048,"0.0"),"mm ",INDEX('Pipe Lookup'!D:D,MATCH('~01 Pipe Segmentation'!R1048,'Pipe Lookup'!C:C,0))," TYPE ",P1048)</f>
        <v>14.7mm Fusion-Bonded Epoxy TYPE 5</v>
      </c>
      <c r="L1048" s="1" t="s">
        <v>55</v>
      </c>
      <c r="M1048" s="1">
        <v>1055264</v>
      </c>
      <c r="N1048" s="1">
        <v>1055290</v>
      </c>
      <c r="O1048" s="1">
        <v>26</v>
      </c>
      <c r="P1048" s="1">
        <v>5</v>
      </c>
      <c r="Q1048" s="1">
        <v>14.7</v>
      </c>
      <c r="R1048" s="1" t="s">
        <v>56</v>
      </c>
      <c r="S1048" s="1" t="s">
        <v>608</v>
      </c>
      <c r="V1048" s="1">
        <v>0</v>
      </c>
      <c r="W1048" s="1" t="s">
        <v>60</v>
      </c>
    </row>
    <row r="1049" spans="1:23" x14ac:dyDescent="0.2">
      <c r="A1049" s="1">
        <f t="shared" si="64"/>
        <v>1055290</v>
      </c>
      <c r="B1049" s="1">
        <f t="shared" si="64"/>
        <v>1055300</v>
      </c>
      <c r="C1049" s="11" t="s">
        <v>54</v>
      </c>
      <c r="D1049" s="1" t="str">
        <f t="shared" si="65"/>
        <v>ARO</v>
      </c>
      <c r="E1049" s="1">
        <f t="shared" si="66"/>
        <v>14.7</v>
      </c>
      <c r="F1049" s="1" t="str">
        <f t="shared" si="67"/>
        <v>14.7mm ARO</v>
      </c>
      <c r="G1049" s="1" t="str">
        <f>_xlfn.CONCAT(TEXT(Q1049,"0.0"),"mm ",INDEX('Pipe Lookup'!D:D,MATCH('~01 Pipe Segmentation'!R1049,'Pipe Lookup'!C:C,0))," TYPE ",P1049)</f>
        <v>14.7mm Abrasion-Resistant Overcoat TYPE 6</v>
      </c>
      <c r="L1049" s="1" t="s">
        <v>55</v>
      </c>
      <c r="M1049" s="1">
        <v>1055290</v>
      </c>
      <c r="N1049" s="1">
        <v>1055300</v>
      </c>
      <c r="O1049" s="1">
        <v>10</v>
      </c>
      <c r="P1049" s="1">
        <v>6</v>
      </c>
      <c r="Q1049" s="1">
        <v>14.7</v>
      </c>
      <c r="R1049" s="1" t="s">
        <v>80</v>
      </c>
      <c r="S1049" s="1" t="s">
        <v>608</v>
      </c>
      <c r="V1049" s="1">
        <v>0</v>
      </c>
      <c r="W1049" s="1" t="s">
        <v>60</v>
      </c>
    </row>
    <row r="1050" spans="1:23" x14ac:dyDescent="0.2">
      <c r="A1050" s="1">
        <f t="shared" si="64"/>
        <v>1055300</v>
      </c>
      <c r="B1050" s="1">
        <f t="shared" si="64"/>
        <v>1055314</v>
      </c>
      <c r="C1050" s="11" t="s">
        <v>54</v>
      </c>
      <c r="D1050" s="1" t="str">
        <f t="shared" si="65"/>
        <v>ARO</v>
      </c>
      <c r="E1050" s="1">
        <f t="shared" si="66"/>
        <v>14.7</v>
      </c>
      <c r="F1050" s="1" t="str">
        <f t="shared" si="67"/>
        <v>14.7mm ARO</v>
      </c>
      <c r="G1050" s="1" t="str">
        <f>_xlfn.CONCAT(TEXT(Q1050,"0.0"),"mm ",INDEX('Pipe Lookup'!D:D,MATCH('~01 Pipe Segmentation'!R1050,'Pipe Lookup'!C:C,0))," TYPE ",P1050)</f>
        <v>14.7mm Abrasion-Resistant Overcoat TYPE 6</v>
      </c>
      <c r="L1050" s="1" t="s">
        <v>55</v>
      </c>
      <c r="M1050" s="1">
        <v>1055300</v>
      </c>
      <c r="N1050" s="1">
        <v>1055314</v>
      </c>
      <c r="O1050" s="1">
        <v>14</v>
      </c>
      <c r="P1050" s="1">
        <v>6</v>
      </c>
      <c r="Q1050" s="1">
        <v>14.7</v>
      </c>
      <c r="R1050" s="1" t="s">
        <v>80</v>
      </c>
      <c r="S1050" s="1" t="s">
        <v>608</v>
      </c>
      <c r="U1050" s="1" t="s">
        <v>610</v>
      </c>
      <c r="V1050" s="1">
        <v>0</v>
      </c>
      <c r="W1050" s="1" t="s">
        <v>86</v>
      </c>
    </row>
    <row r="1051" spans="1:23" x14ac:dyDescent="0.2">
      <c r="A1051" s="1">
        <f t="shared" si="64"/>
        <v>1055314</v>
      </c>
      <c r="B1051" s="1">
        <f t="shared" si="64"/>
        <v>1055324</v>
      </c>
      <c r="C1051" s="11" t="s">
        <v>54</v>
      </c>
      <c r="D1051" s="1" t="str">
        <f t="shared" si="65"/>
        <v>LE</v>
      </c>
      <c r="E1051" s="1">
        <f t="shared" si="66"/>
        <v>14.7</v>
      </c>
      <c r="F1051" s="1" t="str">
        <f t="shared" si="67"/>
        <v>14.7mm LE</v>
      </c>
      <c r="G1051" s="1" t="str">
        <f>_xlfn.CONCAT(TEXT(Q1051,"0.0"),"mm ",INDEX('Pipe Lookup'!D:D,MATCH('~01 Pipe Segmentation'!R1051,'Pipe Lookup'!C:C,0))," TYPE ",P1051)</f>
        <v>14.7mm Elbow TYPE 22</v>
      </c>
      <c r="L1051" s="1" t="s">
        <v>55</v>
      </c>
      <c r="M1051" s="1">
        <v>1055314</v>
      </c>
      <c r="N1051" s="1">
        <v>1055324</v>
      </c>
      <c r="O1051" s="1">
        <v>10</v>
      </c>
      <c r="P1051" s="1">
        <v>22</v>
      </c>
      <c r="Q1051" s="1">
        <v>14.7</v>
      </c>
      <c r="R1051" s="1" t="s">
        <v>58</v>
      </c>
      <c r="S1051" s="1" t="s">
        <v>608</v>
      </c>
      <c r="U1051" s="1" t="s">
        <v>611</v>
      </c>
      <c r="V1051" s="1">
        <v>0</v>
      </c>
      <c r="W1051" s="1" t="s">
        <v>60</v>
      </c>
    </row>
    <row r="1052" spans="1:23" x14ac:dyDescent="0.2">
      <c r="A1052" s="1">
        <f t="shared" si="64"/>
        <v>1055324</v>
      </c>
      <c r="B1052" s="1">
        <f t="shared" si="64"/>
        <v>1056600</v>
      </c>
      <c r="C1052" s="11" t="s">
        <v>54</v>
      </c>
      <c r="D1052" s="1" t="str">
        <f t="shared" si="65"/>
        <v>FBE</v>
      </c>
      <c r="E1052" s="1">
        <f t="shared" si="66"/>
        <v>14.7</v>
      </c>
      <c r="F1052" s="1" t="str">
        <f t="shared" si="67"/>
        <v>14.7mm FBE</v>
      </c>
      <c r="G1052" s="1" t="str">
        <f>_xlfn.CONCAT(TEXT(Q1052,"0.0"),"mm ",INDEX('Pipe Lookup'!D:D,MATCH('~01 Pipe Segmentation'!R1052,'Pipe Lookup'!C:C,0))," TYPE ",P1052)</f>
        <v>14.7mm Fusion-Bonded Epoxy TYPE 5</v>
      </c>
      <c r="L1052" s="1" t="s">
        <v>55</v>
      </c>
      <c r="M1052" s="1">
        <v>1055324</v>
      </c>
      <c r="N1052" s="1">
        <v>1056600</v>
      </c>
      <c r="O1052" s="1">
        <v>1276</v>
      </c>
      <c r="P1052" s="1">
        <v>5</v>
      </c>
      <c r="Q1052" s="1">
        <v>14.7</v>
      </c>
      <c r="R1052" s="1" t="s">
        <v>56</v>
      </c>
      <c r="S1052" s="1" t="s">
        <v>608</v>
      </c>
      <c r="U1052" s="1" t="s">
        <v>251</v>
      </c>
      <c r="V1052" s="1">
        <v>0</v>
      </c>
      <c r="W1052" s="1" t="s">
        <v>60</v>
      </c>
    </row>
    <row r="1053" spans="1:23" x14ac:dyDescent="0.2">
      <c r="A1053" s="1">
        <f t="shared" si="64"/>
        <v>1056600</v>
      </c>
      <c r="B1053" s="1">
        <f t="shared" si="64"/>
        <v>1056640</v>
      </c>
      <c r="C1053" s="11" t="s">
        <v>54</v>
      </c>
      <c r="D1053" s="1" t="str">
        <f t="shared" si="65"/>
        <v>FBE</v>
      </c>
      <c r="E1053" s="1">
        <f t="shared" si="66"/>
        <v>14.7</v>
      </c>
      <c r="F1053" s="1" t="str">
        <f t="shared" si="67"/>
        <v>14.7mm FBE</v>
      </c>
      <c r="G1053" s="1" t="str">
        <f>_xlfn.CONCAT(TEXT(Q1053,"0.0"),"mm ",INDEX('Pipe Lookup'!D:D,MATCH('~01 Pipe Segmentation'!R1053,'Pipe Lookup'!C:C,0))," TYPE ",P1053)</f>
        <v>14.7mm Fusion-Bonded Epoxy TYPE 5</v>
      </c>
      <c r="L1053" s="1" t="s">
        <v>55</v>
      </c>
      <c r="M1053" s="1">
        <v>1056600</v>
      </c>
      <c r="N1053" s="1">
        <v>1056640</v>
      </c>
      <c r="O1053" s="1">
        <v>40</v>
      </c>
      <c r="P1053" s="1">
        <v>5</v>
      </c>
      <c r="Q1053" s="1">
        <v>14.7</v>
      </c>
      <c r="R1053" s="1" t="s">
        <v>56</v>
      </c>
      <c r="S1053" s="1" t="s">
        <v>608</v>
      </c>
      <c r="V1053" s="1">
        <v>0</v>
      </c>
      <c r="W1053" s="1" t="s">
        <v>86</v>
      </c>
    </row>
    <row r="1054" spans="1:23" x14ac:dyDescent="0.2">
      <c r="A1054" s="1">
        <f t="shared" si="64"/>
        <v>1056640</v>
      </c>
      <c r="B1054" s="1">
        <f t="shared" si="64"/>
        <v>1056650</v>
      </c>
      <c r="C1054" s="11" t="s">
        <v>54</v>
      </c>
      <c r="D1054" s="1" t="str">
        <f t="shared" si="65"/>
        <v>LE</v>
      </c>
      <c r="E1054" s="1">
        <f t="shared" si="66"/>
        <v>14.7</v>
      </c>
      <c r="F1054" s="1" t="str">
        <f t="shared" si="67"/>
        <v>14.7mm LE</v>
      </c>
      <c r="G1054" s="1" t="str">
        <f>_xlfn.CONCAT(TEXT(Q1054,"0.0"),"mm ",INDEX('Pipe Lookup'!D:D,MATCH('~01 Pipe Segmentation'!R1054,'Pipe Lookup'!C:C,0))," TYPE ",P1054)</f>
        <v>14.7mm Elbow TYPE 22</v>
      </c>
      <c r="L1054" s="1" t="s">
        <v>55</v>
      </c>
      <c r="M1054" s="1">
        <v>1056640</v>
      </c>
      <c r="N1054" s="1" t="s">
        <v>612</v>
      </c>
      <c r="O1054" s="1">
        <v>10</v>
      </c>
      <c r="P1054" s="1">
        <v>22</v>
      </c>
      <c r="Q1054" s="1">
        <v>14.7</v>
      </c>
      <c r="R1054" s="1" t="s">
        <v>58</v>
      </c>
      <c r="S1054" s="1" t="s">
        <v>608</v>
      </c>
      <c r="U1054" s="1" t="s">
        <v>613</v>
      </c>
      <c r="V1054" s="1">
        <v>0</v>
      </c>
      <c r="W1054" s="1" t="s">
        <v>60</v>
      </c>
    </row>
    <row r="1055" spans="1:23" x14ac:dyDescent="0.2">
      <c r="A1055" s="1">
        <f t="shared" si="64"/>
        <v>1056650</v>
      </c>
      <c r="B1055" s="1">
        <f t="shared" si="64"/>
        <v>1056719</v>
      </c>
      <c r="C1055" s="11" t="s">
        <v>54</v>
      </c>
      <c r="D1055" s="1" t="str">
        <f t="shared" si="65"/>
        <v>ARO</v>
      </c>
      <c r="E1055" s="1">
        <f t="shared" si="66"/>
        <v>14.7</v>
      </c>
      <c r="F1055" s="1" t="str">
        <f t="shared" si="67"/>
        <v>14.7mm ARO</v>
      </c>
      <c r="G1055" s="1" t="str">
        <f>_xlfn.CONCAT(TEXT(Q1055,"0.0"),"mm ",INDEX('Pipe Lookup'!D:D,MATCH('~01 Pipe Segmentation'!R1055,'Pipe Lookup'!C:C,0))," TYPE ",P1055)</f>
        <v>14.7mm Abrasion-Resistant Overcoat TYPE 6</v>
      </c>
      <c r="L1055" s="1" t="s">
        <v>55</v>
      </c>
      <c r="M1055" s="1" t="s">
        <v>612</v>
      </c>
      <c r="N1055" s="1" t="s">
        <v>614</v>
      </c>
      <c r="O1055" s="1">
        <v>69</v>
      </c>
      <c r="P1055" s="1">
        <v>6</v>
      </c>
      <c r="Q1055" s="1">
        <v>14.7</v>
      </c>
      <c r="R1055" s="1" t="s">
        <v>80</v>
      </c>
      <c r="S1055" s="1" t="s">
        <v>608</v>
      </c>
      <c r="U1055" s="1" t="s">
        <v>615</v>
      </c>
      <c r="V1055" s="1">
        <v>0</v>
      </c>
      <c r="W1055" s="1" t="s">
        <v>60</v>
      </c>
    </row>
    <row r="1056" spans="1:23" x14ac:dyDescent="0.2">
      <c r="A1056" s="1">
        <f t="shared" si="64"/>
        <v>1056719</v>
      </c>
      <c r="B1056" s="1">
        <f t="shared" si="64"/>
        <v>1056726</v>
      </c>
      <c r="C1056" s="11" t="s">
        <v>54</v>
      </c>
      <c r="D1056" s="1" t="str">
        <f t="shared" si="65"/>
        <v>LE</v>
      </c>
      <c r="E1056" s="1">
        <f t="shared" si="66"/>
        <v>14.7</v>
      </c>
      <c r="F1056" s="1" t="str">
        <f t="shared" si="67"/>
        <v>14.7mm LE</v>
      </c>
      <c r="G1056" s="1" t="str">
        <f>_xlfn.CONCAT(TEXT(Q1056,"0.0"),"mm ",INDEX('Pipe Lookup'!D:D,MATCH('~01 Pipe Segmentation'!R1056,'Pipe Lookup'!C:C,0))," TYPE ",P1056)</f>
        <v>14.7mm Elbow TYPE 22</v>
      </c>
      <c r="L1056" s="1" t="s">
        <v>55</v>
      </c>
      <c r="M1056" s="1" t="s">
        <v>614</v>
      </c>
      <c r="N1056" s="1" t="s">
        <v>616</v>
      </c>
      <c r="O1056" s="1">
        <v>7</v>
      </c>
      <c r="P1056" s="1">
        <v>22</v>
      </c>
      <c r="Q1056" s="1">
        <v>14.7</v>
      </c>
      <c r="R1056" s="1" t="s">
        <v>58</v>
      </c>
      <c r="S1056" s="1" t="s">
        <v>608</v>
      </c>
      <c r="U1056" s="1" t="s">
        <v>617</v>
      </c>
      <c r="V1056" s="1">
        <v>0</v>
      </c>
      <c r="W1056" s="1" t="s">
        <v>60</v>
      </c>
    </row>
    <row r="1057" spans="1:23" x14ac:dyDescent="0.2">
      <c r="A1057" s="1">
        <f t="shared" si="64"/>
        <v>1056726.81</v>
      </c>
      <c r="B1057" s="1">
        <f t="shared" si="64"/>
        <v>1056862</v>
      </c>
      <c r="C1057" s="11" t="s">
        <v>54</v>
      </c>
      <c r="D1057" s="1" t="str">
        <f t="shared" si="65"/>
        <v>FBE</v>
      </c>
      <c r="E1057" s="1">
        <f t="shared" si="66"/>
        <v>11.8</v>
      </c>
      <c r="F1057" s="1" t="str">
        <f t="shared" si="67"/>
        <v>11.8mm FBE</v>
      </c>
      <c r="G1057" s="1" t="str">
        <f>_xlfn.CONCAT(TEXT(Q1057,"0.0"),"mm ",INDEX('Pipe Lookup'!D:D,MATCH('~01 Pipe Segmentation'!R1057,'Pipe Lookup'!C:C,0))," TYPE ",P1057)</f>
        <v>11.8mm Fusion-Bonded Epoxy TYPE 4</v>
      </c>
      <c r="L1057" s="1" t="s">
        <v>55</v>
      </c>
      <c r="M1057" s="1">
        <v>1056726.81</v>
      </c>
      <c r="N1057" s="1">
        <v>1056862</v>
      </c>
      <c r="O1057" s="1">
        <v>135.18999999994412</v>
      </c>
      <c r="P1057" s="1">
        <v>4</v>
      </c>
      <c r="Q1057" s="1">
        <v>11.8</v>
      </c>
      <c r="R1057" s="1" t="s">
        <v>56</v>
      </c>
      <c r="S1057" s="1" t="s">
        <v>608</v>
      </c>
      <c r="V1057" s="1" t="s">
        <v>175</v>
      </c>
      <c r="W1057" s="1" t="s">
        <v>60</v>
      </c>
    </row>
    <row r="1058" spans="1:23" x14ac:dyDescent="0.2">
      <c r="A1058" s="1">
        <f t="shared" si="64"/>
        <v>1056862</v>
      </c>
      <c r="B1058" s="1">
        <f t="shared" si="64"/>
        <v>1056868.3799999999</v>
      </c>
      <c r="C1058" s="11" t="s">
        <v>54</v>
      </c>
      <c r="D1058" s="1" t="str">
        <f t="shared" si="65"/>
        <v>LE</v>
      </c>
      <c r="E1058" s="1">
        <f t="shared" si="66"/>
        <v>14.7</v>
      </c>
      <c r="F1058" s="1" t="str">
        <f t="shared" si="67"/>
        <v>14.7mm LE</v>
      </c>
      <c r="G1058" s="1" t="str">
        <f>_xlfn.CONCAT(TEXT(Q1058,"0.0"),"mm ",INDEX('Pipe Lookup'!D:D,MATCH('~01 Pipe Segmentation'!R1058,'Pipe Lookup'!C:C,0))," TYPE ",P1058)</f>
        <v>14.7mm Elbow TYPE 22</v>
      </c>
      <c r="L1058" s="1" t="s">
        <v>55</v>
      </c>
      <c r="M1058" s="1">
        <v>1056862</v>
      </c>
      <c r="N1058" s="1">
        <v>1056868.3799999999</v>
      </c>
      <c r="O1058" s="1">
        <v>6.3799999998882413</v>
      </c>
      <c r="P1058" s="1">
        <v>22</v>
      </c>
      <c r="Q1058" s="1">
        <v>14.7</v>
      </c>
      <c r="R1058" s="1" t="s">
        <v>58</v>
      </c>
      <c r="S1058" s="1" t="s">
        <v>608</v>
      </c>
      <c r="U1058" s="1" t="s">
        <v>618</v>
      </c>
      <c r="V1058" s="1">
        <v>0</v>
      </c>
      <c r="W1058" s="1" t="s">
        <v>60</v>
      </c>
    </row>
    <row r="1059" spans="1:23" x14ac:dyDescent="0.2">
      <c r="A1059" s="1">
        <f t="shared" si="64"/>
        <v>1056868.3799999999</v>
      </c>
      <c r="B1059" s="1">
        <f t="shared" si="64"/>
        <v>1056914.01</v>
      </c>
      <c r="C1059" s="11" t="s">
        <v>54</v>
      </c>
      <c r="D1059" s="1" t="str">
        <f t="shared" si="65"/>
        <v>FBE</v>
      </c>
      <c r="E1059" s="1">
        <f t="shared" si="66"/>
        <v>11.8</v>
      </c>
      <c r="F1059" s="1" t="str">
        <f t="shared" si="67"/>
        <v>11.8mm FBE</v>
      </c>
      <c r="G1059" s="1" t="str">
        <f>_xlfn.CONCAT(TEXT(Q1059,"0.0"),"mm ",INDEX('Pipe Lookup'!D:D,MATCH('~01 Pipe Segmentation'!R1059,'Pipe Lookup'!C:C,0))," TYPE ",P1059)</f>
        <v>11.8mm Fusion-Bonded Epoxy TYPE 4</v>
      </c>
      <c r="L1059" s="1" t="s">
        <v>55</v>
      </c>
      <c r="M1059" s="1">
        <v>1056868.3799999999</v>
      </c>
      <c r="N1059" s="1">
        <v>1056914.01</v>
      </c>
      <c r="O1059" s="1">
        <v>45.630000000121072</v>
      </c>
      <c r="P1059" s="1">
        <v>4</v>
      </c>
      <c r="Q1059" s="1">
        <v>11.8</v>
      </c>
      <c r="R1059" s="1" t="s">
        <v>56</v>
      </c>
      <c r="S1059" s="1" t="s">
        <v>608</v>
      </c>
      <c r="V1059" s="1">
        <v>0</v>
      </c>
      <c r="W1059" s="1" t="s">
        <v>60</v>
      </c>
    </row>
    <row r="1060" spans="1:23" x14ac:dyDescent="0.2">
      <c r="A1060" s="1">
        <f t="shared" si="64"/>
        <v>1056914.01</v>
      </c>
      <c r="B1060" s="1">
        <f t="shared" si="64"/>
        <v>1056938.01</v>
      </c>
      <c r="C1060" s="11" t="s">
        <v>54</v>
      </c>
      <c r="D1060" s="1" t="str">
        <f t="shared" si="65"/>
        <v>ARO</v>
      </c>
      <c r="E1060" s="1">
        <f t="shared" si="66"/>
        <v>14.7</v>
      </c>
      <c r="F1060" s="1" t="str">
        <f t="shared" si="67"/>
        <v>14.7mm ARO</v>
      </c>
      <c r="G1060" s="1" t="str">
        <f>_xlfn.CONCAT(TEXT(Q1060,"0.0"),"mm ",INDEX('Pipe Lookup'!D:D,MATCH('~01 Pipe Segmentation'!R1060,'Pipe Lookup'!C:C,0))," TYPE ",P1060)</f>
        <v>14.7mm Abrasion-Resistant Overcoat TYPE 6</v>
      </c>
      <c r="L1060" s="1" t="s">
        <v>55</v>
      </c>
      <c r="M1060" s="1">
        <v>1056914.01</v>
      </c>
      <c r="N1060" s="1">
        <v>1056938.01</v>
      </c>
      <c r="O1060" s="1">
        <v>24</v>
      </c>
      <c r="P1060" s="1">
        <v>6</v>
      </c>
      <c r="Q1060" s="1">
        <v>14.7</v>
      </c>
      <c r="R1060" s="1" t="s">
        <v>80</v>
      </c>
      <c r="S1060" s="1" t="s">
        <v>608</v>
      </c>
      <c r="V1060" s="1">
        <v>0</v>
      </c>
      <c r="W1060" s="1" t="s">
        <v>60</v>
      </c>
    </row>
    <row r="1061" spans="1:23" x14ac:dyDescent="0.2">
      <c r="A1061" s="1">
        <f t="shared" si="64"/>
        <v>1056938.01</v>
      </c>
      <c r="B1061" s="1">
        <f t="shared" si="64"/>
        <v>1057035.27</v>
      </c>
      <c r="C1061" s="11" t="s">
        <v>54</v>
      </c>
      <c r="D1061" s="1" t="str">
        <f t="shared" si="65"/>
        <v>FBE</v>
      </c>
      <c r="E1061" s="1">
        <f t="shared" si="66"/>
        <v>11.8</v>
      </c>
      <c r="F1061" s="1" t="str">
        <f t="shared" si="67"/>
        <v>11.8mm FBE</v>
      </c>
      <c r="G1061" s="1" t="str">
        <f>_xlfn.CONCAT(TEXT(Q1061,"0.0"),"mm ",INDEX('Pipe Lookup'!D:D,MATCH('~01 Pipe Segmentation'!R1061,'Pipe Lookup'!C:C,0))," TYPE ",P1061)</f>
        <v>11.8mm Fusion-Bonded Epoxy TYPE 4</v>
      </c>
      <c r="L1061" s="1" t="s">
        <v>55</v>
      </c>
      <c r="M1061" s="1">
        <v>1056938.01</v>
      </c>
      <c r="N1061" s="1">
        <v>1057035.27</v>
      </c>
      <c r="O1061" s="1">
        <v>97.260000000009313</v>
      </c>
      <c r="P1061" s="1">
        <v>4</v>
      </c>
      <c r="Q1061" s="1">
        <v>11.8</v>
      </c>
      <c r="R1061" s="1" t="s">
        <v>56</v>
      </c>
      <c r="S1061" s="1" t="s">
        <v>608</v>
      </c>
      <c r="V1061" s="1">
        <v>0</v>
      </c>
      <c r="W1061" s="1" t="s">
        <v>60</v>
      </c>
    </row>
    <row r="1062" spans="1:23" x14ac:dyDescent="0.2">
      <c r="A1062" s="1">
        <f t="shared" si="64"/>
        <v>1057035.27</v>
      </c>
      <c r="B1062" s="1">
        <f t="shared" si="64"/>
        <v>1057059</v>
      </c>
      <c r="C1062" s="11" t="s">
        <v>54</v>
      </c>
      <c r="D1062" s="1" t="str">
        <f t="shared" si="65"/>
        <v>ARO</v>
      </c>
      <c r="E1062" s="1">
        <f t="shared" si="66"/>
        <v>14.7</v>
      </c>
      <c r="F1062" s="1" t="str">
        <f t="shared" si="67"/>
        <v>14.7mm ARO</v>
      </c>
      <c r="G1062" s="1" t="str">
        <f>_xlfn.CONCAT(TEXT(Q1062,"0.0"),"mm ",INDEX('Pipe Lookup'!D:D,MATCH('~01 Pipe Segmentation'!R1062,'Pipe Lookup'!C:C,0))," TYPE ",P1062)</f>
        <v>14.7mm Abrasion-Resistant Overcoat TYPE 6</v>
      </c>
      <c r="L1062" s="1" t="s">
        <v>55</v>
      </c>
      <c r="M1062" s="1">
        <v>1057035.27</v>
      </c>
      <c r="N1062" s="1">
        <v>1057059</v>
      </c>
      <c r="O1062" s="1">
        <v>23.729999999981374</v>
      </c>
      <c r="P1062" s="1">
        <v>6</v>
      </c>
      <c r="Q1062" s="1">
        <v>14.7</v>
      </c>
      <c r="R1062" s="1" t="s">
        <v>80</v>
      </c>
      <c r="S1062" s="1" t="s">
        <v>608</v>
      </c>
      <c r="V1062" s="1">
        <v>0</v>
      </c>
      <c r="W1062" s="1" t="s">
        <v>60</v>
      </c>
    </row>
    <row r="1063" spans="1:23" x14ac:dyDescent="0.2">
      <c r="A1063" s="1">
        <f t="shared" si="64"/>
        <v>1057059</v>
      </c>
      <c r="B1063" s="1">
        <f t="shared" si="64"/>
        <v>1057072</v>
      </c>
      <c r="C1063" s="11" t="s">
        <v>54</v>
      </c>
      <c r="D1063" s="1" t="str">
        <f t="shared" si="65"/>
        <v>FBE</v>
      </c>
      <c r="E1063" s="1">
        <f t="shared" si="66"/>
        <v>14.7</v>
      </c>
      <c r="F1063" s="1" t="str">
        <f t="shared" si="67"/>
        <v>14.7mm FBE</v>
      </c>
      <c r="G1063" s="1" t="str">
        <f>_xlfn.CONCAT(TEXT(Q1063,"0.0"),"mm ",INDEX('Pipe Lookup'!D:D,MATCH('~01 Pipe Segmentation'!R1063,'Pipe Lookup'!C:C,0))," TYPE ",P1063)</f>
        <v>14.7mm Fusion-Bonded Epoxy TYPE 5</v>
      </c>
      <c r="L1063" s="1" t="s">
        <v>55</v>
      </c>
      <c r="M1063" s="1">
        <v>1057059</v>
      </c>
      <c r="N1063" s="1">
        <v>1057072</v>
      </c>
      <c r="O1063" s="1">
        <v>13</v>
      </c>
      <c r="P1063" s="1">
        <v>5</v>
      </c>
      <c r="Q1063" s="1">
        <v>14.7</v>
      </c>
      <c r="R1063" s="1" t="s">
        <v>56</v>
      </c>
      <c r="S1063" s="1" t="s">
        <v>608</v>
      </c>
      <c r="V1063" s="1">
        <v>0</v>
      </c>
      <c r="W1063" s="1" t="s">
        <v>60</v>
      </c>
    </row>
    <row r="1064" spans="1:23" x14ac:dyDescent="0.2">
      <c r="A1064" s="1">
        <f t="shared" si="64"/>
        <v>1057072</v>
      </c>
      <c r="B1064" s="1">
        <f t="shared" si="64"/>
        <v>1057095.75</v>
      </c>
      <c r="C1064" s="11" t="s">
        <v>54</v>
      </c>
      <c r="D1064" s="1" t="str">
        <f t="shared" si="65"/>
        <v>ARO</v>
      </c>
      <c r="E1064" s="1">
        <f t="shared" si="66"/>
        <v>14.7</v>
      </c>
      <c r="F1064" s="1" t="str">
        <f t="shared" si="67"/>
        <v>14.7mm ARO</v>
      </c>
      <c r="G1064" s="1" t="str">
        <f>_xlfn.CONCAT(TEXT(Q1064,"0.0"),"mm ",INDEX('Pipe Lookup'!D:D,MATCH('~01 Pipe Segmentation'!R1064,'Pipe Lookup'!C:C,0))," TYPE ",P1064)</f>
        <v>14.7mm Abrasion-Resistant Overcoat TYPE 6</v>
      </c>
      <c r="L1064" s="1" t="s">
        <v>55</v>
      </c>
      <c r="M1064" s="1">
        <v>1057072</v>
      </c>
      <c r="N1064" s="1">
        <v>1057095.75</v>
      </c>
      <c r="O1064" s="1">
        <v>23.75</v>
      </c>
      <c r="P1064" s="1">
        <v>6</v>
      </c>
      <c r="Q1064" s="1">
        <v>14.7</v>
      </c>
      <c r="R1064" s="1" t="s">
        <v>80</v>
      </c>
      <c r="S1064" s="1" t="s">
        <v>608</v>
      </c>
      <c r="V1064" s="1">
        <v>0</v>
      </c>
      <c r="W1064" s="1" t="s">
        <v>60</v>
      </c>
    </row>
    <row r="1065" spans="1:23" x14ac:dyDescent="0.2">
      <c r="A1065" s="1">
        <f t="shared" si="64"/>
        <v>1057095.75</v>
      </c>
      <c r="B1065" s="1">
        <f t="shared" si="64"/>
        <v>1057163.7</v>
      </c>
      <c r="C1065" s="11" t="s">
        <v>54</v>
      </c>
      <c r="D1065" s="1" t="str">
        <f t="shared" si="65"/>
        <v>FBE</v>
      </c>
      <c r="E1065" s="1">
        <f t="shared" si="66"/>
        <v>11.8</v>
      </c>
      <c r="F1065" s="1" t="str">
        <f t="shared" si="67"/>
        <v>11.8mm FBE</v>
      </c>
      <c r="G1065" s="1" t="str">
        <f>_xlfn.CONCAT(TEXT(Q1065,"0.0"),"mm ",INDEX('Pipe Lookup'!D:D,MATCH('~01 Pipe Segmentation'!R1065,'Pipe Lookup'!C:C,0))," TYPE ",P1065)</f>
        <v>11.8mm Fusion-Bonded Epoxy TYPE 4</v>
      </c>
      <c r="L1065" s="1" t="s">
        <v>55</v>
      </c>
      <c r="M1065" s="1">
        <v>1057095.75</v>
      </c>
      <c r="N1065" s="1">
        <v>1057163.7</v>
      </c>
      <c r="O1065" s="1">
        <v>67.949999999953434</v>
      </c>
      <c r="P1065" s="1">
        <v>4</v>
      </c>
      <c r="Q1065" s="1">
        <v>11.8</v>
      </c>
      <c r="R1065" s="1" t="s">
        <v>56</v>
      </c>
      <c r="S1065" s="1" t="s">
        <v>608</v>
      </c>
      <c r="V1065" s="1">
        <v>0</v>
      </c>
      <c r="W1065" s="1" t="s">
        <v>60</v>
      </c>
    </row>
    <row r="1066" spans="1:23" x14ac:dyDescent="0.2">
      <c r="A1066" s="1">
        <f t="shared" si="64"/>
        <v>1057163.7</v>
      </c>
      <c r="B1066" s="1">
        <f t="shared" si="64"/>
        <v>1057187.7</v>
      </c>
      <c r="C1066" s="11" t="s">
        <v>54</v>
      </c>
      <c r="D1066" s="1" t="str">
        <f t="shared" si="65"/>
        <v>FBE</v>
      </c>
      <c r="E1066" s="1">
        <f t="shared" si="66"/>
        <v>14.7</v>
      </c>
      <c r="F1066" s="1" t="str">
        <f t="shared" si="67"/>
        <v>14.7mm FBE</v>
      </c>
      <c r="G1066" s="1" t="str">
        <f>_xlfn.CONCAT(TEXT(Q1066,"0.0"),"mm ",INDEX('Pipe Lookup'!D:D,MATCH('~01 Pipe Segmentation'!R1066,'Pipe Lookup'!C:C,0))," TYPE ",P1066)</f>
        <v>14.7mm Fusion-Bonded Epoxy TYPE 5</v>
      </c>
      <c r="L1066" s="1" t="s">
        <v>55</v>
      </c>
      <c r="M1066" s="1">
        <v>1057163.7</v>
      </c>
      <c r="N1066" s="1">
        <v>1057187.7</v>
      </c>
      <c r="O1066" s="1">
        <v>24</v>
      </c>
      <c r="P1066" s="1">
        <v>5</v>
      </c>
      <c r="Q1066" s="1">
        <v>14.7</v>
      </c>
      <c r="R1066" s="1" t="s">
        <v>56</v>
      </c>
      <c r="S1066" s="1" t="s">
        <v>608</v>
      </c>
      <c r="V1066" s="1">
        <v>0</v>
      </c>
      <c r="W1066" s="1" t="s">
        <v>60</v>
      </c>
    </row>
    <row r="1067" spans="1:23" x14ac:dyDescent="0.2">
      <c r="A1067" s="1">
        <f t="shared" si="64"/>
        <v>1057187.7</v>
      </c>
      <c r="B1067" s="1">
        <f t="shared" si="64"/>
        <v>1057200</v>
      </c>
      <c r="C1067" s="11" t="s">
        <v>54</v>
      </c>
      <c r="D1067" s="1" t="str">
        <f t="shared" si="65"/>
        <v>FBE</v>
      </c>
      <c r="E1067" s="1">
        <f t="shared" si="66"/>
        <v>11.8</v>
      </c>
      <c r="F1067" s="1" t="str">
        <f t="shared" si="67"/>
        <v>11.8mm FBE</v>
      </c>
      <c r="G1067" s="1" t="str">
        <f>_xlfn.CONCAT(TEXT(Q1067,"0.0"),"mm ",INDEX('Pipe Lookup'!D:D,MATCH('~01 Pipe Segmentation'!R1067,'Pipe Lookup'!C:C,0))," TYPE ",P1067)</f>
        <v>11.8mm Fusion-Bonded Epoxy TYPE 4</v>
      </c>
      <c r="L1067" s="1" t="s">
        <v>55</v>
      </c>
      <c r="M1067" s="1">
        <v>1057187.7</v>
      </c>
      <c r="N1067" s="1">
        <v>1057200</v>
      </c>
      <c r="O1067" s="1">
        <v>12.300000000046566</v>
      </c>
      <c r="P1067" s="1">
        <v>4</v>
      </c>
      <c r="Q1067" s="1">
        <v>11.8</v>
      </c>
      <c r="R1067" s="1" t="s">
        <v>56</v>
      </c>
      <c r="S1067" s="1" t="s">
        <v>608</v>
      </c>
      <c r="V1067" s="1">
        <v>0</v>
      </c>
      <c r="W1067" s="1" t="s">
        <v>60</v>
      </c>
    </row>
    <row r="1068" spans="1:23" x14ac:dyDescent="0.2">
      <c r="A1068" s="1">
        <f t="shared" si="64"/>
        <v>1057200</v>
      </c>
      <c r="B1068" s="1">
        <f t="shared" si="64"/>
        <v>1057250.1599999999</v>
      </c>
      <c r="C1068" s="11" t="s">
        <v>54</v>
      </c>
      <c r="D1068" s="1" t="str">
        <f t="shared" si="65"/>
        <v>FBE</v>
      </c>
      <c r="E1068" s="1">
        <f t="shared" si="66"/>
        <v>11.8</v>
      </c>
      <c r="F1068" s="1" t="str">
        <f t="shared" si="67"/>
        <v>11.8mm FBE</v>
      </c>
      <c r="G1068" s="1" t="str">
        <f>_xlfn.CONCAT(TEXT(Q1068,"0.0"),"mm ",INDEX('Pipe Lookup'!D:D,MATCH('~01 Pipe Segmentation'!R1068,'Pipe Lookup'!C:C,0))," TYPE ",P1068)</f>
        <v>11.8mm Fusion-Bonded Epoxy TYPE 4</v>
      </c>
      <c r="L1068" s="1" t="s">
        <v>55</v>
      </c>
      <c r="M1068" s="1">
        <v>1057200</v>
      </c>
      <c r="N1068" s="1">
        <v>1057250.1599999999</v>
      </c>
      <c r="O1068" s="1">
        <v>50.159999999916181</v>
      </c>
      <c r="P1068" s="1">
        <v>4</v>
      </c>
      <c r="Q1068" s="1">
        <v>11.8</v>
      </c>
      <c r="R1068" s="1" t="s">
        <v>56</v>
      </c>
      <c r="S1068" s="1" t="s">
        <v>619</v>
      </c>
      <c r="V1068" s="1">
        <v>0</v>
      </c>
      <c r="W1068" s="1" t="s">
        <v>60</v>
      </c>
    </row>
    <row r="1069" spans="1:23" x14ac:dyDescent="0.2">
      <c r="A1069" s="1">
        <f t="shared" si="64"/>
        <v>1057250.1599999999</v>
      </c>
      <c r="B1069" s="1">
        <f t="shared" si="64"/>
        <v>1057253.7</v>
      </c>
      <c r="C1069" s="11" t="s">
        <v>54</v>
      </c>
      <c r="D1069" s="1" t="str">
        <f t="shared" si="65"/>
        <v>LE</v>
      </c>
      <c r="E1069" s="1">
        <f t="shared" si="66"/>
        <v>14.7</v>
      </c>
      <c r="F1069" s="1" t="str">
        <f t="shared" si="67"/>
        <v>14.7mm LE</v>
      </c>
      <c r="G1069" s="1" t="str">
        <f>_xlfn.CONCAT(TEXT(Q1069,"0.0"),"mm ",INDEX('Pipe Lookup'!D:D,MATCH('~01 Pipe Segmentation'!R1069,'Pipe Lookup'!C:C,0))," TYPE ",P1069)</f>
        <v>14.7mm Elbow TYPE 22</v>
      </c>
      <c r="L1069" s="1" t="s">
        <v>55</v>
      </c>
      <c r="M1069" s="1">
        <v>1057250.1599999999</v>
      </c>
      <c r="N1069" s="1">
        <v>1057253.7</v>
      </c>
      <c r="O1069" s="1">
        <v>3.5400000000372529</v>
      </c>
      <c r="P1069" s="1">
        <v>22</v>
      </c>
      <c r="Q1069" s="1">
        <v>14.7</v>
      </c>
      <c r="R1069" s="1" t="s">
        <v>58</v>
      </c>
      <c r="S1069" s="1" t="s">
        <v>619</v>
      </c>
      <c r="U1069" s="1" t="s">
        <v>620</v>
      </c>
      <c r="V1069" s="1">
        <v>0</v>
      </c>
      <c r="W1069" s="1" t="s">
        <v>60</v>
      </c>
    </row>
    <row r="1070" spans="1:23" x14ac:dyDescent="0.2">
      <c r="A1070" s="1">
        <f t="shared" si="64"/>
        <v>1057253.7</v>
      </c>
      <c r="B1070" s="1">
        <f t="shared" si="64"/>
        <v>1057333.52</v>
      </c>
      <c r="C1070" s="11" t="s">
        <v>54</v>
      </c>
      <c r="D1070" s="1" t="str">
        <f t="shared" si="65"/>
        <v>FBE</v>
      </c>
      <c r="E1070" s="1">
        <f t="shared" si="66"/>
        <v>11.8</v>
      </c>
      <c r="F1070" s="1" t="str">
        <f t="shared" si="67"/>
        <v>11.8mm FBE</v>
      </c>
      <c r="G1070" s="1" t="str">
        <f>_xlfn.CONCAT(TEXT(Q1070,"0.0"),"mm ",INDEX('Pipe Lookup'!D:D,MATCH('~01 Pipe Segmentation'!R1070,'Pipe Lookup'!C:C,0))," TYPE ",P1070)</f>
        <v>11.8mm Fusion-Bonded Epoxy TYPE 4</v>
      </c>
      <c r="L1070" s="1" t="s">
        <v>55</v>
      </c>
      <c r="M1070" s="1">
        <v>1057253.7</v>
      </c>
      <c r="N1070" s="1">
        <v>1057333.52</v>
      </c>
      <c r="O1070" s="1">
        <v>79.820000000065193</v>
      </c>
      <c r="P1070" s="1">
        <v>4</v>
      </c>
      <c r="Q1070" s="1">
        <v>11.8</v>
      </c>
      <c r="R1070" s="1" t="s">
        <v>56</v>
      </c>
      <c r="S1070" s="1" t="s">
        <v>619</v>
      </c>
      <c r="V1070" s="1">
        <v>0</v>
      </c>
      <c r="W1070" s="1" t="s">
        <v>60</v>
      </c>
    </row>
    <row r="1071" spans="1:23" x14ac:dyDescent="0.2">
      <c r="A1071" s="1">
        <f t="shared" si="64"/>
        <v>1057333.52</v>
      </c>
      <c r="B1071" s="1">
        <f t="shared" si="64"/>
        <v>1057337.72</v>
      </c>
      <c r="C1071" s="11" t="s">
        <v>54</v>
      </c>
      <c r="D1071" s="1" t="str">
        <f t="shared" si="65"/>
        <v>LE</v>
      </c>
      <c r="E1071" s="1">
        <f t="shared" si="66"/>
        <v>14.7</v>
      </c>
      <c r="F1071" s="1" t="str">
        <f t="shared" si="67"/>
        <v>14.7mm LE</v>
      </c>
      <c r="G1071" s="1" t="str">
        <f>_xlfn.CONCAT(TEXT(Q1071,"0.0"),"mm ",INDEX('Pipe Lookup'!D:D,MATCH('~01 Pipe Segmentation'!R1071,'Pipe Lookup'!C:C,0))," TYPE ",P1071)</f>
        <v>14.7mm Elbow TYPE 22</v>
      </c>
      <c r="L1071" s="1" t="s">
        <v>55</v>
      </c>
      <c r="M1071" s="1">
        <v>1057333.52</v>
      </c>
      <c r="N1071" s="1">
        <v>1057337.72</v>
      </c>
      <c r="O1071" s="1">
        <v>4.1999999999534339</v>
      </c>
      <c r="P1071" s="1">
        <v>22</v>
      </c>
      <c r="Q1071" s="1">
        <v>14.7</v>
      </c>
      <c r="R1071" s="1" t="s">
        <v>58</v>
      </c>
      <c r="S1071" s="1" t="s">
        <v>619</v>
      </c>
      <c r="U1071" s="1" t="s">
        <v>621</v>
      </c>
      <c r="V1071" s="1">
        <v>0</v>
      </c>
      <c r="W1071" s="1" t="s">
        <v>60</v>
      </c>
    </row>
    <row r="1072" spans="1:23" x14ac:dyDescent="0.2">
      <c r="A1072" s="1">
        <f t="shared" si="64"/>
        <v>1057337.72</v>
      </c>
      <c r="B1072" s="1">
        <f t="shared" si="64"/>
        <v>1057420.7</v>
      </c>
      <c r="C1072" s="11" t="s">
        <v>54</v>
      </c>
      <c r="D1072" s="1" t="str">
        <f t="shared" si="65"/>
        <v>FBE</v>
      </c>
      <c r="E1072" s="1">
        <f t="shared" si="66"/>
        <v>11.8</v>
      </c>
      <c r="F1072" s="1" t="str">
        <f t="shared" si="67"/>
        <v>11.8mm FBE</v>
      </c>
      <c r="G1072" s="1" t="str">
        <f>_xlfn.CONCAT(TEXT(Q1072,"0.0"),"mm ",INDEX('Pipe Lookup'!D:D,MATCH('~01 Pipe Segmentation'!R1072,'Pipe Lookup'!C:C,0))," TYPE ",P1072)</f>
        <v>11.8mm Fusion-Bonded Epoxy TYPE 4</v>
      </c>
      <c r="L1072" s="1" t="s">
        <v>55</v>
      </c>
      <c r="M1072" s="1">
        <v>1057337.72</v>
      </c>
      <c r="N1072" s="1">
        <v>1057420.7</v>
      </c>
      <c r="O1072" s="1">
        <v>82.979999999981374</v>
      </c>
      <c r="P1072" s="1">
        <v>4</v>
      </c>
      <c r="Q1072" s="1">
        <v>11.8</v>
      </c>
      <c r="R1072" s="1" t="s">
        <v>56</v>
      </c>
      <c r="S1072" s="1" t="s">
        <v>619</v>
      </c>
      <c r="V1072" s="1">
        <v>0</v>
      </c>
      <c r="W1072" s="1" t="s">
        <v>60</v>
      </c>
    </row>
    <row r="1073" spans="1:23" x14ac:dyDescent="0.2">
      <c r="A1073" s="1">
        <f t="shared" si="64"/>
        <v>1057420.7</v>
      </c>
      <c r="B1073" s="1">
        <f t="shared" si="64"/>
        <v>1057474.7</v>
      </c>
      <c r="C1073" s="11" t="s">
        <v>54</v>
      </c>
      <c r="D1073" s="1" t="str">
        <f t="shared" si="65"/>
        <v>ARO</v>
      </c>
      <c r="E1073" s="1">
        <f t="shared" si="66"/>
        <v>14.7</v>
      </c>
      <c r="F1073" s="1" t="str">
        <f t="shared" si="67"/>
        <v>14.7mm ARO</v>
      </c>
      <c r="G1073" s="1" t="str">
        <f>_xlfn.CONCAT(TEXT(Q1073,"0.0"),"mm ",INDEX('Pipe Lookup'!D:D,MATCH('~01 Pipe Segmentation'!R1073,'Pipe Lookup'!C:C,0))," TYPE ",P1073)</f>
        <v>14.7mm Abrasion-Resistant Overcoat TYPE 6</v>
      </c>
      <c r="L1073" s="1" t="s">
        <v>55</v>
      </c>
      <c r="M1073" s="1">
        <v>1057420.7</v>
      </c>
      <c r="N1073" s="1">
        <v>1057474.7</v>
      </c>
      <c r="O1073" s="1">
        <v>54</v>
      </c>
      <c r="P1073" s="1">
        <v>6</v>
      </c>
      <c r="Q1073" s="1">
        <v>14.7</v>
      </c>
      <c r="R1073" s="1" t="s">
        <v>80</v>
      </c>
      <c r="S1073" s="1" t="s">
        <v>619</v>
      </c>
      <c r="U1073" s="1" t="s">
        <v>622</v>
      </c>
      <c r="V1073" s="1">
        <v>0</v>
      </c>
      <c r="W1073" s="1" t="s">
        <v>60</v>
      </c>
    </row>
    <row r="1074" spans="1:23" x14ac:dyDescent="0.2">
      <c r="A1074" s="1">
        <f t="shared" si="64"/>
        <v>1057474.7</v>
      </c>
      <c r="B1074" s="1">
        <f t="shared" si="64"/>
        <v>1057489.3500000001</v>
      </c>
      <c r="C1074" s="11" t="s">
        <v>54</v>
      </c>
      <c r="D1074" s="1" t="str">
        <f t="shared" si="65"/>
        <v>FBE</v>
      </c>
      <c r="E1074" s="1">
        <f t="shared" si="66"/>
        <v>14.7</v>
      </c>
      <c r="F1074" s="1" t="str">
        <f t="shared" si="67"/>
        <v>14.7mm FBE</v>
      </c>
      <c r="G1074" s="1" t="str">
        <f>_xlfn.CONCAT(TEXT(Q1074,"0.0"),"mm ",INDEX('Pipe Lookup'!D:D,MATCH('~01 Pipe Segmentation'!R1074,'Pipe Lookup'!C:C,0))," TYPE ",P1074)</f>
        <v>14.7mm Fusion-Bonded Epoxy TYPE 5</v>
      </c>
      <c r="L1074" s="1" t="s">
        <v>55</v>
      </c>
      <c r="M1074" s="1">
        <v>1057474.7</v>
      </c>
      <c r="N1074" s="1">
        <v>1057489.3500000001</v>
      </c>
      <c r="O1074" s="1">
        <v>14.650000000139698</v>
      </c>
      <c r="P1074" s="1">
        <v>5</v>
      </c>
      <c r="Q1074" s="1">
        <v>14.7</v>
      </c>
      <c r="R1074" s="1" t="s">
        <v>56</v>
      </c>
      <c r="S1074" s="1" t="s">
        <v>619</v>
      </c>
      <c r="V1074" s="1">
        <v>0</v>
      </c>
      <c r="W1074" s="1" t="s">
        <v>60</v>
      </c>
    </row>
    <row r="1075" spans="1:23" x14ac:dyDescent="0.2">
      <c r="A1075" s="1">
        <f t="shared" si="64"/>
        <v>1057489.3500000001</v>
      </c>
      <c r="B1075" s="1">
        <f t="shared" si="64"/>
        <v>1057493.7</v>
      </c>
      <c r="C1075" s="11" t="s">
        <v>54</v>
      </c>
      <c r="D1075" s="1" t="str">
        <f t="shared" si="65"/>
        <v>LE</v>
      </c>
      <c r="E1075" s="1">
        <f t="shared" si="66"/>
        <v>14.7</v>
      </c>
      <c r="F1075" s="1" t="str">
        <f t="shared" si="67"/>
        <v>14.7mm LE</v>
      </c>
      <c r="G1075" s="1" t="str">
        <f>_xlfn.CONCAT(TEXT(Q1075,"0.0"),"mm ",INDEX('Pipe Lookup'!D:D,MATCH('~01 Pipe Segmentation'!R1075,'Pipe Lookup'!C:C,0))," TYPE ",P1075)</f>
        <v>14.7mm Elbow TYPE 22</v>
      </c>
      <c r="L1075" s="1" t="s">
        <v>55</v>
      </c>
      <c r="M1075" s="1">
        <v>1057489.3500000001</v>
      </c>
      <c r="N1075" s="1">
        <v>1057493.7</v>
      </c>
      <c r="O1075" s="1">
        <v>4.3499999998603016</v>
      </c>
      <c r="P1075" s="1">
        <v>22</v>
      </c>
      <c r="Q1075" s="1">
        <v>14.7</v>
      </c>
      <c r="R1075" s="1" t="s">
        <v>58</v>
      </c>
      <c r="S1075" s="1" t="s">
        <v>619</v>
      </c>
      <c r="U1075" s="1" t="s">
        <v>623</v>
      </c>
      <c r="V1075" s="1">
        <v>0</v>
      </c>
      <c r="W1075" s="1" t="s">
        <v>60</v>
      </c>
    </row>
    <row r="1076" spans="1:23" x14ac:dyDescent="0.2">
      <c r="A1076" s="1">
        <f t="shared" si="64"/>
        <v>1057493.7</v>
      </c>
      <c r="B1076" s="1">
        <f t="shared" si="64"/>
        <v>1057904.7</v>
      </c>
      <c r="C1076" s="11" t="s">
        <v>54</v>
      </c>
      <c r="D1076" s="1" t="str">
        <f t="shared" si="65"/>
        <v>FBE</v>
      </c>
      <c r="E1076" s="1">
        <f t="shared" si="66"/>
        <v>11.8</v>
      </c>
      <c r="F1076" s="1" t="str">
        <f t="shared" si="67"/>
        <v>11.8mm FBE</v>
      </c>
      <c r="G1076" s="1" t="str">
        <f>_xlfn.CONCAT(TEXT(Q1076,"0.0"),"mm ",INDEX('Pipe Lookup'!D:D,MATCH('~01 Pipe Segmentation'!R1076,'Pipe Lookup'!C:C,0))," TYPE ",P1076)</f>
        <v>11.8mm Fusion-Bonded Epoxy TYPE 4</v>
      </c>
      <c r="L1076" s="1" t="s">
        <v>55</v>
      </c>
      <c r="M1076" s="1">
        <v>1057493.7</v>
      </c>
      <c r="N1076" s="1">
        <v>1057904.7</v>
      </c>
      <c r="O1076" s="1">
        <v>411</v>
      </c>
      <c r="P1076" s="1">
        <v>4</v>
      </c>
      <c r="Q1076" s="1">
        <v>11.8</v>
      </c>
      <c r="R1076" s="1" t="s">
        <v>56</v>
      </c>
      <c r="S1076" s="1" t="s">
        <v>619</v>
      </c>
      <c r="V1076" s="1">
        <v>0</v>
      </c>
      <c r="W1076" s="1" t="s">
        <v>60</v>
      </c>
    </row>
    <row r="1077" spans="1:23" x14ac:dyDescent="0.2">
      <c r="A1077" s="1">
        <f t="shared" si="64"/>
        <v>1057904.7</v>
      </c>
      <c r="B1077" s="1">
        <f t="shared" si="64"/>
        <v>1057946.7</v>
      </c>
      <c r="C1077" s="11" t="s">
        <v>54</v>
      </c>
      <c r="D1077" s="1" t="str">
        <f t="shared" si="65"/>
        <v>ARO</v>
      </c>
      <c r="E1077" s="1">
        <f t="shared" si="66"/>
        <v>14.7</v>
      </c>
      <c r="F1077" s="1" t="str">
        <f t="shared" si="67"/>
        <v>14.7mm ARO</v>
      </c>
      <c r="G1077" s="1" t="str">
        <f>_xlfn.CONCAT(TEXT(Q1077,"0.0"),"mm ",INDEX('Pipe Lookup'!D:D,MATCH('~01 Pipe Segmentation'!R1077,'Pipe Lookup'!C:C,0))," TYPE ",P1077)</f>
        <v>14.7mm Abrasion-Resistant Overcoat TYPE 6</v>
      </c>
      <c r="L1077" s="1" t="s">
        <v>55</v>
      </c>
      <c r="M1077" s="1">
        <v>1057904.7</v>
      </c>
      <c r="N1077" s="1">
        <v>1057946.7</v>
      </c>
      <c r="O1077" s="1">
        <v>42</v>
      </c>
      <c r="P1077" s="1">
        <v>6</v>
      </c>
      <c r="Q1077" s="1">
        <v>14.7</v>
      </c>
      <c r="R1077" s="1" t="s">
        <v>80</v>
      </c>
      <c r="S1077" s="1" t="s">
        <v>619</v>
      </c>
      <c r="U1077" s="1" t="s">
        <v>624</v>
      </c>
      <c r="V1077" s="1">
        <v>0</v>
      </c>
      <c r="W1077" s="1" t="s">
        <v>60</v>
      </c>
    </row>
    <row r="1078" spans="1:23" x14ac:dyDescent="0.2">
      <c r="A1078" s="1">
        <f t="shared" si="64"/>
        <v>1057946.7</v>
      </c>
      <c r="B1078" s="1">
        <f t="shared" si="64"/>
        <v>1058258.3799999999</v>
      </c>
      <c r="C1078" s="11" t="s">
        <v>54</v>
      </c>
      <c r="D1078" s="1" t="str">
        <f t="shared" si="65"/>
        <v>FBE</v>
      </c>
      <c r="E1078" s="1">
        <f t="shared" si="66"/>
        <v>11.8</v>
      </c>
      <c r="F1078" s="1" t="str">
        <f t="shared" si="67"/>
        <v>11.8mm FBE</v>
      </c>
      <c r="G1078" s="1" t="str">
        <f>_xlfn.CONCAT(TEXT(Q1078,"0.0"),"mm ",INDEX('Pipe Lookup'!D:D,MATCH('~01 Pipe Segmentation'!R1078,'Pipe Lookup'!C:C,0))," TYPE ",P1078)</f>
        <v>11.8mm Fusion-Bonded Epoxy TYPE 4</v>
      </c>
      <c r="L1078" s="1" t="s">
        <v>55</v>
      </c>
      <c r="M1078" s="1">
        <v>1057946.7</v>
      </c>
      <c r="N1078" s="1">
        <v>1058258.3799999999</v>
      </c>
      <c r="O1078" s="1">
        <v>311.67999999993481</v>
      </c>
      <c r="P1078" s="1">
        <v>4</v>
      </c>
      <c r="Q1078" s="1">
        <v>11.8</v>
      </c>
      <c r="R1078" s="1" t="s">
        <v>56</v>
      </c>
      <c r="S1078" s="1" t="s">
        <v>619</v>
      </c>
      <c r="V1078" s="1">
        <v>0</v>
      </c>
      <c r="W1078" s="1" t="s">
        <v>60</v>
      </c>
    </row>
    <row r="1079" spans="1:23" x14ac:dyDescent="0.2">
      <c r="A1079" s="1">
        <f t="shared" si="64"/>
        <v>1058258.3799999999</v>
      </c>
      <c r="B1079" s="1">
        <f t="shared" si="64"/>
        <v>1058365.6000000001</v>
      </c>
      <c r="C1079" s="11" t="s">
        <v>54</v>
      </c>
      <c r="D1079" s="1" t="str">
        <f t="shared" si="65"/>
        <v>FBE</v>
      </c>
      <c r="E1079" s="1">
        <f t="shared" si="66"/>
        <v>14.7</v>
      </c>
      <c r="F1079" s="1" t="str">
        <f t="shared" si="67"/>
        <v>14.7mm FBE</v>
      </c>
      <c r="G1079" s="1" t="str">
        <f>_xlfn.CONCAT(TEXT(Q1079,"0.0"),"mm ",INDEX('Pipe Lookup'!D:D,MATCH('~01 Pipe Segmentation'!R1079,'Pipe Lookup'!C:C,0))," TYPE ",P1079)</f>
        <v>14.7mm Fusion-Bonded Epoxy TYPE 5</v>
      </c>
      <c r="L1079" s="1" t="s">
        <v>55</v>
      </c>
      <c r="M1079" s="1">
        <v>1058258.3799999999</v>
      </c>
      <c r="N1079" s="1">
        <v>1058365.6000000001</v>
      </c>
      <c r="O1079" s="1">
        <v>107.22000000020489</v>
      </c>
      <c r="P1079" s="1">
        <v>5</v>
      </c>
      <c r="Q1079" s="1">
        <v>14.7</v>
      </c>
      <c r="R1079" s="1" t="s">
        <v>56</v>
      </c>
      <c r="S1079" s="1" t="s">
        <v>619</v>
      </c>
      <c r="V1079" s="1">
        <v>0</v>
      </c>
      <c r="W1079" s="1" t="s">
        <v>60</v>
      </c>
    </row>
    <row r="1080" spans="1:23" x14ac:dyDescent="0.2">
      <c r="A1080" s="1">
        <f t="shared" si="64"/>
        <v>1058365.6000000001</v>
      </c>
      <c r="B1080" s="1">
        <f t="shared" si="64"/>
        <v>1058389.6000000001</v>
      </c>
      <c r="C1080" s="11" t="s">
        <v>54</v>
      </c>
      <c r="D1080" s="1" t="str">
        <f t="shared" si="65"/>
        <v>FBE</v>
      </c>
      <c r="E1080" s="1">
        <f t="shared" si="66"/>
        <v>19</v>
      </c>
      <c r="F1080" s="1" t="str">
        <f t="shared" si="67"/>
        <v>19.0mm FBE</v>
      </c>
      <c r="G1080" s="1" t="str">
        <f>_xlfn.CONCAT(TEXT(Q1080,"0.0"),"mm ",INDEX('Pipe Lookup'!D:D,MATCH('~01 Pipe Segmentation'!R1080,'Pipe Lookup'!C:C,0))," TYPE ",P1080)</f>
        <v>19.0mm Fusion-Bonded Epoxy TYPE 7</v>
      </c>
      <c r="L1080" s="1" t="s">
        <v>55</v>
      </c>
      <c r="M1080" s="1">
        <v>1058365.6000000001</v>
      </c>
      <c r="N1080" s="1">
        <v>1058389.6000000001</v>
      </c>
      <c r="O1080" s="1">
        <v>24</v>
      </c>
      <c r="P1080" s="1">
        <v>7</v>
      </c>
      <c r="Q1080" s="1">
        <v>19</v>
      </c>
      <c r="R1080" s="1" t="s">
        <v>56</v>
      </c>
      <c r="S1080" s="1" t="s">
        <v>619</v>
      </c>
      <c r="U1080" s="1" t="s">
        <v>625</v>
      </c>
      <c r="V1080" s="1">
        <v>0</v>
      </c>
      <c r="W1080" s="1" t="s">
        <v>60</v>
      </c>
    </row>
    <row r="1081" spans="1:23" x14ac:dyDescent="0.2">
      <c r="A1081" s="1">
        <f t="shared" si="64"/>
        <v>1058389.6000000001</v>
      </c>
      <c r="B1081" s="1">
        <f t="shared" si="64"/>
        <v>1058413.6000000001</v>
      </c>
      <c r="C1081" s="11" t="s">
        <v>54</v>
      </c>
      <c r="D1081" s="1" t="str">
        <f t="shared" si="65"/>
        <v>FBE</v>
      </c>
      <c r="E1081" s="1">
        <f t="shared" si="66"/>
        <v>14.7</v>
      </c>
      <c r="F1081" s="1" t="str">
        <f t="shared" si="67"/>
        <v>14.7mm FBE</v>
      </c>
      <c r="G1081" s="1" t="str">
        <f>_xlfn.CONCAT(TEXT(Q1081,"0.0"),"mm ",INDEX('Pipe Lookup'!D:D,MATCH('~01 Pipe Segmentation'!R1081,'Pipe Lookup'!C:C,0))," TYPE ",P1081)</f>
        <v>14.7mm Fusion-Bonded Epoxy TYPE 5</v>
      </c>
      <c r="L1081" s="1" t="s">
        <v>55</v>
      </c>
      <c r="M1081" s="1">
        <v>1058389.6000000001</v>
      </c>
      <c r="N1081" s="1">
        <v>1058413.6000000001</v>
      </c>
      <c r="O1081" s="1">
        <v>24</v>
      </c>
      <c r="P1081" s="1">
        <v>5</v>
      </c>
      <c r="Q1081" s="1">
        <v>14.7</v>
      </c>
      <c r="R1081" s="1" t="s">
        <v>56</v>
      </c>
      <c r="S1081" s="1" t="s">
        <v>619</v>
      </c>
      <c r="V1081" s="1">
        <v>0</v>
      </c>
      <c r="W1081" s="1" t="s">
        <v>60</v>
      </c>
    </row>
    <row r="1082" spans="1:23" x14ac:dyDescent="0.2">
      <c r="A1082" s="1">
        <f t="shared" si="64"/>
        <v>1058413.6000000001</v>
      </c>
      <c r="B1082" s="1">
        <f t="shared" si="64"/>
        <v>1058732</v>
      </c>
      <c r="C1082" s="11" t="s">
        <v>54</v>
      </c>
      <c r="D1082" s="1" t="str">
        <f t="shared" si="65"/>
        <v>FBE</v>
      </c>
      <c r="E1082" s="1">
        <f t="shared" si="66"/>
        <v>11.8</v>
      </c>
      <c r="F1082" s="1" t="str">
        <f t="shared" si="67"/>
        <v>11.8mm FBE</v>
      </c>
      <c r="G1082" s="1" t="str">
        <f>_xlfn.CONCAT(TEXT(Q1082,"0.0"),"mm ",INDEX('Pipe Lookup'!D:D,MATCH('~01 Pipe Segmentation'!R1082,'Pipe Lookup'!C:C,0))," TYPE ",P1082)</f>
        <v>11.8mm Fusion-Bonded Epoxy TYPE 4</v>
      </c>
      <c r="L1082" s="1" t="s">
        <v>55</v>
      </c>
      <c r="M1082" s="1">
        <v>1058413.6000000001</v>
      </c>
      <c r="N1082" s="1">
        <v>1058732</v>
      </c>
      <c r="O1082" s="1">
        <v>318.39999999990687</v>
      </c>
      <c r="P1082" s="1">
        <v>4</v>
      </c>
      <c r="Q1082" s="1">
        <v>11.8</v>
      </c>
      <c r="R1082" s="1" t="s">
        <v>56</v>
      </c>
      <c r="S1082" s="1" t="s">
        <v>619</v>
      </c>
      <c r="V1082" s="1">
        <v>0</v>
      </c>
      <c r="W1082" s="1" t="s">
        <v>60</v>
      </c>
    </row>
    <row r="1083" spans="1:23" x14ac:dyDescent="0.2">
      <c r="A1083" s="1">
        <f t="shared" si="64"/>
        <v>1058732</v>
      </c>
      <c r="B1083" s="1">
        <f t="shared" si="64"/>
        <v>1058785</v>
      </c>
      <c r="C1083" s="11" t="s">
        <v>54</v>
      </c>
      <c r="D1083" s="1" t="str">
        <f t="shared" si="65"/>
        <v>FBE</v>
      </c>
      <c r="E1083" s="1">
        <f t="shared" si="66"/>
        <v>14.7</v>
      </c>
      <c r="F1083" s="1" t="str">
        <f t="shared" si="67"/>
        <v>14.7mm FBE</v>
      </c>
      <c r="G1083" s="1" t="str">
        <f>_xlfn.CONCAT(TEXT(Q1083,"0.0"),"mm ",INDEX('Pipe Lookup'!D:D,MATCH('~01 Pipe Segmentation'!R1083,'Pipe Lookup'!C:C,0))," TYPE ",P1083)</f>
        <v>14.7mm Fusion-Bonded Epoxy TYPE 5</v>
      </c>
      <c r="L1083" s="1" t="s">
        <v>55</v>
      </c>
      <c r="M1083" s="1">
        <v>1058732</v>
      </c>
      <c r="N1083" s="1">
        <v>1058785</v>
      </c>
      <c r="O1083" s="1">
        <v>53</v>
      </c>
      <c r="P1083" s="1">
        <v>5</v>
      </c>
      <c r="Q1083" s="1">
        <v>14.7</v>
      </c>
      <c r="R1083" s="1" t="s">
        <v>56</v>
      </c>
      <c r="S1083" s="1" t="s">
        <v>619</v>
      </c>
      <c r="V1083" s="1">
        <v>0</v>
      </c>
      <c r="W1083" s="1" t="s">
        <v>60</v>
      </c>
    </row>
    <row r="1084" spans="1:23" x14ac:dyDescent="0.2">
      <c r="A1084" s="1">
        <f t="shared" si="64"/>
        <v>1058785</v>
      </c>
      <c r="B1084" s="1">
        <f t="shared" si="64"/>
        <v>1058809</v>
      </c>
      <c r="C1084" s="11" t="s">
        <v>54</v>
      </c>
      <c r="D1084" s="1" t="str">
        <f t="shared" si="65"/>
        <v>FBE</v>
      </c>
      <c r="E1084" s="1">
        <f t="shared" si="66"/>
        <v>19</v>
      </c>
      <c r="F1084" s="1" t="str">
        <f t="shared" si="67"/>
        <v>19.0mm FBE</v>
      </c>
      <c r="G1084" s="1" t="str">
        <f>_xlfn.CONCAT(TEXT(Q1084,"0.0"),"mm ",INDEX('Pipe Lookup'!D:D,MATCH('~01 Pipe Segmentation'!R1084,'Pipe Lookup'!C:C,0))," TYPE ",P1084)</f>
        <v>19.0mm Fusion-Bonded Epoxy TYPE 7</v>
      </c>
      <c r="L1084" s="1" t="s">
        <v>55</v>
      </c>
      <c r="M1084" s="1">
        <v>1058785</v>
      </c>
      <c r="N1084" s="1">
        <v>1058809</v>
      </c>
      <c r="O1084" s="1">
        <v>24</v>
      </c>
      <c r="P1084" s="1">
        <v>7</v>
      </c>
      <c r="Q1084" s="1">
        <v>19</v>
      </c>
      <c r="R1084" s="1" t="s">
        <v>56</v>
      </c>
      <c r="S1084" s="1" t="s">
        <v>619</v>
      </c>
      <c r="U1084" s="1" t="s">
        <v>626</v>
      </c>
      <c r="V1084" s="1">
        <v>0</v>
      </c>
      <c r="W1084" s="1" t="s">
        <v>60</v>
      </c>
    </row>
    <row r="1085" spans="1:23" x14ac:dyDescent="0.2">
      <c r="A1085" s="1">
        <f t="shared" si="64"/>
        <v>1058809</v>
      </c>
      <c r="B1085" s="1">
        <f t="shared" si="64"/>
        <v>1058816</v>
      </c>
      <c r="C1085" s="11" t="s">
        <v>54</v>
      </c>
      <c r="D1085" s="1" t="str">
        <f t="shared" si="65"/>
        <v>LE</v>
      </c>
      <c r="E1085" s="1">
        <f t="shared" si="66"/>
        <v>19</v>
      </c>
      <c r="F1085" s="1" t="str">
        <f t="shared" si="67"/>
        <v>19.0mm LE</v>
      </c>
      <c r="G1085" s="1" t="str">
        <f>_xlfn.CONCAT(TEXT(Q1085,"0.0"),"mm ",INDEX('Pipe Lookup'!D:D,MATCH('~01 Pipe Segmentation'!R1085,'Pipe Lookup'!C:C,0))," TYPE ",P1085)</f>
        <v>19.0mm Elbow TYPE 26</v>
      </c>
      <c r="L1085" s="1" t="s">
        <v>55</v>
      </c>
      <c r="M1085" s="1">
        <v>1058809</v>
      </c>
      <c r="N1085" s="1">
        <v>1058816</v>
      </c>
      <c r="O1085" s="1">
        <v>7</v>
      </c>
      <c r="P1085" s="1">
        <v>26</v>
      </c>
      <c r="Q1085" s="1">
        <v>19</v>
      </c>
      <c r="R1085" s="1" t="s">
        <v>58</v>
      </c>
      <c r="S1085" s="1" t="s">
        <v>619</v>
      </c>
      <c r="U1085" s="1" t="s">
        <v>627</v>
      </c>
      <c r="V1085" s="1">
        <v>0</v>
      </c>
      <c r="W1085" s="1" t="s">
        <v>60</v>
      </c>
    </row>
    <row r="1086" spans="1:23" x14ac:dyDescent="0.2">
      <c r="A1086" s="1">
        <f t="shared" si="64"/>
        <v>1058816</v>
      </c>
      <c r="B1086" s="1">
        <f t="shared" si="64"/>
        <v>1058822</v>
      </c>
      <c r="C1086" s="11" t="s">
        <v>54</v>
      </c>
      <c r="D1086" s="1" t="str">
        <f t="shared" si="65"/>
        <v>LE</v>
      </c>
      <c r="E1086" s="1">
        <f t="shared" si="66"/>
        <v>19</v>
      </c>
      <c r="F1086" s="1" t="str">
        <f t="shared" si="67"/>
        <v>19.0mm LE</v>
      </c>
      <c r="G1086" s="1" t="str">
        <f>_xlfn.CONCAT(TEXT(Q1086,"0.0"),"mm ",INDEX('Pipe Lookup'!D:D,MATCH('~01 Pipe Segmentation'!R1086,'Pipe Lookup'!C:C,0))," TYPE ",P1086)</f>
        <v>19.0mm Elbow TYPE 26</v>
      </c>
      <c r="L1086" s="1" t="s">
        <v>55</v>
      </c>
      <c r="M1086" s="1">
        <v>1058816</v>
      </c>
      <c r="N1086" s="1">
        <v>1058822</v>
      </c>
      <c r="O1086" s="1">
        <v>6</v>
      </c>
      <c r="P1086" s="1">
        <v>26</v>
      </c>
      <c r="Q1086" s="1">
        <v>19</v>
      </c>
      <c r="R1086" s="1" t="s">
        <v>58</v>
      </c>
      <c r="S1086" s="1" t="s">
        <v>619</v>
      </c>
      <c r="U1086" s="1" t="s">
        <v>628</v>
      </c>
      <c r="V1086" s="1">
        <v>0</v>
      </c>
      <c r="W1086" s="1" t="s">
        <v>86</v>
      </c>
    </row>
    <row r="1087" spans="1:23" x14ac:dyDescent="0.2">
      <c r="A1087" s="1">
        <f t="shared" si="64"/>
        <v>1058822</v>
      </c>
      <c r="B1087" s="1">
        <f t="shared" si="64"/>
        <v>1058840</v>
      </c>
      <c r="C1087" s="11" t="s">
        <v>54</v>
      </c>
      <c r="D1087" s="1" t="str">
        <f t="shared" si="65"/>
        <v>FBE</v>
      </c>
      <c r="E1087" s="1">
        <f t="shared" si="66"/>
        <v>19</v>
      </c>
      <c r="F1087" s="1" t="str">
        <f t="shared" si="67"/>
        <v>19.0mm FBE</v>
      </c>
      <c r="G1087" s="1" t="str">
        <f>_xlfn.CONCAT(TEXT(Q1087,"0.0"),"mm ",INDEX('Pipe Lookup'!D:D,MATCH('~01 Pipe Segmentation'!R1087,'Pipe Lookup'!C:C,0))," TYPE ",P1087)</f>
        <v>19.0mm Fusion-Bonded Epoxy TYPE 7</v>
      </c>
      <c r="L1087" s="1" t="s">
        <v>55</v>
      </c>
      <c r="M1087" s="1">
        <v>1058822</v>
      </c>
      <c r="N1087" s="1">
        <v>1058840</v>
      </c>
      <c r="O1087" s="1">
        <v>18</v>
      </c>
      <c r="P1087" s="1">
        <v>7</v>
      </c>
      <c r="Q1087" s="1">
        <v>19</v>
      </c>
      <c r="R1087" s="1" t="s">
        <v>56</v>
      </c>
      <c r="S1087" s="1" t="s">
        <v>619</v>
      </c>
      <c r="U1087" s="1" t="s">
        <v>629</v>
      </c>
      <c r="V1087" s="1">
        <v>0</v>
      </c>
      <c r="W1087" s="1" t="s">
        <v>60</v>
      </c>
    </row>
    <row r="1088" spans="1:23" x14ac:dyDescent="0.2">
      <c r="A1088" s="1">
        <f t="shared" si="64"/>
        <v>1058840</v>
      </c>
      <c r="B1088" s="1">
        <f t="shared" si="64"/>
        <v>1058864</v>
      </c>
      <c r="C1088" s="11" t="s">
        <v>54</v>
      </c>
      <c r="D1088" s="1" t="str">
        <f t="shared" si="65"/>
        <v>FBE</v>
      </c>
      <c r="E1088" s="1">
        <f t="shared" si="66"/>
        <v>14.7</v>
      </c>
      <c r="F1088" s="1" t="str">
        <f t="shared" si="67"/>
        <v>14.7mm FBE</v>
      </c>
      <c r="G1088" s="1" t="str">
        <f>_xlfn.CONCAT(TEXT(Q1088,"0.0"),"mm ",INDEX('Pipe Lookup'!D:D,MATCH('~01 Pipe Segmentation'!R1088,'Pipe Lookup'!C:C,0))," TYPE ",P1088)</f>
        <v>14.7mm Fusion-Bonded Epoxy TYPE 5</v>
      </c>
      <c r="L1088" s="1" t="s">
        <v>55</v>
      </c>
      <c r="M1088" s="1">
        <v>1058840</v>
      </c>
      <c r="N1088" s="1">
        <v>1058864</v>
      </c>
      <c r="O1088" s="1">
        <v>24</v>
      </c>
      <c r="P1088" s="1">
        <v>5</v>
      </c>
      <c r="Q1088" s="1">
        <v>14.7</v>
      </c>
      <c r="R1088" s="1" t="s">
        <v>56</v>
      </c>
      <c r="S1088" s="1" t="s">
        <v>619</v>
      </c>
      <c r="V1088" s="1">
        <v>0</v>
      </c>
      <c r="W1088" s="1" t="s">
        <v>60</v>
      </c>
    </row>
    <row r="1089" spans="1:23" x14ac:dyDescent="0.2">
      <c r="A1089" s="1">
        <f t="shared" si="64"/>
        <v>1058864</v>
      </c>
      <c r="B1089" s="1">
        <f t="shared" si="64"/>
        <v>1058979</v>
      </c>
      <c r="C1089" s="11" t="s">
        <v>54</v>
      </c>
      <c r="D1089" s="1" t="str">
        <f t="shared" si="65"/>
        <v>FBE</v>
      </c>
      <c r="E1089" s="1">
        <f t="shared" si="66"/>
        <v>11.8</v>
      </c>
      <c r="F1089" s="1" t="str">
        <f t="shared" si="67"/>
        <v>11.8mm FBE</v>
      </c>
      <c r="G1089" s="1" t="str">
        <f>_xlfn.CONCAT(TEXT(Q1089,"0.0"),"mm ",INDEX('Pipe Lookup'!D:D,MATCH('~01 Pipe Segmentation'!R1089,'Pipe Lookup'!C:C,0))," TYPE ",P1089)</f>
        <v>11.8mm Fusion-Bonded Epoxy TYPE 4</v>
      </c>
      <c r="L1089" s="1" t="s">
        <v>55</v>
      </c>
      <c r="M1089" s="1">
        <v>1058864</v>
      </c>
      <c r="N1089" s="1">
        <v>1058979</v>
      </c>
      <c r="O1089" s="1">
        <v>115</v>
      </c>
      <c r="P1089" s="1">
        <v>4</v>
      </c>
      <c r="Q1089" s="1">
        <v>11.8</v>
      </c>
      <c r="R1089" s="1" t="s">
        <v>56</v>
      </c>
      <c r="S1089" s="1" t="s">
        <v>619</v>
      </c>
      <c r="V1089" s="1">
        <v>0</v>
      </c>
      <c r="W1089" s="1" t="s">
        <v>60</v>
      </c>
    </row>
    <row r="1090" spans="1:23" x14ac:dyDescent="0.2">
      <c r="A1090" s="1">
        <f t="shared" ref="A1090:B1153" si="68">IF(OR(AND(ISNUMBER(M1090),M1090&gt;0),ISNUMBER(SEARCH("+",M1090))),IF(NOT(ISNUMBER(M1090)),1000*LEFT(M1090,SEARCH("+",M1090)-1)+MID(M1090,SEARCH("+",M1090)+1,3)+RIGHT(M1090,3),M1090),"")</f>
        <v>1058979</v>
      </c>
      <c r="B1090" s="1">
        <f t="shared" si="68"/>
        <v>1059033</v>
      </c>
      <c r="C1090" s="11" t="s">
        <v>54</v>
      </c>
      <c r="D1090" s="1" t="str">
        <f t="shared" si="65"/>
        <v>FBE</v>
      </c>
      <c r="E1090" s="1">
        <f t="shared" si="66"/>
        <v>14.7</v>
      </c>
      <c r="F1090" s="1" t="str">
        <f t="shared" si="67"/>
        <v>14.7mm FBE</v>
      </c>
      <c r="G1090" s="1" t="str">
        <f>_xlfn.CONCAT(TEXT(Q1090,"0.0"),"mm ",INDEX('Pipe Lookup'!D:D,MATCH('~01 Pipe Segmentation'!R1090,'Pipe Lookup'!C:C,0))," TYPE ",P1090)</f>
        <v>14.7mm Fusion-Bonded Epoxy TYPE 5</v>
      </c>
      <c r="L1090" s="1" t="s">
        <v>55</v>
      </c>
      <c r="M1090" s="1">
        <v>1058979</v>
      </c>
      <c r="N1090" s="1">
        <v>1059033</v>
      </c>
      <c r="O1090" s="1">
        <v>54</v>
      </c>
      <c r="P1090" s="1">
        <v>5</v>
      </c>
      <c r="Q1090" s="1">
        <v>14.7</v>
      </c>
      <c r="R1090" s="1" t="s">
        <v>56</v>
      </c>
      <c r="S1090" s="1" t="s">
        <v>619</v>
      </c>
      <c r="V1090" s="1">
        <v>0</v>
      </c>
      <c r="W1090" s="1" t="s">
        <v>60</v>
      </c>
    </row>
    <row r="1091" spans="1:23" x14ac:dyDescent="0.2">
      <c r="A1091" s="1">
        <f t="shared" si="68"/>
        <v>1059033</v>
      </c>
      <c r="B1091" s="1">
        <f t="shared" si="68"/>
        <v>1059229.43</v>
      </c>
      <c r="C1091" s="11" t="s">
        <v>54</v>
      </c>
      <c r="D1091" s="1" t="str">
        <f t="shared" ref="D1091:D1154" si="69">TRIM(LEFT(R1091,3))</f>
        <v>FBE</v>
      </c>
      <c r="E1091" s="1">
        <f t="shared" ref="E1091:E1154" si="70">Q1091</f>
        <v>11.8</v>
      </c>
      <c r="F1091" s="1" t="str">
        <f t="shared" ref="F1091:F1154" si="71">_xlfn.CONCAT(TEXT(Q1091,"0.0"),"mm ",R1091)</f>
        <v>11.8mm FBE</v>
      </c>
      <c r="G1091" s="1" t="str">
        <f>_xlfn.CONCAT(TEXT(Q1091,"0.0"),"mm ",INDEX('Pipe Lookup'!D:D,MATCH('~01 Pipe Segmentation'!R1091,'Pipe Lookup'!C:C,0))," TYPE ",P1091)</f>
        <v>11.8mm Fusion-Bonded Epoxy TYPE 4</v>
      </c>
      <c r="L1091" s="1" t="s">
        <v>55</v>
      </c>
      <c r="M1091" s="1">
        <v>1059033</v>
      </c>
      <c r="N1091" s="1">
        <v>1059229.43</v>
      </c>
      <c r="O1091" s="1">
        <v>196.42999999993481</v>
      </c>
      <c r="P1091" s="1">
        <v>4</v>
      </c>
      <c r="Q1091" s="1">
        <v>11.8</v>
      </c>
      <c r="R1091" s="1" t="s">
        <v>56</v>
      </c>
      <c r="S1091" s="1" t="s">
        <v>619</v>
      </c>
      <c r="V1091" s="1">
        <v>0</v>
      </c>
      <c r="W1091" s="1" t="s">
        <v>60</v>
      </c>
    </row>
    <row r="1092" spans="1:23" x14ac:dyDescent="0.2">
      <c r="A1092" s="1">
        <f t="shared" si="68"/>
        <v>1059229.43</v>
      </c>
      <c r="B1092" s="1">
        <f t="shared" si="68"/>
        <v>1059233.8700000001</v>
      </c>
      <c r="C1092" s="11" t="s">
        <v>54</v>
      </c>
      <c r="D1092" s="1" t="str">
        <f t="shared" si="69"/>
        <v>LE</v>
      </c>
      <c r="E1092" s="1">
        <f t="shared" si="70"/>
        <v>14.7</v>
      </c>
      <c r="F1092" s="1" t="str">
        <f t="shared" si="71"/>
        <v>14.7mm LE</v>
      </c>
      <c r="G1092" s="1" t="str">
        <f>_xlfn.CONCAT(TEXT(Q1092,"0.0"),"mm ",INDEX('Pipe Lookup'!D:D,MATCH('~01 Pipe Segmentation'!R1092,'Pipe Lookup'!C:C,0))," TYPE ",P1092)</f>
        <v>14.7mm Elbow TYPE 22</v>
      </c>
      <c r="L1092" s="1" t="s">
        <v>55</v>
      </c>
      <c r="M1092" s="1">
        <v>1059229.43</v>
      </c>
      <c r="N1092" s="1">
        <v>1059233.8700000001</v>
      </c>
      <c r="O1092" s="1">
        <v>4.4400000001769513</v>
      </c>
      <c r="P1092" s="1">
        <v>22</v>
      </c>
      <c r="Q1092" s="1">
        <v>14.7</v>
      </c>
      <c r="R1092" s="1" t="s">
        <v>58</v>
      </c>
      <c r="S1092" s="1" t="s">
        <v>619</v>
      </c>
      <c r="U1092" s="1" t="s">
        <v>630</v>
      </c>
      <c r="V1092" s="1">
        <v>0</v>
      </c>
      <c r="W1092" s="1" t="s">
        <v>60</v>
      </c>
    </row>
    <row r="1093" spans="1:23" x14ac:dyDescent="0.2">
      <c r="A1093" s="1">
        <f t="shared" si="68"/>
        <v>1059233.8700000001</v>
      </c>
      <c r="B1093" s="1">
        <f t="shared" si="68"/>
        <v>1059264.67</v>
      </c>
      <c r="C1093" s="11" t="s">
        <v>54</v>
      </c>
      <c r="D1093" s="1" t="str">
        <f t="shared" si="69"/>
        <v>FBE</v>
      </c>
      <c r="E1093" s="1">
        <f t="shared" si="70"/>
        <v>14.7</v>
      </c>
      <c r="F1093" s="1" t="str">
        <f t="shared" si="71"/>
        <v>14.7mm FBE</v>
      </c>
      <c r="G1093" s="1" t="str">
        <f>_xlfn.CONCAT(TEXT(Q1093,"0.0"),"mm ",INDEX('Pipe Lookup'!D:D,MATCH('~01 Pipe Segmentation'!R1093,'Pipe Lookup'!C:C,0))," TYPE ",P1093)</f>
        <v>14.7mm Fusion-Bonded Epoxy TYPE 5</v>
      </c>
      <c r="L1093" s="1" t="s">
        <v>55</v>
      </c>
      <c r="M1093" s="1">
        <v>1059233.8700000001</v>
      </c>
      <c r="N1093" s="1">
        <v>1059264.67</v>
      </c>
      <c r="O1093" s="1">
        <v>30.799999999813735</v>
      </c>
      <c r="P1093" s="1">
        <v>5</v>
      </c>
      <c r="Q1093" s="1">
        <v>14.7</v>
      </c>
      <c r="R1093" s="1" t="s">
        <v>56</v>
      </c>
      <c r="S1093" s="1" t="s">
        <v>619</v>
      </c>
      <c r="V1093" s="1">
        <v>0</v>
      </c>
      <c r="W1093" s="1" t="s">
        <v>60</v>
      </c>
    </row>
    <row r="1094" spans="1:23" x14ac:dyDescent="0.2">
      <c r="A1094" s="1">
        <f t="shared" si="68"/>
        <v>1059264.67</v>
      </c>
      <c r="B1094" s="1">
        <f t="shared" si="68"/>
        <v>1059302.67</v>
      </c>
      <c r="C1094" s="11" t="s">
        <v>54</v>
      </c>
      <c r="D1094" s="1" t="str">
        <f t="shared" si="69"/>
        <v>FBE</v>
      </c>
      <c r="E1094" s="1">
        <f t="shared" si="70"/>
        <v>11.8</v>
      </c>
      <c r="F1094" s="1" t="str">
        <f t="shared" si="71"/>
        <v>11.8mm FBE</v>
      </c>
      <c r="G1094" s="1" t="str">
        <f>_xlfn.CONCAT(TEXT(Q1094,"0.0"),"mm ",INDEX('Pipe Lookup'!D:D,MATCH('~01 Pipe Segmentation'!R1094,'Pipe Lookup'!C:C,0))," TYPE ",P1094)</f>
        <v>11.8mm Fusion-Bonded Epoxy TYPE 4</v>
      </c>
      <c r="L1094" s="1" t="s">
        <v>55</v>
      </c>
      <c r="M1094" s="1">
        <v>1059264.67</v>
      </c>
      <c r="N1094" s="1">
        <v>1059302.67</v>
      </c>
      <c r="O1094" s="1">
        <v>38</v>
      </c>
      <c r="P1094" s="1">
        <v>4</v>
      </c>
      <c r="Q1094" s="1">
        <v>11.8</v>
      </c>
      <c r="R1094" s="1" t="s">
        <v>56</v>
      </c>
      <c r="S1094" s="1" t="s">
        <v>619</v>
      </c>
      <c r="V1094" s="1">
        <v>0</v>
      </c>
      <c r="W1094" s="1" t="s">
        <v>60</v>
      </c>
    </row>
    <row r="1095" spans="1:23" x14ac:dyDescent="0.2">
      <c r="A1095" s="1">
        <f t="shared" si="68"/>
        <v>1059302.67</v>
      </c>
      <c r="B1095" s="1">
        <f t="shared" si="68"/>
        <v>1059468.67</v>
      </c>
      <c r="C1095" s="11" t="s">
        <v>54</v>
      </c>
      <c r="D1095" s="1" t="str">
        <f t="shared" si="69"/>
        <v>FBE</v>
      </c>
      <c r="E1095" s="1">
        <f t="shared" si="70"/>
        <v>14.7</v>
      </c>
      <c r="F1095" s="1" t="str">
        <f t="shared" si="71"/>
        <v>14.7mm FBE</v>
      </c>
      <c r="G1095" s="1" t="str">
        <f>_xlfn.CONCAT(TEXT(Q1095,"0.0"),"mm ",INDEX('Pipe Lookup'!D:D,MATCH('~01 Pipe Segmentation'!R1095,'Pipe Lookup'!C:C,0))," TYPE ",P1095)</f>
        <v>14.7mm Fusion-Bonded Epoxy TYPE 5</v>
      </c>
      <c r="L1095" s="1" t="s">
        <v>55</v>
      </c>
      <c r="M1095" s="1">
        <v>1059302.67</v>
      </c>
      <c r="N1095" s="1">
        <v>1059468.67</v>
      </c>
      <c r="O1095" s="1">
        <v>166</v>
      </c>
      <c r="P1095" s="1">
        <v>5</v>
      </c>
      <c r="Q1095" s="1">
        <v>14.7</v>
      </c>
      <c r="R1095" s="1" t="s">
        <v>56</v>
      </c>
      <c r="S1095" s="1" t="s">
        <v>619</v>
      </c>
      <c r="U1095" s="1" t="s">
        <v>631</v>
      </c>
      <c r="V1095" s="1">
        <v>0</v>
      </c>
      <c r="W1095" s="1" t="s">
        <v>60</v>
      </c>
    </row>
    <row r="1096" spans="1:23" x14ac:dyDescent="0.2">
      <c r="A1096" s="1">
        <f t="shared" si="68"/>
        <v>1059468.67</v>
      </c>
      <c r="B1096" s="1">
        <f t="shared" si="68"/>
        <v>1059511.67</v>
      </c>
      <c r="C1096" s="11" t="s">
        <v>54</v>
      </c>
      <c r="D1096" s="1" t="str">
        <f t="shared" si="69"/>
        <v>FBE</v>
      </c>
      <c r="E1096" s="1">
        <f t="shared" si="70"/>
        <v>11.8</v>
      </c>
      <c r="F1096" s="1" t="str">
        <f t="shared" si="71"/>
        <v>11.8mm FBE</v>
      </c>
      <c r="G1096" s="1" t="str">
        <f>_xlfn.CONCAT(TEXT(Q1096,"0.0"),"mm ",INDEX('Pipe Lookup'!D:D,MATCH('~01 Pipe Segmentation'!R1096,'Pipe Lookup'!C:C,0))," TYPE ",P1096)</f>
        <v>11.8mm Fusion-Bonded Epoxy TYPE 4</v>
      </c>
      <c r="L1096" s="1" t="s">
        <v>55</v>
      </c>
      <c r="M1096" s="1">
        <v>1059468.67</v>
      </c>
      <c r="N1096" s="1">
        <v>1059511.67</v>
      </c>
      <c r="O1096" s="1">
        <v>43</v>
      </c>
      <c r="P1096" s="1">
        <v>4</v>
      </c>
      <c r="Q1096" s="1">
        <v>11.8</v>
      </c>
      <c r="R1096" s="1" t="s">
        <v>56</v>
      </c>
      <c r="S1096" s="1" t="s">
        <v>619</v>
      </c>
      <c r="V1096" s="1">
        <v>0</v>
      </c>
      <c r="W1096" s="1" t="s">
        <v>60</v>
      </c>
    </row>
    <row r="1097" spans="1:23" x14ac:dyDescent="0.2">
      <c r="A1097" s="1">
        <f t="shared" si="68"/>
        <v>1059511.67</v>
      </c>
      <c r="B1097" s="1">
        <f t="shared" si="68"/>
        <v>1059682.3999999999</v>
      </c>
      <c r="C1097" s="11" t="s">
        <v>54</v>
      </c>
      <c r="D1097" s="1" t="str">
        <f t="shared" si="69"/>
        <v>FBE</v>
      </c>
      <c r="E1097" s="1">
        <f t="shared" si="70"/>
        <v>14.7</v>
      </c>
      <c r="F1097" s="1" t="str">
        <f t="shared" si="71"/>
        <v>14.7mm FBE</v>
      </c>
      <c r="G1097" s="1" t="str">
        <f>_xlfn.CONCAT(TEXT(Q1097,"0.0"),"mm ",INDEX('Pipe Lookup'!D:D,MATCH('~01 Pipe Segmentation'!R1097,'Pipe Lookup'!C:C,0))," TYPE ",P1097)</f>
        <v>14.7mm Fusion-Bonded Epoxy TYPE 5</v>
      </c>
      <c r="L1097" s="1" t="s">
        <v>55</v>
      </c>
      <c r="M1097" s="1">
        <v>1059511.67</v>
      </c>
      <c r="N1097" s="1">
        <v>1059682.3999999999</v>
      </c>
      <c r="O1097" s="1">
        <v>170.72999999998137</v>
      </c>
      <c r="P1097" s="1">
        <v>5</v>
      </c>
      <c r="Q1097" s="1">
        <v>14.7</v>
      </c>
      <c r="R1097" s="1" t="s">
        <v>56</v>
      </c>
      <c r="S1097" s="1" t="s">
        <v>619</v>
      </c>
      <c r="V1097" s="1">
        <v>0</v>
      </c>
      <c r="W1097" s="1" t="s">
        <v>60</v>
      </c>
    </row>
    <row r="1098" spans="1:23" x14ac:dyDescent="0.2">
      <c r="A1098" s="1">
        <f t="shared" si="68"/>
        <v>1059682.3999999999</v>
      </c>
      <c r="B1098" s="1">
        <f t="shared" si="68"/>
        <v>1059706.3999999999</v>
      </c>
      <c r="C1098" s="11" t="s">
        <v>54</v>
      </c>
      <c r="D1098" s="1" t="str">
        <f t="shared" si="69"/>
        <v>FBE</v>
      </c>
      <c r="E1098" s="1">
        <f t="shared" si="70"/>
        <v>19</v>
      </c>
      <c r="F1098" s="1" t="str">
        <f t="shared" si="71"/>
        <v>19.0mm FBE</v>
      </c>
      <c r="G1098" s="1" t="str">
        <f>_xlfn.CONCAT(TEXT(Q1098,"0.0"),"mm ",INDEX('Pipe Lookup'!D:D,MATCH('~01 Pipe Segmentation'!R1098,'Pipe Lookup'!C:C,0))," TYPE ",P1098)</f>
        <v>19.0mm Fusion-Bonded Epoxy TYPE 7</v>
      </c>
      <c r="L1098" s="1" t="s">
        <v>55</v>
      </c>
      <c r="M1098" s="1">
        <v>1059682.3999999999</v>
      </c>
      <c r="N1098" s="1">
        <v>1059706.3999999999</v>
      </c>
      <c r="O1098" s="1">
        <v>24</v>
      </c>
      <c r="P1098" s="1">
        <v>7</v>
      </c>
      <c r="Q1098" s="1">
        <v>19</v>
      </c>
      <c r="R1098" s="1" t="s">
        <v>56</v>
      </c>
      <c r="S1098" s="1" t="s">
        <v>619</v>
      </c>
      <c r="U1098" s="1" t="s">
        <v>632</v>
      </c>
      <c r="V1098" s="1">
        <v>0</v>
      </c>
      <c r="W1098" s="1" t="s">
        <v>60</v>
      </c>
    </row>
    <row r="1099" spans="1:23" x14ac:dyDescent="0.2">
      <c r="A1099" s="1">
        <f t="shared" si="68"/>
        <v>1059706.3999999999</v>
      </c>
      <c r="B1099" s="1">
        <f t="shared" si="68"/>
        <v>1059827.95</v>
      </c>
      <c r="C1099" s="11" t="s">
        <v>54</v>
      </c>
      <c r="D1099" s="1" t="str">
        <f t="shared" si="69"/>
        <v>FBE</v>
      </c>
      <c r="E1099" s="1">
        <f t="shared" si="70"/>
        <v>14.7</v>
      </c>
      <c r="F1099" s="1" t="str">
        <f t="shared" si="71"/>
        <v>14.7mm FBE</v>
      </c>
      <c r="G1099" s="1" t="str">
        <f>_xlfn.CONCAT(TEXT(Q1099,"0.0"),"mm ",INDEX('Pipe Lookup'!D:D,MATCH('~01 Pipe Segmentation'!R1099,'Pipe Lookup'!C:C,0))," TYPE ",P1099)</f>
        <v>14.7mm Fusion-Bonded Epoxy TYPE 5</v>
      </c>
      <c r="L1099" s="1" t="s">
        <v>55</v>
      </c>
      <c r="M1099" s="1">
        <v>1059706.3999999999</v>
      </c>
      <c r="N1099" s="1">
        <v>1059827.95</v>
      </c>
      <c r="O1099" s="1">
        <v>121.55000000004657</v>
      </c>
      <c r="P1099" s="1">
        <v>5</v>
      </c>
      <c r="Q1099" s="1">
        <v>14.7</v>
      </c>
      <c r="R1099" s="1" t="s">
        <v>56</v>
      </c>
      <c r="S1099" s="1" t="s">
        <v>619</v>
      </c>
      <c r="V1099" s="1">
        <v>0</v>
      </c>
      <c r="W1099" s="1" t="s">
        <v>60</v>
      </c>
    </row>
    <row r="1100" spans="1:23" x14ac:dyDescent="0.2">
      <c r="A1100" s="1">
        <f t="shared" si="68"/>
        <v>1059827.95</v>
      </c>
      <c r="B1100" s="1">
        <f t="shared" si="68"/>
        <v>1059833.03</v>
      </c>
      <c r="C1100" s="11" t="s">
        <v>54</v>
      </c>
      <c r="D1100" s="1" t="str">
        <f t="shared" si="69"/>
        <v>LE</v>
      </c>
      <c r="E1100" s="1">
        <f t="shared" si="70"/>
        <v>14.7</v>
      </c>
      <c r="F1100" s="1" t="str">
        <f t="shared" si="71"/>
        <v>14.7mm LE</v>
      </c>
      <c r="G1100" s="1" t="str">
        <f>_xlfn.CONCAT(TEXT(Q1100,"0.0"),"mm ",INDEX('Pipe Lookup'!D:D,MATCH('~01 Pipe Segmentation'!R1100,'Pipe Lookup'!C:C,0))," TYPE ",P1100)</f>
        <v>14.7mm Elbow TYPE 22</v>
      </c>
      <c r="L1100" s="1" t="s">
        <v>55</v>
      </c>
      <c r="M1100" s="1">
        <v>1059827.95</v>
      </c>
      <c r="N1100" s="1">
        <v>1059833.03</v>
      </c>
      <c r="O1100" s="1">
        <v>5.0800000000745058</v>
      </c>
      <c r="P1100" s="1">
        <v>22</v>
      </c>
      <c r="Q1100" s="1">
        <v>14.7</v>
      </c>
      <c r="R1100" s="1" t="s">
        <v>58</v>
      </c>
      <c r="S1100" s="1" t="s">
        <v>619</v>
      </c>
      <c r="U1100" s="1" t="s">
        <v>633</v>
      </c>
      <c r="V1100" s="1">
        <v>0</v>
      </c>
      <c r="W1100" s="1" t="s">
        <v>60</v>
      </c>
    </row>
    <row r="1101" spans="1:23" x14ac:dyDescent="0.2">
      <c r="A1101" s="1">
        <f t="shared" si="68"/>
        <v>1059833.03</v>
      </c>
      <c r="B1101" s="1">
        <f t="shared" si="68"/>
        <v>1059990</v>
      </c>
      <c r="C1101" s="11" t="s">
        <v>54</v>
      </c>
      <c r="D1101" s="1" t="str">
        <f t="shared" si="69"/>
        <v>FBE</v>
      </c>
      <c r="E1101" s="1">
        <f t="shared" si="70"/>
        <v>14.7</v>
      </c>
      <c r="F1101" s="1" t="str">
        <f t="shared" si="71"/>
        <v>14.7mm FBE</v>
      </c>
      <c r="G1101" s="1" t="str">
        <f>_xlfn.CONCAT(TEXT(Q1101,"0.0"),"mm ",INDEX('Pipe Lookup'!D:D,MATCH('~01 Pipe Segmentation'!R1101,'Pipe Lookup'!C:C,0))," TYPE ",P1101)</f>
        <v>14.7mm Fusion-Bonded Epoxy TYPE 5</v>
      </c>
      <c r="L1101" s="1" t="s">
        <v>55</v>
      </c>
      <c r="M1101" s="1">
        <v>1059833.03</v>
      </c>
      <c r="N1101" s="1">
        <v>1059990</v>
      </c>
      <c r="O1101" s="1">
        <v>156.96999999997206</v>
      </c>
      <c r="P1101" s="1">
        <v>5</v>
      </c>
      <c r="Q1101" s="1">
        <v>14.7</v>
      </c>
      <c r="R1101" s="1" t="s">
        <v>56</v>
      </c>
      <c r="S1101" s="1" t="s">
        <v>619</v>
      </c>
      <c r="V1101" s="1">
        <v>0</v>
      </c>
      <c r="W1101" s="1" t="s">
        <v>60</v>
      </c>
    </row>
    <row r="1102" spans="1:23" x14ac:dyDescent="0.2">
      <c r="A1102" s="1">
        <f t="shared" si="68"/>
        <v>1059990</v>
      </c>
      <c r="B1102" s="1">
        <f t="shared" si="68"/>
        <v>1060000</v>
      </c>
      <c r="C1102" s="11" t="s">
        <v>54</v>
      </c>
      <c r="D1102" s="1" t="str">
        <f t="shared" si="69"/>
        <v>ARO</v>
      </c>
      <c r="E1102" s="1">
        <f t="shared" si="70"/>
        <v>14.7</v>
      </c>
      <c r="F1102" s="1" t="str">
        <f t="shared" si="71"/>
        <v>14.7mm ARO</v>
      </c>
      <c r="G1102" s="1" t="str">
        <f>_xlfn.CONCAT(TEXT(Q1102,"0.0"),"mm ",INDEX('Pipe Lookup'!D:D,MATCH('~01 Pipe Segmentation'!R1102,'Pipe Lookup'!C:C,0))," TYPE ",P1102)</f>
        <v>14.7mm Abrasion-Resistant Overcoat TYPE 6</v>
      </c>
      <c r="L1102" s="1" t="s">
        <v>55</v>
      </c>
      <c r="M1102" s="1">
        <v>1059990</v>
      </c>
      <c r="N1102" s="1">
        <v>1060000</v>
      </c>
      <c r="O1102" s="1">
        <v>10</v>
      </c>
      <c r="P1102" s="1">
        <v>6</v>
      </c>
      <c r="Q1102" s="1">
        <v>14.7</v>
      </c>
      <c r="R1102" s="1" t="s">
        <v>80</v>
      </c>
      <c r="S1102" s="1" t="s">
        <v>619</v>
      </c>
      <c r="U1102" s="1" t="s">
        <v>634</v>
      </c>
      <c r="V1102" s="1">
        <v>0</v>
      </c>
      <c r="W1102" s="1" t="s">
        <v>60</v>
      </c>
    </row>
    <row r="1103" spans="1:23" x14ac:dyDescent="0.2">
      <c r="A1103" s="1">
        <f t="shared" si="68"/>
        <v>1060000</v>
      </c>
      <c r="B1103" s="1">
        <f t="shared" si="68"/>
        <v>1060032</v>
      </c>
      <c r="C1103" s="11" t="s">
        <v>54</v>
      </c>
      <c r="D1103" s="1" t="str">
        <f t="shared" si="69"/>
        <v>ARO</v>
      </c>
      <c r="E1103" s="1">
        <f t="shared" si="70"/>
        <v>14.7</v>
      </c>
      <c r="F1103" s="1" t="str">
        <f t="shared" si="71"/>
        <v>14.7mm ARO</v>
      </c>
      <c r="G1103" s="1" t="str">
        <f>_xlfn.CONCAT(TEXT(Q1103,"0.0"),"mm ",INDEX('Pipe Lookup'!D:D,MATCH('~01 Pipe Segmentation'!R1103,'Pipe Lookup'!C:C,0))," TYPE ",P1103)</f>
        <v>14.7mm Abrasion-Resistant Overcoat TYPE 6</v>
      </c>
      <c r="L1103" s="1" t="s">
        <v>55</v>
      </c>
      <c r="M1103" s="1">
        <v>1060000</v>
      </c>
      <c r="N1103" s="1">
        <v>1060032</v>
      </c>
      <c r="O1103" s="1">
        <v>32</v>
      </c>
      <c r="P1103" s="1">
        <v>6</v>
      </c>
      <c r="Q1103" s="1">
        <v>14.7</v>
      </c>
      <c r="R1103" s="1" t="s">
        <v>80</v>
      </c>
      <c r="S1103" s="1" t="s">
        <v>635</v>
      </c>
      <c r="U1103" s="1" t="s">
        <v>634</v>
      </c>
      <c r="V1103" s="1">
        <v>0</v>
      </c>
      <c r="W1103" s="1" t="s">
        <v>60</v>
      </c>
    </row>
    <row r="1104" spans="1:23" x14ac:dyDescent="0.2">
      <c r="A1104" s="1">
        <f t="shared" si="68"/>
        <v>1060032</v>
      </c>
      <c r="B1104" s="1">
        <f t="shared" si="68"/>
        <v>1060382.04</v>
      </c>
      <c r="C1104" s="11" t="s">
        <v>54</v>
      </c>
      <c r="D1104" s="1" t="str">
        <f t="shared" si="69"/>
        <v>FBE</v>
      </c>
      <c r="E1104" s="1">
        <f t="shared" si="70"/>
        <v>14.7</v>
      </c>
      <c r="F1104" s="1" t="str">
        <f t="shared" si="71"/>
        <v>14.7mm FBE</v>
      </c>
      <c r="G1104" s="1" t="str">
        <f>_xlfn.CONCAT(TEXT(Q1104,"0.0"),"mm ",INDEX('Pipe Lookup'!D:D,MATCH('~01 Pipe Segmentation'!R1104,'Pipe Lookup'!C:C,0))," TYPE ",P1104)</f>
        <v>14.7mm Fusion-Bonded Epoxy TYPE 5</v>
      </c>
      <c r="L1104" s="1" t="s">
        <v>55</v>
      </c>
      <c r="M1104" s="1">
        <v>1060032</v>
      </c>
      <c r="N1104" s="1">
        <v>1060382.04</v>
      </c>
      <c r="O1104" s="1">
        <v>350.04000000003725</v>
      </c>
      <c r="P1104" s="1">
        <v>5</v>
      </c>
      <c r="Q1104" s="1">
        <v>14.7</v>
      </c>
      <c r="R1104" s="1" t="s">
        <v>56</v>
      </c>
      <c r="S1104" s="1" t="s">
        <v>635</v>
      </c>
      <c r="V1104" s="1">
        <v>0</v>
      </c>
      <c r="W1104" s="1" t="s">
        <v>60</v>
      </c>
    </row>
    <row r="1105" spans="1:23" x14ac:dyDescent="0.2">
      <c r="A1105" s="1">
        <f t="shared" si="68"/>
        <v>1060382.04</v>
      </c>
      <c r="B1105" s="1">
        <f t="shared" si="68"/>
        <v>1060387</v>
      </c>
      <c r="C1105" s="11" t="s">
        <v>54</v>
      </c>
      <c r="D1105" s="1" t="str">
        <f t="shared" si="69"/>
        <v>LE</v>
      </c>
      <c r="E1105" s="1">
        <f t="shared" si="70"/>
        <v>14.7</v>
      </c>
      <c r="F1105" s="1" t="str">
        <f t="shared" si="71"/>
        <v>14.7mm LE</v>
      </c>
      <c r="G1105" s="1" t="str">
        <f>_xlfn.CONCAT(TEXT(Q1105,"0.0"),"mm ",INDEX('Pipe Lookup'!D:D,MATCH('~01 Pipe Segmentation'!R1105,'Pipe Lookup'!C:C,0))," TYPE ",P1105)</f>
        <v>14.7mm Elbow TYPE 22</v>
      </c>
      <c r="L1105" s="1" t="s">
        <v>55</v>
      </c>
      <c r="M1105" s="1">
        <v>1060382.04</v>
      </c>
      <c r="N1105" s="1">
        <v>1060387</v>
      </c>
      <c r="O1105" s="1">
        <v>4.9599999999627471</v>
      </c>
      <c r="P1105" s="1">
        <v>22</v>
      </c>
      <c r="Q1105" s="1">
        <v>14.7</v>
      </c>
      <c r="R1105" s="1" t="s">
        <v>58</v>
      </c>
      <c r="S1105" s="1" t="s">
        <v>635</v>
      </c>
      <c r="U1105" s="1" t="s">
        <v>636</v>
      </c>
      <c r="V1105" s="1">
        <v>0</v>
      </c>
      <c r="W1105" s="1" t="s">
        <v>60</v>
      </c>
    </row>
    <row r="1106" spans="1:23" x14ac:dyDescent="0.2">
      <c r="A1106" s="1">
        <f t="shared" si="68"/>
        <v>1060387</v>
      </c>
      <c r="B1106" s="1">
        <f t="shared" si="68"/>
        <v>1060401.94</v>
      </c>
      <c r="C1106" s="11" t="s">
        <v>54</v>
      </c>
      <c r="D1106" s="1" t="str">
        <f t="shared" si="69"/>
        <v>FBE</v>
      </c>
      <c r="E1106" s="1">
        <f t="shared" si="70"/>
        <v>19</v>
      </c>
      <c r="F1106" s="1" t="str">
        <f t="shared" si="71"/>
        <v>19.0mm FBE</v>
      </c>
      <c r="G1106" s="1" t="str">
        <f>_xlfn.CONCAT(TEXT(Q1106,"0.0"),"mm ",INDEX('Pipe Lookup'!D:D,MATCH('~01 Pipe Segmentation'!R1106,'Pipe Lookup'!C:C,0))," TYPE ",P1106)</f>
        <v>19.0mm Fusion-Bonded Epoxy TYPE 7</v>
      </c>
      <c r="L1106" s="1" t="s">
        <v>55</v>
      </c>
      <c r="M1106" s="1">
        <v>1060387</v>
      </c>
      <c r="N1106" s="1">
        <v>1060401.94</v>
      </c>
      <c r="O1106" s="1">
        <v>14.939999999944121</v>
      </c>
      <c r="P1106" s="1">
        <v>7</v>
      </c>
      <c r="Q1106" s="1">
        <v>19</v>
      </c>
      <c r="R1106" s="1" t="s">
        <v>56</v>
      </c>
      <c r="S1106" s="1" t="s">
        <v>635</v>
      </c>
      <c r="V1106" s="1">
        <v>0</v>
      </c>
      <c r="W1106" s="1" t="s">
        <v>60</v>
      </c>
    </row>
    <row r="1107" spans="1:23" x14ac:dyDescent="0.2">
      <c r="A1107" s="1">
        <f t="shared" si="68"/>
        <v>1060401.94</v>
      </c>
      <c r="B1107" s="1">
        <f t="shared" si="68"/>
        <v>1060407.33</v>
      </c>
      <c r="C1107" s="11" t="s">
        <v>54</v>
      </c>
      <c r="D1107" s="1" t="str">
        <f t="shared" si="69"/>
        <v>LE</v>
      </c>
      <c r="E1107" s="1">
        <f t="shared" si="70"/>
        <v>19</v>
      </c>
      <c r="F1107" s="1" t="str">
        <f t="shared" si="71"/>
        <v>19.0mm LE</v>
      </c>
      <c r="G1107" s="1" t="str">
        <f>_xlfn.CONCAT(TEXT(Q1107,"0.0"),"mm ",INDEX('Pipe Lookup'!D:D,MATCH('~01 Pipe Segmentation'!R1107,'Pipe Lookup'!C:C,0))," TYPE ",P1107)</f>
        <v>19.0mm Elbow TYPE 26</v>
      </c>
      <c r="L1107" s="1" t="s">
        <v>55</v>
      </c>
      <c r="M1107" s="1">
        <v>1060401.94</v>
      </c>
      <c r="N1107" s="1">
        <v>1060407.33</v>
      </c>
      <c r="O1107" s="1">
        <v>5.3900000001303852</v>
      </c>
      <c r="P1107" s="1">
        <v>26</v>
      </c>
      <c r="Q1107" s="1">
        <v>19</v>
      </c>
      <c r="R1107" s="1" t="s">
        <v>58</v>
      </c>
      <c r="S1107" s="1" t="s">
        <v>635</v>
      </c>
      <c r="U1107" s="1" t="s">
        <v>637</v>
      </c>
      <c r="V1107" s="1">
        <v>0</v>
      </c>
      <c r="W1107" s="1" t="s">
        <v>60</v>
      </c>
    </row>
    <row r="1108" spans="1:23" x14ac:dyDescent="0.2">
      <c r="A1108" s="1">
        <f t="shared" si="68"/>
        <v>1060407.33</v>
      </c>
      <c r="B1108" s="1">
        <f t="shared" si="68"/>
        <v>1060431.33</v>
      </c>
      <c r="C1108" s="11" t="s">
        <v>54</v>
      </c>
      <c r="D1108" s="1" t="str">
        <f t="shared" si="69"/>
        <v>FBE</v>
      </c>
      <c r="E1108" s="1">
        <f t="shared" si="70"/>
        <v>19</v>
      </c>
      <c r="F1108" s="1" t="str">
        <f t="shared" si="71"/>
        <v>19.0mm FBE</v>
      </c>
      <c r="G1108" s="1" t="str">
        <f>_xlfn.CONCAT(TEXT(Q1108,"0.0"),"mm ",INDEX('Pipe Lookup'!D:D,MATCH('~01 Pipe Segmentation'!R1108,'Pipe Lookup'!C:C,0))," TYPE ",P1108)</f>
        <v>19.0mm Fusion-Bonded Epoxy TYPE 7</v>
      </c>
      <c r="L1108" s="1" t="s">
        <v>55</v>
      </c>
      <c r="M1108" s="1">
        <v>1060407.33</v>
      </c>
      <c r="N1108" s="1">
        <v>1060431.33</v>
      </c>
      <c r="O1108" s="1">
        <v>24</v>
      </c>
      <c r="P1108" s="1">
        <v>7</v>
      </c>
      <c r="Q1108" s="1">
        <v>19</v>
      </c>
      <c r="R1108" s="1" t="s">
        <v>56</v>
      </c>
      <c r="S1108" s="1" t="s">
        <v>635</v>
      </c>
      <c r="V1108" s="1">
        <v>0</v>
      </c>
      <c r="W1108" s="1" t="s">
        <v>60</v>
      </c>
    </row>
    <row r="1109" spans="1:23" x14ac:dyDescent="0.2">
      <c r="A1109" s="1">
        <f t="shared" si="68"/>
        <v>1060431.33</v>
      </c>
      <c r="B1109" s="1">
        <f t="shared" si="68"/>
        <v>1060487.69</v>
      </c>
      <c r="C1109" s="11" t="s">
        <v>54</v>
      </c>
      <c r="D1109" s="1" t="str">
        <f t="shared" si="69"/>
        <v>FBE</v>
      </c>
      <c r="E1109" s="1">
        <f t="shared" si="70"/>
        <v>14.7</v>
      </c>
      <c r="F1109" s="1" t="str">
        <f t="shared" si="71"/>
        <v>14.7mm FBE</v>
      </c>
      <c r="G1109" s="1" t="str">
        <f>_xlfn.CONCAT(TEXT(Q1109,"0.0"),"mm ",INDEX('Pipe Lookup'!D:D,MATCH('~01 Pipe Segmentation'!R1109,'Pipe Lookup'!C:C,0))," TYPE ",P1109)</f>
        <v>14.7mm Fusion-Bonded Epoxy TYPE 5</v>
      </c>
      <c r="L1109" s="1" t="s">
        <v>55</v>
      </c>
      <c r="M1109" s="1">
        <v>1060431.33</v>
      </c>
      <c r="N1109" s="1">
        <v>1060487.69</v>
      </c>
      <c r="O1109" s="1">
        <v>56.359999999869615</v>
      </c>
      <c r="P1109" s="1">
        <v>5</v>
      </c>
      <c r="Q1109" s="1">
        <v>14.7</v>
      </c>
      <c r="R1109" s="1" t="s">
        <v>56</v>
      </c>
      <c r="S1109" s="1" t="s">
        <v>635</v>
      </c>
      <c r="V1109" s="1">
        <v>0</v>
      </c>
      <c r="W1109" s="1" t="s">
        <v>60</v>
      </c>
    </row>
    <row r="1110" spans="1:23" x14ac:dyDescent="0.2">
      <c r="A1110" s="1">
        <f t="shared" si="68"/>
        <v>1060487.69</v>
      </c>
      <c r="B1110" s="1">
        <f t="shared" si="68"/>
        <v>1060511.28</v>
      </c>
      <c r="C1110" s="11" t="s">
        <v>54</v>
      </c>
      <c r="D1110" s="1" t="str">
        <f t="shared" si="69"/>
        <v>FBE</v>
      </c>
      <c r="E1110" s="1">
        <f t="shared" si="70"/>
        <v>19</v>
      </c>
      <c r="F1110" s="1" t="str">
        <f t="shared" si="71"/>
        <v>19.0mm FBE</v>
      </c>
      <c r="G1110" s="1" t="str">
        <f>_xlfn.CONCAT(TEXT(Q1110,"0.0"),"mm ",INDEX('Pipe Lookup'!D:D,MATCH('~01 Pipe Segmentation'!R1110,'Pipe Lookup'!C:C,0))," TYPE ",P1110)</f>
        <v>19.0mm Fusion-Bonded Epoxy TYPE 7</v>
      </c>
      <c r="L1110" s="1" t="s">
        <v>55</v>
      </c>
      <c r="M1110" s="1">
        <v>1060487.69</v>
      </c>
      <c r="N1110" s="1">
        <v>1060511.28</v>
      </c>
      <c r="O1110" s="1">
        <v>23.590000000083819</v>
      </c>
      <c r="P1110" s="1">
        <v>7</v>
      </c>
      <c r="Q1110" s="1">
        <v>19</v>
      </c>
      <c r="R1110" s="1" t="s">
        <v>56</v>
      </c>
      <c r="S1110" s="1" t="s">
        <v>635</v>
      </c>
      <c r="V1110" s="1">
        <v>0</v>
      </c>
      <c r="W1110" s="1" t="s">
        <v>60</v>
      </c>
    </row>
    <row r="1111" spans="1:23" x14ac:dyDescent="0.2">
      <c r="A1111" s="1">
        <f t="shared" si="68"/>
        <v>1060511.28</v>
      </c>
      <c r="B1111" s="1">
        <f t="shared" si="68"/>
        <v>1061236.45</v>
      </c>
      <c r="C1111" s="11" t="s">
        <v>54</v>
      </c>
      <c r="D1111" s="1" t="str">
        <f t="shared" si="69"/>
        <v>FBE</v>
      </c>
      <c r="E1111" s="1">
        <f t="shared" si="70"/>
        <v>21.5</v>
      </c>
      <c r="F1111" s="1" t="str">
        <f t="shared" si="71"/>
        <v>21.5mm FBE</v>
      </c>
      <c r="G1111" s="1" t="str">
        <f>_xlfn.CONCAT(TEXT(Q1111,"0.0"),"mm ",INDEX('Pipe Lookup'!D:D,MATCH('~01 Pipe Segmentation'!R1111,'Pipe Lookup'!C:C,0))," TYPE ",P1111)</f>
        <v>21.5mm Fusion-Bonded Epoxy TYPE 34</v>
      </c>
      <c r="L1111" s="1" t="s">
        <v>55</v>
      </c>
      <c r="M1111" s="1">
        <v>1060511.28</v>
      </c>
      <c r="N1111" s="1">
        <v>1061236.45</v>
      </c>
      <c r="O1111" s="1">
        <v>725.16999999992549</v>
      </c>
      <c r="P1111" s="1">
        <v>34</v>
      </c>
      <c r="Q1111" s="1">
        <v>21.5</v>
      </c>
      <c r="R1111" s="1" t="s">
        <v>56</v>
      </c>
      <c r="S1111" s="1" t="s">
        <v>635</v>
      </c>
      <c r="V1111" s="1">
        <v>0</v>
      </c>
      <c r="W1111" s="1" t="s">
        <v>60</v>
      </c>
    </row>
    <row r="1112" spans="1:23" x14ac:dyDescent="0.2">
      <c r="A1112" s="1">
        <f t="shared" si="68"/>
        <v>1061236.45</v>
      </c>
      <c r="B1112" s="1">
        <f t="shared" si="68"/>
        <v>1061243.2</v>
      </c>
      <c r="C1112" s="11" t="s">
        <v>54</v>
      </c>
      <c r="D1112" s="1" t="str">
        <f t="shared" si="69"/>
        <v>LE</v>
      </c>
      <c r="E1112" s="1">
        <f t="shared" si="70"/>
        <v>23.7</v>
      </c>
      <c r="F1112" s="1" t="str">
        <f t="shared" si="71"/>
        <v>23.7mm LE</v>
      </c>
      <c r="G1112" s="1" t="str">
        <f>_xlfn.CONCAT(TEXT(Q1112,"0.0"),"mm ",INDEX('Pipe Lookup'!D:D,MATCH('~01 Pipe Segmentation'!R1112,'Pipe Lookup'!C:C,0))," TYPE ",P1112)</f>
        <v>23.7mm Elbow TYPE 28</v>
      </c>
      <c r="L1112" s="1" t="s">
        <v>55</v>
      </c>
      <c r="M1112" s="1">
        <v>1061236.45</v>
      </c>
      <c r="N1112" s="1">
        <v>1061243.2</v>
      </c>
      <c r="O1112" s="1">
        <v>6.75</v>
      </c>
      <c r="P1112" s="1">
        <v>28</v>
      </c>
      <c r="Q1112" s="1">
        <v>23.7</v>
      </c>
      <c r="R1112" s="1" t="s">
        <v>58</v>
      </c>
      <c r="S1112" s="1" t="s">
        <v>635</v>
      </c>
      <c r="U1112" s="1" t="s">
        <v>638</v>
      </c>
      <c r="V1112" s="1">
        <v>0</v>
      </c>
      <c r="W1112" s="1" t="s">
        <v>60</v>
      </c>
    </row>
    <row r="1113" spans="1:23" x14ac:dyDescent="0.2">
      <c r="A1113" s="1">
        <f t="shared" si="68"/>
        <v>1061243.2</v>
      </c>
      <c r="B1113" s="1">
        <f t="shared" si="68"/>
        <v>1061263.29</v>
      </c>
      <c r="C1113" s="11" t="s">
        <v>54</v>
      </c>
      <c r="D1113" s="1" t="str">
        <f t="shared" si="69"/>
        <v>FBE</v>
      </c>
      <c r="E1113" s="1">
        <f t="shared" si="70"/>
        <v>19</v>
      </c>
      <c r="F1113" s="1" t="str">
        <f t="shared" si="71"/>
        <v>19.0mm FBE</v>
      </c>
      <c r="G1113" s="1" t="str">
        <f>_xlfn.CONCAT(TEXT(Q1113,"0.0"),"mm ",INDEX('Pipe Lookup'!D:D,MATCH('~01 Pipe Segmentation'!R1113,'Pipe Lookup'!C:C,0))," TYPE ",P1113)</f>
        <v>19.0mm Fusion-Bonded Epoxy TYPE 7</v>
      </c>
      <c r="L1113" s="1" t="s">
        <v>55</v>
      </c>
      <c r="M1113" s="1">
        <v>1061243.2</v>
      </c>
      <c r="N1113" s="1">
        <v>1061263.29</v>
      </c>
      <c r="O1113" s="1">
        <v>20.090000000083819</v>
      </c>
      <c r="P1113" s="1">
        <v>7</v>
      </c>
      <c r="Q1113" s="1">
        <v>19</v>
      </c>
      <c r="R1113" s="1" t="s">
        <v>56</v>
      </c>
      <c r="S1113" s="1" t="s">
        <v>635</v>
      </c>
      <c r="V1113" s="1">
        <v>0</v>
      </c>
      <c r="W1113" s="1" t="s">
        <v>60</v>
      </c>
    </row>
    <row r="1114" spans="1:23" x14ac:dyDescent="0.2">
      <c r="A1114" s="1">
        <f t="shared" si="68"/>
        <v>1061263.29</v>
      </c>
      <c r="B1114" s="1">
        <f t="shared" si="68"/>
        <v>1061269.3999999999</v>
      </c>
      <c r="C1114" s="11" t="s">
        <v>54</v>
      </c>
      <c r="D1114" s="1" t="str">
        <f t="shared" si="69"/>
        <v>LE</v>
      </c>
      <c r="E1114" s="1">
        <f t="shared" si="70"/>
        <v>19</v>
      </c>
      <c r="F1114" s="1" t="str">
        <f t="shared" si="71"/>
        <v>19.0mm LE</v>
      </c>
      <c r="G1114" s="1" t="str">
        <f>_xlfn.CONCAT(TEXT(Q1114,"0.0"),"mm ",INDEX('Pipe Lookup'!D:D,MATCH('~01 Pipe Segmentation'!R1114,'Pipe Lookup'!C:C,0))," TYPE ",P1114)</f>
        <v>19.0mm Elbow TYPE 26</v>
      </c>
      <c r="L1114" s="1" t="s">
        <v>55</v>
      </c>
      <c r="M1114" s="1">
        <v>1061263.29</v>
      </c>
      <c r="N1114" s="1">
        <v>1061269.3999999999</v>
      </c>
      <c r="O1114" s="1">
        <v>6.1099999998696148</v>
      </c>
      <c r="P1114" s="1">
        <v>26</v>
      </c>
      <c r="Q1114" s="1">
        <v>19</v>
      </c>
      <c r="R1114" s="1" t="s">
        <v>58</v>
      </c>
      <c r="S1114" s="1" t="s">
        <v>635</v>
      </c>
      <c r="U1114" s="1" t="s">
        <v>639</v>
      </c>
      <c r="V1114" s="1">
        <v>0</v>
      </c>
      <c r="W1114" s="1" t="s">
        <v>60</v>
      </c>
    </row>
    <row r="1115" spans="1:23" x14ac:dyDescent="0.2">
      <c r="A1115" s="1">
        <f t="shared" si="68"/>
        <v>1061269.3999999999</v>
      </c>
      <c r="B1115" s="1">
        <f t="shared" si="68"/>
        <v>1061293.28</v>
      </c>
      <c r="C1115" s="11" t="s">
        <v>54</v>
      </c>
      <c r="D1115" s="1" t="str">
        <f t="shared" si="69"/>
        <v>FBE</v>
      </c>
      <c r="E1115" s="1">
        <f t="shared" si="70"/>
        <v>19</v>
      </c>
      <c r="F1115" s="1" t="str">
        <f t="shared" si="71"/>
        <v>19.0mm FBE</v>
      </c>
      <c r="G1115" s="1" t="str">
        <f>_xlfn.CONCAT(TEXT(Q1115,"0.0"),"mm ",INDEX('Pipe Lookup'!D:D,MATCH('~01 Pipe Segmentation'!R1115,'Pipe Lookup'!C:C,0))," TYPE ",P1115)</f>
        <v>19.0mm Fusion-Bonded Epoxy TYPE 7</v>
      </c>
      <c r="L1115" s="1" t="s">
        <v>55</v>
      </c>
      <c r="M1115" s="1">
        <v>1061269.3999999999</v>
      </c>
      <c r="N1115" s="1">
        <v>1061293.28</v>
      </c>
      <c r="O1115" s="1">
        <v>23.880000000121072</v>
      </c>
      <c r="P1115" s="1">
        <v>7</v>
      </c>
      <c r="Q1115" s="1">
        <v>19</v>
      </c>
      <c r="R1115" s="1" t="s">
        <v>56</v>
      </c>
      <c r="S1115" s="1" t="s">
        <v>635</v>
      </c>
      <c r="V1115" s="1">
        <v>0</v>
      </c>
      <c r="W1115" s="1" t="s">
        <v>60</v>
      </c>
    </row>
    <row r="1116" spans="1:23" x14ac:dyDescent="0.2">
      <c r="A1116" s="1">
        <f t="shared" si="68"/>
        <v>1061293.28</v>
      </c>
      <c r="B1116" s="1">
        <f t="shared" si="68"/>
        <v>1061472.27</v>
      </c>
      <c r="C1116" s="11" t="s">
        <v>54</v>
      </c>
      <c r="D1116" s="1" t="str">
        <f t="shared" si="69"/>
        <v>FBE</v>
      </c>
      <c r="E1116" s="1">
        <f t="shared" si="70"/>
        <v>14.7</v>
      </c>
      <c r="F1116" s="1" t="str">
        <f t="shared" si="71"/>
        <v>14.7mm FBE</v>
      </c>
      <c r="G1116" s="1" t="str">
        <f>_xlfn.CONCAT(TEXT(Q1116,"0.0"),"mm ",INDEX('Pipe Lookup'!D:D,MATCH('~01 Pipe Segmentation'!R1116,'Pipe Lookup'!C:C,0))," TYPE ",P1116)</f>
        <v>14.7mm Fusion-Bonded Epoxy TYPE 5</v>
      </c>
      <c r="L1116" s="1" t="s">
        <v>55</v>
      </c>
      <c r="M1116" s="1">
        <v>1061293.28</v>
      </c>
      <c r="N1116" s="1">
        <v>1061472.27</v>
      </c>
      <c r="O1116" s="1">
        <v>178.98999999999069</v>
      </c>
      <c r="P1116" s="1">
        <v>5</v>
      </c>
      <c r="Q1116" s="1">
        <v>14.7</v>
      </c>
      <c r="R1116" s="1" t="s">
        <v>56</v>
      </c>
      <c r="S1116" s="1" t="s">
        <v>635</v>
      </c>
      <c r="V1116" s="1">
        <v>0</v>
      </c>
      <c r="W1116" s="1" t="s">
        <v>60</v>
      </c>
    </row>
    <row r="1117" spans="1:23" x14ac:dyDescent="0.2">
      <c r="A1117" s="1">
        <f t="shared" si="68"/>
        <v>1061472.27</v>
      </c>
      <c r="B1117" s="1">
        <f t="shared" si="68"/>
        <v>1061476.55</v>
      </c>
      <c r="C1117" s="11" t="s">
        <v>54</v>
      </c>
      <c r="D1117" s="1" t="str">
        <f t="shared" si="69"/>
        <v>LE</v>
      </c>
      <c r="E1117" s="1">
        <f t="shared" si="70"/>
        <v>14.7</v>
      </c>
      <c r="F1117" s="1" t="str">
        <f t="shared" si="71"/>
        <v>14.7mm LE</v>
      </c>
      <c r="G1117" s="1" t="str">
        <f>_xlfn.CONCAT(TEXT(Q1117,"0.0"),"mm ",INDEX('Pipe Lookup'!D:D,MATCH('~01 Pipe Segmentation'!R1117,'Pipe Lookup'!C:C,0))," TYPE ",P1117)</f>
        <v>14.7mm Elbow TYPE 22</v>
      </c>
      <c r="L1117" s="1" t="s">
        <v>55</v>
      </c>
      <c r="M1117" s="1">
        <v>1061472.27</v>
      </c>
      <c r="N1117" s="1">
        <v>1061476.55</v>
      </c>
      <c r="O1117" s="1">
        <v>4.2800000000279397</v>
      </c>
      <c r="P1117" s="1">
        <v>22</v>
      </c>
      <c r="Q1117" s="1">
        <v>14.7</v>
      </c>
      <c r="R1117" s="1" t="s">
        <v>58</v>
      </c>
      <c r="S1117" s="1" t="s">
        <v>635</v>
      </c>
      <c r="U1117" s="1" t="s">
        <v>640</v>
      </c>
      <c r="V1117" s="1">
        <v>0</v>
      </c>
      <c r="W1117" s="1" t="s">
        <v>60</v>
      </c>
    </row>
    <row r="1118" spans="1:23" x14ac:dyDescent="0.2">
      <c r="A1118" s="1">
        <f t="shared" si="68"/>
        <v>1061476.55</v>
      </c>
      <c r="B1118" s="1">
        <f t="shared" si="68"/>
        <v>1062520</v>
      </c>
      <c r="C1118" s="11" t="s">
        <v>54</v>
      </c>
      <c r="D1118" s="1" t="str">
        <f t="shared" si="69"/>
        <v>FBE</v>
      </c>
      <c r="E1118" s="1">
        <f t="shared" si="70"/>
        <v>14.7</v>
      </c>
      <c r="F1118" s="1" t="str">
        <f t="shared" si="71"/>
        <v>14.7mm FBE</v>
      </c>
      <c r="G1118" s="1" t="str">
        <f>_xlfn.CONCAT(TEXT(Q1118,"0.0"),"mm ",INDEX('Pipe Lookup'!D:D,MATCH('~01 Pipe Segmentation'!R1118,'Pipe Lookup'!C:C,0))," TYPE ",P1118)</f>
        <v>14.7mm Fusion-Bonded Epoxy TYPE 5</v>
      </c>
      <c r="L1118" s="1" t="s">
        <v>55</v>
      </c>
      <c r="M1118" s="1">
        <v>1061476.55</v>
      </c>
      <c r="N1118" s="1">
        <v>1062520</v>
      </c>
      <c r="O1118" s="1">
        <v>1043.4499999999534</v>
      </c>
      <c r="P1118" s="1">
        <v>5</v>
      </c>
      <c r="Q1118" s="1">
        <v>14.7</v>
      </c>
      <c r="R1118" s="1" t="s">
        <v>56</v>
      </c>
      <c r="S1118" s="1" t="s">
        <v>635</v>
      </c>
      <c r="V1118" s="1">
        <v>0</v>
      </c>
      <c r="W1118" s="1" t="s">
        <v>60</v>
      </c>
    </row>
    <row r="1119" spans="1:23" x14ac:dyDescent="0.2">
      <c r="A1119" s="1">
        <f t="shared" si="68"/>
        <v>1062520</v>
      </c>
      <c r="B1119" s="1">
        <f t="shared" si="68"/>
        <v>1062524.3600000001</v>
      </c>
      <c r="C1119" s="11" t="s">
        <v>54</v>
      </c>
      <c r="D1119" s="1" t="str">
        <f t="shared" si="69"/>
        <v>LE</v>
      </c>
      <c r="E1119" s="1">
        <f t="shared" si="70"/>
        <v>14.7</v>
      </c>
      <c r="F1119" s="1" t="str">
        <f t="shared" si="71"/>
        <v>14.7mm LE</v>
      </c>
      <c r="G1119" s="1" t="str">
        <f>_xlfn.CONCAT(TEXT(Q1119,"0.0"),"mm ",INDEX('Pipe Lookup'!D:D,MATCH('~01 Pipe Segmentation'!R1119,'Pipe Lookup'!C:C,0))," TYPE ",P1119)</f>
        <v>14.7mm Elbow TYPE 22</v>
      </c>
      <c r="L1119" s="1" t="s">
        <v>55</v>
      </c>
      <c r="M1119" s="1">
        <v>1062520</v>
      </c>
      <c r="N1119" s="1">
        <v>1062524.3600000001</v>
      </c>
      <c r="O1119" s="1">
        <v>4.3600000001024455</v>
      </c>
      <c r="P1119" s="1">
        <v>22</v>
      </c>
      <c r="Q1119" s="1">
        <v>14.7</v>
      </c>
      <c r="R1119" s="1" t="s">
        <v>58</v>
      </c>
      <c r="S1119" s="1" t="s">
        <v>635</v>
      </c>
      <c r="U1119" s="1" t="s">
        <v>641</v>
      </c>
      <c r="V1119" s="1">
        <v>0</v>
      </c>
      <c r="W1119" s="1" t="s">
        <v>60</v>
      </c>
    </row>
    <row r="1120" spans="1:23" x14ac:dyDescent="0.2">
      <c r="A1120" s="1">
        <f t="shared" si="68"/>
        <v>1062524.3600000001</v>
      </c>
      <c r="B1120" s="1">
        <f t="shared" si="68"/>
        <v>1062683</v>
      </c>
      <c r="C1120" s="11" t="s">
        <v>54</v>
      </c>
      <c r="D1120" s="1" t="str">
        <f t="shared" si="69"/>
        <v>FBE</v>
      </c>
      <c r="E1120" s="1">
        <f t="shared" si="70"/>
        <v>14.7</v>
      </c>
      <c r="F1120" s="1" t="str">
        <f t="shared" si="71"/>
        <v>14.7mm FBE</v>
      </c>
      <c r="G1120" s="1" t="str">
        <f>_xlfn.CONCAT(TEXT(Q1120,"0.0"),"mm ",INDEX('Pipe Lookup'!D:D,MATCH('~01 Pipe Segmentation'!R1120,'Pipe Lookup'!C:C,0))," TYPE ",P1120)</f>
        <v>14.7mm Fusion-Bonded Epoxy TYPE 5</v>
      </c>
      <c r="L1120" s="1" t="s">
        <v>55</v>
      </c>
      <c r="M1120" s="1">
        <v>1062524.3600000001</v>
      </c>
      <c r="N1120" s="1">
        <v>1062683</v>
      </c>
      <c r="O1120" s="1">
        <v>158.63999999989755</v>
      </c>
      <c r="P1120" s="1">
        <v>5</v>
      </c>
      <c r="Q1120" s="1">
        <v>14.7</v>
      </c>
      <c r="R1120" s="1" t="s">
        <v>56</v>
      </c>
      <c r="S1120" s="1" t="s">
        <v>635</v>
      </c>
      <c r="U1120" s="1" t="s">
        <v>67</v>
      </c>
      <c r="V1120" s="1">
        <v>0</v>
      </c>
      <c r="W1120" s="1" t="s">
        <v>60</v>
      </c>
    </row>
    <row r="1121" spans="1:23" x14ac:dyDescent="0.2">
      <c r="A1121" s="1">
        <f t="shared" si="68"/>
        <v>1062683</v>
      </c>
      <c r="B1121" s="1">
        <f t="shared" si="68"/>
        <v>1062685</v>
      </c>
      <c r="C1121" s="11" t="s">
        <v>54</v>
      </c>
      <c r="D1121" s="1" t="str">
        <f t="shared" si="69"/>
        <v>LE</v>
      </c>
      <c r="E1121" s="1">
        <f t="shared" si="70"/>
        <v>14.7</v>
      </c>
      <c r="F1121" s="1" t="str">
        <f t="shared" si="71"/>
        <v>14.7mm LE</v>
      </c>
      <c r="G1121" s="1" t="str">
        <f>_xlfn.CONCAT(TEXT(Q1121,"0.0"),"mm ",INDEX('Pipe Lookup'!D:D,MATCH('~01 Pipe Segmentation'!R1121,'Pipe Lookup'!C:C,0))," TYPE ",P1121)</f>
        <v>14.7mm Elbow TYPE 22</v>
      </c>
      <c r="L1121" s="1" t="s">
        <v>55</v>
      </c>
      <c r="M1121" s="1">
        <v>1062683</v>
      </c>
      <c r="N1121" s="1" t="s">
        <v>642</v>
      </c>
      <c r="O1121" s="1">
        <v>2</v>
      </c>
      <c r="P1121" s="1">
        <v>22</v>
      </c>
      <c r="Q1121" s="1">
        <v>14.7</v>
      </c>
      <c r="R1121" s="1" t="s">
        <v>58</v>
      </c>
      <c r="S1121" s="1" t="s">
        <v>635</v>
      </c>
      <c r="U1121" s="1" t="s">
        <v>643</v>
      </c>
      <c r="V1121" s="1">
        <v>0</v>
      </c>
      <c r="W1121" s="1" t="s">
        <v>60</v>
      </c>
    </row>
    <row r="1122" spans="1:23" x14ac:dyDescent="0.2">
      <c r="A1122" s="1">
        <f t="shared" si="68"/>
        <v>1062685</v>
      </c>
      <c r="B1122" s="1">
        <f t="shared" si="68"/>
        <v>1062687</v>
      </c>
      <c r="C1122" s="11" t="s">
        <v>54</v>
      </c>
      <c r="D1122" s="1" t="str">
        <f t="shared" si="69"/>
        <v>LE</v>
      </c>
      <c r="E1122" s="1">
        <f t="shared" si="70"/>
        <v>14.7</v>
      </c>
      <c r="F1122" s="1" t="str">
        <f t="shared" si="71"/>
        <v>14.7mm LE</v>
      </c>
      <c r="G1122" s="1" t="str">
        <f>_xlfn.CONCAT(TEXT(Q1122,"0.0"),"mm ",INDEX('Pipe Lookup'!D:D,MATCH('~01 Pipe Segmentation'!R1122,'Pipe Lookup'!C:C,0))," TYPE ",P1122)</f>
        <v>14.7mm Elbow TYPE 22</v>
      </c>
      <c r="L1122" s="1" t="s">
        <v>55</v>
      </c>
      <c r="M1122" s="1" t="s">
        <v>642</v>
      </c>
      <c r="N1122" s="1" t="s">
        <v>644</v>
      </c>
      <c r="O1122" s="1">
        <v>2</v>
      </c>
      <c r="P1122" s="1">
        <v>22</v>
      </c>
      <c r="Q1122" s="1">
        <v>14.7</v>
      </c>
      <c r="R1122" s="1" t="s">
        <v>58</v>
      </c>
      <c r="S1122" s="1" t="s">
        <v>635</v>
      </c>
      <c r="U1122" s="1" t="s">
        <v>67</v>
      </c>
      <c r="V1122" s="1">
        <v>0</v>
      </c>
      <c r="W1122" s="1" t="s">
        <v>86</v>
      </c>
    </row>
    <row r="1123" spans="1:23" x14ac:dyDescent="0.2">
      <c r="A1123" s="1">
        <f t="shared" si="68"/>
        <v>1062687</v>
      </c>
      <c r="B1123" s="1">
        <f t="shared" si="68"/>
        <v>1062725</v>
      </c>
      <c r="C1123" s="11" t="s">
        <v>54</v>
      </c>
      <c r="D1123" s="1" t="str">
        <f t="shared" si="69"/>
        <v>FBE</v>
      </c>
      <c r="E1123" s="1">
        <f t="shared" si="70"/>
        <v>14.7</v>
      </c>
      <c r="F1123" s="1" t="str">
        <f t="shared" si="71"/>
        <v>14.7mm FBE</v>
      </c>
      <c r="G1123" s="1" t="str">
        <f>_xlfn.CONCAT(TEXT(Q1123,"0.0"),"mm ",INDEX('Pipe Lookup'!D:D,MATCH('~01 Pipe Segmentation'!R1123,'Pipe Lookup'!C:C,0))," TYPE ",P1123)</f>
        <v>14.7mm Fusion-Bonded Epoxy TYPE 5</v>
      </c>
      <c r="L1123" s="1" t="s">
        <v>55</v>
      </c>
      <c r="M1123" s="1" t="s">
        <v>644</v>
      </c>
      <c r="N1123" s="1" t="s">
        <v>645</v>
      </c>
      <c r="O1123" s="1">
        <v>38</v>
      </c>
      <c r="P1123" s="1">
        <v>5</v>
      </c>
      <c r="Q1123" s="1">
        <v>14.7</v>
      </c>
      <c r="R1123" s="1" t="s">
        <v>56</v>
      </c>
      <c r="S1123" s="1" t="s">
        <v>635</v>
      </c>
      <c r="U1123" s="1" t="s">
        <v>67</v>
      </c>
      <c r="V1123" s="1">
        <v>0</v>
      </c>
      <c r="W1123" s="1" t="s">
        <v>60</v>
      </c>
    </row>
    <row r="1124" spans="1:23" x14ac:dyDescent="0.2">
      <c r="A1124" s="1">
        <f t="shared" si="68"/>
        <v>1062725</v>
      </c>
      <c r="B1124" s="1">
        <f t="shared" si="68"/>
        <v>1062729</v>
      </c>
      <c r="C1124" s="11" t="s">
        <v>54</v>
      </c>
      <c r="D1124" s="1" t="str">
        <f t="shared" si="69"/>
        <v>LE</v>
      </c>
      <c r="E1124" s="1">
        <f t="shared" si="70"/>
        <v>14.7</v>
      </c>
      <c r="F1124" s="1" t="str">
        <f t="shared" si="71"/>
        <v>14.7mm LE</v>
      </c>
      <c r="G1124" s="1" t="str">
        <f>_xlfn.CONCAT(TEXT(Q1124,"0.0"),"mm ",INDEX('Pipe Lookup'!D:D,MATCH('~01 Pipe Segmentation'!R1124,'Pipe Lookup'!C:C,0))," TYPE ",P1124)</f>
        <v>14.7mm Elbow TYPE 22</v>
      </c>
      <c r="L1124" s="1" t="s">
        <v>55</v>
      </c>
      <c r="M1124" s="1" t="s">
        <v>645</v>
      </c>
      <c r="N1124" s="1" t="s">
        <v>646</v>
      </c>
      <c r="O1124" s="1">
        <v>4</v>
      </c>
      <c r="P1124" s="1">
        <v>22</v>
      </c>
      <c r="Q1124" s="1">
        <v>14.7</v>
      </c>
      <c r="R1124" s="1" t="s">
        <v>58</v>
      </c>
      <c r="S1124" s="1" t="s">
        <v>635</v>
      </c>
      <c r="U1124" s="1" t="s">
        <v>67</v>
      </c>
      <c r="V1124" s="1">
        <v>0</v>
      </c>
      <c r="W1124" s="1" t="s">
        <v>60</v>
      </c>
    </row>
    <row r="1125" spans="1:23" x14ac:dyDescent="0.2">
      <c r="A1125" s="1">
        <f t="shared" si="68"/>
        <v>1062729</v>
      </c>
      <c r="B1125" s="1">
        <f t="shared" si="68"/>
        <v>1062788</v>
      </c>
      <c r="C1125" s="11" t="s">
        <v>54</v>
      </c>
      <c r="D1125" s="1" t="str">
        <f t="shared" si="69"/>
        <v>FBE</v>
      </c>
      <c r="E1125" s="1">
        <f t="shared" si="70"/>
        <v>14.7</v>
      </c>
      <c r="F1125" s="1" t="str">
        <f t="shared" si="71"/>
        <v>14.7mm FBE</v>
      </c>
      <c r="G1125" s="1" t="str">
        <f>_xlfn.CONCAT(TEXT(Q1125,"0.0"),"mm ",INDEX('Pipe Lookup'!D:D,MATCH('~01 Pipe Segmentation'!R1125,'Pipe Lookup'!C:C,0))," TYPE ",P1125)</f>
        <v>14.7mm Fusion-Bonded Epoxy TYPE 5</v>
      </c>
      <c r="L1125" s="1" t="s">
        <v>55</v>
      </c>
      <c r="M1125" s="1" t="s">
        <v>646</v>
      </c>
      <c r="N1125" s="1" t="s">
        <v>647</v>
      </c>
      <c r="O1125" s="1">
        <v>59</v>
      </c>
      <c r="P1125" s="1">
        <v>5</v>
      </c>
      <c r="Q1125" s="1">
        <v>14.7</v>
      </c>
      <c r="R1125" s="1" t="s">
        <v>56</v>
      </c>
      <c r="S1125" s="1" t="s">
        <v>635</v>
      </c>
      <c r="U1125" s="1" t="s">
        <v>67</v>
      </c>
      <c r="V1125" s="1">
        <v>0</v>
      </c>
      <c r="W1125" s="1" t="s">
        <v>60</v>
      </c>
    </row>
    <row r="1126" spans="1:23" x14ac:dyDescent="0.2">
      <c r="A1126" s="1">
        <f t="shared" si="68"/>
        <v>1062788</v>
      </c>
      <c r="B1126" s="1">
        <f t="shared" si="68"/>
        <v>1062806</v>
      </c>
      <c r="C1126" s="11" t="s">
        <v>54</v>
      </c>
      <c r="D1126" s="1" t="str">
        <f t="shared" si="69"/>
        <v>FBE</v>
      </c>
      <c r="E1126" s="1">
        <f t="shared" si="70"/>
        <v>19</v>
      </c>
      <c r="F1126" s="1" t="str">
        <f t="shared" si="71"/>
        <v>19.0mm FBE</v>
      </c>
      <c r="G1126" s="1" t="str">
        <f>_xlfn.CONCAT(TEXT(Q1126,"0.0"),"mm ",INDEX('Pipe Lookup'!D:D,MATCH('~01 Pipe Segmentation'!R1126,'Pipe Lookup'!C:C,0))," TYPE ",P1126)</f>
        <v>19.0mm Fusion-Bonded Epoxy TYPE 7</v>
      </c>
      <c r="L1126" s="1" t="s">
        <v>55</v>
      </c>
      <c r="M1126" s="1" t="s">
        <v>647</v>
      </c>
      <c r="N1126" s="1" t="s">
        <v>648</v>
      </c>
      <c r="O1126" s="1">
        <v>18</v>
      </c>
      <c r="P1126" s="1">
        <v>7</v>
      </c>
      <c r="Q1126" s="1">
        <v>19</v>
      </c>
      <c r="R1126" s="1" t="s">
        <v>56</v>
      </c>
      <c r="S1126" s="1" t="s">
        <v>635</v>
      </c>
      <c r="U1126" s="1" t="s">
        <v>67</v>
      </c>
      <c r="V1126" s="1">
        <v>0</v>
      </c>
      <c r="W1126" s="1" t="s">
        <v>60</v>
      </c>
    </row>
    <row r="1127" spans="1:23" x14ac:dyDescent="0.2">
      <c r="A1127" s="1">
        <f t="shared" si="68"/>
        <v>1062806</v>
      </c>
      <c r="B1127" s="1">
        <f t="shared" si="68"/>
        <v>1062900</v>
      </c>
      <c r="C1127" s="11" t="s">
        <v>54</v>
      </c>
      <c r="D1127" s="1" t="str">
        <f t="shared" si="69"/>
        <v>FBE</v>
      </c>
      <c r="E1127" s="1">
        <f t="shared" si="70"/>
        <v>14.7</v>
      </c>
      <c r="F1127" s="1" t="str">
        <f t="shared" si="71"/>
        <v>14.7mm FBE</v>
      </c>
      <c r="G1127" s="1" t="str">
        <f>_xlfn.CONCAT(TEXT(Q1127,"0.0"),"mm ",INDEX('Pipe Lookup'!D:D,MATCH('~01 Pipe Segmentation'!R1127,'Pipe Lookup'!C:C,0))," TYPE ",P1127)</f>
        <v>14.7mm Fusion-Bonded Epoxy TYPE 5</v>
      </c>
      <c r="L1127" s="1" t="s">
        <v>55</v>
      </c>
      <c r="M1127" s="1" t="s">
        <v>648</v>
      </c>
      <c r="N1127" s="1" t="s">
        <v>649</v>
      </c>
      <c r="O1127" s="1">
        <v>94</v>
      </c>
      <c r="P1127" s="1">
        <v>5</v>
      </c>
      <c r="Q1127" s="1">
        <v>14.7</v>
      </c>
      <c r="R1127" s="1" t="s">
        <v>56</v>
      </c>
      <c r="S1127" s="1" t="s">
        <v>635</v>
      </c>
      <c r="U1127" s="1" t="s">
        <v>67</v>
      </c>
      <c r="V1127" s="1">
        <v>0</v>
      </c>
      <c r="W1127" s="1" t="s">
        <v>60</v>
      </c>
    </row>
    <row r="1128" spans="1:23" x14ac:dyDescent="0.2">
      <c r="A1128" s="1">
        <f t="shared" si="68"/>
        <v>1062900</v>
      </c>
      <c r="B1128" s="1">
        <f t="shared" si="68"/>
        <v>1063051</v>
      </c>
      <c r="C1128" s="11" t="s">
        <v>54</v>
      </c>
      <c r="D1128" s="1" t="str">
        <f t="shared" si="69"/>
        <v>FBE</v>
      </c>
      <c r="E1128" s="1">
        <f t="shared" si="70"/>
        <v>14.7</v>
      </c>
      <c r="F1128" s="1" t="str">
        <f t="shared" si="71"/>
        <v>14.7mm FBE</v>
      </c>
      <c r="G1128" s="1" t="str">
        <f>_xlfn.CONCAT(TEXT(Q1128,"0.0"),"mm ",INDEX('Pipe Lookup'!D:D,MATCH('~01 Pipe Segmentation'!R1128,'Pipe Lookup'!C:C,0))," TYPE ",P1128)</f>
        <v>14.7mm Fusion-Bonded Epoxy TYPE 5</v>
      </c>
      <c r="L1128" s="1" t="s">
        <v>55</v>
      </c>
      <c r="M1128" s="1" t="s">
        <v>649</v>
      </c>
      <c r="N1128" s="1" t="s">
        <v>650</v>
      </c>
      <c r="O1128" s="1">
        <v>151</v>
      </c>
      <c r="P1128" s="1">
        <v>5</v>
      </c>
      <c r="Q1128" s="1">
        <v>14.7</v>
      </c>
      <c r="R1128" s="1" t="s">
        <v>56</v>
      </c>
      <c r="S1128" s="1" t="s">
        <v>651</v>
      </c>
      <c r="U1128" s="1" t="s">
        <v>67</v>
      </c>
      <c r="V1128" s="1">
        <v>0</v>
      </c>
      <c r="W1128" s="1" t="s">
        <v>60</v>
      </c>
    </row>
    <row r="1129" spans="1:23" x14ac:dyDescent="0.2">
      <c r="A1129" s="1">
        <f t="shared" si="68"/>
        <v>1063051</v>
      </c>
      <c r="B1129" s="1">
        <f t="shared" si="68"/>
        <v>1063055</v>
      </c>
      <c r="C1129" s="11" t="s">
        <v>54</v>
      </c>
      <c r="D1129" s="1" t="str">
        <f t="shared" si="69"/>
        <v>LE</v>
      </c>
      <c r="E1129" s="1">
        <f t="shared" si="70"/>
        <v>14.7</v>
      </c>
      <c r="F1129" s="1" t="str">
        <f t="shared" si="71"/>
        <v>14.7mm LE</v>
      </c>
      <c r="G1129" s="1" t="str">
        <f>_xlfn.CONCAT(TEXT(Q1129,"0.0"),"mm ",INDEX('Pipe Lookup'!D:D,MATCH('~01 Pipe Segmentation'!R1129,'Pipe Lookup'!C:C,0))," TYPE ",P1129)</f>
        <v>14.7mm Elbow TYPE 22</v>
      </c>
      <c r="L1129" s="1" t="s">
        <v>55</v>
      </c>
      <c r="M1129" s="1" t="s">
        <v>650</v>
      </c>
      <c r="N1129" s="1" t="s">
        <v>652</v>
      </c>
      <c r="O1129" s="1">
        <v>4</v>
      </c>
      <c r="P1129" s="1">
        <v>22</v>
      </c>
      <c r="Q1129" s="1">
        <v>14.7</v>
      </c>
      <c r="R1129" s="1" t="s">
        <v>58</v>
      </c>
      <c r="S1129" s="1" t="s">
        <v>651</v>
      </c>
      <c r="U1129" s="1" t="s">
        <v>67</v>
      </c>
      <c r="V1129" s="1">
        <v>0</v>
      </c>
      <c r="W1129" s="1" t="s">
        <v>60</v>
      </c>
    </row>
    <row r="1130" spans="1:23" x14ac:dyDescent="0.2">
      <c r="A1130" s="1">
        <f t="shared" si="68"/>
        <v>1063055</v>
      </c>
      <c r="B1130" s="1">
        <f t="shared" si="68"/>
        <v>1063128</v>
      </c>
      <c r="C1130" s="11" t="s">
        <v>54</v>
      </c>
      <c r="D1130" s="1" t="str">
        <f t="shared" si="69"/>
        <v>FBE</v>
      </c>
      <c r="E1130" s="1">
        <f t="shared" si="70"/>
        <v>14.7</v>
      </c>
      <c r="F1130" s="1" t="str">
        <f t="shared" si="71"/>
        <v>14.7mm FBE</v>
      </c>
      <c r="G1130" s="1" t="str">
        <f>_xlfn.CONCAT(TEXT(Q1130,"0.0"),"mm ",INDEX('Pipe Lookup'!D:D,MATCH('~01 Pipe Segmentation'!R1130,'Pipe Lookup'!C:C,0))," TYPE ",P1130)</f>
        <v>14.7mm Fusion-Bonded Epoxy TYPE 5</v>
      </c>
      <c r="L1130" s="1" t="s">
        <v>55</v>
      </c>
      <c r="M1130" s="1" t="s">
        <v>652</v>
      </c>
      <c r="N1130" s="1" t="s">
        <v>653</v>
      </c>
      <c r="O1130" s="1">
        <v>73</v>
      </c>
      <c r="P1130" s="1">
        <v>5</v>
      </c>
      <c r="Q1130" s="1">
        <v>14.7</v>
      </c>
      <c r="R1130" s="1" t="s">
        <v>56</v>
      </c>
      <c r="S1130" s="1" t="s">
        <v>651</v>
      </c>
      <c r="U1130" s="1" t="s">
        <v>654</v>
      </c>
      <c r="V1130" s="1">
        <v>0</v>
      </c>
      <c r="W1130" s="1" t="s">
        <v>60</v>
      </c>
    </row>
    <row r="1131" spans="1:23" x14ac:dyDescent="0.2">
      <c r="A1131" s="1">
        <f t="shared" si="68"/>
        <v>1063128</v>
      </c>
      <c r="B1131" s="1">
        <f t="shared" si="68"/>
        <v>1063132</v>
      </c>
      <c r="C1131" s="11" t="s">
        <v>54</v>
      </c>
      <c r="D1131" s="1" t="str">
        <f t="shared" si="69"/>
        <v>LE</v>
      </c>
      <c r="E1131" s="1">
        <f t="shared" si="70"/>
        <v>14.7</v>
      </c>
      <c r="F1131" s="1" t="str">
        <f t="shared" si="71"/>
        <v>14.7mm LE</v>
      </c>
      <c r="G1131" s="1" t="str">
        <f>_xlfn.CONCAT(TEXT(Q1131,"0.0"),"mm ",INDEX('Pipe Lookup'!D:D,MATCH('~01 Pipe Segmentation'!R1131,'Pipe Lookup'!C:C,0))," TYPE ",P1131)</f>
        <v>14.7mm Elbow TYPE 22</v>
      </c>
      <c r="L1131" s="1" t="s">
        <v>55</v>
      </c>
      <c r="M1131" s="1" t="s">
        <v>653</v>
      </c>
      <c r="N1131" s="1" t="s">
        <v>655</v>
      </c>
      <c r="O1131" s="1">
        <v>4</v>
      </c>
      <c r="P1131" s="1">
        <v>22</v>
      </c>
      <c r="Q1131" s="1">
        <v>14.7</v>
      </c>
      <c r="R1131" s="1" t="s">
        <v>58</v>
      </c>
      <c r="S1131" s="1" t="s">
        <v>651</v>
      </c>
      <c r="U1131" s="1" t="s">
        <v>67</v>
      </c>
      <c r="V1131" s="1">
        <v>0</v>
      </c>
      <c r="W1131" s="1" t="s">
        <v>60</v>
      </c>
    </row>
    <row r="1132" spans="1:23" x14ac:dyDescent="0.2">
      <c r="A1132" s="1">
        <f t="shared" si="68"/>
        <v>1063132</v>
      </c>
      <c r="B1132" s="1">
        <f t="shared" si="68"/>
        <v>1063328</v>
      </c>
      <c r="C1132" s="11" t="s">
        <v>54</v>
      </c>
      <c r="D1132" s="1" t="str">
        <f t="shared" si="69"/>
        <v>FBE</v>
      </c>
      <c r="E1132" s="1">
        <f t="shared" si="70"/>
        <v>14.7</v>
      </c>
      <c r="F1132" s="1" t="str">
        <f t="shared" si="71"/>
        <v>14.7mm FBE</v>
      </c>
      <c r="G1132" s="1" t="str">
        <f>_xlfn.CONCAT(TEXT(Q1132,"0.0"),"mm ",INDEX('Pipe Lookup'!D:D,MATCH('~01 Pipe Segmentation'!R1132,'Pipe Lookup'!C:C,0))," TYPE ",P1132)</f>
        <v>14.7mm Fusion-Bonded Epoxy TYPE 5</v>
      </c>
      <c r="L1132" s="1" t="s">
        <v>55</v>
      </c>
      <c r="M1132" s="1" t="s">
        <v>655</v>
      </c>
      <c r="N1132" s="1" t="s">
        <v>656</v>
      </c>
      <c r="O1132" s="1">
        <v>196</v>
      </c>
      <c r="P1132" s="1">
        <v>5</v>
      </c>
      <c r="Q1132" s="1">
        <v>14.7</v>
      </c>
      <c r="R1132" s="1" t="s">
        <v>56</v>
      </c>
      <c r="S1132" s="1" t="s">
        <v>651</v>
      </c>
      <c r="U1132" s="1" t="s">
        <v>67</v>
      </c>
      <c r="V1132" s="1">
        <v>0</v>
      </c>
      <c r="W1132" s="1" t="s">
        <v>60</v>
      </c>
    </row>
    <row r="1133" spans="1:23" x14ac:dyDescent="0.2">
      <c r="A1133" s="1">
        <f t="shared" si="68"/>
        <v>1063327</v>
      </c>
      <c r="B1133" s="1">
        <f t="shared" si="68"/>
        <v>1064000</v>
      </c>
      <c r="C1133" s="11" t="s">
        <v>54</v>
      </c>
      <c r="D1133" s="1" t="str">
        <f t="shared" si="69"/>
        <v>FBE</v>
      </c>
      <c r="E1133" s="1">
        <f t="shared" si="70"/>
        <v>14.7</v>
      </c>
      <c r="F1133" s="1" t="str">
        <f t="shared" si="71"/>
        <v>14.7mm FBE</v>
      </c>
      <c r="G1133" s="1" t="str">
        <f>_xlfn.CONCAT(TEXT(Q1133,"0.0"),"mm ",INDEX('Pipe Lookup'!D:D,MATCH('~01 Pipe Segmentation'!R1133,'Pipe Lookup'!C:C,0))," TYPE ",P1133)</f>
        <v>14.7mm Fusion-Bonded Epoxy TYPE 5</v>
      </c>
      <c r="L1133" s="1" t="s">
        <v>55</v>
      </c>
      <c r="M1133" s="1">
        <v>1063327</v>
      </c>
      <c r="N1133" s="1">
        <v>1064000</v>
      </c>
      <c r="O1133" s="1">
        <v>673</v>
      </c>
      <c r="P1133" s="1">
        <v>5</v>
      </c>
      <c r="Q1133" s="1">
        <v>14.7</v>
      </c>
      <c r="R1133" s="1" t="s">
        <v>56</v>
      </c>
      <c r="S1133" s="1" t="s">
        <v>651</v>
      </c>
      <c r="V1133" s="1" t="s">
        <v>175</v>
      </c>
      <c r="W1133" s="1" t="s">
        <v>86</v>
      </c>
    </row>
    <row r="1134" spans="1:23" x14ac:dyDescent="0.2">
      <c r="A1134" s="1">
        <f t="shared" si="68"/>
        <v>1064000</v>
      </c>
      <c r="B1134" s="1">
        <f t="shared" si="68"/>
        <v>1064756.1000000001</v>
      </c>
      <c r="C1134" s="11" t="s">
        <v>54</v>
      </c>
      <c r="D1134" s="1" t="str">
        <f t="shared" si="69"/>
        <v>FBE</v>
      </c>
      <c r="E1134" s="1">
        <f t="shared" si="70"/>
        <v>14.7</v>
      </c>
      <c r="F1134" s="1" t="str">
        <f t="shared" si="71"/>
        <v>14.7mm FBE</v>
      </c>
      <c r="G1134" s="1" t="str">
        <f>_xlfn.CONCAT(TEXT(Q1134,"0.0"),"mm ",INDEX('Pipe Lookup'!D:D,MATCH('~01 Pipe Segmentation'!R1134,'Pipe Lookup'!C:C,0))," TYPE ",P1134)</f>
        <v>14.7mm Fusion-Bonded Epoxy TYPE 5</v>
      </c>
      <c r="L1134" s="1" t="s">
        <v>55</v>
      </c>
      <c r="M1134" s="1">
        <v>1064000</v>
      </c>
      <c r="N1134" s="1">
        <v>1064756.1000000001</v>
      </c>
      <c r="O1134" s="1">
        <v>756.10000000009313</v>
      </c>
      <c r="P1134" s="1">
        <v>5</v>
      </c>
      <c r="Q1134" s="1">
        <v>14.7</v>
      </c>
      <c r="R1134" s="1" t="s">
        <v>56</v>
      </c>
      <c r="S1134" s="1" t="s">
        <v>651</v>
      </c>
      <c r="U1134" s="1" t="s">
        <v>209</v>
      </c>
      <c r="V1134" s="1">
        <v>0</v>
      </c>
      <c r="W1134" s="1" t="s">
        <v>86</v>
      </c>
    </row>
    <row r="1135" spans="1:23" x14ac:dyDescent="0.2">
      <c r="A1135" s="1">
        <f t="shared" si="68"/>
        <v>1064756.1000000001</v>
      </c>
      <c r="B1135" s="1">
        <f t="shared" si="68"/>
        <v>1064780.1399999999</v>
      </c>
      <c r="C1135" s="11" t="s">
        <v>54</v>
      </c>
      <c r="D1135" s="1" t="str">
        <f t="shared" si="69"/>
        <v>FBE</v>
      </c>
      <c r="E1135" s="1">
        <f t="shared" si="70"/>
        <v>19</v>
      </c>
      <c r="F1135" s="1" t="str">
        <f t="shared" si="71"/>
        <v>19.0mm FBE</v>
      </c>
      <c r="G1135" s="1" t="str">
        <f>_xlfn.CONCAT(TEXT(Q1135,"0.0"),"mm ",INDEX('Pipe Lookup'!D:D,MATCH('~01 Pipe Segmentation'!R1135,'Pipe Lookup'!C:C,0))," TYPE ",P1135)</f>
        <v>19.0mm Fusion-Bonded Epoxy TYPE 7</v>
      </c>
      <c r="L1135" s="1" t="s">
        <v>55</v>
      </c>
      <c r="M1135" s="1">
        <v>1064756.1000000001</v>
      </c>
      <c r="N1135" s="1">
        <v>1064780.1399999999</v>
      </c>
      <c r="O1135" s="1">
        <v>24.039999999804422</v>
      </c>
      <c r="P1135" s="1">
        <v>7</v>
      </c>
      <c r="Q1135" s="1">
        <v>19</v>
      </c>
      <c r="R1135" s="1" t="s">
        <v>56</v>
      </c>
      <c r="S1135" s="1" t="s">
        <v>651</v>
      </c>
      <c r="U1135" s="1" t="s">
        <v>657</v>
      </c>
      <c r="V1135" s="1">
        <v>0</v>
      </c>
      <c r="W1135" s="1" t="s">
        <v>60</v>
      </c>
    </row>
    <row r="1136" spans="1:23" x14ac:dyDescent="0.2">
      <c r="A1136" s="1">
        <f t="shared" si="68"/>
        <v>1064780.1399999999</v>
      </c>
      <c r="B1136" s="1">
        <f t="shared" si="68"/>
        <v>1064784</v>
      </c>
      <c r="C1136" s="11" t="s">
        <v>54</v>
      </c>
      <c r="D1136" s="1" t="str">
        <f t="shared" si="69"/>
        <v>LE</v>
      </c>
      <c r="E1136" s="1">
        <f t="shared" si="70"/>
        <v>23.7</v>
      </c>
      <c r="F1136" s="1" t="str">
        <f t="shared" si="71"/>
        <v>23.7mm LE</v>
      </c>
      <c r="G1136" s="1" t="str">
        <f>_xlfn.CONCAT(TEXT(Q1136,"0.0"),"mm ",INDEX('Pipe Lookup'!D:D,MATCH('~01 Pipe Segmentation'!R1136,'Pipe Lookup'!C:C,0))," TYPE ",P1136)</f>
        <v>23.7mm Elbow TYPE 28</v>
      </c>
      <c r="L1136" s="1" t="s">
        <v>55</v>
      </c>
      <c r="M1136" s="1">
        <v>1064780.1399999999</v>
      </c>
      <c r="N1136" s="1">
        <v>1064784</v>
      </c>
      <c r="O1136" s="1">
        <v>3.8600000001024455</v>
      </c>
      <c r="P1136" s="1">
        <v>28</v>
      </c>
      <c r="Q1136" s="1">
        <v>23.7</v>
      </c>
      <c r="R1136" s="1" t="s">
        <v>58</v>
      </c>
      <c r="S1136" s="1" t="s">
        <v>651</v>
      </c>
      <c r="U1136" s="1" t="s">
        <v>658</v>
      </c>
      <c r="V1136" s="1">
        <v>0</v>
      </c>
      <c r="W1136" s="1" t="s">
        <v>60</v>
      </c>
    </row>
    <row r="1137" spans="1:23" x14ac:dyDescent="0.2">
      <c r="A1137" s="1">
        <f t="shared" si="68"/>
        <v>1064784</v>
      </c>
      <c r="B1137" s="1">
        <f t="shared" si="68"/>
        <v>1064904.3400000001</v>
      </c>
      <c r="C1137" s="11" t="s">
        <v>54</v>
      </c>
      <c r="D1137" s="1" t="str">
        <f t="shared" si="69"/>
        <v>ARO</v>
      </c>
      <c r="E1137" s="1">
        <f t="shared" si="70"/>
        <v>21.5</v>
      </c>
      <c r="F1137" s="1" t="str">
        <f t="shared" si="71"/>
        <v>21.5mm ARO</v>
      </c>
      <c r="G1137" s="1" t="str">
        <f>_xlfn.CONCAT(TEXT(Q1137,"0.0"),"mm ",INDEX('Pipe Lookup'!D:D,MATCH('~01 Pipe Segmentation'!R1137,'Pipe Lookup'!C:C,0))," TYPE ",P1137)</f>
        <v>21.5mm Abrasion-Resistant Overcoat TYPE 15</v>
      </c>
      <c r="L1137" s="1" t="s">
        <v>55</v>
      </c>
      <c r="M1137" s="1">
        <v>1064784</v>
      </c>
      <c r="N1137" s="1">
        <v>1064904.3400000001</v>
      </c>
      <c r="O1137" s="1">
        <v>120.34000000008382</v>
      </c>
      <c r="P1137" s="1">
        <v>15</v>
      </c>
      <c r="Q1137" s="1">
        <v>21.5</v>
      </c>
      <c r="R1137" s="1" t="s">
        <v>80</v>
      </c>
      <c r="S1137" s="1" t="s">
        <v>651</v>
      </c>
      <c r="U1137" s="1" t="s">
        <v>658</v>
      </c>
      <c r="V1137" s="1">
        <v>0</v>
      </c>
      <c r="W1137" s="1" t="s">
        <v>60</v>
      </c>
    </row>
    <row r="1138" spans="1:23" x14ac:dyDescent="0.2">
      <c r="A1138" s="1">
        <f t="shared" si="68"/>
        <v>1064904.3400000001</v>
      </c>
      <c r="B1138" s="1">
        <f t="shared" si="68"/>
        <v>1064909.3400000001</v>
      </c>
      <c r="C1138" s="11" t="s">
        <v>54</v>
      </c>
      <c r="D1138" s="1" t="str">
        <f t="shared" si="69"/>
        <v>LE</v>
      </c>
      <c r="E1138" s="1">
        <f t="shared" si="70"/>
        <v>23.7</v>
      </c>
      <c r="F1138" s="1" t="str">
        <f t="shared" si="71"/>
        <v>23.7mm LE</v>
      </c>
      <c r="G1138" s="1" t="str">
        <f>_xlfn.CONCAT(TEXT(Q1138,"0.0"),"mm ",INDEX('Pipe Lookup'!D:D,MATCH('~01 Pipe Segmentation'!R1138,'Pipe Lookup'!C:C,0))," TYPE ",P1138)</f>
        <v>23.7mm Elbow TYPE 28</v>
      </c>
      <c r="L1138" s="1" t="s">
        <v>55</v>
      </c>
      <c r="M1138" s="1">
        <v>1064904.3400000001</v>
      </c>
      <c r="N1138" s="1">
        <v>1064909.3400000001</v>
      </c>
      <c r="O1138" s="1">
        <v>5</v>
      </c>
      <c r="P1138" s="1">
        <v>28</v>
      </c>
      <c r="Q1138" s="1">
        <v>23.7</v>
      </c>
      <c r="R1138" s="1" t="s">
        <v>58</v>
      </c>
      <c r="S1138" s="1" t="s">
        <v>651</v>
      </c>
      <c r="U1138" s="1" t="s">
        <v>658</v>
      </c>
      <c r="V1138" s="1">
        <v>0</v>
      </c>
      <c r="W1138" s="1" t="s">
        <v>60</v>
      </c>
    </row>
    <row r="1139" spans="1:23" x14ac:dyDescent="0.2">
      <c r="A1139" s="1">
        <f t="shared" si="68"/>
        <v>1064909.3400000001</v>
      </c>
      <c r="B1139" s="1">
        <f t="shared" si="68"/>
        <v>1065083.33</v>
      </c>
      <c r="C1139" s="11" t="s">
        <v>54</v>
      </c>
      <c r="D1139" s="1" t="str">
        <f t="shared" si="69"/>
        <v>FBE</v>
      </c>
      <c r="E1139" s="1">
        <f t="shared" si="70"/>
        <v>21.5</v>
      </c>
      <c r="F1139" s="1" t="str">
        <f t="shared" si="71"/>
        <v>21.5mm FBE</v>
      </c>
      <c r="G1139" s="1" t="str">
        <f>_xlfn.CONCAT(TEXT(Q1139,"0.0"),"mm ",INDEX('Pipe Lookup'!D:D,MATCH('~01 Pipe Segmentation'!R1139,'Pipe Lookup'!C:C,0))," TYPE ",P1139)</f>
        <v>21.5mm Fusion-Bonded Epoxy TYPE 34</v>
      </c>
      <c r="L1139" s="1" t="s">
        <v>55</v>
      </c>
      <c r="M1139" s="1">
        <v>1064909.3400000001</v>
      </c>
      <c r="N1139" s="1">
        <v>1065083.33</v>
      </c>
      <c r="O1139" s="1">
        <v>173.98999999999069</v>
      </c>
      <c r="P1139" s="1">
        <v>34</v>
      </c>
      <c r="Q1139" s="1">
        <v>21.5</v>
      </c>
      <c r="R1139" s="1" t="s">
        <v>56</v>
      </c>
      <c r="S1139" s="1" t="s">
        <v>651</v>
      </c>
      <c r="U1139" s="1" t="s">
        <v>658</v>
      </c>
      <c r="V1139" s="1">
        <v>0</v>
      </c>
      <c r="W1139" s="1" t="s">
        <v>60</v>
      </c>
    </row>
    <row r="1140" spans="1:23" x14ac:dyDescent="0.2">
      <c r="A1140" s="1">
        <f t="shared" si="68"/>
        <v>1065083.33</v>
      </c>
      <c r="B1140" s="1">
        <f t="shared" si="68"/>
        <v>1065089.8400000001</v>
      </c>
      <c r="C1140" s="11" t="s">
        <v>54</v>
      </c>
      <c r="D1140" s="1" t="str">
        <f t="shared" si="69"/>
        <v>LE</v>
      </c>
      <c r="E1140" s="1">
        <f t="shared" si="70"/>
        <v>23.7</v>
      </c>
      <c r="F1140" s="1" t="str">
        <f t="shared" si="71"/>
        <v>23.7mm LE</v>
      </c>
      <c r="G1140" s="1" t="str">
        <f>_xlfn.CONCAT(TEXT(Q1140,"0.0"),"mm ",INDEX('Pipe Lookup'!D:D,MATCH('~01 Pipe Segmentation'!R1140,'Pipe Lookup'!C:C,0))," TYPE ",P1140)</f>
        <v>23.7mm Elbow TYPE 28</v>
      </c>
      <c r="L1140" s="1" t="s">
        <v>55</v>
      </c>
      <c r="M1140" s="1">
        <v>1065083.33</v>
      </c>
      <c r="N1140" s="1">
        <v>1065089.8400000001</v>
      </c>
      <c r="O1140" s="1">
        <v>6.5100000000093132</v>
      </c>
      <c r="P1140" s="1">
        <v>28</v>
      </c>
      <c r="Q1140" s="1">
        <v>23.7</v>
      </c>
      <c r="R1140" s="1" t="s">
        <v>58</v>
      </c>
      <c r="S1140" s="1" t="s">
        <v>651</v>
      </c>
      <c r="U1140" s="1" t="s">
        <v>658</v>
      </c>
      <c r="V1140" s="1">
        <v>0</v>
      </c>
      <c r="W1140" s="1" t="s">
        <v>60</v>
      </c>
    </row>
    <row r="1141" spans="1:23" x14ac:dyDescent="0.2">
      <c r="A1141" s="1">
        <f t="shared" si="68"/>
        <v>1065089.8400000001</v>
      </c>
      <c r="B1141" s="1">
        <f t="shared" si="68"/>
        <v>1065094.94</v>
      </c>
      <c r="C1141" s="11" t="s">
        <v>54</v>
      </c>
      <c r="D1141" s="1" t="str">
        <f t="shared" si="69"/>
        <v>FBE</v>
      </c>
      <c r="E1141" s="1">
        <f t="shared" si="70"/>
        <v>21.5</v>
      </c>
      <c r="F1141" s="1" t="str">
        <f t="shared" si="71"/>
        <v>21.5mm FBE</v>
      </c>
      <c r="G1141" s="1" t="str">
        <f>_xlfn.CONCAT(TEXT(Q1141,"0.0"),"mm ",INDEX('Pipe Lookup'!D:D,MATCH('~01 Pipe Segmentation'!R1141,'Pipe Lookup'!C:C,0))," TYPE ",P1141)</f>
        <v>21.5mm Fusion-Bonded Epoxy TYPE 34</v>
      </c>
      <c r="L1141" s="1" t="s">
        <v>55</v>
      </c>
      <c r="M1141" s="1">
        <v>1065089.8400000001</v>
      </c>
      <c r="N1141" s="1">
        <v>1065094.94</v>
      </c>
      <c r="O1141" s="1">
        <v>5.0999999998603016</v>
      </c>
      <c r="P1141" s="1">
        <v>34</v>
      </c>
      <c r="Q1141" s="1">
        <v>21.5</v>
      </c>
      <c r="R1141" s="1" t="s">
        <v>56</v>
      </c>
      <c r="S1141" s="1" t="s">
        <v>651</v>
      </c>
      <c r="U1141" s="1" t="s">
        <v>658</v>
      </c>
      <c r="V1141" s="1">
        <v>0</v>
      </c>
      <c r="W1141" s="1" t="s">
        <v>60</v>
      </c>
    </row>
    <row r="1142" spans="1:23" x14ac:dyDescent="0.2">
      <c r="A1142" s="1">
        <f t="shared" si="68"/>
        <v>1065094.94</v>
      </c>
      <c r="B1142" s="1">
        <f t="shared" si="68"/>
        <v>1065099.54</v>
      </c>
      <c r="C1142" s="11" t="s">
        <v>54</v>
      </c>
      <c r="D1142" s="1" t="str">
        <f t="shared" si="69"/>
        <v>LE</v>
      </c>
      <c r="E1142" s="1">
        <f t="shared" si="70"/>
        <v>23.7</v>
      </c>
      <c r="F1142" s="1" t="str">
        <f t="shared" si="71"/>
        <v>23.7mm LE</v>
      </c>
      <c r="G1142" s="1" t="str">
        <f>_xlfn.CONCAT(TEXT(Q1142,"0.0"),"mm ",INDEX('Pipe Lookup'!D:D,MATCH('~01 Pipe Segmentation'!R1142,'Pipe Lookup'!C:C,0))," TYPE ",P1142)</f>
        <v>23.7mm Elbow TYPE 28</v>
      </c>
      <c r="L1142" s="1" t="s">
        <v>55</v>
      </c>
      <c r="M1142" s="1">
        <v>1065094.94</v>
      </c>
      <c r="N1142" s="1">
        <v>1065099.54</v>
      </c>
      <c r="O1142" s="1">
        <v>4.6000000000931323</v>
      </c>
      <c r="P1142" s="1">
        <v>28</v>
      </c>
      <c r="Q1142" s="1">
        <v>23.7</v>
      </c>
      <c r="R1142" s="1" t="s">
        <v>58</v>
      </c>
      <c r="S1142" s="1" t="s">
        <v>651</v>
      </c>
      <c r="U1142" s="1" t="s">
        <v>658</v>
      </c>
      <c r="V1142" s="1">
        <v>0</v>
      </c>
      <c r="W1142" s="1" t="s">
        <v>60</v>
      </c>
    </row>
    <row r="1143" spans="1:23" x14ac:dyDescent="0.2">
      <c r="A1143" s="1">
        <f t="shared" si="68"/>
        <v>1065099.54</v>
      </c>
      <c r="B1143" s="1">
        <f t="shared" si="68"/>
        <v>1065102.5900000001</v>
      </c>
      <c r="C1143" s="11" t="s">
        <v>54</v>
      </c>
      <c r="D1143" s="1" t="str">
        <f t="shared" si="69"/>
        <v>FBE</v>
      </c>
      <c r="E1143" s="1">
        <f t="shared" si="70"/>
        <v>21.5</v>
      </c>
      <c r="F1143" s="1" t="str">
        <f t="shared" si="71"/>
        <v>21.5mm FBE</v>
      </c>
      <c r="G1143" s="1" t="str">
        <f>_xlfn.CONCAT(TEXT(Q1143,"0.0"),"mm ",INDEX('Pipe Lookup'!D:D,MATCH('~01 Pipe Segmentation'!R1143,'Pipe Lookup'!C:C,0))," TYPE ",P1143)</f>
        <v>21.5mm Fusion-Bonded Epoxy TYPE 34</v>
      </c>
      <c r="L1143" s="1" t="s">
        <v>55</v>
      </c>
      <c r="M1143" s="1">
        <v>1065099.54</v>
      </c>
      <c r="N1143" s="1">
        <v>1065102.5900000001</v>
      </c>
      <c r="O1143" s="1">
        <v>3.0500000000465661</v>
      </c>
      <c r="P1143" s="1">
        <v>34</v>
      </c>
      <c r="Q1143" s="1">
        <v>21.5</v>
      </c>
      <c r="R1143" s="1" t="s">
        <v>56</v>
      </c>
      <c r="S1143" s="1" t="s">
        <v>651</v>
      </c>
      <c r="U1143" s="1" t="s">
        <v>658</v>
      </c>
      <c r="V1143" s="1">
        <v>0</v>
      </c>
      <c r="W1143" s="1" t="s">
        <v>60</v>
      </c>
    </row>
    <row r="1144" spans="1:23" x14ac:dyDescent="0.2">
      <c r="A1144" s="1">
        <f t="shared" si="68"/>
        <v>1065102.5900000001</v>
      </c>
      <c r="B1144" s="1">
        <f t="shared" si="68"/>
        <v>1065109.58</v>
      </c>
      <c r="C1144" s="11" t="s">
        <v>54</v>
      </c>
      <c r="D1144" s="1" t="str">
        <f t="shared" si="69"/>
        <v>LE</v>
      </c>
      <c r="E1144" s="1">
        <f t="shared" si="70"/>
        <v>23.7</v>
      </c>
      <c r="F1144" s="1" t="str">
        <f t="shared" si="71"/>
        <v>23.7mm LE</v>
      </c>
      <c r="G1144" s="1" t="str">
        <f>_xlfn.CONCAT(TEXT(Q1144,"0.0"),"mm ",INDEX('Pipe Lookup'!D:D,MATCH('~01 Pipe Segmentation'!R1144,'Pipe Lookup'!C:C,0))," TYPE ",P1144)</f>
        <v>23.7mm Elbow TYPE 28</v>
      </c>
      <c r="L1144" s="1" t="s">
        <v>55</v>
      </c>
      <c r="M1144" s="1">
        <v>1065102.5900000001</v>
      </c>
      <c r="N1144" s="1">
        <v>1065109.58</v>
      </c>
      <c r="O1144" s="1">
        <v>6.9899999999906868</v>
      </c>
      <c r="P1144" s="1">
        <v>28</v>
      </c>
      <c r="Q1144" s="1">
        <v>23.7</v>
      </c>
      <c r="R1144" s="1" t="s">
        <v>58</v>
      </c>
      <c r="S1144" s="1" t="s">
        <v>651</v>
      </c>
      <c r="U1144" s="1" t="s">
        <v>658</v>
      </c>
      <c r="V1144" s="1">
        <v>0</v>
      </c>
      <c r="W1144" s="1" t="s">
        <v>60</v>
      </c>
    </row>
    <row r="1145" spans="1:23" x14ac:dyDescent="0.2">
      <c r="A1145" s="1">
        <f t="shared" si="68"/>
        <v>1065109.58</v>
      </c>
      <c r="B1145" s="1">
        <f t="shared" si="68"/>
        <v>1065203.96</v>
      </c>
      <c r="C1145" s="11" t="s">
        <v>54</v>
      </c>
      <c r="D1145" s="1" t="str">
        <f t="shared" si="69"/>
        <v>FBE</v>
      </c>
      <c r="E1145" s="1">
        <f t="shared" si="70"/>
        <v>21.5</v>
      </c>
      <c r="F1145" s="1" t="str">
        <f t="shared" si="71"/>
        <v>21.5mm FBE</v>
      </c>
      <c r="G1145" s="1" t="str">
        <f>_xlfn.CONCAT(TEXT(Q1145,"0.0"),"mm ",INDEX('Pipe Lookup'!D:D,MATCH('~01 Pipe Segmentation'!R1145,'Pipe Lookup'!C:C,0))," TYPE ",P1145)</f>
        <v>21.5mm Fusion-Bonded Epoxy TYPE 34</v>
      </c>
      <c r="L1145" s="1" t="s">
        <v>55</v>
      </c>
      <c r="M1145" s="1">
        <v>1065109.58</v>
      </c>
      <c r="N1145" s="1">
        <v>1065203.96</v>
      </c>
      <c r="O1145" s="1">
        <v>94.379999999888241</v>
      </c>
      <c r="P1145" s="1">
        <v>34</v>
      </c>
      <c r="Q1145" s="1">
        <v>21.5</v>
      </c>
      <c r="R1145" s="1" t="s">
        <v>56</v>
      </c>
      <c r="S1145" s="1" t="s">
        <v>651</v>
      </c>
      <c r="U1145" s="1" t="s">
        <v>658</v>
      </c>
      <c r="V1145" s="1">
        <v>0</v>
      </c>
      <c r="W1145" s="1" t="s">
        <v>60</v>
      </c>
    </row>
    <row r="1146" spans="1:23" x14ac:dyDescent="0.2">
      <c r="A1146" s="1">
        <f t="shared" si="68"/>
        <v>1065203.96</v>
      </c>
      <c r="B1146" s="1">
        <f t="shared" si="68"/>
        <v>1065208.71</v>
      </c>
      <c r="C1146" s="11" t="s">
        <v>54</v>
      </c>
      <c r="D1146" s="1" t="str">
        <f t="shared" si="69"/>
        <v>LE</v>
      </c>
      <c r="E1146" s="1">
        <f t="shared" si="70"/>
        <v>23.7</v>
      </c>
      <c r="F1146" s="1" t="str">
        <f t="shared" si="71"/>
        <v>23.7mm LE</v>
      </c>
      <c r="G1146" s="1" t="str">
        <f>_xlfn.CONCAT(TEXT(Q1146,"0.0"),"mm ",INDEX('Pipe Lookup'!D:D,MATCH('~01 Pipe Segmentation'!R1146,'Pipe Lookup'!C:C,0))," TYPE ",P1146)</f>
        <v>23.7mm Elbow TYPE 28</v>
      </c>
      <c r="L1146" s="1" t="s">
        <v>55</v>
      </c>
      <c r="M1146" s="1">
        <v>1065203.96</v>
      </c>
      <c r="N1146" s="1">
        <v>1065208.71</v>
      </c>
      <c r="O1146" s="1">
        <v>4.75</v>
      </c>
      <c r="P1146" s="1">
        <v>28</v>
      </c>
      <c r="Q1146" s="1">
        <v>23.7</v>
      </c>
      <c r="R1146" s="1" t="s">
        <v>58</v>
      </c>
      <c r="S1146" s="1" t="s">
        <v>651</v>
      </c>
      <c r="U1146" s="1" t="s">
        <v>658</v>
      </c>
      <c r="V1146" s="1">
        <v>0</v>
      </c>
      <c r="W1146" s="1" t="s">
        <v>60</v>
      </c>
    </row>
    <row r="1147" spans="1:23" x14ac:dyDescent="0.2">
      <c r="A1147" s="1">
        <f t="shared" si="68"/>
        <v>1065208.71</v>
      </c>
      <c r="B1147" s="1">
        <f t="shared" si="68"/>
        <v>1065246.1599999999</v>
      </c>
      <c r="C1147" s="11" t="s">
        <v>54</v>
      </c>
      <c r="D1147" s="1" t="str">
        <f t="shared" si="69"/>
        <v>FBE</v>
      </c>
      <c r="E1147" s="1">
        <f t="shared" si="70"/>
        <v>21.5</v>
      </c>
      <c r="F1147" s="1" t="str">
        <f t="shared" si="71"/>
        <v>21.5mm FBE</v>
      </c>
      <c r="G1147" s="1" t="str">
        <f>_xlfn.CONCAT(TEXT(Q1147,"0.0"),"mm ",INDEX('Pipe Lookup'!D:D,MATCH('~01 Pipe Segmentation'!R1147,'Pipe Lookup'!C:C,0))," TYPE ",P1147)</f>
        <v>21.5mm Fusion-Bonded Epoxy TYPE 34</v>
      </c>
      <c r="L1147" s="1" t="s">
        <v>55</v>
      </c>
      <c r="M1147" s="1">
        <v>1065208.71</v>
      </c>
      <c r="N1147" s="1">
        <v>1065246.1599999999</v>
      </c>
      <c r="O1147" s="1">
        <v>37.449999999953434</v>
      </c>
      <c r="P1147" s="1">
        <v>34</v>
      </c>
      <c r="Q1147" s="1">
        <v>21.5</v>
      </c>
      <c r="R1147" s="1" t="s">
        <v>56</v>
      </c>
      <c r="S1147" s="1" t="s">
        <v>651</v>
      </c>
      <c r="U1147" s="1" t="s">
        <v>658</v>
      </c>
      <c r="V1147" s="1">
        <v>0</v>
      </c>
      <c r="W1147" s="1" t="s">
        <v>60</v>
      </c>
    </row>
    <row r="1148" spans="1:23" x14ac:dyDescent="0.2">
      <c r="A1148" s="1">
        <f t="shared" si="68"/>
        <v>1065246.1599999999</v>
      </c>
      <c r="B1148" s="1">
        <f t="shared" si="68"/>
        <v>1065250.44</v>
      </c>
      <c r="C1148" s="11" t="s">
        <v>54</v>
      </c>
      <c r="D1148" s="1" t="str">
        <f t="shared" si="69"/>
        <v>LE</v>
      </c>
      <c r="E1148" s="1">
        <f t="shared" si="70"/>
        <v>23.7</v>
      </c>
      <c r="F1148" s="1" t="str">
        <f t="shared" si="71"/>
        <v>23.7mm LE</v>
      </c>
      <c r="G1148" s="1" t="str">
        <f>_xlfn.CONCAT(TEXT(Q1148,"0.0"),"mm ",INDEX('Pipe Lookup'!D:D,MATCH('~01 Pipe Segmentation'!R1148,'Pipe Lookup'!C:C,0))," TYPE ",P1148)</f>
        <v>23.7mm Elbow TYPE 28</v>
      </c>
      <c r="L1148" s="1" t="s">
        <v>55</v>
      </c>
      <c r="M1148" s="1">
        <v>1065246.1599999999</v>
      </c>
      <c r="N1148" s="1">
        <v>1065250.44</v>
      </c>
      <c r="O1148" s="1">
        <v>4.2800000000279397</v>
      </c>
      <c r="P1148" s="1">
        <v>28</v>
      </c>
      <c r="Q1148" s="1">
        <v>23.7</v>
      </c>
      <c r="R1148" s="1" t="s">
        <v>58</v>
      </c>
      <c r="S1148" s="1" t="s">
        <v>651</v>
      </c>
      <c r="U1148" s="1" t="s">
        <v>658</v>
      </c>
      <c r="V1148" s="1">
        <v>0</v>
      </c>
      <c r="W1148" s="1" t="s">
        <v>60</v>
      </c>
    </row>
    <row r="1149" spans="1:23" x14ac:dyDescent="0.2">
      <c r="A1149" s="1">
        <f t="shared" si="68"/>
        <v>1065250.44</v>
      </c>
      <c r="B1149" s="1">
        <f t="shared" si="68"/>
        <v>1065384.53</v>
      </c>
      <c r="C1149" s="11" t="s">
        <v>54</v>
      </c>
      <c r="D1149" s="1" t="str">
        <f t="shared" si="69"/>
        <v>FBE</v>
      </c>
      <c r="E1149" s="1">
        <f t="shared" si="70"/>
        <v>21.5</v>
      </c>
      <c r="F1149" s="1" t="str">
        <f t="shared" si="71"/>
        <v>21.5mm FBE</v>
      </c>
      <c r="G1149" s="1" t="str">
        <f>_xlfn.CONCAT(TEXT(Q1149,"0.0"),"mm ",INDEX('Pipe Lookup'!D:D,MATCH('~01 Pipe Segmentation'!R1149,'Pipe Lookup'!C:C,0))," TYPE ",P1149)</f>
        <v>21.5mm Fusion-Bonded Epoxy TYPE 34</v>
      </c>
      <c r="L1149" s="1" t="s">
        <v>55</v>
      </c>
      <c r="M1149" s="1">
        <v>1065250.44</v>
      </c>
      <c r="N1149" s="1">
        <v>1065384.53</v>
      </c>
      <c r="O1149" s="1">
        <v>134.09000000008382</v>
      </c>
      <c r="P1149" s="1">
        <v>34</v>
      </c>
      <c r="Q1149" s="1">
        <v>21.5</v>
      </c>
      <c r="R1149" s="1" t="s">
        <v>56</v>
      </c>
      <c r="S1149" s="1" t="s">
        <v>651</v>
      </c>
      <c r="U1149" s="1" t="s">
        <v>658</v>
      </c>
      <c r="V1149" s="1">
        <v>0</v>
      </c>
      <c r="W1149" s="1" t="s">
        <v>60</v>
      </c>
    </row>
    <row r="1150" spans="1:23" x14ac:dyDescent="0.2">
      <c r="A1150" s="1">
        <f t="shared" si="68"/>
        <v>1065384.53</v>
      </c>
      <c r="B1150" s="1">
        <f t="shared" si="68"/>
        <v>1065390.3999999999</v>
      </c>
      <c r="C1150" s="11" t="s">
        <v>54</v>
      </c>
      <c r="D1150" s="1" t="str">
        <f t="shared" si="69"/>
        <v>LE</v>
      </c>
      <c r="E1150" s="1">
        <f t="shared" si="70"/>
        <v>23.7</v>
      </c>
      <c r="F1150" s="1" t="str">
        <f t="shared" si="71"/>
        <v>23.7mm LE</v>
      </c>
      <c r="G1150" s="1" t="str">
        <f>_xlfn.CONCAT(TEXT(Q1150,"0.0"),"mm ",INDEX('Pipe Lookup'!D:D,MATCH('~01 Pipe Segmentation'!R1150,'Pipe Lookup'!C:C,0))," TYPE ",P1150)</f>
        <v>23.7mm Elbow TYPE 28</v>
      </c>
      <c r="L1150" s="1" t="s">
        <v>55</v>
      </c>
      <c r="M1150" s="1">
        <v>1065384.53</v>
      </c>
      <c r="N1150" s="1">
        <v>1065390.3999999999</v>
      </c>
      <c r="O1150" s="1">
        <v>5.8699999998789281</v>
      </c>
      <c r="P1150" s="1">
        <v>28</v>
      </c>
      <c r="Q1150" s="1">
        <v>23.7</v>
      </c>
      <c r="R1150" s="1" t="s">
        <v>58</v>
      </c>
      <c r="S1150" s="1" t="s">
        <v>651</v>
      </c>
      <c r="U1150" s="1" t="s">
        <v>658</v>
      </c>
      <c r="V1150" s="1">
        <v>0</v>
      </c>
      <c r="W1150" s="1" t="s">
        <v>60</v>
      </c>
    </row>
    <row r="1151" spans="1:23" x14ac:dyDescent="0.2">
      <c r="A1151" s="1">
        <f t="shared" si="68"/>
        <v>1065390.3999999999</v>
      </c>
      <c r="B1151" s="1">
        <f t="shared" si="68"/>
        <v>1065425.31</v>
      </c>
      <c r="C1151" s="11" t="s">
        <v>54</v>
      </c>
      <c r="D1151" s="1" t="str">
        <f t="shared" si="69"/>
        <v>FBE</v>
      </c>
      <c r="E1151" s="1">
        <f t="shared" si="70"/>
        <v>21.5</v>
      </c>
      <c r="F1151" s="1" t="str">
        <f t="shared" si="71"/>
        <v>21.5mm FBE</v>
      </c>
      <c r="G1151" s="1" t="str">
        <f>_xlfn.CONCAT(TEXT(Q1151,"0.0"),"mm ",INDEX('Pipe Lookup'!D:D,MATCH('~01 Pipe Segmentation'!R1151,'Pipe Lookup'!C:C,0))," TYPE ",P1151)</f>
        <v>21.5mm Fusion-Bonded Epoxy TYPE 34</v>
      </c>
      <c r="L1151" s="1" t="s">
        <v>55</v>
      </c>
      <c r="M1151" s="1">
        <v>1065390.3999999999</v>
      </c>
      <c r="N1151" s="1">
        <v>1065425.31</v>
      </c>
      <c r="O1151" s="1">
        <v>34.910000000149012</v>
      </c>
      <c r="P1151" s="1">
        <v>34</v>
      </c>
      <c r="Q1151" s="1">
        <v>21.5</v>
      </c>
      <c r="R1151" s="1" t="s">
        <v>56</v>
      </c>
      <c r="S1151" s="1" t="s">
        <v>651</v>
      </c>
      <c r="U1151" s="1" t="s">
        <v>658</v>
      </c>
      <c r="V1151" s="1">
        <v>0</v>
      </c>
      <c r="W1151" s="1" t="s">
        <v>60</v>
      </c>
    </row>
    <row r="1152" spans="1:23" x14ac:dyDescent="0.2">
      <c r="A1152" s="1">
        <f t="shared" si="68"/>
        <v>1065425.31</v>
      </c>
      <c r="B1152" s="1">
        <f t="shared" si="68"/>
        <v>1065429.83</v>
      </c>
      <c r="C1152" s="11" t="s">
        <v>54</v>
      </c>
      <c r="D1152" s="1" t="str">
        <f t="shared" si="69"/>
        <v>LE</v>
      </c>
      <c r="E1152" s="1">
        <f t="shared" si="70"/>
        <v>23.7</v>
      </c>
      <c r="F1152" s="1" t="str">
        <f t="shared" si="71"/>
        <v>23.7mm LE</v>
      </c>
      <c r="G1152" s="1" t="str">
        <f>_xlfn.CONCAT(TEXT(Q1152,"0.0"),"mm ",INDEX('Pipe Lookup'!D:D,MATCH('~01 Pipe Segmentation'!R1152,'Pipe Lookup'!C:C,0))," TYPE ",P1152)</f>
        <v>23.7mm Elbow TYPE 28</v>
      </c>
      <c r="L1152" s="1" t="s">
        <v>55</v>
      </c>
      <c r="M1152" s="1">
        <v>1065425.31</v>
      </c>
      <c r="N1152" s="1">
        <v>1065429.83</v>
      </c>
      <c r="O1152" s="1">
        <v>4.5200000000186265</v>
      </c>
      <c r="P1152" s="1">
        <v>28</v>
      </c>
      <c r="Q1152" s="1">
        <v>23.7</v>
      </c>
      <c r="R1152" s="1" t="s">
        <v>58</v>
      </c>
      <c r="S1152" s="1" t="s">
        <v>651</v>
      </c>
      <c r="U1152" s="1" t="s">
        <v>658</v>
      </c>
      <c r="V1152" s="1">
        <v>0</v>
      </c>
      <c r="W1152" s="1" t="s">
        <v>60</v>
      </c>
    </row>
    <row r="1153" spans="1:23" x14ac:dyDescent="0.2">
      <c r="A1153" s="1">
        <f t="shared" si="68"/>
        <v>1065429.83</v>
      </c>
      <c r="B1153" s="1">
        <f t="shared" si="68"/>
        <v>1065435.3</v>
      </c>
      <c r="C1153" s="11" t="s">
        <v>54</v>
      </c>
      <c r="D1153" s="1" t="str">
        <f t="shared" si="69"/>
        <v>FBE</v>
      </c>
      <c r="E1153" s="1">
        <f t="shared" si="70"/>
        <v>21.5</v>
      </c>
      <c r="F1153" s="1" t="str">
        <f t="shared" si="71"/>
        <v>21.5mm FBE</v>
      </c>
      <c r="G1153" s="1" t="str">
        <f>_xlfn.CONCAT(TEXT(Q1153,"0.0"),"mm ",INDEX('Pipe Lookup'!D:D,MATCH('~01 Pipe Segmentation'!R1153,'Pipe Lookup'!C:C,0))," TYPE ",P1153)</f>
        <v>21.5mm Fusion-Bonded Epoxy TYPE 34</v>
      </c>
      <c r="L1153" s="1" t="s">
        <v>55</v>
      </c>
      <c r="M1153" s="1">
        <v>1065429.83</v>
      </c>
      <c r="N1153" s="1">
        <v>1065435.3</v>
      </c>
      <c r="O1153" s="1">
        <v>5.4699999999720603</v>
      </c>
      <c r="P1153" s="1">
        <v>34</v>
      </c>
      <c r="Q1153" s="1">
        <v>21.5</v>
      </c>
      <c r="R1153" s="1" t="s">
        <v>56</v>
      </c>
      <c r="S1153" s="1" t="s">
        <v>651</v>
      </c>
      <c r="U1153" s="1" t="s">
        <v>658</v>
      </c>
      <c r="V1153" s="1">
        <v>0</v>
      </c>
      <c r="W1153" s="1" t="s">
        <v>60</v>
      </c>
    </row>
    <row r="1154" spans="1:23" x14ac:dyDescent="0.2">
      <c r="A1154" s="1">
        <f t="shared" ref="A1154:B1192" si="72">IF(OR(AND(ISNUMBER(M1154),M1154&gt;0),ISNUMBER(SEARCH("+",M1154))),IF(NOT(ISNUMBER(M1154)),1000*LEFT(M1154,SEARCH("+",M1154)-1)+MID(M1154,SEARCH("+",M1154)+1,3)+RIGHT(M1154,3),M1154),"")</f>
        <v>1065435.3</v>
      </c>
      <c r="B1154" s="1">
        <f t="shared" si="72"/>
        <v>1065439.8899999999</v>
      </c>
      <c r="C1154" s="11" t="s">
        <v>54</v>
      </c>
      <c r="D1154" s="1" t="str">
        <f t="shared" si="69"/>
        <v>LE</v>
      </c>
      <c r="E1154" s="1">
        <f t="shared" si="70"/>
        <v>23.7</v>
      </c>
      <c r="F1154" s="1" t="str">
        <f t="shared" si="71"/>
        <v>23.7mm LE</v>
      </c>
      <c r="G1154" s="1" t="str">
        <f>_xlfn.CONCAT(TEXT(Q1154,"0.0"),"mm ",INDEX('Pipe Lookup'!D:D,MATCH('~01 Pipe Segmentation'!R1154,'Pipe Lookup'!C:C,0))," TYPE ",P1154)</f>
        <v>23.7mm Elbow TYPE 28</v>
      </c>
      <c r="L1154" s="1" t="s">
        <v>55</v>
      </c>
      <c r="M1154" s="1">
        <v>1065435.3</v>
      </c>
      <c r="N1154" s="1">
        <v>1065439.8899999999</v>
      </c>
      <c r="O1154" s="1">
        <v>4.5899999998509884</v>
      </c>
      <c r="P1154" s="1">
        <v>28</v>
      </c>
      <c r="Q1154" s="1">
        <v>23.7</v>
      </c>
      <c r="R1154" s="1" t="s">
        <v>58</v>
      </c>
      <c r="S1154" s="1" t="s">
        <v>651</v>
      </c>
      <c r="U1154" s="1" t="s">
        <v>658</v>
      </c>
      <c r="V1154" s="1">
        <v>0</v>
      </c>
      <c r="W1154" s="1" t="s">
        <v>60</v>
      </c>
    </row>
    <row r="1155" spans="1:23" x14ac:dyDescent="0.2">
      <c r="A1155" s="1">
        <f t="shared" si="72"/>
        <v>1065439.8899999999</v>
      </c>
      <c r="B1155" s="1">
        <f t="shared" si="72"/>
        <v>1065500</v>
      </c>
      <c r="C1155" s="11" t="s">
        <v>54</v>
      </c>
      <c r="D1155" s="1" t="str">
        <f t="shared" ref="D1155:D1218" si="73">TRIM(LEFT(R1155,3))</f>
        <v>FBE</v>
      </c>
      <c r="E1155" s="1">
        <f t="shared" ref="E1155:E1218" si="74">Q1155</f>
        <v>21.5</v>
      </c>
      <c r="F1155" s="1" t="str">
        <f t="shared" ref="F1155:F1218" si="75">_xlfn.CONCAT(TEXT(Q1155,"0.0"),"mm ",R1155)</f>
        <v>21.5mm FBE</v>
      </c>
      <c r="G1155" s="1" t="str">
        <f>_xlfn.CONCAT(TEXT(Q1155,"0.0"),"mm ",INDEX('Pipe Lookup'!D:D,MATCH('~01 Pipe Segmentation'!R1155,'Pipe Lookup'!C:C,0))," TYPE ",P1155)</f>
        <v>21.5mm Fusion-Bonded Epoxy TYPE 34</v>
      </c>
      <c r="L1155" s="1" t="s">
        <v>55</v>
      </c>
      <c r="M1155" s="1">
        <v>1065439.8899999999</v>
      </c>
      <c r="N1155" s="1">
        <v>1065500</v>
      </c>
      <c r="O1155" s="1">
        <v>60.110000000102445</v>
      </c>
      <c r="P1155" s="1">
        <v>34</v>
      </c>
      <c r="Q1155" s="1">
        <v>21.5</v>
      </c>
      <c r="R1155" s="1" t="s">
        <v>56</v>
      </c>
      <c r="S1155" s="1" t="s">
        <v>651</v>
      </c>
      <c r="U1155" s="1" t="s">
        <v>658</v>
      </c>
      <c r="V1155" s="1">
        <v>0</v>
      </c>
      <c r="W1155" s="1" t="s">
        <v>60</v>
      </c>
    </row>
    <row r="1156" spans="1:23" x14ac:dyDescent="0.2">
      <c r="A1156" s="1">
        <f t="shared" si="72"/>
        <v>1065500</v>
      </c>
      <c r="B1156" s="1">
        <f t="shared" si="72"/>
        <v>1065581.51</v>
      </c>
      <c r="C1156" s="11" t="s">
        <v>54</v>
      </c>
      <c r="D1156" s="1" t="str">
        <f t="shared" si="73"/>
        <v>FBE</v>
      </c>
      <c r="E1156" s="1">
        <f t="shared" si="74"/>
        <v>21.5</v>
      </c>
      <c r="F1156" s="1" t="str">
        <f t="shared" si="75"/>
        <v>21.5mm FBE</v>
      </c>
      <c r="G1156" s="1" t="str">
        <f>_xlfn.CONCAT(TEXT(Q1156,"0.0"),"mm ",INDEX('Pipe Lookup'!D:D,MATCH('~01 Pipe Segmentation'!R1156,'Pipe Lookup'!C:C,0))," TYPE ",P1156)</f>
        <v>21.5mm Fusion-Bonded Epoxy TYPE 34</v>
      </c>
      <c r="L1156" s="1" t="s">
        <v>55</v>
      </c>
      <c r="M1156" s="1">
        <v>1065500</v>
      </c>
      <c r="N1156" s="1">
        <v>1065581.51</v>
      </c>
      <c r="O1156" s="1">
        <v>81.510000000009313</v>
      </c>
      <c r="P1156" s="1">
        <v>34</v>
      </c>
      <c r="Q1156" s="1">
        <v>21.5</v>
      </c>
      <c r="R1156" s="1" t="s">
        <v>56</v>
      </c>
      <c r="S1156" s="1" t="s">
        <v>659</v>
      </c>
      <c r="U1156" s="1" t="s">
        <v>658</v>
      </c>
      <c r="V1156" s="1">
        <v>0</v>
      </c>
      <c r="W1156" s="1" t="s">
        <v>60</v>
      </c>
    </row>
    <row r="1157" spans="1:23" x14ac:dyDescent="0.2">
      <c r="A1157" s="1">
        <f t="shared" si="72"/>
        <v>1065581.51</v>
      </c>
      <c r="B1157" s="1">
        <f t="shared" si="72"/>
        <v>1065585.7</v>
      </c>
      <c r="C1157" s="11" t="s">
        <v>54</v>
      </c>
      <c r="D1157" s="1" t="str">
        <f t="shared" si="73"/>
        <v>LE</v>
      </c>
      <c r="E1157" s="1">
        <f t="shared" si="74"/>
        <v>23.7</v>
      </c>
      <c r="F1157" s="1" t="str">
        <f t="shared" si="75"/>
        <v>23.7mm LE</v>
      </c>
      <c r="G1157" s="1" t="str">
        <f>_xlfn.CONCAT(TEXT(Q1157,"0.0"),"mm ",INDEX('Pipe Lookup'!D:D,MATCH('~01 Pipe Segmentation'!R1157,'Pipe Lookup'!C:C,0))," TYPE ",P1157)</f>
        <v>23.7mm Elbow TYPE 28</v>
      </c>
      <c r="L1157" s="1" t="s">
        <v>55</v>
      </c>
      <c r="M1157" s="1">
        <v>1065581.51</v>
      </c>
      <c r="N1157" s="1">
        <v>1065585.7</v>
      </c>
      <c r="O1157" s="1">
        <v>4.1899999999441206</v>
      </c>
      <c r="P1157" s="1">
        <v>28</v>
      </c>
      <c r="Q1157" s="1">
        <v>23.7</v>
      </c>
      <c r="R1157" s="1" t="s">
        <v>58</v>
      </c>
      <c r="S1157" s="1" t="s">
        <v>659</v>
      </c>
      <c r="U1157" s="1" t="s">
        <v>658</v>
      </c>
      <c r="V1157" s="1">
        <v>0</v>
      </c>
      <c r="W1157" s="1" t="s">
        <v>60</v>
      </c>
    </row>
    <row r="1158" spans="1:23" x14ac:dyDescent="0.2">
      <c r="A1158" s="1">
        <f t="shared" si="72"/>
        <v>1065585.7</v>
      </c>
      <c r="B1158" s="1">
        <f t="shared" si="72"/>
        <v>1066748.3</v>
      </c>
      <c r="C1158" s="11" t="s">
        <v>54</v>
      </c>
      <c r="D1158" s="1" t="str">
        <f t="shared" si="73"/>
        <v>FBE</v>
      </c>
      <c r="E1158" s="1">
        <f t="shared" si="74"/>
        <v>21.5</v>
      </c>
      <c r="F1158" s="1" t="str">
        <f t="shared" si="75"/>
        <v>21.5mm FBE</v>
      </c>
      <c r="G1158" s="1" t="str">
        <f>_xlfn.CONCAT(TEXT(Q1158,"0.0"),"mm ",INDEX('Pipe Lookup'!D:D,MATCH('~01 Pipe Segmentation'!R1158,'Pipe Lookup'!C:C,0))," TYPE ",P1158)</f>
        <v>21.5mm Fusion-Bonded Epoxy TYPE 34</v>
      </c>
      <c r="L1158" s="1" t="s">
        <v>55</v>
      </c>
      <c r="M1158" s="1">
        <v>1065585.7</v>
      </c>
      <c r="N1158" s="1">
        <v>1066748.3</v>
      </c>
      <c r="O1158" s="1">
        <v>1162.6000000000931</v>
      </c>
      <c r="P1158" s="1">
        <v>34</v>
      </c>
      <c r="Q1158" s="1">
        <v>21.5</v>
      </c>
      <c r="R1158" s="1" t="s">
        <v>56</v>
      </c>
      <c r="S1158" s="1" t="s">
        <v>659</v>
      </c>
      <c r="U1158" s="1" t="s">
        <v>658</v>
      </c>
      <c r="V1158" s="1">
        <v>0</v>
      </c>
      <c r="W1158" s="1" t="s">
        <v>60</v>
      </c>
    </row>
    <row r="1159" spans="1:23" x14ac:dyDescent="0.2">
      <c r="A1159" s="1">
        <f t="shared" si="72"/>
        <v>1066748.3</v>
      </c>
      <c r="B1159" s="1">
        <f t="shared" si="72"/>
        <v>1066752.6499999999</v>
      </c>
      <c r="C1159" s="11" t="s">
        <v>54</v>
      </c>
      <c r="D1159" s="1" t="str">
        <f t="shared" si="73"/>
        <v>LE</v>
      </c>
      <c r="E1159" s="1">
        <f t="shared" si="74"/>
        <v>23.7</v>
      </c>
      <c r="F1159" s="1" t="str">
        <f t="shared" si="75"/>
        <v>23.7mm LE</v>
      </c>
      <c r="G1159" s="1" t="str">
        <f>_xlfn.CONCAT(TEXT(Q1159,"0.0"),"mm ",INDEX('Pipe Lookup'!D:D,MATCH('~01 Pipe Segmentation'!R1159,'Pipe Lookup'!C:C,0))," TYPE ",P1159)</f>
        <v>23.7mm Elbow TYPE 28</v>
      </c>
      <c r="L1159" s="1" t="s">
        <v>55</v>
      </c>
      <c r="M1159" s="1">
        <v>1066748.3</v>
      </c>
      <c r="N1159" s="1">
        <v>1066752.6499999999</v>
      </c>
      <c r="O1159" s="1">
        <v>4.3499999998603016</v>
      </c>
      <c r="P1159" s="1">
        <v>28</v>
      </c>
      <c r="Q1159" s="1">
        <v>23.7</v>
      </c>
      <c r="R1159" s="1" t="s">
        <v>58</v>
      </c>
      <c r="S1159" s="1" t="s">
        <v>659</v>
      </c>
      <c r="U1159" s="1" t="s">
        <v>658</v>
      </c>
      <c r="V1159" s="1">
        <v>0</v>
      </c>
      <c r="W1159" s="1" t="s">
        <v>60</v>
      </c>
    </row>
    <row r="1160" spans="1:23" x14ac:dyDescent="0.2">
      <c r="A1160" s="1">
        <f t="shared" si="72"/>
        <v>1066752.6499999999</v>
      </c>
      <c r="B1160" s="1">
        <f t="shared" si="72"/>
        <v>1066794.33</v>
      </c>
      <c r="C1160" s="11" t="s">
        <v>54</v>
      </c>
      <c r="D1160" s="1" t="str">
        <f t="shared" si="73"/>
        <v>FBE</v>
      </c>
      <c r="E1160" s="1">
        <f t="shared" si="74"/>
        <v>21.5</v>
      </c>
      <c r="F1160" s="1" t="str">
        <f t="shared" si="75"/>
        <v>21.5mm FBE</v>
      </c>
      <c r="G1160" s="1" t="str">
        <f>_xlfn.CONCAT(TEXT(Q1160,"0.0"),"mm ",INDEX('Pipe Lookup'!D:D,MATCH('~01 Pipe Segmentation'!R1160,'Pipe Lookup'!C:C,0))," TYPE ",P1160)</f>
        <v>21.5mm Fusion-Bonded Epoxy TYPE 34</v>
      </c>
      <c r="L1160" s="1" t="s">
        <v>55</v>
      </c>
      <c r="M1160" s="1">
        <v>1066752.6499999999</v>
      </c>
      <c r="N1160" s="1">
        <v>1066794.33</v>
      </c>
      <c r="O1160" s="1">
        <v>41.680000000167638</v>
      </c>
      <c r="P1160" s="1">
        <v>34</v>
      </c>
      <c r="Q1160" s="1">
        <v>21.5</v>
      </c>
      <c r="R1160" s="1" t="s">
        <v>56</v>
      </c>
      <c r="S1160" s="1" t="s">
        <v>659</v>
      </c>
      <c r="U1160" s="1" t="s">
        <v>658</v>
      </c>
      <c r="V1160" s="1">
        <v>0</v>
      </c>
      <c r="W1160" s="1" t="s">
        <v>60</v>
      </c>
    </row>
    <row r="1161" spans="1:23" x14ac:dyDescent="0.2">
      <c r="A1161" s="1">
        <f t="shared" si="72"/>
        <v>1066794.33</v>
      </c>
      <c r="B1161" s="1">
        <f t="shared" si="72"/>
        <v>1066798.6100000001</v>
      </c>
      <c r="C1161" s="11" t="s">
        <v>54</v>
      </c>
      <c r="D1161" s="1" t="str">
        <f t="shared" si="73"/>
        <v>LE</v>
      </c>
      <c r="E1161" s="1">
        <f t="shared" si="74"/>
        <v>23.7</v>
      </c>
      <c r="F1161" s="1" t="str">
        <f t="shared" si="75"/>
        <v>23.7mm LE</v>
      </c>
      <c r="G1161" s="1" t="str">
        <f>_xlfn.CONCAT(TEXT(Q1161,"0.0"),"mm ",INDEX('Pipe Lookup'!D:D,MATCH('~01 Pipe Segmentation'!R1161,'Pipe Lookup'!C:C,0))," TYPE ",P1161)</f>
        <v>23.7mm Elbow TYPE 28</v>
      </c>
      <c r="L1161" s="1" t="s">
        <v>55</v>
      </c>
      <c r="M1161" s="1">
        <v>1066794.33</v>
      </c>
      <c r="N1161" s="1">
        <v>1066798.6100000001</v>
      </c>
      <c r="O1161" s="1">
        <v>4.2800000000279397</v>
      </c>
      <c r="P1161" s="1">
        <v>28</v>
      </c>
      <c r="Q1161" s="1">
        <v>23.7</v>
      </c>
      <c r="R1161" s="1" t="s">
        <v>58</v>
      </c>
      <c r="S1161" s="1" t="s">
        <v>659</v>
      </c>
      <c r="U1161" s="1" t="s">
        <v>658</v>
      </c>
      <c r="V1161" s="1">
        <v>0</v>
      </c>
      <c r="W1161" s="1" t="s">
        <v>60</v>
      </c>
    </row>
    <row r="1162" spans="1:23" x14ac:dyDescent="0.2">
      <c r="A1162" s="1">
        <f t="shared" si="72"/>
        <v>1066798.6100000001</v>
      </c>
      <c r="B1162" s="1">
        <f t="shared" si="72"/>
        <v>1066854.47</v>
      </c>
      <c r="C1162" s="11" t="s">
        <v>54</v>
      </c>
      <c r="D1162" s="1" t="str">
        <f t="shared" si="73"/>
        <v>FBE</v>
      </c>
      <c r="E1162" s="1">
        <f t="shared" si="74"/>
        <v>21.5</v>
      </c>
      <c r="F1162" s="1" t="str">
        <f t="shared" si="75"/>
        <v>21.5mm FBE</v>
      </c>
      <c r="G1162" s="1" t="str">
        <f>_xlfn.CONCAT(TEXT(Q1162,"0.0"),"mm ",INDEX('Pipe Lookup'!D:D,MATCH('~01 Pipe Segmentation'!R1162,'Pipe Lookup'!C:C,0))," TYPE ",P1162)</f>
        <v>21.5mm Fusion-Bonded Epoxy TYPE 34</v>
      </c>
      <c r="L1162" s="1" t="s">
        <v>55</v>
      </c>
      <c r="M1162" s="1">
        <v>1066798.6100000001</v>
      </c>
      <c r="N1162" s="1">
        <v>1066854.47</v>
      </c>
      <c r="O1162" s="1">
        <v>55.859999999869615</v>
      </c>
      <c r="P1162" s="1">
        <v>34</v>
      </c>
      <c r="Q1162" s="1">
        <v>21.5</v>
      </c>
      <c r="R1162" s="1" t="s">
        <v>56</v>
      </c>
      <c r="S1162" s="1" t="s">
        <v>659</v>
      </c>
      <c r="U1162" s="1" t="s">
        <v>658</v>
      </c>
      <c r="V1162" s="1">
        <v>0</v>
      </c>
      <c r="W1162" s="1" t="s">
        <v>60</v>
      </c>
    </row>
    <row r="1163" spans="1:23" x14ac:dyDescent="0.2">
      <c r="A1163" s="1">
        <f t="shared" si="72"/>
        <v>1066854.47</v>
      </c>
      <c r="B1163" s="1">
        <f t="shared" si="72"/>
        <v>1066860.8999999999</v>
      </c>
      <c r="C1163" s="11" t="s">
        <v>54</v>
      </c>
      <c r="D1163" s="1" t="str">
        <f t="shared" si="73"/>
        <v>LE</v>
      </c>
      <c r="E1163" s="1">
        <f t="shared" si="74"/>
        <v>23.7</v>
      </c>
      <c r="F1163" s="1" t="str">
        <f t="shared" si="75"/>
        <v>23.7mm LE</v>
      </c>
      <c r="G1163" s="1" t="str">
        <f>_xlfn.CONCAT(TEXT(Q1163,"0.0"),"mm ",INDEX('Pipe Lookup'!D:D,MATCH('~01 Pipe Segmentation'!R1163,'Pipe Lookup'!C:C,0))," TYPE ",P1163)</f>
        <v>23.7mm Elbow TYPE 28</v>
      </c>
      <c r="L1163" s="1" t="s">
        <v>55</v>
      </c>
      <c r="M1163" s="1">
        <v>1066854.47</v>
      </c>
      <c r="N1163" s="1">
        <v>1066860.8999999999</v>
      </c>
      <c r="O1163" s="1">
        <v>6.4299999999348074</v>
      </c>
      <c r="P1163" s="1">
        <v>28</v>
      </c>
      <c r="Q1163" s="1">
        <v>23.7</v>
      </c>
      <c r="R1163" s="1" t="s">
        <v>58</v>
      </c>
      <c r="S1163" s="1" t="s">
        <v>659</v>
      </c>
      <c r="U1163" s="1" t="s">
        <v>658</v>
      </c>
      <c r="V1163" s="1">
        <v>0</v>
      </c>
      <c r="W1163" s="1" t="s">
        <v>60</v>
      </c>
    </row>
    <row r="1164" spans="1:23" x14ac:dyDescent="0.2">
      <c r="A1164" s="1">
        <f t="shared" si="72"/>
        <v>1066860.8999999999</v>
      </c>
      <c r="B1164" s="1">
        <f t="shared" si="72"/>
        <v>1066958.1599999999</v>
      </c>
      <c r="C1164" s="11" t="s">
        <v>54</v>
      </c>
      <c r="D1164" s="1" t="str">
        <f t="shared" si="73"/>
        <v>ARO</v>
      </c>
      <c r="E1164" s="1">
        <f t="shared" si="74"/>
        <v>21.5</v>
      </c>
      <c r="F1164" s="1" t="str">
        <f t="shared" si="75"/>
        <v>21.5mm ARO</v>
      </c>
      <c r="G1164" s="1" t="str">
        <f>_xlfn.CONCAT(TEXT(Q1164,"0.0"),"mm ",INDEX('Pipe Lookup'!D:D,MATCH('~01 Pipe Segmentation'!R1164,'Pipe Lookup'!C:C,0))," TYPE ",P1164)</f>
        <v>21.5mm Abrasion-Resistant Overcoat TYPE 15</v>
      </c>
      <c r="L1164" s="1" t="s">
        <v>55</v>
      </c>
      <c r="M1164" s="1">
        <v>1066860.8999999999</v>
      </c>
      <c r="N1164" s="1">
        <v>1066958.1599999999</v>
      </c>
      <c r="O1164" s="1">
        <v>97.260000000009313</v>
      </c>
      <c r="P1164" s="1">
        <v>15</v>
      </c>
      <c r="Q1164" s="1">
        <v>21.5</v>
      </c>
      <c r="R1164" s="1" t="s">
        <v>80</v>
      </c>
      <c r="S1164" s="1" t="s">
        <v>659</v>
      </c>
      <c r="U1164" s="1" t="s">
        <v>658</v>
      </c>
      <c r="V1164" s="1">
        <v>0</v>
      </c>
      <c r="W1164" s="1" t="s">
        <v>60</v>
      </c>
    </row>
    <row r="1165" spans="1:23" x14ac:dyDescent="0.2">
      <c r="A1165" s="1">
        <f t="shared" si="72"/>
        <v>1066958.1599999999</v>
      </c>
      <c r="B1165" s="1">
        <f t="shared" si="72"/>
        <v>1066964.96</v>
      </c>
      <c r="C1165" s="11" t="s">
        <v>54</v>
      </c>
      <c r="D1165" s="1" t="str">
        <f t="shared" si="73"/>
        <v>LE</v>
      </c>
      <c r="E1165" s="1">
        <f t="shared" si="74"/>
        <v>23.7</v>
      </c>
      <c r="F1165" s="1" t="str">
        <f t="shared" si="75"/>
        <v>23.7mm LE</v>
      </c>
      <c r="G1165" s="1" t="str">
        <f>_xlfn.CONCAT(TEXT(Q1165,"0.0"),"mm ",INDEX('Pipe Lookup'!D:D,MATCH('~01 Pipe Segmentation'!R1165,'Pipe Lookup'!C:C,0))," TYPE ",P1165)</f>
        <v>23.7mm Elbow TYPE 28</v>
      </c>
      <c r="L1165" s="1" t="s">
        <v>55</v>
      </c>
      <c r="M1165" s="1">
        <v>1066958.1599999999</v>
      </c>
      <c r="N1165" s="1">
        <v>1066964.96</v>
      </c>
      <c r="O1165" s="1">
        <v>6.8000000000465661</v>
      </c>
      <c r="P1165" s="1">
        <v>28</v>
      </c>
      <c r="Q1165" s="1">
        <v>23.7</v>
      </c>
      <c r="R1165" s="1" t="s">
        <v>58</v>
      </c>
      <c r="S1165" s="1" t="s">
        <v>659</v>
      </c>
      <c r="U1165" s="1" t="s">
        <v>658</v>
      </c>
      <c r="V1165" s="1">
        <v>0</v>
      </c>
      <c r="W1165" s="1" t="s">
        <v>60</v>
      </c>
    </row>
    <row r="1166" spans="1:23" x14ac:dyDescent="0.2">
      <c r="A1166" s="1">
        <f t="shared" si="72"/>
        <v>1066964.96</v>
      </c>
      <c r="B1166" s="1">
        <f t="shared" si="72"/>
        <v>1067012.96</v>
      </c>
      <c r="C1166" s="11" t="s">
        <v>54</v>
      </c>
      <c r="D1166" s="1" t="str">
        <f t="shared" si="73"/>
        <v>FBE</v>
      </c>
      <c r="E1166" s="1">
        <f t="shared" si="74"/>
        <v>19</v>
      </c>
      <c r="F1166" s="1" t="str">
        <f t="shared" si="75"/>
        <v>19.0mm FBE</v>
      </c>
      <c r="G1166" s="1" t="str">
        <f>_xlfn.CONCAT(TEXT(Q1166,"0.0"),"mm ",INDEX('Pipe Lookup'!D:D,MATCH('~01 Pipe Segmentation'!R1166,'Pipe Lookup'!C:C,0))," TYPE ",P1166)</f>
        <v>19.0mm Fusion-Bonded Epoxy TYPE 7</v>
      </c>
      <c r="L1166" s="1" t="s">
        <v>55</v>
      </c>
      <c r="M1166" s="1">
        <v>1066964.96</v>
      </c>
      <c r="N1166" s="1">
        <v>1067012.96</v>
      </c>
      <c r="O1166" s="1">
        <v>48</v>
      </c>
      <c r="P1166" s="1">
        <v>7</v>
      </c>
      <c r="Q1166" s="1">
        <v>19</v>
      </c>
      <c r="R1166" s="1" t="s">
        <v>56</v>
      </c>
      <c r="S1166" s="1" t="s">
        <v>659</v>
      </c>
      <c r="U1166" s="1" t="s">
        <v>660</v>
      </c>
      <c r="V1166" s="1">
        <v>0</v>
      </c>
      <c r="W1166" s="1" t="s">
        <v>60</v>
      </c>
    </row>
    <row r="1167" spans="1:23" x14ac:dyDescent="0.2">
      <c r="A1167" s="1">
        <f t="shared" si="72"/>
        <v>1067012.96</v>
      </c>
      <c r="B1167" s="1">
        <f t="shared" si="72"/>
        <v>1067410.77</v>
      </c>
      <c r="C1167" s="11" t="s">
        <v>54</v>
      </c>
      <c r="D1167" s="1" t="str">
        <f t="shared" si="73"/>
        <v>FBE</v>
      </c>
      <c r="E1167" s="1">
        <f t="shared" si="74"/>
        <v>14.7</v>
      </c>
      <c r="F1167" s="1" t="str">
        <f t="shared" si="75"/>
        <v>14.7mm FBE</v>
      </c>
      <c r="G1167" s="1" t="str">
        <f>_xlfn.CONCAT(TEXT(Q1167,"0.0"),"mm ",INDEX('Pipe Lookup'!D:D,MATCH('~01 Pipe Segmentation'!R1167,'Pipe Lookup'!C:C,0))," TYPE ",P1167)</f>
        <v>14.7mm Fusion-Bonded Epoxy TYPE 5</v>
      </c>
      <c r="L1167" s="1" t="s">
        <v>55</v>
      </c>
      <c r="M1167" s="1">
        <v>1067012.96</v>
      </c>
      <c r="N1167" s="1">
        <v>1067410.77</v>
      </c>
      <c r="O1167" s="1">
        <v>397.81000000005588</v>
      </c>
      <c r="P1167" s="1">
        <v>5</v>
      </c>
      <c r="Q1167" s="1">
        <v>14.7</v>
      </c>
      <c r="R1167" s="1" t="s">
        <v>56</v>
      </c>
      <c r="S1167" s="1" t="s">
        <v>659</v>
      </c>
      <c r="U1167" s="1" t="s">
        <v>658</v>
      </c>
      <c r="V1167" s="1">
        <v>0</v>
      </c>
      <c r="W1167" s="1" t="s">
        <v>60</v>
      </c>
    </row>
    <row r="1168" spans="1:23" x14ac:dyDescent="0.2">
      <c r="A1168" s="1">
        <f t="shared" si="72"/>
        <v>1067410.77</v>
      </c>
      <c r="B1168" s="1">
        <f t="shared" si="72"/>
        <v>1067419.1100000001</v>
      </c>
      <c r="C1168" s="11" t="s">
        <v>54</v>
      </c>
      <c r="D1168" s="1" t="str">
        <f t="shared" si="73"/>
        <v>LE</v>
      </c>
      <c r="E1168" s="1">
        <f t="shared" si="74"/>
        <v>14.7</v>
      </c>
      <c r="F1168" s="1" t="str">
        <f t="shared" si="75"/>
        <v>14.7mm LE</v>
      </c>
      <c r="G1168" s="1" t="str">
        <f>_xlfn.CONCAT(TEXT(Q1168,"0.0"),"mm ",INDEX('Pipe Lookup'!D:D,MATCH('~01 Pipe Segmentation'!R1168,'Pipe Lookup'!C:C,0))," TYPE ",P1168)</f>
        <v>14.7mm Elbow TYPE 22</v>
      </c>
      <c r="L1168" s="1" t="s">
        <v>55</v>
      </c>
      <c r="M1168" s="1">
        <v>1067410.77</v>
      </c>
      <c r="N1168" s="1">
        <v>1067419.1100000001</v>
      </c>
      <c r="O1168" s="1">
        <v>8.340000000083819</v>
      </c>
      <c r="P1168" s="1">
        <v>22</v>
      </c>
      <c r="Q1168" s="1">
        <v>14.7</v>
      </c>
      <c r="R1168" s="1" t="s">
        <v>58</v>
      </c>
      <c r="S1168" s="1" t="s">
        <v>659</v>
      </c>
      <c r="U1168" s="1" t="s">
        <v>658</v>
      </c>
      <c r="V1168" s="1">
        <v>0</v>
      </c>
      <c r="W1168" s="1" t="s">
        <v>60</v>
      </c>
    </row>
    <row r="1169" spans="1:25" x14ac:dyDescent="0.2">
      <c r="A1169" s="1">
        <f t="shared" si="72"/>
        <v>1067419.1100000001</v>
      </c>
      <c r="B1169" s="1">
        <f t="shared" si="72"/>
        <v>1067542.0900000001</v>
      </c>
      <c r="C1169" s="11" t="s">
        <v>54</v>
      </c>
      <c r="D1169" s="1" t="str">
        <f t="shared" si="73"/>
        <v>FBE</v>
      </c>
      <c r="E1169" s="1">
        <f t="shared" si="74"/>
        <v>14.7</v>
      </c>
      <c r="F1169" s="1" t="str">
        <f t="shared" si="75"/>
        <v>14.7mm FBE</v>
      </c>
      <c r="G1169" s="1" t="str">
        <f>_xlfn.CONCAT(TEXT(Q1169,"0.0"),"mm ",INDEX('Pipe Lookup'!D:D,MATCH('~01 Pipe Segmentation'!R1169,'Pipe Lookup'!C:C,0))," TYPE ",P1169)</f>
        <v>14.7mm Fusion-Bonded Epoxy TYPE 5</v>
      </c>
      <c r="L1169" s="1" t="s">
        <v>55</v>
      </c>
      <c r="M1169" s="1">
        <v>1067419.1100000001</v>
      </c>
      <c r="N1169" s="1">
        <v>1067542.0900000001</v>
      </c>
      <c r="O1169" s="1">
        <v>122.97999999998137</v>
      </c>
      <c r="P1169" s="1">
        <v>5</v>
      </c>
      <c r="Q1169" s="1">
        <v>14.7</v>
      </c>
      <c r="R1169" s="1" t="s">
        <v>56</v>
      </c>
      <c r="S1169" s="1" t="s">
        <v>659</v>
      </c>
      <c r="U1169" s="1" t="s">
        <v>658</v>
      </c>
      <c r="V1169" s="1">
        <v>0</v>
      </c>
      <c r="W1169" s="1" t="s">
        <v>60</v>
      </c>
    </row>
    <row r="1170" spans="1:25" x14ac:dyDescent="0.2">
      <c r="A1170" s="1">
        <f t="shared" si="72"/>
        <v>1067542.0900000001</v>
      </c>
      <c r="B1170" s="1">
        <f t="shared" si="72"/>
        <v>1067549.24</v>
      </c>
      <c r="C1170" s="11" t="s">
        <v>54</v>
      </c>
      <c r="D1170" s="1" t="str">
        <f t="shared" si="73"/>
        <v>LE</v>
      </c>
      <c r="E1170" s="1">
        <f t="shared" si="74"/>
        <v>14.7</v>
      </c>
      <c r="F1170" s="1" t="str">
        <f t="shared" si="75"/>
        <v>14.7mm LE</v>
      </c>
      <c r="G1170" s="1" t="str">
        <f>_xlfn.CONCAT(TEXT(Q1170,"0.0"),"mm ",INDEX('Pipe Lookup'!D:D,MATCH('~01 Pipe Segmentation'!R1170,'Pipe Lookup'!C:C,0))," TYPE ",P1170)</f>
        <v>14.7mm Elbow TYPE 22</v>
      </c>
      <c r="L1170" s="1" t="s">
        <v>55</v>
      </c>
      <c r="M1170" s="1">
        <v>1067542.0900000001</v>
      </c>
      <c r="N1170" s="1">
        <v>1067549.24</v>
      </c>
      <c r="O1170" s="1">
        <v>7.1499999999068677</v>
      </c>
      <c r="P1170" s="1">
        <v>22</v>
      </c>
      <c r="Q1170" s="1">
        <v>14.7</v>
      </c>
      <c r="R1170" s="1" t="s">
        <v>58</v>
      </c>
      <c r="S1170" s="1" t="s">
        <v>659</v>
      </c>
      <c r="U1170" s="1" t="s">
        <v>658</v>
      </c>
      <c r="V1170" s="1">
        <v>0</v>
      </c>
      <c r="W1170" s="1" t="s">
        <v>60</v>
      </c>
    </row>
    <row r="1171" spans="1:25" x14ac:dyDescent="0.2">
      <c r="A1171" s="1">
        <f t="shared" si="72"/>
        <v>1067549.24</v>
      </c>
      <c r="B1171" s="1">
        <f t="shared" si="72"/>
        <v>1067593.46</v>
      </c>
      <c r="C1171" s="11" t="s">
        <v>54</v>
      </c>
      <c r="D1171" s="1" t="str">
        <f t="shared" si="73"/>
        <v>FBE</v>
      </c>
      <c r="E1171" s="1">
        <f t="shared" si="74"/>
        <v>14.7</v>
      </c>
      <c r="F1171" s="1" t="str">
        <f t="shared" si="75"/>
        <v>14.7mm FBE</v>
      </c>
      <c r="G1171" s="1" t="str">
        <f>_xlfn.CONCAT(TEXT(Q1171,"0.0"),"mm ",INDEX('Pipe Lookup'!D:D,MATCH('~01 Pipe Segmentation'!R1171,'Pipe Lookup'!C:C,0))," TYPE ",P1171)</f>
        <v>14.7mm Fusion-Bonded Epoxy TYPE 5</v>
      </c>
      <c r="L1171" s="1" t="s">
        <v>55</v>
      </c>
      <c r="M1171" s="1">
        <v>1067549.24</v>
      </c>
      <c r="N1171" s="1">
        <v>1067593.46</v>
      </c>
      <c r="O1171" s="1">
        <v>44.21999999997206</v>
      </c>
      <c r="P1171" s="1">
        <v>5</v>
      </c>
      <c r="Q1171" s="1">
        <v>14.7</v>
      </c>
      <c r="R1171" s="1" t="s">
        <v>56</v>
      </c>
      <c r="S1171" s="1" t="s">
        <v>659</v>
      </c>
      <c r="U1171" s="1" t="s">
        <v>658</v>
      </c>
      <c r="V1171" s="1">
        <v>0</v>
      </c>
      <c r="W1171" s="1" t="s">
        <v>60</v>
      </c>
    </row>
    <row r="1172" spans="1:25" x14ac:dyDescent="0.2">
      <c r="A1172" s="1">
        <f t="shared" si="72"/>
        <v>1067593.46</v>
      </c>
      <c r="B1172" s="1">
        <f t="shared" si="72"/>
        <v>1067598.46</v>
      </c>
      <c r="C1172" s="11" t="s">
        <v>54</v>
      </c>
      <c r="D1172" s="1" t="str">
        <f t="shared" si="73"/>
        <v>LE</v>
      </c>
      <c r="E1172" s="1">
        <f t="shared" si="74"/>
        <v>14.7</v>
      </c>
      <c r="F1172" s="1" t="str">
        <f t="shared" si="75"/>
        <v>14.7mm LE</v>
      </c>
      <c r="G1172" s="1" t="str">
        <f>_xlfn.CONCAT(TEXT(Q1172,"0.0"),"mm ",INDEX('Pipe Lookup'!D:D,MATCH('~01 Pipe Segmentation'!R1172,'Pipe Lookup'!C:C,0))," TYPE ",P1172)</f>
        <v>14.7mm Elbow TYPE 22</v>
      </c>
      <c r="L1172" s="1" t="s">
        <v>55</v>
      </c>
      <c r="M1172" s="1">
        <v>1067593.46</v>
      </c>
      <c r="N1172" s="1">
        <v>1067598.46</v>
      </c>
      <c r="O1172" s="1">
        <v>5</v>
      </c>
      <c r="P1172" s="1">
        <v>22</v>
      </c>
      <c r="Q1172" s="1">
        <v>14.7</v>
      </c>
      <c r="R1172" s="1" t="s">
        <v>58</v>
      </c>
      <c r="S1172" s="1" t="s">
        <v>659</v>
      </c>
      <c r="U1172" s="1" t="s">
        <v>658</v>
      </c>
      <c r="V1172" s="1">
        <v>0</v>
      </c>
      <c r="W1172" s="1" t="s">
        <v>60</v>
      </c>
    </row>
    <row r="1173" spans="1:25" x14ac:dyDescent="0.2">
      <c r="A1173" s="1">
        <f t="shared" si="72"/>
        <v>1067598.46</v>
      </c>
      <c r="B1173" s="1">
        <f t="shared" si="72"/>
        <v>1067605.6599999999</v>
      </c>
      <c r="C1173" s="11" t="s">
        <v>54</v>
      </c>
      <c r="D1173" s="1" t="str">
        <f t="shared" si="73"/>
        <v>FBE</v>
      </c>
      <c r="E1173" s="1">
        <f t="shared" si="74"/>
        <v>14.7</v>
      </c>
      <c r="F1173" s="1" t="str">
        <f t="shared" si="75"/>
        <v>14.7mm FBE</v>
      </c>
      <c r="G1173" s="1" t="str">
        <f>_xlfn.CONCAT(TEXT(Q1173,"0.0"),"mm ",INDEX('Pipe Lookup'!D:D,MATCH('~01 Pipe Segmentation'!R1173,'Pipe Lookup'!C:C,0))," TYPE ",P1173)</f>
        <v>14.7mm Fusion-Bonded Epoxy TYPE 5</v>
      </c>
      <c r="L1173" s="1" t="s">
        <v>55</v>
      </c>
      <c r="M1173" s="1">
        <v>1067598.46</v>
      </c>
      <c r="N1173" s="1">
        <v>1067605.6599999999</v>
      </c>
      <c r="O1173" s="1">
        <v>7.1999999999534339</v>
      </c>
      <c r="P1173" s="1">
        <v>5</v>
      </c>
      <c r="Q1173" s="1">
        <v>14.7</v>
      </c>
      <c r="R1173" s="1" t="s">
        <v>56</v>
      </c>
      <c r="S1173" s="1" t="s">
        <v>659</v>
      </c>
      <c r="U1173" s="1" t="s">
        <v>658</v>
      </c>
      <c r="V1173" s="1">
        <v>0</v>
      </c>
      <c r="W1173" s="1" t="s">
        <v>60</v>
      </c>
    </row>
    <row r="1174" spans="1:25" x14ac:dyDescent="0.2">
      <c r="A1174" s="1">
        <f t="shared" si="72"/>
        <v>1067605.6599999999</v>
      </c>
      <c r="B1174" s="1">
        <f t="shared" si="72"/>
        <v>1067610.96</v>
      </c>
      <c r="C1174" s="11" t="s">
        <v>54</v>
      </c>
      <c r="D1174" s="1" t="str">
        <f t="shared" si="73"/>
        <v>LE</v>
      </c>
      <c r="E1174" s="1">
        <f t="shared" si="74"/>
        <v>14.7</v>
      </c>
      <c r="F1174" s="1" t="str">
        <f t="shared" si="75"/>
        <v>14.7mm LE</v>
      </c>
      <c r="G1174" s="1" t="str">
        <f>_xlfn.CONCAT(TEXT(Q1174,"0.0"),"mm ",INDEX('Pipe Lookup'!D:D,MATCH('~01 Pipe Segmentation'!R1174,'Pipe Lookup'!C:C,0))," TYPE ",P1174)</f>
        <v>14.7mm Elbow TYPE 22</v>
      </c>
      <c r="L1174" s="1" t="s">
        <v>55</v>
      </c>
      <c r="M1174" s="1">
        <v>1067605.6599999999</v>
      </c>
      <c r="N1174" s="1">
        <v>1067610.96</v>
      </c>
      <c r="O1174" s="1">
        <v>5.3000000000465661</v>
      </c>
      <c r="P1174" s="1">
        <v>22</v>
      </c>
      <c r="Q1174" s="1">
        <v>14.7</v>
      </c>
      <c r="R1174" s="1" t="s">
        <v>58</v>
      </c>
      <c r="S1174" s="1" t="s">
        <v>659</v>
      </c>
      <c r="U1174" s="1" t="s">
        <v>658</v>
      </c>
      <c r="V1174" s="1">
        <v>0</v>
      </c>
      <c r="W1174" s="1" t="s">
        <v>60</v>
      </c>
    </row>
    <row r="1175" spans="1:25" x14ac:dyDescent="0.2">
      <c r="A1175" s="1">
        <f t="shared" si="72"/>
        <v>1067610.96</v>
      </c>
      <c r="B1175" s="1">
        <f t="shared" si="72"/>
        <v>1068100</v>
      </c>
      <c r="C1175" s="11" t="s">
        <v>54</v>
      </c>
      <c r="D1175" s="1" t="str">
        <f t="shared" si="73"/>
        <v>FBE</v>
      </c>
      <c r="E1175" s="1">
        <f t="shared" si="74"/>
        <v>14.7</v>
      </c>
      <c r="F1175" s="1" t="str">
        <f t="shared" si="75"/>
        <v>14.7mm FBE</v>
      </c>
      <c r="G1175" s="1" t="str">
        <f>_xlfn.CONCAT(TEXT(Q1175,"0.0"),"mm ",INDEX('Pipe Lookup'!D:D,MATCH('~01 Pipe Segmentation'!R1175,'Pipe Lookup'!C:C,0))," TYPE ",P1175)</f>
        <v>14.7mm Fusion-Bonded Epoxy TYPE 5</v>
      </c>
      <c r="L1175" s="1" t="s">
        <v>55</v>
      </c>
      <c r="M1175" s="1">
        <v>1067610.96</v>
      </c>
      <c r="N1175" s="1">
        <v>1068100</v>
      </c>
      <c r="O1175" s="1">
        <v>489.04000000003725</v>
      </c>
      <c r="P1175" s="1">
        <v>5</v>
      </c>
      <c r="Q1175" s="1">
        <v>14.7</v>
      </c>
      <c r="R1175" s="1" t="s">
        <v>56</v>
      </c>
      <c r="S1175" s="1" t="s">
        <v>659</v>
      </c>
      <c r="U1175" s="1" t="s">
        <v>658</v>
      </c>
      <c r="V1175" s="1">
        <v>0</v>
      </c>
      <c r="W1175" s="1" t="s">
        <v>60</v>
      </c>
    </row>
    <row r="1176" spans="1:25" x14ac:dyDescent="0.2">
      <c r="A1176" s="1">
        <f t="shared" si="72"/>
        <v>1068100</v>
      </c>
      <c r="B1176" s="1">
        <f t="shared" si="72"/>
        <v>1068733.96</v>
      </c>
      <c r="C1176" s="11" t="s">
        <v>54</v>
      </c>
      <c r="D1176" s="1" t="str">
        <f t="shared" si="73"/>
        <v>FBE</v>
      </c>
      <c r="E1176" s="1">
        <f t="shared" si="74"/>
        <v>14.7</v>
      </c>
      <c r="F1176" s="1" t="str">
        <f t="shared" si="75"/>
        <v>14.7mm FBE</v>
      </c>
      <c r="G1176" s="1" t="str">
        <f>_xlfn.CONCAT(TEXT(Q1176,"0.0"),"mm ",INDEX('Pipe Lookup'!D:D,MATCH('~01 Pipe Segmentation'!R1176,'Pipe Lookup'!C:C,0))," TYPE ",P1176)</f>
        <v>14.7mm Fusion-Bonded Epoxy TYPE 5</v>
      </c>
      <c r="L1176" s="1" t="s">
        <v>55</v>
      </c>
      <c r="M1176" s="1">
        <v>1068100</v>
      </c>
      <c r="N1176" s="1">
        <v>1068733.96</v>
      </c>
      <c r="O1176" s="1">
        <v>633.95999999996275</v>
      </c>
      <c r="P1176" s="1">
        <v>5</v>
      </c>
      <c r="Q1176" s="1">
        <v>14.7</v>
      </c>
      <c r="R1176" s="1" t="s">
        <v>56</v>
      </c>
      <c r="S1176" s="1" t="s">
        <v>661</v>
      </c>
      <c r="U1176" s="1" t="s">
        <v>662</v>
      </c>
      <c r="V1176" s="1">
        <v>0</v>
      </c>
      <c r="W1176" s="1" t="s">
        <v>60</v>
      </c>
    </row>
    <row r="1177" spans="1:25" x14ac:dyDescent="0.2">
      <c r="A1177" s="1">
        <f t="shared" si="72"/>
        <v>1068733.96</v>
      </c>
      <c r="B1177" s="1">
        <f t="shared" si="72"/>
        <v>1068793.96</v>
      </c>
      <c r="C1177" s="11" t="s">
        <v>54</v>
      </c>
      <c r="D1177" s="1" t="str">
        <f t="shared" si="73"/>
        <v>FBE</v>
      </c>
      <c r="E1177" s="1">
        <f t="shared" si="74"/>
        <v>19</v>
      </c>
      <c r="F1177" s="1" t="str">
        <f t="shared" si="75"/>
        <v>19.0mm FBE</v>
      </c>
      <c r="G1177" s="1" t="str">
        <f>_xlfn.CONCAT(TEXT(Q1177,"0.0"),"mm ",INDEX('Pipe Lookup'!D:D,MATCH('~01 Pipe Segmentation'!R1177,'Pipe Lookup'!C:C,0))," TYPE ",P1177)</f>
        <v>19.0mm Fusion-Bonded Epoxy TYPE 7</v>
      </c>
      <c r="L1177" s="1" t="s">
        <v>55</v>
      </c>
      <c r="M1177" s="1">
        <v>1068733.96</v>
      </c>
      <c r="N1177" s="1">
        <v>1068793.96</v>
      </c>
      <c r="O1177" s="1">
        <v>60</v>
      </c>
      <c r="P1177" s="1">
        <v>7</v>
      </c>
      <c r="Q1177" s="1">
        <v>19</v>
      </c>
      <c r="R1177" s="1" t="s">
        <v>56</v>
      </c>
      <c r="S1177" s="1" t="s">
        <v>661</v>
      </c>
      <c r="V1177" s="1">
        <v>0</v>
      </c>
      <c r="W1177" s="1" t="s">
        <v>60</v>
      </c>
    </row>
    <row r="1178" spans="1:25" x14ac:dyDescent="0.2">
      <c r="A1178" s="1">
        <f t="shared" si="72"/>
        <v>1068793.96</v>
      </c>
      <c r="B1178" s="1">
        <f t="shared" si="72"/>
        <v>1068913.6000000001</v>
      </c>
      <c r="C1178" s="11" t="s">
        <v>54</v>
      </c>
      <c r="D1178" s="1" t="str">
        <f t="shared" si="73"/>
        <v>FBE</v>
      </c>
      <c r="E1178" s="1">
        <f t="shared" si="74"/>
        <v>14.7</v>
      </c>
      <c r="F1178" s="1" t="str">
        <f t="shared" si="75"/>
        <v>14.7mm FBE</v>
      </c>
      <c r="G1178" s="1" t="str">
        <f>_xlfn.CONCAT(TEXT(Q1178,"0.0"),"mm ",INDEX('Pipe Lookup'!D:D,MATCH('~01 Pipe Segmentation'!R1178,'Pipe Lookup'!C:C,0))," TYPE ",P1178)</f>
        <v>14.7mm Fusion-Bonded Epoxy TYPE 5</v>
      </c>
      <c r="L1178" s="1" t="s">
        <v>55</v>
      </c>
      <c r="M1178" s="1">
        <v>1068793.96</v>
      </c>
      <c r="N1178" s="1">
        <v>1068913.6000000001</v>
      </c>
      <c r="O1178" s="1">
        <v>119.64000000013039</v>
      </c>
      <c r="P1178" s="1">
        <v>5</v>
      </c>
      <c r="Q1178" s="1">
        <v>14.7</v>
      </c>
      <c r="R1178" s="1" t="s">
        <v>56</v>
      </c>
      <c r="S1178" s="1" t="s">
        <v>661</v>
      </c>
      <c r="V1178" s="1">
        <v>0</v>
      </c>
      <c r="W1178" s="1" t="s">
        <v>60</v>
      </c>
    </row>
    <row r="1179" spans="1:25" x14ac:dyDescent="0.2">
      <c r="A1179" s="1">
        <f t="shared" si="72"/>
        <v>1068913.6000000001</v>
      </c>
      <c r="B1179" s="1">
        <f t="shared" si="72"/>
        <v>1068922.5</v>
      </c>
      <c r="C1179" s="11" t="s">
        <v>54</v>
      </c>
      <c r="D1179" s="1" t="str">
        <f t="shared" si="73"/>
        <v>LE</v>
      </c>
      <c r="E1179" s="1">
        <f t="shared" si="74"/>
        <v>14.7</v>
      </c>
      <c r="F1179" s="1" t="str">
        <f t="shared" si="75"/>
        <v>14.7mm LE</v>
      </c>
      <c r="G1179" s="1" t="str">
        <f>_xlfn.CONCAT(TEXT(Q1179,"0.0"),"mm ",INDEX('Pipe Lookup'!D:D,MATCH('~01 Pipe Segmentation'!R1179,'Pipe Lookup'!C:C,0))," TYPE ",P1179)</f>
        <v>14.7mm Elbow TYPE 22</v>
      </c>
      <c r="L1179" s="1" t="s">
        <v>55</v>
      </c>
      <c r="M1179" s="1">
        <v>1068913.6000000001</v>
      </c>
      <c r="N1179" s="1">
        <v>1068922.5</v>
      </c>
      <c r="O1179" s="1">
        <v>8.8999999999068677</v>
      </c>
      <c r="P1179" s="1">
        <v>22</v>
      </c>
      <c r="Q1179" s="1">
        <v>14.7</v>
      </c>
      <c r="R1179" s="1" t="s">
        <v>58</v>
      </c>
      <c r="S1179" s="1" t="s">
        <v>661</v>
      </c>
      <c r="U1179" s="1" t="s">
        <v>663</v>
      </c>
      <c r="V1179" s="1">
        <v>0</v>
      </c>
      <c r="W1179" s="1" t="s">
        <v>60</v>
      </c>
    </row>
    <row r="1180" spans="1:25" x14ac:dyDescent="0.2">
      <c r="A1180" s="1">
        <f t="shared" si="72"/>
        <v>1068922.5</v>
      </c>
      <c r="B1180" s="1">
        <f t="shared" si="72"/>
        <v>1069015.43</v>
      </c>
      <c r="C1180" s="11" t="s">
        <v>54</v>
      </c>
      <c r="D1180" s="1" t="str">
        <f t="shared" si="73"/>
        <v>FBE</v>
      </c>
      <c r="E1180" s="1">
        <f t="shared" si="74"/>
        <v>14.7</v>
      </c>
      <c r="F1180" s="1" t="str">
        <f t="shared" si="75"/>
        <v>14.7mm FBE</v>
      </c>
      <c r="G1180" s="1" t="str">
        <f>_xlfn.CONCAT(TEXT(Q1180,"0.0"),"mm ",INDEX('Pipe Lookup'!D:D,MATCH('~01 Pipe Segmentation'!R1180,'Pipe Lookup'!C:C,0))," TYPE ",P1180)</f>
        <v>14.7mm Fusion-Bonded Epoxy TYPE 5</v>
      </c>
      <c r="L1180" s="1" t="s">
        <v>55</v>
      </c>
      <c r="M1180" s="1">
        <v>1068922.5</v>
      </c>
      <c r="N1180" s="1">
        <v>1069015.43</v>
      </c>
      <c r="O1180" s="1">
        <v>92.929999999934807</v>
      </c>
      <c r="P1180" s="1">
        <v>5</v>
      </c>
      <c r="Q1180" s="1">
        <v>14.7</v>
      </c>
      <c r="R1180" s="1" t="s">
        <v>56</v>
      </c>
      <c r="S1180" s="1" t="s">
        <v>661</v>
      </c>
      <c r="V1180" s="1">
        <v>0</v>
      </c>
      <c r="W1180" s="1" t="s">
        <v>60</v>
      </c>
    </row>
    <row r="1181" spans="1:25" x14ac:dyDescent="0.2">
      <c r="A1181" s="1">
        <f t="shared" si="72"/>
        <v>1069015.43</v>
      </c>
      <c r="B1181" s="1">
        <f t="shared" si="72"/>
        <v>1069023.69</v>
      </c>
      <c r="C1181" s="11" t="s">
        <v>54</v>
      </c>
      <c r="D1181" s="1" t="str">
        <f t="shared" si="73"/>
        <v>LE</v>
      </c>
      <c r="E1181" s="1">
        <f t="shared" si="74"/>
        <v>14.7</v>
      </c>
      <c r="F1181" s="1" t="str">
        <f t="shared" si="75"/>
        <v>14.7mm LE</v>
      </c>
      <c r="G1181" s="1" t="str">
        <f>_xlfn.CONCAT(TEXT(Q1181,"0.0"),"mm ",INDEX('Pipe Lookup'!D:D,MATCH('~01 Pipe Segmentation'!R1181,'Pipe Lookup'!C:C,0))," TYPE ",P1181)</f>
        <v>14.7mm Elbow TYPE 22</v>
      </c>
      <c r="L1181" s="1" t="s">
        <v>55</v>
      </c>
      <c r="M1181" s="1">
        <v>1069015.43</v>
      </c>
      <c r="N1181" s="1">
        <v>1069023.69</v>
      </c>
      <c r="O1181" s="1">
        <v>8.2600000000093132</v>
      </c>
      <c r="P1181" s="1">
        <v>22</v>
      </c>
      <c r="Q1181" s="1">
        <v>14.7</v>
      </c>
      <c r="R1181" s="1" t="s">
        <v>58</v>
      </c>
      <c r="S1181" s="1" t="s">
        <v>661</v>
      </c>
      <c r="U1181" s="1" t="s">
        <v>664</v>
      </c>
      <c r="V1181" s="1">
        <v>0</v>
      </c>
      <c r="W1181" s="1" t="s">
        <v>60</v>
      </c>
    </row>
    <row r="1182" spans="1:25" x14ac:dyDescent="0.2">
      <c r="A1182" s="1">
        <f t="shared" si="72"/>
        <v>1069023.69</v>
      </c>
      <c r="B1182" s="1">
        <f t="shared" si="72"/>
        <v>1069124</v>
      </c>
      <c r="C1182" s="11" t="s">
        <v>54</v>
      </c>
      <c r="D1182" s="1" t="str">
        <f t="shared" si="73"/>
        <v>FBE</v>
      </c>
      <c r="E1182" s="1">
        <f t="shared" si="74"/>
        <v>14.7</v>
      </c>
      <c r="F1182" s="1" t="str">
        <f t="shared" si="75"/>
        <v>14.7mm FBE</v>
      </c>
      <c r="G1182" s="1" t="str">
        <f>_xlfn.CONCAT(TEXT(Q1182,"0.0"),"mm ",INDEX('Pipe Lookup'!D:D,MATCH('~01 Pipe Segmentation'!R1182,'Pipe Lookup'!C:C,0))," TYPE ",P1182)</f>
        <v>14.7mm Fusion-Bonded Epoxy TYPE 5</v>
      </c>
      <c r="L1182" s="1" t="s">
        <v>55</v>
      </c>
      <c r="M1182" s="1">
        <v>1069023.69</v>
      </c>
      <c r="N1182" s="1">
        <v>1069124</v>
      </c>
      <c r="O1182" s="1">
        <v>100.31000000005588</v>
      </c>
      <c r="P1182" s="1">
        <v>5</v>
      </c>
      <c r="Q1182" s="1">
        <v>14.7</v>
      </c>
      <c r="R1182" s="1" t="s">
        <v>56</v>
      </c>
      <c r="S1182" s="1" t="s">
        <v>661</v>
      </c>
      <c r="V1182" s="1">
        <v>0</v>
      </c>
      <c r="W1182" s="1" t="s">
        <v>60</v>
      </c>
      <c r="X1182" s="1">
        <v>105.31000000005588</v>
      </c>
      <c r="Y1182" s="1">
        <v>5</v>
      </c>
    </row>
    <row r="1183" spans="1:25" x14ac:dyDescent="0.2">
      <c r="A1183" s="1">
        <f t="shared" si="72"/>
        <v>1069124</v>
      </c>
      <c r="B1183" s="1">
        <f t="shared" si="72"/>
        <v>1069130</v>
      </c>
      <c r="C1183" s="11" t="s">
        <v>54</v>
      </c>
      <c r="D1183" s="1" t="str">
        <f t="shared" si="73"/>
        <v>LE</v>
      </c>
      <c r="E1183" s="1">
        <f t="shared" si="74"/>
        <v>14.7</v>
      </c>
      <c r="F1183" s="1" t="str">
        <f t="shared" si="75"/>
        <v>14.7mm LE</v>
      </c>
      <c r="G1183" s="1" t="str">
        <f>_xlfn.CONCAT(TEXT(Q1183,"0.0"),"mm ",INDEX('Pipe Lookup'!D:D,MATCH('~01 Pipe Segmentation'!R1183,'Pipe Lookup'!C:C,0))," TYPE ",P1183)</f>
        <v>14.7mm Elbow TYPE 22</v>
      </c>
      <c r="L1183" s="1" t="s">
        <v>55</v>
      </c>
      <c r="M1183" s="1">
        <v>1069124</v>
      </c>
      <c r="N1183" s="1">
        <v>1069130</v>
      </c>
      <c r="O1183" s="1">
        <v>6</v>
      </c>
      <c r="P1183" s="1">
        <v>22</v>
      </c>
      <c r="Q1183" s="1">
        <v>14.7</v>
      </c>
      <c r="R1183" s="1" t="s">
        <v>58</v>
      </c>
      <c r="S1183" s="1" t="s">
        <v>661</v>
      </c>
      <c r="U1183" s="1" t="s">
        <v>665</v>
      </c>
      <c r="V1183" s="1">
        <v>0</v>
      </c>
      <c r="W1183" s="1" t="s">
        <v>60</v>
      </c>
      <c r="X1183" s="1">
        <v>5.5500000000465661</v>
      </c>
      <c r="Y1183" s="1">
        <v>22</v>
      </c>
    </row>
    <row r="1184" spans="1:25" x14ac:dyDescent="0.2">
      <c r="A1184" s="1">
        <f t="shared" si="72"/>
        <v>1069130</v>
      </c>
      <c r="B1184" s="1">
        <f t="shared" si="72"/>
        <v>1069135</v>
      </c>
      <c r="C1184" s="11" t="s">
        <v>54</v>
      </c>
      <c r="D1184" s="1" t="str">
        <f t="shared" si="73"/>
        <v>FBE</v>
      </c>
      <c r="E1184" s="1">
        <f t="shared" si="74"/>
        <v>14.7</v>
      </c>
      <c r="F1184" s="1" t="str">
        <f t="shared" si="75"/>
        <v>14.7mm FBE</v>
      </c>
      <c r="G1184" s="1" t="str">
        <f>_xlfn.CONCAT(TEXT(Q1184,"0.0"),"mm ",INDEX('Pipe Lookup'!D:D,MATCH('~01 Pipe Segmentation'!R1184,'Pipe Lookup'!C:C,0))," TYPE ",P1184)</f>
        <v>14.7mm Fusion-Bonded Epoxy TYPE 5</v>
      </c>
      <c r="L1184" s="1" t="s">
        <v>55</v>
      </c>
      <c r="M1184" s="1">
        <v>1069130</v>
      </c>
      <c r="N1184" s="1">
        <v>1069135</v>
      </c>
      <c r="O1184" s="1">
        <v>5</v>
      </c>
      <c r="P1184" s="1">
        <v>5</v>
      </c>
      <c r="Q1184" s="1">
        <v>14.7</v>
      </c>
      <c r="R1184" s="1" t="s">
        <v>56</v>
      </c>
      <c r="S1184" s="1" t="s">
        <v>661</v>
      </c>
      <c r="V1184" s="1">
        <v>0</v>
      </c>
      <c r="W1184" s="1" t="s">
        <v>60</v>
      </c>
      <c r="X1184" s="1">
        <v>5</v>
      </c>
      <c r="Y1184" s="1">
        <v>5</v>
      </c>
    </row>
    <row r="1185" spans="1:25" x14ac:dyDescent="0.2">
      <c r="A1185" s="1">
        <f t="shared" si="72"/>
        <v>1069135</v>
      </c>
      <c r="B1185" s="1">
        <f t="shared" si="72"/>
        <v>1069140</v>
      </c>
      <c r="C1185" s="11" t="s">
        <v>54</v>
      </c>
      <c r="D1185" s="1" t="str">
        <f t="shared" si="73"/>
        <v>LE</v>
      </c>
      <c r="E1185" s="1">
        <f t="shared" si="74"/>
        <v>14.7</v>
      </c>
      <c r="F1185" s="1" t="str">
        <f t="shared" si="75"/>
        <v>14.7mm LE</v>
      </c>
      <c r="G1185" s="1" t="str">
        <f>_xlfn.CONCAT(TEXT(Q1185,"0.0"),"mm ",INDEX('Pipe Lookup'!D:D,MATCH('~01 Pipe Segmentation'!R1185,'Pipe Lookup'!C:C,0))," TYPE ",P1185)</f>
        <v>14.7mm Elbow TYPE 22</v>
      </c>
      <c r="L1185" s="1" t="s">
        <v>55</v>
      </c>
      <c r="M1185" s="1">
        <v>1069135</v>
      </c>
      <c r="N1185" s="1">
        <v>1069140</v>
      </c>
      <c r="O1185" s="1">
        <v>5</v>
      </c>
      <c r="P1185" s="1">
        <v>22</v>
      </c>
      <c r="Q1185" s="1">
        <v>14.7</v>
      </c>
      <c r="R1185" s="1" t="s">
        <v>58</v>
      </c>
      <c r="S1185" s="1" t="s">
        <v>661</v>
      </c>
      <c r="U1185" s="1" t="s">
        <v>666</v>
      </c>
      <c r="V1185" s="1">
        <v>0</v>
      </c>
      <c r="W1185" s="1" t="s">
        <v>60</v>
      </c>
      <c r="X1185" s="1">
        <v>5</v>
      </c>
      <c r="Y1185" s="1">
        <v>22</v>
      </c>
    </row>
    <row r="1186" spans="1:25" x14ac:dyDescent="0.2">
      <c r="A1186" s="1">
        <f t="shared" si="72"/>
        <v>1069140</v>
      </c>
      <c r="B1186" s="1">
        <f t="shared" si="72"/>
        <v>1069190</v>
      </c>
      <c r="C1186" s="11" t="s">
        <v>54</v>
      </c>
      <c r="D1186" s="1" t="str">
        <f t="shared" si="73"/>
        <v>FBE</v>
      </c>
      <c r="E1186" s="1">
        <f t="shared" si="74"/>
        <v>19</v>
      </c>
      <c r="F1186" s="1" t="str">
        <f t="shared" si="75"/>
        <v>19.0mm FBE</v>
      </c>
      <c r="G1186" s="1" t="str">
        <f>_xlfn.CONCAT(TEXT(Q1186,"0.0"),"mm ",INDEX('Pipe Lookup'!D:D,MATCH('~01 Pipe Segmentation'!R1186,'Pipe Lookup'!C:C,0))," TYPE ",P1186)</f>
        <v>19.0mm Fusion-Bonded Epoxy TYPE 7</v>
      </c>
      <c r="L1186" s="1" t="s">
        <v>55</v>
      </c>
      <c r="M1186" s="1">
        <v>1069140</v>
      </c>
      <c r="N1186" s="1">
        <v>1069190</v>
      </c>
      <c r="O1186" s="1">
        <v>50</v>
      </c>
      <c r="P1186" s="1">
        <v>7</v>
      </c>
      <c r="Q1186" s="1">
        <v>19</v>
      </c>
      <c r="R1186" s="1" t="s">
        <v>56</v>
      </c>
      <c r="S1186" s="1" t="s">
        <v>661</v>
      </c>
      <c r="U1186" s="1" t="s">
        <v>667</v>
      </c>
      <c r="V1186" s="1">
        <v>0</v>
      </c>
      <c r="W1186" s="1" t="s">
        <v>60</v>
      </c>
      <c r="X1186" s="1">
        <v>37</v>
      </c>
      <c r="Y1186" s="1">
        <v>7</v>
      </c>
    </row>
    <row r="1187" spans="1:25" x14ac:dyDescent="0.2">
      <c r="A1187" s="1">
        <f t="shared" si="72"/>
        <v>1069190</v>
      </c>
      <c r="B1187" s="1">
        <f t="shared" si="72"/>
        <v>1069195</v>
      </c>
      <c r="C1187" s="11" t="s">
        <v>54</v>
      </c>
      <c r="D1187" s="1" t="str">
        <f t="shared" si="73"/>
        <v>LE</v>
      </c>
      <c r="E1187" s="1">
        <f t="shared" si="74"/>
        <v>19</v>
      </c>
      <c r="F1187" s="1" t="str">
        <f t="shared" si="75"/>
        <v>19.0mm LE</v>
      </c>
      <c r="G1187" s="1" t="str">
        <f>_xlfn.CONCAT(TEXT(Q1187,"0.0"),"mm ",INDEX('Pipe Lookup'!D:D,MATCH('~01 Pipe Segmentation'!R1187,'Pipe Lookup'!C:C,0))," TYPE ",P1187)</f>
        <v>19.0mm Elbow TYPE 26</v>
      </c>
      <c r="L1187" s="1" t="s">
        <v>55</v>
      </c>
      <c r="M1187" s="1">
        <v>1069190</v>
      </c>
      <c r="N1187" s="1">
        <v>1069195</v>
      </c>
      <c r="O1187" s="1">
        <v>5</v>
      </c>
      <c r="P1187" s="1">
        <v>26</v>
      </c>
      <c r="Q1187" s="1">
        <v>19</v>
      </c>
      <c r="R1187" s="1" t="s">
        <v>58</v>
      </c>
      <c r="S1187" s="1" t="s">
        <v>661</v>
      </c>
      <c r="U1187" s="1" t="s">
        <v>668</v>
      </c>
      <c r="V1187" s="1">
        <v>0</v>
      </c>
      <c r="W1187" s="1" t="s">
        <v>60</v>
      </c>
      <c r="X1187" s="1">
        <v>5</v>
      </c>
      <c r="Y1187" s="1">
        <v>26</v>
      </c>
    </row>
    <row r="1188" spans="1:25" x14ac:dyDescent="0.2">
      <c r="A1188" s="1">
        <f t="shared" si="72"/>
        <v>1069195</v>
      </c>
      <c r="B1188" s="1">
        <f t="shared" si="72"/>
        <v>1069200</v>
      </c>
      <c r="C1188" s="11" t="s">
        <v>54</v>
      </c>
      <c r="D1188" s="1" t="str">
        <f t="shared" si="73"/>
        <v>FBE</v>
      </c>
      <c r="E1188" s="1">
        <f t="shared" si="74"/>
        <v>19</v>
      </c>
      <c r="F1188" s="1" t="str">
        <f t="shared" si="75"/>
        <v>19.0mm FBE</v>
      </c>
      <c r="G1188" s="1" t="str">
        <f>_xlfn.CONCAT(TEXT(Q1188,"0.0"),"mm ",INDEX('Pipe Lookup'!D:D,MATCH('~01 Pipe Segmentation'!R1188,'Pipe Lookup'!C:C,0))," TYPE ",P1188)</f>
        <v>19.0mm Fusion-Bonded Epoxy TYPE 7</v>
      </c>
      <c r="L1188" s="1" t="s">
        <v>55</v>
      </c>
      <c r="M1188" s="1">
        <v>1069195</v>
      </c>
      <c r="N1188" s="1">
        <v>1069200</v>
      </c>
      <c r="O1188" s="1">
        <v>5</v>
      </c>
      <c r="P1188" s="1">
        <v>7</v>
      </c>
      <c r="Q1188" s="1">
        <v>19</v>
      </c>
      <c r="R1188" s="1" t="s">
        <v>56</v>
      </c>
      <c r="S1188" s="1" t="s">
        <v>661</v>
      </c>
      <c r="V1188" s="1">
        <v>0</v>
      </c>
      <c r="W1188" s="1" t="s">
        <v>60</v>
      </c>
      <c r="X1188" s="1">
        <v>5</v>
      </c>
      <c r="Y1188" s="1">
        <v>7</v>
      </c>
    </row>
    <row r="1189" spans="1:25" x14ac:dyDescent="0.2">
      <c r="A1189" s="1">
        <f t="shared" si="72"/>
        <v>1069200</v>
      </c>
      <c r="B1189" s="1">
        <f t="shared" si="72"/>
        <v>1069205</v>
      </c>
      <c r="C1189" s="11" t="s">
        <v>54</v>
      </c>
      <c r="D1189" s="1" t="str">
        <f t="shared" si="73"/>
        <v>LE</v>
      </c>
      <c r="E1189" s="1">
        <f t="shared" si="74"/>
        <v>19</v>
      </c>
      <c r="F1189" s="1" t="str">
        <f t="shared" si="75"/>
        <v>19.0mm LE</v>
      </c>
      <c r="G1189" s="1" t="str">
        <f>_xlfn.CONCAT(TEXT(Q1189,"0.0"),"mm ",INDEX('Pipe Lookup'!D:D,MATCH('~01 Pipe Segmentation'!R1189,'Pipe Lookup'!C:C,0))," TYPE ",P1189)</f>
        <v>19.0mm Elbow TYPE 26</v>
      </c>
      <c r="L1189" s="1" t="s">
        <v>55</v>
      </c>
      <c r="M1189" s="1">
        <v>1069200</v>
      </c>
      <c r="N1189" s="1">
        <v>1069205</v>
      </c>
      <c r="O1189" s="1">
        <v>5</v>
      </c>
      <c r="P1189" s="1">
        <v>26</v>
      </c>
      <c r="Q1189" s="1">
        <v>19</v>
      </c>
      <c r="R1189" s="1" t="s">
        <v>58</v>
      </c>
      <c r="S1189" s="1" t="s">
        <v>661</v>
      </c>
      <c r="U1189" s="1" t="s">
        <v>669</v>
      </c>
      <c r="V1189" s="1">
        <v>0</v>
      </c>
      <c r="W1189" s="1" t="s">
        <v>60</v>
      </c>
      <c r="X1189" s="1">
        <v>5</v>
      </c>
      <c r="Y1189" s="1">
        <v>26</v>
      </c>
    </row>
    <row r="1190" spans="1:25" x14ac:dyDescent="0.2">
      <c r="A1190" s="1">
        <f t="shared" si="72"/>
        <v>1069205</v>
      </c>
      <c r="B1190" s="1">
        <f t="shared" si="72"/>
        <v>1069229</v>
      </c>
      <c r="C1190" s="11" t="s">
        <v>54</v>
      </c>
      <c r="D1190" s="1" t="str">
        <f t="shared" si="73"/>
        <v>FBE</v>
      </c>
      <c r="E1190" s="1">
        <f t="shared" si="74"/>
        <v>19</v>
      </c>
      <c r="F1190" s="1" t="str">
        <f t="shared" si="75"/>
        <v>19.0mm FBE</v>
      </c>
      <c r="G1190" s="1" t="str">
        <f>_xlfn.CONCAT(TEXT(Q1190,"0.0"),"mm ",INDEX('Pipe Lookup'!D:D,MATCH('~01 Pipe Segmentation'!R1190,'Pipe Lookup'!C:C,0))," TYPE ",P1190)</f>
        <v>19.0mm Fusion-Bonded Epoxy TYPE 7</v>
      </c>
      <c r="L1190" s="1" t="s">
        <v>55</v>
      </c>
      <c r="M1190" s="1">
        <v>1069205</v>
      </c>
      <c r="N1190" s="1">
        <v>1069229</v>
      </c>
      <c r="O1190" s="1">
        <v>24</v>
      </c>
      <c r="P1190" s="1">
        <v>7</v>
      </c>
      <c r="Q1190" s="1">
        <v>19</v>
      </c>
      <c r="R1190" s="1" t="s">
        <v>56</v>
      </c>
      <c r="S1190" s="1" t="s">
        <v>661</v>
      </c>
      <c r="V1190" s="1">
        <v>0</v>
      </c>
      <c r="W1190" s="1" t="s">
        <v>60</v>
      </c>
      <c r="X1190" s="1">
        <v>24</v>
      </c>
      <c r="Y1190" s="1">
        <v>7</v>
      </c>
    </row>
    <row r="1191" spans="1:25" x14ac:dyDescent="0.2">
      <c r="A1191" s="1">
        <f t="shared" si="72"/>
        <v>1069229</v>
      </c>
      <c r="B1191" s="1">
        <f t="shared" si="72"/>
        <v>1069300</v>
      </c>
      <c r="C1191" s="11" t="s">
        <v>54</v>
      </c>
      <c r="D1191" s="1" t="str">
        <f t="shared" si="73"/>
        <v>FBE</v>
      </c>
      <c r="E1191" s="1">
        <f t="shared" si="74"/>
        <v>14.7</v>
      </c>
      <c r="F1191" s="1" t="str">
        <f t="shared" si="75"/>
        <v>14.7mm FBE</v>
      </c>
      <c r="G1191" s="1" t="str">
        <f>_xlfn.CONCAT(TEXT(Q1191,"0.0"),"mm ",INDEX('Pipe Lookup'!D:D,MATCH('~01 Pipe Segmentation'!R1191,'Pipe Lookup'!C:C,0))," TYPE ",P1191)</f>
        <v>14.7mm Fusion-Bonded Epoxy TYPE 5</v>
      </c>
      <c r="L1191" s="1" t="s">
        <v>55</v>
      </c>
      <c r="M1191" s="1">
        <v>1069229</v>
      </c>
      <c r="N1191" s="1">
        <v>1069300</v>
      </c>
      <c r="O1191" s="1">
        <v>71</v>
      </c>
      <c r="P1191" s="1">
        <v>5</v>
      </c>
      <c r="Q1191" s="1">
        <v>14.7</v>
      </c>
      <c r="R1191" s="1" t="s">
        <v>56</v>
      </c>
      <c r="S1191" s="1" t="s">
        <v>661</v>
      </c>
      <c r="V1191" s="1">
        <v>0</v>
      </c>
      <c r="W1191" s="1" t="s">
        <v>60</v>
      </c>
      <c r="X1191" s="1">
        <v>417.87999999988824</v>
      </c>
      <c r="Y1191" s="1">
        <v>5</v>
      </c>
    </row>
    <row r="1192" spans="1:25" x14ac:dyDescent="0.2">
      <c r="A1192" s="1">
        <f t="shared" si="72"/>
        <v>1069300</v>
      </c>
      <c r="B1192" s="1">
        <f t="shared" si="72"/>
        <v>1069638.43</v>
      </c>
      <c r="C1192" s="11" t="s">
        <v>54</v>
      </c>
      <c r="D1192" s="1" t="str">
        <f t="shared" si="73"/>
        <v>FBE</v>
      </c>
      <c r="E1192" s="1">
        <f t="shared" si="74"/>
        <v>14.7</v>
      </c>
      <c r="F1192" s="1" t="str">
        <f t="shared" si="75"/>
        <v>14.7mm FBE</v>
      </c>
      <c r="G1192" s="1" t="str">
        <f>_xlfn.CONCAT(TEXT(Q1192,"0.0"),"mm ",INDEX('Pipe Lookup'!D:D,MATCH('~01 Pipe Segmentation'!R1192,'Pipe Lookup'!C:C,0))," TYPE ",P1192)</f>
        <v>14.7mm Fusion-Bonded Epoxy TYPE 5</v>
      </c>
      <c r="L1192" s="1" t="s">
        <v>55</v>
      </c>
      <c r="M1192" s="1">
        <v>1069300</v>
      </c>
      <c r="N1192" s="1">
        <v>1069638.43</v>
      </c>
      <c r="O1192" s="1">
        <v>338.42999999993481</v>
      </c>
      <c r="P1192" s="1">
        <v>5</v>
      </c>
      <c r="Q1192" s="1">
        <v>14.7</v>
      </c>
      <c r="R1192" s="1" t="s">
        <v>56</v>
      </c>
      <c r="S1192" s="1" t="s">
        <v>661</v>
      </c>
      <c r="U1192" s="1" t="s">
        <v>209</v>
      </c>
      <c r="V1192" s="1">
        <v>0</v>
      </c>
      <c r="W1192" s="1" t="s">
        <v>86</v>
      </c>
    </row>
    <row r="1193" spans="1:25" x14ac:dyDescent="0.2">
      <c r="A1193" s="1">
        <f t="shared" ref="A1193:B1251" si="76">IF(OR(AND(ISNUMBER(M1193),M1193&gt;0),ISNUMBER(SEARCH("+",M1193))),IF(NOT(ISNUMBER(M1193)),1000*LEFT(M1193,SEARCH("+",M1193)-1)+MID(M1193,SEARCH("+",M1193)+1,3)+RIGHT(M1193,3),M1193),"")</f>
        <v>1069638.43</v>
      </c>
      <c r="B1193" s="1">
        <f t="shared" si="76"/>
        <v>1069642.78</v>
      </c>
      <c r="C1193" s="11" t="s">
        <v>54</v>
      </c>
      <c r="D1193" s="1" t="str">
        <f t="shared" si="73"/>
        <v>LE</v>
      </c>
      <c r="E1193" s="1">
        <f t="shared" si="74"/>
        <v>14.7</v>
      </c>
      <c r="F1193" s="1" t="str">
        <f t="shared" si="75"/>
        <v>14.7mm LE</v>
      </c>
      <c r="G1193" s="1" t="str">
        <f>_xlfn.CONCAT(TEXT(Q1193,"0.0"),"mm ",INDEX('Pipe Lookup'!D:D,MATCH('~01 Pipe Segmentation'!R1193,'Pipe Lookup'!C:C,0))," TYPE ",P1193)</f>
        <v>14.7mm Elbow TYPE 22</v>
      </c>
      <c r="L1193" s="1" t="s">
        <v>55</v>
      </c>
      <c r="M1193" s="1">
        <v>1069638.43</v>
      </c>
      <c r="N1193" s="1">
        <v>1069642.78</v>
      </c>
      <c r="O1193" s="1">
        <v>4.3500000000931323</v>
      </c>
      <c r="P1193" s="1">
        <v>22</v>
      </c>
      <c r="Q1193" s="1">
        <v>14.7</v>
      </c>
      <c r="R1193" s="1" t="s">
        <v>58</v>
      </c>
      <c r="S1193" s="1" t="s">
        <v>661</v>
      </c>
      <c r="U1193" s="1" t="s">
        <v>670</v>
      </c>
      <c r="V1193" s="1">
        <v>0</v>
      </c>
      <c r="W1193" s="1" t="s">
        <v>60</v>
      </c>
    </row>
    <row r="1194" spans="1:25" x14ac:dyDescent="0.2">
      <c r="A1194" s="1">
        <f t="shared" si="76"/>
        <v>1069642.78</v>
      </c>
      <c r="B1194" s="1">
        <f t="shared" si="76"/>
        <v>1069673.9473280001</v>
      </c>
      <c r="C1194" s="11" t="s">
        <v>54</v>
      </c>
      <c r="D1194" s="1" t="str">
        <f t="shared" si="73"/>
        <v>FBE</v>
      </c>
      <c r="E1194" s="1">
        <f t="shared" si="74"/>
        <v>14.7</v>
      </c>
      <c r="F1194" s="1" t="str">
        <f t="shared" si="75"/>
        <v>14.7mm FBE</v>
      </c>
      <c r="G1194" s="1" t="str">
        <f>_xlfn.CONCAT(TEXT(Q1194,"0.0"),"mm ",INDEX('Pipe Lookup'!D:D,MATCH('~01 Pipe Segmentation'!R1194,'Pipe Lookup'!C:C,0))," TYPE ",P1194)</f>
        <v>14.7mm Fusion-Bonded Epoxy TYPE 5</v>
      </c>
      <c r="L1194" s="1" t="s">
        <v>55</v>
      </c>
      <c r="M1194" s="1">
        <v>1069642.78</v>
      </c>
      <c r="N1194" s="1">
        <v>1069673.9473280001</v>
      </c>
      <c r="O1194" s="1">
        <v>31.167328000068665</v>
      </c>
      <c r="P1194" s="1">
        <v>5</v>
      </c>
      <c r="Q1194" s="1">
        <v>14.7</v>
      </c>
      <c r="R1194" s="1" t="s">
        <v>56</v>
      </c>
      <c r="S1194" s="1" t="s">
        <v>661</v>
      </c>
      <c r="U1194" s="1" t="s">
        <v>67</v>
      </c>
      <c r="V1194" s="1">
        <v>0</v>
      </c>
      <c r="W1194" s="1" t="s">
        <v>60</v>
      </c>
    </row>
    <row r="1195" spans="1:25" x14ac:dyDescent="0.2">
      <c r="A1195" s="1">
        <f t="shared" si="76"/>
        <v>1069673.9473280001</v>
      </c>
      <c r="B1195" s="1">
        <f t="shared" si="76"/>
        <v>1069709.9473280001</v>
      </c>
      <c r="C1195" s="11" t="s">
        <v>54</v>
      </c>
      <c r="D1195" s="1" t="str">
        <f t="shared" si="73"/>
        <v>ARO</v>
      </c>
      <c r="E1195" s="1">
        <f t="shared" si="74"/>
        <v>14.7</v>
      </c>
      <c r="F1195" s="1" t="str">
        <f t="shared" si="75"/>
        <v>14.7mm ARO</v>
      </c>
      <c r="G1195" s="1" t="str">
        <f>_xlfn.CONCAT(TEXT(Q1195,"0.0"),"mm ",INDEX('Pipe Lookup'!D:D,MATCH('~01 Pipe Segmentation'!R1195,'Pipe Lookup'!C:C,0))," TYPE ",P1195)</f>
        <v>14.7mm Abrasion-Resistant Overcoat TYPE 6</v>
      </c>
      <c r="L1195" s="1" t="s">
        <v>55</v>
      </c>
      <c r="M1195" s="1">
        <v>1069673.9473280001</v>
      </c>
      <c r="N1195" s="1">
        <v>1069709.9473280001</v>
      </c>
      <c r="O1195" s="1">
        <v>36</v>
      </c>
      <c r="P1195" s="1">
        <v>6</v>
      </c>
      <c r="Q1195" s="1">
        <v>14.7</v>
      </c>
      <c r="R1195" s="1" t="s">
        <v>80</v>
      </c>
      <c r="S1195" s="1" t="s">
        <v>661</v>
      </c>
      <c r="U1195" s="1" t="s">
        <v>671</v>
      </c>
      <c r="V1195" s="1">
        <v>0</v>
      </c>
      <c r="W1195" s="1" t="s">
        <v>60</v>
      </c>
    </row>
    <row r="1196" spans="1:25" x14ac:dyDescent="0.2">
      <c r="A1196" s="1">
        <f t="shared" si="76"/>
        <v>1069709.9473280001</v>
      </c>
      <c r="B1196" s="1">
        <f t="shared" si="76"/>
        <v>1069800</v>
      </c>
      <c r="C1196" s="11" t="s">
        <v>54</v>
      </c>
      <c r="D1196" s="1" t="str">
        <f t="shared" si="73"/>
        <v>FBE</v>
      </c>
      <c r="E1196" s="1">
        <f t="shared" si="74"/>
        <v>14.7</v>
      </c>
      <c r="F1196" s="1" t="str">
        <f t="shared" si="75"/>
        <v>14.7mm FBE</v>
      </c>
      <c r="G1196" s="1" t="str">
        <f>_xlfn.CONCAT(TEXT(Q1196,"0.0"),"mm ",INDEX('Pipe Lookup'!D:D,MATCH('~01 Pipe Segmentation'!R1196,'Pipe Lookup'!C:C,0))," TYPE ",P1196)</f>
        <v>14.7mm Fusion-Bonded Epoxy TYPE 5</v>
      </c>
      <c r="L1196" s="1" t="s">
        <v>55</v>
      </c>
      <c r="M1196" s="1">
        <v>1069709.9473280001</v>
      </c>
      <c r="N1196" s="1">
        <v>1069800</v>
      </c>
      <c r="O1196" s="1">
        <v>90.052671999903396</v>
      </c>
      <c r="P1196" s="1">
        <v>5</v>
      </c>
      <c r="Q1196" s="1">
        <v>14.7</v>
      </c>
      <c r="R1196" s="1" t="s">
        <v>56</v>
      </c>
      <c r="S1196" s="1" t="s">
        <v>661</v>
      </c>
      <c r="U1196" s="1" t="s">
        <v>251</v>
      </c>
      <c r="V1196" s="1">
        <v>0</v>
      </c>
      <c r="W1196" s="1" t="s">
        <v>60</v>
      </c>
    </row>
    <row r="1197" spans="1:25" x14ac:dyDescent="0.2">
      <c r="A1197" s="1">
        <f t="shared" si="76"/>
        <v>1069800</v>
      </c>
      <c r="B1197" s="1">
        <f t="shared" si="76"/>
        <v>1070139.55</v>
      </c>
      <c r="C1197" s="11" t="s">
        <v>54</v>
      </c>
      <c r="D1197" s="1" t="str">
        <f t="shared" si="73"/>
        <v>FBE</v>
      </c>
      <c r="E1197" s="1">
        <f t="shared" si="74"/>
        <v>14.7</v>
      </c>
      <c r="F1197" s="1" t="str">
        <f t="shared" si="75"/>
        <v>14.7mm FBE</v>
      </c>
      <c r="G1197" s="1" t="str">
        <f>_xlfn.CONCAT(TEXT(Q1197,"0.0"),"mm ",INDEX('Pipe Lookup'!D:D,MATCH('~01 Pipe Segmentation'!R1197,'Pipe Lookup'!C:C,0))," TYPE ",P1197)</f>
        <v>14.7mm Fusion-Bonded Epoxy TYPE 5</v>
      </c>
      <c r="L1197" s="1" t="s">
        <v>55</v>
      </c>
      <c r="M1197" s="1">
        <v>1069800</v>
      </c>
      <c r="N1197" s="1">
        <v>1070139.55</v>
      </c>
      <c r="O1197" s="1">
        <v>339.55000000004657</v>
      </c>
      <c r="P1197" s="1">
        <v>5</v>
      </c>
      <c r="Q1197" s="1">
        <v>14.7</v>
      </c>
      <c r="R1197" s="1" t="s">
        <v>56</v>
      </c>
      <c r="S1197" s="1" t="s">
        <v>661</v>
      </c>
      <c r="V1197" s="1">
        <v>0</v>
      </c>
      <c r="W1197" s="1" t="s">
        <v>86</v>
      </c>
    </row>
    <row r="1198" spans="1:25" x14ac:dyDescent="0.2">
      <c r="A1198" s="1">
        <f t="shared" si="76"/>
        <v>1070139.55</v>
      </c>
      <c r="B1198" s="1">
        <f t="shared" si="76"/>
        <v>1070163.55</v>
      </c>
      <c r="C1198" s="11" t="s">
        <v>54</v>
      </c>
      <c r="D1198" s="1" t="str">
        <f t="shared" si="73"/>
        <v>FBE</v>
      </c>
      <c r="E1198" s="1">
        <f t="shared" si="74"/>
        <v>19</v>
      </c>
      <c r="F1198" s="1" t="str">
        <f t="shared" si="75"/>
        <v>19.0mm FBE</v>
      </c>
      <c r="G1198" s="1" t="str">
        <f>_xlfn.CONCAT(TEXT(Q1198,"0.0"),"mm ",INDEX('Pipe Lookup'!D:D,MATCH('~01 Pipe Segmentation'!R1198,'Pipe Lookup'!C:C,0))," TYPE ",P1198)</f>
        <v>19.0mm Fusion-Bonded Epoxy TYPE 7</v>
      </c>
      <c r="L1198" s="1" t="s">
        <v>55</v>
      </c>
      <c r="M1198" s="1">
        <v>1070139.55</v>
      </c>
      <c r="N1198" s="1">
        <v>1070163.55</v>
      </c>
      <c r="O1198" s="1">
        <v>24</v>
      </c>
      <c r="P1198" s="1">
        <v>7</v>
      </c>
      <c r="Q1198" s="1">
        <v>19</v>
      </c>
      <c r="R1198" s="1" t="s">
        <v>56</v>
      </c>
      <c r="S1198" s="1" t="s">
        <v>661</v>
      </c>
      <c r="U1198" s="1" t="s">
        <v>672</v>
      </c>
      <c r="V1198" s="1">
        <v>0</v>
      </c>
      <c r="W1198" s="1" t="s">
        <v>60</v>
      </c>
    </row>
    <row r="1199" spans="1:25" x14ac:dyDescent="0.2">
      <c r="A1199" s="1">
        <f t="shared" si="76"/>
        <v>1070163.55</v>
      </c>
      <c r="B1199" s="1">
        <f t="shared" si="76"/>
        <v>1070432</v>
      </c>
      <c r="C1199" s="11" t="s">
        <v>54</v>
      </c>
      <c r="D1199" s="1" t="str">
        <f t="shared" si="73"/>
        <v>FBE</v>
      </c>
      <c r="E1199" s="1">
        <f t="shared" si="74"/>
        <v>14.7</v>
      </c>
      <c r="F1199" s="1" t="str">
        <f t="shared" si="75"/>
        <v>14.7mm FBE</v>
      </c>
      <c r="G1199" s="1" t="str">
        <f>_xlfn.CONCAT(TEXT(Q1199,"0.0"),"mm ",INDEX('Pipe Lookup'!D:D,MATCH('~01 Pipe Segmentation'!R1199,'Pipe Lookup'!C:C,0))," TYPE ",P1199)</f>
        <v>14.7mm Fusion-Bonded Epoxy TYPE 5</v>
      </c>
      <c r="L1199" s="1" t="s">
        <v>55</v>
      </c>
      <c r="M1199" s="1">
        <v>1070163.55</v>
      </c>
      <c r="N1199" s="1">
        <v>1070432</v>
      </c>
      <c r="O1199" s="1">
        <v>268.44999999995343</v>
      </c>
      <c r="P1199" s="1">
        <v>5</v>
      </c>
      <c r="Q1199" s="1">
        <v>14.7</v>
      </c>
      <c r="R1199" s="1" t="s">
        <v>56</v>
      </c>
      <c r="S1199" s="1" t="s">
        <v>661</v>
      </c>
      <c r="V1199" s="1">
        <v>0</v>
      </c>
      <c r="W1199" s="1" t="s">
        <v>60</v>
      </c>
    </row>
    <row r="1200" spans="1:25" x14ac:dyDescent="0.2">
      <c r="A1200" s="1">
        <f t="shared" si="76"/>
        <v>1070432</v>
      </c>
      <c r="B1200" s="1">
        <f t="shared" si="76"/>
        <v>1070560</v>
      </c>
      <c r="C1200" s="11" t="s">
        <v>54</v>
      </c>
      <c r="D1200" s="1" t="str">
        <f t="shared" si="73"/>
        <v>FBE</v>
      </c>
      <c r="E1200" s="1">
        <f t="shared" si="74"/>
        <v>14.7</v>
      </c>
      <c r="F1200" s="1" t="str">
        <f t="shared" si="75"/>
        <v>14.7mm FBE</v>
      </c>
      <c r="G1200" s="1" t="str">
        <f>_xlfn.CONCAT(TEXT(Q1200,"0.0"),"mm ",INDEX('Pipe Lookup'!D:D,MATCH('~01 Pipe Segmentation'!R1200,'Pipe Lookup'!C:C,0))," TYPE ",P1200)</f>
        <v>14.7mm Fusion-Bonded Epoxy TYPE 5</v>
      </c>
      <c r="L1200" s="1" t="s">
        <v>55</v>
      </c>
      <c r="M1200" s="1">
        <v>1070432</v>
      </c>
      <c r="N1200" s="1" t="s">
        <v>673</v>
      </c>
      <c r="O1200" s="1">
        <v>128</v>
      </c>
      <c r="P1200" s="1">
        <v>5</v>
      </c>
      <c r="Q1200" s="1">
        <v>14.7</v>
      </c>
      <c r="R1200" s="1" t="s">
        <v>56</v>
      </c>
      <c r="S1200" s="1" t="s">
        <v>661</v>
      </c>
      <c r="U1200" s="1" t="s">
        <v>278</v>
      </c>
      <c r="V1200" s="1">
        <v>0</v>
      </c>
      <c r="W1200" s="1" t="s">
        <v>86</v>
      </c>
    </row>
    <row r="1201" spans="1:23" x14ac:dyDescent="0.2">
      <c r="A1201" s="1">
        <f t="shared" si="76"/>
        <v>1070560</v>
      </c>
      <c r="B1201" s="1">
        <f t="shared" si="76"/>
        <v>1070584</v>
      </c>
      <c r="C1201" s="11" t="s">
        <v>54</v>
      </c>
      <c r="D1201" s="1" t="str">
        <f t="shared" si="73"/>
        <v>FBE</v>
      </c>
      <c r="E1201" s="1">
        <f t="shared" si="74"/>
        <v>19</v>
      </c>
      <c r="F1201" s="1" t="str">
        <f t="shared" si="75"/>
        <v>19.0mm FBE</v>
      </c>
      <c r="G1201" s="1" t="str">
        <f>_xlfn.CONCAT(TEXT(Q1201,"0.0"),"mm ",INDEX('Pipe Lookup'!D:D,MATCH('~01 Pipe Segmentation'!R1201,'Pipe Lookup'!C:C,0))," TYPE ",P1201)</f>
        <v>19.0mm Fusion-Bonded Epoxy TYPE 7</v>
      </c>
      <c r="L1201" s="1" t="s">
        <v>55</v>
      </c>
      <c r="M1201" s="1" t="s">
        <v>673</v>
      </c>
      <c r="N1201" s="1" t="s">
        <v>674</v>
      </c>
      <c r="O1201" s="1">
        <v>24</v>
      </c>
      <c r="P1201" s="1">
        <v>7</v>
      </c>
      <c r="Q1201" s="1">
        <v>19</v>
      </c>
      <c r="R1201" s="1" t="s">
        <v>56</v>
      </c>
      <c r="S1201" s="1" t="s">
        <v>661</v>
      </c>
      <c r="V1201" s="1">
        <v>0</v>
      </c>
      <c r="W1201" s="1" t="s">
        <v>60</v>
      </c>
    </row>
    <row r="1202" spans="1:23" x14ac:dyDescent="0.2">
      <c r="A1202" s="1">
        <f t="shared" si="76"/>
        <v>1070584</v>
      </c>
      <c r="B1202" s="1">
        <f t="shared" si="76"/>
        <v>1070590</v>
      </c>
      <c r="C1202" s="11" t="s">
        <v>54</v>
      </c>
      <c r="D1202" s="1" t="str">
        <f t="shared" si="73"/>
        <v>LE</v>
      </c>
      <c r="E1202" s="1">
        <f t="shared" si="74"/>
        <v>19</v>
      </c>
      <c r="F1202" s="1" t="str">
        <f t="shared" si="75"/>
        <v>19.0mm LE</v>
      </c>
      <c r="G1202" s="1" t="str">
        <f>_xlfn.CONCAT(TEXT(Q1202,"0.0"),"mm ",INDEX('Pipe Lookup'!D:D,MATCH('~01 Pipe Segmentation'!R1202,'Pipe Lookup'!C:C,0))," TYPE ",P1202)</f>
        <v>19.0mm Elbow TYPE 26</v>
      </c>
      <c r="L1202" s="1" t="s">
        <v>55</v>
      </c>
      <c r="M1202" s="1" t="s">
        <v>674</v>
      </c>
      <c r="N1202" s="1" t="s">
        <v>675</v>
      </c>
      <c r="O1202" s="1">
        <v>6</v>
      </c>
      <c r="P1202" s="1">
        <v>26</v>
      </c>
      <c r="Q1202" s="1">
        <v>19</v>
      </c>
      <c r="R1202" s="1" t="s">
        <v>58</v>
      </c>
      <c r="S1202" s="1" t="s">
        <v>661</v>
      </c>
      <c r="U1202" s="1" t="s">
        <v>676</v>
      </c>
      <c r="V1202" s="1">
        <v>0</v>
      </c>
      <c r="W1202" s="1" t="s">
        <v>60</v>
      </c>
    </row>
    <row r="1203" spans="1:23" x14ac:dyDescent="0.2">
      <c r="A1203" s="1">
        <f t="shared" si="76"/>
        <v>1070590</v>
      </c>
      <c r="B1203" s="1">
        <f t="shared" si="76"/>
        <v>1070597</v>
      </c>
      <c r="C1203" s="11" t="s">
        <v>54</v>
      </c>
      <c r="D1203" s="1" t="str">
        <f t="shared" si="73"/>
        <v>LE</v>
      </c>
      <c r="E1203" s="1">
        <f t="shared" si="74"/>
        <v>19</v>
      </c>
      <c r="F1203" s="1" t="str">
        <f t="shared" si="75"/>
        <v>19.0mm LE</v>
      </c>
      <c r="G1203" s="1" t="str">
        <f>_xlfn.CONCAT(TEXT(Q1203,"0.0"),"mm ",INDEX('Pipe Lookup'!D:D,MATCH('~01 Pipe Segmentation'!R1203,'Pipe Lookup'!C:C,0))," TYPE ",P1203)</f>
        <v>19.0mm Elbow TYPE 26</v>
      </c>
      <c r="L1203" s="1" t="s">
        <v>55</v>
      </c>
      <c r="M1203" s="1" t="s">
        <v>675</v>
      </c>
      <c r="N1203" s="1" t="s">
        <v>677</v>
      </c>
      <c r="O1203" s="1">
        <v>7</v>
      </c>
      <c r="P1203" s="1">
        <v>26</v>
      </c>
      <c r="Q1203" s="1">
        <v>19</v>
      </c>
      <c r="R1203" s="1" t="s">
        <v>58</v>
      </c>
      <c r="S1203" s="1" t="s">
        <v>661</v>
      </c>
      <c r="U1203" s="1" t="s">
        <v>678</v>
      </c>
      <c r="V1203" s="1">
        <v>0</v>
      </c>
      <c r="W1203" s="1" t="s">
        <v>86</v>
      </c>
    </row>
    <row r="1204" spans="1:23" x14ac:dyDescent="0.2">
      <c r="A1204" s="1">
        <f t="shared" si="76"/>
        <v>1070597</v>
      </c>
      <c r="B1204" s="1">
        <f t="shared" si="76"/>
        <v>1070659</v>
      </c>
      <c r="C1204" s="11" t="s">
        <v>54</v>
      </c>
      <c r="D1204" s="1" t="str">
        <f t="shared" si="73"/>
        <v>FBE</v>
      </c>
      <c r="E1204" s="1">
        <f t="shared" si="74"/>
        <v>19</v>
      </c>
      <c r="F1204" s="1" t="str">
        <f t="shared" si="75"/>
        <v>19.0mm FBE</v>
      </c>
      <c r="G1204" s="1" t="str">
        <f>_xlfn.CONCAT(TEXT(Q1204,"0.0"),"mm ",INDEX('Pipe Lookup'!D:D,MATCH('~01 Pipe Segmentation'!R1204,'Pipe Lookup'!C:C,0))," TYPE ",P1204)</f>
        <v>19.0mm Fusion-Bonded Epoxy TYPE 7</v>
      </c>
      <c r="L1204" s="1" t="s">
        <v>55</v>
      </c>
      <c r="M1204" s="1" t="s">
        <v>677</v>
      </c>
      <c r="N1204" s="1" t="s">
        <v>679</v>
      </c>
      <c r="O1204" s="1">
        <v>62</v>
      </c>
      <c r="P1204" s="1">
        <v>7</v>
      </c>
      <c r="Q1204" s="1">
        <v>19</v>
      </c>
      <c r="R1204" s="1" t="s">
        <v>56</v>
      </c>
      <c r="S1204" s="1" t="s">
        <v>661</v>
      </c>
      <c r="V1204" s="1">
        <v>0</v>
      </c>
      <c r="W1204" s="1" t="s">
        <v>60</v>
      </c>
    </row>
    <row r="1205" spans="1:23" x14ac:dyDescent="0.2">
      <c r="A1205" s="1">
        <f t="shared" si="76"/>
        <v>1070659</v>
      </c>
      <c r="B1205" s="1">
        <f t="shared" si="76"/>
        <v>1070767</v>
      </c>
      <c r="C1205" s="11" t="s">
        <v>54</v>
      </c>
      <c r="D1205" s="1" t="str">
        <f t="shared" si="73"/>
        <v>FBE</v>
      </c>
      <c r="E1205" s="1">
        <f t="shared" si="74"/>
        <v>14.7</v>
      </c>
      <c r="F1205" s="1" t="str">
        <f t="shared" si="75"/>
        <v>14.7mm FBE</v>
      </c>
      <c r="G1205" s="1" t="str">
        <f>_xlfn.CONCAT(TEXT(Q1205,"0.0"),"mm ",INDEX('Pipe Lookup'!D:D,MATCH('~01 Pipe Segmentation'!R1205,'Pipe Lookup'!C:C,0))," TYPE ",P1205)</f>
        <v>14.7mm Fusion-Bonded Epoxy TYPE 5</v>
      </c>
      <c r="L1205" s="1" t="s">
        <v>55</v>
      </c>
      <c r="M1205" s="1" t="s">
        <v>679</v>
      </c>
      <c r="N1205" s="1" t="s">
        <v>680</v>
      </c>
      <c r="O1205" s="1">
        <v>108</v>
      </c>
      <c r="P1205" s="1">
        <v>5</v>
      </c>
      <c r="Q1205" s="1">
        <v>14.7</v>
      </c>
      <c r="R1205" s="1" t="s">
        <v>56</v>
      </c>
      <c r="S1205" s="1" t="s">
        <v>661</v>
      </c>
      <c r="V1205" s="1">
        <v>0</v>
      </c>
      <c r="W1205" s="1" t="s">
        <v>60</v>
      </c>
    </row>
    <row r="1206" spans="1:23" x14ac:dyDescent="0.2">
      <c r="A1206" s="1">
        <f t="shared" si="76"/>
        <v>1070767</v>
      </c>
      <c r="B1206" s="1">
        <f t="shared" si="76"/>
        <v>1070772</v>
      </c>
      <c r="C1206" s="11" t="s">
        <v>54</v>
      </c>
      <c r="D1206" s="1" t="str">
        <f t="shared" si="73"/>
        <v>LE</v>
      </c>
      <c r="E1206" s="1">
        <f t="shared" si="74"/>
        <v>14.7</v>
      </c>
      <c r="F1206" s="1" t="str">
        <f t="shared" si="75"/>
        <v>14.7mm LE</v>
      </c>
      <c r="G1206" s="1" t="str">
        <f>_xlfn.CONCAT(TEXT(Q1206,"0.0"),"mm ",INDEX('Pipe Lookup'!D:D,MATCH('~01 Pipe Segmentation'!R1206,'Pipe Lookup'!C:C,0))," TYPE ",P1206)</f>
        <v>14.7mm Elbow TYPE 22</v>
      </c>
      <c r="L1206" s="1" t="s">
        <v>55</v>
      </c>
      <c r="M1206" s="1" t="s">
        <v>680</v>
      </c>
      <c r="N1206" s="1" t="s">
        <v>681</v>
      </c>
      <c r="O1206" s="1">
        <v>5</v>
      </c>
      <c r="P1206" s="1">
        <v>22</v>
      </c>
      <c r="Q1206" s="1">
        <v>14.7</v>
      </c>
      <c r="R1206" s="1" t="s">
        <v>58</v>
      </c>
      <c r="S1206" s="1" t="s">
        <v>661</v>
      </c>
      <c r="U1206" s="1" t="s">
        <v>682</v>
      </c>
      <c r="V1206" s="1">
        <v>0</v>
      </c>
      <c r="W1206" s="1" t="s">
        <v>60</v>
      </c>
    </row>
    <row r="1207" spans="1:23" x14ac:dyDescent="0.2">
      <c r="A1207" s="1">
        <f t="shared" si="76"/>
        <v>1070772</v>
      </c>
      <c r="B1207" s="1">
        <f t="shared" si="76"/>
        <v>1070775</v>
      </c>
      <c r="C1207" s="11" t="s">
        <v>54</v>
      </c>
      <c r="D1207" s="1" t="str">
        <f t="shared" si="73"/>
        <v>LE</v>
      </c>
      <c r="E1207" s="1">
        <f t="shared" si="74"/>
        <v>14.7</v>
      </c>
      <c r="F1207" s="1" t="str">
        <f t="shared" si="75"/>
        <v>14.7mm LE</v>
      </c>
      <c r="G1207" s="1" t="str">
        <f>_xlfn.CONCAT(TEXT(Q1207,"0.0"),"mm ",INDEX('Pipe Lookup'!D:D,MATCH('~01 Pipe Segmentation'!R1207,'Pipe Lookup'!C:C,0))," TYPE ",P1207)</f>
        <v>14.7mm Elbow TYPE 22</v>
      </c>
      <c r="L1207" s="1" t="s">
        <v>55</v>
      </c>
      <c r="M1207" s="1" t="s">
        <v>681</v>
      </c>
      <c r="N1207" s="1" t="s">
        <v>683</v>
      </c>
      <c r="O1207" s="1">
        <v>3</v>
      </c>
      <c r="P1207" s="1">
        <v>22</v>
      </c>
      <c r="Q1207" s="1">
        <v>14.7</v>
      </c>
      <c r="R1207" s="1" t="s">
        <v>58</v>
      </c>
      <c r="S1207" s="1" t="s">
        <v>661</v>
      </c>
      <c r="U1207" s="1" t="s">
        <v>684</v>
      </c>
      <c r="V1207" s="1">
        <v>0</v>
      </c>
      <c r="W1207" s="1" t="s">
        <v>86</v>
      </c>
    </row>
    <row r="1208" spans="1:23" x14ac:dyDescent="0.2">
      <c r="A1208" s="1">
        <f t="shared" si="76"/>
        <v>1070772</v>
      </c>
      <c r="B1208" s="1">
        <f t="shared" si="76"/>
        <v>1070776</v>
      </c>
      <c r="C1208" s="11" t="s">
        <v>54</v>
      </c>
      <c r="D1208" s="1" t="str">
        <f t="shared" si="73"/>
        <v>LE</v>
      </c>
      <c r="E1208" s="1">
        <f t="shared" si="74"/>
        <v>14.7</v>
      </c>
      <c r="F1208" s="1" t="str">
        <f t="shared" si="75"/>
        <v>14.7mm LE</v>
      </c>
      <c r="G1208" s="1" t="str">
        <f>_xlfn.CONCAT(TEXT(Q1208,"0.0"),"mm ",INDEX('Pipe Lookup'!D:D,MATCH('~01 Pipe Segmentation'!R1208,'Pipe Lookup'!C:C,0))," TYPE ",P1208)</f>
        <v>14.7mm Elbow TYPE 22</v>
      </c>
      <c r="L1208" s="1" t="s">
        <v>55</v>
      </c>
      <c r="M1208" s="1">
        <v>1070772</v>
      </c>
      <c r="N1208" s="1">
        <v>1070776</v>
      </c>
      <c r="O1208" s="1">
        <v>4</v>
      </c>
      <c r="P1208" s="1">
        <v>22</v>
      </c>
      <c r="Q1208" s="1">
        <v>14.7</v>
      </c>
      <c r="R1208" s="1" t="s">
        <v>58</v>
      </c>
      <c r="S1208" s="1" t="s">
        <v>661</v>
      </c>
      <c r="U1208" s="1" t="s">
        <v>275</v>
      </c>
      <c r="V1208" s="1" t="s">
        <v>175</v>
      </c>
      <c r="W1208" s="1" t="s">
        <v>86</v>
      </c>
    </row>
    <row r="1209" spans="1:23" x14ac:dyDescent="0.2">
      <c r="A1209" s="1">
        <f t="shared" si="76"/>
        <v>1070776</v>
      </c>
      <c r="B1209" s="1">
        <f t="shared" si="76"/>
        <v>1070900</v>
      </c>
      <c r="C1209" s="11" t="s">
        <v>54</v>
      </c>
      <c r="D1209" s="1" t="str">
        <f t="shared" si="73"/>
        <v>FBE</v>
      </c>
      <c r="E1209" s="1">
        <f t="shared" si="74"/>
        <v>14.7</v>
      </c>
      <c r="F1209" s="1" t="str">
        <f t="shared" si="75"/>
        <v>14.7mm FBE</v>
      </c>
      <c r="G1209" s="1" t="str">
        <f>_xlfn.CONCAT(TEXT(Q1209,"0.0"),"mm ",INDEX('Pipe Lookup'!D:D,MATCH('~01 Pipe Segmentation'!R1209,'Pipe Lookup'!C:C,0))," TYPE ",P1209)</f>
        <v>14.7mm Fusion-Bonded Epoxy TYPE 5</v>
      </c>
      <c r="L1209" s="1" t="s">
        <v>55</v>
      </c>
      <c r="M1209" s="1">
        <v>1070776</v>
      </c>
      <c r="N1209" s="1">
        <v>1070900</v>
      </c>
      <c r="O1209" s="1">
        <v>124</v>
      </c>
      <c r="P1209" s="1">
        <v>5</v>
      </c>
      <c r="Q1209" s="1">
        <v>14.7</v>
      </c>
      <c r="R1209" s="1" t="s">
        <v>56</v>
      </c>
      <c r="S1209" s="1" t="s">
        <v>661</v>
      </c>
      <c r="V1209" s="1">
        <v>0</v>
      </c>
      <c r="W1209" s="1" t="s">
        <v>60</v>
      </c>
    </row>
    <row r="1210" spans="1:23" x14ac:dyDescent="0.2">
      <c r="A1210" s="1">
        <f t="shared" si="76"/>
        <v>1070900</v>
      </c>
      <c r="B1210" s="1">
        <f t="shared" si="76"/>
        <v>1071795.6299999999</v>
      </c>
      <c r="C1210" s="11" t="s">
        <v>54</v>
      </c>
      <c r="D1210" s="1" t="str">
        <f t="shared" si="73"/>
        <v>FBE</v>
      </c>
      <c r="E1210" s="1">
        <f t="shared" si="74"/>
        <v>14.7</v>
      </c>
      <c r="F1210" s="1" t="str">
        <f t="shared" si="75"/>
        <v>14.7mm FBE</v>
      </c>
      <c r="G1210" s="1" t="str">
        <f>_xlfn.CONCAT(TEXT(Q1210,"0.0"),"mm ",INDEX('Pipe Lookup'!D:D,MATCH('~01 Pipe Segmentation'!R1210,'Pipe Lookup'!C:C,0))," TYPE ",P1210)</f>
        <v>14.7mm Fusion-Bonded Epoxy TYPE 5</v>
      </c>
      <c r="L1210" s="1" t="s">
        <v>55</v>
      </c>
      <c r="M1210" s="1">
        <v>1070900</v>
      </c>
      <c r="N1210" s="1">
        <v>1071795.6299999999</v>
      </c>
      <c r="O1210" s="1">
        <v>895.62999999988824</v>
      </c>
      <c r="P1210" s="1">
        <v>5</v>
      </c>
      <c r="Q1210" s="1">
        <v>14.7</v>
      </c>
      <c r="R1210" s="1" t="s">
        <v>56</v>
      </c>
      <c r="S1210" s="1" t="s">
        <v>685</v>
      </c>
      <c r="V1210" s="1">
        <v>0</v>
      </c>
      <c r="W1210" s="1" t="s">
        <v>60</v>
      </c>
    </row>
    <row r="1211" spans="1:23" x14ac:dyDescent="0.2">
      <c r="A1211" s="1">
        <f t="shared" si="76"/>
        <v>1071795.6299999999</v>
      </c>
      <c r="B1211" s="1">
        <f t="shared" si="76"/>
        <v>1071799.83</v>
      </c>
      <c r="C1211" s="11" t="s">
        <v>54</v>
      </c>
      <c r="D1211" s="1" t="str">
        <f t="shared" si="73"/>
        <v>LE</v>
      </c>
      <c r="E1211" s="1">
        <f t="shared" si="74"/>
        <v>14.7</v>
      </c>
      <c r="F1211" s="1" t="str">
        <f t="shared" si="75"/>
        <v>14.7mm LE</v>
      </c>
      <c r="G1211" s="1" t="str">
        <f>_xlfn.CONCAT(TEXT(Q1211,"0.0"),"mm ",INDEX('Pipe Lookup'!D:D,MATCH('~01 Pipe Segmentation'!R1211,'Pipe Lookup'!C:C,0))," TYPE ",P1211)</f>
        <v>14.7mm Elbow TYPE 22</v>
      </c>
      <c r="L1211" s="1" t="s">
        <v>55</v>
      </c>
      <c r="M1211" s="1">
        <v>1071795.6299999999</v>
      </c>
      <c r="N1211" s="1">
        <v>1071799.83</v>
      </c>
      <c r="O1211" s="1">
        <v>4.2000000001862645</v>
      </c>
      <c r="P1211" s="1">
        <v>22</v>
      </c>
      <c r="Q1211" s="1">
        <v>14.7</v>
      </c>
      <c r="R1211" s="1" t="s">
        <v>58</v>
      </c>
      <c r="S1211" s="1" t="s">
        <v>685</v>
      </c>
      <c r="U1211" s="1" t="s">
        <v>686</v>
      </c>
      <c r="V1211" s="1">
        <v>0</v>
      </c>
      <c r="W1211" s="1" t="s">
        <v>60</v>
      </c>
    </row>
    <row r="1212" spans="1:23" x14ac:dyDescent="0.2">
      <c r="A1212" s="1">
        <f t="shared" si="76"/>
        <v>1071799.83</v>
      </c>
      <c r="B1212" s="1">
        <f t="shared" si="76"/>
        <v>1072145.3899999999</v>
      </c>
      <c r="C1212" s="11" t="s">
        <v>54</v>
      </c>
      <c r="D1212" s="1" t="str">
        <f t="shared" si="73"/>
        <v>FBE</v>
      </c>
      <c r="E1212" s="1">
        <f t="shared" si="74"/>
        <v>14.7</v>
      </c>
      <c r="F1212" s="1" t="str">
        <f t="shared" si="75"/>
        <v>14.7mm FBE</v>
      </c>
      <c r="G1212" s="1" t="str">
        <f>_xlfn.CONCAT(TEXT(Q1212,"0.0"),"mm ",INDEX('Pipe Lookup'!D:D,MATCH('~01 Pipe Segmentation'!R1212,'Pipe Lookup'!C:C,0))," TYPE ",P1212)</f>
        <v>14.7mm Fusion-Bonded Epoxy TYPE 5</v>
      </c>
      <c r="L1212" s="1" t="s">
        <v>55</v>
      </c>
      <c r="M1212" s="1">
        <v>1071799.83</v>
      </c>
      <c r="N1212" s="1">
        <v>1072145.3899999999</v>
      </c>
      <c r="O1212" s="1">
        <v>345.55999999982305</v>
      </c>
      <c r="P1212" s="1">
        <v>5</v>
      </c>
      <c r="Q1212" s="1">
        <v>14.7</v>
      </c>
      <c r="R1212" s="1" t="s">
        <v>56</v>
      </c>
      <c r="S1212" s="1" t="s">
        <v>685</v>
      </c>
      <c r="V1212" s="1">
        <v>0</v>
      </c>
      <c r="W1212" s="1" t="s">
        <v>60</v>
      </c>
    </row>
    <row r="1213" spans="1:23" x14ac:dyDescent="0.2">
      <c r="A1213" s="1">
        <f t="shared" si="76"/>
        <v>1072145.3899999999</v>
      </c>
      <c r="B1213" s="1">
        <f t="shared" si="76"/>
        <v>1072169.3899999999</v>
      </c>
      <c r="C1213" s="11" t="s">
        <v>54</v>
      </c>
      <c r="D1213" s="1" t="str">
        <f t="shared" si="73"/>
        <v>FBE</v>
      </c>
      <c r="E1213" s="1">
        <f t="shared" si="74"/>
        <v>19</v>
      </c>
      <c r="F1213" s="1" t="str">
        <f t="shared" si="75"/>
        <v>19.0mm FBE</v>
      </c>
      <c r="G1213" s="1" t="str">
        <f>_xlfn.CONCAT(TEXT(Q1213,"0.0"),"mm ",INDEX('Pipe Lookup'!D:D,MATCH('~01 Pipe Segmentation'!R1213,'Pipe Lookup'!C:C,0))," TYPE ",P1213)</f>
        <v>19.0mm Fusion-Bonded Epoxy TYPE 7</v>
      </c>
      <c r="L1213" s="1" t="s">
        <v>55</v>
      </c>
      <c r="M1213" s="1">
        <v>1072145.3899999999</v>
      </c>
      <c r="N1213" s="1">
        <v>1072169.3899999999</v>
      </c>
      <c r="O1213" s="1">
        <v>24</v>
      </c>
      <c r="P1213" s="1">
        <v>7</v>
      </c>
      <c r="Q1213" s="1">
        <v>19</v>
      </c>
      <c r="R1213" s="1" t="s">
        <v>56</v>
      </c>
      <c r="S1213" s="1" t="s">
        <v>685</v>
      </c>
      <c r="V1213" s="1">
        <v>0</v>
      </c>
      <c r="W1213" s="1" t="s">
        <v>60</v>
      </c>
    </row>
    <row r="1214" spans="1:23" x14ac:dyDescent="0.2">
      <c r="A1214" s="1">
        <f t="shared" si="76"/>
        <v>1072169.3899999999</v>
      </c>
      <c r="B1214" s="1">
        <f t="shared" si="76"/>
        <v>1072173.99</v>
      </c>
      <c r="C1214" s="11" t="s">
        <v>54</v>
      </c>
      <c r="D1214" s="1" t="str">
        <f t="shared" si="73"/>
        <v>LE</v>
      </c>
      <c r="E1214" s="1">
        <f t="shared" si="74"/>
        <v>19</v>
      </c>
      <c r="F1214" s="1" t="str">
        <f t="shared" si="75"/>
        <v>19.0mm LE</v>
      </c>
      <c r="G1214" s="1" t="str">
        <f>_xlfn.CONCAT(TEXT(Q1214,"0.0"),"mm ",INDEX('Pipe Lookup'!D:D,MATCH('~01 Pipe Segmentation'!R1214,'Pipe Lookup'!C:C,0))," TYPE ",P1214)</f>
        <v>19.0mm Elbow TYPE 26</v>
      </c>
      <c r="L1214" s="1" t="s">
        <v>55</v>
      </c>
      <c r="M1214" s="1">
        <v>1072169.3899999999</v>
      </c>
      <c r="N1214" s="1">
        <v>1072173.99</v>
      </c>
      <c r="O1214" s="1">
        <v>4.6000000000931323</v>
      </c>
      <c r="P1214" s="1">
        <v>26</v>
      </c>
      <c r="Q1214" s="1">
        <v>19</v>
      </c>
      <c r="R1214" s="1" t="s">
        <v>58</v>
      </c>
      <c r="S1214" s="1" t="s">
        <v>685</v>
      </c>
      <c r="U1214" s="1" t="s">
        <v>687</v>
      </c>
      <c r="V1214" s="1">
        <v>0</v>
      </c>
      <c r="W1214" s="1" t="s">
        <v>60</v>
      </c>
    </row>
    <row r="1215" spans="1:23" x14ac:dyDescent="0.2">
      <c r="A1215" s="1">
        <f t="shared" si="76"/>
        <v>1072173.99</v>
      </c>
      <c r="B1215" s="1">
        <f t="shared" si="76"/>
        <v>1072197.99</v>
      </c>
      <c r="C1215" s="11" t="s">
        <v>54</v>
      </c>
      <c r="D1215" s="1" t="str">
        <f t="shared" si="73"/>
        <v>FBE</v>
      </c>
      <c r="E1215" s="1">
        <f t="shared" si="74"/>
        <v>19</v>
      </c>
      <c r="F1215" s="1" t="str">
        <f t="shared" si="75"/>
        <v>19.0mm FBE</v>
      </c>
      <c r="G1215" s="1" t="str">
        <f>_xlfn.CONCAT(TEXT(Q1215,"0.0"),"mm ",INDEX('Pipe Lookup'!D:D,MATCH('~01 Pipe Segmentation'!R1215,'Pipe Lookup'!C:C,0))," TYPE ",P1215)</f>
        <v>19.0mm Fusion-Bonded Epoxy TYPE 7</v>
      </c>
      <c r="L1215" s="1" t="s">
        <v>55</v>
      </c>
      <c r="M1215" s="1">
        <v>1072173.99</v>
      </c>
      <c r="N1215" s="1">
        <v>1072197.99</v>
      </c>
      <c r="O1215" s="1">
        <v>24</v>
      </c>
      <c r="P1215" s="1">
        <v>7</v>
      </c>
      <c r="Q1215" s="1">
        <v>19</v>
      </c>
      <c r="R1215" s="1" t="s">
        <v>56</v>
      </c>
      <c r="S1215" s="1" t="s">
        <v>685</v>
      </c>
      <c r="V1215" s="1">
        <v>0</v>
      </c>
      <c r="W1215" s="1" t="s">
        <v>60</v>
      </c>
    </row>
    <row r="1216" spans="1:23" x14ac:dyDescent="0.2">
      <c r="A1216" s="1">
        <f t="shared" si="76"/>
        <v>1072197.99</v>
      </c>
      <c r="B1216" s="1">
        <f t="shared" si="76"/>
        <v>1072454</v>
      </c>
      <c r="C1216" s="11" t="s">
        <v>54</v>
      </c>
      <c r="D1216" s="1" t="str">
        <f t="shared" si="73"/>
        <v>FBE</v>
      </c>
      <c r="E1216" s="1">
        <f t="shared" si="74"/>
        <v>14.7</v>
      </c>
      <c r="F1216" s="1" t="str">
        <f t="shared" si="75"/>
        <v>14.7mm FBE</v>
      </c>
      <c r="G1216" s="1" t="str">
        <f>_xlfn.CONCAT(TEXT(Q1216,"0.0"),"mm ",INDEX('Pipe Lookup'!D:D,MATCH('~01 Pipe Segmentation'!R1216,'Pipe Lookup'!C:C,0))," TYPE ",P1216)</f>
        <v>14.7mm Fusion-Bonded Epoxy TYPE 5</v>
      </c>
      <c r="L1216" s="1" t="s">
        <v>55</v>
      </c>
      <c r="M1216" s="1">
        <v>1072197.99</v>
      </c>
      <c r="N1216" s="1">
        <v>1072454</v>
      </c>
      <c r="O1216" s="1">
        <v>256.01000000000931</v>
      </c>
      <c r="P1216" s="1">
        <v>5</v>
      </c>
      <c r="Q1216" s="1">
        <v>14.7</v>
      </c>
      <c r="R1216" s="1" t="s">
        <v>56</v>
      </c>
      <c r="S1216" s="1" t="s">
        <v>685</v>
      </c>
      <c r="V1216" s="1">
        <v>0</v>
      </c>
      <c r="W1216" s="1" t="s">
        <v>60</v>
      </c>
    </row>
    <row r="1217" spans="1:23" x14ac:dyDescent="0.2">
      <c r="A1217" s="1">
        <f t="shared" si="76"/>
        <v>1072454</v>
      </c>
      <c r="B1217" s="1">
        <f t="shared" si="76"/>
        <v>1072455</v>
      </c>
      <c r="C1217" s="11" t="s">
        <v>54</v>
      </c>
      <c r="D1217" s="1" t="str">
        <f t="shared" si="73"/>
        <v>LE</v>
      </c>
      <c r="E1217" s="1">
        <f t="shared" si="74"/>
        <v>14.7</v>
      </c>
      <c r="F1217" s="1" t="str">
        <f t="shared" si="75"/>
        <v>14.7mm LE</v>
      </c>
      <c r="G1217" s="1" t="str">
        <f>_xlfn.CONCAT(TEXT(Q1217,"0.0"),"mm ",INDEX('Pipe Lookup'!D:D,MATCH('~01 Pipe Segmentation'!R1217,'Pipe Lookup'!C:C,0))," TYPE ",P1217)</f>
        <v>14.7mm Elbow TYPE 22</v>
      </c>
      <c r="L1217" s="1" t="s">
        <v>55</v>
      </c>
      <c r="M1217" s="1">
        <v>1072454</v>
      </c>
      <c r="N1217" s="1">
        <v>1072455</v>
      </c>
      <c r="O1217" s="1">
        <v>1</v>
      </c>
      <c r="P1217" s="1">
        <v>22</v>
      </c>
      <c r="Q1217" s="1">
        <v>14.7</v>
      </c>
      <c r="R1217" s="1" t="s">
        <v>58</v>
      </c>
      <c r="S1217" s="1" t="s">
        <v>685</v>
      </c>
      <c r="U1217" s="1" t="s">
        <v>688</v>
      </c>
      <c r="V1217" s="1">
        <v>0</v>
      </c>
      <c r="W1217" s="1" t="s">
        <v>60</v>
      </c>
    </row>
    <row r="1218" spans="1:23" x14ac:dyDescent="0.2">
      <c r="A1218" s="1">
        <f t="shared" si="76"/>
        <v>1072455</v>
      </c>
      <c r="B1218" s="1">
        <f t="shared" si="76"/>
        <v>1072458</v>
      </c>
      <c r="C1218" s="11" t="s">
        <v>54</v>
      </c>
      <c r="D1218" s="1" t="str">
        <f t="shared" si="73"/>
        <v>LE</v>
      </c>
      <c r="E1218" s="1">
        <f t="shared" si="74"/>
        <v>14.7</v>
      </c>
      <c r="F1218" s="1" t="str">
        <f t="shared" si="75"/>
        <v>14.7mm LE</v>
      </c>
      <c r="G1218" s="1" t="str">
        <f>_xlfn.CONCAT(TEXT(Q1218,"0.0"),"mm ",INDEX('Pipe Lookup'!D:D,MATCH('~01 Pipe Segmentation'!R1218,'Pipe Lookup'!C:C,0))," TYPE ",P1218)</f>
        <v>14.7mm Elbow TYPE 22</v>
      </c>
      <c r="L1218" s="1" t="s">
        <v>55</v>
      </c>
      <c r="M1218" s="1">
        <v>1072455</v>
      </c>
      <c r="N1218" s="1" t="s">
        <v>689</v>
      </c>
      <c r="O1218" s="1">
        <v>3</v>
      </c>
      <c r="P1218" s="1">
        <v>22</v>
      </c>
      <c r="Q1218" s="1">
        <v>14.7</v>
      </c>
      <c r="R1218" s="1" t="s">
        <v>58</v>
      </c>
      <c r="S1218" s="1" t="s">
        <v>685</v>
      </c>
      <c r="U1218" s="1" t="s">
        <v>690</v>
      </c>
      <c r="V1218" s="1">
        <v>0</v>
      </c>
      <c r="W1218" s="1" t="s">
        <v>86</v>
      </c>
    </row>
    <row r="1219" spans="1:23" x14ac:dyDescent="0.2">
      <c r="A1219" s="1">
        <f t="shared" si="76"/>
        <v>1072458</v>
      </c>
      <c r="B1219" s="1">
        <f t="shared" si="76"/>
        <v>1072475</v>
      </c>
      <c r="C1219" s="11" t="s">
        <v>54</v>
      </c>
      <c r="D1219" s="1" t="str">
        <f t="shared" ref="D1219:D1251" si="77">TRIM(LEFT(R1219,3))</f>
        <v>FBE</v>
      </c>
      <c r="E1219" s="1">
        <f t="shared" ref="E1219:E1251" si="78">Q1219</f>
        <v>14.7</v>
      </c>
      <c r="F1219" s="1" t="str">
        <f t="shared" ref="F1219:F1251" si="79">_xlfn.CONCAT(TEXT(Q1219,"0.0"),"mm ",R1219)</f>
        <v>14.7mm FBE</v>
      </c>
      <c r="G1219" s="1" t="str">
        <f>_xlfn.CONCAT(TEXT(Q1219,"0.0"),"mm ",INDEX('Pipe Lookup'!D:D,MATCH('~01 Pipe Segmentation'!R1219,'Pipe Lookup'!C:C,0))," TYPE ",P1219)</f>
        <v>14.7mm Fusion-Bonded Epoxy TYPE 5</v>
      </c>
      <c r="L1219" s="1" t="s">
        <v>55</v>
      </c>
      <c r="M1219" s="1" t="s">
        <v>689</v>
      </c>
      <c r="N1219" s="1" t="s">
        <v>691</v>
      </c>
      <c r="O1219" s="1">
        <v>17</v>
      </c>
      <c r="P1219" s="1">
        <v>5</v>
      </c>
      <c r="Q1219" s="1">
        <v>14.7</v>
      </c>
      <c r="R1219" s="1" t="s">
        <v>56</v>
      </c>
      <c r="S1219" s="1" t="s">
        <v>685</v>
      </c>
      <c r="V1219" s="1">
        <v>0</v>
      </c>
      <c r="W1219" s="1" t="s">
        <v>60</v>
      </c>
    </row>
    <row r="1220" spans="1:23" x14ac:dyDescent="0.2">
      <c r="A1220" s="1">
        <f t="shared" si="76"/>
        <v>1072475</v>
      </c>
      <c r="B1220" s="1">
        <f t="shared" si="76"/>
        <v>1072479</v>
      </c>
      <c r="C1220" s="11" t="s">
        <v>54</v>
      </c>
      <c r="D1220" s="1" t="str">
        <f t="shared" si="77"/>
        <v>LE</v>
      </c>
      <c r="E1220" s="1">
        <f t="shared" si="78"/>
        <v>14.7</v>
      </c>
      <c r="F1220" s="1" t="str">
        <f t="shared" si="79"/>
        <v>14.7mm LE</v>
      </c>
      <c r="G1220" s="1" t="str">
        <f>_xlfn.CONCAT(TEXT(Q1220,"0.0"),"mm ",INDEX('Pipe Lookup'!D:D,MATCH('~01 Pipe Segmentation'!R1220,'Pipe Lookup'!C:C,0))," TYPE ",P1220)</f>
        <v>14.7mm Elbow TYPE 22</v>
      </c>
      <c r="L1220" s="1" t="s">
        <v>55</v>
      </c>
      <c r="M1220" s="1" t="s">
        <v>691</v>
      </c>
      <c r="N1220" s="1" t="s">
        <v>692</v>
      </c>
      <c r="O1220" s="1">
        <v>4</v>
      </c>
      <c r="P1220" s="1">
        <v>22</v>
      </c>
      <c r="Q1220" s="1">
        <v>14.7</v>
      </c>
      <c r="R1220" s="1" t="s">
        <v>58</v>
      </c>
      <c r="S1220" s="1" t="s">
        <v>685</v>
      </c>
      <c r="U1220" s="1" t="s">
        <v>693</v>
      </c>
      <c r="V1220" s="1">
        <v>0</v>
      </c>
      <c r="W1220" s="1" t="s">
        <v>60</v>
      </c>
    </row>
    <row r="1221" spans="1:23" x14ac:dyDescent="0.2">
      <c r="A1221" s="1">
        <f t="shared" si="76"/>
        <v>1072479</v>
      </c>
      <c r="B1221" s="1">
        <f t="shared" si="76"/>
        <v>1072676</v>
      </c>
      <c r="C1221" s="11" t="s">
        <v>54</v>
      </c>
      <c r="D1221" s="1" t="str">
        <f t="shared" si="77"/>
        <v>FBE</v>
      </c>
      <c r="E1221" s="1">
        <f t="shared" si="78"/>
        <v>14.7</v>
      </c>
      <c r="F1221" s="1" t="str">
        <f t="shared" si="79"/>
        <v>14.7mm FBE</v>
      </c>
      <c r="G1221" s="1" t="str">
        <f>_xlfn.CONCAT(TEXT(Q1221,"0.0"),"mm ",INDEX('Pipe Lookup'!D:D,MATCH('~01 Pipe Segmentation'!R1221,'Pipe Lookup'!C:C,0))," TYPE ",P1221)</f>
        <v>14.7mm Fusion-Bonded Epoxy TYPE 5</v>
      </c>
      <c r="L1221" s="1" t="s">
        <v>55</v>
      </c>
      <c r="M1221" s="1" t="s">
        <v>692</v>
      </c>
      <c r="N1221" s="1" t="s">
        <v>694</v>
      </c>
      <c r="O1221" s="1">
        <v>197</v>
      </c>
      <c r="P1221" s="1">
        <v>5</v>
      </c>
      <c r="Q1221" s="1">
        <v>14.7</v>
      </c>
      <c r="R1221" s="1" t="s">
        <v>56</v>
      </c>
      <c r="S1221" s="1" t="s">
        <v>685</v>
      </c>
      <c r="V1221" s="1">
        <v>0</v>
      </c>
      <c r="W1221" s="1" t="s">
        <v>60</v>
      </c>
    </row>
    <row r="1222" spans="1:23" x14ac:dyDescent="0.2">
      <c r="A1222" s="1">
        <f t="shared" si="76"/>
        <v>1072676</v>
      </c>
      <c r="B1222" s="1">
        <f t="shared" si="76"/>
        <v>1072680</v>
      </c>
      <c r="C1222" s="11" t="s">
        <v>54</v>
      </c>
      <c r="D1222" s="1" t="str">
        <f t="shared" si="77"/>
        <v>LE</v>
      </c>
      <c r="E1222" s="1">
        <f t="shared" si="78"/>
        <v>14.7</v>
      </c>
      <c r="F1222" s="1" t="str">
        <f t="shared" si="79"/>
        <v>14.7mm LE</v>
      </c>
      <c r="G1222" s="1" t="str">
        <f>_xlfn.CONCAT(TEXT(Q1222,"0.0"),"mm ",INDEX('Pipe Lookup'!D:D,MATCH('~01 Pipe Segmentation'!R1222,'Pipe Lookup'!C:C,0))," TYPE ",P1222)</f>
        <v>14.7mm Elbow TYPE 22</v>
      </c>
      <c r="L1222" s="1" t="s">
        <v>55</v>
      </c>
      <c r="M1222" s="1" t="s">
        <v>694</v>
      </c>
      <c r="N1222" s="1" t="s">
        <v>695</v>
      </c>
      <c r="O1222" s="1">
        <v>4</v>
      </c>
      <c r="P1222" s="1">
        <v>22</v>
      </c>
      <c r="Q1222" s="1">
        <v>14.7</v>
      </c>
      <c r="R1222" s="1" t="s">
        <v>58</v>
      </c>
      <c r="S1222" s="1" t="s">
        <v>685</v>
      </c>
      <c r="U1222" s="1" t="s">
        <v>696</v>
      </c>
      <c r="V1222" s="1">
        <v>0</v>
      </c>
      <c r="W1222" s="1" t="s">
        <v>60</v>
      </c>
    </row>
    <row r="1223" spans="1:23" x14ac:dyDescent="0.2">
      <c r="A1223" s="1">
        <f t="shared" si="76"/>
        <v>1072680</v>
      </c>
      <c r="B1223" s="1">
        <f t="shared" si="76"/>
        <v>1072697</v>
      </c>
      <c r="C1223" s="11" t="s">
        <v>54</v>
      </c>
      <c r="D1223" s="1" t="str">
        <f t="shared" si="77"/>
        <v>FBE</v>
      </c>
      <c r="E1223" s="1">
        <f t="shared" si="78"/>
        <v>14.7</v>
      </c>
      <c r="F1223" s="1" t="str">
        <f t="shared" si="79"/>
        <v>14.7mm FBE</v>
      </c>
      <c r="G1223" s="1" t="str">
        <f>_xlfn.CONCAT(TEXT(Q1223,"0.0"),"mm ",INDEX('Pipe Lookup'!D:D,MATCH('~01 Pipe Segmentation'!R1223,'Pipe Lookup'!C:C,0))," TYPE ",P1223)</f>
        <v>14.7mm Fusion-Bonded Epoxy TYPE 5</v>
      </c>
      <c r="L1223" s="1" t="s">
        <v>55</v>
      </c>
      <c r="M1223" s="1" t="s">
        <v>695</v>
      </c>
      <c r="N1223" s="1" t="s">
        <v>697</v>
      </c>
      <c r="O1223" s="1">
        <v>17</v>
      </c>
      <c r="P1223" s="1">
        <v>5</v>
      </c>
      <c r="Q1223" s="1">
        <v>14.7</v>
      </c>
      <c r="R1223" s="1" t="s">
        <v>56</v>
      </c>
      <c r="S1223" s="1" t="s">
        <v>685</v>
      </c>
      <c r="V1223" s="1">
        <v>0</v>
      </c>
      <c r="W1223" s="1" t="s">
        <v>60</v>
      </c>
    </row>
    <row r="1224" spans="1:23" x14ac:dyDescent="0.2">
      <c r="A1224" s="1">
        <f t="shared" si="76"/>
        <v>1072697</v>
      </c>
      <c r="B1224" s="1">
        <f t="shared" si="76"/>
        <v>1072699</v>
      </c>
      <c r="C1224" s="11" t="s">
        <v>54</v>
      </c>
      <c r="D1224" s="1" t="str">
        <f t="shared" si="77"/>
        <v>LE</v>
      </c>
      <c r="E1224" s="1">
        <f t="shared" si="78"/>
        <v>14.7</v>
      </c>
      <c r="F1224" s="1" t="str">
        <f t="shared" si="79"/>
        <v>14.7mm LE</v>
      </c>
      <c r="G1224" s="1" t="str">
        <f>_xlfn.CONCAT(TEXT(Q1224,"0.0"),"mm ",INDEX('Pipe Lookup'!D:D,MATCH('~01 Pipe Segmentation'!R1224,'Pipe Lookup'!C:C,0))," TYPE ",P1224)</f>
        <v>14.7mm Elbow TYPE 22</v>
      </c>
      <c r="L1224" s="1" t="s">
        <v>55</v>
      </c>
      <c r="M1224" s="1" t="s">
        <v>697</v>
      </c>
      <c r="N1224" s="1" t="s">
        <v>698</v>
      </c>
      <c r="O1224" s="1">
        <v>2</v>
      </c>
      <c r="P1224" s="1">
        <v>22</v>
      </c>
      <c r="Q1224" s="1">
        <v>14.7</v>
      </c>
      <c r="R1224" s="1" t="s">
        <v>58</v>
      </c>
      <c r="S1224" s="1" t="s">
        <v>685</v>
      </c>
      <c r="U1224" s="1" t="s">
        <v>275</v>
      </c>
      <c r="V1224" s="1">
        <v>0</v>
      </c>
      <c r="W1224" s="1" t="s">
        <v>60</v>
      </c>
    </row>
    <row r="1225" spans="1:23" x14ac:dyDescent="0.2">
      <c r="A1225" s="1">
        <f t="shared" si="76"/>
        <v>1072697</v>
      </c>
      <c r="B1225" s="1">
        <f t="shared" si="76"/>
        <v>1072699</v>
      </c>
      <c r="C1225" s="11" t="s">
        <v>54</v>
      </c>
      <c r="D1225" s="1" t="str">
        <f t="shared" si="77"/>
        <v>LE</v>
      </c>
      <c r="E1225" s="1">
        <f t="shared" si="78"/>
        <v>14.7</v>
      </c>
      <c r="F1225" s="1" t="str">
        <f t="shared" si="79"/>
        <v>14.7mm LE</v>
      </c>
      <c r="G1225" s="1" t="str">
        <f>_xlfn.CONCAT(TEXT(Q1225,"0.0"),"mm ",INDEX('Pipe Lookup'!D:D,MATCH('~01 Pipe Segmentation'!R1225,'Pipe Lookup'!C:C,0))," TYPE ",P1225)</f>
        <v>14.7mm Elbow TYPE 22</v>
      </c>
      <c r="L1225" s="1" t="s">
        <v>55</v>
      </c>
      <c r="M1225" s="1">
        <v>1072697</v>
      </c>
      <c r="N1225" s="1">
        <v>1072699</v>
      </c>
      <c r="O1225" s="1">
        <v>2</v>
      </c>
      <c r="P1225" s="1">
        <v>22</v>
      </c>
      <c r="Q1225" s="1">
        <v>14.7</v>
      </c>
      <c r="R1225" s="1" t="s">
        <v>58</v>
      </c>
      <c r="S1225" s="1" t="s">
        <v>685</v>
      </c>
      <c r="U1225" s="1" t="s">
        <v>699</v>
      </c>
      <c r="V1225" s="1" t="s">
        <v>175</v>
      </c>
      <c r="W1225" s="1" t="s">
        <v>86</v>
      </c>
    </row>
    <row r="1226" spans="1:23" x14ac:dyDescent="0.2">
      <c r="A1226" s="1">
        <f t="shared" si="76"/>
        <v>1072699</v>
      </c>
      <c r="B1226" s="1">
        <f t="shared" si="76"/>
        <v>1073298.17</v>
      </c>
      <c r="C1226" s="11" t="s">
        <v>54</v>
      </c>
      <c r="D1226" s="1" t="str">
        <f t="shared" si="77"/>
        <v>FBE</v>
      </c>
      <c r="E1226" s="1">
        <f t="shared" si="78"/>
        <v>14.7</v>
      </c>
      <c r="F1226" s="1" t="str">
        <f t="shared" si="79"/>
        <v>14.7mm FBE</v>
      </c>
      <c r="G1226" s="1" t="str">
        <f>_xlfn.CONCAT(TEXT(Q1226,"0.0"),"mm ",INDEX('Pipe Lookup'!D:D,MATCH('~01 Pipe Segmentation'!R1226,'Pipe Lookup'!C:C,0))," TYPE ",P1226)</f>
        <v>14.7mm Fusion-Bonded Epoxy TYPE 5</v>
      </c>
      <c r="L1226" s="1" t="s">
        <v>55</v>
      </c>
      <c r="M1226" s="1">
        <v>1072699</v>
      </c>
      <c r="N1226" s="1">
        <v>1073298.17</v>
      </c>
      <c r="O1226" s="1">
        <v>599.16999999992549</v>
      </c>
      <c r="P1226" s="1">
        <v>5</v>
      </c>
      <c r="Q1226" s="1">
        <v>14.7</v>
      </c>
      <c r="R1226" s="1" t="s">
        <v>56</v>
      </c>
      <c r="S1226" s="1" t="s">
        <v>685</v>
      </c>
      <c r="V1226" s="1">
        <v>0</v>
      </c>
      <c r="W1226" s="1" t="s">
        <v>60</v>
      </c>
    </row>
    <row r="1227" spans="1:23" x14ac:dyDescent="0.2">
      <c r="A1227" s="1">
        <f t="shared" si="76"/>
        <v>1073298.17</v>
      </c>
      <c r="B1227" s="1">
        <f t="shared" si="76"/>
        <v>1073322.17</v>
      </c>
      <c r="C1227" s="11" t="s">
        <v>54</v>
      </c>
      <c r="D1227" s="1" t="str">
        <f t="shared" si="77"/>
        <v>FBE</v>
      </c>
      <c r="E1227" s="1">
        <f t="shared" si="78"/>
        <v>19</v>
      </c>
      <c r="F1227" s="1" t="str">
        <f t="shared" si="79"/>
        <v>19.0mm FBE</v>
      </c>
      <c r="G1227" s="1" t="str">
        <f>_xlfn.CONCAT(TEXT(Q1227,"0.0"),"mm ",INDEX('Pipe Lookup'!D:D,MATCH('~01 Pipe Segmentation'!R1227,'Pipe Lookup'!C:C,0))," TYPE ",P1227)</f>
        <v>19.0mm Fusion-Bonded Epoxy TYPE 7</v>
      </c>
      <c r="L1227" s="1" t="s">
        <v>55</v>
      </c>
      <c r="M1227" s="1">
        <v>1073298.17</v>
      </c>
      <c r="N1227" s="1">
        <v>1073322.17</v>
      </c>
      <c r="O1227" s="1">
        <v>24</v>
      </c>
      <c r="P1227" s="1">
        <v>7</v>
      </c>
      <c r="Q1227" s="1">
        <v>19</v>
      </c>
      <c r="R1227" s="1" t="s">
        <v>56</v>
      </c>
      <c r="S1227" s="1" t="s">
        <v>685</v>
      </c>
      <c r="V1227" s="1">
        <v>0</v>
      </c>
      <c r="W1227" s="1" t="s">
        <v>60</v>
      </c>
    </row>
    <row r="1228" spans="1:23" x14ac:dyDescent="0.2">
      <c r="A1228" s="1">
        <f t="shared" si="76"/>
        <v>1073322.17</v>
      </c>
      <c r="B1228" s="1">
        <f t="shared" si="76"/>
        <v>1073326.3700000001</v>
      </c>
      <c r="C1228" s="11" t="s">
        <v>54</v>
      </c>
      <c r="D1228" s="1" t="str">
        <f t="shared" si="77"/>
        <v>LE</v>
      </c>
      <c r="E1228" s="1">
        <f t="shared" si="78"/>
        <v>19</v>
      </c>
      <c r="F1228" s="1" t="str">
        <f t="shared" si="79"/>
        <v>19.0mm LE</v>
      </c>
      <c r="G1228" s="1" t="str">
        <f>_xlfn.CONCAT(TEXT(Q1228,"0.0"),"mm ",INDEX('Pipe Lookup'!D:D,MATCH('~01 Pipe Segmentation'!R1228,'Pipe Lookup'!C:C,0))," TYPE ",P1228)</f>
        <v>19.0mm Elbow TYPE 26</v>
      </c>
      <c r="L1228" s="1" t="s">
        <v>55</v>
      </c>
      <c r="M1228" s="1">
        <v>1073322.17</v>
      </c>
      <c r="N1228" s="1">
        <v>1073326.3700000001</v>
      </c>
      <c r="O1228" s="1">
        <v>4.2000000001862645</v>
      </c>
      <c r="P1228" s="1">
        <v>26</v>
      </c>
      <c r="Q1228" s="1">
        <v>19</v>
      </c>
      <c r="R1228" s="1" t="s">
        <v>58</v>
      </c>
      <c r="S1228" s="1" t="s">
        <v>685</v>
      </c>
      <c r="U1228" s="1" t="s">
        <v>700</v>
      </c>
      <c r="V1228" s="1">
        <v>0</v>
      </c>
      <c r="W1228" s="1" t="s">
        <v>60</v>
      </c>
    </row>
    <row r="1229" spans="1:23" x14ac:dyDescent="0.2">
      <c r="A1229" s="1">
        <f t="shared" si="76"/>
        <v>1073326.3700000001</v>
      </c>
      <c r="B1229" s="1">
        <f t="shared" si="76"/>
        <v>1073350.3700000001</v>
      </c>
      <c r="C1229" s="11" t="s">
        <v>54</v>
      </c>
      <c r="D1229" s="1" t="str">
        <f t="shared" si="77"/>
        <v>FBE</v>
      </c>
      <c r="E1229" s="1">
        <f t="shared" si="78"/>
        <v>19</v>
      </c>
      <c r="F1229" s="1" t="str">
        <f t="shared" si="79"/>
        <v>19.0mm FBE</v>
      </c>
      <c r="G1229" s="1" t="str">
        <f>_xlfn.CONCAT(TEXT(Q1229,"0.0"),"mm ",INDEX('Pipe Lookup'!D:D,MATCH('~01 Pipe Segmentation'!R1229,'Pipe Lookup'!C:C,0))," TYPE ",P1229)</f>
        <v>19.0mm Fusion-Bonded Epoxy TYPE 7</v>
      </c>
      <c r="L1229" s="1" t="s">
        <v>55</v>
      </c>
      <c r="M1229" s="1">
        <v>1073326.3700000001</v>
      </c>
      <c r="N1229" s="1">
        <v>1073350.3700000001</v>
      </c>
      <c r="O1229" s="1">
        <v>24</v>
      </c>
      <c r="P1229" s="1">
        <v>7</v>
      </c>
      <c r="Q1229" s="1">
        <v>19</v>
      </c>
      <c r="R1229" s="1" t="s">
        <v>56</v>
      </c>
      <c r="S1229" s="1" t="s">
        <v>685</v>
      </c>
      <c r="V1229" s="1">
        <v>0</v>
      </c>
      <c r="W1229" s="1" t="s">
        <v>60</v>
      </c>
    </row>
    <row r="1230" spans="1:23" x14ac:dyDescent="0.2">
      <c r="A1230" s="1">
        <f t="shared" si="76"/>
        <v>1073350.3700000001</v>
      </c>
      <c r="B1230" s="1">
        <f t="shared" si="76"/>
        <v>1073500</v>
      </c>
      <c r="C1230" s="11" t="s">
        <v>54</v>
      </c>
      <c r="D1230" s="1" t="str">
        <f t="shared" si="77"/>
        <v>FBE</v>
      </c>
      <c r="E1230" s="1">
        <f t="shared" si="78"/>
        <v>14.7</v>
      </c>
      <c r="F1230" s="1" t="str">
        <f t="shared" si="79"/>
        <v>14.7mm FBE</v>
      </c>
      <c r="G1230" s="1" t="str">
        <f>_xlfn.CONCAT(TEXT(Q1230,"0.0"),"mm ",INDEX('Pipe Lookup'!D:D,MATCH('~01 Pipe Segmentation'!R1230,'Pipe Lookup'!C:C,0))," TYPE ",P1230)</f>
        <v>14.7mm Fusion-Bonded Epoxy TYPE 5</v>
      </c>
      <c r="L1230" s="1" t="s">
        <v>55</v>
      </c>
      <c r="M1230" s="1">
        <v>1073350.3700000001</v>
      </c>
      <c r="N1230" s="1">
        <v>1073500</v>
      </c>
      <c r="O1230" s="1">
        <v>149.62999999988824</v>
      </c>
      <c r="P1230" s="1">
        <v>5</v>
      </c>
      <c r="Q1230" s="1">
        <v>14.7</v>
      </c>
      <c r="R1230" s="1" t="s">
        <v>56</v>
      </c>
      <c r="S1230" s="1" t="s">
        <v>685</v>
      </c>
      <c r="V1230" s="1">
        <v>0</v>
      </c>
      <c r="W1230" s="1" t="s">
        <v>60</v>
      </c>
    </row>
    <row r="1231" spans="1:23" x14ac:dyDescent="0.2">
      <c r="A1231" s="1">
        <f t="shared" si="76"/>
        <v>1073500</v>
      </c>
      <c r="B1231" s="1">
        <f t="shared" si="76"/>
        <v>1073896.9099999999</v>
      </c>
      <c r="C1231" s="11" t="s">
        <v>54</v>
      </c>
      <c r="D1231" s="1" t="str">
        <f t="shared" si="77"/>
        <v>FBE</v>
      </c>
      <c r="E1231" s="1">
        <f t="shared" si="78"/>
        <v>14.7</v>
      </c>
      <c r="F1231" s="1" t="str">
        <f t="shared" si="79"/>
        <v>14.7mm FBE</v>
      </c>
      <c r="G1231" s="1" t="str">
        <f>_xlfn.CONCAT(TEXT(Q1231,"0.0"),"mm ",INDEX('Pipe Lookup'!D:D,MATCH('~01 Pipe Segmentation'!R1231,'Pipe Lookup'!C:C,0))," TYPE ",P1231)</f>
        <v>14.7mm Fusion-Bonded Epoxy TYPE 5</v>
      </c>
      <c r="L1231" s="1" t="s">
        <v>55</v>
      </c>
      <c r="M1231" s="1">
        <v>1073500</v>
      </c>
      <c r="N1231" s="1">
        <v>1073896.9099999999</v>
      </c>
      <c r="O1231" s="1">
        <v>396.90999999991618</v>
      </c>
      <c r="P1231" s="1">
        <v>5</v>
      </c>
      <c r="Q1231" s="1">
        <v>14.7</v>
      </c>
      <c r="R1231" s="1" t="s">
        <v>56</v>
      </c>
      <c r="S1231" s="1" t="s">
        <v>701</v>
      </c>
      <c r="U1231" s="1" t="s">
        <v>702</v>
      </c>
      <c r="V1231" s="1">
        <v>0</v>
      </c>
      <c r="W1231" s="1" t="s">
        <v>60</v>
      </c>
    </row>
    <row r="1232" spans="1:23" x14ac:dyDescent="0.2">
      <c r="A1232" s="1">
        <f t="shared" si="76"/>
        <v>1073896.9099999999</v>
      </c>
      <c r="B1232" s="1">
        <f t="shared" si="76"/>
        <v>1073920.9099999999</v>
      </c>
      <c r="C1232" s="11" t="s">
        <v>54</v>
      </c>
      <c r="D1232" s="1" t="str">
        <f t="shared" si="77"/>
        <v>FBE</v>
      </c>
      <c r="E1232" s="1">
        <f t="shared" si="78"/>
        <v>19</v>
      </c>
      <c r="F1232" s="1" t="str">
        <f t="shared" si="79"/>
        <v>19.0mm FBE</v>
      </c>
      <c r="G1232" s="1" t="str">
        <f>_xlfn.CONCAT(TEXT(Q1232,"0.0"),"mm ",INDEX('Pipe Lookup'!D:D,MATCH('~01 Pipe Segmentation'!R1232,'Pipe Lookup'!C:C,0))," TYPE ",P1232)</f>
        <v>19.0mm Fusion-Bonded Epoxy TYPE 7</v>
      </c>
      <c r="L1232" s="1" t="s">
        <v>55</v>
      </c>
      <c r="M1232" s="1">
        <v>1073896.9099999999</v>
      </c>
      <c r="N1232" s="1">
        <v>1073920.9099999999</v>
      </c>
      <c r="O1232" s="1">
        <v>24</v>
      </c>
      <c r="P1232" s="1">
        <v>7</v>
      </c>
      <c r="Q1232" s="1">
        <v>19</v>
      </c>
      <c r="R1232" s="1" t="s">
        <v>56</v>
      </c>
      <c r="S1232" s="1" t="s">
        <v>701</v>
      </c>
      <c r="V1232" s="1">
        <v>0</v>
      </c>
      <c r="W1232" s="1" t="s">
        <v>60</v>
      </c>
    </row>
    <row r="1233" spans="1:23" x14ac:dyDescent="0.2">
      <c r="A1233" s="1">
        <f t="shared" si="76"/>
        <v>1073920.9099999999</v>
      </c>
      <c r="B1233" s="1">
        <f t="shared" si="76"/>
        <v>1073924.55</v>
      </c>
      <c r="C1233" s="11" t="s">
        <v>54</v>
      </c>
      <c r="D1233" s="1" t="str">
        <f t="shared" si="77"/>
        <v>LE</v>
      </c>
      <c r="E1233" s="1">
        <f t="shared" si="78"/>
        <v>19</v>
      </c>
      <c r="F1233" s="1" t="str">
        <f t="shared" si="79"/>
        <v>19.0mm LE</v>
      </c>
      <c r="G1233" s="1" t="str">
        <f>_xlfn.CONCAT(TEXT(Q1233,"0.0"),"mm ",INDEX('Pipe Lookup'!D:D,MATCH('~01 Pipe Segmentation'!R1233,'Pipe Lookup'!C:C,0))," TYPE ",P1233)</f>
        <v>19.0mm Elbow TYPE 26</v>
      </c>
      <c r="L1233" s="1" t="s">
        <v>55</v>
      </c>
      <c r="M1233" s="1">
        <v>1073920.9099999999</v>
      </c>
      <c r="N1233" s="1">
        <v>1073924.55</v>
      </c>
      <c r="O1233" s="1">
        <v>3.6400000001303852</v>
      </c>
      <c r="P1233" s="1">
        <v>26</v>
      </c>
      <c r="Q1233" s="1">
        <v>19</v>
      </c>
      <c r="R1233" s="1" t="s">
        <v>58</v>
      </c>
      <c r="S1233" s="1" t="s">
        <v>701</v>
      </c>
      <c r="U1233" s="1" t="s">
        <v>703</v>
      </c>
      <c r="V1233" s="1">
        <v>0</v>
      </c>
      <c r="W1233" s="1" t="s">
        <v>60</v>
      </c>
    </row>
    <row r="1234" spans="1:23" x14ac:dyDescent="0.2">
      <c r="A1234" s="1">
        <f t="shared" si="76"/>
        <v>1073924.55</v>
      </c>
      <c r="B1234" s="1">
        <f t="shared" si="76"/>
        <v>1073948.55</v>
      </c>
      <c r="C1234" s="11" t="s">
        <v>54</v>
      </c>
      <c r="D1234" s="1" t="str">
        <f t="shared" si="77"/>
        <v>FBE</v>
      </c>
      <c r="E1234" s="1">
        <f t="shared" si="78"/>
        <v>19</v>
      </c>
      <c r="F1234" s="1" t="str">
        <f t="shared" si="79"/>
        <v>19.0mm FBE</v>
      </c>
      <c r="G1234" s="1" t="str">
        <f>_xlfn.CONCAT(TEXT(Q1234,"0.0"),"mm ",INDEX('Pipe Lookup'!D:D,MATCH('~01 Pipe Segmentation'!R1234,'Pipe Lookup'!C:C,0))," TYPE ",P1234)</f>
        <v>19.0mm Fusion-Bonded Epoxy TYPE 7</v>
      </c>
      <c r="L1234" s="1" t="s">
        <v>55</v>
      </c>
      <c r="M1234" s="1">
        <v>1073924.55</v>
      </c>
      <c r="N1234" s="1">
        <v>1073948.55</v>
      </c>
      <c r="O1234" s="1">
        <v>24</v>
      </c>
      <c r="P1234" s="1">
        <v>7</v>
      </c>
      <c r="Q1234" s="1">
        <v>19</v>
      </c>
      <c r="R1234" s="1" t="s">
        <v>56</v>
      </c>
      <c r="S1234" s="1" t="s">
        <v>701</v>
      </c>
      <c r="V1234" s="1">
        <v>0</v>
      </c>
      <c r="W1234" s="1" t="s">
        <v>60</v>
      </c>
    </row>
    <row r="1235" spans="1:23" x14ac:dyDescent="0.2">
      <c r="A1235" s="1">
        <f t="shared" si="76"/>
        <v>1073948.55</v>
      </c>
      <c r="B1235" s="1">
        <f t="shared" si="76"/>
        <v>1074085.54</v>
      </c>
      <c r="C1235" s="11" t="s">
        <v>54</v>
      </c>
      <c r="D1235" s="1" t="str">
        <f t="shared" si="77"/>
        <v>FBE</v>
      </c>
      <c r="E1235" s="1">
        <f t="shared" si="78"/>
        <v>14.7</v>
      </c>
      <c r="F1235" s="1" t="str">
        <f t="shared" si="79"/>
        <v>14.7mm FBE</v>
      </c>
      <c r="G1235" s="1" t="str">
        <f>_xlfn.CONCAT(TEXT(Q1235,"0.0"),"mm ",INDEX('Pipe Lookup'!D:D,MATCH('~01 Pipe Segmentation'!R1235,'Pipe Lookup'!C:C,0))," TYPE ",P1235)</f>
        <v>14.7mm Fusion-Bonded Epoxy TYPE 5</v>
      </c>
      <c r="L1235" s="1" t="s">
        <v>55</v>
      </c>
      <c r="M1235" s="1">
        <v>1073948.55</v>
      </c>
      <c r="N1235" s="1">
        <v>1074085.54</v>
      </c>
      <c r="O1235" s="1">
        <v>136.98999999999069</v>
      </c>
      <c r="P1235" s="1">
        <v>5</v>
      </c>
      <c r="Q1235" s="1">
        <v>14.7</v>
      </c>
      <c r="R1235" s="1" t="s">
        <v>56</v>
      </c>
      <c r="S1235" s="1" t="s">
        <v>701</v>
      </c>
      <c r="V1235" s="1">
        <v>0</v>
      </c>
      <c r="W1235" s="1" t="s">
        <v>60</v>
      </c>
    </row>
    <row r="1236" spans="1:23" x14ac:dyDescent="0.2">
      <c r="A1236" s="1">
        <f t="shared" si="76"/>
        <v>1074085.54</v>
      </c>
      <c r="B1236" s="1">
        <f t="shared" si="76"/>
        <v>1074333.54</v>
      </c>
      <c r="C1236" s="11" t="s">
        <v>54</v>
      </c>
      <c r="D1236" s="1" t="str">
        <f t="shared" si="77"/>
        <v>FBE</v>
      </c>
      <c r="E1236" s="1">
        <f t="shared" si="78"/>
        <v>11.8</v>
      </c>
      <c r="F1236" s="1" t="str">
        <f t="shared" si="79"/>
        <v>11.8mm FBE</v>
      </c>
      <c r="G1236" s="1" t="str">
        <f>_xlfn.CONCAT(TEXT(Q1236,"0.0"),"mm ",INDEX('Pipe Lookup'!D:D,MATCH('~01 Pipe Segmentation'!R1236,'Pipe Lookup'!C:C,0))," TYPE ",P1236)</f>
        <v>11.8mm Fusion-Bonded Epoxy TYPE 4</v>
      </c>
      <c r="L1236" s="1" t="s">
        <v>55</v>
      </c>
      <c r="M1236" s="1">
        <v>1074085.54</v>
      </c>
      <c r="N1236" s="1">
        <v>1074333.54</v>
      </c>
      <c r="O1236" s="1">
        <v>248</v>
      </c>
      <c r="P1236" s="1">
        <v>4</v>
      </c>
      <c r="Q1236" s="1">
        <v>11.8</v>
      </c>
      <c r="R1236" s="1" t="s">
        <v>56</v>
      </c>
      <c r="S1236" s="1" t="s">
        <v>701</v>
      </c>
      <c r="V1236" s="1">
        <v>0</v>
      </c>
      <c r="W1236" s="1" t="s">
        <v>60</v>
      </c>
    </row>
    <row r="1237" spans="1:23" x14ac:dyDescent="0.2">
      <c r="A1237" s="1">
        <f t="shared" si="76"/>
        <v>1074333.54</v>
      </c>
      <c r="B1237" s="1">
        <f t="shared" si="76"/>
        <v>1074357.54</v>
      </c>
      <c r="C1237" s="11" t="s">
        <v>54</v>
      </c>
      <c r="D1237" s="1" t="str">
        <f t="shared" si="77"/>
        <v>FBE</v>
      </c>
      <c r="E1237" s="1">
        <f t="shared" si="78"/>
        <v>14.7</v>
      </c>
      <c r="F1237" s="1" t="str">
        <f t="shared" si="79"/>
        <v>14.7mm FBE</v>
      </c>
      <c r="G1237" s="1" t="str">
        <f>_xlfn.CONCAT(TEXT(Q1237,"0.0"),"mm ",INDEX('Pipe Lookup'!D:D,MATCH('~01 Pipe Segmentation'!R1237,'Pipe Lookup'!C:C,0))," TYPE ",P1237)</f>
        <v>14.7mm Fusion-Bonded Epoxy TYPE 5</v>
      </c>
      <c r="L1237" s="1" t="s">
        <v>55</v>
      </c>
      <c r="M1237" s="1">
        <v>1074333.54</v>
      </c>
      <c r="N1237" s="1">
        <v>1074357.54</v>
      </c>
      <c r="O1237" s="1">
        <v>24</v>
      </c>
      <c r="P1237" s="1">
        <v>5</v>
      </c>
      <c r="Q1237" s="1">
        <v>14.7</v>
      </c>
      <c r="R1237" s="1" t="s">
        <v>56</v>
      </c>
      <c r="S1237" s="1" t="s">
        <v>701</v>
      </c>
      <c r="V1237" s="1">
        <v>0</v>
      </c>
      <c r="W1237" s="1" t="s">
        <v>60</v>
      </c>
    </row>
    <row r="1238" spans="1:23" x14ac:dyDescent="0.2">
      <c r="A1238" s="1">
        <f t="shared" si="76"/>
        <v>1074357.54</v>
      </c>
      <c r="B1238" s="1">
        <f t="shared" si="76"/>
        <v>1074785.75</v>
      </c>
      <c r="C1238" s="11" t="s">
        <v>54</v>
      </c>
      <c r="D1238" s="1" t="str">
        <f t="shared" si="77"/>
        <v>FBE</v>
      </c>
      <c r="E1238" s="1">
        <f t="shared" si="78"/>
        <v>11.8</v>
      </c>
      <c r="F1238" s="1" t="str">
        <f t="shared" si="79"/>
        <v>11.8mm FBE</v>
      </c>
      <c r="G1238" s="1" t="str">
        <f>_xlfn.CONCAT(TEXT(Q1238,"0.0"),"mm ",INDEX('Pipe Lookup'!D:D,MATCH('~01 Pipe Segmentation'!R1238,'Pipe Lookup'!C:C,0))," TYPE ",P1238)</f>
        <v>11.8mm Fusion-Bonded Epoxy TYPE 4</v>
      </c>
      <c r="L1238" s="1" t="s">
        <v>55</v>
      </c>
      <c r="M1238" s="1">
        <v>1074357.54</v>
      </c>
      <c r="N1238" s="1">
        <v>1074785.75</v>
      </c>
      <c r="O1238" s="1">
        <v>428.20999999996275</v>
      </c>
      <c r="P1238" s="1">
        <v>4</v>
      </c>
      <c r="Q1238" s="1">
        <v>11.8</v>
      </c>
      <c r="R1238" s="1" t="s">
        <v>56</v>
      </c>
      <c r="S1238" s="1" t="s">
        <v>701</v>
      </c>
      <c r="V1238" s="1">
        <v>0</v>
      </c>
      <c r="W1238" s="1" t="s">
        <v>60</v>
      </c>
    </row>
    <row r="1239" spans="1:23" x14ac:dyDescent="0.2">
      <c r="A1239" s="1">
        <f t="shared" si="76"/>
        <v>1074785.75</v>
      </c>
      <c r="B1239" s="1">
        <f t="shared" si="76"/>
        <v>1074895.55</v>
      </c>
      <c r="C1239" s="11" t="s">
        <v>54</v>
      </c>
      <c r="D1239" s="1" t="str">
        <f t="shared" si="77"/>
        <v>FBE</v>
      </c>
      <c r="E1239" s="1">
        <f t="shared" si="78"/>
        <v>14.7</v>
      </c>
      <c r="F1239" s="1" t="str">
        <f t="shared" si="79"/>
        <v>14.7mm FBE</v>
      </c>
      <c r="G1239" s="1" t="str">
        <f>_xlfn.CONCAT(TEXT(Q1239,"0.0"),"mm ",INDEX('Pipe Lookup'!D:D,MATCH('~01 Pipe Segmentation'!R1239,'Pipe Lookup'!C:C,0))," TYPE ",P1239)</f>
        <v>14.7mm Fusion-Bonded Epoxy TYPE 5</v>
      </c>
      <c r="L1239" s="1" t="s">
        <v>55</v>
      </c>
      <c r="M1239" s="1">
        <v>1074785.75</v>
      </c>
      <c r="N1239" s="1">
        <v>1074895.55</v>
      </c>
      <c r="O1239" s="1">
        <v>109.80000000004657</v>
      </c>
      <c r="P1239" s="1">
        <v>5</v>
      </c>
      <c r="Q1239" s="1">
        <v>14.7</v>
      </c>
      <c r="R1239" s="1" t="s">
        <v>56</v>
      </c>
      <c r="S1239" s="1" t="s">
        <v>701</v>
      </c>
      <c r="V1239" s="1">
        <v>0</v>
      </c>
      <c r="W1239" s="1" t="s">
        <v>60</v>
      </c>
    </row>
    <row r="1240" spans="1:23" x14ac:dyDescent="0.2">
      <c r="A1240" s="1">
        <f t="shared" si="76"/>
        <v>1074895.55</v>
      </c>
      <c r="B1240" s="1">
        <f t="shared" si="76"/>
        <v>1075025.55</v>
      </c>
      <c r="C1240" s="11" t="s">
        <v>54</v>
      </c>
      <c r="D1240" s="1" t="str">
        <f t="shared" si="77"/>
        <v>FBE</v>
      </c>
      <c r="E1240" s="1">
        <f t="shared" si="78"/>
        <v>19</v>
      </c>
      <c r="F1240" s="1" t="str">
        <f t="shared" si="79"/>
        <v>19.0mm FBE</v>
      </c>
      <c r="G1240" s="1" t="str">
        <f>_xlfn.CONCAT(TEXT(Q1240,"0.0"),"mm ",INDEX('Pipe Lookup'!D:D,MATCH('~01 Pipe Segmentation'!R1240,'Pipe Lookup'!C:C,0))," TYPE ",P1240)</f>
        <v>19.0mm Fusion-Bonded Epoxy TYPE 7</v>
      </c>
      <c r="L1240" s="1" t="s">
        <v>55</v>
      </c>
      <c r="M1240" s="1">
        <v>1074895.55</v>
      </c>
      <c r="N1240" s="1">
        <v>1075025.55</v>
      </c>
      <c r="O1240" s="1">
        <v>130</v>
      </c>
      <c r="P1240" s="1">
        <v>7</v>
      </c>
      <c r="Q1240" s="1">
        <v>19</v>
      </c>
      <c r="R1240" s="1" t="s">
        <v>56</v>
      </c>
      <c r="S1240" s="1" t="s">
        <v>701</v>
      </c>
      <c r="V1240" s="1">
        <v>0</v>
      </c>
      <c r="W1240" s="1" t="s">
        <v>60</v>
      </c>
    </row>
    <row r="1241" spans="1:23" x14ac:dyDescent="0.2">
      <c r="A1241" s="1">
        <f t="shared" si="76"/>
        <v>1075025.55</v>
      </c>
      <c r="B1241" s="1">
        <f t="shared" si="76"/>
        <v>1075087</v>
      </c>
      <c r="C1241" s="11" t="s">
        <v>54</v>
      </c>
      <c r="D1241" s="1" t="str">
        <f t="shared" si="77"/>
        <v>FBE</v>
      </c>
      <c r="E1241" s="1">
        <f t="shared" si="78"/>
        <v>14.7</v>
      </c>
      <c r="F1241" s="1" t="str">
        <f t="shared" si="79"/>
        <v>14.7mm FBE</v>
      </c>
      <c r="G1241" s="1" t="str">
        <f>_xlfn.CONCAT(TEXT(Q1241,"0.0"),"mm ",INDEX('Pipe Lookup'!D:D,MATCH('~01 Pipe Segmentation'!R1241,'Pipe Lookup'!C:C,0))," TYPE ",P1241)</f>
        <v>14.7mm Fusion-Bonded Epoxy TYPE 5</v>
      </c>
      <c r="L1241" s="1" t="s">
        <v>55</v>
      </c>
      <c r="M1241" s="1">
        <v>1075025.55</v>
      </c>
      <c r="N1241" s="1">
        <v>1075087</v>
      </c>
      <c r="O1241" s="1">
        <v>61.449999999953434</v>
      </c>
      <c r="P1241" s="1">
        <v>5</v>
      </c>
      <c r="Q1241" s="1">
        <v>14.7</v>
      </c>
      <c r="R1241" s="1" t="s">
        <v>56</v>
      </c>
      <c r="S1241" s="1" t="s">
        <v>701</v>
      </c>
      <c r="V1241" s="1">
        <v>0</v>
      </c>
      <c r="W1241" s="1" t="s">
        <v>60</v>
      </c>
    </row>
    <row r="1242" spans="1:23" x14ac:dyDescent="0.2">
      <c r="A1242" s="1">
        <f t="shared" si="76"/>
        <v>1075087</v>
      </c>
      <c r="B1242" s="1">
        <f t="shared" si="76"/>
        <v>1075111</v>
      </c>
      <c r="C1242" s="11" t="s">
        <v>54</v>
      </c>
      <c r="D1242" s="1" t="str">
        <f t="shared" si="77"/>
        <v>FBE</v>
      </c>
      <c r="E1242" s="1">
        <f t="shared" si="78"/>
        <v>19</v>
      </c>
      <c r="F1242" s="1" t="str">
        <f t="shared" si="79"/>
        <v>19.0mm FBE</v>
      </c>
      <c r="G1242" s="1" t="str">
        <f>_xlfn.CONCAT(TEXT(Q1242,"0.0"),"mm ",INDEX('Pipe Lookup'!D:D,MATCH('~01 Pipe Segmentation'!R1242,'Pipe Lookup'!C:C,0))," TYPE ",P1242)</f>
        <v>19.0mm Fusion-Bonded Epoxy TYPE 7</v>
      </c>
      <c r="L1242" s="1" t="s">
        <v>55</v>
      </c>
      <c r="M1242" s="1">
        <v>1075087</v>
      </c>
      <c r="N1242" s="1">
        <v>1075111</v>
      </c>
      <c r="O1242" s="1">
        <v>24</v>
      </c>
      <c r="P1242" s="1">
        <v>7</v>
      </c>
      <c r="Q1242" s="1">
        <v>19</v>
      </c>
      <c r="R1242" s="1" t="s">
        <v>56</v>
      </c>
      <c r="S1242" s="1" t="s">
        <v>701</v>
      </c>
      <c r="V1242" s="1">
        <v>0</v>
      </c>
      <c r="W1242" s="1" t="s">
        <v>60</v>
      </c>
    </row>
    <row r="1243" spans="1:23" x14ac:dyDescent="0.2">
      <c r="A1243" s="1">
        <f t="shared" si="76"/>
        <v>1075111</v>
      </c>
      <c r="B1243" s="1">
        <f t="shared" si="76"/>
        <v>1075285</v>
      </c>
      <c r="C1243" s="11" t="s">
        <v>54</v>
      </c>
      <c r="D1243" s="1" t="str">
        <f t="shared" si="77"/>
        <v>FBE</v>
      </c>
      <c r="E1243" s="1">
        <f t="shared" si="78"/>
        <v>14.7</v>
      </c>
      <c r="F1243" s="1" t="str">
        <f t="shared" si="79"/>
        <v>14.7mm FBE</v>
      </c>
      <c r="G1243" s="1" t="str">
        <f>_xlfn.CONCAT(TEXT(Q1243,"0.0"),"mm ",INDEX('Pipe Lookup'!D:D,MATCH('~01 Pipe Segmentation'!R1243,'Pipe Lookup'!C:C,0))," TYPE ",P1243)</f>
        <v>14.7mm Fusion-Bonded Epoxy TYPE 5</v>
      </c>
      <c r="L1243" s="1" t="s">
        <v>55</v>
      </c>
      <c r="M1243" s="1">
        <v>1075111</v>
      </c>
      <c r="N1243" s="1">
        <v>1075285</v>
      </c>
      <c r="O1243" s="1">
        <v>174</v>
      </c>
      <c r="P1243" s="1">
        <v>5</v>
      </c>
      <c r="Q1243" s="1">
        <v>14.7</v>
      </c>
      <c r="R1243" s="1" t="s">
        <v>56</v>
      </c>
      <c r="S1243" s="1" t="s">
        <v>701</v>
      </c>
      <c r="V1243" s="1">
        <v>0</v>
      </c>
      <c r="W1243" s="1" t="s">
        <v>60</v>
      </c>
    </row>
    <row r="1244" spans="1:23" x14ac:dyDescent="0.2">
      <c r="A1244" s="1">
        <f t="shared" si="76"/>
        <v>1075285</v>
      </c>
      <c r="B1244" s="1">
        <f t="shared" si="76"/>
        <v>1075362</v>
      </c>
      <c r="C1244" s="11" t="s">
        <v>54</v>
      </c>
      <c r="D1244" s="1" t="str">
        <f t="shared" si="77"/>
        <v>FBE</v>
      </c>
      <c r="E1244" s="1">
        <f t="shared" si="78"/>
        <v>11.8</v>
      </c>
      <c r="F1244" s="1" t="str">
        <f t="shared" si="79"/>
        <v>11.8mm FBE</v>
      </c>
      <c r="G1244" s="1" t="str">
        <f>_xlfn.CONCAT(TEXT(Q1244,"0.0"),"mm ",INDEX('Pipe Lookup'!D:D,MATCH('~01 Pipe Segmentation'!R1244,'Pipe Lookup'!C:C,0))," TYPE ",P1244)</f>
        <v>11.8mm Fusion-Bonded Epoxy TYPE 4</v>
      </c>
      <c r="L1244" s="1" t="s">
        <v>55</v>
      </c>
      <c r="M1244" s="1">
        <v>1075285</v>
      </c>
      <c r="N1244" s="1">
        <v>1075362</v>
      </c>
      <c r="O1244" s="1">
        <v>77</v>
      </c>
      <c r="P1244" s="1">
        <v>4</v>
      </c>
      <c r="Q1244" s="1">
        <v>11.8</v>
      </c>
      <c r="R1244" s="1" t="s">
        <v>56</v>
      </c>
      <c r="S1244" s="1" t="s">
        <v>701</v>
      </c>
      <c r="V1244" s="1">
        <v>0</v>
      </c>
      <c r="W1244" s="1" t="s">
        <v>60</v>
      </c>
    </row>
    <row r="1245" spans="1:23" x14ac:dyDescent="0.2">
      <c r="A1245" s="1">
        <f t="shared" si="76"/>
        <v>1075362</v>
      </c>
      <c r="B1245" s="1">
        <f t="shared" si="76"/>
        <v>1075385.54</v>
      </c>
      <c r="C1245" s="11" t="s">
        <v>54</v>
      </c>
      <c r="D1245" s="1" t="str">
        <f t="shared" si="77"/>
        <v>FBE</v>
      </c>
      <c r="E1245" s="1">
        <f t="shared" si="78"/>
        <v>19</v>
      </c>
      <c r="F1245" s="1" t="str">
        <f t="shared" si="79"/>
        <v>19.0mm FBE</v>
      </c>
      <c r="G1245" s="1" t="str">
        <f>_xlfn.CONCAT(TEXT(Q1245,"0.0"),"mm ",INDEX('Pipe Lookup'!D:D,MATCH('~01 Pipe Segmentation'!R1245,'Pipe Lookup'!C:C,0))," TYPE ",P1245)</f>
        <v>19.0mm Fusion-Bonded Epoxy TYPE 7</v>
      </c>
      <c r="L1245" s="1" t="s">
        <v>55</v>
      </c>
      <c r="M1245" s="1">
        <v>1075362</v>
      </c>
      <c r="N1245" s="1">
        <v>1075385.54</v>
      </c>
      <c r="O1245" s="1">
        <v>23.540000000037253</v>
      </c>
      <c r="P1245" s="1">
        <v>7</v>
      </c>
      <c r="Q1245" s="1">
        <v>19</v>
      </c>
      <c r="R1245" s="1" t="s">
        <v>56</v>
      </c>
      <c r="S1245" s="1" t="s">
        <v>701</v>
      </c>
      <c r="V1245" s="1">
        <v>0</v>
      </c>
      <c r="W1245" s="1" t="s">
        <v>60</v>
      </c>
    </row>
    <row r="1246" spans="1:23" x14ac:dyDescent="0.2">
      <c r="A1246" s="1">
        <f t="shared" si="76"/>
        <v>1075385.54</v>
      </c>
      <c r="B1246" s="1">
        <f t="shared" si="76"/>
        <v>1075449.54</v>
      </c>
      <c r="C1246" s="11" t="s">
        <v>54</v>
      </c>
      <c r="D1246" s="1" t="str">
        <f t="shared" si="77"/>
        <v>ARO</v>
      </c>
      <c r="E1246" s="1">
        <f t="shared" si="78"/>
        <v>19</v>
      </c>
      <c r="F1246" s="1" t="str">
        <f t="shared" si="79"/>
        <v>19.0mm ARO</v>
      </c>
      <c r="G1246" s="1" t="str">
        <f>_xlfn.CONCAT(TEXT(Q1246,"0.0"),"mm ",INDEX('Pipe Lookup'!D:D,MATCH('~01 Pipe Segmentation'!R1246,'Pipe Lookup'!C:C,0))," TYPE ",P1246)</f>
        <v>19.0mm Abrasion-Resistant Overcoat TYPE 8</v>
      </c>
      <c r="L1246" s="1" t="s">
        <v>55</v>
      </c>
      <c r="M1246" s="1">
        <v>1075385.54</v>
      </c>
      <c r="N1246" s="1">
        <v>1075449.54</v>
      </c>
      <c r="O1246" s="1">
        <v>64</v>
      </c>
      <c r="P1246" s="1">
        <v>8</v>
      </c>
      <c r="Q1246" s="1">
        <v>19</v>
      </c>
      <c r="R1246" s="1" t="s">
        <v>80</v>
      </c>
      <c r="S1246" s="1" t="s">
        <v>701</v>
      </c>
      <c r="U1246" s="1" t="s">
        <v>704</v>
      </c>
      <c r="V1246" s="1">
        <v>0</v>
      </c>
      <c r="W1246" s="1" t="s">
        <v>60</v>
      </c>
    </row>
    <row r="1247" spans="1:23" x14ac:dyDescent="0.2">
      <c r="A1247" s="1">
        <f t="shared" si="76"/>
        <v>1075449.54</v>
      </c>
      <c r="B1247" s="1">
        <f t="shared" si="76"/>
        <v>1075659.54</v>
      </c>
      <c r="C1247" s="11" t="s">
        <v>54</v>
      </c>
      <c r="D1247" s="1" t="str">
        <f t="shared" si="77"/>
        <v>FBE</v>
      </c>
      <c r="E1247" s="1">
        <f t="shared" si="78"/>
        <v>19</v>
      </c>
      <c r="F1247" s="1" t="str">
        <f t="shared" si="79"/>
        <v>19.0mm FBE</v>
      </c>
      <c r="G1247" s="1" t="str">
        <f>_xlfn.CONCAT(TEXT(Q1247,"0.0"),"mm ",INDEX('Pipe Lookup'!D:D,MATCH('~01 Pipe Segmentation'!R1247,'Pipe Lookup'!C:C,0))," TYPE ",P1247)</f>
        <v>19.0mm Fusion-Bonded Epoxy TYPE 7</v>
      </c>
      <c r="L1247" s="1" t="s">
        <v>55</v>
      </c>
      <c r="M1247" s="1">
        <v>1075449.54</v>
      </c>
      <c r="N1247" s="1">
        <v>1075659.54</v>
      </c>
      <c r="O1247" s="1">
        <v>210</v>
      </c>
      <c r="P1247" s="1">
        <v>7</v>
      </c>
      <c r="Q1247" s="1">
        <v>19</v>
      </c>
      <c r="R1247" s="1" t="s">
        <v>56</v>
      </c>
      <c r="S1247" s="1" t="s">
        <v>701</v>
      </c>
      <c r="U1247" s="1" t="s">
        <v>705</v>
      </c>
      <c r="V1247" s="1">
        <v>0</v>
      </c>
      <c r="W1247" s="1" t="s">
        <v>60</v>
      </c>
    </row>
    <row r="1248" spans="1:23" x14ac:dyDescent="0.2">
      <c r="A1248" s="1">
        <f t="shared" si="76"/>
        <v>1075659.54</v>
      </c>
      <c r="B1248" s="1">
        <f t="shared" si="76"/>
        <v>1075723.54</v>
      </c>
      <c r="C1248" s="11" t="s">
        <v>54</v>
      </c>
      <c r="D1248" s="1" t="str">
        <f t="shared" si="77"/>
        <v>ARO</v>
      </c>
      <c r="E1248" s="1">
        <f t="shared" si="78"/>
        <v>19</v>
      </c>
      <c r="F1248" s="1" t="str">
        <f t="shared" si="79"/>
        <v>19.0mm ARO</v>
      </c>
      <c r="G1248" s="1" t="str">
        <f>_xlfn.CONCAT(TEXT(Q1248,"0.0"),"mm ",INDEX('Pipe Lookup'!D:D,MATCH('~01 Pipe Segmentation'!R1248,'Pipe Lookup'!C:C,0))," TYPE ",P1248)</f>
        <v>19.0mm Abrasion-Resistant Overcoat TYPE 8</v>
      </c>
      <c r="L1248" s="1" t="s">
        <v>55</v>
      </c>
      <c r="M1248" s="1">
        <v>1075659.54</v>
      </c>
      <c r="N1248" s="1">
        <v>1075723.54</v>
      </c>
      <c r="O1248" s="1">
        <v>64</v>
      </c>
      <c r="P1248" s="1">
        <v>8</v>
      </c>
      <c r="Q1248" s="1">
        <v>19</v>
      </c>
      <c r="R1248" s="1" t="s">
        <v>80</v>
      </c>
      <c r="S1248" s="1" t="s">
        <v>701</v>
      </c>
      <c r="U1248" s="1" t="s">
        <v>706</v>
      </c>
      <c r="V1248" s="1">
        <v>0</v>
      </c>
      <c r="W1248" s="1" t="s">
        <v>60</v>
      </c>
    </row>
    <row r="1249" spans="1:23" x14ac:dyDescent="0.2">
      <c r="A1249" s="1">
        <f t="shared" si="76"/>
        <v>1075723.54</v>
      </c>
      <c r="B1249" s="1">
        <f t="shared" si="76"/>
        <v>1075831</v>
      </c>
      <c r="C1249" s="11" t="s">
        <v>54</v>
      </c>
      <c r="D1249" s="1" t="str">
        <f t="shared" si="77"/>
        <v>FBE</v>
      </c>
      <c r="E1249" s="1">
        <f t="shared" si="78"/>
        <v>14.7</v>
      </c>
      <c r="F1249" s="1" t="str">
        <f t="shared" si="79"/>
        <v>14.7mm FBE</v>
      </c>
      <c r="G1249" s="1" t="str">
        <f>_xlfn.CONCAT(TEXT(Q1249,"0.0"),"mm ",INDEX('Pipe Lookup'!D:D,MATCH('~01 Pipe Segmentation'!R1249,'Pipe Lookup'!C:C,0))," TYPE ",P1249)</f>
        <v>14.7mm Fusion-Bonded Epoxy TYPE 5</v>
      </c>
      <c r="L1249" s="1" t="s">
        <v>55</v>
      </c>
      <c r="M1249" s="1">
        <v>1075723.54</v>
      </c>
      <c r="N1249" s="1">
        <v>1075831</v>
      </c>
      <c r="O1249" s="1">
        <v>107.45999999996275</v>
      </c>
      <c r="P1249" s="1">
        <v>5</v>
      </c>
      <c r="Q1249" s="1">
        <v>14.7</v>
      </c>
      <c r="R1249" s="1" t="s">
        <v>56</v>
      </c>
      <c r="S1249" s="1" t="s">
        <v>701</v>
      </c>
      <c r="V1249" s="1">
        <v>0</v>
      </c>
      <c r="W1249" s="1" t="s">
        <v>60</v>
      </c>
    </row>
    <row r="1250" spans="1:23" x14ac:dyDescent="0.2">
      <c r="A1250" s="1">
        <f t="shared" si="76"/>
        <v>1075831</v>
      </c>
      <c r="B1250" s="1">
        <f t="shared" si="76"/>
        <v>1075875</v>
      </c>
      <c r="C1250" s="11" t="s">
        <v>54</v>
      </c>
      <c r="D1250" s="1" t="str">
        <f t="shared" si="77"/>
        <v>FBE</v>
      </c>
      <c r="E1250" s="1">
        <f t="shared" si="78"/>
        <v>19</v>
      </c>
      <c r="F1250" s="1" t="str">
        <f t="shared" si="79"/>
        <v>19.0mm FBE</v>
      </c>
      <c r="G1250" s="1" t="str">
        <f>_xlfn.CONCAT(TEXT(Q1250,"0.0"),"mm ",INDEX('Pipe Lookup'!D:D,MATCH('~01 Pipe Segmentation'!R1250,'Pipe Lookup'!C:C,0))," TYPE ",P1250)</f>
        <v>19.0mm Fusion-Bonded Epoxy TYPE 7</v>
      </c>
      <c r="L1250" s="1" t="s">
        <v>55</v>
      </c>
      <c r="M1250" s="1">
        <v>1075831</v>
      </c>
      <c r="N1250" s="1">
        <v>1075875</v>
      </c>
      <c r="O1250" s="1">
        <v>44</v>
      </c>
      <c r="P1250" s="1">
        <v>7</v>
      </c>
      <c r="Q1250" s="1">
        <v>19</v>
      </c>
      <c r="R1250" s="1" t="s">
        <v>56</v>
      </c>
      <c r="S1250" s="1" t="s">
        <v>701</v>
      </c>
      <c r="V1250" s="1">
        <v>0</v>
      </c>
      <c r="W1250" s="1" t="s">
        <v>60</v>
      </c>
    </row>
    <row r="1251" spans="1:23" x14ac:dyDescent="0.2">
      <c r="A1251" s="1">
        <f t="shared" si="76"/>
        <v>1075875</v>
      </c>
      <c r="B1251" s="1">
        <f t="shared" si="76"/>
        <v>1075916</v>
      </c>
      <c r="C1251" s="11" t="s">
        <v>54</v>
      </c>
      <c r="D1251" s="1" t="str">
        <f t="shared" si="77"/>
        <v>FBE</v>
      </c>
      <c r="E1251" s="1">
        <f t="shared" si="78"/>
        <v>14.7</v>
      </c>
      <c r="F1251" s="1" t="str">
        <f t="shared" si="79"/>
        <v>14.7mm FBE</v>
      </c>
      <c r="G1251" s="1" t="str">
        <f>_xlfn.CONCAT(TEXT(Q1251,"0.0"),"mm ",INDEX('Pipe Lookup'!D:D,MATCH('~01 Pipe Segmentation'!R1251,'Pipe Lookup'!C:C,0))," TYPE ",P1251)</f>
        <v>14.7mm Fusion-Bonded Epoxy TYPE 5</v>
      </c>
      <c r="L1251" s="1" t="s">
        <v>55</v>
      </c>
      <c r="M1251" s="1">
        <v>1075875</v>
      </c>
      <c r="N1251" s="1">
        <v>1075916</v>
      </c>
      <c r="O1251" s="1">
        <v>41</v>
      </c>
      <c r="P1251" s="1">
        <v>5</v>
      </c>
      <c r="Q1251" s="1">
        <v>14.7</v>
      </c>
      <c r="R1251" s="1" t="s">
        <v>56</v>
      </c>
      <c r="S1251" s="1" t="s">
        <v>701</v>
      </c>
      <c r="V1251" s="1">
        <v>0</v>
      </c>
      <c r="W1251" s="1" t="s">
        <v>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DB68E-1008-464E-A1D5-E2AC597A380C}">
  <dimension ref="A1:D15"/>
  <sheetViews>
    <sheetView workbookViewId="0"/>
  </sheetViews>
  <sheetFormatPr baseColWidth="10" defaultColWidth="8.83203125" defaultRowHeight="15" x14ac:dyDescent="0.2"/>
  <cols>
    <col min="1" max="3" width="8.83203125" style="1"/>
    <col min="4" max="4" width="30" style="1" bestFit="1" customWidth="1"/>
    <col min="5" max="16384" width="8.83203125" style="1"/>
  </cols>
  <sheetData>
    <row r="1" spans="1:4" x14ac:dyDescent="0.2">
      <c r="A1" s="1" t="s">
        <v>46</v>
      </c>
      <c r="B1" s="1" t="s">
        <v>47</v>
      </c>
      <c r="C1" s="1" t="s">
        <v>48</v>
      </c>
      <c r="D1" s="1" t="s">
        <v>707</v>
      </c>
    </row>
    <row r="2" spans="1:4" x14ac:dyDescent="0.2">
      <c r="A2" s="1">
        <v>4</v>
      </c>
      <c r="B2" s="1">
        <v>11.8</v>
      </c>
      <c r="C2" s="1" t="s">
        <v>56</v>
      </c>
      <c r="D2" s="1" t="s">
        <v>708</v>
      </c>
    </row>
    <row r="3" spans="1:4" x14ac:dyDescent="0.2">
      <c r="A3" s="1">
        <v>5</v>
      </c>
      <c r="B3" s="1">
        <v>14.7</v>
      </c>
      <c r="C3" s="1" t="s">
        <v>56</v>
      </c>
      <c r="D3" s="1" t="s">
        <v>708</v>
      </c>
    </row>
    <row r="4" spans="1:4" x14ac:dyDescent="0.2">
      <c r="A4" s="1">
        <v>6</v>
      </c>
      <c r="B4" s="1">
        <v>14.7</v>
      </c>
      <c r="C4" s="1" t="s">
        <v>80</v>
      </c>
      <c r="D4" s="1" t="s">
        <v>709</v>
      </c>
    </row>
    <row r="5" spans="1:4" x14ac:dyDescent="0.2">
      <c r="A5" s="1">
        <v>7</v>
      </c>
      <c r="B5" s="1">
        <v>19</v>
      </c>
      <c r="C5" s="1" t="s">
        <v>56</v>
      </c>
      <c r="D5" s="1" t="s">
        <v>708</v>
      </c>
    </row>
    <row r="6" spans="1:4" x14ac:dyDescent="0.2">
      <c r="A6" s="1">
        <v>8</v>
      </c>
      <c r="B6" s="1">
        <v>19</v>
      </c>
      <c r="C6" s="1" t="s">
        <v>80</v>
      </c>
      <c r="D6" s="1" t="s">
        <v>709</v>
      </c>
    </row>
    <row r="7" spans="1:4" x14ac:dyDescent="0.2">
      <c r="A7" s="1">
        <v>15</v>
      </c>
      <c r="B7" s="1">
        <v>21.5</v>
      </c>
      <c r="C7" s="1" t="s">
        <v>80</v>
      </c>
      <c r="D7" s="1" t="s">
        <v>709</v>
      </c>
    </row>
    <row r="8" spans="1:4" x14ac:dyDescent="0.2">
      <c r="A8" s="1">
        <v>18</v>
      </c>
      <c r="B8" s="1">
        <v>19</v>
      </c>
      <c r="C8" s="1" t="s">
        <v>396</v>
      </c>
      <c r="D8" s="1" t="s">
        <v>710</v>
      </c>
    </row>
    <row r="9" spans="1:4" x14ac:dyDescent="0.2">
      <c r="A9" s="1">
        <v>19</v>
      </c>
      <c r="B9" s="1">
        <v>25</v>
      </c>
      <c r="C9" s="1" t="s">
        <v>56</v>
      </c>
      <c r="D9" s="1" t="s">
        <v>708</v>
      </c>
    </row>
    <row r="10" spans="1:4" x14ac:dyDescent="0.2">
      <c r="A10" s="1">
        <v>22</v>
      </c>
      <c r="B10" s="1">
        <v>14.7</v>
      </c>
      <c r="C10" s="1" t="s">
        <v>58</v>
      </c>
      <c r="D10" s="1" t="s">
        <v>711</v>
      </c>
    </row>
    <row r="11" spans="1:4" x14ac:dyDescent="0.2">
      <c r="A11" s="1">
        <v>26</v>
      </c>
      <c r="B11" s="1">
        <v>19</v>
      </c>
      <c r="C11" s="1" t="s">
        <v>58</v>
      </c>
      <c r="D11" s="1" t="s">
        <v>711</v>
      </c>
    </row>
    <row r="12" spans="1:4" x14ac:dyDescent="0.2">
      <c r="A12" s="1">
        <v>28</v>
      </c>
      <c r="B12" s="1">
        <v>23.7</v>
      </c>
      <c r="C12" s="1" t="s">
        <v>58</v>
      </c>
      <c r="D12" s="1" t="s">
        <v>711</v>
      </c>
    </row>
    <row r="13" spans="1:4" x14ac:dyDescent="0.2">
      <c r="A13" s="1">
        <v>34</v>
      </c>
      <c r="B13" s="1">
        <v>21.5</v>
      </c>
      <c r="C13" s="1" t="s">
        <v>56</v>
      </c>
      <c r="D13" s="1" t="s">
        <v>708</v>
      </c>
    </row>
    <row r="14" spans="1:4" x14ac:dyDescent="0.2">
      <c r="A14" s="1">
        <v>41</v>
      </c>
      <c r="B14" s="1">
        <v>19</v>
      </c>
      <c r="C14" s="1" t="s">
        <v>421</v>
      </c>
      <c r="D14" s="1" t="s">
        <v>712</v>
      </c>
    </row>
    <row r="15" spans="1:4" x14ac:dyDescent="0.2">
      <c r="A15" s="1">
        <v>45</v>
      </c>
      <c r="B15" s="1">
        <v>21.5</v>
      </c>
      <c r="C15" s="1" t="s">
        <v>421</v>
      </c>
      <c r="D15" s="1" t="s">
        <v>712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D8FA-16C6-8747-A26C-87DC639CEE74}">
  <sheetPr>
    <tabColor theme="5" tint="0.39997558519241921"/>
  </sheetPr>
  <dimension ref="A1:V378"/>
  <sheetViews>
    <sheetView topLeftCell="T33" workbookViewId="0">
      <selection activeCell="O70" sqref="O70"/>
    </sheetView>
  </sheetViews>
  <sheetFormatPr baseColWidth="10" defaultColWidth="8.83203125" defaultRowHeight="15" x14ac:dyDescent="0.2"/>
  <cols>
    <col min="1" max="3" width="8.83203125" style="1"/>
    <col min="4" max="4" width="10.5" style="1" bestFit="1" customWidth="1"/>
    <col min="5" max="5" width="5.1640625" style="1" bestFit="1" customWidth="1"/>
    <col min="6" max="6" width="28.5" style="1" bestFit="1" customWidth="1"/>
    <col min="7" max="7" width="22.5" style="1" bestFit="1" customWidth="1"/>
    <col min="8" max="12" width="8.83203125" style="1"/>
    <col min="13" max="13" width="18.5" style="1" bestFit="1" customWidth="1"/>
    <col min="14" max="15" width="8.83203125" style="1"/>
    <col min="16" max="16" width="11.5" style="1" bestFit="1" customWidth="1"/>
    <col min="17" max="20" width="8.83203125" style="1"/>
    <col min="21" max="21" width="13.1640625" style="1" bestFit="1" customWidth="1"/>
    <col min="22" max="16384" width="8.83203125" style="1"/>
  </cols>
  <sheetData>
    <row r="1" spans="1:22" x14ac:dyDescent="0.2">
      <c r="A1" s="1" t="s">
        <v>35</v>
      </c>
      <c r="B1" s="1" t="s">
        <v>34</v>
      </c>
      <c r="C1" s="1" t="s">
        <v>1587</v>
      </c>
      <c r="D1" s="11" t="s">
        <v>8983</v>
      </c>
      <c r="E1" s="1" t="s">
        <v>1588</v>
      </c>
      <c r="F1" s="1" t="s">
        <v>1590</v>
      </c>
      <c r="G1" s="1" t="s">
        <v>1589</v>
      </c>
      <c r="J1" s="1" t="s">
        <v>30</v>
      </c>
      <c r="K1" s="1" t="s">
        <v>33</v>
      </c>
      <c r="L1" s="1" t="s">
        <v>32</v>
      </c>
      <c r="P1" s="1" t="s">
        <v>3</v>
      </c>
      <c r="Q1" s="1" t="s">
        <v>31</v>
      </c>
      <c r="U1" s="1" t="s">
        <v>30</v>
      </c>
    </row>
    <row r="2" spans="1:22" x14ac:dyDescent="0.2">
      <c r="A2" s="1">
        <v>990270</v>
      </c>
      <c r="B2" s="1">
        <v>990439</v>
      </c>
      <c r="C2" s="1" t="s">
        <v>2</v>
      </c>
      <c r="D2" s="1" t="str">
        <f>K2</f>
        <v>FW</v>
      </c>
      <c r="E2" s="1">
        <f>_xlfn.NUMBERVALUE(N2)</f>
        <v>15</v>
      </c>
      <c r="F2" s="1" t="str">
        <f t="shared" ref="F2:F65" si="0">_xlfn.CONCAT(J2," ",M2)</f>
        <v>15-20cm Full Width</v>
      </c>
      <c r="G2" s="1" t="str">
        <f t="shared" ref="G2:G65" si="1">_xlfn.CONCAT(J2," ",K2)</f>
        <v>15-20cm FW</v>
      </c>
      <c r="J2" s="1" t="s">
        <v>6</v>
      </c>
      <c r="K2" s="1" t="s">
        <v>3</v>
      </c>
      <c r="L2" s="1">
        <v>169</v>
      </c>
      <c r="M2" s="1" t="str">
        <f t="shared" ref="M2:M65" si="2">INDEX(Q:Q,MATCH(K2,P:P,0))</f>
        <v>Full Width</v>
      </c>
      <c r="N2" s="1" t="str">
        <f t="shared" ref="N2:N65" si="3">TEXT(INDEX(V:V,MATCH(J2,U:U,0)),"00")</f>
        <v>15</v>
      </c>
      <c r="P2" s="1" t="s">
        <v>0</v>
      </c>
      <c r="Q2" s="1" t="s">
        <v>29</v>
      </c>
      <c r="U2" s="1" t="s">
        <v>23</v>
      </c>
      <c r="V2" s="1">
        <v>10</v>
      </c>
    </row>
    <row r="3" spans="1:22" x14ac:dyDescent="0.2">
      <c r="A3" s="1">
        <v>990439</v>
      </c>
      <c r="B3" s="1">
        <v>990496</v>
      </c>
      <c r="C3" s="1" t="s">
        <v>2</v>
      </c>
      <c r="D3" s="1" t="str">
        <f t="shared" ref="D3:D66" si="4">K3</f>
        <v>SSH</v>
      </c>
      <c r="E3" s="1">
        <f t="shared" ref="E3:E66" si="5">_xlfn.NUMBERVALUE(N3)</f>
        <v>15</v>
      </c>
      <c r="F3" s="1" t="str">
        <f t="shared" si="0"/>
        <v>15-20cm Site-Specific Handling</v>
      </c>
      <c r="G3" s="1" t="str">
        <f t="shared" si="1"/>
        <v>15-20cm SSH</v>
      </c>
      <c r="J3" s="1" t="s">
        <v>6</v>
      </c>
      <c r="K3" s="1" t="s">
        <v>0</v>
      </c>
      <c r="L3" s="1">
        <v>57</v>
      </c>
      <c r="M3" s="1" t="str">
        <f t="shared" si="2"/>
        <v>Site-Specific Handling</v>
      </c>
      <c r="N3" s="1" t="str">
        <f t="shared" si="3"/>
        <v>15</v>
      </c>
      <c r="P3" s="1" t="s">
        <v>11</v>
      </c>
      <c r="Q3" s="1" t="s">
        <v>28</v>
      </c>
      <c r="U3" s="1" t="s">
        <v>18</v>
      </c>
      <c r="V3" s="1">
        <v>15</v>
      </c>
    </row>
    <row r="4" spans="1:22" x14ac:dyDescent="0.2">
      <c r="A4" s="1">
        <v>990496</v>
      </c>
      <c r="B4" s="1">
        <v>990978</v>
      </c>
      <c r="C4" s="1" t="s">
        <v>2</v>
      </c>
      <c r="D4" s="1" t="str">
        <f t="shared" si="4"/>
        <v>SSH</v>
      </c>
      <c r="E4" s="1">
        <f t="shared" si="5"/>
        <v>0</v>
      </c>
      <c r="F4" s="1" t="str">
        <f t="shared" si="0"/>
        <v>0cm Site-Specific Handling</v>
      </c>
      <c r="G4" s="1" t="str">
        <f t="shared" si="1"/>
        <v>0cm SSH</v>
      </c>
      <c r="J4" s="1" t="s">
        <v>1</v>
      </c>
      <c r="K4" s="1" t="s">
        <v>0</v>
      </c>
      <c r="L4" s="1">
        <v>482</v>
      </c>
      <c r="M4" s="1" t="str">
        <f t="shared" si="2"/>
        <v>Site-Specific Handling</v>
      </c>
      <c r="N4" s="1" t="str">
        <f t="shared" si="3"/>
        <v>00</v>
      </c>
      <c r="P4" s="1" t="s">
        <v>14</v>
      </c>
      <c r="Q4" s="1" t="s">
        <v>27</v>
      </c>
      <c r="U4" s="1" t="s">
        <v>17</v>
      </c>
      <c r="V4" s="1">
        <v>15</v>
      </c>
    </row>
    <row r="5" spans="1:22" x14ac:dyDescent="0.2">
      <c r="A5" s="1">
        <v>990978</v>
      </c>
      <c r="B5" s="1">
        <v>991081</v>
      </c>
      <c r="C5" s="1" t="s">
        <v>2</v>
      </c>
      <c r="D5" s="1" t="str">
        <f t="shared" si="4"/>
        <v>FW</v>
      </c>
      <c r="E5" s="1">
        <f t="shared" si="5"/>
        <v>15</v>
      </c>
      <c r="F5" s="1" t="str">
        <f t="shared" si="0"/>
        <v>15-20cm Full Width</v>
      </c>
      <c r="G5" s="1" t="str">
        <f t="shared" si="1"/>
        <v>15-20cm FW</v>
      </c>
      <c r="J5" s="1" t="s">
        <v>6</v>
      </c>
      <c r="K5" s="1" t="s">
        <v>3</v>
      </c>
      <c r="L5" s="1">
        <v>103</v>
      </c>
      <c r="M5" s="1" t="str">
        <f t="shared" si="2"/>
        <v>Full Width</v>
      </c>
      <c r="N5" s="1" t="str">
        <f t="shared" si="3"/>
        <v>15</v>
      </c>
      <c r="U5" s="1" t="s">
        <v>22</v>
      </c>
      <c r="V5" s="1">
        <v>20</v>
      </c>
    </row>
    <row r="6" spans="1:22" x14ac:dyDescent="0.2">
      <c r="A6" s="1">
        <v>991081</v>
      </c>
      <c r="B6" s="1">
        <v>991214</v>
      </c>
      <c r="C6" s="1" t="s">
        <v>2</v>
      </c>
      <c r="D6" s="1" t="str">
        <f t="shared" si="4"/>
        <v>SSH</v>
      </c>
      <c r="E6" s="1">
        <f t="shared" si="5"/>
        <v>15</v>
      </c>
      <c r="F6" s="1" t="str">
        <f t="shared" si="0"/>
        <v>15-20cm Site-Specific Handling</v>
      </c>
      <c r="G6" s="1" t="str">
        <f t="shared" si="1"/>
        <v>15-20cm SSH</v>
      </c>
      <c r="J6" s="1" t="s">
        <v>6</v>
      </c>
      <c r="K6" s="1" t="s">
        <v>0</v>
      </c>
      <c r="L6" s="1">
        <v>133</v>
      </c>
      <c r="M6" s="1" t="str">
        <f t="shared" si="2"/>
        <v>Site-Specific Handling</v>
      </c>
      <c r="N6" s="1" t="str">
        <f t="shared" si="3"/>
        <v>15</v>
      </c>
      <c r="U6" s="1" t="s">
        <v>15</v>
      </c>
      <c r="V6" s="1">
        <v>25</v>
      </c>
    </row>
    <row r="7" spans="1:22" x14ac:dyDescent="0.2">
      <c r="A7" s="1">
        <v>991214</v>
      </c>
      <c r="B7" s="1">
        <v>991602</v>
      </c>
      <c r="C7" s="1" t="s">
        <v>2</v>
      </c>
      <c r="D7" s="1" t="str">
        <f t="shared" si="4"/>
        <v>FW</v>
      </c>
      <c r="E7" s="1">
        <f t="shared" si="5"/>
        <v>15</v>
      </c>
      <c r="F7" s="1" t="str">
        <f t="shared" si="0"/>
        <v>15-20cm Full Width</v>
      </c>
      <c r="G7" s="1" t="str">
        <f t="shared" si="1"/>
        <v>15-20cm FW</v>
      </c>
      <c r="J7" s="1" t="s">
        <v>6</v>
      </c>
      <c r="K7" s="1" t="s">
        <v>3</v>
      </c>
      <c r="L7" s="1">
        <v>388</v>
      </c>
      <c r="M7" s="1" t="str">
        <f t="shared" si="2"/>
        <v>Full Width</v>
      </c>
      <c r="N7" s="1" t="str">
        <f t="shared" si="3"/>
        <v>15</v>
      </c>
      <c r="U7" s="1" t="s">
        <v>16</v>
      </c>
      <c r="V7" s="1">
        <v>25</v>
      </c>
    </row>
    <row r="8" spans="1:22" x14ac:dyDescent="0.2">
      <c r="A8" s="1">
        <v>991602</v>
      </c>
      <c r="B8" s="1">
        <v>991632</v>
      </c>
      <c r="C8" s="1" t="s">
        <v>2</v>
      </c>
      <c r="D8" s="1" t="str">
        <f t="shared" si="4"/>
        <v>SSH</v>
      </c>
      <c r="E8" s="1">
        <f t="shared" si="5"/>
        <v>15</v>
      </c>
      <c r="F8" s="1" t="str">
        <f t="shared" si="0"/>
        <v>15-20cm Site-Specific Handling</v>
      </c>
      <c r="G8" s="1" t="str">
        <f t="shared" si="1"/>
        <v>15-20cm SSH</v>
      </c>
      <c r="J8" s="1" t="s">
        <v>6</v>
      </c>
      <c r="K8" s="1" t="s">
        <v>0</v>
      </c>
      <c r="L8" s="1">
        <v>30</v>
      </c>
      <c r="M8" s="1" t="str">
        <f t="shared" si="2"/>
        <v>Site-Specific Handling</v>
      </c>
      <c r="N8" s="1" t="str">
        <f t="shared" si="3"/>
        <v>15</v>
      </c>
      <c r="U8" s="1" t="s">
        <v>1</v>
      </c>
      <c r="V8" s="1">
        <v>0</v>
      </c>
    </row>
    <row r="9" spans="1:22" x14ac:dyDescent="0.2">
      <c r="A9" s="1">
        <v>991632</v>
      </c>
      <c r="B9" s="1">
        <v>991926</v>
      </c>
      <c r="C9" s="1" t="s">
        <v>2</v>
      </c>
      <c r="D9" s="1" t="str">
        <f t="shared" si="4"/>
        <v>FW</v>
      </c>
      <c r="E9" s="1">
        <f t="shared" si="5"/>
        <v>15</v>
      </c>
      <c r="F9" s="1" t="str">
        <f t="shared" si="0"/>
        <v>15-20cm Full Width</v>
      </c>
      <c r="G9" s="1" t="str">
        <f t="shared" si="1"/>
        <v>15-20cm FW</v>
      </c>
      <c r="J9" s="1" t="s">
        <v>6</v>
      </c>
      <c r="K9" s="1" t="s">
        <v>3</v>
      </c>
      <c r="L9" s="1">
        <v>294</v>
      </c>
      <c r="M9" s="1" t="str">
        <f t="shared" si="2"/>
        <v>Full Width</v>
      </c>
      <c r="N9" s="1" t="str">
        <f t="shared" si="3"/>
        <v>15</v>
      </c>
      <c r="U9" s="1" t="s">
        <v>9</v>
      </c>
      <c r="V9" s="1">
        <v>10</v>
      </c>
    </row>
    <row r="10" spans="1:22" x14ac:dyDescent="0.2">
      <c r="A10" s="1">
        <v>991926</v>
      </c>
      <c r="B10" s="1">
        <v>991982</v>
      </c>
      <c r="C10" s="1" t="s">
        <v>2</v>
      </c>
      <c r="D10" s="1" t="str">
        <f t="shared" si="4"/>
        <v>SSH</v>
      </c>
      <c r="E10" s="1">
        <f t="shared" si="5"/>
        <v>15</v>
      </c>
      <c r="F10" s="1" t="str">
        <f t="shared" si="0"/>
        <v>15-20cm Site-Specific Handling</v>
      </c>
      <c r="G10" s="1" t="str">
        <f t="shared" si="1"/>
        <v>15-20cm SSH</v>
      </c>
      <c r="J10" s="1" t="s">
        <v>6</v>
      </c>
      <c r="K10" s="1" t="s">
        <v>0</v>
      </c>
      <c r="L10" s="1">
        <v>56</v>
      </c>
      <c r="M10" s="1" t="str">
        <f t="shared" si="2"/>
        <v>Site-Specific Handling</v>
      </c>
      <c r="N10" s="1" t="str">
        <f t="shared" si="3"/>
        <v>15</v>
      </c>
      <c r="U10" s="1" t="s">
        <v>7</v>
      </c>
      <c r="V10" s="1">
        <v>10</v>
      </c>
    </row>
    <row r="11" spans="1:22" x14ac:dyDescent="0.2">
      <c r="A11" s="1">
        <v>991982</v>
      </c>
      <c r="B11" s="1">
        <v>992126</v>
      </c>
      <c r="C11" s="1" t="s">
        <v>2</v>
      </c>
      <c r="D11" s="1" t="str">
        <f t="shared" si="4"/>
        <v>FW</v>
      </c>
      <c r="E11" s="1">
        <f t="shared" si="5"/>
        <v>15</v>
      </c>
      <c r="F11" s="1" t="str">
        <f t="shared" si="0"/>
        <v>15-20cm Full Width</v>
      </c>
      <c r="G11" s="1" t="str">
        <f t="shared" si="1"/>
        <v>15-20cm FW</v>
      </c>
      <c r="J11" s="1" t="s">
        <v>6</v>
      </c>
      <c r="K11" s="1" t="s">
        <v>3</v>
      </c>
      <c r="L11" s="1">
        <v>144</v>
      </c>
      <c r="M11" s="1" t="str">
        <f t="shared" si="2"/>
        <v>Full Width</v>
      </c>
      <c r="N11" s="1" t="str">
        <f t="shared" si="3"/>
        <v>15</v>
      </c>
      <c r="U11" s="1" t="s">
        <v>20</v>
      </c>
      <c r="V11" s="1">
        <v>10</v>
      </c>
    </row>
    <row r="12" spans="1:22" x14ac:dyDescent="0.2">
      <c r="A12" s="1">
        <v>992126</v>
      </c>
      <c r="B12" s="1">
        <v>992187</v>
      </c>
      <c r="C12" s="1" t="s">
        <v>2</v>
      </c>
      <c r="D12" s="1" t="str">
        <f t="shared" si="4"/>
        <v>SSH</v>
      </c>
      <c r="E12" s="1">
        <f t="shared" si="5"/>
        <v>15</v>
      </c>
      <c r="F12" s="1" t="str">
        <f t="shared" si="0"/>
        <v>15-20cm Site-Specific Handling</v>
      </c>
      <c r="G12" s="1" t="str">
        <f t="shared" si="1"/>
        <v>15-20cm SSH</v>
      </c>
      <c r="J12" s="1" t="s">
        <v>6</v>
      </c>
      <c r="K12" s="1" t="s">
        <v>0</v>
      </c>
      <c r="L12" s="1">
        <v>61</v>
      </c>
      <c r="M12" s="1" t="str">
        <f t="shared" si="2"/>
        <v>Site-Specific Handling</v>
      </c>
      <c r="N12" s="1" t="str">
        <f t="shared" si="3"/>
        <v>15</v>
      </c>
      <c r="U12" s="1" t="s">
        <v>6</v>
      </c>
      <c r="V12" s="1">
        <v>15</v>
      </c>
    </row>
    <row r="13" spans="1:22" x14ac:dyDescent="0.2">
      <c r="A13" s="1">
        <v>992187</v>
      </c>
      <c r="B13" s="1">
        <v>992295</v>
      </c>
      <c r="C13" s="1" t="s">
        <v>2</v>
      </c>
      <c r="D13" s="1" t="str">
        <f t="shared" si="4"/>
        <v>FW</v>
      </c>
      <c r="E13" s="1">
        <f t="shared" si="5"/>
        <v>15</v>
      </c>
      <c r="F13" s="1" t="str">
        <f t="shared" si="0"/>
        <v>15-20cm Full Width</v>
      </c>
      <c r="G13" s="1" t="str">
        <f t="shared" si="1"/>
        <v>15-20cm FW</v>
      </c>
      <c r="J13" s="1" t="s">
        <v>6</v>
      </c>
      <c r="K13" s="1" t="s">
        <v>3</v>
      </c>
      <c r="L13" s="1">
        <v>108</v>
      </c>
      <c r="M13" s="1" t="str">
        <f t="shared" si="2"/>
        <v>Full Width</v>
      </c>
      <c r="N13" s="1" t="str">
        <f t="shared" si="3"/>
        <v>15</v>
      </c>
      <c r="U13" s="1" t="s">
        <v>5</v>
      </c>
      <c r="V13" s="1">
        <v>15</v>
      </c>
    </row>
    <row r="14" spans="1:22" x14ac:dyDescent="0.2">
      <c r="A14" s="1">
        <v>992295</v>
      </c>
      <c r="B14" s="1">
        <v>992352</v>
      </c>
      <c r="C14" s="1" t="s">
        <v>2</v>
      </c>
      <c r="D14" s="1" t="str">
        <f t="shared" si="4"/>
        <v>SSH</v>
      </c>
      <c r="E14" s="1">
        <f t="shared" si="5"/>
        <v>15</v>
      </c>
      <c r="F14" s="1" t="str">
        <f t="shared" si="0"/>
        <v>15-20cm Site-Specific Handling</v>
      </c>
      <c r="G14" s="1" t="str">
        <f t="shared" si="1"/>
        <v>15-20cm SSH</v>
      </c>
      <c r="J14" s="1" t="s">
        <v>6</v>
      </c>
      <c r="K14" s="1" t="s">
        <v>0</v>
      </c>
      <c r="L14" s="1">
        <v>57</v>
      </c>
      <c r="M14" s="1" t="str">
        <f t="shared" si="2"/>
        <v>Site-Specific Handling</v>
      </c>
      <c r="N14" s="1" t="str">
        <f t="shared" si="3"/>
        <v>15</v>
      </c>
      <c r="U14" s="1" t="s">
        <v>21</v>
      </c>
      <c r="V14" s="1">
        <v>20</v>
      </c>
    </row>
    <row r="15" spans="1:22" x14ac:dyDescent="0.2">
      <c r="A15" s="1">
        <v>992352</v>
      </c>
      <c r="B15" s="1">
        <v>994162</v>
      </c>
      <c r="C15" s="1" t="s">
        <v>2</v>
      </c>
      <c r="D15" s="1" t="str">
        <f t="shared" si="4"/>
        <v>FW</v>
      </c>
      <c r="E15" s="1">
        <f t="shared" si="5"/>
        <v>15</v>
      </c>
      <c r="F15" s="1" t="str">
        <f t="shared" si="0"/>
        <v>15-20cm Full Width</v>
      </c>
      <c r="G15" s="1" t="str">
        <f t="shared" si="1"/>
        <v>15-20cm FW</v>
      </c>
      <c r="J15" s="1" t="s">
        <v>6</v>
      </c>
      <c r="K15" s="1" t="s">
        <v>3</v>
      </c>
      <c r="L15" s="1">
        <v>1810</v>
      </c>
      <c r="M15" s="1" t="str">
        <f t="shared" si="2"/>
        <v>Full Width</v>
      </c>
      <c r="N15" s="1" t="str">
        <f t="shared" si="3"/>
        <v>15</v>
      </c>
      <c r="U15" s="1" t="s">
        <v>8</v>
      </c>
      <c r="V15" s="1">
        <v>20</v>
      </c>
    </row>
    <row r="16" spans="1:22" x14ac:dyDescent="0.2">
      <c r="A16" s="1">
        <v>994162</v>
      </c>
      <c r="B16" s="1">
        <v>994214</v>
      </c>
      <c r="C16" s="1" t="s">
        <v>2</v>
      </c>
      <c r="D16" s="1" t="str">
        <f t="shared" si="4"/>
        <v>SSH</v>
      </c>
      <c r="E16" s="1">
        <f t="shared" si="5"/>
        <v>15</v>
      </c>
      <c r="F16" s="1" t="str">
        <f t="shared" si="0"/>
        <v>15-20cm Site-Specific Handling</v>
      </c>
      <c r="G16" s="1" t="str">
        <f t="shared" si="1"/>
        <v>15-20cm SSH</v>
      </c>
      <c r="J16" s="1" t="s">
        <v>6</v>
      </c>
      <c r="K16" s="1" t="s">
        <v>0</v>
      </c>
      <c r="L16" s="1">
        <v>52</v>
      </c>
      <c r="M16" s="1" t="str">
        <f t="shared" si="2"/>
        <v>Site-Specific Handling</v>
      </c>
      <c r="N16" s="1" t="str">
        <f t="shared" si="3"/>
        <v>15</v>
      </c>
      <c r="U16" s="1" t="s">
        <v>4</v>
      </c>
      <c r="V16" s="1">
        <v>20</v>
      </c>
    </row>
    <row r="17" spans="1:22" x14ac:dyDescent="0.2">
      <c r="A17" s="1">
        <v>994214</v>
      </c>
      <c r="B17" s="1">
        <v>994224</v>
      </c>
      <c r="C17" s="1" t="s">
        <v>2</v>
      </c>
      <c r="D17" s="1" t="str">
        <f t="shared" si="4"/>
        <v>FW</v>
      </c>
      <c r="E17" s="1">
        <f t="shared" si="5"/>
        <v>15</v>
      </c>
      <c r="F17" s="1" t="str">
        <f t="shared" si="0"/>
        <v>15-20cm Full Width</v>
      </c>
      <c r="G17" s="1" t="str">
        <f t="shared" si="1"/>
        <v>15-20cm FW</v>
      </c>
      <c r="J17" s="1" t="s">
        <v>6</v>
      </c>
      <c r="K17" s="1" t="s">
        <v>3</v>
      </c>
      <c r="L17" s="1">
        <v>10</v>
      </c>
      <c r="M17" s="1" t="str">
        <f t="shared" si="2"/>
        <v>Full Width</v>
      </c>
      <c r="N17" s="1" t="str">
        <f t="shared" si="3"/>
        <v>15</v>
      </c>
      <c r="U17" s="1" t="s">
        <v>10</v>
      </c>
      <c r="V17" s="1">
        <v>25</v>
      </c>
    </row>
    <row r="18" spans="1:22" x14ac:dyDescent="0.2">
      <c r="A18" s="1">
        <v>994224</v>
      </c>
      <c r="B18" s="1">
        <v>994243</v>
      </c>
      <c r="C18" s="1" t="s">
        <v>2</v>
      </c>
      <c r="D18" s="1" t="str">
        <f t="shared" si="4"/>
        <v>SSH</v>
      </c>
      <c r="E18" s="1">
        <f t="shared" si="5"/>
        <v>15</v>
      </c>
      <c r="F18" s="1" t="str">
        <f t="shared" si="0"/>
        <v>15-20cm Site-Specific Handling</v>
      </c>
      <c r="G18" s="1" t="str">
        <f t="shared" si="1"/>
        <v>15-20cm SSH</v>
      </c>
      <c r="J18" s="1" t="s">
        <v>6</v>
      </c>
      <c r="K18" s="1" t="s">
        <v>0</v>
      </c>
      <c r="L18" s="1">
        <v>19</v>
      </c>
      <c r="M18" s="1" t="str">
        <f t="shared" si="2"/>
        <v>Site-Specific Handling</v>
      </c>
      <c r="N18" s="1" t="str">
        <f t="shared" si="3"/>
        <v>15</v>
      </c>
      <c r="U18" s="1" t="s">
        <v>25</v>
      </c>
      <c r="V18" s="1">
        <v>30</v>
      </c>
    </row>
    <row r="19" spans="1:22" x14ac:dyDescent="0.2">
      <c r="A19" s="1">
        <v>994243</v>
      </c>
      <c r="B19" s="1">
        <v>994449</v>
      </c>
      <c r="C19" s="1" t="s">
        <v>2</v>
      </c>
      <c r="D19" s="1" t="str">
        <f t="shared" si="4"/>
        <v>SSH</v>
      </c>
      <c r="E19" s="1">
        <f t="shared" si="5"/>
        <v>0</v>
      </c>
      <c r="F19" s="1" t="str">
        <f t="shared" si="0"/>
        <v>0cm Site-Specific Handling</v>
      </c>
      <c r="G19" s="1" t="str">
        <f t="shared" si="1"/>
        <v>0cm SSH</v>
      </c>
      <c r="J19" s="1" t="s">
        <v>1</v>
      </c>
      <c r="K19" s="1" t="s">
        <v>0</v>
      </c>
      <c r="L19" s="1">
        <v>206</v>
      </c>
      <c r="M19" s="1" t="str">
        <f t="shared" si="2"/>
        <v>Site-Specific Handling</v>
      </c>
      <c r="N19" s="1" t="str">
        <f t="shared" si="3"/>
        <v>00</v>
      </c>
      <c r="U19" s="1" t="s">
        <v>26</v>
      </c>
      <c r="V19" s="1">
        <v>35</v>
      </c>
    </row>
    <row r="20" spans="1:22" x14ac:dyDescent="0.2">
      <c r="A20" s="1">
        <v>994449</v>
      </c>
      <c r="B20" s="1">
        <v>994981</v>
      </c>
      <c r="C20" s="1" t="s">
        <v>2</v>
      </c>
      <c r="D20" s="1" t="str">
        <f t="shared" si="4"/>
        <v>FW</v>
      </c>
      <c r="E20" s="1">
        <f t="shared" si="5"/>
        <v>15</v>
      </c>
      <c r="F20" s="1" t="str">
        <f t="shared" si="0"/>
        <v>15-20cm Full Width</v>
      </c>
      <c r="G20" s="1" t="str">
        <f t="shared" si="1"/>
        <v>15-20cm FW</v>
      </c>
      <c r="J20" s="1" t="s">
        <v>6</v>
      </c>
      <c r="K20" s="1" t="s">
        <v>3</v>
      </c>
      <c r="L20" s="1">
        <v>532</v>
      </c>
      <c r="M20" s="1" t="str">
        <f t="shared" si="2"/>
        <v>Full Width</v>
      </c>
      <c r="N20" s="1" t="str">
        <f t="shared" si="3"/>
        <v>15</v>
      </c>
      <c r="U20" s="1" t="s">
        <v>13</v>
      </c>
      <c r="V20" s="1">
        <v>40</v>
      </c>
    </row>
    <row r="21" spans="1:22" x14ac:dyDescent="0.2">
      <c r="A21" s="1">
        <v>994981</v>
      </c>
      <c r="B21" s="1">
        <v>995014</v>
      </c>
      <c r="C21" s="1" t="s">
        <v>2</v>
      </c>
      <c r="D21" s="1" t="str">
        <f t="shared" si="4"/>
        <v>SSH</v>
      </c>
      <c r="E21" s="1">
        <f t="shared" si="5"/>
        <v>15</v>
      </c>
      <c r="F21" s="1" t="str">
        <f t="shared" si="0"/>
        <v>15-20cm Site-Specific Handling</v>
      </c>
      <c r="G21" s="1" t="str">
        <f t="shared" si="1"/>
        <v>15-20cm SSH</v>
      </c>
      <c r="J21" s="1" t="s">
        <v>6</v>
      </c>
      <c r="K21" s="1" t="s">
        <v>0</v>
      </c>
      <c r="L21" s="1">
        <v>33</v>
      </c>
      <c r="M21" s="1" t="str">
        <f t="shared" si="2"/>
        <v>Site-Specific Handling</v>
      </c>
      <c r="N21" s="1" t="str">
        <f t="shared" si="3"/>
        <v>15</v>
      </c>
      <c r="U21" s="1" t="s">
        <v>19</v>
      </c>
      <c r="V21" s="1">
        <v>5</v>
      </c>
    </row>
    <row r="22" spans="1:22" x14ac:dyDescent="0.2">
      <c r="A22" s="1">
        <v>995014</v>
      </c>
      <c r="B22" s="1">
        <v>995466</v>
      </c>
      <c r="C22" s="1" t="s">
        <v>2</v>
      </c>
      <c r="D22" s="1" t="str">
        <f t="shared" si="4"/>
        <v>FW</v>
      </c>
      <c r="E22" s="1">
        <f t="shared" si="5"/>
        <v>15</v>
      </c>
      <c r="F22" s="1" t="str">
        <f t="shared" si="0"/>
        <v>15-20cm Full Width</v>
      </c>
      <c r="G22" s="1" t="str">
        <f t="shared" si="1"/>
        <v>15-20cm FW</v>
      </c>
      <c r="J22" s="1" t="s">
        <v>6</v>
      </c>
      <c r="K22" s="1" t="s">
        <v>3</v>
      </c>
      <c r="L22" s="1">
        <v>452</v>
      </c>
      <c r="M22" s="1" t="str">
        <f t="shared" si="2"/>
        <v>Full Width</v>
      </c>
      <c r="N22" s="1" t="str">
        <f t="shared" si="3"/>
        <v>15</v>
      </c>
      <c r="U22" s="1" t="s">
        <v>24</v>
      </c>
      <c r="V22" s="1">
        <v>5</v>
      </c>
    </row>
    <row r="23" spans="1:22" x14ac:dyDescent="0.2">
      <c r="A23" s="1">
        <v>995466</v>
      </c>
      <c r="B23" s="1">
        <v>995491</v>
      </c>
      <c r="C23" s="1" t="s">
        <v>2</v>
      </c>
      <c r="D23" s="1" t="str">
        <f t="shared" si="4"/>
        <v>SSH</v>
      </c>
      <c r="E23" s="1">
        <f t="shared" si="5"/>
        <v>15</v>
      </c>
      <c r="F23" s="1" t="str">
        <f t="shared" si="0"/>
        <v>15-20cm Site-Specific Handling</v>
      </c>
      <c r="G23" s="1" t="str">
        <f t="shared" si="1"/>
        <v>15-20cm SSH</v>
      </c>
      <c r="J23" s="1" t="s">
        <v>6</v>
      </c>
      <c r="K23" s="1" t="s">
        <v>0</v>
      </c>
      <c r="L23" s="1">
        <v>25</v>
      </c>
      <c r="M23" s="1" t="str">
        <f t="shared" si="2"/>
        <v>Site-Specific Handling</v>
      </c>
      <c r="N23" s="1" t="str">
        <f t="shared" si="3"/>
        <v>15</v>
      </c>
      <c r="U23" s="1" t="s">
        <v>12</v>
      </c>
      <c r="V23" s="1">
        <v>0</v>
      </c>
    </row>
    <row r="24" spans="1:22" x14ac:dyDescent="0.2">
      <c r="A24" s="1">
        <v>995491</v>
      </c>
      <c r="B24" s="1">
        <v>995664</v>
      </c>
      <c r="C24" s="1" t="s">
        <v>2</v>
      </c>
      <c r="D24" s="1" t="str">
        <f t="shared" si="4"/>
        <v>FW</v>
      </c>
      <c r="E24" s="1">
        <f t="shared" si="5"/>
        <v>15</v>
      </c>
      <c r="F24" s="1" t="str">
        <f t="shared" si="0"/>
        <v>15-20cm Full Width</v>
      </c>
      <c r="G24" s="1" t="str">
        <f t="shared" si="1"/>
        <v>15-20cm FW</v>
      </c>
      <c r="J24" s="1" t="s">
        <v>6</v>
      </c>
      <c r="K24" s="1" t="s">
        <v>3</v>
      </c>
      <c r="L24" s="1">
        <v>173</v>
      </c>
      <c r="M24" s="1" t="str">
        <f t="shared" si="2"/>
        <v>Full Width</v>
      </c>
      <c r="N24" s="1" t="str">
        <f t="shared" si="3"/>
        <v>15</v>
      </c>
    </row>
    <row r="25" spans="1:22" x14ac:dyDescent="0.2">
      <c r="A25" s="1">
        <v>995664</v>
      </c>
      <c r="B25" s="1">
        <v>995675</v>
      </c>
      <c r="C25" s="1" t="s">
        <v>2</v>
      </c>
      <c r="D25" s="1" t="str">
        <f t="shared" si="4"/>
        <v>SSH</v>
      </c>
      <c r="E25" s="1">
        <f t="shared" si="5"/>
        <v>15</v>
      </c>
      <c r="F25" s="1" t="str">
        <f t="shared" si="0"/>
        <v>15-20cm Site-Specific Handling</v>
      </c>
      <c r="G25" s="1" t="str">
        <f t="shared" si="1"/>
        <v>15-20cm SSH</v>
      </c>
      <c r="J25" s="1" t="s">
        <v>6</v>
      </c>
      <c r="K25" s="1" t="s">
        <v>0</v>
      </c>
      <c r="L25" s="1">
        <v>11</v>
      </c>
      <c r="M25" s="1" t="str">
        <f t="shared" si="2"/>
        <v>Site-Specific Handling</v>
      </c>
      <c r="N25" s="1" t="str">
        <f t="shared" si="3"/>
        <v>15</v>
      </c>
    </row>
    <row r="26" spans="1:22" x14ac:dyDescent="0.2">
      <c r="A26" s="1">
        <v>995675</v>
      </c>
      <c r="B26" s="1">
        <v>995852</v>
      </c>
      <c r="C26" s="1" t="s">
        <v>2</v>
      </c>
      <c r="D26" s="1" t="str">
        <f t="shared" si="4"/>
        <v>SSH</v>
      </c>
      <c r="E26" s="1">
        <f t="shared" si="5"/>
        <v>0</v>
      </c>
      <c r="F26" s="1" t="str">
        <f t="shared" si="0"/>
        <v>0cm Site-Specific Handling</v>
      </c>
      <c r="G26" s="1" t="str">
        <f t="shared" si="1"/>
        <v>0cm SSH</v>
      </c>
      <c r="J26" s="1" t="s">
        <v>1</v>
      </c>
      <c r="K26" s="1" t="s">
        <v>0</v>
      </c>
      <c r="L26" s="1">
        <v>177</v>
      </c>
      <c r="M26" s="1" t="str">
        <f t="shared" si="2"/>
        <v>Site-Specific Handling</v>
      </c>
      <c r="N26" s="1" t="str">
        <f t="shared" si="3"/>
        <v>00</v>
      </c>
    </row>
    <row r="27" spans="1:22" x14ac:dyDescent="0.2">
      <c r="A27" s="1">
        <v>995852</v>
      </c>
      <c r="B27" s="1">
        <v>995866</v>
      </c>
      <c r="C27" s="1" t="s">
        <v>2</v>
      </c>
      <c r="D27" s="1" t="str">
        <f t="shared" si="4"/>
        <v>SSH</v>
      </c>
      <c r="E27" s="1">
        <f t="shared" si="5"/>
        <v>15</v>
      </c>
      <c r="F27" s="1" t="str">
        <f t="shared" si="0"/>
        <v>15-20cm Site-Specific Handling</v>
      </c>
      <c r="G27" s="1" t="str">
        <f t="shared" si="1"/>
        <v>15-20cm SSH</v>
      </c>
      <c r="J27" s="1" t="s">
        <v>6</v>
      </c>
      <c r="K27" s="1" t="s">
        <v>0</v>
      </c>
      <c r="L27" s="1">
        <v>14</v>
      </c>
      <c r="M27" s="1" t="str">
        <f t="shared" si="2"/>
        <v>Site-Specific Handling</v>
      </c>
      <c r="N27" s="1" t="str">
        <f t="shared" si="3"/>
        <v>15</v>
      </c>
    </row>
    <row r="28" spans="1:22" x14ac:dyDescent="0.2">
      <c r="A28" s="1">
        <v>995866</v>
      </c>
      <c r="B28" s="1">
        <v>995914</v>
      </c>
      <c r="C28" s="1" t="s">
        <v>2</v>
      </c>
      <c r="D28" s="1" t="str">
        <f t="shared" si="4"/>
        <v>FW</v>
      </c>
      <c r="E28" s="1">
        <f t="shared" si="5"/>
        <v>15</v>
      </c>
      <c r="F28" s="1" t="str">
        <f t="shared" si="0"/>
        <v>15-20cm Full Width</v>
      </c>
      <c r="G28" s="1" t="str">
        <f t="shared" si="1"/>
        <v>15-20cm FW</v>
      </c>
      <c r="J28" s="1" t="s">
        <v>6</v>
      </c>
      <c r="K28" s="1" t="s">
        <v>3</v>
      </c>
      <c r="L28" s="1">
        <v>48</v>
      </c>
      <c r="M28" s="1" t="str">
        <f t="shared" si="2"/>
        <v>Full Width</v>
      </c>
      <c r="N28" s="1" t="str">
        <f t="shared" si="3"/>
        <v>15</v>
      </c>
    </row>
    <row r="29" spans="1:22" x14ac:dyDescent="0.2">
      <c r="A29" s="1">
        <v>995914</v>
      </c>
      <c r="B29" s="1">
        <v>995951</v>
      </c>
      <c r="C29" s="1" t="s">
        <v>2</v>
      </c>
      <c r="D29" s="1" t="str">
        <f t="shared" si="4"/>
        <v>SSH</v>
      </c>
      <c r="E29" s="1">
        <f t="shared" si="5"/>
        <v>15</v>
      </c>
      <c r="F29" s="1" t="str">
        <f t="shared" si="0"/>
        <v>15-20cm Site-Specific Handling</v>
      </c>
      <c r="G29" s="1" t="str">
        <f t="shared" si="1"/>
        <v>15-20cm SSH</v>
      </c>
      <c r="J29" s="1" t="s">
        <v>6</v>
      </c>
      <c r="K29" s="1" t="s">
        <v>0</v>
      </c>
      <c r="L29" s="1">
        <v>37</v>
      </c>
      <c r="M29" s="1" t="str">
        <f t="shared" si="2"/>
        <v>Site-Specific Handling</v>
      </c>
      <c r="N29" s="1" t="str">
        <f t="shared" si="3"/>
        <v>15</v>
      </c>
    </row>
    <row r="30" spans="1:22" x14ac:dyDescent="0.2">
      <c r="A30" s="1">
        <v>995951</v>
      </c>
      <c r="B30" s="1">
        <v>996287</v>
      </c>
      <c r="C30" s="1" t="s">
        <v>2</v>
      </c>
      <c r="D30" s="1" t="str">
        <f t="shared" si="4"/>
        <v>FW</v>
      </c>
      <c r="E30" s="1">
        <f t="shared" si="5"/>
        <v>15</v>
      </c>
      <c r="F30" s="1" t="str">
        <f t="shared" si="0"/>
        <v>15-20cm Full Width</v>
      </c>
      <c r="G30" s="1" t="str">
        <f t="shared" si="1"/>
        <v>15-20cm FW</v>
      </c>
      <c r="J30" s="1" t="s">
        <v>6</v>
      </c>
      <c r="K30" s="1" t="s">
        <v>3</v>
      </c>
      <c r="L30" s="1">
        <v>336</v>
      </c>
      <c r="M30" s="1" t="str">
        <f t="shared" si="2"/>
        <v>Full Width</v>
      </c>
      <c r="N30" s="1" t="str">
        <f t="shared" si="3"/>
        <v>15</v>
      </c>
    </row>
    <row r="31" spans="1:22" x14ac:dyDescent="0.2">
      <c r="A31" s="1">
        <v>996287</v>
      </c>
      <c r="B31" s="1">
        <v>997169</v>
      </c>
      <c r="C31" s="1" t="s">
        <v>2</v>
      </c>
      <c r="D31" s="1" t="str">
        <f t="shared" si="4"/>
        <v>SSH</v>
      </c>
      <c r="E31" s="1">
        <f t="shared" si="5"/>
        <v>0</v>
      </c>
      <c r="F31" s="1" t="str">
        <f t="shared" si="0"/>
        <v>0cm Site-Specific Handling</v>
      </c>
      <c r="G31" s="1" t="str">
        <f t="shared" si="1"/>
        <v>0cm SSH</v>
      </c>
      <c r="J31" s="1" t="s">
        <v>1</v>
      </c>
      <c r="K31" s="1" t="s">
        <v>0</v>
      </c>
      <c r="L31" s="1">
        <v>882</v>
      </c>
      <c r="M31" s="1" t="str">
        <f t="shared" si="2"/>
        <v>Site-Specific Handling</v>
      </c>
      <c r="N31" s="1" t="str">
        <f t="shared" si="3"/>
        <v>00</v>
      </c>
    </row>
    <row r="32" spans="1:22" x14ac:dyDescent="0.2">
      <c r="A32" s="1">
        <v>997169</v>
      </c>
      <c r="B32" s="1">
        <v>997631</v>
      </c>
      <c r="C32" s="1" t="s">
        <v>2</v>
      </c>
      <c r="D32" s="1" t="str">
        <f t="shared" si="4"/>
        <v>FW</v>
      </c>
      <c r="E32" s="1">
        <f t="shared" si="5"/>
        <v>15</v>
      </c>
      <c r="F32" s="1" t="str">
        <f t="shared" si="0"/>
        <v>15-20cm Full Width</v>
      </c>
      <c r="G32" s="1" t="str">
        <f t="shared" si="1"/>
        <v>15-20cm FW</v>
      </c>
      <c r="J32" s="1" t="s">
        <v>6</v>
      </c>
      <c r="K32" s="1" t="s">
        <v>3</v>
      </c>
      <c r="L32" s="1">
        <v>462</v>
      </c>
      <c r="M32" s="1" t="str">
        <f t="shared" si="2"/>
        <v>Full Width</v>
      </c>
      <c r="N32" s="1" t="str">
        <f t="shared" si="3"/>
        <v>15</v>
      </c>
    </row>
    <row r="33" spans="1:14" x14ac:dyDescent="0.2">
      <c r="A33" s="1">
        <v>997631</v>
      </c>
      <c r="B33" s="1">
        <v>997669</v>
      </c>
      <c r="C33" s="1" t="s">
        <v>2</v>
      </c>
      <c r="D33" s="1" t="str">
        <f t="shared" si="4"/>
        <v>SSH</v>
      </c>
      <c r="E33" s="1">
        <f t="shared" si="5"/>
        <v>15</v>
      </c>
      <c r="F33" s="1" t="str">
        <f t="shared" si="0"/>
        <v>15-20cm Site-Specific Handling</v>
      </c>
      <c r="G33" s="1" t="str">
        <f t="shared" si="1"/>
        <v>15-20cm SSH</v>
      </c>
      <c r="J33" s="1" t="s">
        <v>6</v>
      </c>
      <c r="K33" s="1" t="s">
        <v>0</v>
      </c>
      <c r="L33" s="1">
        <v>38</v>
      </c>
      <c r="M33" s="1" t="str">
        <f t="shared" si="2"/>
        <v>Site-Specific Handling</v>
      </c>
      <c r="N33" s="1" t="str">
        <f t="shared" si="3"/>
        <v>15</v>
      </c>
    </row>
    <row r="34" spans="1:14" x14ac:dyDescent="0.2">
      <c r="A34" s="1">
        <v>997669</v>
      </c>
      <c r="B34" s="1">
        <v>997700</v>
      </c>
      <c r="C34" s="1" t="s">
        <v>2</v>
      </c>
      <c r="D34" s="1" t="str">
        <f t="shared" si="4"/>
        <v>FW</v>
      </c>
      <c r="E34" s="1">
        <f t="shared" si="5"/>
        <v>15</v>
      </c>
      <c r="F34" s="1" t="str">
        <f t="shared" si="0"/>
        <v>15-20cm Full Width</v>
      </c>
      <c r="G34" s="1" t="str">
        <f t="shared" si="1"/>
        <v>15-20cm FW</v>
      </c>
      <c r="J34" s="1" t="s">
        <v>6</v>
      </c>
      <c r="K34" s="1" t="s">
        <v>3</v>
      </c>
      <c r="L34" s="1">
        <v>31</v>
      </c>
      <c r="M34" s="1" t="str">
        <f t="shared" si="2"/>
        <v>Full Width</v>
      </c>
      <c r="N34" s="1" t="str">
        <f t="shared" si="3"/>
        <v>15</v>
      </c>
    </row>
    <row r="35" spans="1:14" x14ac:dyDescent="0.2">
      <c r="A35" s="1">
        <v>997700</v>
      </c>
      <c r="B35" s="1">
        <v>997775</v>
      </c>
      <c r="C35" s="1" t="s">
        <v>2</v>
      </c>
      <c r="D35" s="1" t="str">
        <f t="shared" si="4"/>
        <v>SSH</v>
      </c>
      <c r="E35" s="1">
        <f t="shared" si="5"/>
        <v>15</v>
      </c>
      <c r="F35" s="1" t="str">
        <f t="shared" si="0"/>
        <v>15-20cm Site-Specific Handling</v>
      </c>
      <c r="G35" s="1" t="str">
        <f t="shared" si="1"/>
        <v>15-20cm SSH</v>
      </c>
      <c r="J35" s="1" t="s">
        <v>6</v>
      </c>
      <c r="K35" s="1" t="s">
        <v>0</v>
      </c>
      <c r="L35" s="1">
        <v>75</v>
      </c>
      <c r="M35" s="1" t="str">
        <f t="shared" si="2"/>
        <v>Site-Specific Handling</v>
      </c>
      <c r="N35" s="1" t="str">
        <f t="shared" si="3"/>
        <v>15</v>
      </c>
    </row>
    <row r="36" spans="1:14" x14ac:dyDescent="0.2">
      <c r="A36" s="1">
        <v>997775</v>
      </c>
      <c r="B36" s="1">
        <v>998077</v>
      </c>
      <c r="C36" s="1" t="s">
        <v>2</v>
      </c>
      <c r="D36" s="1" t="str">
        <f t="shared" si="4"/>
        <v>FW</v>
      </c>
      <c r="E36" s="1">
        <f t="shared" si="5"/>
        <v>15</v>
      </c>
      <c r="F36" s="1" t="str">
        <f t="shared" si="0"/>
        <v>15-20cm Full Width</v>
      </c>
      <c r="G36" s="1" t="str">
        <f t="shared" si="1"/>
        <v>15-20cm FW</v>
      </c>
      <c r="J36" s="1" t="s">
        <v>6</v>
      </c>
      <c r="K36" s="1" t="s">
        <v>3</v>
      </c>
      <c r="L36" s="1">
        <v>302</v>
      </c>
      <c r="M36" s="1" t="str">
        <f t="shared" si="2"/>
        <v>Full Width</v>
      </c>
      <c r="N36" s="1" t="str">
        <f t="shared" si="3"/>
        <v>15</v>
      </c>
    </row>
    <row r="37" spans="1:14" x14ac:dyDescent="0.2">
      <c r="A37" s="1">
        <v>998077</v>
      </c>
      <c r="B37" s="1">
        <v>998104</v>
      </c>
      <c r="C37" s="1" t="s">
        <v>2</v>
      </c>
      <c r="D37" s="1" t="str">
        <f t="shared" si="4"/>
        <v>SSH</v>
      </c>
      <c r="E37" s="1">
        <f t="shared" si="5"/>
        <v>15</v>
      </c>
      <c r="F37" s="1" t="str">
        <f t="shared" si="0"/>
        <v>15-20cm Site-Specific Handling</v>
      </c>
      <c r="G37" s="1" t="str">
        <f t="shared" si="1"/>
        <v>15-20cm SSH</v>
      </c>
      <c r="J37" s="1" t="s">
        <v>6</v>
      </c>
      <c r="K37" s="1" t="s">
        <v>0</v>
      </c>
      <c r="L37" s="1">
        <v>27</v>
      </c>
      <c r="M37" s="1" t="str">
        <f t="shared" si="2"/>
        <v>Site-Specific Handling</v>
      </c>
      <c r="N37" s="1" t="str">
        <f t="shared" si="3"/>
        <v>15</v>
      </c>
    </row>
    <row r="38" spans="1:14" x14ac:dyDescent="0.2">
      <c r="A38" s="1">
        <v>998104</v>
      </c>
      <c r="B38" s="1">
        <v>998396</v>
      </c>
      <c r="C38" s="1" t="s">
        <v>2</v>
      </c>
      <c r="D38" s="1" t="str">
        <f t="shared" si="4"/>
        <v>FW</v>
      </c>
      <c r="E38" s="1">
        <f t="shared" si="5"/>
        <v>15</v>
      </c>
      <c r="F38" s="1" t="str">
        <f t="shared" si="0"/>
        <v>15-20cm Full Width</v>
      </c>
      <c r="G38" s="1" t="str">
        <f t="shared" si="1"/>
        <v>15-20cm FW</v>
      </c>
      <c r="J38" s="1" t="s">
        <v>6</v>
      </c>
      <c r="K38" s="1" t="s">
        <v>3</v>
      </c>
      <c r="L38" s="1">
        <v>292</v>
      </c>
      <c r="M38" s="1" t="str">
        <f t="shared" si="2"/>
        <v>Full Width</v>
      </c>
      <c r="N38" s="1" t="str">
        <f t="shared" si="3"/>
        <v>15</v>
      </c>
    </row>
    <row r="39" spans="1:14" x14ac:dyDescent="0.2">
      <c r="A39" s="1">
        <v>998396</v>
      </c>
      <c r="B39" s="1">
        <v>998524</v>
      </c>
      <c r="C39" s="1" t="s">
        <v>2</v>
      </c>
      <c r="D39" s="1" t="str">
        <f t="shared" si="4"/>
        <v>SSH</v>
      </c>
      <c r="E39" s="1">
        <f t="shared" si="5"/>
        <v>35</v>
      </c>
      <c r="F39" s="1" t="str">
        <f t="shared" si="0"/>
        <v>35cm Site-Specific Handling</v>
      </c>
      <c r="G39" s="1" t="str">
        <f t="shared" si="1"/>
        <v>35cm SSH</v>
      </c>
      <c r="J39" s="1" t="s">
        <v>26</v>
      </c>
      <c r="K39" s="1" t="s">
        <v>0</v>
      </c>
      <c r="L39" s="1">
        <v>128</v>
      </c>
      <c r="M39" s="1" t="str">
        <f t="shared" si="2"/>
        <v>Site-Specific Handling</v>
      </c>
      <c r="N39" s="1" t="str">
        <f t="shared" si="3"/>
        <v>35</v>
      </c>
    </row>
    <row r="40" spans="1:14" x14ac:dyDescent="0.2">
      <c r="A40" s="1">
        <v>998524</v>
      </c>
      <c r="B40" s="1">
        <v>998665</v>
      </c>
      <c r="C40" s="1" t="s">
        <v>2</v>
      </c>
      <c r="D40" s="1" t="str">
        <f t="shared" si="4"/>
        <v>SSH</v>
      </c>
      <c r="E40" s="1">
        <f t="shared" si="5"/>
        <v>30</v>
      </c>
      <c r="F40" s="1" t="str">
        <f t="shared" si="0"/>
        <v>30cm Site-Specific Handling</v>
      </c>
      <c r="G40" s="1" t="str">
        <f t="shared" si="1"/>
        <v>30cm SSH</v>
      </c>
      <c r="J40" s="1" t="s">
        <v>25</v>
      </c>
      <c r="K40" s="1" t="s">
        <v>0</v>
      </c>
      <c r="L40" s="1">
        <v>141</v>
      </c>
      <c r="M40" s="1" t="str">
        <f t="shared" si="2"/>
        <v>Site-Specific Handling</v>
      </c>
      <c r="N40" s="1" t="str">
        <f t="shared" si="3"/>
        <v>30</v>
      </c>
    </row>
    <row r="41" spans="1:14" x14ac:dyDescent="0.2">
      <c r="A41" s="1">
        <v>998665</v>
      </c>
      <c r="B41" s="1">
        <v>999759</v>
      </c>
      <c r="C41" s="1" t="s">
        <v>2</v>
      </c>
      <c r="D41" s="1" t="str">
        <f t="shared" si="4"/>
        <v>FW</v>
      </c>
      <c r="E41" s="1">
        <f t="shared" si="5"/>
        <v>15</v>
      </c>
      <c r="F41" s="1" t="str">
        <f t="shared" si="0"/>
        <v>15-20cm Full Width</v>
      </c>
      <c r="G41" s="1" t="str">
        <f t="shared" si="1"/>
        <v>15-20cm FW</v>
      </c>
      <c r="J41" s="1" t="s">
        <v>6</v>
      </c>
      <c r="K41" s="1" t="s">
        <v>3</v>
      </c>
      <c r="L41" s="1">
        <v>1094</v>
      </c>
      <c r="M41" s="1" t="str">
        <f t="shared" si="2"/>
        <v>Full Width</v>
      </c>
      <c r="N41" s="1" t="str">
        <f t="shared" si="3"/>
        <v>15</v>
      </c>
    </row>
    <row r="42" spans="1:14" x14ac:dyDescent="0.2">
      <c r="A42" s="1">
        <v>999759</v>
      </c>
      <c r="B42" s="1">
        <v>999799</v>
      </c>
      <c r="C42" s="1" t="s">
        <v>2</v>
      </c>
      <c r="D42" s="1" t="str">
        <f t="shared" si="4"/>
        <v>SSH</v>
      </c>
      <c r="E42" s="1">
        <f t="shared" si="5"/>
        <v>15</v>
      </c>
      <c r="F42" s="1" t="str">
        <f t="shared" si="0"/>
        <v>15-20cm Site-Specific Handling</v>
      </c>
      <c r="G42" s="1" t="str">
        <f t="shared" si="1"/>
        <v>15-20cm SSH</v>
      </c>
      <c r="J42" s="1" t="s">
        <v>6</v>
      </c>
      <c r="K42" s="1" t="s">
        <v>0</v>
      </c>
      <c r="L42" s="1">
        <v>40</v>
      </c>
      <c r="M42" s="1" t="str">
        <f t="shared" si="2"/>
        <v>Site-Specific Handling</v>
      </c>
      <c r="N42" s="1" t="str">
        <f t="shared" si="3"/>
        <v>15</v>
      </c>
    </row>
    <row r="43" spans="1:14" x14ac:dyDescent="0.2">
      <c r="A43" s="1">
        <v>999799</v>
      </c>
      <c r="B43" s="1">
        <v>1000048</v>
      </c>
      <c r="C43" s="1" t="s">
        <v>2</v>
      </c>
      <c r="D43" s="1" t="str">
        <f t="shared" si="4"/>
        <v>FW</v>
      </c>
      <c r="E43" s="1">
        <f t="shared" si="5"/>
        <v>15</v>
      </c>
      <c r="F43" s="1" t="str">
        <f t="shared" si="0"/>
        <v>15-20cm Full Width</v>
      </c>
      <c r="G43" s="1" t="str">
        <f t="shared" si="1"/>
        <v>15-20cm FW</v>
      </c>
      <c r="J43" s="1" t="s">
        <v>6</v>
      </c>
      <c r="K43" s="1" t="s">
        <v>3</v>
      </c>
      <c r="L43" s="1">
        <v>249</v>
      </c>
      <c r="M43" s="1" t="str">
        <f t="shared" si="2"/>
        <v>Full Width</v>
      </c>
      <c r="N43" s="1" t="str">
        <f t="shared" si="3"/>
        <v>15</v>
      </c>
    </row>
    <row r="44" spans="1:14" x14ac:dyDescent="0.2">
      <c r="A44" s="1">
        <v>1000048</v>
      </c>
      <c r="B44" s="1">
        <v>1000077</v>
      </c>
      <c r="C44" s="1" t="s">
        <v>2</v>
      </c>
      <c r="D44" s="1" t="str">
        <f t="shared" si="4"/>
        <v>SSH</v>
      </c>
      <c r="E44" s="1">
        <f t="shared" si="5"/>
        <v>15</v>
      </c>
      <c r="F44" s="1" t="str">
        <f t="shared" si="0"/>
        <v>15-20cm Site-Specific Handling</v>
      </c>
      <c r="G44" s="1" t="str">
        <f t="shared" si="1"/>
        <v>15-20cm SSH</v>
      </c>
      <c r="J44" s="1" t="s">
        <v>6</v>
      </c>
      <c r="K44" s="1" t="s">
        <v>0</v>
      </c>
      <c r="L44" s="1">
        <v>29</v>
      </c>
      <c r="M44" s="1" t="str">
        <f t="shared" si="2"/>
        <v>Site-Specific Handling</v>
      </c>
      <c r="N44" s="1" t="str">
        <f t="shared" si="3"/>
        <v>15</v>
      </c>
    </row>
    <row r="45" spans="1:14" x14ac:dyDescent="0.2">
      <c r="A45" s="1">
        <v>1000077</v>
      </c>
      <c r="B45" s="1">
        <v>1000226</v>
      </c>
      <c r="C45" s="1" t="s">
        <v>2</v>
      </c>
      <c r="D45" s="1" t="str">
        <f t="shared" si="4"/>
        <v>FW</v>
      </c>
      <c r="E45" s="1">
        <f t="shared" si="5"/>
        <v>15</v>
      </c>
      <c r="F45" s="1" t="str">
        <f t="shared" si="0"/>
        <v>15-20cm Full Width</v>
      </c>
      <c r="G45" s="1" t="str">
        <f t="shared" si="1"/>
        <v>15-20cm FW</v>
      </c>
      <c r="J45" s="1" t="s">
        <v>6</v>
      </c>
      <c r="K45" s="1" t="s">
        <v>3</v>
      </c>
      <c r="L45" s="1">
        <v>149</v>
      </c>
      <c r="M45" s="1" t="str">
        <f t="shared" si="2"/>
        <v>Full Width</v>
      </c>
      <c r="N45" s="1" t="str">
        <f t="shared" si="3"/>
        <v>15</v>
      </c>
    </row>
    <row r="46" spans="1:14" x14ac:dyDescent="0.2">
      <c r="A46" s="1">
        <v>1000226</v>
      </c>
      <c r="B46" s="1">
        <v>1000247</v>
      </c>
      <c r="C46" s="1" t="s">
        <v>2</v>
      </c>
      <c r="D46" s="1" t="str">
        <f t="shared" si="4"/>
        <v>SSH</v>
      </c>
      <c r="E46" s="1">
        <f t="shared" si="5"/>
        <v>15</v>
      </c>
      <c r="F46" s="1" t="str">
        <f t="shared" si="0"/>
        <v>15-20cm Site-Specific Handling</v>
      </c>
      <c r="G46" s="1" t="str">
        <f t="shared" si="1"/>
        <v>15-20cm SSH</v>
      </c>
      <c r="J46" s="1" t="s">
        <v>6</v>
      </c>
      <c r="K46" s="1" t="s">
        <v>0</v>
      </c>
      <c r="L46" s="1">
        <v>21</v>
      </c>
      <c r="M46" s="1" t="str">
        <f t="shared" si="2"/>
        <v>Site-Specific Handling</v>
      </c>
      <c r="N46" s="1" t="str">
        <f t="shared" si="3"/>
        <v>15</v>
      </c>
    </row>
    <row r="47" spans="1:14" x14ac:dyDescent="0.2">
      <c r="A47" s="1">
        <v>1000247</v>
      </c>
      <c r="B47" s="1">
        <v>1000587</v>
      </c>
      <c r="C47" s="1" t="s">
        <v>2</v>
      </c>
      <c r="D47" s="1" t="str">
        <f t="shared" si="4"/>
        <v>FW</v>
      </c>
      <c r="E47" s="1">
        <f t="shared" si="5"/>
        <v>15</v>
      </c>
      <c r="F47" s="1" t="str">
        <f t="shared" si="0"/>
        <v>15-20cm Full Width</v>
      </c>
      <c r="G47" s="1" t="str">
        <f t="shared" si="1"/>
        <v>15-20cm FW</v>
      </c>
      <c r="J47" s="1" t="s">
        <v>6</v>
      </c>
      <c r="K47" s="1" t="s">
        <v>3</v>
      </c>
      <c r="L47" s="1">
        <v>340</v>
      </c>
      <c r="M47" s="1" t="str">
        <f t="shared" si="2"/>
        <v>Full Width</v>
      </c>
      <c r="N47" s="1" t="str">
        <f t="shared" si="3"/>
        <v>15</v>
      </c>
    </row>
    <row r="48" spans="1:14" x14ac:dyDescent="0.2">
      <c r="A48" s="1">
        <v>1000587</v>
      </c>
      <c r="B48" s="1">
        <v>1000794</v>
      </c>
      <c r="C48" s="1" t="s">
        <v>2</v>
      </c>
      <c r="D48" s="1" t="str">
        <f t="shared" si="4"/>
        <v>SSH</v>
      </c>
      <c r="E48" s="1">
        <f t="shared" si="5"/>
        <v>30</v>
      </c>
      <c r="F48" s="1" t="str">
        <f t="shared" si="0"/>
        <v>30cm Site-Specific Handling</v>
      </c>
      <c r="G48" s="1" t="str">
        <f t="shared" si="1"/>
        <v>30cm SSH</v>
      </c>
      <c r="J48" s="1" t="s">
        <v>25</v>
      </c>
      <c r="K48" s="1" t="s">
        <v>0</v>
      </c>
      <c r="L48" s="1">
        <v>207</v>
      </c>
      <c r="M48" s="1" t="str">
        <f t="shared" si="2"/>
        <v>Site-Specific Handling</v>
      </c>
      <c r="N48" s="1" t="str">
        <f t="shared" si="3"/>
        <v>30</v>
      </c>
    </row>
    <row r="49" spans="1:14" x14ac:dyDescent="0.2">
      <c r="A49" s="1">
        <v>1000794</v>
      </c>
      <c r="B49" s="1">
        <v>1001091</v>
      </c>
      <c r="C49" s="1" t="s">
        <v>2</v>
      </c>
      <c r="D49" s="1" t="str">
        <f t="shared" si="4"/>
        <v>SSH</v>
      </c>
      <c r="E49" s="1">
        <f t="shared" si="5"/>
        <v>40</v>
      </c>
      <c r="F49" s="1" t="str">
        <f t="shared" si="0"/>
        <v>40cm Site-Specific Handling</v>
      </c>
      <c r="G49" s="1" t="str">
        <f t="shared" si="1"/>
        <v>40cm SSH</v>
      </c>
      <c r="J49" s="1" t="s">
        <v>13</v>
      </c>
      <c r="K49" s="1" t="s">
        <v>0</v>
      </c>
      <c r="L49" s="1">
        <v>297</v>
      </c>
      <c r="M49" s="1" t="str">
        <f t="shared" si="2"/>
        <v>Site-Specific Handling</v>
      </c>
      <c r="N49" s="1" t="str">
        <f t="shared" si="3"/>
        <v>40</v>
      </c>
    </row>
    <row r="50" spans="1:14" x14ac:dyDescent="0.2">
      <c r="A50" s="1">
        <v>1001091</v>
      </c>
      <c r="B50" s="1">
        <v>1001494</v>
      </c>
      <c r="C50" s="1" t="s">
        <v>2</v>
      </c>
      <c r="D50" s="1" t="str">
        <f t="shared" si="4"/>
        <v>SSH</v>
      </c>
      <c r="E50" s="1">
        <f t="shared" si="5"/>
        <v>0</v>
      </c>
      <c r="F50" s="1" t="str">
        <f t="shared" si="0"/>
        <v>0cm Site-Specific Handling</v>
      </c>
      <c r="G50" s="1" t="str">
        <f t="shared" si="1"/>
        <v>0cm SSH</v>
      </c>
      <c r="J50" s="1" t="s">
        <v>1</v>
      </c>
      <c r="K50" s="1" t="s">
        <v>0</v>
      </c>
      <c r="L50" s="1">
        <v>403</v>
      </c>
      <c r="M50" s="1" t="str">
        <f t="shared" si="2"/>
        <v>Site-Specific Handling</v>
      </c>
      <c r="N50" s="1" t="str">
        <f t="shared" si="3"/>
        <v>00</v>
      </c>
    </row>
    <row r="51" spans="1:14" x14ac:dyDescent="0.2">
      <c r="A51" s="1">
        <v>1001494</v>
      </c>
      <c r="B51" s="1">
        <v>1001624</v>
      </c>
      <c r="C51" s="1" t="s">
        <v>2</v>
      </c>
      <c r="D51" s="1" t="str">
        <f t="shared" si="4"/>
        <v>FW</v>
      </c>
      <c r="E51" s="1">
        <f t="shared" si="5"/>
        <v>15</v>
      </c>
      <c r="F51" s="1" t="str">
        <f t="shared" si="0"/>
        <v>15-20cm Full Width</v>
      </c>
      <c r="G51" s="1" t="str">
        <f t="shared" si="1"/>
        <v>15-20cm FW</v>
      </c>
      <c r="J51" s="1" t="s">
        <v>6</v>
      </c>
      <c r="K51" s="1" t="s">
        <v>3</v>
      </c>
      <c r="L51" s="1">
        <v>130</v>
      </c>
      <c r="M51" s="1" t="str">
        <f t="shared" si="2"/>
        <v>Full Width</v>
      </c>
      <c r="N51" s="1" t="str">
        <f t="shared" si="3"/>
        <v>15</v>
      </c>
    </row>
    <row r="52" spans="1:14" x14ac:dyDescent="0.2">
      <c r="A52" s="1">
        <v>1001624</v>
      </c>
      <c r="B52" s="1">
        <v>1001644</v>
      </c>
      <c r="C52" s="1" t="s">
        <v>2</v>
      </c>
      <c r="D52" s="1" t="str">
        <f t="shared" si="4"/>
        <v>SSH</v>
      </c>
      <c r="E52" s="1">
        <f t="shared" si="5"/>
        <v>15</v>
      </c>
      <c r="F52" s="1" t="str">
        <f t="shared" si="0"/>
        <v>15-20cm Site-Specific Handling</v>
      </c>
      <c r="G52" s="1" t="str">
        <f t="shared" si="1"/>
        <v>15-20cm SSH</v>
      </c>
      <c r="J52" s="1" t="s">
        <v>6</v>
      </c>
      <c r="K52" s="1" t="s">
        <v>0</v>
      </c>
      <c r="L52" s="1">
        <v>20</v>
      </c>
      <c r="M52" s="1" t="str">
        <f t="shared" si="2"/>
        <v>Site-Specific Handling</v>
      </c>
      <c r="N52" s="1" t="str">
        <f t="shared" si="3"/>
        <v>15</v>
      </c>
    </row>
    <row r="53" spans="1:14" x14ac:dyDescent="0.2">
      <c r="A53" s="1">
        <v>1001644</v>
      </c>
      <c r="B53" s="1">
        <v>1004579</v>
      </c>
      <c r="C53" s="1" t="s">
        <v>2</v>
      </c>
      <c r="D53" s="1" t="str">
        <f t="shared" si="4"/>
        <v>FW</v>
      </c>
      <c r="E53" s="1">
        <f t="shared" si="5"/>
        <v>15</v>
      </c>
      <c r="F53" s="1" t="str">
        <f t="shared" si="0"/>
        <v>15-20cm Full Width</v>
      </c>
      <c r="G53" s="1" t="str">
        <f t="shared" si="1"/>
        <v>15-20cm FW</v>
      </c>
      <c r="J53" s="1" t="s">
        <v>6</v>
      </c>
      <c r="K53" s="1" t="s">
        <v>3</v>
      </c>
      <c r="L53" s="1">
        <v>2935</v>
      </c>
      <c r="M53" s="1" t="str">
        <f t="shared" si="2"/>
        <v>Full Width</v>
      </c>
      <c r="N53" s="1" t="str">
        <f t="shared" si="3"/>
        <v>15</v>
      </c>
    </row>
    <row r="54" spans="1:14" x14ac:dyDescent="0.2">
      <c r="A54" s="1">
        <v>1004579</v>
      </c>
      <c r="B54" s="1">
        <v>1004669</v>
      </c>
      <c r="C54" s="1" t="s">
        <v>2</v>
      </c>
      <c r="D54" s="1" t="str">
        <f t="shared" si="4"/>
        <v>SSH</v>
      </c>
      <c r="E54" s="1">
        <f t="shared" si="5"/>
        <v>15</v>
      </c>
      <c r="F54" s="1" t="str">
        <f t="shared" si="0"/>
        <v>15-20cm Site-Specific Handling</v>
      </c>
      <c r="G54" s="1" t="str">
        <f t="shared" si="1"/>
        <v>15-20cm SSH</v>
      </c>
      <c r="J54" s="1" t="s">
        <v>6</v>
      </c>
      <c r="K54" s="1" t="s">
        <v>0</v>
      </c>
      <c r="L54" s="1">
        <v>90</v>
      </c>
      <c r="M54" s="1" t="str">
        <f t="shared" si="2"/>
        <v>Site-Specific Handling</v>
      </c>
      <c r="N54" s="1" t="str">
        <f t="shared" si="3"/>
        <v>15</v>
      </c>
    </row>
    <row r="55" spans="1:14" x14ac:dyDescent="0.2">
      <c r="A55" s="1">
        <v>1004669</v>
      </c>
      <c r="B55" s="1">
        <v>1005604</v>
      </c>
      <c r="C55" s="1" t="s">
        <v>2</v>
      </c>
      <c r="D55" s="1" t="str">
        <f t="shared" si="4"/>
        <v>FW</v>
      </c>
      <c r="E55" s="1">
        <f t="shared" si="5"/>
        <v>15</v>
      </c>
      <c r="F55" s="1" t="str">
        <f t="shared" si="0"/>
        <v>15-20cm Full Width</v>
      </c>
      <c r="G55" s="1" t="str">
        <f t="shared" si="1"/>
        <v>15-20cm FW</v>
      </c>
      <c r="J55" s="1" t="s">
        <v>6</v>
      </c>
      <c r="K55" s="1" t="s">
        <v>3</v>
      </c>
      <c r="L55" s="1">
        <v>935</v>
      </c>
      <c r="M55" s="1" t="str">
        <f t="shared" si="2"/>
        <v>Full Width</v>
      </c>
      <c r="N55" s="1" t="str">
        <f t="shared" si="3"/>
        <v>15</v>
      </c>
    </row>
    <row r="56" spans="1:14" x14ac:dyDescent="0.2">
      <c r="A56" s="1">
        <v>1005604</v>
      </c>
      <c r="B56" s="1">
        <v>1005637</v>
      </c>
      <c r="C56" s="1" t="s">
        <v>2</v>
      </c>
      <c r="D56" s="1" t="str">
        <f t="shared" si="4"/>
        <v>SSH</v>
      </c>
      <c r="E56" s="1">
        <f t="shared" si="5"/>
        <v>15</v>
      </c>
      <c r="F56" s="1" t="str">
        <f t="shared" si="0"/>
        <v>15-20cm Site-Specific Handling</v>
      </c>
      <c r="G56" s="1" t="str">
        <f t="shared" si="1"/>
        <v>15-20cm SSH</v>
      </c>
      <c r="J56" s="1" t="s">
        <v>6</v>
      </c>
      <c r="K56" s="1" t="s">
        <v>0</v>
      </c>
      <c r="L56" s="1">
        <v>33</v>
      </c>
      <c r="M56" s="1" t="str">
        <f t="shared" si="2"/>
        <v>Site-Specific Handling</v>
      </c>
      <c r="N56" s="1" t="str">
        <f t="shared" si="3"/>
        <v>15</v>
      </c>
    </row>
    <row r="57" spans="1:14" x14ac:dyDescent="0.2">
      <c r="A57" s="1">
        <v>1005637</v>
      </c>
      <c r="B57" s="1">
        <v>1006327</v>
      </c>
      <c r="C57" s="1" t="s">
        <v>2</v>
      </c>
      <c r="D57" s="1" t="str">
        <f t="shared" si="4"/>
        <v>FW</v>
      </c>
      <c r="E57" s="1">
        <f t="shared" si="5"/>
        <v>15</v>
      </c>
      <c r="F57" s="1" t="str">
        <f t="shared" si="0"/>
        <v>15-20cm Full Width</v>
      </c>
      <c r="G57" s="1" t="str">
        <f t="shared" si="1"/>
        <v>15-20cm FW</v>
      </c>
      <c r="J57" s="1" t="s">
        <v>6</v>
      </c>
      <c r="K57" s="1" t="s">
        <v>3</v>
      </c>
      <c r="L57" s="1">
        <v>690</v>
      </c>
      <c r="M57" s="1" t="str">
        <f t="shared" si="2"/>
        <v>Full Width</v>
      </c>
      <c r="N57" s="1" t="str">
        <f t="shared" si="3"/>
        <v>15</v>
      </c>
    </row>
    <row r="58" spans="1:14" x14ac:dyDescent="0.2">
      <c r="A58" s="1">
        <v>1006327</v>
      </c>
      <c r="B58" s="1">
        <v>1006357</v>
      </c>
      <c r="C58" s="1" t="s">
        <v>2</v>
      </c>
      <c r="D58" s="1" t="str">
        <f t="shared" si="4"/>
        <v>SSH</v>
      </c>
      <c r="E58" s="1">
        <f t="shared" si="5"/>
        <v>15</v>
      </c>
      <c r="F58" s="1" t="str">
        <f t="shared" si="0"/>
        <v>15-20cm Site-Specific Handling</v>
      </c>
      <c r="G58" s="1" t="str">
        <f t="shared" si="1"/>
        <v>15-20cm SSH</v>
      </c>
      <c r="J58" s="1" t="s">
        <v>6</v>
      </c>
      <c r="K58" s="1" t="s">
        <v>0</v>
      </c>
      <c r="L58" s="1">
        <v>30</v>
      </c>
      <c r="M58" s="1" t="str">
        <f t="shared" si="2"/>
        <v>Site-Specific Handling</v>
      </c>
      <c r="N58" s="1" t="str">
        <f t="shared" si="3"/>
        <v>15</v>
      </c>
    </row>
    <row r="59" spans="1:14" x14ac:dyDescent="0.2">
      <c r="A59" s="1">
        <v>1006357</v>
      </c>
      <c r="B59" s="1">
        <v>1006459</v>
      </c>
      <c r="C59" s="1" t="s">
        <v>2</v>
      </c>
      <c r="D59" s="1" t="str">
        <f t="shared" si="4"/>
        <v>FW</v>
      </c>
      <c r="E59" s="1">
        <f t="shared" si="5"/>
        <v>15</v>
      </c>
      <c r="F59" s="1" t="str">
        <f t="shared" si="0"/>
        <v>15-20cm Full Width</v>
      </c>
      <c r="G59" s="1" t="str">
        <f t="shared" si="1"/>
        <v>15-20cm FW</v>
      </c>
      <c r="J59" s="1" t="s">
        <v>6</v>
      </c>
      <c r="K59" s="1" t="s">
        <v>3</v>
      </c>
      <c r="L59" s="1">
        <v>102</v>
      </c>
      <c r="M59" s="1" t="str">
        <f t="shared" si="2"/>
        <v>Full Width</v>
      </c>
      <c r="N59" s="1" t="str">
        <f t="shared" si="3"/>
        <v>15</v>
      </c>
    </row>
    <row r="60" spans="1:14" x14ac:dyDescent="0.2">
      <c r="A60" s="1">
        <v>1006459</v>
      </c>
      <c r="B60" s="1">
        <v>1006613</v>
      </c>
      <c r="C60" s="1" t="s">
        <v>2</v>
      </c>
      <c r="D60" s="1" t="str">
        <f t="shared" si="4"/>
        <v>SSH</v>
      </c>
      <c r="E60" s="1">
        <f t="shared" si="5"/>
        <v>15</v>
      </c>
      <c r="F60" s="1" t="str">
        <f t="shared" si="0"/>
        <v>15-20cm Site-Specific Handling</v>
      </c>
      <c r="G60" s="1" t="str">
        <f t="shared" si="1"/>
        <v>15-20cm SSH</v>
      </c>
      <c r="J60" s="1" t="s">
        <v>6</v>
      </c>
      <c r="K60" s="1" t="s">
        <v>0</v>
      </c>
      <c r="L60" s="1">
        <v>154</v>
      </c>
      <c r="M60" s="1" t="str">
        <f t="shared" si="2"/>
        <v>Site-Specific Handling</v>
      </c>
      <c r="N60" s="1" t="str">
        <f t="shared" si="3"/>
        <v>15</v>
      </c>
    </row>
    <row r="61" spans="1:14" x14ac:dyDescent="0.2">
      <c r="A61" s="1">
        <v>1006613</v>
      </c>
      <c r="B61" s="1">
        <v>1006665</v>
      </c>
      <c r="C61" s="1" t="s">
        <v>2</v>
      </c>
      <c r="D61" s="1" t="str">
        <f t="shared" si="4"/>
        <v>FW</v>
      </c>
      <c r="E61" s="1">
        <f t="shared" si="5"/>
        <v>15</v>
      </c>
      <c r="F61" s="1" t="str">
        <f t="shared" si="0"/>
        <v>15-20cm Full Width</v>
      </c>
      <c r="G61" s="1" t="str">
        <f t="shared" si="1"/>
        <v>15-20cm FW</v>
      </c>
      <c r="J61" s="1" t="s">
        <v>6</v>
      </c>
      <c r="K61" s="1" t="s">
        <v>3</v>
      </c>
      <c r="L61" s="1">
        <v>52</v>
      </c>
      <c r="M61" s="1" t="str">
        <f t="shared" si="2"/>
        <v>Full Width</v>
      </c>
      <c r="N61" s="1" t="str">
        <f t="shared" si="3"/>
        <v>15</v>
      </c>
    </row>
    <row r="62" spans="1:14" x14ac:dyDescent="0.2">
      <c r="A62" s="1">
        <v>1006665</v>
      </c>
      <c r="B62" s="1">
        <v>1006685</v>
      </c>
      <c r="C62" s="1" t="s">
        <v>2</v>
      </c>
      <c r="D62" s="1" t="str">
        <f t="shared" si="4"/>
        <v>SSH</v>
      </c>
      <c r="E62" s="1">
        <f t="shared" si="5"/>
        <v>15</v>
      </c>
      <c r="F62" s="1" t="str">
        <f t="shared" si="0"/>
        <v>15-20cm Site-Specific Handling</v>
      </c>
      <c r="G62" s="1" t="str">
        <f t="shared" si="1"/>
        <v>15-20cm SSH</v>
      </c>
      <c r="J62" s="1" t="s">
        <v>6</v>
      </c>
      <c r="K62" s="1" t="s">
        <v>0</v>
      </c>
      <c r="L62" s="1">
        <v>20</v>
      </c>
      <c r="M62" s="1" t="str">
        <f t="shared" si="2"/>
        <v>Site-Specific Handling</v>
      </c>
      <c r="N62" s="1" t="str">
        <f t="shared" si="3"/>
        <v>15</v>
      </c>
    </row>
    <row r="63" spans="1:14" x14ac:dyDescent="0.2">
      <c r="A63" s="1">
        <v>1006685</v>
      </c>
      <c r="B63" s="1">
        <v>1007883</v>
      </c>
      <c r="C63" s="1" t="s">
        <v>2</v>
      </c>
      <c r="D63" s="1" t="str">
        <f t="shared" si="4"/>
        <v>FW</v>
      </c>
      <c r="E63" s="1">
        <f t="shared" si="5"/>
        <v>15</v>
      </c>
      <c r="F63" s="1" t="str">
        <f t="shared" si="0"/>
        <v>15-20cm Full Width</v>
      </c>
      <c r="G63" s="1" t="str">
        <f t="shared" si="1"/>
        <v>15-20cm FW</v>
      </c>
      <c r="J63" s="1" t="s">
        <v>6</v>
      </c>
      <c r="K63" s="1" t="s">
        <v>3</v>
      </c>
      <c r="L63" s="1">
        <v>1198</v>
      </c>
      <c r="M63" s="1" t="str">
        <f t="shared" si="2"/>
        <v>Full Width</v>
      </c>
      <c r="N63" s="1" t="str">
        <f t="shared" si="3"/>
        <v>15</v>
      </c>
    </row>
    <row r="64" spans="1:14" x14ac:dyDescent="0.2">
      <c r="A64" s="1">
        <v>1007883</v>
      </c>
      <c r="B64" s="1">
        <v>1007924</v>
      </c>
      <c r="C64" s="1" t="s">
        <v>2</v>
      </c>
      <c r="D64" s="1" t="str">
        <f t="shared" si="4"/>
        <v>SSH</v>
      </c>
      <c r="E64" s="1">
        <f t="shared" si="5"/>
        <v>15</v>
      </c>
      <c r="F64" s="1" t="str">
        <f t="shared" si="0"/>
        <v>15-20cm Site-Specific Handling</v>
      </c>
      <c r="G64" s="1" t="str">
        <f t="shared" si="1"/>
        <v>15-20cm SSH</v>
      </c>
      <c r="J64" s="1" t="s">
        <v>6</v>
      </c>
      <c r="K64" s="1" t="s">
        <v>0</v>
      </c>
      <c r="L64" s="1">
        <v>41</v>
      </c>
      <c r="M64" s="1" t="str">
        <f t="shared" si="2"/>
        <v>Site-Specific Handling</v>
      </c>
      <c r="N64" s="1" t="str">
        <f t="shared" si="3"/>
        <v>15</v>
      </c>
    </row>
    <row r="65" spans="1:14" x14ac:dyDescent="0.2">
      <c r="A65" s="1">
        <v>1007924</v>
      </c>
      <c r="B65" s="1">
        <v>1007948</v>
      </c>
      <c r="C65" s="1" t="s">
        <v>2</v>
      </c>
      <c r="D65" s="1" t="str">
        <f t="shared" si="4"/>
        <v>SSH</v>
      </c>
      <c r="E65" s="1">
        <f t="shared" si="5"/>
        <v>0</v>
      </c>
      <c r="F65" s="1" t="str">
        <f t="shared" si="0"/>
        <v>0cm Site-Specific Handling</v>
      </c>
      <c r="G65" s="1" t="str">
        <f t="shared" si="1"/>
        <v>0cm SSH</v>
      </c>
      <c r="J65" s="1" t="s">
        <v>1</v>
      </c>
      <c r="K65" s="1" t="s">
        <v>0</v>
      </c>
      <c r="L65" s="1">
        <v>24</v>
      </c>
      <c r="M65" s="1" t="str">
        <f t="shared" si="2"/>
        <v>Site-Specific Handling</v>
      </c>
      <c r="N65" s="1" t="str">
        <f t="shared" si="3"/>
        <v>00</v>
      </c>
    </row>
    <row r="66" spans="1:14" x14ac:dyDescent="0.2">
      <c r="A66" s="1">
        <v>1007948</v>
      </c>
      <c r="B66" s="1">
        <v>1007974</v>
      </c>
      <c r="C66" s="1" t="s">
        <v>2</v>
      </c>
      <c r="D66" s="1" t="str">
        <f t="shared" si="4"/>
        <v>SSH</v>
      </c>
      <c r="E66" s="1">
        <f t="shared" si="5"/>
        <v>15</v>
      </c>
      <c r="F66" s="1" t="str">
        <f t="shared" ref="F66:F129" si="6">_xlfn.CONCAT(J66," ",M66)</f>
        <v>15-20cm Site-Specific Handling</v>
      </c>
      <c r="G66" s="1" t="str">
        <f t="shared" ref="G66:G129" si="7">_xlfn.CONCAT(J66," ",K66)</f>
        <v>15-20cm SSH</v>
      </c>
      <c r="J66" s="1" t="s">
        <v>6</v>
      </c>
      <c r="K66" s="1" t="s">
        <v>0</v>
      </c>
      <c r="L66" s="1">
        <v>26</v>
      </c>
      <c r="M66" s="1" t="str">
        <f t="shared" ref="M66:M129" si="8">INDEX(Q:Q,MATCH(K66,P:P,0))</f>
        <v>Site-Specific Handling</v>
      </c>
      <c r="N66" s="1" t="str">
        <f t="shared" ref="N66:N129" si="9">TEXT(INDEX(V:V,MATCH(J66,U:U,0)),"00")</f>
        <v>15</v>
      </c>
    </row>
    <row r="67" spans="1:14" x14ac:dyDescent="0.2">
      <c r="A67" s="1">
        <v>1007974</v>
      </c>
      <c r="B67" s="1">
        <v>1008066</v>
      </c>
      <c r="C67" s="1" t="s">
        <v>2</v>
      </c>
      <c r="D67" s="1" t="str">
        <f t="shared" ref="D67:D130" si="10">K67</f>
        <v>FW</v>
      </c>
      <c r="E67" s="1">
        <f t="shared" ref="E67:E130" si="11">_xlfn.NUMBERVALUE(N67)</f>
        <v>15</v>
      </c>
      <c r="F67" s="1" t="str">
        <f t="shared" si="6"/>
        <v>15-20cm Full Width</v>
      </c>
      <c r="G67" s="1" t="str">
        <f t="shared" si="7"/>
        <v>15-20cm FW</v>
      </c>
      <c r="J67" s="1" t="s">
        <v>6</v>
      </c>
      <c r="K67" s="1" t="s">
        <v>3</v>
      </c>
      <c r="L67" s="1">
        <v>92</v>
      </c>
      <c r="M67" s="1" t="str">
        <f t="shared" si="8"/>
        <v>Full Width</v>
      </c>
      <c r="N67" s="1" t="str">
        <f t="shared" si="9"/>
        <v>15</v>
      </c>
    </row>
    <row r="68" spans="1:14" x14ac:dyDescent="0.2">
      <c r="A68" s="1">
        <v>1008066</v>
      </c>
      <c r="B68" s="1">
        <v>1008421</v>
      </c>
      <c r="C68" s="1" t="s">
        <v>2</v>
      </c>
      <c r="D68" s="1" t="str">
        <f t="shared" si="10"/>
        <v>SSH</v>
      </c>
      <c r="E68" s="1">
        <f t="shared" si="11"/>
        <v>15</v>
      </c>
      <c r="F68" s="1" t="str">
        <f t="shared" si="6"/>
        <v>15-20cm Site-Specific Handling</v>
      </c>
      <c r="G68" s="1" t="str">
        <f t="shared" si="7"/>
        <v>15-20cm SSH</v>
      </c>
      <c r="J68" s="1" t="s">
        <v>6</v>
      </c>
      <c r="K68" s="1" t="s">
        <v>0</v>
      </c>
      <c r="L68" s="1">
        <v>355</v>
      </c>
      <c r="M68" s="1" t="str">
        <f t="shared" si="8"/>
        <v>Site-Specific Handling</v>
      </c>
      <c r="N68" s="1" t="str">
        <f t="shared" si="9"/>
        <v>15</v>
      </c>
    </row>
    <row r="69" spans="1:14" x14ac:dyDescent="0.2">
      <c r="A69" s="1">
        <v>1008421</v>
      </c>
      <c r="B69" s="1">
        <v>1009034</v>
      </c>
      <c r="C69" s="1" t="s">
        <v>2</v>
      </c>
      <c r="D69" s="1" t="str">
        <f t="shared" si="10"/>
        <v>FW</v>
      </c>
      <c r="E69" s="1">
        <f t="shared" si="11"/>
        <v>15</v>
      </c>
      <c r="F69" s="1" t="str">
        <f t="shared" si="6"/>
        <v>15-20cm Full Width</v>
      </c>
      <c r="G69" s="1" t="str">
        <f t="shared" si="7"/>
        <v>15-20cm FW</v>
      </c>
      <c r="J69" s="1" t="s">
        <v>6</v>
      </c>
      <c r="K69" s="1" t="s">
        <v>3</v>
      </c>
      <c r="L69" s="1">
        <v>613</v>
      </c>
      <c r="M69" s="1" t="str">
        <f t="shared" si="8"/>
        <v>Full Width</v>
      </c>
      <c r="N69" s="1" t="str">
        <f t="shared" si="9"/>
        <v>15</v>
      </c>
    </row>
    <row r="70" spans="1:14" x14ac:dyDescent="0.2">
      <c r="A70" s="1">
        <v>1009034</v>
      </c>
      <c r="B70" s="1">
        <v>1009104</v>
      </c>
      <c r="C70" s="1" t="s">
        <v>2</v>
      </c>
      <c r="D70" s="1" t="str">
        <f t="shared" si="10"/>
        <v>SSH</v>
      </c>
      <c r="E70" s="1">
        <f t="shared" si="11"/>
        <v>15</v>
      </c>
      <c r="F70" s="1" t="str">
        <f t="shared" si="6"/>
        <v>15-20cm Site-Specific Handling</v>
      </c>
      <c r="G70" s="1" t="str">
        <f t="shared" si="7"/>
        <v>15-20cm SSH</v>
      </c>
      <c r="J70" s="1" t="s">
        <v>6</v>
      </c>
      <c r="K70" s="1" t="s">
        <v>0</v>
      </c>
      <c r="L70" s="1">
        <v>70</v>
      </c>
      <c r="M70" s="1" t="str">
        <f t="shared" si="8"/>
        <v>Site-Specific Handling</v>
      </c>
      <c r="N70" s="1" t="str">
        <f t="shared" si="9"/>
        <v>15</v>
      </c>
    </row>
    <row r="71" spans="1:14" x14ac:dyDescent="0.2">
      <c r="A71" s="1">
        <v>1009104</v>
      </c>
      <c r="B71" s="1">
        <v>1009410</v>
      </c>
      <c r="C71" s="1" t="s">
        <v>2</v>
      </c>
      <c r="D71" s="1" t="str">
        <f t="shared" si="10"/>
        <v>FW</v>
      </c>
      <c r="E71" s="1">
        <f t="shared" si="11"/>
        <v>15</v>
      </c>
      <c r="F71" s="1" t="str">
        <f t="shared" si="6"/>
        <v>15-20cm Full Width</v>
      </c>
      <c r="G71" s="1" t="str">
        <f t="shared" si="7"/>
        <v>15-20cm FW</v>
      </c>
      <c r="J71" s="1" t="s">
        <v>6</v>
      </c>
      <c r="K71" s="1" t="s">
        <v>3</v>
      </c>
      <c r="L71" s="1">
        <v>306</v>
      </c>
      <c r="M71" s="1" t="str">
        <f t="shared" si="8"/>
        <v>Full Width</v>
      </c>
      <c r="N71" s="1" t="str">
        <f t="shared" si="9"/>
        <v>15</v>
      </c>
    </row>
    <row r="72" spans="1:14" x14ac:dyDescent="0.2">
      <c r="A72" s="1">
        <v>1009410</v>
      </c>
      <c r="B72" s="1">
        <v>1009967</v>
      </c>
      <c r="C72" s="1" t="s">
        <v>2</v>
      </c>
      <c r="D72" s="1" t="str">
        <f t="shared" si="10"/>
        <v>SSH</v>
      </c>
      <c r="E72" s="1">
        <f t="shared" si="11"/>
        <v>15</v>
      </c>
      <c r="F72" s="1" t="str">
        <f t="shared" si="6"/>
        <v>15-20cm Site-Specific Handling</v>
      </c>
      <c r="G72" s="1" t="str">
        <f t="shared" si="7"/>
        <v>15-20cm SSH</v>
      </c>
      <c r="J72" s="1" t="s">
        <v>6</v>
      </c>
      <c r="K72" s="1" t="s">
        <v>0</v>
      </c>
      <c r="L72" s="1">
        <v>557</v>
      </c>
      <c r="M72" s="1" t="str">
        <f t="shared" si="8"/>
        <v>Site-Specific Handling</v>
      </c>
      <c r="N72" s="1" t="str">
        <f t="shared" si="9"/>
        <v>15</v>
      </c>
    </row>
    <row r="73" spans="1:14" x14ac:dyDescent="0.2">
      <c r="A73" s="1">
        <v>1009967</v>
      </c>
      <c r="B73" s="1">
        <v>1010121</v>
      </c>
      <c r="C73" s="1" t="s">
        <v>2</v>
      </c>
      <c r="D73" s="1" t="str">
        <f t="shared" si="10"/>
        <v>FW</v>
      </c>
      <c r="E73" s="1">
        <f t="shared" si="11"/>
        <v>15</v>
      </c>
      <c r="F73" s="1" t="str">
        <f t="shared" si="6"/>
        <v>15-20cm Full Width</v>
      </c>
      <c r="G73" s="1" t="str">
        <f t="shared" si="7"/>
        <v>15-20cm FW</v>
      </c>
      <c r="J73" s="1" t="s">
        <v>6</v>
      </c>
      <c r="K73" s="1" t="s">
        <v>3</v>
      </c>
      <c r="L73" s="1">
        <v>154</v>
      </c>
      <c r="M73" s="1" t="str">
        <f t="shared" si="8"/>
        <v>Full Width</v>
      </c>
      <c r="N73" s="1" t="str">
        <f t="shared" si="9"/>
        <v>15</v>
      </c>
    </row>
    <row r="74" spans="1:14" x14ac:dyDescent="0.2">
      <c r="A74" s="1">
        <v>1010121</v>
      </c>
      <c r="B74" s="1">
        <v>1010177</v>
      </c>
      <c r="C74" s="1" t="s">
        <v>2</v>
      </c>
      <c r="D74" s="1" t="str">
        <f t="shared" si="10"/>
        <v>SSH</v>
      </c>
      <c r="E74" s="1">
        <f t="shared" si="11"/>
        <v>15</v>
      </c>
      <c r="F74" s="1" t="str">
        <f t="shared" si="6"/>
        <v>15-20cm Site-Specific Handling</v>
      </c>
      <c r="G74" s="1" t="str">
        <f t="shared" si="7"/>
        <v>15-20cm SSH</v>
      </c>
      <c r="J74" s="1" t="s">
        <v>6</v>
      </c>
      <c r="K74" s="1" t="s">
        <v>0</v>
      </c>
      <c r="L74" s="1">
        <v>56</v>
      </c>
      <c r="M74" s="1" t="str">
        <f t="shared" si="8"/>
        <v>Site-Specific Handling</v>
      </c>
      <c r="N74" s="1" t="str">
        <f t="shared" si="9"/>
        <v>15</v>
      </c>
    </row>
    <row r="75" spans="1:14" x14ac:dyDescent="0.2">
      <c r="A75" s="1">
        <v>1010177</v>
      </c>
      <c r="B75" s="1">
        <v>1010236</v>
      </c>
      <c r="C75" s="1" t="s">
        <v>2</v>
      </c>
      <c r="D75" s="1" t="str">
        <f t="shared" si="10"/>
        <v>FW</v>
      </c>
      <c r="E75" s="1">
        <f t="shared" si="11"/>
        <v>15</v>
      </c>
      <c r="F75" s="1" t="str">
        <f t="shared" si="6"/>
        <v>15-20cm Full Width</v>
      </c>
      <c r="G75" s="1" t="str">
        <f t="shared" si="7"/>
        <v>15-20cm FW</v>
      </c>
      <c r="J75" s="1" t="s">
        <v>6</v>
      </c>
      <c r="K75" s="1" t="s">
        <v>3</v>
      </c>
      <c r="L75" s="1">
        <v>59</v>
      </c>
      <c r="M75" s="1" t="str">
        <f t="shared" si="8"/>
        <v>Full Width</v>
      </c>
      <c r="N75" s="1" t="str">
        <f t="shared" si="9"/>
        <v>15</v>
      </c>
    </row>
    <row r="76" spans="1:14" x14ac:dyDescent="0.2">
      <c r="A76" s="1">
        <v>1010236</v>
      </c>
      <c r="B76" s="1">
        <v>1010262</v>
      </c>
      <c r="C76" s="1" t="s">
        <v>2</v>
      </c>
      <c r="D76" s="1" t="str">
        <f t="shared" si="10"/>
        <v>SSH</v>
      </c>
      <c r="E76" s="1">
        <f t="shared" si="11"/>
        <v>15</v>
      </c>
      <c r="F76" s="1" t="str">
        <f t="shared" si="6"/>
        <v>15-20cm Site-Specific Handling</v>
      </c>
      <c r="G76" s="1" t="str">
        <f t="shared" si="7"/>
        <v>15-20cm SSH</v>
      </c>
      <c r="J76" s="1" t="s">
        <v>6</v>
      </c>
      <c r="K76" s="1" t="s">
        <v>0</v>
      </c>
      <c r="L76" s="1">
        <v>26</v>
      </c>
      <c r="M76" s="1" t="str">
        <f t="shared" si="8"/>
        <v>Site-Specific Handling</v>
      </c>
      <c r="N76" s="1" t="str">
        <f t="shared" si="9"/>
        <v>15</v>
      </c>
    </row>
    <row r="77" spans="1:14" x14ac:dyDescent="0.2">
      <c r="A77" s="1">
        <v>1010262</v>
      </c>
      <c r="B77" s="1">
        <v>1010339</v>
      </c>
      <c r="C77" s="1" t="s">
        <v>2</v>
      </c>
      <c r="D77" s="1" t="str">
        <f t="shared" si="10"/>
        <v>FW</v>
      </c>
      <c r="E77" s="1">
        <f t="shared" si="11"/>
        <v>15</v>
      </c>
      <c r="F77" s="1" t="str">
        <f t="shared" si="6"/>
        <v>15-20cm Full Width</v>
      </c>
      <c r="G77" s="1" t="str">
        <f t="shared" si="7"/>
        <v>15-20cm FW</v>
      </c>
      <c r="J77" s="1" t="s">
        <v>6</v>
      </c>
      <c r="K77" s="1" t="s">
        <v>3</v>
      </c>
      <c r="L77" s="1">
        <v>77</v>
      </c>
      <c r="M77" s="1" t="str">
        <f t="shared" si="8"/>
        <v>Full Width</v>
      </c>
      <c r="N77" s="1" t="str">
        <f t="shared" si="9"/>
        <v>15</v>
      </c>
    </row>
    <row r="78" spans="1:14" x14ac:dyDescent="0.2">
      <c r="A78" s="1">
        <v>1010339</v>
      </c>
      <c r="B78" s="1">
        <v>1010378</v>
      </c>
      <c r="C78" s="1" t="s">
        <v>2</v>
      </c>
      <c r="D78" s="1" t="str">
        <f t="shared" si="10"/>
        <v>SSH</v>
      </c>
      <c r="E78" s="1">
        <f t="shared" si="11"/>
        <v>15</v>
      </c>
      <c r="F78" s="1" t="str">
        <f t="shared" si="6"/>
        <v>15-20cm Site-Specific Handling</v>
      </c>
      <c r="G78" s="1" t="str">
        <f t="shared" si="7"/>
        <v>15-20cm SSH</v>
      </c>
      <c r="J78" s="1" t="s">
        <v>6</v>
      </c>
      <c r="K78" s="1" t="s">
        <v>0</v>
      </c>
      <c r="L78" s="1">
        <v>39</v>
      </c>
      <c r="M78" s="1" t="str">
        <f t="shared" si="8"/>
        <v>Site-Specific Handling</v>
      </c>
      <c r="N78" s="1" t="str">
        <f t="shared" si="9"/>
        <v>15</v>
      </c>
    </row>
    <row r="79" spans="1:14" x14ac:dyDescent="0.2">
      <c r="A79" s="1">
        <v>1010378</v>
      </c>
      <c r="B79" s="1">
        <v>1010416</v>
      </c>
      <c r="C79" s="1" t="s">
        <v>2</v>
      </c>
      <c r="D79" s="1" t="str">
        <f t="shared" si="10"/>
        <v>FW</v>
      </c>
      <c r="E79" s="1">
        <f t="shared" si="11"/>
        <v>15</v>
      </c>
      <c r="F79" s="1" t="str">
        <f t="shared" si="6"/>
        <v>15-20cm Full Width</v>
      </c>
      <c r="G79" s="1" t="str">
        <f t="shared" si="7"/>
        <v>15-20cm FW</v>
      </c>
      <c r="J79" s="1" t="s">
        <v>6</v>
      </c>
      <c r="K79" s="1" t="s">
        <v>3</v>
      </c>
      <c r="L79" s="1">
        <v>38</v>
      </c>
      <c r="M79" s="1" t="str">
        <f t="shared" si="8"/>
        <v>Full Width</v>
      </c>
      <c r="N79" s="1" t="str">
        <f t="shared" si="9"/>
        <v>15</v>
      </c>
    </row>
    <row r="80" spans="1:14" x14ac:dyDescent="0.2">
      <c r="A80" s="1">
        <v>1010416</v>
      </c>
      <c r="B80" s="1">
        <v>1010441</v>
      </c>
      <c r="C80" s="1" t="s">
        <v>2</v>
      </c>
      <c r="D80" s="1" t="str">
        <f t="shared" si="10"/>
        <v>SSH</v>
      </c>
      <c r="E80" s="1">
        <f t="shared" si="11"/>
        <v>15</v>
      </c>
      <c r="F80" s="1" t="str">
        <f t="shared" si="6"/>
        <v>15-20cm Site-Specific Handling</v>
      </c>
      <c r="G80" s="1" t="str">
        <f t="shared" si="7"/>
        <v>15-20cm SSH</v>
      </c>
      <c r="J80" s="1" t="s">
        <v>6</v>
      </c>
      <c r="K80" s="1" t="s">
        <v>0</v>
      </c>
      <c r="L80" s="1">
        <v>25</v>
      </c>
      <c r="M80" s="1" t="str">
        <f t="shared" si="8"/>
        <v>Site-Specific Handling</v>
      </c>
      <c r="N80" s="1" t="str">
        <f t="shared" si="9"/>
        <v>15</v>
      </c>
    </row>
    <row r="81" spans="1:14" x14ac:dyDescent="0.2">
      <c r="A81" s="1">
        <v>1010441</v>
      </c>
      <c r="B81" s="1">
        <v>1010852</v>
      </c>
      <c r="C81" s="1" t="s">
        <v>2</v>
      </c>
      <c r="D81" s="1" t="str">
        <f t="shared" si="10"/>
        <v>FW</v>
      </c>
      <c r="E81" s="1">
        <f t="shared" si="11"/>
        <v>15</v>
      </c>
      <c r="F81" s="1" t="str">
        <f t="shared" si="6"/>
        <v>15-20cm Full Width</v>
      </c>
      <c r="G81" s="1" t="str">
        <f t="shared" si="7"/>
        <v>15-20cm FW</v>
      </c>
      <c r="J81" s="1" t="s">
        <v>6</v>
      </c>
      <c r="K81" s="1" t="s">
        <v>3</v>
      </c>
      <c r="L81" s="1">
        <v>411</v>
      </c>
      <c r="M81" s="1" t="str">
        <f t="shared" si="8"/>
        <v>Full Width</v>
      </c>
      <c r="N81" s="1" t="str">
        <f t="shared" si="9"/>
        <v>15</v>
      </c>
    </row>
    <row r="82" spans="1:14" x14ac:dyDescent="0.2">
      <c r="A82" s="1">
        <v>1010852</v>
      </c>
      <c r="B82" s="1">
        <v>1010945</v>
      </c>
      <c r="C82" s="1" t="s">
        <v>2</v>
      </c>
      <c r="D82" s="1" t="str">
        <f t="shared" si="10"/>
        <v>SSH</v>
      </c>
      <c r="E82" s="1">
        <f t="shared" si="11"/>
        <v>15</v>
      </c>
      <c r="F82" s="1" t="str">
        <f t="shared" si="6"/>
        <v>15-20cm Site-Specific Handling</v>
      </c>
      <c r="G82" s="1" t="str">
        <f t="shared" si="7"/>
        <v>15-20cm SSH</v>
      </c>
      <c r="J82" s="1" t="s">
        <v>6</v>
      </c>
      <c r="K82" s="1" t="s">
        <v>0</v>
      </c>
      <c r="L82" s="1">
        <v>93</v>
      </c>
      <c r="M82" s="1" t="str">
        <f t="shared" si="8"/>
        <v>Site-Specific Handling</v>
      </c>
      <c r="N82" s="1" t="str">
        <f t="shared" si="9"/>
        <v>15</v>
      </c>
    </row>
    <row r="83" spans="1:14" x14ac:dyDescent="0.2">
      <c r="A83" s="1">
        <v>1010945</v>
      </c>
      <c r="B83" s="1">
        <v>1011007</v>
      </c>
      <c r="C83" s="1" t="s">
        <v>2</v>
      </c>
      <c r="D83" s="1" t="str">
        <f t="shared" si="10"/>
        <v>FW</v>
      </c>
      <c r="E83" s="1">
        <f t="shared" si="11"/>
        <v>15</v>
      </c>
      <c r="F83" s="1" t="str">
        <f t="shared" si="6"/>
        <v>15-20cm Full Width</v>
      </c>
      <c r="G83" s="1" t="str">
        <f t="shared" si="7"/>
        <v>15-20cm FW</v>
      </c>
      <c r="J83" s="1" t="s">
        <v>6</v>
      </c>
      <c r="K83" s="1" t="s">
        <v>3</v>
      </c>
      <c r="L83" s="1">
        <v>62</v>
      </c>
      <c r="M83" s="1" t="str">
        <f t="shared" si="8"/>
        <v>Full Width</v>
      </c>
      <c r="N83" s="1" t="str">
        <f t="shared" si="9"/>
        <v>15</v>
      </c>
    </row>
    <row r="84" spans="1:14" x14ac:dyDescent="0.2">
      <c r="A84" s="1">
        <v>1011007</v>
      </c>
      <c r="B84" s="1">
        <v>1011036</v>
      </c>
      <c r="C84" s="1" t="s">
        <v>2</v>
      </c>
      <c r="D84" s="1" t="str">
        <f t="shared" si="10"/>
        <v>SSH</v>
      </c>
      <c r="E84" s="1">
        <f t="shared" si="11"/>
        <v>15</v>
      </c>
      <c r="F84" s="1" t="str">
        <f t="shared" si="6"/>
        <v>15-20cm Site-Specific Handling</v>
      </c>
      <c r="G84" s="1" t="str">
        <f t="shared" si="7"/>
        <v>15-20cm SSH</v>
      </c>
      <c r="J84" s="1" t="s">
        <v>6</v>
      </c>
      <c r="K84" s="1" t="s">
        <v>0</v>
      </c>
      <c r="L84" s="1">
        <v>29</v>
      </c>
      <c r="M84" s="1" t="str">
        <f t="shared" si="8"/>
        <v>Site-Specific Handling</v>
      </c>
      <c r="N84" s="1" t="str">
        <f t="shared" si="9"/>
        <v>15</v>
      </c>
    </row>
    <row r="85" spans="1:14" x14ac:dyDescent="0.2">
      <c r="A85" s="1">
        <v>1011036</v>
      </c>
      <c r="B85" s="1">
        <v>1011082</v>
      </c>
      <c r="C85" s="1" t="s">
        <v>2</v>
      </c>
      <c r="D85" s="1" t="str">
        <f t="shared" si="10"/>
        <v>FW</v>
      </c>
      <c r="E85" s="1">
        <f t="shared" si="11"/>
        <v>15</v>
      </c>
      <c r="F85" s="1" t="str">
        <f t="shared" si="6"/>
        <v>15-20cm Full Width</v>
      </c>
      <c r="G85" s="1" t="str">
        <f t="shared" si="7"/>
        <v>15-20cm FW</v>
      </c>
      <c r="J85" s="1" t="s">
        <v>6</v>
      </c>
      <c r="K85" s="1" t="s">
        <v>3</v>
      </c>
      <c r="L85" s="1">
        <v>46</v>
      </c>
      <c r="M85" s="1" t="str">
        <f t="shared" si="8"/>
        <v>Full Width</v>
      </c>
      <c r="N85" s="1" t="str">
        <f t="shared" si="9"/>
        <v>15</v>
      </c>
    </row>
    <row r="86" spans="1:14" x14ac:dyDescent="0.2">
      <c r="A86" s="1">
        <v>1011082</v>
      </c>
      <c r="B86" s="1">
        <v>1011108</v>
      </c>
      <c r="C86" s="1" t="s">
        <v>2</v>
      </c>
      <c r="D86" s="1" t="str">
        <f t="shared" si="10"/>
        <v>SSH</v>
      </c>
      <c r="E86" s="1">
        <f t="shared" si="11"/>
        <v>15</v>
      </c>
      <c r="F86" s="1" t="str">
        <f t="shared" si="6"/>
        <v>15-20cm Site-Specific Handling</v>
      </c>
      <c r="G86" s="1" t="str">
        <f t="shared" si="7"/>
        <v>15-20cm SSH</v>
      </c>
      <c r="J86" s="1" t="s">
        <v>6</v>
      </c>
      <c r="K86" s="1" t="s">
        <v>0</v>
      </c>
      <c r="L86" s="1">
        <v>26</v>
      </c>
      <c r="M86" s="1" t="str">
        <f t="shared" si="8"/>
        <v>Site-Specific Handling</v>
      </c>
      <c r="N86" s="1" t="str">
        <f t="shared" si="9"/>
        <v>15</v>
      </c>
    </row>
    <row r="87" spans="1:14" x14ac:dyDescent="0.2">
      <c r="A87" s="1">
        <v>1011108</v>
      </c>
      <c r="B87" s="1">
        <v>1011225</v>
      </c>
      <c r="C87" s="1" t="s">
        <v>2</v>
      </c>
      <c r="D87" s="1" t="str">
        <f t="shared" si="10"/>
        <v>FW</v>
      </c>
      <c r="E87" s="1">
        <f t="shared" si="11"/>
        <v>15</v>
      </c>
      <c r="F87" s="1" t="str">
        <f t="shared" si="6"/>
        <v>15-20cm Full Width</v>
      </c>
      <c r="G87" s="1" t="str">
        <f t="shared" si="7"/>
        <v>15-20cm FW</v>
      </c>
      <c r="J87" s="1" t="s">
        <v>6</v>
      </c>
      <c r="K87" s="1" t="s">
        <v>3</v>
      </c>
      <c r="L87" s="1">
        <v>117</v>
      </c>
      <c r="M87" s="1" t="str">
        <f t="shared" si="8"/>
        <v>Full Width</v>
      </c>
      <c r="N87" s="1" t="str">
        <f t="shared" si="9"/>
        <v>15</v>
      </c>
    </row>
    <row r="88" spans="1:14" x14ac:dyDescent="0.2">
      <c r="A88" s="1">
        <v>1011225</v>
      </c>
      <c r="B88" s="1">
        <v>1011249</v>
      </c>
      <c r="C88" s="1" t="s">
        <v>2</v>
      </c>
      <c r="D88" s="1" t="str">
        <f t="shared" si="10"/>
        <v>SSH</v>
      </c>
      <c r="E88" s="1">
        <f t="shared" si="11"/>
        <v>15</v>
      </c>
      <c r="F88" s="1" t="str">
        <f t="shared" si="6"/>
        <v>15-20cm Site-Specific Handling</v>
      </c>
      <c r="G88" s="1" t="str">
        <f t="shared" si="7"/>
        <v>15-20cm SSH</v>
      </c>
      <c r="J88" s="1" t="s">
        <v>6</v>
      </c>
      <c r="K88" s="1" t="s">
        <v>0</v>
      </c>
      <c r="L88" s="1">
        <v>24</v>
      </c>
      <c r="M88" s="1" t="str">
        <f t="shared" si="8"/>
        <v>Site-Specific Handling</v>
      </c>
      <c r="N88" s="1" t="str">
        <f t="shared" si="9"/>
        <v>15</v>
      </c>
    </row>
    <row r="89" spans="1:14" x14ac:dyDescent="0.2">
      <c r="A89" s="1">
        <v>1011249</v>
      </c>
      <c r="B89" s="1">
        <v>1011311</v>
      </c>
      <c r="C89" s="1" t="s">
        <v>2</v>
      </c>
      <c r="D89" s="1" t="str">
        <f t="shared" si="10"/>
        <v>FW</v>
      </c>
      <c r="E89" s="1">
        <f t="shared" si="11"/>
        <v>15</v>
      </c>
      <c r="F89" s="1" t="str">
        <f t="shared" si="6"/>
        <v>15-20cm Full Width</v>
      </c>
      <c r="G89" s="1" t="str">
        <f t="shared" si="7"/>
        <v>15-20cm FW</v>
      </c>
      <c r="J89" s="1" t="s">
        <v>6</v>
      </c>
      <c r="K89" s="1" t="s">
        <v>3</v>
      </c>
      <c r="L89" s="1">
        <v>62</v>
      </c>
      <c r="M89" s="1" t="str">
        <f t="shared" si="8"/>
        <v>Full Width</v>
      </c>
      <c r="N89" s="1" t="str">
        <f t="shared" si="9"/>
        <v>15</v>
      </c>
    </row>
    <row r="90" spans="1:14" x14ac:dyDescent="0.2">
      <c r="A90" s="1">
        <v>1011311</v>
      </c>
      <c r="B90" s="1">
        <v>1011341</v>
      </c>
      <c r="C90" s="1" t="s">
        <v>2</v>
      </c>
      <c r="D90" s="1" t="str">
        <f t="shared" si="10"/>
        <v>SSH</v>
      </c>
      <c r="E90" s="1">
        <f t="shared" si="11"/>
        <v>15</v>
      </c>
      <c r="F90" s="1" t="str">
        <f t="shared" si="6"/>
        <v>15-20cm Site-Specific Handling</v>
      </c>
      <c r="G90" s="1" t="str">
        <f t="shared" si="7"/>
        <v>15-20cm SSH</v>
      </c>
      <c r="J90" s="1" t="s">
        <v>6</v>
      </c>
      <c r="K90" s="1" t="s">
        <v>0</v>
      </c>
      <c r="L90" s="1">
        <v>30</v>
      </c>
      <c r="M90" s="1" t="str">
        <f t="shared" si="8"/>
        <v>Site-Specific Handling</v>
      </c>
      <c r="N90" s="1" t="str">
        <f t="shared" si="9"/>
        <v>15</v>
      </c>
    </row>
    <row r="91" spans="1:14" x14ac:dyDescent="0.2">
      <c r="A91" s="1">
        <v>1011341</v>
      </c>
      <c r="B91" s="1">
        <v>1011520</v>
      </c>
      <c r="C91" s="1" t="s">
        <v>2</v>
      </c>
      <c r="D91" s="1" t="str">
        <f t="shared" si="10"/>
        <v>FW</v>
      </c>
      <c r="E91" s="1">
        <f t="shared" si="11"/>
        <v>15</v>
      </c>
      <c r="F91" s="1" t="str">
        <f t="shared" si="6"/>
        <v>15-20cm Full Width</v>
      </c>
      <c r="G91" s="1" t="str">
        <f t="shared" si="7"/>
        <v>15-20cm FW</v>
      </c>
      <c r="J91" s="1" t="s">
        <v>6</v>
      </c>
      <c r="K91" s="1" t="s">
        <v>3</v>
      </c>
      <c r="L91" s="1">
        <v>179</v>
      </c>
      <c r="M91" s="1" t="str">
        <f t="shared" si="8"/>
        <v>Full Width</v>
      </c>
      <c r="N91" s="1" t="str">
        <f t="shared" si="9"/>
        <v>15</v>
      </c>
    </row>
    <row r="92" spans="1:14" x14ac:dyDescent="0.2">
      <c r="A92" s="1">
        <v>1011520</v>
      </c>
      <c r="B92" s="1">
        <v>1011550</v>
      </c>
      <c r="C92" s="1" t="s">
        <v>2</v>
      </c>
      <c r="D92" s="1" t="str">
        <f t="shared" si="10"/>
        <v>SSH</v>
      </c>
      <c r="E92" s="1">
        <f t="shared" si="11"/>
        <v>15</v>
      </c>
      <c r="F92" s="1" t="str">
        <f t="shared" si="6"/>
        <v>15-20cm Site-Specific Handling</v>
      </c>
      <c r="G92" s="1" t="str">
        <f t="shared" si="7"/>
        <v>15-20cm SSH</v>
      </c>
      <c r="J92" s="1" t="s">
        <v>6</v>
      </c>
      <c r="K92" s="1" t="s">
        <v>0</v>
      </c>
      <c r="L92" s="1">
        <v>30</v>
      </c>
      <c r="M92" s="1" t="str">
        <f t="shared" si="8"/>
        <v>Site-Specific Handling</v>
      </c>
      <c r="N92" s="1" t="str">
        <f t="shared" si="9"/>
        <v>15</v>
      </c>
    </row>
    <row r="93" spans="1:14" x14ac:dyDescent="0.2">
      <c r="A93" s="1">
        <v>1011550</v>
      </c>
      <c r="B93" s="1">
        <v>1011615</v>
      </c>
      <c r="C93" s="1" t="s">
        <v>2</v>
      </c>
      <c r="D93" s="1" t="str">
        <f t="shared" si="10"/>
        <v>FW</v>
      </c>
      <c r="E93" s="1">
        <f t="shared" si="11"/>
        <v>15</v>
      </c>
      <c r="F93" s="1" t="str">
        <f t="shared" si="6"/>
        <v>15-20cm Full Width</v>
      </c>
      <c r="G93" s="1" t="str">
        <f t="shared" si="7"/>
        <v>15-20cm FW</v>
      </c>
      <c r="J93" s="1" t="s">
        <v>6</v>
      </c>
      <c r="K93" s="1" t="s">
        <v>3</v>
      </c>
      <c r="L93" s="1">
        <v>65</v>
      </c>
      <c r="M93" s="1" t="str">
        <f t="shared" si="8"/>
        <v>Full Width</v>
      </c>
      <c r="N93" s="1" t="str">
        <f t="shared" si="9"/>
        <v>15</v>
      </c>
    </row>
    <row r="94" spans="1:14" x14ac:dyDescent="0.2">
      <c r="A94" s="1">
        <v>1011615</v>
      </c>
      <c r="B94" s="1">
        <v>1011642</v>
      </c>
      <c r="C94" s="1" t="s">
        <v>2</v>
      </c>
      <c r="D94" s="1" t="str">
        <f t="shared" si="10"/>
        <v>SSH</v>
      </c>
      <c r="E94" s="1">
        <f t="shared" si="11"/>
        <v>15</v>
      </c>
      <c r="F94" s="1" t="str">
        <f t="shared" si="6"/>
        <v>15-20cm Site-Specific Handling</v>
      </c>
      <c r="G94" s="1" t="str">
        <f t="shared" si="7"/>
        <v>15-20cm SSH</v>
      </c>
      <c r="J94" s="1" t="s">
        <v>6</v>
      </c>
      <c r="K94" s="1" t="s">
        <v>0</v>
      </c>
      <c r="L94" s="1">
        <v>27</v>
      </c>
      <c r="M94" s="1" t="str">
        <f t="shared" si="8"/>
        <v>Site-Specific Handling</v>
      </c>
      <c r="N94" s="1" t="str">
        <f t="shared" si="9"/>
        <v>15</v>
      </c>
    </row>
    <row r="95" spans="1:14" x14ac:dyDescent="0.2">
      <c r="A95" s="1">
        <v>1011642</v>
      </c>
      <c r="B95" s="1">
        <v>1011734</v>
      </c>
      <c r="C95" s="1" t="s">
        <v>2</v>
      </c>
      <c r="D95" s="1" t="str">
        <f t="shared" si="10"/>
        <v>FW</v>
      </c>
      <c r="E95" s="1">
        <f t="shared" si="11"/>
        <v>15</v>
      </c>
      <c r="F95" s="1" t="str">
        <f t="shared" si="6"/>
        <v>15-20cm Full Width</v>
      </c>
      <c r="G95" s="1" t="str">
        <f t="shared" si="7"/>
        <v>15-20cm FW</v>
      </c>
      <c r="J95" s="1" t="s">
        <v>6</v>
      </c>
      <c r="K95" s="1" t="s">
        <v>3</v>
      </c>
      <c r="L95" s="1">
        <v>92</v>
      </c>
      <c r="M95" s="1" t="str">
        <f t="shared" si="8"/>
        <v>Full Width</v>
      </c>
      <c r="N95" s="1" t="str">
        <f t="shared" si="9"/>
        <v>15</v>
      </c>
    </row>
    <row r="96" spans="1:14" x14ac:dyDescent="0.2">
      <c r="A96" s="1">
        <v>1011734</v>
      </c>
      <c r="B96" s="1">
        <v>1011817</v>
      </c>
      <c r="C96" s="1" t="s">
        <v>2</v>
      </c>
      <c r="D96" s="1" t="str">
        <f t="shared" si="10"/>
        <v>SSH</v>
      </c>
      <c r="E96" s="1">
        <f t="shared" si="11"/>
        <v>15</v>
      </c>
      <c r="F96" s="1" t="str">
        <f t="shared" si="6"/>
        <v>15-20cm Site-Specific Handling</v>
      </c>
      <c r="G96" s="1" t="str">
        <f t="shared" si="7"/>
        <v>15-20cm SSH</v>
      </c>
      <c r="J96" s="1" t="s">
        <v>6</v>
      </c>
      <c r="K96" s="1" t="s">
        <v>0</v>
      </c>
      <c r="L96" s="1">
        <v>83</v>
      </c>
      <c r="M96" s="1" t="str">
        <f t="shared" si="8"/>
        <v>Site-Specific Handling</v>
      </c>
      <c r="N96" s="1" t="str">
        <f t="shared" si="9"/>
        <v>15</v>
      </c>
    </row>
    <row r="97" spans="1:14" x14ac:dyDescent="0.2">
      <c r="A97" s="1">
        <v>1011817</v>
      </c>
      <c r="B97" s="1">
        <v>1011983</v>
      </c>
      <c r="C97" s="1" t="s">
        <v>2</v>
      </c>
      <c r="D97" s="1" t="str">
        <f t="shared" si="10"/>
        <v>FW</v>
      </c>
      <c r="E97" s="1">
        <f t="shared" si="11"/>
        <v>15</v>
      </c>
      <c r="F97" s="1" t="str">
        <f t="shared" si="6"/>
        <v>15-20cm Full Width</v>
      </c>
      <c r="G97" s="1" t="str">
        <f t="shared" si="7"/>
        <v>15-20cm FW</v>
      </c>
      <c r="J97" s="1" t="s">
        <v>6</v>
      </c>
      <c r="K97" s="1" t="s">
        <v>3</v>
      </c>
      <c r="L97" s="1">
        <v>166</v>
      </c>
      <c r="M97" s="1" t="str">
        <f t="shared" si="8"/>
        <v>Full Width</v>
      </c>
      <c r="N97" s="1" t="str">
        <f t="shared" si="9"/>
        <v>15</v>
      </c>
    </row>
    <row r="98" spans="1:14" x14ac:dyDescent="0.2">
      <c r="A98" s="1">
        <v>1011983</v>
      </c>
      <c r="B98" s="1">
        <v>1012015</v>
      </c>
      <c r="C98" s="1" t="s">
        <v>2</v>
      </c>
      <c r="D98" s="1" t="str">
        <f t="shared" si="10"/>
        <v>SSH</v>
      </c>
      <c r="E98" s="1">
        <f t="shared" si="11"/>
        <v>15</v>
      </c>
      <c r="F98" s="1" t="str">
        <f t="shared" si="6"/>
        <v>15-20cm Site-Specific Handling</v>
      </c>
      <c r="G98" s="1" t="str">
        <f t="shared" si="7"/>
        <v>15-20cm SSH</v>
      </c>
      <c r="J98" s="1" t="s">
        <v>6</v>
      </c>
      <c r="K98" s="1" t="s">
        <v>0</v>
      </c>
      <c r="L98" s="1">
        <v>32</v>
      </c>
      <c r="M98" s="1" t="str">
        <f t="shared" si="8"/>
        <v>Site-Specific Handling</v>
      </c>
      <c r="N98" s="1" t="str">
        <f t="shared" si="9"/>
        <v>15</v>
      </c>
    </row>
    <row r="99" spans="1:14" x14ac:dyDescent="0.2">
      <c r="A99" s="1">
        <v>1012015</v>
      </c>
      <c r="B99" s="1">
        <v>1012172</v>
      </c>
      <c r="C99" s="1" t="s">
        <v>2</v>
      </c>
      <c r="D99" s="1" t="str">
        <f t="shared" si="10"/>
        <v>FW</v>
      </c>
      <c r="E99" s="1">
        <f t="shared" si="11"/>
        <v>15</v>
      </c>
      <c r="F99" s="1" t="str">
        <f t="shared" si="6"/>
        <v>15-20cm Full Width</v>
      </c>
      <c r="G99" s="1" t="str">
        <f t="shared" si="7"/>
        <v>15-20cm FW</v>
      </c>
      <c r="J99" s="1" t="s">
        <v>6</v>
      </c>
      <c r="K99" s="1" t="s">
        <v>3</v>
      </c>
      <c r="L99" s="1">
        <v>157</v>
      </c>
      <c r="M99" s="1" t="str">
        <f t="shared" si="8"/>
        <v>Full Width</v>
      </c>
      <c r="N99" s="1" t="str">
        <f t="shared" si="9"/>
        <v>15</v>
      </c>
    </row>
    <row r="100" spans="1:14" x14ac:dyDescent="0.2">
      <c r="A100" s="1">
        <v>1012172</v>
      </c>
      <c r="B100" s="1">
        <v>1012210</v>
      </c>
      <c r="C100" s="1" t="s">
        <v>2</v>
      </c>
      <c r="D100" s="1" t="str">
        <f t="shared" si="10"/>
        <v>SSH</v>
      </c>
      <c r="E100" s="1">
        <f t="shared" si="11"/>
        <v>15</v>
      </c>
      <c r="F100" s="1" t="str">
        <f t="shared" si="6"/>
        <v>15-20cm Site-Specific Handling</v>
      </c>
      <c r="G100" s="1" t="str">
        <f t="shared" si="7"/>
        <v>15-20cm SSH</v>
      </c>
      <c r="J100" s="1" t="s">
        <v>6</v>
      </c>
      <c r="K100" s="1" t="s">
        <v>0</v>
      </c>
      <c r="L100" s="1">
        <v>38</v>
      </c>
      <c r="M100" s="1" t="str">
        <f t="shared" si="8"/>
        <v>Site-Specific Handling</v>
      </c>
      <c r="N100" s="1" t="str">
        <f t="shared" si="9"/>
        <v>15</v>
      </c>
    </row>
    <row r="101" spans="1:14" x14ac:dyDescent="0.2">
      <c r="A101" s="1">
        <v>1012210</v>
      </c>
      <c r="B101" s="1">
        <v>1012387</v>
      </c>
      <c r="C101" s="1" t="s">
        <v>2</v>
      </c>
      <c r="D101" s="1" t="str">
        <f t="shared" si="10"/>
        <v>FW</v>
      </c>
      <c r="E101" s="1">
        <f t="shared" si="11"/>
        <v>15</v>
      </c>
      <c r="F101" s="1" t="str">
        <f t="shared" si="6"/>
        <v>15-20cm Full Width</v>
      </c>
      <c r="G101" s="1" t="str">
        <f t="shared" si="7"/>
        <v>15-20cm FW</v>
      </c>
      <c r="J101" s="1" t="s">
        <v>6</v>
      </c>
      <c r="K101" s="1" t="s">
        <v>3</v>
      </c>
      <c r="L101" s="1">
        <v>177</v>
      </c>
      <c r="M101" s="1" t="str">
        <f t="shared" si="8"/>
        <v>Full Width</v>
      </c>
      <c r="N101" s="1" t="str">
        <f t="shared" si="9"/>
        <v>15</v>
      </c>
    </row>
    <row r="102" spans="1:14" x14ac:dyDescent="0.2">
      <c r="A102" s="1">
        <v>1012387</v>
      </c>
      <c r="B102" s="1">
        <v>1012507</v>
      </c>
      <c r="C102" s="1" t="s">
        <v>2</v>
      </c>
      <c r="D102" s="1" t="str">
        <f t="shared" si="10"/>
        <v>SSH</v>
      </c>
      <c r="E102" s="1">
        <f t="shared" si="11"/>
        <v>15</v>
      </c>
      <c r="F102" s="1" t="str">
        <f t="shared" si="6"/>
        <v>15-20cm Site-Specific Handling</v>
      </c>
      <c r="G102" s="1" t="str">
        <f t="shared" si="7"/>
        <v>15-20cm SSH</v>
      </c>
      <c r="J102" s="1" t="s">
        <v>6</v>
      </c>
      <c r="K102" s="1" t="s">
        <v>0</v>
      </c>
      <c r="L102" s="1">
        <v>120</v>
      </c>
      <c r="M102" s="1" t="str">
        <f t="shared" si="8"/>
        <v>Site-Specific Handling</v>
      </c>
      <c r="N102" s="1" t="str">
        <f t="shared" si="9"/>
        <v>15</v>
      </c>
    </row>
    <row r="103" spans="1:14" x14ac:dyDescent="0.2">
      <c r="A103" s="1">
        <v>1012507</v>
      </c>
      <c r="B103" s="1">
        <v>1012793</v>
      </c>
      <c r="C103" s="1" t="s">
        <v>2</v>
      </c>
      <c r="D103" s="1" t="str">
        <f t="shared" si="10"/>
        <v>FW</v>
      </c>
      <c r="E103" s="1">
        <f t="shared" si="11"/>
        <v>15</v>
      </c>
      <c r="F103" s="1" t="str">
        <f t="shared" si="6"/>
        <v>15-20cm Full Width</v>
      </c>
      <c r="G103" s="1" t="str">
        <f t="shared" si="7"/>
        <v>15-20cm FW</v>
      </c>
      <c r="J103" s="1" t="s">
        <v>6</v>
      </c>
      <c r="K103" s="1" t="s">
        <v>3</v>
      </c>
      <c r="L103" s="1">
        <v>286</v>
      </c>
      <c r="M103" s="1" t="str">
        <f t="shared" si="8"/>
        <v>Full Width</v>
      </c>
      <c r="N103" s="1" t="str">
        <f t="shared" si="9"/>
        <v>15</v>
      </c>
    </row>
    <row r="104" spans="1:14" x14ac:dyDescent="0.2">
      <c r="A104" s="1">
        <v>1012793</v>
      </c>
      <c r="B104" s="1">
        <v>1012825</v>
      </c>
      <c r="C104" s="1" t="s">
        <v>2</v>
      </c>
      <c r="D104" s="1" t="str">
        <f t="shared" si="10"/>
        <v>SSH</v>
      </c>
      <c r="E104" s="1">
        <f t="shared" si="11"/>
        <v>15</v>
      </c>
      <c r="F104" s="1" t="str">
        <f t="shared" si="6"/>
        <v>15-20cm Site-Specific Handling</v>
      </c>
      <c r="G104" s="1" t="str">
        <f t="shared" si="7"/>
        <v>15-20cm SSH</v>
      </c>
      <c r="J104" s="1" t="s">
        <v>6</v>
      </c>
      <c r="K104" s="1" t="s">
        <v>0</v>
      </c>
      <c r="L104" s="1">
        <v>32</v>
      </c>
      <c r="M104" s="1" t="str">
        <f t="shared" si="8"/>
        <v>Site-Specific Handling</v>
      </c>
      <c r="N104" s="1" t="str">
        <f t="shared" si="9"/>
        <v>15</v>
      </c>
    </row>
    <row r="105" spans="1:14" x14ac:dyDescent="0.2">
      <c r="A105" s="1">
        <v>1012825</v>
      </c>
      <c r="B105" s="1">
        <v>1013029</v>
      </c>
      <c r="C105" s="1" t="s">
        <v>2</v>
      </c>
      <c r="D105" s="1" t="str">
        <f t="shared" si="10"/>
        <v>FW</v>
      </c>
      <c r="E105" s="1">
        <f t="shared" si="11"/>
        <v>15</v>
      </c>
      <c r="F105" s="1" t="str">
        <f t="shared" si="6"/>
        <v>15-20cm Full Width</v>
      </c>
      <c r="G105" s="1" t="str">
        <f t="shared" si="7"/>
        <v>15-20cm FW</v>
      </c>
      <c r="J105" s="1" t="s">
        <v>6</v>
      </c>
      <c r="K105" s="1" t="s">
        <v>3</v>
      </c>
      <c r="L105" s="1">
        <v>204</v>
      </c>
      <c r="M105" s="1" t="str">
        <f t="shared" si="8"/>
        <v>Full Width</v>
      </c>
      <c r="N105" s="1" t="str">
        <f t="shared" si="9"/>
        <v>15</v>
      </c>
    </row>
    <row r="106" spans="1:14" x14ac:dyDescent="0.2">
      <c r="A106" s="1">
        <v>1013029</v>
      </c>
      <c r="B106" s="1">
        <v>1013079</v>
      </c>
      <c r="C106" s="1" t="s">
        <v>2</v>
      </c>
      <c r="D106" s="1" t="str">
        <f t="shared" si="10"/>
        <v>SSH</v>
      </c>
      <c r="E106" s="1">
        <f t="shared" si="11"/>
        <v>15</v>
      </c>
      <c r="F106" s="1" t="str">
        <f t="shared" si="6"/>
        <v>15-20cm Site-Specific Handling</v>
      </c>
      <c r="G106" s="1" t="str">
        <f t="shared" si="7"/>
        <v>15-20cm SSH</v>
      </c>
      <c r="J106" s="1" t="s">
        <v>6</v>
      </c>
      <c r="K106" s="1" t="s">
        <v>0</v>
      </c>
      <c r="L106" s="1">
        <v>50</v>
      </c>
      <c r="M106" s="1" t="str">
        <f t="shared" si="8"/>
        <v>Site-Specific Handling</v>
      </c>
      <c r="N106" s="1" t="str">
        <f t="shared" si="9"/>
        <v>15</v>
      </c>
    </row>
    <row r="107" spans="1:14" x14ac:dyDescent="0.2">
      <c r="A107" s="1">
        <v>1013079</v>
      </c>
      <c r="B107" s="1">
        <v>1015103</v>
      </c>
      <c r="C107" s="1" t="s">
        <v>2</v>
      </c>
      <c r="D107" s="1" t="str">
        <f t="shared" si="10"/>
        <v>FW</v>
      </c>
      <c r="E107" s="1">
        <f t="shared" si="11"/>
        <v>15</v>
      </c>
      <c r="F107" s="1" t="str">
        <f t="shared" si="6"/>
        <v>15-20cm Full Width</v>
      </c>
      <c r="G107" s="1" t="str">
        <f t="shared" si="7"/>
        <v>15-20cm FW</v>
      </c>
      <c r="J107" s="1" t="s">
        <v>6</v>
      </c>
      <c r="K107" s="1" t="s">
        <v>3</v>
      </c>
      <c r="L107" s="1">
        <v>2024</v>
      </c>
      <c r="M107" s="1" t="str">
        <f t="shared" si="8"/>
        <v>Full Width</v>
      </c>
      <c r="N107" s="1" t="str">
        <f t="shared" si="9"/>
        <v>15</v>
      </c>
    </row>
    <row r="108" spans="1:14" x14ac:dyDescent="0.2">
      <c r="A108" s="1">
        <v>1015103</v>
      </c>
      <c r="B108" s="1">
        <v>1015154</v>
      </c>
      <c r="C108" s="1" t="s">
        <v>2</v>
      </c>
      <c r="D108" s="1" t="str">
        <f t="shared" si="10"/>
        <v>SSH</v>
      </c>
      <c r="E108" s="1">
        <f t="shared" si="11"/>
        <v>15</v>
      </c>
      <c r="F108" s="1" t="str">
        <f t="shared" si="6"/>
        <v>15-20cm Site-Specific Handling</v>
      </c>
      <c r="G108" s="1" t="str">
        <f t="shared" si="7"/>
        <v>15-20cm SSH</v>
      </c>
      <c r="J108" s="1" t="s">
        <v>6</v>
      </c>
      <c r="K108" s="1" t="s">
        <v>0</v>
      </c>
      <c r="L108" s="1">
        <v>51</v>
      </c>
      <c r="M108" s="1" t="str">
        <f t="shared" si="8"/>
        <v>Site-Specific Handling</v>
      </c>
      <c r="N108" s="1" t="str">
        <f t="shared" si="9"/>
        <v>15</v>
      </c>
    </row>
    <row r="109" spans="1:14" x14ac:dyDescent="0.2">
      <c r="A109" s="1">
        <v>1015154</v>
      </c>
      <c r="B109" s="1">
        <v>1015442</v>
      </c>
      <c r="C109" s="1" t="s">
        <v>2</v>
      </c>
      <c r="D109" s="1" t="str">
        <f t="shared" si="10"/>
        <v>FW</v>
      </c>
      <c r="E109" s="1">
        <f t="shared" si="11"/>
        <v>15</v>
      </c>
      <c r="F109" s="1" t="str">
        <f t="shared" si="6"/>
        <v>15-20cm Full Width</v>
      </c>
      <c r="G109" s="1" t="str">
        <f t="shared" si="7"/>
        <v>15-20cm FW</v>
      </c>
      <c r="J109" s="1" t="s">
        <v>6</v>
      </c>
      <c r="K109" s="1" t="s">
        <v>3</v>
      </c>
      <c r="L109" s="1">
        <v>288</v>
      </c>
      <c r="M109" s="1" t="str">
        <f t="shared" si="8"/>
        <v>Full Width</v>
      </c>
      <c r="N109" s="1" t="str">
        <f t="shared" si="9"/>
        <v>15</v>
      </c>
    </row>
    <row r="110" spans="1:14" x14ac:dyDescent="0.2">
      <c r="A110" s="1">
        <v>1015442</v>
      </c>
      <c r="B110" s="1">
        <v>1015462</v>
      </c>
      <c r="C110" s="1" t="s">
        <v>2</v>
      </c>
      <c r="D110" s="1" t="str">
        <f t="shared" si="10"/>
        <v>SSH</v>
      </c>
      <c r="E110" s="1">
        <f t="shared" si="11"/>
        <v>15</v>
      </c>
      <c r="F110" s="1" t="str">
        <f t="shared" si="6"/>
        <v>15-20cm Site-Specific Handling</v>
      </c>
      <c r="G110" s="1" t="str">
        <f t="shared" si="7"/>
        <v>15-20cm SSH</v>
      </c>
      <c r="J110" s="1" t="s">
        <v>6</v>
      </c>
      <c r="K110" s="1" t="s">
        <v>0</v>
      </c>
      <c r="L110" s="1">
        <v>20</v>
      </c>
      <c r="M110" s="1" t="str">
        <f t="shared" si="8"/>
        <v>Site-Specific Handling</v>
      </c>
      <c r="N110" s="1" t="str">
        <f t="shared" si="9"/>
        <v>15</v>
      </c>
    </row>
    <row r="111" spans="1:14" x14ac:dyDescent="0.2">
      <c r="A111" s="1">
        <v>1015462</v>
      </c>
      <c r="B111" s="1">
        <v>1015651</v>
      </c>
      <c r="C111" s="1" t="s">
        <v>2</v>
      </c>
      <c r="D111" s="1" t="str">
        <f t="shared" si="10"/>
        <v>FW</v>
      </c>
      <c r="E111" s="1">
        <f t="shared" si="11"/>
        <v>15</v>
      </c>
      <c r="F111" s="1" t="str">
        <f t="shared" si="6"/>
        <v>15-20cm Full Width</v>
      </c>
      <c r="G111" s="1" t="str">
        <f t="shared" si="7"/>
        <v>15-20cm FW</v>
      </c>
      <c r="J111" s="1" t="s">
        <v>6</v>
      </c>
      <c r="K111" s="1" t="s">
        <v>3</v>
      </c>
      <c r="L111" s="1">
        <v>189</v>
      </c>
      <c r="M111" s="1" t="str">
        <f t="shared" si="8"/>
        <v>Full Width</v>
      </c>
      <c r="N111" s="1" t="str">
        <f t="shared" si="9"/>
        <v>15</v>
      </c>
    </row>
    <row r="112" spans="1:14" x14ac:dyDescent="0.2">
      <c r="A112" s="1">
        <v>1015651</v>
      </c>
      <c r="B112" s="1">
        <v>1015689</v>
      </c>
      <c r="C112" s="1" t="s">
        <v>2</v>
      </c>
      <c r="D112" s="1" t="str">
        <f t="shared" si="10"/>
        <v>SSH</v>
      </c>
      <c r="E112" s="1">
        <f t="shared" si="11"/>
        <v>15</v>
      </c>
      <c r="F112" s="1" t="str">
        <f t="shared" si="6"/>
        <v>15-20cm Site-Specific Handling</v>
      </c>
      <c r="G112" s="1" t="str">
        <f t="shared" si="7"/>
        <v>15-20cm SSH</v>
      </c>
      <c r="J112" s="1" t="s">
        <v>6</v>
      </c>
      <c r="K112" s="1" t="s">
        <v>0</v>
      </c>
      <c r="L112" s="1">
        <v>38</v>
      </c>
      <c r="M112" s="1" t="str">
        <f t="shared" si="8"/>
        <v>Site-Specific Handling</v>
      </c>
      <c r="N112" s="1" t="str">
        <f t="shared" si="9"/>
        <v>15</v>
      </c>
    </row>
    <row r="113" spans="1:14" x14ac:dyDescent="0.2">
      <c r="A113" s="1">
        <v>1015689</v>
      </c>
      <c r="B113" s="1">
        <v>1015815</v>
      </c>
      <c r="C113" s="1" t="s">
        <v>2</v>
      </c>
      <c r="D113" s="1" t="str">
        <f t="shared" si="10"/>
        <v>FW</v>
      </c>
      <c r="E113" s="1">
        <f t="shared" si="11"/>
        <v>15</v>
      </c>
      <c r="F113" s="1" t="str">
        <f t="shared" si="6"/>
        <v>15-20cm Full Width</v>
      </c>
      <c r="G113" s="1" t="str">
        <f t="shared" si="7"/>
        <v>15-20cm FW</v>
      </c>
      <c r="J113" s="1" t="s">
        <v>6</v>
      </c>
      <c r="K113" s="1" t="s">
        <v>3</v>
      </c>
      <c r="L113" s="1">
        <v>126</v>
      </c>
      <c r="M113" s="1" t="str">
        <f t="shared" si="8"/>
        <v>Full Width</v>
      </c>
      <c r="N113" s="1" t="str">
        <f t="shared" si="9"/>
        <v>15</v>
      </c>
    </row>
    <row r="114" spans="1:14" x14ac:dyDescent="0.2">
      <c r="A114" s="1">
        <v>1015815</v>
      </c>
      <c r="B114" s="1">
        <v>1015835</v>
      </c>
      <c r="C114" s="1" t="s">
        <v>2</v>
      </c>
      <c r="D114" s="1" t="str">
        <f t="shared" si="10"/>
        <v>SSH</v>
      </c>
      <c r="E114" s="1">
        <f t="shared" si="11"/>
        <v>15</v>
      </c>
      <c r="F114" s="1" t="str">
        <f t="shared" si="6"/>
        <v>15-20cm Site-Specific Handling</v>
      </c>
      <c r="G114" s="1" t="str">
        <f t="shared" si="7"/>
        <v>15-20cm SSH</v>
      </c>
      <c r="J114" s="1" t="s">
        <v>6</v>
      </c>
      <c r="K114" s="1" t="s">
        <v>0</v>
      </c>
      <c r="L114" s="1">
        <v>20</v>
      </c>
      <c r="M114" s="1" t="str">
        <f t="shared" si="8"/>
        <v>Site-Specific Handling</v>
      </c>
      <c r="N114" s="1" t="str">
        <f t="shared" si="9"/>
        <v>15</v>
      </c>
    </row>
    <row r="115" spans="1:14" x14ac:dyDescent="0.2">
      <c r="A115" s="1">
        <v>1015835</v>
      </c>
      <c r="B115" s="1">
        <v>1016040</v>
      </c>
      <c r="C115" s="1" t="s">
        <v>2</v>
      </c>
      <c r="D115" s="1" t="str">
        <f t="shared" si="10"/>
        <v>FW</v>
      </c>
      <c r="E115" s="1">
        <f t="shared" si="11"/>
        <v>15</v>
      </c>
      <c r="F115" s="1" t="str">
        <f t="shared" si="6"/>
        <v>15-20cm Full Width</v>
      </c>
      <c r="G115" s="1" t="str">
        <f t="shared" si="7"/>
        <v>15-20cm FW</v>
      </c>
      <c r="J115" s="1" t="s">
        <v>6</v>
      </c>
      <c r="K115" s="1" t="s">
        <v>3</v>
      </c>
      <c r="L115" s="1">
        <v>205</v>
      </c>
      <c r="M115" s="1" t="str">
        <f t="shared" si="8"/>
        <v>Full Width</v>
      </c>
      <c r="N115" s="1" t="str">
        <f t="shared" si="9"/>
        <v>15</v>
      </c>
    </row>
    <row r="116" spans="1:14" x14ac:dyDescent="0.2">
      <c r="A116" s="1">
        <v>1016040</v>
      </c>
      <c r="B116" s="1">
        <v>1016068</v>
      </c>
      <c r="C116" s="1" t="s">
        <v>2</v>
      </c>
      <c r="D116" s="1" t="str">
        <f t="shared" si="10"/>
        <v>SSH</v>
      </c>
      <c r="E116" s="1">
        <f t="shared" si="11"/>
        <v>15</v>
      </c>
      <c r="F116" s="1" t="str">
        <f t="shared" si="6"/>
        <v>15-20cm Site-Specific Handling</v>
      </c>
      <c r="G116" s="1" t="str">
        <f t="shared" si="7"/>
        <v>15-20cm SSH</v>
      </c>
      <c r="J116" s="1" t="s">
        <v>6</v>
      </c>
      <c r="K116" s="1" t="s">
        <v>0</v>
      </c>
      <c r="L116" s="1">
        <v>28</v>
      </c>
      <c r="M116" s="1" t="str">
        <f t="shared" si="8"/>
        <v>Site-Specific Handling</v>
      </c>
      <c r="N116" s="1" t="str">
        <f t="shared" si="9"/>
        <v>15</v>
      </c>
    </row>
    <row r="117" spans="1:14" x14ac:dyDescent="0.2">
      <c r="A117" s="1">
        <v>1016068</v>
      </c>
      <c r="B117" s="1">
        <v>1016093</v>
      </c>
      <c r="C117" s="1" t="s">
        <v>2</v>
      </c>
      <c r="D117" s="1" t="str">
        <f t="shared" si="10"/>
        <v>FW</v>
      </c>
      <c r="E117" s="1">
        <f t="shared" si="11"/>
        <v>15</v>
      </c>
      <c r="F117" s="1" t="str">
        <f t="shared" si="6"/>
        <v>15-20cm Full Width</v>
      </c>
      <c r="G117" s="1" t="str">
        <f t="shared" si="7"/>
        <v>15-20cm FW</v>
      </c>
      <c r="J117" s="1" t="s">
        <v>6</v>
      </c>
      <c r="K117" s="1" t="s">
        <v>3</v>
      </c>
      <c r="L117" s="1">
        <v>25</v>
      </c>
      <c r="M117" s="1" t="str">
        <f t="shared" si="8"/>
        <v>Full Width</v>
      </c>
      <c r="N117" s="1" t="str">
        <f t="shared" si="9"/>
        <v>15</v>
      </c>
    </row>
    <row r="118" spans="1:14" x14ac:dyDescent="0.2">
      <c r="A118" s="1">
        <v>1016093</v>
      </c>
      <c r="B118" s="1">
        <v>1016215</v>
      </c>
      <c r="C118" s="1" t="s">
        <v>2</v>
      </c>
      <c r="D118" s="1" t="str">
        <f t="shared" si="10"/>
        <v>SSH</v>
      </c>
      <c r="E118" s="1">
        <f t="shared" si="11"/>
        <v>15</v>
      </c>
      <c r="F118" s="1" t="str">
        <f t="shared" si="6"/>
        <v>15-20cm Site-Specific Handling</v>
      </c>
      <c r="G118" s="1" t="str">
        <f t="shared" si="7"/>
        <v>15-20cm SSH</v>
      </c>
      <c r="J118" s="1" t="s">
        <v>6</v>
      </c>
      <c r="K118" s="1" t="s">
        <v>0</v>
      </c>
      <c r="L118" s="1">
        <v>122</v>
      </c>
      <c r="M118" s="1" t="str">
        <f t="shared" si="8"/>
        <v>Site-Specific Handling</v>
      </c>
      <c r="N118" s="1" t="str">
        <f t="shared" si="9"/>
        <v>15</v>
      </c>
    </row>
    <row r="119" spans="1:14" x14ac:dyDescent="0.2">
      <c r="A119" s="1">
        <v>1016215</v>
      </c>
      <c r="B119" s="1">
        <v>1016352</v>
      </c>
      <c r="C119" s="1" t="s">
        <v>2</v>
      </c>
      <c r="D119" s="1" t="str">
        <f t="shared" si="10"/>
        <v>FW</v>
      </c>
      <c r="E119" s="1">
        <f t="shared" si="11"/>
        <v>15</v>
      </c>
      <c r="F119" s="1" t="str">
        <f t="shared" si="6"/>
        <v>15-20cm Full Width</v>
      </c>
      <c r="G119" s="1" t="str">
        <f t="shared" si="7"/>
        <v>15-20cm FW</v>
      </c>
      <c r="J119" s="1" t="s">
        <v>6</v>
      </c>
      <c r="K119" s="1" t="s">
        <v>3</v>
      </c>
      <c r="L119" s="1">
        <v>137</v>
      </c>
      <c r="M119" s="1" t="str">
        <f t="shared" si="8"/>
        <v>Full Width</v>
      </c>
      <c r="N119" s="1" t="str">
        <f t="shared" si="9"/>
        <v>15</v>
      </c>
    </row>
    <row r="120" spans="1:14" x14ac:dyDescent="0.2">
      <c r="A120" s="1">
        <v>1016352</v>
      </c>
      <c r="B120" s="1">
        <v>1016409</v>
      </c>
      <c r="C120" s="1" t="s">
        <v>2</v>
      </c>
      <c r="D120" s="1" t="str">
        <f t="shared" si="10"/>
        <v>SSH</v>
      </c>
      <c r="E120" s="1">
        <f t="shared" si="11"/>
        <v>15</v>
      </c>
      <c r="F120" s="1" t="str">
        <f t="shared" si="6"/>
        <v>15-20cm Site-Specific Handling</v>
      </c>
      <c r="G120" s="1" t="str">
        <f t="shared" si="7"/>
        <v>15-20cm SSH</v>
      </c>
      <c r="J120" s="1" t="s">
        <v>6</v>
      </c>
      <c r="K120" s="1" t="s">
        <v>0</v>
      </c>
      <c r="L120" s="1">
        <v>57</v>
      </c>
      <c r="M120" s="1" t="str">
        <f t="shared" si="8"/>
        <v>Site-Specific Handling</v>
      </c>
      <c r="N120" s="1" t="str">
        <f t="shared" si="9"/>
        <v>15</v>
      </c>
    </row>
    <row r="121" spans="1:14" x14ac:dyDescent="0.2">
      <c r="A121" s="1">
        <v>1016409</v>
      </c>
      <c r="B121" s="1">
        <v>1016701</v>
      </c>
      <c r="C121" s="1" t="s">
        <v>2</v>
      </c>
      <c r="D121" s="1" t="str">
        <f t="shared" si="10"/>
        <v>FW</v>
      </c>
      <c r="E121" s="1">
        <f t="shared" si="11"/>
        <v>15</v>
      </c>
      <c r="F121" s="1" t="str">
        <f t="shared" si="6"/>
        <v>15-20cm Full Width</v>
      </c>
      <c r="G121" s="1" t="str">
        <f t="shared" si="7"/>
        <v>15-20cm FW</v>
      </c>
      <c r="J121" s="1" t="s">
        <v>6</v>
      </c>
      <c r="K121" s="1" t="s">
        <v>3</v>
      </c>
      <c r="L121" s="1">
        <v>292</v>
      </c>
      <c r="M121" s="1" t="str">
        <f t="shared" si="8"/>
        <v>Full Width</v>
      </c>
      <c r="N121" s="1" t="str">
        <f t="shared" si="9"/>
        <v>15</v>
      </c>
    </row>
    <row r="122" spans="1:14" x14ac:dyDescent="0.2">
      <c r="A122" s="1">
        <v>1016701</v>
      </c>
      <c r="B122" s="1">
        <v>1016727</v>
      </c>
      <c r="C122" s="1" t="s">
        <v>2</v>
      </c>
      <c r="D122" s="1" t="str">
        <f t="shared" si="10"/>
        <v>SSH</v>
      </c>
      <c r="E122" s="1">
        <f t="shared" si="11"/>
        <v>15</v>
      </c>
      <c r="F122" s="1" t="str">
        <f t="shared" si="6"/>
        <v>15-20cm Site-Specific Handling</v>
      </c>
      <c r="G122" s="1" t="str">
        <f t="shared" si="7"/>
        <v>15-20cm SSH</v>
      </c>
      <c r="J122" s="1" t="s">
        <v>6</v>
      </c>
      <c r="K122" s="1" t="s">
        <v>0</v>
      </c>
      <c r="L122" s="1">
        <v>26</v>
      </c>
      <c r="M122" s="1" t="str">
        <f t="shared" si="8"/>
        <v>Site-Specific Handling</v>
      </c>
      <c r="N122" s="1" t="str">
        <f t="shared" si="9"/>
        <v>15</v>
      </c>
    </row>
    <row r="123" spans="1:14" x14ac:dyDescent="0.2">
      <c r="A123" s="1">
        <v>1016727</v>
      </c>
      <c r="B123" s="1">
        <v>1016803</v>
      </c>
      <c r="C123" s="1" t="s">
        <v>2</v>
      </c>
      <c r="D123" s="1" t="str">
        <f t="shared" si="10"/>
        <v>FW</v>
      </c>
      <c r="E123" s="1">
        <f t="shared" si="11"/>
        <v>15</v>
      </c>
      <c r="F123" s="1" t="str">
        <f t="shared" si="6"/>
        <v>15-20cm Full Width</v>
      </c>
      <c r="G123" s="1" t="str">
        <f t="shared" si="7"/>
        <v>15-20cm FW</v>
      </c>
      <c r="J123" s="1" t="s">
        <v>6</v>
      </c>
      <c r="K123" s="1" t="s">
        <v>3</v>
      </c>
      <c r="L123" s="1">
        <v>76</v>
      </c>
      <c r="M123" s="1" t="str">
        <f t="shared" si="8"/>
        <v>Full Width</v>
      </c>
      <c r="N123" s="1" t="str">
        <f t="shared" si="9"/>
        <v>15</v>
      </c>
    </row>
    <row r="124" spans="1:14" x14ac:dyDescent="0.2">
      <c r="A124" s="1">
        <v>1016803</v>
      </c>
      <c r="B124" s="1">
        <v>1016832</v>
      </c>
      <c r="C124" s="1" t="s">
        <v>2</v>
      </c>
      <c r="D124" s="1" t="str">
        <f t="shared" si="10"/>
        <v>SSH</v>
      </c>
      <c r="E124" s="1">
        <f t="shared" si="11"/>
        <v>15</v>
      </c>
      <c r="F124" s="1" t="str">
        <f t="shared" si="6"/>
        <v>15-20cm Site-Specific Handling</v>
      </c>
      <c r="G124" s="1" t="str">
        <f t="shared" si="7"/>
        <v>15-20cm SSH</v>
      </c>
      <c r="J124" s="1" t="s">
        <v>6</v>
      </c>
      <c r="K124" s="1" t="s">
        <v>0</v>
      </c>
      <c r="L124" s="1">
        <v>29</v>
      </c>
      <c r="M124" s="1" t="str">
        <f t="shared" si="8"/>
        <v>Site-Specific Handling</v>
      </c>
      <c r="N124" s="1" t="str">
        <f t="shared" si="9"/>
        <v>15</v>
      </c>
    </row>
    <row r="125" spans="1:14" x14ac:dyDescent="0.2">
      <c r="A125" s="1">
        <v>1016832</v>
      </c>
      <c r="B125" s="1">
        <v>1016958</v>
      </c>
      <c r="C125" s="1" t="s">
        <v>2</v>
      </c>
      <c r="D125" s="1" t="str">
        <f t="shared" si="10"/>
        <v>FW</v>
      </c>
      <c r="E125" s="1">
        <f t="shared" si="11"/>
        <v>15</v>
      </c>
      <c r="F125" s="1" t="str">
        <f t="shared" si="6"/>
        <v>15-20cm Full Width</v>
      </c>
      <c r="G125" s="1" t="str">
        <f t="shared" si="7"/>
        <v>15-20cm FW</v>
      </c>
      <c r="J125" s="1" t="s">
        <v>6</v>
      </c>
      <c r="K125" s="1" t="s">
        <v>3</v>
      </c>
      <c r="L125" s="1">
        <v>126</v>
      </c>
      <c r="M125" s="1" t="str">
        <f t="shared" si="8"/>
        <v>Full Width</v>
      </c>
      <c r="N125" s="1" t="str">
        <f t="shared" si="9"/>
        <v>15</v>
      </c>
    </row>
    <row r="126" spans="1:14" x14ac:dyDescent="0.2">
      <c r="A126" s="1">
        <v>1016958</v>
      </c>
      <c r="B126" s="1">
        <v>1017016</v>
      </c>
      <c r="C126" s="1" t="s">
        <v>2</v>
      </c>
      <c r="D126" s="1" t="str">
        <f t="shared" si="10"/>
        <v>SSH</v>
      </c>
      <c r="E126" s="1">
        <f t="shared" si="11"/>
        <v>15</v>
      </c>
      <c r="F126" s="1" t="str">
        <f t="shared" si="6"/>
        <v>15-20cm Site-Specific Handling</v>
      </c>
      <c r="G126" s="1" t="str">
        <f t="shared" si="7"/>
        <v>15-20cm SSH</v>
      </c>
      <c r="J126" s="1" t="s">
        <v>6</v>
      </c>
      <c r="K126" s="1" t="s">
        <v>0</v>
      </c>
      <c r="L126" s="1">
        <v>58</v>
      </c>
      <c r="M126" s="1" t="str">
        <f t="shared" si="8"/>
        <v>Site-Specific Handling</v>
      </c>
      <c r="N126" s="1" t="str">
        <f t="shared" si="9"/>
        <v>15</v>
      </c>
    </row>
    <row r="127" spans="1:14" x14ac:dyDescent="0.2">
      <c r="A127" s="1">
        <v>1017016</v>
      </c>
      <c r="B127" s="1">
        <v>1017087</v>
      </c>
      <c r="C127" s="1" t="s">
        <v>2</v>
      </c>
      <c r="D127" s="1" t="str">
        <f t="shared" si="10"/>
        <v>FW</v>
      </c>
      <c r="E127" s="1">
        <f t="shared" si="11"/>
        <v>15</v>
      </c>
      <c r="F127" s="1" t="str">
        <f t="shared" si="6"/>
        <v>15-20cm Full Width</v>
      </c>
      <c r="G127" s="1" t="str">
        <f t="shared" si="7"/>
        <v>15-20cm FW</v>
      </c>
      <c r="J127" s="1" t="s">
        <v>6</v>
      </c>
      <c r="K127" s="1" t="s">
        <v>3</v>
      </c>
      <c r="L127" s="1">
        <v>71</v>
      </c>
      <c r="M127" s="1" t="str">
        <f t="shared" si="8"/>
        <v>Full Width</v>
      </c>
      <c r="N127" s="1" t="str">
        <f t="shared" si="9"/>
        <v>15</v>
      </c>
    </row>
    <row r="128" spans="1:14" x14ac:dyDescent="0.2">
      <c r="A128" s="1">
        <v>1017087</v>
      </c>
      <c r="B128" s="1">
        <v>1017107</v>
      </c>
      <c r="C128" s="1" t="s">
        <v>2</v>
      </c>
      <c r="D128" s="1" t="str">
        <f t="shared" si="10"/>
        <v>SSH</v>
      </c>
      <c r="E128" s="1">
        <f t="shared" si="11"/>
        <v>15</v>
      </c>
      <c r="F128" s="1" t="str">
        <f t="shared" si="6"/>
        <v>15-20cm Site-Specific Handling</v>
      </c>
      <c r="G128" s="1" t="str">
        <f t="shared" si="7"/>
        <v>15-20cm SSH</v>
      </c>
      <c r="J128" s="1" t="s">
        <v>6</v>
      </c>
      <c r="K128" s="1" t="s">
        <v>0</v>
      </c>
      <c r="L128" s="1">
        <v>20</v>
      </c>
      <c r="M128" s="1" t="str">
        <f t="shared" si="8"/>
        <v>Site-Specific Handling</v>
      </c>
      <c r="N128" s="1" t="str">
        <f t="shared" si="9"/>
        <v>15</v>
      </c>
    </row>
    <row r="129" spans="1:14" x14ac:dyDescent="0.2">
      <c r="A129" s="1">
        <v>1017107</v>
      </c>
      <c r="B129" s="1">
        <v>1017245</v>
      </c>
      <c r="C129" s="1" t="s">
        <v>2</v>
      </c>
      <c r="D129" s="1" t="str">
        <f t="shared" si="10"/>
        <v>FW</v>
      </c>
      <c r="E129" s="1">
        <f t="shared" si="11"/>
        <v>15</v>
      </c>
      <c r="F129" s="1" t="str">
        <f t="shared" si="6"/>
        <v>15-20cm Full Width</v>
      </c>
      <c r="G129" s="1" t="str">
        <f t="shared" si="7"/>
        <v>15-20cm FW</v>
      </c>
      <c r="J129" s="1" t="s">
        <v>6</v>
      </c>
      <c r="K129" s="1" t="s">
        <v>3</v>
      </c>
      <c r="L129" s="1">
        <v>138</v>
      </c>
      <c r="M129" s="1" t="str">
        <f t="shared" si="8"/>
        <v>Full Width</v>
      </c>
      <c r="N129" s="1" t="str">
        <f t="shared" si="9"/>
        <v>15</v>
      </c>
    </row>
    <row r="130" spans="1:14" x14ac:dyDescent="0.2">
      <c r="A130" s="1">
        <v>1017245</v>
      </c>
      <c r="B130" s="1">
        <v>1017711</v>
      </c>
      <c r="C130" s="1" t="s">
        <v>2</v>
      </c>
      <c r="D130" s="1" t="str">
        <f t="shared" si="10"/>
        <v>SSH</v>
      </c>
      <c r="E130" s="1">
        <f t="shared" si="11"/>
        <v>15</v>
      </c>
      <c r="F130" s="1" t="str">
        <f t="shared" ref="F130:F193" si="12">_xlfn.CONCAT(J130," ",M130)</f>
        <v>15-20cm Site-Specific Handling</v>
      </c>
      <c r="G130" s="1" t="str">
        <f t="shared" ref="G130:G193" si="13">_xlfn.CONCAT(J130," ",K130)</f>
        <v>15-20cm SSH</v>
      </c>
      <c r="J130" s="1" t="s">
        <v>6</v>
      </c>
      <c r="K130" s="1" t="s">
        <v>0</v>
      </c>
      <c r="L130" s="1">
        <v>466</v>
      </c>
      <c r="M130" s="1" t="str">
        <f t="shared" ref="M130:M193" si="14">INDEX(Q:Q,MATCH(K130,P:P,0))</f>
        <v>Site-Specific Handling</v>
      </c>
      <c r="N130" s="1" t="str">
        <f t="shared" ref="N130:N193" si="15">TEXT(INDEX(V:V,MATCH(J130,U:U,0)),"00")</f>
        <v>15</v>
      </c>
    </row>
    <row r="131" spans="1:14" x14ac:dyDescent="0.2">
      <c r="A131" s="1">
        <v>1017711</v>
      </c>
      <c r="B131" s="1">
        <v>1018291</v>
      </c>
      <c r="C131" s="1" t="s">
        <v>2</v>
      </c>
      <c r="D131" s="1" t="str">
        <f t="shared" ref="D131:D194" si="16">K131</f>
        <v>FW</v>
      </c>
      <c r="E131" s="1">
        <f t="shared" ref="E131:E194" si="17">_xlfn.NUMBERVALUE(N131)</f>
        <v>15</v>
      </c>
      <c r="F131" s="1" t="str">
        <f t="shared" si="12"/>
        <v>15-20cm Full Width</v>
      </c>
      <c r="G131" s="1" t="str">
        <f t="shared" si="13"/>
        <v>15-20cm FW</v>
      </c>
      <c r="J131" s="1" t="s">
        <v>6</v>
      </c>
      <c r="K131" s="1" t="s">
        <v>3</v>
      </c>
      <c r="L131" s="1">
        <v>580</v>
      </c>
      <c r="M131" s="1" t="str">
        <f t="shared" si="14"/>
        <v>Full Width</v>
      </c>
      <c r="N131" s="1" t="str">
        <f t="shared" si="15"/>
        <v>15</v>
      </c>
    </row>
    <row r="132" spans="1:14" x14ac:dyDescent="0.2">
      <c r="A132" s="1">
        <v>1018291</v>
      </c>
      <c r="B132" s="1">
        <v>1018312</v>
      </c>
      <c r="C132" s="1" t="s">
        <v>2</v>
      </c>
      <c r="D132" s="1" t="str">
        <f t="shared" si="16"/>
        <v>SSH</v>
      </c>
      <c r="E132" s="1">
        <f t="shared" si="17"/>
        <v>15</v>
      </c>
      <c r="F132" s="1" t="str">
        <f t="shared" si="12"/>
        <v>15-20cm Site-Specific Handling</v>
      </c>
      <c r="G132" s="1" t="str">
        <f t="shared" si="13"/>
        <v>15-20cm SSH</v>
      </c>
      <c r="J132" s="1" t="s">
        <v>6</v>
      </c>
      <c r="K132" s="1" t="s">
        <v>0</v>
      </c>
      <c r="L132" s="1">
        <v>21</v>
      </c>
      <c r="M132" s="1" t="str">
        <f t="shared" si="14"/>
        <v>Site-Specific Handling</v>
      </c>
      <c r="N132" s="1" t="str">
        <f t="shared" si="15"/>
        <v>15</v>
      </c>
    </row>
    <row r="133" spans="1:14" x14ac:dyDescent="0.2">
      <c r="A133" s="1">
        <v>1018312</v>
      </c>
      <c r="B133" s="1">
        <v>1018322</v>
      </c>
      <c r="C133" s="1" t="s">
        <v>2</v>
      </c>
      <c r="D133" s="1" t="str">
        <f t="shared" si="16"/>
        <v>FW</v>
      </c>
      <c r="E133" s="1">
        <f t="shared" si="17"/>
        <v>15</v>
      </c>
      <c r="F133" s="1" t="str">
        <f t="shared" si="12"/>
        <v>15-20cm Full Width</v>
      </c>
      <c r="G133" s="1" t="str">
        <f t="shared" si="13"/>
        <v>15-20cm FW</v>
      </c>
      <c r="J133" s="1" t="s">
        <v>6</v>
      </c>
      <c r="K133" s="1" t="s">
        <v>3</v>
      </c>
      <c r="L133" s="1">
        <v>10</v>
      </c>
      <c r="M133" s="1" t="str">
        <f t="shared" si="14"/>
        <v>Full Width</v>
      </c>
      <c r="N133" s="1" t="str">
        <f t="shared" si="15"/>
        <v>15</v>
      </c>
    </row>
    <row r="134" spans="1:14" x14ac:dyDescent="0.2">
      <c r="A134" s="1">
        <v>1018322</v>
      </c>
      <c r="B134" s="1">
        <v>1018341</v>
      </c>
      <c r="C134" s="1" t="s">
        <v>2</v>
      </c>
      <c r="D134" s="1" t="str">
        <f t="shared" si="16"/>
        <v>SSH</v>
      </c>
      <c r="E134" s="1">
        <f t="shared" si="17"/>
        <v>15</v>
      </c>
      <c r="F134" s="1" t="str">
        <f t="shared" si="12"/>
        <v>15-20cm Site-Specific Handling</v>
      </c>
      <c r="G134" s="1" t="str">
        <f t="shared" si="13"/>
        <v>15-20cm SSH</v>
      </c>
      <c r="J134" s="1" t="s">
        <v>6</v>
      </c>
      <c r="K134" s="1" t="s">
        <v>0</v>
      </c>
      <c r="L134" s="1">
        <v>19</v>
      </c>
      <c r="M134" s="1" t="str">
        <f t="shared" si="14"/>
        <v>Site-Specific Handling</v>
      </c>
      <c r="N134" s="1" t="str">
        <f t="shared" si="15"/>
        <v>15</v>
      </c>
    </row>
    <row r="135" spans="1:14" x14ac:dyDescent="0.2">
      <c r="A135" s="1">
        <v>1018341</v>
      </c>
      <c r="B135" s="1">
        <v>1018359</v>
      </c>
      <c r="C135" s="1" t="s">
        <v>2</v>
      </c>
      <c r="D135" s="1" t="str">
        <f t="shared" si="16"/>
        <v>FW</v>
      </c>
      <c r="E135" s="1">
        <f t="shared" si="17"/>
        <v>15</v>
      </c>
      <c r="F135" s="1" t="str">
        <f t="shared" si="12"/>
        <v>15-20cm Full Width</v>
      </c>
      <c r="G135" s="1" t="str">
        <f t="shared" si="13"/>
        <v>15-20cm FW</v>
      </c>
      <c r="J135" s="1" t="s">
        <v>6</v>
      </c>
      <c r="K135" s="1" t="s">
        <v>3</v>
      </c>
      <c r="L135" s="1">
        <v>18</v>
      </c>
      <c r="M135" s="1" t="str">
        <f t="shared" si="14"/>
        <v>Full Width</v>
      </c>
      <c r="N135" s="1" t="str">
        <f t="shared" si="15"/>
        <v>15</v>
      </c>
    </row>
    <row r="136" spans="1:14" x14ac:dyDescent="0.2">
      <c r="A136" s="1">
        <v>1018359</v>
      </c>
      <c r="B136" s="1">
        <v>1018447</v>
      </c>
      <c r="C136" s="1" t="s">
        <v>2</v>
      </c>
      <c r="D136" s="1" t="str">
        <f t="shared" si="16"/>
        <v>SSH</v>
      </c>
      <c r="E136" s="1">
        <f t="shared" si="17"/>
        <v>15</v>
      </c>
      <c r="F136" s="1" t="str">
        <f t="shared" si="12"/>
        <v>15-20cm Site-Specific Handling</v>
      </c>
      <c r="G136" s="1" t="str">
        <f t="shared" si="13"/>
        <v>15-20cm SSH</v>
      </c>
      <c r="J136" s="1" t="s">
        <v>6</v>
      </c>
      <c r="K136" s="1" t="s">
        <v>0</v>
      </c>
      <c r="L136" s="1">
        <v>88</v>
      </c>
      <c r="M136" s="1" t="str">
        <f t="shared" si="14"/>
        <v>Site-Specific Handling</v>
      </c>
      <c r="N136" s="1" t="str">
        <f t="shared" si="15"/>
        <v>15</v>
      </c>
    </row>
    <row r="137" spans="1:14" x14ac:dyDescent="0.2">
      <c r="A137" s="1">
        <v>1018447</v>
      </c>
      <c r="B137" s="1">
        <v>1018468</v>
      </c>
      <c r="C137" s="1" t="s">
        <v>2</v>
      </c>
      <c r="D137" s="1" t="str">
        <f t="shared" si="16"/>
        <v>FW</v>
      </c>
      <c r="E137" s="1">
        <f t="shared" si="17"/>
        <v>15</v>
      </c>
      <c r="F137" s="1" t="str">
        <f t="shared" si="12"/>
        <v>15-20cm Full Width</v>
      </c>
      <c r="G137" s="1" t="str">
        <f t="shared" si="13"/>
        <v>15-20cm FW</v>
      </c>
      <c r="J137" s="1" t="s">
        <v>6</v>
      </c>
      <c r="K137" s="1" t="s">
        <v>3</v>
      </c>
      <c r="L137" s="1">
        <v>21</v>
      </c>
      <c r="M137" s="1" t="str">
        <f t="shared" si="14"/>
        <v>Full Width</v>
      </c>
      <c r="N137" s="1" t="str">
        <f t="shared" si="15"/>
        <v>15</v>
      </c>
    </row>
    <row r="138" spans="1:14" x14ac:dyDescent="0.2">
      <c r="A138" s="1">
        <v>1018468</v>
      </c>
      <c r="B138" s="1">
        <v>1018488</v>
      </c>
      <c r="C138" s="1" t="s">
        <v>2</v>
      </c>
      <c r="D138" s="1" t="str">
        <f t="shared" si="16"/>
        <v>SSH</v>
      </c>
      <c r="E138" s="1">
        <f t="shared" si="17"/>
        <v>15</v>
      </c>
      <c r="F138" s="1" t="str">
        <f t="shared" si="12"/>
        <v>15-20cm Site-Specific Handling</v>
      </c>
      <c r="G138" s="1" t="str">
        <f t="shared" si="13"/>
        <v>15-20cm SSH</v>
      </c>
      <c r="J138" s="1" t="s">
        <v>6</v>
      </c>
      <c r="K138" s="1" t="s">
        <v>0</v>
      </c>
      <c r="L138" s="1">
        <v>20</v>
      </c>
      <c r="M138" s="1" t="str">
        <f t="shared" si="14"/>
        <v>Site-Specific Handling</v>
      </c>
      <c r="N138" s="1" t="str">
        <f t="shared" si="15"/>
        <v>15</v>
      </c>
    </row>
    <row r="139" spans="1:14" x14ac:dyDescent="0.2">
      <c r="A139" s="1">
        <v>1018488</v>
      </c>
      <c r="B139" s="1">
        <v>1018577</v>
      </c>
      <c r="C139" s="1" t="s">
        <v>2</v>
      </c>
      <c r="D139" s="1" t="str">
        <f t="shared" si="16"/>
        <v>FW</v>
      </c>
      <c r="E139" s="1">
        <f t="shared" si="17"/>
        <v>15</v>
      </c>
      <c r="F139" s="1" t="str">
        <f t="shared" si="12"/>
        <v>15-20cm Full Width</v>
      </c>
      <c r="G139" s="1" t="str">
        <f t="shared" si="13"/>
        <v>15-20cm FW</v>
      </c>
      <c r="J139" s="1" t="s">
        <v>6</v>
      </c>
      <c r="K139" s="1" t="s">
        <v>3</v>
      </c>
      <c r="L139" s="1">
        <v>89</v>
      </c>
      <c r="M139" s="1" t="str">
        <f t="shared" si="14"/>
        <v>Full Width</v>
      </c>
      <c r="N139" s="1" t="str">
        <f t="shared" si="15"/>
        <v>15</v>
      </c>
    </row>
    <row r="140" spans="1:14" x14ac:dyDescent="0.2">
      <c r="A140" s="1">
        <v>1018577</v>
      </c>
      <c r="B140" s="1">
        <v>1018834</v>
      </c>
      <c r="C140" s="1" t="s">
        <v>2</v>
      </c>
      <c r="D140" s="1" t="str">
        <f t="shared" si="16"/>
        <v>SSH</v>
      </c>
      <c r="E140" s="1">
        <f t="shared" si="17"/>
        <v>15</v>
      </c>
      <c r="F140" s="1" t="str">
        <f t="shared" si="12"/>
        <v>15-20cm Site-Specific Handling</v>
      </c>
      <c r="G140" s="1" t="str">
        <f t="shared" si="13"/>
        <v>15-20cm SSH</v>
      </c>
      <c r="J140" s="1" t="s">
        <v>6</v>
      </c>
      <c r="K140" s="1" t="s">
        <v>0</v>
      </c>
      <c r="L140" s="1">
        <v>257</v>
      </c>
      <c r="M140" s="1" t="str">
        <f t="shared" si="14"/>
        <v>Site-Specific Handling</v>
      </c>
      <c r="N140" s="1" t="str">
        <f t="shared" si="15"/>
        <v>15</v>
      </c>
    </row>
    <row r="141" spans="1:14" x14ac:dyDescent="0.2">
      <c r="A141" s="1">
        <v>1018834</v>
      </c>
      <c r="B141" s="1">
        <v>1018885</v>
      </c>
      <c r="C141" s="1" t="s">
        <v>2</v>
      </c>
      <c r="D141" s="1" t="str">
        <f t="shared" si="16"/>
        <v>FW</v>
      </c>
      <c r="E141" s="1">
        <f t="shared" si="17"/>
        <v>15</v>
      </c>
      <c r="F141" s="1" t="str">
        <f t="shared" si="12"/>
        <v>15-20cm Full Width</v>
      </c>
      <c r="G141" s="1" t="str">
        <f t="shared" si="13"/>
        <v>15-20cm FW</v>
      </c>
      <c r="J141" s="1" t="s">
        <v>6</v>
      </c>
      <c r="K141" s="1" t="s">
        <v>3</v>
      </c>
      <c r="L141" s="1">
        <v>51</v>
      </c>
      <c r="M141" s="1" t="str">
        <f t="shared" si="14"/>
        <v>Full Width</v>
      </c>
      <c r="N141" s="1" t="str">
        <f t="shared" si="15"/>
        <v>15</v>
      </c>
    </row>
    <row r="142" spans="1:14" x14ac:dyDescent="0.2">
      <c r="A142" s="1">
        <v>1018885</v>
      </c>
      <c r="B142" s="1">
        <v>1019149</v>
      </c>
      <c r="C142" s="1" t="s">
        <v>2</v>
      </c>
      <c r="D142" s="1" t="str">
        <f t="shared" si="16"/>
        <v>SSH</v>
      </c>
      <c r="E142" s="1">
        <f t="shared" si="17"/>
        <v>15</v>
      </c>
      <c r="F142" s="1" t="str">
        <f t="shared" si="12"/>
        <v>15-20cm Site-Specific Handling</v>
      </c>
      <c r="G142" s="1" t="str">
        <f t="shared" si="13"/>
        <v>15-20cm SSH</v>
      </c>
      <c r="J142" s="1" t="s">
        <v>6</v>
      </c>
      <c r="K142" s="1" t="s">
        <v>0</v>
      </c>
      <c r="L142" s="1">
        <v>264</v>
      </c>
      <c r="M142" s="1" t="str">
        <f t="shared" si="14"/>
        <v>Site-Specific Handling</v>
      </c>
      <c r="N142" s="1" t="str">
        <f t="shared" si="15"/>
        <v>15</v>
      </c>
    </row>
    <row r="143" spans="1:14" x14ac:dyDescent="0.2">
      <c r="A143" s="1">
        <v>1019149</v>
      </c>
      <c r="B143" s="1">
        <v>1019779</v>
      </c>
      <c r="C143" s="1" t="s">
        <v>2</v>
      </c>
      <c r="D143" s="1" t="str">
        <f t="shared" si="16"/>
        <v>FW</v>
      </c>
      <c r="E143" s="1">
        <f t="shared" si="17"/>
        <v>15</v>
      </c>
      <c r="F143" s="1" t="str">
        <f t="shared" si="12"/>
        <v>15-20cm Full Width</v>
      </c>
      <c r="G143" s="1" t="str">
        <f t="shared" si="13"/>
        <v>15-20cm FW</v>
      </c>
      <c r="J143" s="1" t="s">
        <v>6</v>
      </c>
      <c r="K143" s="1" t="s">
        <v>3</v>
      </c>
      <c r="L143" s="1">
        <v>630</v>
      </c>
      <c r="M143" s="1" t="str">
        <f t="shared" si="14"/>
        <v>Full Width</v>
      </c>
      <c r="N143" s="1" t="str">
        <f t="shared" si="15"/>
        <v>15</v>
      </c>
    </row>
    <row r="144" spans="1:14" x14ac:dyDescent="0.2">
      <c r="A144" s="1">
        <v>1019779</v>
      </c>
      <c r="B144" s="1">
        <v>1019807</v>
      </c>
      <c r="C144" s="1" t="s">
        <v>2</v>
      </c>
      <c r="D144" s="1" t="str">
        <f t="shared" si="16"/>
        <v>SSH</v>
      </c>
      <c r="E144" s="1">
        <f t="shared" si="17"/>
        <v>15</v>
      </c>
      <c r="F144" s="1" t="str">
        <f t="shared" si="12"/>
        <v>15-20cm Site-Specific Handling</v>
      </c>
      <c r="G144" s="1" t="str">
        <f t="shared" si="13"/>
        <v>15-20cm SSH</v>
      </c>
      <c r="J144" s="1" t="s">
        <v>6</v>
      </c>
      <c r="K144" s="1" t="s">
        <v>0</v>
      </c>
      <c r="L144" s="1">
        <v>28</v>
      </c>
      <c r="M144" s="1" t="str">
        <f t="shared" si="14"/>
        <v>Site-Specific Handling</v>
      </c>
      <c r="N144" s="1" t="str">
        <f t="shared" si="15"/>
        <v>15</v>
      </c>
    </row>
    <row r="145" spans="1:14" x14ac:dyDescent="0.2">
      <c r="A145" s="1">
        <v>1019807</v>
      </c>
      <c r="B145" s="1">
        <v>1020080</v>
      </c>
      <c r="C145" s="1" t="s">
        <v>2</v>
      </c>
      <c r="D145" s="1" t="str">
        <f t="shared" si="16"/>
        <v>FW</v>
      </c>
      <c r="E145" s="1">
        <f t="shared" si="17"/>
        <v>15</v>
      </c>
      <c r="F145" s="1" t="str">
        <f t="shared" si="12"/>
        <v>15-20cm Full Width</v>
      </c>
      <c r="G145" s="1" t="str">
        <f t="shared" si="13"/>
        <v>15-20cm FW</v>
      </c>
      <c r="J145" s="1" t="s">
        <v>6</v>
      </c>
      <c r="K145" s="1" t="s">
        <v>3</v>
      </c>
      <c r="L145" s="1">
        <v>273</v>
      </c>
      <c r="M145" s="1" t="str">
        <f t="shared" si="14"/>
        <v>Full Width</v>
      </c>
      <c r="N145" s="1" t="str">
        <f t="shared" si="15"/>
        <v>15</v>
      </c>
    </row>
    <row r="146" spans="1:14" x14ac:dyDescent="0.2">
      <c r="A146" s="1">
        <v>1020080</v>
      </c>
      <c r="B146" s="1">
        <v>1020111</v>
      </c>
      <c r="C146" s="1" t="s">
        <v>2</v>
      </c>
      <c r="D146" s="1" t="str">
        <f t="shared" si="16"/>
        <v>SSH</v>
      </c>
      <c r="E146" s="1">
        <f t="shared" si="17"/>
        <v>15</v>
      </c>
      <c r="F146" s="1" t="str">
        <f t="shared" si="12"/>
        <v>15-20cm Site-Specific Handling</v>
      </c>
      <c r="G146" s="1" t="str">
        <f t="shared" si="13"/>
        <v>15-20cm SSH</v>
      </c>
      <c r="J146" s="1" t="s">
        <v>6</v>
      </c>
      <c r="K146" s="1" t="s">
        <v>0</v>
      </c>
      <c r="L146" s="1">
        <v>31</v>
      </c>
      <c r="M146" s="1" t="str">
        <f t="shared" si="14"/>
        <v>Site-Specific Handling</v>
      </c>
      <c r="N146" s="1" t="str">
        <f t="shared" si="15"/>
        <v>15</v>
      </c>
    </row>
    <row r="147" spans="1:14" x14ac:dyDescent="0.2">
      <c r="A147" s="1">
        <v>1020111</v>
      </c>
      <c r="B147" s="1">
        <v>1020137</v>
      </c>
      <c r="C147" s="1" t="s">
        <v>2</v>
      </c>
      <c r="D147" s="1" t="str">
        <f t="shared" si="16"/>
        <v>FW</v>
      </c>
      <c r="E147" s="1">
        <f t="shared" si="17"/>
        <v>15</v>
      </c>
      <c r="F147" s="1" t="str">
        <f t="shared" si="12"/>
        <v>15-20cm Full Width</v>
      </c>
      <c r="G147" s="1" t="str">
        <f t="shared" si="13"/>
        <v>15-20cm FW</v>
      </c>
      <c r="J147" s="1" t="s">
        <v>6</v>
      </c>
      <c r="K147" s="1" t="s">
        <v>3</v>
      </c>
      <c r="L147" s="1">
        <v>26</v>
      </c>
      <c r="M147" s="1" t="str">
        <f t="shared" si="14"/>
        <v>Full Width</v>
      </c>
      <c r="N147" s="1" t="str">
        <f t="shared" si="15"/>
        <v>15</v>
      </c>
    </row>
    <row r="148" spans="1:14" x14ac:dyDescent="0.2">
      <c r="A148" s="1">
        <v>1020137</v>
      </c>
      <c r="B148" s="1">
        <v>1020260</v>
      </c>
      <c r="C148" s="1" t="s">
        <v>2</v>
      </c>
      <c r="D148" s="1" t="str">
        <f t="shared" si="16"/>
        <v>SSH</v>
      </c>
      <c r="E148" s="1">
        <f t="shared" si="17"/>
        <v>15</v>
      </c>
      <c r="F148" s="1" t="str">
        <f t="shared" si="12"/>
        <v>15-20cm Site-Specific Handling</v>
      </c>
      <c r="G148" s="1" t="str">
        <f t="shared" si="13"/>
        <v>15-20cm SSH</v>
      </c>
      <c r="J148" s="1" t="s">
        <v>6</v>
      </c>
      <c r="K148" s="1" t="s">
        <v>0</v>
      </c>
      <c r="L148" s="1">
        <v>123</v>
      </c>
      <c r="M148" s="1" t="str">
        <f t="shared" si="14"/>
        <v>Site-Specific Handling</v>
      </c>
      <c r="N148" s="1" t="str">
        <f t="shared" si="15"/>
        <v>15</v>
      </c>
    </row>
    <row r="149" spans="1:14" x14ac:dyDescent="0.2">
      <c r="A149" s="1">
        <v>1020260</v>
      </c>
      <c r="B149" s="1">
        <v>1020442</v>
      </c>
      <c r="C149" s="1" t="s">
        <v>2</v>
      </c>
      <c r="D149" s="1" t="str">
        <f t="shared" si="16"/>
        <v>FW</v>
      </c>
      <c r="E149" s="1">
        <f t="shared" si="17"/>
        <v>15</v>
      </c>
      <c r="F149" s="1" t="str">
        <f t="shared" si="12"/>
        <v>15-20cm Full Width</v>
      </c>
      <c r="G149" s="1" t="str">
        <f t="shared" si="13"/>
        <v>15-20cm FW</v>
      </c>
      <c r="J149" s="1" t="s">
        <v>6</v>
      </c>
      <c r="K149" s="1" t="s">
        <v>3</v>
      </c>
      <c r="L149" s="1">
        <v>182</v>
      </c>
      <c r="M149" s="1" t="str">
        <f t="shared" si="14"/>
        <v>Full Width</v>
      </c>
      <c r="N149" s="1" t="str">
        <f t="shared" si="15"/>
        <v>15</v>
      </c>
    </row>
    <row r="150" spans="1:14" x14ac:dyDescent="0.2">
      <c r="A150" s="1">
        <v>1020442</v>
      </c>
      <c r="B150" s="1">
        <v>1020460</v>
      </c>
      <c r="C150" s="1" t="s">
        <v>2</v>
      </c>
      <c r="D150" s="1" t="str">
        <f t="shared" si="16"/>
        <v>SSH</v>
      </c>
      <c r="E150" s="1">
        <f t="shared" si="17"/>
        <v>15</v>
      </c>
      <c r="F150" s="1" t="str">
        <f t="shared" si="12"/>
        <v>15-20cm Site-Specific Handling</v>
      </c>
      <c r="G150" s="1" t="str">
        <f t="shared" si="13"/>
        <v>15-20cm SSH</v>
      </c>
      <c r="J150" s="1" t="s">
        <v>6</v>
      </c>
      <c r="K150" s="1" t="s">
        <v>0</v>
      </c>
      <c r="L150" s="1">
        <v>18</v>
      </c>
      <c r="M150" s="1" t="str">
        <f t="shared" si="14"/>
        <v>Site-Specific Handling</v>
      </c>
      <c r="N150" s="1" t="str">
        <f t="shared" si="15"/>
        <v>15</v>
      </c>
    </row>
    <row r="151" spans="1:14" x14ac:dyDescent="0.2">
      <c r="A151" s="1">
        <v>1020460</v>
      </c>
      <c r="B151" s="1">
        <v>1020585</v>
      </c>
      <c r="C151" s="1" t="s">
        <v>2</v>
      </c>
      <c r="D151" s="1" t="str">
        <f t="shared" si="16"/>
        <v>FW</v>
      </c>
      <c r="E151" s="1">
        <f t="shared" si="17"/>
        <v>15</v>
      </c>
      <c r="F151" s="1" t="str">
        <f t="shared" si="12"/>
        <v>15-20cm Full Width</v>
      </c>
      <c r="G151" s="1" t="str">
        <f t="shared" si="13"/>
        <v>15-20cm FW</v>
      </c>
      <c r="J151" s="1" t="s">
        <v>6</v>
      </c>
      <c r="K151" s="1" t="s">
        <v>3</v>
      </c>
      <c r="L151" s="1">
        <v>125</v>
      </c>
      <c r="M151" s="1" t="str">
        <f t="shared" si="14"/>
        <v>Full Width</v>
      </c>
      <c r="N151" s="1" t="str">
        <f t="shared" si="15"/>
        <v>15</v>
      </c>
    </row>
    <row r="152" spans="1:14" x14ac:dyDescent="0.2">
      <c r="A152" s="1">
        <v>1020585</v>
      </c>
      <c r="B152" s="1">
        <v>1020604</v>
      </c>
      <c r="C152" s="1" t="s">
        <v>2</v>
      </c>
      <c r="D152" s="1" t="str">
        <f t="shared" si="16"/>
        <v>SSH</v>
      </c>
      <c r="E152" s="1">
        <f t="shared" si="17"/>
        <v>15</v>
      </c>
      <c r="F152" s="1" t="str">
        <f t="shared" si="12"/>
        <v>15-20cm Site-Specific Handling</v>
      </c>
      <c r="G152" s="1" t="str">
        <f t="shared" si="13"/>
        <v>15-20cm SSH</v>
      </c>
      <c r="J152" s="1" t="s">
        <v>6</v>
      </c>
      <c r="K152" s="1" t="s">
        <v>0</v>
      </c>
      <c r="L152" s="1">
        <v>19</v>
      </c>
      <c r="M152" s="1" t="str">
        <f t="shared" si="14"/>
        <v>Site-Specific Handling</v>
      </c>
      <c r="N152" s="1" t="str">
        <f t="shared" si="15"/>
        <v>15</v>
      </c>
    </row>
    <row r="153" spans="1:14" x14ac:dyDescent="0.2">
      <c r="A153" s="1">
        <v>1020604</v>
      </c>
      <c r="B153" s="1">
        <v>1021061</v>
      </c>
      <c r="C153" s="1" t="s">
        <v>2</v>
      </c>
      <c r="D153" s="1" t="str">
        <f t="shared" si="16"/>
        <v>FW</v>
      </c>
      <c r="E153" s="1">
        <f t="shared" si="17"/>
        <v>15</v>
      </c>
      <c r="F153" s="1" t="str">
        <f t="shared" si="12"/>
        <v>15-20cm Full Width</v>
      </c>
      <c r="G153" s="1" t="str">
        <f t="shared" si="13"/>
        <v>15-20cm FW</v>
      </c>
      <c r="J153" s="1" t="s">
        <v>6</v>
      </c>
      <c r="K153" s="1" t="s">
        <v>3</v>
      </c>
      <c r="L153" s="1">
        <v>457</v>
      </c>
      <c r="M153" s="1" t="str">
        <f t="shared" si="14"/>
        <v>Full Width</v>
      </c>
      <c r="N153" s="1" t="str">
        <f t="shared" si="15"/>
        <v>15</v>
      </c>
    </row>
    <row r="154" spans="1:14" x14ac:dyDescent="0.2">
      <c r="A154" s="1">
        <v>1021061</v>
      </c>
      <c r="B154" s="1">
        <v>1021079</v>
      </c>
      <c r="C154" s="1" t="s">
        <v>2</v>
      </c>
      <c r="D154" s="1" t="str">
        <f t="shared" si="16"/>
        <v>SSH</v>
      </c>
      <c r="E154" s="1">
        <f t="shared" si="17"/>
        <v>15</v>
      </c>
      <c r="F154" s="1" t="str">
        <f t="shared" si="12"/>
        <v>15-20cm Site-Specific Handling</v>
      </c>
      <c r="G154" s="1" t="str">
        <f t="shared" si="13"/>
        <v>15-20cm SSH</v>
      </c>
      <c r="J154" s="1" t="s">
        <v>6</v>
      </c>
      <c r="K154" s="1" t="s">
        <v>0</v>
      </c>
      <c r="L154" s="1">
        <v>18</v>
      </c>
      <c r="M154" s="1" t="str">
        <f t="shared" si="14"/>
        <v>Site-Specific Handling</v>
      </c>
      <c r="N154" s="1" t="str">
        <f t="shared" si="15"/>
        <v>15</v>
      </c>
    </row>
    <row r="155" spans="1:14" x14ac:dyDescent="0.2">
      <c r="A155" s="1">
        <v>1021079</v>
      </c>
      <c r="B155" s="1">
        <v>1021470</v>
      </c>
      <c r="C155" s="1" t="s">
        <v>2</v>
      </c>
      <c r="D155" s="1" t="str">
        <f t="shared" si="16"/>
        <v>FW</v>
      </c>
      <c r="E155" s="1">
        <f t="shared" si="17"/>
        <v>15</v>
      </c>
      <c r="F155" s="1" t="str">
        <f t="shared" si="12"/>
        <v>15-20cm Full Width</v>
      </c>
      <c r="G155" s="1" t="str">
        <f t="shared" si="13"/>
        <v>15-20cm FW</v>
      </c>
      <c r="J155" s="1" t="s">
        <v>6</v>
      </c>
      <c r="K155" s="1" t="s">
        <v>3</v>
      </c>
      <c r="L155" s="1">
        <v>391</v>
      </c>
      <c r="M155" s="1" t="str">
        <f t="shared" si="14"/>
        <v>Full Width</v>
      </c>
      <c r="N155" s="1" t="str">
        <f t="shared" si="15"/>
        <v>15</v>
      </c>
    </row>
    <row r="156" spans="1:14" x14ac:dyDescent="0.2">
      <c r="A156" s="1">
        <v>1021470</v>
      </c>
      <c r="B156" s="1">
        <v>1021583</v>
      </c>
      <c r="C156" s="1" t="s">
        <v>2</v>
      </c>
      <c r="D156" s="1" t="str">
        <f t="shared" si="16"/>
        <v>SSH</v>
      </c>
      <c r="E156" s="1">
        <f t="shared" si="17"/>
        <v>15</v>
      </c>
      <c r="F156" s="1" t="str">
        <f t="shared" si="12"/>
        <v>15-20cm Site-Specific Handling</v>
      </c>
      <c r="G156" s="1" t="str">
        <f t="shared" si="13"/>
        <v>15-20cm SSH</v>
      </c>
      <c r="J156" s="1" t="s">
        <v>6</v>
      </c>
      <c r="K156" s="1" t="s">
        <v>0</v>
      </c>
      <c r="L156" s="1">
        <v>113</v>
      </c>
      <c r="M156" s="1" t="str">
        <f t="shared" si="14"/>
        <v>Site-Specific Handling</v>
      </c>
      <c r="N156" s="1" t="str">
        <f t="shared" si="15"/>
        <v>15</v>
      </c>
    </row>
    <row r="157" spans="1:14" x14ac:dyDescent="0.2">
      <c r="A157" s="1">
        <v>1021583</v>
      </c>
      <c r="B157" s="1">
        <v>1021744</v>
      </c>
      <c r="C157" s="1" t="s">
        <v>2</v>
      </c>
      <c r="D157" s="1" t="str">
        <f t="shared" si="16"/>
        <v>FW</v>
      </c>
      <c r="E157" s="1">
        <f t="shared" si="17"/>
        <v>15</v>
      </c>
      <c r="F157" s="1" t="str">
        <f t="shared" si="12"/>
        <v>15-20cm Full Width</v>
      </c>
      <c r="G157" s="1" t="str">
        <f t="shared" si="13"/>
        <v>15-20cm FW</v>
      </c>
      <c r="J157" s="1" t="s">
        <v>6</v>
      </c>
      <c r="K157" s="1" t="s">
        <v>3</v>
      </c>
      <c r="L157" s="1">
        <v>161</v>
      </c>
      <c r="M157" s="1" t="str">
        <f t="shared" si="14"/>
        <v>Full Width</v>
      </c>
      <c r="N157" s="1" t="str">
        <f t="shared" si="15"/>
        <v>15</v>
      </c>
    </row>
    <row r="158" spans="1:14" x14ac:dyDescent="0.2">
      <c r="A158" s="1">
        <v>1021744</v>
      </c>
      <c r="B158" s="1">
        <v>1021853</v>
      </c>
      <c r="C158" s="1" t="s">
        <v>2</v>
      </c>
      <c r="D158" s="1" t="str">
        <f t="shared" si="16"/>
        <v>SSH</v>
      </c>
      <c r="E158" s="1">
        <f t="shared" si="17"/>
        <v>15</v>
      </c>
      <c r="F158" s="1" t="str">
        <f t="shared" si="12"/>
        <v>15-20cm Site-Specific Handling</v>
      </c>
      <c r="G158" s="1" t="str">
        <f t="shared" si="13"/>
        <v>15-20cm SSH</v>
      </c>
      <c r="J158" s="1" t="s">
        <v>6</v>
      </c>
      <c r="K158" s="1" t="s">
        <v>0</v>
      </c>
      <c r="L158" s="1">
        <v>109</v>
      </c>
      <c r="M158" s="1" t="str">
        <f t="shared" si="14"/>
        <v>Site-Specific Handling</v>
      </c>
      <c r="N158" s="1" t="str">
        <f t="shared" si="15"/>
        <v>15</v>
      </c>
    </row>
    <row r="159" spans="1:14" x14ac:dyDescent="0.2">
      <c r="A159" s="1">
        <v>1021853</v>
      </c>
      <c r="B159" s="1">
        <v>1022249</v>
      </c>
      <c r="C159" s="1" t="s">
        <v>2</v>
      </c>
      <c r="D159" s="1" t="str">
        <f t="shared" si="16"/>
        <v>FW</v>
      </c>
      <c r="E159" s="1">
        <f t="shared" si="17"/>
        <v>15</v>
      </c>
      <c r="F159" s="1" t="str">
        <f t="shared" si="12"/>
        <v>15-20cm Full Width</v>
      </c>
      <c r="G159" s="1" t="str">
        <f t="shared" si="13"/>
        <v>15-20cm FW</v>
      </c>
      <c r="J159" s="1" t="s">
        <v>6</v>
      </c>
      <c r="K159" s="1" t="s">
        <v>3</v>
      </c>
      <c r="L159" s="1">
        <v>396</v>
      </c>
      <c r="M159" s="1" t="str">
        <f t="shared" si="14"/>
        <v>Full Width</v>
      </c>
      <c r="N159" s="1" t="str">
        <f t="shared" si="15"/>
        <v>15</v>
      </c>
    </row>
    <row r="160" spans="1:14" x14ac:dyDescent="0.2">
      <c r="A160" s="1">
        <v>1022249</v>
      </c>
      <c r="B160" s="1">
        <v>1022266</v>
      </c>
      <c r="C160" s="1" t="s">
        <v>2</v>
      </c>
      <c r="D160" s="1" t="str">
        <f t="shared" si="16"/>
        <v>SSH</v>
      </c>
      <c r="E160" s="1">
        <f t="shared" si="17"/>
        <v>15</v>
      </c>
      <c r="F160" s="1" t="str">
        <f t="shared" si="12"/>
        <v>15-20cm Site-Specific Handling</v>
      </c>
      <c r="G160" s="1" t="str">
        <f t="shared" si="13"/>
        <v>15-20cm SSH</v>
      </c>
      <c r="J160" s="1" t="s">
        <v>6</v>
      </c>
      <c r="K160" s="1" t="s">
        <v>0</v>
      </c>
      <c r="L160" s="1">
        <v>17</v>
      </c>
      <c r="M160" s="1" t="str">
        <f t="shared" si="14"/>
        <v>Site-Specific Handling</v>
      </c>
      <c r="N160" s="1" t="str">
        <f t="shared" si="15"/>
        <v>15</v>
      </c>
    </row>
    <row r="161" spans="1:14" x14ac:dyDescent="0.2">
      <c r="A161" s="1">
        <v>1022266</v>
      </c>
      <c r="B161" s="1">
        <v>1022308</v>
      </c>
      <c r="C161" s="1" t="s">
        <v>2</v>
      </c>
      <c r="D161" s="1" t="str">
        <f t="shared" si="16"/>
        <v>FW</v>
      </c>
      <c r="E161" s="1">
        <f t="shared" si="17"/>
        <v>15</v>
      </c>
      <c r="F161" s="1" t="str">
        <f t="shared" si="12"/>
        <v>15-20cm Full Width</v>
      </c>
      <c r="G161" s="1" t="str">
        <f t="shared" si="13"/>
        <v>15-20cm FW</v>
      </c>
      <c r="J161" s="1" t="s">
        <v>6</v>
      </c>
      <c r="K161" s="1" t="s">
        <v>3</v>
      </c>
      <c r="L161" s="1">
        <v>42</v>
      </c>
      <c r="M161" s="1" t="str">
        <f t="shared" si="14"/>
        <v>Full Width</v>
      </c>
      <c r="N161" s="1" t="str">
        <f t="shared" si="15"/>
        <v>15</v>
      </c>
    </row>
    <row r="162" spans="1:14" x14ac:dyDescent="0.2">
      <c r="A162" s="1">
        <v>1022308</v>
      </c>
      <c r="B162" s="1">
        <v>1022329</v>
      </c>
      <c r="C162" s="1" t="s">
        <v>2</v>
      </c>
      <c r="D162" s="1" t="str">
        <f t="shared" si="16"/>
        <v>SSH</v>
      </c>
      <c r="E162" s="1">
        <f t="shared" si="17"/>
        <v>15</v>
      </c>
      <c r="F162" s="1" t="str">
        <f t="shared" si="12"/>
        <v>15-20cm Site-Specific Handling</v>
      </c>
      <c r="G162" s="1" t="str">
        <f t="shared" si="13"/>
        <v>15-20cm SSH</v>
      </c>
      <c r="J162" s="1" t="s">
        <v>6</v>
      </c>
      <c r="K162" s="1" t="s">
        <v>0</v>
      </c>
      <c r="L162" s="1">
        <v>21</v>
      </c>
      <c r="M162" s="1" t="str">
        <f t="shared" si="14"/>
        <v>Site-Specific Handling</v>
      </c>
      <c r="N162" s="1" t="str">
        <f t="shared" si="15"/>
        <v>15</v>
      </c>
    </row>
    <row r="163" spans="1:14" x14ac:dyDescent="0.2">
      <c r="A163" s="1">
        <v>1022329</v>
      </c>
      <c r="B163" s="1">
        <v>1022349</v>
      </c>
      <c r="C163" s="1" t="s">
        <v>2</v>
      </c>
      <c r="D163" s="1" t="str">
        <f t="shared" si="16"/>
        <v>FW</v>
      </c>
      <c r="E163" s="1">
        <f t="shared" si="17"/>
        <v>15</v>
      </c>
      <c r="F163" s="1" t="str">
        <f t="shared" si="12"/>
        <v>15-20cm Full Width</v>
      </c>
      <c r="G163" s="1" t="str">
        <f t="shared" si="13"/>
        <v>15-20cm FW</v>
      </c>
      <c r="J163" s="1" t="s">
        <v>6</v>
      </c>
      <c r="K163" s="1" t="s">
        <v>3</v>
      </c>
      <c r="L163" s="1">
        <v>20</v>
      </c>
      <c r="M163" s="1" t="str">
        <f t="shared" si="14"/>
        <v>Full Width</v>
      </c>
      <c r="N163" s="1" t="str">
        <f t="shared" si="15"/>
        <v>15</v>
      </c>
    </row>
    <row r="164" spans="1:14" x14ac:dyDescent="0.2">
      <c r="A164" s="1">
        <v>1022349</v>
      </c>
      <c r="B164" s="1">
        <v>1022369</v>
      </c>
      <c r="C164" s="1" t="s">
        <v>2</v>
      </c>
      <c r="D164" s="1" t="str">
        <f t="shared" si="16"/>
        <v>SSH</v>
      </c>
      <c r="E164" s="1">
        <f t="shared" si="17"/>
        <v>15</v>
      </c>
      <c r="F164" s="1" t="str">
        <f t="shared" si="12"/>
        <v>15-20cm Site-Specific Handling</v>
      </c>
      <c r="G164" s="1" t="str">
        <f t="shared" si="13"/>
        <v>15-20cm SSH</v>
      </c>
      <c r="J164" s="1" t="s">
        <v>6</v>
      </c>
      <c r="K164" s="1" t="s">
        <v>0</v>
      </c>
      <c r="L164" s="1">
        <v>20</v>
      </c>
      <c r="M164" s="1" t="str">
        <f t="shared" si="14"/>
        <v>Site-Specific Handling</v>
      </c>
      <c r="N164" s="1" t="str">
        <f t="shared" si="15"/>
        <v>15</v>
      </c>
    </row>
    <row r="165" spans="1:14" x14ac:dyDescent="0.2">
      <c r="A165" s="1">
        <v>1022369</v>
      </c>
      <c r="B165" s="1">
        <v>1022486</v>
      </c>
      <c r="C165" s="1" t="s">
        <v>2</v>
      </c>
      <c r="D165" s="1" t="str">
        <f t="shared" si="16"/>
        <v>FW</v>
      </c>
      <c r="E165" s="1">
        <f t="shared" si="17"/>
        <v>15</v>
      </c>
      <c r="F165" s="1" t="str">
        <f t="shared" si="12"/>
        <v>15-20cm Full Width</v>
      </c>
      <c r="G165" s="1" t="str">
        <f t="shared" si="13"/>
        <v>15-20cm FW</v>
      </c>
      <c r="J165" s="1" t="s">
        <v>6</v>
      </c>
      <c r="K165" s="1" t="s">
        <v>3</v>
      </c>
      <c r="L165" s="1">
        <v>117</v>
      </c>
      <c r="M165" s="1" t="str">
        <f t="shared" si="14"/>
        <v>Full Width</v>
      </c>
      <c r="N165" s="1" t="str">
        <f t="shared" si="15"/>
        <v>15</v>
      </c>
    </row>
    <row r="166" spans="1:14" x14ac:dyDescent="0.2">
      <c r="A166" s="1">
        <v>1022486</v>
      </c>
      <c r="B166" s="1">
        <v>1022506</v>
      </c>
      <c r="C166" s="1" t="s">
        <v>2</v>
      </c>
      <c r="D166" s="1" t="str">
        <f t="shared" si="16"/>
        <v>SSH</v>
      </c>
      <c r="E166" s="1">
        <f t="shared" si="17"/>
        <v>15</v>
      </c>
      <c r="F166" s="1" t="str">
        <f t="shared" si="12"/>
        <v>15-20cm Site-Specific Handling</v>
      </c>
      <c r="G166" s="1" t="str">
        <f t="shared" si="13"/>
        <v>15-20cm SSH</v>
      </c>
      <c r="J166" s="1" t="s">
        <v>6</v>
      </c>
      <c r="K166" s="1" t="s">
        <v>0</v>
      </c>
      <c r="L166" s="1">
        <v>20</v>
      </c>
      <c r="M166" s="1" t="str">
        <f t="shared" si="14"/>
        <v>Site-Specific Handling</v>
      </c>
      <c r="N166" s="1" t="str">
        <f t="shared" si="15"/>
        <v>15</v>
      </c>
    </row>
    <row r="167" spans="1:14" x14ac:dyDescent="0.2">
      <c r="A167" s="1">
        <v>1022506</v>
      </c>
      <c r="B167" s="1">
        <v>1022839</v>
      </c>
      <c r="C167" s="1" t="s">
        <v>2</v>
      </c>
      <c r="D167" s="1" t="str">
        <f t="shared" si="16"/>
        <v>FW</v>
      </c>
      <c r="E167" s="1">
        <f t="shared" si="17"/>
        <v>15</v>
      </c>
      <c r="F167" s="1" t="str">
        <f t="shared" si="12"/>
        <v>15-20cm Full Width</v>
      </c>
      <c r="G167" s="1" t="str">
        <f t="shared" si="13"/>
        <v>15-20cm FW</v>
      </c>
      <c r="J167" s="1" t="s">
        <v>6</v>
      </c>
      <c r="K167" s="1" t="s">
        <v>3</v>
      </c>
      <c r="L167" s="1">
        <v>333</v>
      </c>
      <c r="M167" s="1" t="str">
        <f t="shared" si="14"/>
        <v>Full Width</v>
      </c>
      <c r="N167" s="1" t="str">
        <f t="shared" si="15"/>
        <v>15</v>
      </c>
    </row>
    <row r="168" spans="1:14" x14ac:dyDescent="0.2">
      <c r="A168" s="1">
        <v>1022839</v>
      </c>
      <c r="B168" s="1">
        <v>1022907</v>
      </c>
      <c r="C168" s="1" t="s">
        <v>2</v>
      </c>
      <c r="D168" s="1" t="str">
        <f t="shared" si="16"/>
        <v>SSH</v>
      </c>
      <c r="E168" s="1">
        <f t="shared" si="17"/>
        <v>15</v>
      </c>
      <c r="F168" s="1" t="str">
        <f t="shared" si="12"/>
        <v>15-20cm Site-Specific Handling</v>
      </c>
      <c r="G168" s="1" t="str">
        <f t="shared" si="13"/>
        <v>15-20cm SSH</v>
      </c>
      <c r="J168" s="1" t="s">
        <v>6</v>
      </c>
      <c r="K168" s="1" t="s">
        <v>0</v>
      </c>
      <c r="L168" s="1">
        <v>68</v>
      </c>
      <c r="M168" s="1" t="str">
        <f t="shared" si="14"/>
        <v>Site-Specific Handling</v>
      </c>
      <c r="N168" s="1" t="str">
        <f t="shared" si="15"/>
        <v>15</v>
      </c>
    </row>
    <row r="169" spans="1:14" x14ac:dyDescent="0.2">
      <c r="A169" s="1">
        <v>1022907</v>
      </c>
      <c r="B169" s="1">
        <v>1023858</v>
      </c>
      <c r="C169" s="1" t="s">
        <v>2</v>
      </c>
      <c r="D169" s="1" t="str">
        <f t="shared" si="16"/>
        <v>FW</v>
      </c>
      <c r="E169" s="1">
        <f t="shared" si="17"/>
        <v>15</v>
      </c>
      <c r="F169" s="1" t="str">
        <f t="shared" si="12"/>
        <v>15-20cm Full Width</v>
      </c>
      <c r="G169" s="1" t="str">
        <f t="shared" si="13"/>
        <v>15-20cm FW</v>
      </c>
      <c r="J169" s="1" t="s">
        <v>6</v>
      </c>
      <c r="K169" s="1" t="s">
        <v>3</v>
      </c>
      <c r="L169" s="1">
        <v>951</v>
      </c>
      <c r="M169" s="1" t="str">
        <f t="shared" si="14"/>
        <v>Full Width</v>
      </c>
      <c r="N169" s="1" t="str">
        <f t="shared" si="15"/>
        <v>15</v>
      </c>
    </row>
    <row r="170" spans="1:14" x14ac:dyDescent="0.2">
      <c r="A170" s="1">
        <v>1023858</v>
      </c>
      <c r="B170" s="1">
        <v>1024022</v>
      </c>
      <c r="C170" s="1" t="s">
        <v>2</v>
      </c>
      <c r="D170" s="1" t="str">
        <f t="shared" si="16"/>
        <v>SSH</v>
      </c>
      <c r="E170" s="1">
        <f t="shared" si="17"/>
        <v>15</v>
      </c>
      <c r="F170" s="1" t="str">
        <f t="shared" si="12"/>
        <v>15-20cm Site-Specific Handling</v>
      </c>
      <c r="G170" s="1" t="str">
        <f t="shared" si="13"/>
        <v>15-20cm SSH</v>
      </c>
      <c r="J170" s="1" t="s">
        <v>6</v>
      </c>
      <c r="K170" s="1" t="s">
        <v>0</v>
      </c>
      <c r="L170" s="1">
        <v>164</v>
      </c>
      <c r="M170" s="1" t="str">
        <f t="shared" si="14"/>
        <v>Site-Specific Handling</v>
      </c>
      <c r="N170" s="1" t="str">
        <f t="shared" si="15"/>
        <v>15</v>
      </c>
    </row>
    <row r="171" spans="1:14" x14ac:dyDescent="0.2">
      <c r="A171" s="1">
        <v>1024022</v>
      </c>
      <c r="B171" s="1">
        <v>1024301</v>
      </c>
      <c r="C171" s="1" t="s">
        <v>2</v>
      </c>
      <c r="D171" s="1" t="str">
        <f t="shared" si="16"/>
        <v>FW</v>
      </c>
      <c r="E171" s="1">
        <f t="shared" si="17"/>
        <v>15</v>
      </c>
      <c r="F171" s="1" t="str">
        <f t="shared" si="12"/>
        <v>15-20cm Full Width</v>
      </c>
      <c r="G171" s="1" t="str">
        <f t="shared" si="13"/>
        <v>15-20cm FW</v>
      </c>
      <c r="J171" s="1" t="s">
        <v>6</v>
      </c>
      <c r="K171" s="1" t="s">
        <v>3</v>
      </c>
      <c r="L171" s="1">
        <v>279</v>
      </c>
      <c r="M171" s="1" t="str">
        <f t="shared" si="14"/>
        <v>Full Width</v>
      </c>
      <c r="N171" s="1" t="str">
        <f t="shared" si="15"/>
        <v>15</v>
      </c>
    </row>
    <row r="172" spans="1:14" x14ac:dyDescent="0.2">
      <c r="A172" s="1">
        <v>1024301</v>
      </c>
      <c r="B172" s="1">
        <v>1024343</v>
      </c>
      <c r="C172" s="1" t="s">
        <v>2</v>
      </c>
      <c r="D172" s="1" t="str">
        <f t="shared" si="16"/>
        <v>SSH</v>
      </c>
      <c r="E172" s="1">
        <f t="shared" si="17"/>
        <v>15</v>
      </c>
      <c r="F172" s="1" t="str">
        <f t="shared" si="12"/>
        <v>15-20cm Site-Specific Handling</v>
      </c>
      <c r="G172" s="1" t="str">
        <f t="shared" si="13"/>
        <v>15-20cm SSH</v>
      </c>
      <c r="J172" s="1" t="s">
        <v>6</v>
      </c>
      <c r="K172" s="1" t="s">
        <v>0</v>
      </c>
      <c r="L172" s="1">
        <v>42</v>
      </c>
      <c r="M172" s="1" t="str">
        <f t="shared" si="14"/>
        <v>Site-Specific Handling</v>
      </c>
      <c r="N172" s="1" t="str">
        <f t="shared" si="15"/>
        <v>15</v>
      </c>
    </row>
    <row r="173" spans="1:14" x14ac:dyDescent="0.2">
      <c r="A173" s="1">
        <v>1024343</v>
      </c>
      <c r="B173" s="1">
        <v>1025812</v>
      </c>
      <c r="C173" s="1" t="s">
        <v>2</v>
      </c>
      <c r="D173" s="1" t="str">
        <f t="shared" si="16"/>
        <v>FW</v>
      </c>
      <c r="E173" s="1">
        <f t="shared" si="17"/>
        <v>15</v>
      </c>
      <c r="F173" s="1" t="str">
        <f t="shared" si="12"/>
        <v>15-20cm Full Width</v>
      </c>
      <c r="G173" s="1" t="str">
        <f t="shared" si="13"/>
        <v>15-20cm FW</v>
      </c>
      <c r="J173" s="1" t="s">
        <v>6</v>
      </c>
      <c r="K173" s="1" t="s">
        <v>3</v>
      </c>
      <c r="L173" s="1">
        <v>1469</v>
      </c>
      <c r="M173" s="1" t="str">
        <f t="shared" si="14"/>
        <v>Full Width</v>
      </c>
      <c r="N173" s="1" t="str">
        <f t="shared" si="15"/>
        <v>15</v>
      </c>
    </row>
    <row r="174" spans="1:14" x14ac:dyDescent="0.2">
      <c r="A174" s="1">
        <v>1025812</v>
      </c>
      <c r="B174" s="1">
        <v>1025854</v>
      </c>
      <c r="C174" s="1" t="s">
        <v>2</v>
      </c>
      <c r="D174" s="1" t="str">
        <f t="shared" si="16"/>
        <v>SSH</v>
      </c>
      <c r="E174" s="1">
        <f t="shared" si="17"/>
        <v>15</v>
      </c>
      <c r="F174" s="1" t="str">
        <f t="shared" si="12"/>
        <v>15-20cm Site-Specific Handling</v>
      </c>
      <c r="G174" s="1" t="str">
        <f t="shared" si="13"/>
        <v>15-20cm SSH</v>
      </c>
      <c r="J174" s="1" t="s">
        <v>6</v>
      </c>
      <c r="K174" s="1" t="s">
        <v>0</v>
      </c>
      <c r="L174" s="1">
        <v>42</v>
      </c>
      <c r="M174" s="1" t="str">
        <f t="shared" si="14"/>
        <v>Site-Specific Handling</v>
      </c>
      <c r="N174" s="1" t="str">
        <f t="shared" si="15"/>
        <v>15</v>
      </c>
    </row>
    <row r="175" spans="1:14" x14ac:dyDescent="0.2">
      <c r="A175" s="1">
        <v>1025854</v>
      </c>
      <c r="B175" s="1">
        <v>1026075</v>
      </c>
      <c r="C175" s="1" t="s">
        <v>2</v>
      </c>
      <c r="D175" s="1" t="str">
        <f t="shared" si="16"/>
        <v>FW</v>
      </c>
      <c r="E175" s="1">
        <f t="shared" si="17"/>
        <v>15</v>
      </c>
      <c r="F175" s="1" t="str">
        <f t="shared" si="12"/>
        <v>15-20cm Full Width</v>
      </c>
      <c r="G175" s="1" t="str">
        <f t="shared" si="13"/>
        <v>15-20cm FW</v>
      </c>
      <c r="J175" s="1" t="s">
        <v>6</v>
      </c>
      <c r="K175" s="1" t="s">
        <v>3</v>
      </c>
      <c r="L175" s="1">
        <v>221</v>
      </c>
      <c r="M175" s="1" t="str">
        <f t="shared" si="14"/>
        <v>Full Width</v>
      </c>
      <c r="N175" s="1" t="str">
        <f t="shared" si="15"/>
        <v>15</v>
      </c>
    </row>
    <row r="176" spans="1:14" x14ac:dyDescent="0.2">
      <c r="A176" s="1">
        <v>1026075</v>
      </c>
      <c r="B176" s="1">
        <v>1026273</v>
      </c>
      <c r="C176" s="1" t="s">
        <v>2</v>
      </c>
      <c r="D176" s="1" t="str">
        <f t="shared" si="16"/>
        <v>SSH</v>
      </c>
      <c r="E176" s="1">
        <f t="shared" si="17"/>
        <v>15</v>
      </c>
      <c r="F176" s="1" t="str">
        <f t="shared" si="12"/>
        <v>15-20cm Site-Specific Handling</v>
      </c>
      <c r="G176" s="1" t="str">
        <f t="shared" si="13"/>
        <v>15-20cm SSH</v>
      </c>
      <c r="J176" s="1" t="s">
        <v>6</v>
      </c>
      <c r="K176" s="1" t="s">
        <v>0</v>
      </c>
      <c r="L176" s="1">
        <v>198</v>
      </c>
      <c r="M176" s="1" t="str">
        <f t="shared" si="14"/>
        <v>Site-Specific Handling</v>
      </c>
      <c r="N176" s="1" t="str">
        <f t="shared" si="15"/>
        <v>15</v>
      </c>
    </row>
    <row r="177" spans="1:14" x14ac:dyDescent="0.2">
      <c r="A177" s="1">
        <v>1026273</v>
      </c>
      <c r="B177" s="1">
        <v>1026465</v>
      </c>
      <c r="C177" s="1" t="s">
        <v>2</v>
      </c>
      <c r="D177" s="1" t="str">
        <f t="shared" si="16"/>
        <v>FW</v>
      </c>
      <c r="E177" s="1">
        <f t="shared" si="17"/>
        <v>15</v>
      </c>
      <c r="F177" s="1" t="str">
        <f t="shared" si="12"/>
        <v>15-20cm Full Width</v>
      </c>
      <c r="G177" s="1" t="str">
        <f t="shared" si="13"/>
        <v>15-20cm FW</v>
      </c>
      <c r="J177" s="1" t="s">
        <v>6</v>
      </c>
      <c r="K177" s="1" t="s">
        <v>3</v>
      </c>
      <c r="L177" s="1">
        <v>192</v>
      </c>
      <c r="M177" s="1" t="str">
        <f t="shared" si="14"/>
        <v>Full Width</v>
      </c>
      <c r="N177" s="1" t="str">
        <f t="shared" si="15"/>
        <v>15</v>
      </c>
    </row>
    <row r="178" spans="1:14" x14ac:dyDescent="0.2">
      <c r="A178" s="1">
        <v>1026465</v>
      </c>
      <c r="B178" s="1">
        <v>1026499</v>
      </c>
      <c r="C178" s="1" t="s">
        <v>2</v>
      </c>
      <c r="D178" s="1" t="str">
        <f t="shared" si="16"/>
        <v>SSH</v>
      </c>
      <c r="E178" s="1">
        <f t="shared" si="17"/>
        <v>15</v>
      </c>
      <c r="F178" s="1" t="str">
        <f t="shared" si="12"/>
        <v>15-20cm Site-Specific Handling</v>
      </c>
      <c r="G178" s="1" t="str">
        <f t="shared" si="13"/>
        <v>15-20cm SSH</v>
      </c>
      <c r="J178" s="1" t="s">
        <v>6</v>
      </c>
      <c r="K178" s="1" t="s">
        <v>0</v>
      </c>
      <c r="L178" s="1">
        <v>34</v>
      </c>
      <c r="M178" s="1" t="str">
        <f t="shared" si="14"/>
        <v>Site-Specific Handling</v>
      </c>
      <c r="N178" s="1" t="str">
        <f t="shared" si="15"/>
        <v>15</v>
      </c>
    </row>
    <row r="179" spans="1:14" x14ac:dyDescent="0.2">
      <c r="A179" s="1">
        <v>1026499</v>
      </c>
      <c r="B179" s="1">
        <v>1026810</v>
      </c>
      <c r="C179" s="1" t="s">
        <v>2</v>
      </c>
      <c r="D179" s="1" t="str">
        <f t="shared" si="16"/>
        <v>FW</v>
      </c>
      <c r="E179" s="1">
        <f t="shared" si="17"/>
        <v>15</v>
      </c>
      <c r="F179" s="1" t="str">
        <f t="shared" si="12"/>
        <v>15-20cm Full Width</v>
      </c>
      <c r="G179" s="1" t="str">
        <f t="shared" si="13"/>
        <v>15-20cm FW</v>
      </c>
      <c r="J179" s="1" t="s">
        <v>6</v>
      </c>
      <c r="K179" s="1" t="s">
        <v>3</v>
      </c>
      <c r="L179" s="1">
        <v>311</v>
      </c>
      <c r="M179" s="1" t="str">
        <f t="shared" si="14"/>
        <v>Full Width</v>
      </c>
      <c r="N179" s="1" t="str">
        <f t="shared" si="15"/>
        <v>15</v>
      </c>
    </row>
    <row r="180" spans="1:14" x14ac:dyDescent="0.2">
      <c r="A180" s="1">
        <v>1026810</v>
      </c>
      <c r="B180" s="1">
        <v>1026831</v>
      </c>
      <c r="C180" s="1" t="s">
        <v>2</v>
      </c>
      <c r="D180" s="1" t="str">
        <f t="shared" si="16"/>
        <v>SSH</v>
      </c>
      <c r="E180" s="1">
        <f t="shared" si="17"/>
        <v>15</v>
      </c>
      <c r="F180" s="1" t="str">
        <f t="shared" si="12"/>
        <v>15-20cm Site-Specific Handling</v>
      </c>
      <c r="G180" s="1" t="str">
        <f t="shared" si="13"/>
        <v>15-20cm SSH</v>
      </c>
      <c r="J180" s="1" t="s">
        <v>6</v>
      </c>
      <c r="K180" s="1" t="s">
        <v>0</v>
      </c>
      <c r="L180" s="1">
        <v>21</v>
      </c>
      <c r="M180" s="1" t="str">
        <f t="shared" si="14"/>
        <v>Site-Specific Handling</v>
      </c>
      <c r="N180" s="1" t="str">
        <f t="shared" si="15"/>
        <v>15</v>
      </c>
    </row>
    <row r="181" spans="1:14" x14ac:dyDescent="0.2">
      <c r="A181" s="1">
        <v>1026831</v>
      </c>
      <c r="B181" s="1">
        <v>1027009</v>
      </c>
      <c r="C181" s="1" t="s">
        <v>2</v>
      </c>
      <c r="D181" s="1" t="str">
        <f t="shared" si="16"/>
        <v>FW</v>
      </c>
      <c r="E181" s="1">
        <f t="shared" si="17"/>
        <v>15</v>
      </c>
      <c r="F181" s="1" t="str">
        <f t="shared" si="12"/>
        <v>15-20cm Full Width</v>
      </c>
      <c r="G181" s="1" t="str">
        <f t="shared" si="13"/>
        <v>15-20cm FW</v>
      </c>
      <c r="J181" s="1" t="s">
        <v>6</v>
      </c>
      <c r="K181" s="1" t="s">
        <v>3</v>
      </c>
      <c r="L181" s="1">
        <v>178</v>
      </c>
      <c r="M181" s="1" t="str">
        <f t="shared" si="14"/>
        <v>Full Width</v>
      </c>
      <c r="N181" s="1" t="str">
        <f t="shared" si="15"/>
        <v>15</v>
      </c>
    </row>
    <row r="182" spans="1:14" x14ac:dyDescent="0.2">
      <c r="A182" s="1">
        <v>1027009</v>
      </c>
      <c r="B182" s="1">
        <v>1027028</v>
      </c>
      <c r="C182" s="1" t="s">
        <v>2</v>
      </c>
      <c r="D182" s="1" t="str">
        <f t="shared" si="16"/>
        <v>SSH</v>
      </c>
      <c r="E182" s="1">
        <f t="shared" si="17"/>
        <v>15</v>
      </c>
      <c r="F182" s="1" t="str">
        <f t="shared" si="12"/>
        <v>15-20cm Site-Specific Handling</v>
      </c>
      <c r="G182" s="1" t="str">
        <f t="shared" si="13"/>
        <v>15-20cm SSH</v>
      </c>
      <c r="J182" s="1" t="s">
        <v>6</v>
      </c>
      <c r="K182" s="1" t="s">
        <v>0</v>
      </c>
      <c r="L182" s="1">
        <v>19</v>
      </c>
      <c r="M182" s="1" t="str">
        <f t="shared" si="14"/>
        <v>Site-Specific Handling</v>
      </c>
      <c r="N182" s="1" t="str">
        <f t="shared" si="15"/>
        <v>15</v>
      </c>
    </row>
    <row r="183" spans="1:14" x14ac:dyDescent="0.2">
      <c r="A183" s="1">
        <v>1027028</v>
      </c>
      <c r="B183" s="1">
        <v>1027153</v>
      </c>
      <c r="C183" s="1" t="s">
        <v>2</v>
      </c>
      <c r="D183" s="1" t="str">
        <f t="shared" si="16"/>
        <v>FW</v>
      </c>
      <c r="E183" s="1">
        <f t="shared" si="17"/>
        <v>15</v>
      </c>
      <c r="F183" s="1" t="str">
        <f t="shared" si="12"/>
        <v>15-20cm Full Width</v>
      </c>
      <c r="G183" s="1" t="str">
        <f t="shared" si="13"/>
        <v>15-20cm FW</v>
      </c>
      <c r="J183" s="1" t="s">
        <v>6</v>
      </c>
      <c r="K183" s="1" t="s">
        <v>3</v>
      </c>
      <c r="L183" s="1">
        <v>125</v>
      </c>
      <c r="M183" s="1" t="str">
        <f t="shared" si="14"/>
        <v>Full Width</v>
      </c>
      <c r="N183" s="1" t="str">
        <f t="shared" si="15"/>
        <v>15</v>
      </c>
    </row>
    <row r="184" spans="1:14" x14ac:dyDescent="0.2">
      <c r="A184" s="1">
        <v>1027153</v>
      </c>
      <c r="B184" s="1">
        <v>1027175</v>
      </c>
      <c r="C184" s="1" t="s">
        <v>2</v>
      </c>
      <c r="D184" s="1" t="str">
        <f t="shared" si="16"/>
        <v>SSH</v>
      </c>
      <c r="E184" s="1">
        <f t="shared" si="17"/>
        <v>15</v>
      </c>
      <c r="F184" s="1" t="str">
        <f t="shared" si="12"/>
        <v>15-20cm Site-Specific Handling</v>
      </c>
      <c r="G184" s="1" t="str">
        <f t="shared" si="13"/>
        <v>15-20cm SSH</v>
      </c>
      <c r="J184" s="1" t="s">
        <v>6</v>
      </c>
      <c r="K184" s="1" t="s">
        <v>0</v>
      </c>
      <c r="L184" s="1">
        <v>22</v>
      </c>
      <c r="M184" s="1" t="str">
        <f t="shared" si="14"/>
        <v>Site-Specific Handling</v>
      </c>
      <c r="N184" s="1" t="str">
        <f t="shared" si="15"/>
        <v>15</v>
      </c>
    </row>
    <row r="185" spans="1:14" x14ac:dyDescent="0.2">
      <c r="A185" s="1">
        <v>1027175</v>
      </c>
      <c r="B185" s="1">
        <v>1028954</v>
      </c>
      <c r="C185" s="1" t="s">
        <v>2</v>
      </c>
      <c r="D185" s="1" t="str">
        <f t="shared" si="16"/>
        <v>FW</v>
      </c>
      <c r="E185" s="1">
        <f t="shared" si="17"/>
        <v>15</v>
      </c>
      <c r="F185" s="1" t="str">
        <f t="shared" si="12"/>
        <v>15-20cm Full Width</v>
      </c>
      <c r="G185" s="1" t="str">
        <f t="shared" si="13"/>
        <v>15-20cm FW</v>
      </c>
      <c r="J185" s="1" t="s">
        <v>6</v>
      </c>
      <c r="K185" s="1" t="s">
        <v>3</v>
      </c>
      <c r="L185" s="1">
        <v>1779</v>
      </c>
      <c r="M185" s="1" t="str">
        <f t="shared" si="14"/>
        <v>Full Width</v>
      </c>
      <c r="N185" s="1" t="str">
        <f t="shared" si="15"/>
        <v>15</v>
      </c>
    </row>
    <row r="186" spans="1:14" x14ac:dyDescent="0.2">
      <c r="A186" s="1">
        <v>1028954</v>
      </c>
      <c r="B186" s="1">
        <v>1028983</v>
      </c>
      <c r="C186" s="1" t="s">
        <v>2</v>
      </c>
      <c r="D186" s="1" t="str">
        <f t="shared" si="16"/>
        <v>SSH</v>
      </c>
      <c r="E186" s="1">
        <f t="shared" si="17"/>
        <v>15</v>
      </c>
      <c r="F186" s="1" t="str">
        <f t="shared" si="12"/>
        <v>15-20cm Site-Specific Handling</v>
      </c>
      <c r="G186" s="1" t="str">
        <f t="shared" si="13"/>
        <v>15-20cm SSH</v>
      </c>
      <c r="J186" s="1" t="s">
        <v>6</v>
      </c>
      <c r="K186" s="1" t="s">
        <v>0</v>
      </c>
      <c r="L186" s="1">
        <v>29</v>
      </c>
      <c r="M186" s="1" t="str">
        <f t="shared" si="14"/>
        <v>Site-Specific Handling</v>
      </c>
      <c r="N186" s="1" t="str">
        <f t="shared" si="15"/>
        <v>15</v>
      </c>
    </row>
    <row r="187" spans="1:14" x14ac:dyDescent="0.2">
      <c r="A187" s="1">
        <v>1028983</v>
      </c>
      <c r="B187" s="1">
        <v>1029912</v>
      </c>
      <c r="C187" s="1" t="s">
        <v>2</v>
      </c>
      <c r="D187" s="1" t="str">
        <f t="shared" si="16"/>
        <v>FW</v>
      </c>
      <c r="E187" s="1">
        <f t="shared" si="17"/>
        <v>15</v>
      </c>
      <c r="F187" s="1" t="str">
        <f t="shared" si="12"/>
        <v>15-20cm Full Width</v>
      </c>
      <c r="G187" s="1" t="str">
        <f t="shared" si="13"/>
        <v>15-20cm FW</v>
      </c>
      <c r="J187" s="1" t="s">
        <v>6</v>
      </c>
      <c r="K187" s="1" t="s">
        <v>3</v>
      </c>
      <c r="L187" s="1">
        <v>929</v>
      </c>
      <c r="M187" s="1" t="str">
        <f t="shared" si="14"/>
        <v>Full Width</v>
      </c>
      <c r="N187" s="1" t="str">
        <f t="shared" si="15"/>
        <v>15</v>
      </c>
    </row>
    <row r="188" spans="1:14" x14ac:dyDescent="0.2">
      <c r="A188" s="1">
        <v>1029912</v>
      </c>
      <c r="B188" s="1">
        <v>1029932</v>
      </c>
      <c r="C188" s="1" t="s">
        <v>2</v>
      </c>
      <c r="D188" s="1" t="str">
        <f t="shared" si="16"/>
        <v>SSH</v>
      </c>
      <c r="E188" s="1">
        <f t="shared" si="17"/>
        <v>15</v>
      </c>
      <c r="F188" s="1" t="str">
        <f t="shared" si="12"/>
        <v>15-20cm Site-Specific Handling</v>
      </c>
      <c r="G188" s="1" t="str">
        <f t="shared" si="13"/>
        <v>15-20cm SSH</v>
      </c>
      <c r="J188" s="1" t="s">
        <v>6</v>
      </c>
      <c r="K188" s="1" t="s">
        <v>0</v>
      </c>
      <c r="L188" s="1">
        <v>20</v>
      </c>
      <c r="M188" s="1" t="str">
        <f t="shared" si="14"/>
        <v>Site-Specific Handling</v>
      </c>
      <c r="N188" s="1" t="str">
        <f t="shared" si="15"/>
        <v>15</v>
      </c>
    </row>
    <row r="189" spans="1:14" x14ac:dyDescent="0.2">
      <c r="A189" s="1">
        <v>1029932</v>
      </c>
      <c r="B189" s="1">
        <v>1030059</v>
      </c>
      <c r="C189" s="1" t="s">
        <v>2</v>
      </c>
      <c r="D189" s="1" t="str">
        <f t="shared" si="16"/>
        <v>FW</v>
      </c>
      <c r="E189" s="1">
        <f t="shared" si="17"/>
        <v>15</v>
      </c>
      <c r="F189" s="1" t="str">
        <f t="shared" si="12"/>
        <v>15-20cm Full Width</v>
      </c>
      <c r="G189" s="1" t="str">
        <f t="shared" si="13"/>
        <v>15-20cm FW</v>
      </c>
      <c r="J189" s="1" t="s">
        <v>6</v>
      </c>
      <c r="K189" s="1" t="s">
        <v>3</v>
      </c>
      <c r="L189" s="1">
        <v>127</v>
      </c>
      <c r="M189" s="1" t="str">
        <f t="shared" si="14"/>
        <v>Full Width</v>
      </c>
      <c r="N189" s="1" t="str">
        <f t="shared" si="15"/>
        <v>15</v>
      </c>
    </row>
    <row r="190" spans="1:14" x14ac:dyDescent="0.2">
      <c r="A190" s="1">
        <v>1030059</v>
      </c>
      <c r="B190" s="1">
        <v>1030244</v>
      </c>
      <c r="C190" s="1" t="s">
        <v>2</v>
      </c>
      <c r="D190" s="1" t="str">
        <f t="shared" si="16"/>
        <v>SSH</v>
      </c>
      <c r="E190" s="1">
        <f t="shared" si="17"/>
        <v>15</v>
      </c>
      <c r="F190" s="1" t="str">
        <f t="shared" si="12"/>
        <v>15-20cm Site-Specific Handling</v>
      </c>
      <c r="G190" s="1" t="str">
        <f t="shared" si="13"/>
        <v>15-20cm SSH</v>
      </c>
      <c r="J190" s="1" t="s">
        <v>6</v>
      </c>
      <c r="K190" s="1" t="s">
        <v>0</v>
      </c>
      <c r="L190" s="1">
        <v>185</v>
      </c>
      <c r="M190" s="1" t="str">
        <f t="shared" si="14"/>
        <v>Site-Specific Handling</v>
      </c>
      <c r="N190" s="1" t="str">
        <f t="shared" si="15"/>
        <v>15</v>
      </c>
    </row>
    <row r="191" spans="1:14" x14ac:dyDescent="0.2">
      <c r="A191" s="1">
        <v>1030244</v>
      </c>
      <c r="B191" s="1">
        <v>1030438</v>
      </c>
      <c r="C191" s="1" t="s">
        <v>2</v>
      </c>
      <c r="D191" s="1" t="str">
        <f t="shared" si="16"/>
        <v>FW</v>
      </c>
      <c r="E191" s="1">
        <f t="shared" si="17"/>
        <v>15</v>
      </c>
      <c r="F191" s="1" t="str">
        <f t="shared" si="12"/>
        <v>15-20cm Full Width</v>
      </c>
      <c r="G191" s="1" t="str">
        <f t="shared" si="13"/>
        <v>15-20cm FW</v>
      </c>
      <c r="J191" s="1" t="s">
        <v>6</v>
      </c>
      <c r="K191" s="1" t="s">
        <v>3</v>
      </c>
      <c r="L191" s="1">
        <v>194</v>
      </c>
      <c r="M191" s="1" t="str">
        <f t="shared" si="14"/>
        <v>Full Width</v>
      </c>
      <c r="N191" s="1" t="str">
        <f t="shared" si="15"/>
        <v>15</v>
      </c>
    </row>
    <row r="192" spans="1:14" x14ac:dyDescent="0.2">
      <c r="A192" s="1">
        <v>1030438</v>
      </c>
      <c r="B192" s="1">
        <v>1030483</v>
      </c>
      <c r="C192" s="1" t="s">
        <v>2</v>
      </c>
      <c r="D192" s="1" t="str">
        <f t="shared" si="16"/>
        <v>SSH</v>
      </c>
      <c r="E192" s="1">
        <f t="shared" si="17"/>
        <v>0</v>
      </c>
      <c r="F192" s="1" t="str">
        <f t="shared" si="12"/>
        <v>0cm Site-Specific Handling</v>
      </c>
      <c r="G192" s="1" t="str">
        <f t="shared" si="13"/>
        <v>0cm SSH</v>
      </c>
      <c r="J192" s="1" t="s">
        <v>1</v>
      </c>
      <c r="K192" s="1" t="s">
        <v>0</v>
      </c>
      <c r="L192" s="1">
        <v>45</v>
      </c>
      <c r="M192" s="1" t="str">
        <f t="shared" si="14"/>
        <v>Site-Specific Handling</v>
      </c>
      <c r="N192" s="1" t="str">
        <f t="shared" si="15"/>
        <v>00</v>
      </c>
    </row>
    <row r="193" spans="1:14" x14ac:dyDescent="0.2">
      <c r="A193" s="1">
        <v>1030483</v>
      </c>
      <c r="B193" s="1">
        <v>1030746</v>
      </c>
      <c r="C193" s="1" t="s">
        <v>2</v>
      </c>
      <c r="D193" s="1" t="str">
        <f t="shared" si="16"/>
        <v>FW</v>
      </c>
      <c r="E193" s="1">
        <f t="shared" si="17"/>
        <v>15</v>
      </c>
      <c r="F193" s="1" t="str">
        <f t="shared" si="12"/>
        <v>15-20cm Full Width</v>
      </c>
      <c r="G193" s="1" t="str">
        <f t="shared" si="13"/>
        <v>15-20cm FW</v>
      </c>
      <c r="J193" s="1" t="s">
        <v>6</v>
      </c>
      <c r="K193" s="1" t="s">
        <v>3</v>
      </c>
      <c r="L193" s="1">
        <v>263</v>
      </c>
      <c r="M193" s="1" t="str">
        <f t="shared" si="14"/>
        <v>Full Width</v>
      </c>
      <c r="N193" s="1" t="str">
        <f t="shared" si="15"/>
        <v>15</v>
      </c>
    </row>
    <row r="194" spans="1:14" x14ac:dyDescent="0.2">
      <c r="A194" s="1">
        <v>1030746</v>
      </c>
      <c r="B194" s="1">
        <v>1030868</v>
      </c>
      <c r="C194" s="1" t="s">
        <v>2</v>
      </c>
      <c r="D194" s="1" t="str">
        <f t="shared" si="16"/>
        <v>SSH</v>
      </c>
      <c r="E194" s="1">
        <f t="shared" si="17"/>
        <v>15</v>
      </c>
      <c r="F194" s="1" t="str">
        <f t="shared" ref="F194:F257" si="18">_xlfn.CONCAT(J194," ",M194)</f>
        <v>15-20cm Site-Specific Handling</v>
      </c>
      <c r="G194" s="1" t="str">
        <f t="shared" ref="G194:G257" si="19">_xlfn.CONCAT(J194," ",K194)</f>
        <v>15-20cm SSH</v>
      </c>
      <c r="J194" s="1" t="s">
        <v>6</v>
      </c>
      <c r="K194" s="1" t="s">
        <v>0</v>
      </c>
      <c r="L194" s="1">
        <v>122</v>
      </c>
      <c r="M194" s="1" t="str">
        <f t="shared" ref="M194:M257" si="20">INDEX(Q:Q,MATCH(K194,P:P,0))</f>
        <v>Site-Specific Handling</v>
      </c>
      <c r="N194" s="1" t="str">
        <f t="shared" ref="N194:N257" si="21">TEXT(INDEX(V:V,MATCH(J194,U:U,0)),"00")</f>
        <v>15</v>
      </c>
    </row>
    <row r="195" spans="1:14" x14ac:dyDescent="0.2">
      <c r="A195" s="1">
        <v>1030868</v>
      </c>
      <c r="B195" s="1">
        <v>1032448</v>
      </c>
      <c r="C195" s="1" t="s">
        <v>2</v>
      </c>
      <c r="D195" s="1" t="str">
        <f t="shared" ref="D195:D258" si="22">K195</f>
        <v>FW</v>
      </c>
      <c r="E195" s="1">
        <f t="shared" ref="E195:E258" si="23">_xlfn.NUMBERVALUE(N195)</f>
        <v>15</v>
      </c>
      <c r="F195" s="1" t="str">
        <f t="shared" si="18"/>
        <v>15-20cm Full Width</v>
      </c>
      <c r="G195" s="1" t="str">
        <f t="shared" si="19"/>
        <v>15-20cm FW</v>
      </c>
      <c r="J195" s="1" t="s">
        <v>6</v>
      </c>
      <c r="K195" s="1" t="s">
        <v>3</v>
      </c>
      <c r="L195" s="1">
        <v>1580</v>
      </c>
      <c r="M195" s="1" t="str">
        <f t="shared" si="20"/>
        <v>Full Width</v>
      </c>
      <c r="N195" s="1" t="str">
        <f t="shared" si="21"/>
        <v>15</v>
      </c>
    </row>
    <row r="196" spans="1:14" x14ac:dyDescent="0.2">
      <c r="A196" s="1">
        <v>1032448</v>
      </c>
      <c r="B196" s="1">
        <v>1032467</v>
      </c>
      <c r="C196" s="1" t="s">
        <v>2</v>
      </c>
      <c r="D196" s="1" t="str">
        <f t="shared" si="22"/>
        <v>SSH</v>
      </c>
      <c r="E196" s="1">
        <f t="shared" si="23"/>
        <v>15</v>
      </c>
      <c r="F196" s="1" t="str">
        <f t="shared" si="18"/>
        <v>15-20cm Site-Specific Handling</v>
      </c>
      <c r="G196" s="1" t="str">
        <f t="shared" si="19"/>
        <v>15-20cm SSH</v>
      </c>
      <c r="J196" s="1" t="s">
        <v>6</v>
      </c>
      <c r="K196" s="1" t="s">
        <v>0</v>
      </c>
      <c r="L196" s="1">
        <v>19</v>
      </c>
      <c r="M196" s="1" t="str">
        <f t="shared" si="20"/>
        <v>Site-Specific Handling</v>
      </c>
      <c r="N196" s="1" t="str">
        <f t="shared" si="21"/>
        <v>15</v>
      </c>
    </row>
    <row r="197" spans="1:14" x14ac:dyDescent="0.2">
      <c r="A197" s="1">
        <v>1032467</v>
      </c>
      <c r="B197" s="1">
        <v>1032667</v>
      </c>
      <c r="C197" s="1" t="s">
        <v>2</v>
      </c>
      <c r="D197" s="1" t="str">
        <f t="shared" si="22"/>
        <v>FW</v>
      </c>
      <c r="E197" s="1">
        <f t="shared" si="23"/>
        <v>15</v>
      </c>
      <c r="F197" s="1" t="str">
        <f t="shared" si="18"/>
        <v>15-20cm Full Width</v>
      </c>
      <c r="G197" s="1" t="str">
        <f t="shared" si="19"/>
        <v>15-20cm FW</v>
      </c>
      <c r="J197" s="1" t="s">
        <v>6</v>
      </c>
      <c r="K197" s="1" t="s">
        <v>3</v>
      </c>
      <c r="L197" s="1">
        <v>200</v>
      </c>
      <c r="M197" s="1" t="str">
        <f t="shared" si="20"/>
        <v>Full Width</v>
      </c>
      <c r="N197" s="1" t="str">
        <f t="shared" si="21"/>
        <v>15</v>
      </c>
    </row>
    <row r="198" spans="1:14" x14ac:dyDescent="0.2">
      <c r="A198" s="1">
        <v>1032667</v>
      </c>
      <c r="B198" s="1">
        <v>1032687</v>
      </c>
      <c r="C198" s="1" t="s">
        <v>2</v>
      </c>
      <c r="D198" s="1" t="str">
        <f t="shared" si="22"/>
        <v>SSH</v>
      </c>
      <c r="E198" s="1">
        <f t="shared" si="23"/>
        <v>15</v>
      </c>
      <c r="F198" s="1" t="str">
        <f t="shared" si="18"/>
        <v>15-20cm Site-Specific Handling</v>
      </c>
      <c r="G198" s="1" t="str">
        <f t="shared" si="19"/>
        <v>15-20cm SSH</v>
      </c>
      <c r="J198" s="1" t="s">
        <v>6</v>
      </c>
      <c r="K198" s="1" t="s">
        <v>0</v>
      </c>
      <c r="L198" s="1">
        <v>20</v>
      </c>
      <c r="M198" s="1" t="str">
        <f t="shared" si="20"/>
        <v>Site-Specific Handling</v>
      </c>
      <c r="N198" s="1" t="str">
        <f t="shared" si="21"/>
        <v>15</v>
      </c>
    </row>
    <row r="199" spans="1:14" x14ac:dyDescent="0.2">
      <c r="A199" s="1">
        <v>1032687</v>
      </c>
      <c r="B199" s="1">
        <v>1033983</v>
      </c>
      <c r="C199" s="1" t="s">
        <v>2</v>
      </c>
      <c r="D199" s="1" t="str">
        <f t="shared" si="22"/>
        <v>FW</v>
      </c>
      <c r="E199" s="1">
        <f t="shared" si="23"/>
        <v>15</v>
      </c>
      <c r="F199" s="1" t="str">
        <f t="shared" si="18"/>
        <v>15-20cm Full Width</v>
      </c>
      <c r="G199" s="1" t="str">
        <f t="shared" si="19"/>
        <v>15-20cm FW</v>
      </c>
      <c r="J199" s="1" t="s">
        <v>6</v>
      </c>
      <c r="K199" s="1" t="s">
        <v>3</v>
      </c>
      <c r="L199" s="1">
        <v>1296</v>
      </c>
      <c r="M199" s="1" t="str">
        <f t="shared" si="20"/>
        <v>Full Width</v>
      </c>
      <c r="N199" s="1" t="str">
        <f t="shared" si="21"/>
        <v>15</v>
      </c>
    </row>
    <row r="200" spans="1:14" x14ac:dyDescent="0.2">
      <c r="A200" s="1">
        <v>1033983</v>
      </c>
      <c r="B200" s="1">
        <v>1034027</v>
      </c>
      <c r="C200" s="1" t="s">
        <v>2</v>
      </c>
      <c r="D200" s="1" t="str">
        <f t="shared" si="22"/>
        <v>SSH</v>
      </c>
      <c r="E200" s="1">
        <f t="shared" si="23"/>
        <v>15</v>
      </c>
      <c r="F200" s="1" t="str">
        <f t="shared" si="18"/>
        <v>15-20cm Site-Specific Handling</v>
      </c>
      <c r="G200" s="1" t="str">
        <f t="shared" si="19"/>
        <v>15-20cm SSH</v>
      </c>
      <c r="J200" s="1" t="s">
        <v>6</v>
      </c>
      <c r="K200" s="1" t="s">
        <v>0</v>
      </c>
      <c r="L200" s="1">
        <v>44</v>
      </c>
      <c r="M200" s="1" t="str">
        <f t="shared" si="20"/>
        <v>Site-Specific Handling</v>
      </c>
      <c r="N200" s="1" t="str">
        <f t="shared" si="21"/>
        <v>15</v>
      </c>
    </row>
    <row r="201" spans="1:14" x14ac:dyDescent="0.2">
      <c r="A201" s="1">
        <v>1034027</v>
      </c>
      <c r="B201" s="1">
        <v>1034124</v>
      </c>
      <c r="C201" s="1" t="s">
        <v>2</v>
      </c>
      <c r="D201" s="1" t="str">
        <f t="shared" si="22"/>
        <v>FW</v>
      </c>
      <c r="E201" s="1">
        <f t="shared" si="23"/>
        <v>15</v>
      </c>
      <c r="F201" s="1" t="str">
        <f t="shared" si="18"/>
        <v>15-20cm Full Width</v>
      </c>
      <c r="G201" s="1" t="str">
        <f t="shared" si="19"/>
        <v>15-20cm FW</v>
      </c>
      <c r="J201" s="1" t="s">
        <v>6</v>
      </c>
      <c r="K201" s="1" t="s">
        <v>3</v>
      </c>
      <c r="L201" s="1">
        <v>97</v>
      </c>
      <c r="M201" s="1" t="str">
        <f t="shared" si="20"/>
        <v>Full Width</v>
      </c>
      <c r="N201" s="1" t="str">
        <f t="shared" si="21"/>
        <v>15</v>
      </c>
    </row>
    <row r="202" spans="1:14" x14ac:dyDescent="0.2">
      <c r="A202" s="1">
        <v>1034124</v>
      </c>
      <c r="B202" s="1">
        <v>1034165</v>
      </c>
      <c r="C202" s="1" t="s">
        <v>2</v>
      </c>
      <c r="D202" s="1" t="str">
        <f t="shared" si="22"/>
        <v>SSH</v>
      </c>
      <c r="E202" s="1">
        <f t="shared" si="23"/>
        <v>15</v>
      </c>
      <c r="F202" s="1" t="str">
        <f t="shared" si="18"/>
        <v>15-20cm Site-Specific Handling</v>
      </c>
      <c r="G202" s="1" t="str">
        <f t="shared" si="19"/>
        <v>15-20cm SSH</v>
      </c>
      <c r="J202" s="1" t="s">
        <v>6</v>
      </c>
      <c r="K202" s="1" t="s">
        <v>0</v>
      </c>
      <c r="L202" s="1">
        <v>41</v>
      </c>
      <c r="M202" s="1" t="str">
        <f t="shared" si="20"/>
        <v>Site-Specific Handling</v>
      </c>
      <c r="N202" s="1" t="str">
        <f t="shared" si="21"/>
        <v>15</v>
      </c>
    </row>
    <row r="203" spans="1:14" x14ac:dyDescent="0.2">
      <c r="A203" s="1">
        <v>1034165</v>
      </c>
      <c r="B203" s="1">
        <v>1035045</v>
      </c>
      <c r="C203" s="1" t="s">
        <v>2</v>
      </c>
      <c r="D203" s="1" t="str">
        <f t="shared" si="22"/>
        <v>FW</v>
      </c>
      <c r="E203" s="1">
        <f t="shared" si="23"/>
        <v>15</v>
      </c>
      <c r="F203" s="1" t="str">
        <f t="shared" si="18"/>
        <v>15-20cm Full Width</v>
      </c>
      <c r="G203" s="1" t="str">
        <f t="shared" si="19"/>
        <v>15-20cm FW</v>
      </c>
      <c r="J203" s="1" t="s">
        <v>6</v>
      </c>
      <c r="K203" s="1" t="s">
        <v>3</v>
      </c>
      <c r="L203" s="1">
        <v>880</v>
      </c>
      <c r="M203" s="1" t="str">
        <f t="shared" si="20"/>
        <v>Full Width</v>
      </c>
      <c r="N203" s="1" t="str">
        <f t="shared" si="21"/>
        <v>15</v>
      </c>
    </row>
    <row r="204" spans="1:14" x14ac:dyDescent="0.2">
      <c r="A204" s="1">
        <v>1035045</v>
      </c>
      <c r="B204" s="1">
        <v>1035173</v>
      </c>
      <c r="C204" s="1" t="s">
        <v>2</v>
      </c>
      <c r="D204" s="1" t="str">
        <f t="shared" si="22"/>
        <v>SSH</v>
      </c>
      <c r="E204" s="1">
        <f t="shared" si="23"/>
        <v>15</v>
      </c>
      <c r="F204" s="1" t="str">
        <f t="shared" si="18"/>
        <v>15-20cm Site-Specific Handling</v>
      </c>
      <c r="G204" s="1" t="str">
        <f t="shared" si="19"/>
        <v>15-20cm SSH</v>
      </c>
      <c r="J204" s="1" t="s">
        <v>6</v>
      </c>
      <c r="K204" s="1" t="s">
        <v>0</v>
      </c>
      <c r="L204" s="1">
        <v>128</v>
      </c>
      <c r="M204" s="1" t="str">
        <f t="shared" si="20"/>
        <v>Site-Specific Handling</v>
      </c>
      <c r="N204" s="1" t="str">
        <f t="shared" si="21"/>
        <v>15</v>
      </c>
    </row>
    <row r="205" spans="1:14" x14ac:dyDescent="0.2">
      <c r="A205" s="1">
        <v>1035173</v>
      </c>
      <c r="B205" s="1">
        <v>1037692</v>
      </c>
      <c r="C205" s="1" t="s">
        <v>2</v>
      </c>
      <c r="D205" s="1" t="str">
        <f t="shared" si="22"/>
        <v>FW</v>
      </c>
      <c r="E205" s="1">
        <f t="shared" si="23"/>
        <v>15</v>
      </c>
      <c r="F205" s="1" t="str">
        <f t="shared" si="18"/>
        <v>15-20cm Full Width</v>
      </c>
      <c r="G205" s="1" t="str">
        <f t="shared" si="19"/>
        <v>15-20cm FW</v>
      </c>
      <c r="J205" s="1" t="s">
        <v>6</v>
      </c>
      <c r="K205" s="1" t="s">
        <v>3</v>
      </c>
      <c r="L205" s="1">
        <v>2519</v>
      </c>
      <c r="M205" s="1" t="str">
        <f t="shared" si="20"/>
        <v>Full Width</v>
      </c>
      <c r="N205" s="1" t="str">
        <f t="shared" si="21"/>
        <v>15</v>
      </c>
    </row>
    <row r="206" spans="1:14" x14ac:dyDescent="0.2">
      <c r="A206" s="1">
        <v>1037692</v>
      </c>
      <c r="B206" s="1">
        <v>1037711</v>
      </c>
      <c r="C206" s="1" t="s">
        <v>2</v>
      </c>
      <c r="D206" s="1" t="str">
        <f t="shared" si="22"/>
        <v>SSH</v>
      </c>
      <c r="E206" s="1">
        <f t="shared" si="23"/>
        <v>15</v>
      </c>
      <c r="F206" s="1" t="str">
        <f t="shared" si="18"/>
        <v>15-20cm Site-Specific Handling</v>
      </c>
      <c r="G206" s="1" t="str">
        <f t="shared" si="19"/>
        <v>15-20cm SSH</v>
      </c>
      <c r="J206" s="1" t="s">
        <v>6</v>
      </c>
      <c r="K206" s="1" t="s">
        <v>0</v>
      </c>
      <c r="L206" s="1">
        <v>19</v>
      </c>
      <c r="M206" s="1" t="str">
        <f t="shared" si="20"/>
        <v>Site-Specific Handling</v>
      </c>
      <c r="N206" s="1" t="str">
        <f t="shared" si="21"/>
        <v>15</v>
      </c>
    </row>
    <row r="207" spans="1:14" x14ac:dyDescent="0.2">
      <c r="A207" s="1">
        <v>1037711</v>
      </c>
      <c r="B207" s="1">
        <v>1037854</v>
      </c>
      <c r="C207" s="1" t="s">
        <v>2</v>
      </c>
      <c r="D207" s="1" t="str">
        <f t="shared" si="22"/>
        <v>FW</v>
      </c>
      <c r="E207" s="1">
        <f t="shared" si="23"/>
        <v>15</v>
      </c>
      <c r="F207" s="1" t="str">
        <f t="shared" si="18"/>
        <v>15-20cm Full Width</v>
      </c>
      <c r="G207" s="1" t="str">
        <f t="shared" si="19"/>
        <v>15-20cm FW</v>
      </c>
      <c r="J207" s="1" t="s">
        <v>6</v>
      </c>
      <c r="K207" s="1" t="s">
        <v>3</v>
      </c>
      <c r="L207" s="1">
        <v>143</v>
      </c>
      <c r="M207" s="1" t="str">
        <f t="shared" si="20"/>
        <v>Full Width</v>
      </c>
      <c r="N207" s="1" t="str">
        <f t="shared" si="21"/>
        <v>15</v>
      </c>
    </row>
    <row r="208" spans="1:14" x14ac:dyDescent="0.2">
      <c r="A208" s="1">
        <v>1037854</v>
      </c>
      <c r="B208" s="1">
        <v>1037874</v>
      </c>
      <c r="C208" s="1" t="s">
        <v>2</v>
      </c>
      <c r="D208" s="1" t="str">
        <f t="shared" si="22"/>
        <v>SSH</v>
      </c>
      <c r="E208" s="1">
        <f t="shared" si="23"/>
        <v>15</v>
      </c>
      <c r="F208" s="1" t="str">
        <f t="shared" si="18"/>
        <v>15-20cm Site-Specific Handling</v>
      </c>
      <c r="G208" s="1" t="str">
        <f t="shared" si="19"/>
        <v>15-20cm SSH</v>
      </c>
      <c r="J208" s="1" t="s">
        <v>6</v>
      </c>
      <c r="K208" s="1" t="s">
        <v>0</v>
      </c>
      <c r="L208" s="1">
        <v>20</v>
      </c>
      <c r="M208" s="1" t="str">
        <f t="shared" si="20"/>
        <v>Site-Specific Handling</v>
      </c>
      <c r="N208" s="1" t="str">
        <f t="shared" si="21"/>
        <v>15</v>
      </c>
    </row>
    <row r="209" spans="1:14" x14ac:dyDescent="0.2">
      <c r="A209" s="1">
        <v>1037874</v>
      </c>
      <c r="B209" s="1">
        <v>1038046</v>
      </c>
      <c r="C209" s="1" t="s">
        <v>2</v>
      </c>
      <c r="D209" s="1" t="str">
        <f t="shared" si="22"/>
        <v>FW</v>
      </c>
      <c r="E209" s="1">
        <f t="shared" si="23"/>
        <v>15</v>
      </c>
      <c r="F209" s="1" t="str">
        <f t="shared" si="18"/>
        <v>15-20cm Full Width</v>
      </c>
      <c r="G209" s="1" t="str">
        <f t="shared" si="19"/>
        <v>15-20cm FW</v>
      </c>
      <c r="J209" s="1" t="s">
        <v>6</v>
      </c>
      <c r="K209" s="1" t="s">
        <v>3</v>
      </c>
      <c r="L209" s="1">
        <v>172</v>
      </c>
      <c r="M209" s="1" t="str">
        <f t="shared" si="20"/>
        <v>Full Width</v>
      </c>
      <c r="N209" s="1" t="str">
        <f t="shared" si="21"/>
        <v>15</v>
      </c>
    </row>
    <row r="210" spans="1:14" x14ac:dyDescent="0.2">
      <c r="A210" s="1">
        <v>1038046</v>
      </c>
      <c r="B210" s="1">
        <v>1038110</v>
      </c>
      <c r="C210" s="1" t="s">
        <v>2</v>
      </c>
      <c r="D210" s="1" t="str">
        <f t="shared" si="22"/>
        <v>SSH</v>
      </c>
      <c r="E210" s="1">
        <f t="shared" si="23"/>
        <v>15</v>
      </c>
      <c r="F210" s="1" t="str">
        <f t="shared" si="18"/>
        <v>15-20cm Site-Specific Handling</v>
      </c>
      <c r="G210" s="1" t="str">
        <f t="shared" si="19"/>
        <v>15-20cm SSH</v>
      </c>
      <c r="J210" s="1" t="s">
        <v>6</v>
      </c>
      <c r="K210" s="1" t="s">
        <v>0</v>
      </c>
      <c r="L210" s="1">
        <v>64</v>
      </c>
      <c r="M210" s="1" t="str">
        <f t="shared" si="20"/>
        <v>Site-Specific Handling</v>
      </c>
      <c r="N210" s="1" t="str">
        <f t="shared" si="21"/>
        <v>15</v>
      </c>
    </row>
    <row r="211" spans="1:14" x14ac:dyDescent="0.2">
      <c r="A211" s="1">
        <v>1038110</v>
      </c>
      <c r="B211" s="1">
        <v>1038429</v>
      </c>
      <c r="C211" s="1" t="s">
        <v>2</v>
      </c>
      <c r="D211" s="1" t="str">
        <f t="shared" si="22"/>
        <v>FW</v>
      </c>
      <c r="E211" s="1">
        <f t="shared" si="23"/>
        <v>15</v>
      </c>
      <c r="F211" s="1" t="str">
        <f t="shared" si="18"/>
        <v>15-20cm Full Width</v>
      </c>
      <c r="G211" s="1" t="str">
        <f t="shared" si="19"/>
        <v>15-20cm FW</v>
      </c>
      <c r="J211" s="1" t="s">
        <v>6</v>
      </c>
      <c r="K211" s="1" t="s">
        <v>3</v>
      </c>
      <c r="L211" s="1">
        <v>319</v>
      </c>
      <c r="M211" s="1" t="str">
        <f t="shared" si="20"/>
        <v>Full Width</v>
      </c>
      <c r="N211" s="1" t="str">
        <f t="shared" si="21"/>
        <v>15</v>
      </c>
    </row>
    <row r="212" spans="1:14" x14ac:dyDescent="0.2">
      <c r="A212" s="1">
        <v>1038429</v>
      </c>
      <c r="B212" s="1">
        <v>1038538</v>
      </c>
      <c r="C212" s="1" t="s">
        <v>2</v>
      </c>
      <c r="D212" s="1" t="str">
        <f t="shared" si="22"/>
        <v>SSH</v>
      </c>
      <c r="E212" s="1">
        <f t="shared" si="23"/>
        <v>15</v>
      </c>
      <c r="F212" s="1" t="str">
        <f t="shared" si="18"/>
        <v>15-20cm Site-Specific Handling</v>
      </c>
      <c r="G212" s="1" t="str">
        <f t="shared" si="19"/>
        <v>15-20cm SSH</v>
      </c>
      <c r="J212" s="1" t="s">
        <v>6</v>
      </c>
      <c r="K212" s="1" t="s">
        <v>0</v>
      </c>
      <c r="L212" s="1">
        <v>109</v>
      </c>
      <c r="M212" s="1" t="str">
        <f t="shared" si="20"/>
        <v>Site-Specific Handling</v>
      </c>
      <c r="N212" s="1" t="str">
        <f t="shared" si="21"/>
        <v>15</v>
      </c>
    </row>
    <row r="213" spans="1:14" x14ac:dyDescent="0.2">
      <c r="A213" s="1">
        <v>1038538</v>
      </c>
      <c r="B213" s="1">
        <v>1038558</v>
      </c>
      <c r="C213" s="1" t="s">
        <v>2</v>
      </c>
      <c r="D213" s="1" t="str">
        <f t="shared" si="22"/>
        <v>FW</v>
      </c>
      <c r="E213" s="1">
        <f t="shared" si="23"/>
        <v>15</v>
      </c>
      <c r="F213" s="1" t="str">
        <f t="shared" si="18"/>
        <v>15-20cm Full Width</v>
      </c>
      <c r="G213" s="1" t="str">
        <f t="shared" si="19"/>
        <v>15-20cm FW</v>
      </c>
      <c r="J213" s="1" t="s">
        <v>6</v>
      </c>
      <c r="K213" s="1" t="s">
        <v>3</v>
      </c>
      <c r="L213" s="1">
        <v>20</v>
      </c>
      <c r="M213" s="1" t="str">
        <f t="shared" si="20"/>
        <v>Full Width</v>
      </c>
      <c r="N213" s="1" t="str">
        <f t="shared" si="21"/>
        <v>15</v>
      </c>
    </row>
    <row r="214" spans="1:14" x14ac:dyDescent="0.2">
      <c r="A214" s="1">
        <v>1038558</v>
      </c>
      <c r="B214" s="1">
        <v>1038589</v>
      </c>
      <c r="C214" s="1" t="s">
        <v>2</v>
      </c>
      <c r="D214" s="1" t="str">
        <f t="shared" si="22"/>
        <v>SSH</v>
      </c>
      <c r="E214" s="1">
        <f t="shared" si="23"/>
        <v>15</v>
      </c>
      <c r="F214" s="1" t="str">
        <f t="shared" si="18"/>
        <v>15-20cm Site-Specific Handling</v>
      </c>
      <c r="G214" s="1" t="str">
        <f t="shared" si="19"/>
        <v>15-20cm SSH</v>
      </c>
      <c r="J214" s="1" t="s">
        <v>6</v>
      </c>
      <c r="K214" s="1" t="s">
        <v>0</v>
      </c>
      <c r="L214" s="1">
        <v>31</v>
      </c>
      <c r="M214" s="1" t="str">
        <f t="shared" si="20"/>
        <v>Site-Specific Handling</v>
      </c>
      <c r="N214" s="1" t="str">
        <f t="shared" si="21"/>
        <v>15</v>
      </c>
    </row>
    <row r="215" spans="1:14" x14ac:dyDescent="0.2">
      <c r="A215" s="1">
        <v>1038589</v>
      </c>
      <c r="B215" s="1">
        <v>1039079</v>
      </c>
      <c r="C215" s="1" t="s">
        <v>2</v>
      </c>
      <c r="D215" s="1" t="str">
        <f t="shared" si="22"/>
        <v>FW</v>
      </c>
      <c r="E215" s="1">
        <f t="shared" si="23"/>
        <v>15</v>
      </c>
      <c r="F215" s="1" t="str">
        <f t="shared" si="18"/>
        <v>15-20cm Full Width</v>
      </c>
      <c r="G215" s="1" t="str">
        <f t="shared" si="19"/>
        <v>15-20cm FW</v>
      </c>
      <c r="J215" s="1" t="s">
        <v>6</v>
      </c>
      <c r="K215" s="1" t="s">
        <v>3</v>
      </c>
      <c r="L215" s="1">
        <v>490</v>
      </c>
      <c r="M215" s="1" t="str">
        <f t="shared" si="20"/>
        <v>Full Width</v>
      </c>
      <c r="N215" s="1" t="str">
        <f t="shared" si="21"/>
        <v>15</v>
      </c>
    </row>
    <row r="216" spans="1:14" x14ac:dyDescent="0.2">
      <c r="A216" s="1">
        <v>1039079</v>
      </c>
      <c r="B216" s="1">
        <v>1039193</v>
      </c>
      <c r="C216" s="1" t="s">
        <v>2</v>
      </c>
      <c r="D216" s="1" t="str">
        <f t="shared" si="22"/>
        <v>SSH</v>
      </c>
      <c r="E216" s="1">
        <f t="shared" si="23"/>
        <v>15</v>
      </c>
      <c r="F216" s="1" t="str">
        <f t="shared" si="18"/>
        <v>15-20cm Site-Specific Handling</v>
      </c>
      <c r="G216" s="1" t="str">
        <f t="shared" si="19"/>
        <v>15-20cm SSH</v>
      </c>
      <c r="J216" s="1" t="s">
        <v>6</v>
      </c>
      <c r="K216" s="1" t="s">
        <v>0</v>
      </c>
      <c r="L216" s="1">
        <v>114</v>
      </c>
      <c r="M216" s="1" t="str">
        <f t="shared" si="20"/>
        <v>Site-Specific Handling</v>
      </c>
      <c r="N216" s="1" t="str">
        <f t="shared" si="21"/>
        <v>15</v>
      </c>
    </row>
    <row r="217" spans="1:14" x14ac:dyDescent="0.2">
      <c r="A217" s="1">
        <v>1039193</v>
      </c>
      <c r="B217" s="1">
        <v>1039791</v>
      </c>
      <c r="C217" s="1" t="s">
        <v>2</v>
      </c>
      <c r="D217" s="1" t="str">
        <f t="shared" si="22"/>
        <v>FW</v>
      </c>
      <c r="E217" s="1">
        <f t="shared" si="23"/>
        <v>15</v>
      </c>
      <c r="F217" s="1" t="str">
        <f t="shared" si="18"/>
        <v>15-20cm Full Width</v>
      </c>
      <c r="G217" s="1" t="str">
        <f t="shared" si="19"/>
        <v>15-20cm FW</v>
      </c>
      <c r="J217" s="1" t="s">
        <v>6</v>
      </c>
      <c r="K217" s="1" t="s">
        <v>3</v>
      </c>
      <c r="L217" s="1">
        <v>598</v>
      </c>
      <c r="M217" s="1" t="str">
        <f t="shared" si="20"/>
        <v>Full Width</v>
      </c>
      <c r="N217" s="1" t="str">
        <f t="shared" si="21"/>
        <v>15</v>
      </c>
    </row>
    <row r="218" spans="1:14" x14ac:dyDescent="0.2">
      <c r="A218" s="1">
        <v>1039791</v>
      </c>
      <c r="B218" s="1">
        <v>1040272</v>
      </c>
      <c r="C218" s="1" t="s">
        <v>2</v>
      </c>
      <c r="D218" s="1" t="str">
        <f t="shared" si="22"/>
        <v>SSH</v>
      </c>
      <c r="E218" s="1">
        <f t="shared" si="23"/>
        <v>0</v>
      </c>
      <c r="F218" s="1" t="str">
        <f t="shared" si="18"/>
        <v>0cm Site-Specific Handling</v>
      </c>
      <c r="G218" s="1" t="str">
        <f t="shared" si="19"/>
        <v>0cm SSH</v>
      </c>
      <c r="J218" s="1" t="s">
        <v>1</v>
      </c>
      <c r="K218" s="1" t="s">
        <v>0</v>
      </c>
      <c r="L218" s="1">
        <v>481</v>
      </c>
      <c r="M218" s="1" t="str">
        <f t="shared" si="20"/>
        <v>Site-Specific Handling</v>
      </c>
      <c r="N218" s="1" t="str">
        <f t="shared" si="21"/>
        <v>00</v>
      </c>
    </row>
    <row r="219" spans="1:14" x14ac:dyDescent="0.2">
      <c r="A219" s="1">
        <v>1040272</v>
      </c>
      <c r="B219" s="1">
        <v>1040346</v>
      </c>
      <c r="C219" s="1" t="s">
        <v>2</v>
      </c>
      <c r="D219" s="1" t="str">
        <f t="shared" si="22"/>
        <v>FW</v>
      </c>
      <c r="E219" s="1">
        <f t="shared" si="23"/>
        <v>15</v>
      </c>
      <c r="F219" s="1" t="str">
        <f t="shared" si="18"/>
        <v>15-20cm Full Width</v>
      </c>
      <c r="G219" s="1" t="str">
        <f t="shared" si="19"/>
        <v>15-20cm FW</v>
      </c>
      <c r="J219" s="1" t="s">
        <v>6</v>
      </c>
      <c r="K219" s="1" t="s">
        <v>3</v>
      </c>
      <c r="L219" s="1">
        <v>74</v>
      </c>
      <c r="M219" s="1" t="str">
        <f t="shared" si="20"/>
        <v>Full Width</v>
      </c>
      <c r="N219" s="1" t="str">
        <f t="shared" si="21"/>
        <v>15</v>
      </c>
    </row>
    <row r="220" spans="1:14" x14ac:dyDescent="0.2">
      <c r="A220" s="1">
        <v>1040346</v>
      </c>
      <c r="B220" s="1">
        <v>1040366</v>
      </c>
      <c r="C220" s="1" t="s">
        <v>2</v>
      </c>
      <c r="D220" s="1" t="str">
        <f t="shared" si="22"/>
        <v>SSH</v>
      </c>
      <c r="E220" s="1">
        <f t="shared" si="23"/>
        <v>15</v>
      </c>
      <c r="F220" s="1" t="str">
        <f t="shared" si="18"/>
        <v>15-20cm Site-Specific Handling</v>
      </c>
      <c r="G220" s="1" t="str">
        <f t="shared" si="19"/>
        <v>15-20cm SSH</v>
      </c>
      <c r="J220" s="1" t="s">
        <v>6</v>
      </c>
      <c r="K220" s="1" t="s">
        <v>0</v>
      </c>
      <c r="L220" s="1">
        <v>20</v>
      </c>
      <c r="M220" s="1" t="str">
        <f t="shared" si="20"/>
        <v>Site-Specific Handling</v>
      </c>
      <c r="N220" s="1" t="str">
        <f t="shared" si="21"/>
        <v>15</v>
      </c>
    </row>
    <row r="221" spans="1:14" x14ac:dyDescent="0.2">
      <c r="A221" s="1">
        <v>1040366</v>
      </c>
      <c r="B221" s="1">
        <v>1040464</v>
      </c>
      <c r="C221" s="1" t="s">
        <v>2</v>
      </c>
      <c r="D221" s="1" t="str">
        <f t="shared" si="22"/>
        <v>FW</v>
      </c>
      <c r="E221" s="1">
        <f t="shared" si="23"/>
        <v>15</v>
      </c>
      <c r="F221" s="1" t="str">
        <f t="shared" si="18"/>
        <v>15-20cm Full Width</v>
      </c>
      <c r="G221" s="1" t="str">
        <f t="shared" si="19"/>
        <v>15-20cm FW</v>
      </c>
      <c r="J221" s="1" t="s">
        <v>6</v>
      </c>
      <c r="K221" s="1" t="s">
        <v>3</v>
      </c>
      <c r="L221" s="1">
        <v>98</v>
      </c>
      <c r="M221" s="1" t="str">
        <f t="shared" si="20"/>
        <v>Full Width</v>
      </c>
      <c r="N221" s="1" t="str">
        <f t="shared" si="21"/>
        <v>15</v>
      </c>
    </row>
    <row r="222" spans="1:14" x14ac:dyDescent="0.2">
      <c r="A222" s="1">
        <v>1040464</v>
      </c>
      <c r="B222" s="1">
        <v>1040484</v>
      </c>
      <c r="C222" s="1" t="s">
        <v>2</v>
      </c>
      <c r="D222" s="1" t="str">
        <f t="shared" si="22"/>
        <v>SSH</v>
      </c>
      <c r="E222" s="1">
        <f t="shared" si="23"/>
        <v>15</v>
      </c>
      <c r="F222" s="1" t="str">
        <f t="shared" si="18"/>
        <v>15-20cm Site-Specific Handling</v>
      </c>
      <c r="G222" s="1" t="str">
        <f t="shared" si="19"/>
        <v>15-20cm SSH</v>
      </c>
      <c r="J222" s="1" t="s">
        <v>6</v>
      </c>
      <c r="K222" s="1" t="s">
        <v>0</v>
      </c>
      <c r="L222" s="1">
        <v>20</v>
      </c>
      <c r="M222" s="1" t="str">
        <f t="shared" si="20"/>
        <v>Site-Specific Handling</v>
      </c>
      <c r="N222" s="1" t="str">
        <f t="shared" si="21"/>
        <v>15</v>
      </c>
    </row>
    <row r="223" spans="1:14" x14ac:dyDescent="0.2">
      <c r="A223" s="1">
        <v>1040484</v>
      </c>
      <c r="B223" s="1">
        <v>1040675</v>
      </c>
      <c r="C223" s="1" t="s">
        <v>2</v>
      </c>
      <c r="D223" s="1" t="str">
        <f t="shared" si="22"/>
        <v>FW</v>
      </c>
      <c r="E223" s="1">
        <f t="shared" si="23"/>
        <v>15</v>
      </c>
      <c r="F223" s="1" t="str">
        <f t="shared" si="18"/>
        <v>15-20cm Full Width</v>
      </c>
      <c r="G223" s="1" t="str">
        <f t="shared" si="19"/>
        <v>15-20cm FW</v>
      </c>
      <c r="J223" s="1" t="s">
        <v>6</v>
      </c>
      <c r="K223" s="1" t="s">
        <v>3</v>
      </c>
      <c r="L223" s="1">
        <v>191</v>
      </c>
      <c r="M223" s="1" t="str">
        <f t="shared" si="20"/>
        <v>Full Width</v>
      </c>
      <c r="N223" s="1" t="str">
        <f t="shared" si="21"/>
        <v>15</v>
      </c>
    </row>
    <row r="224" spans="1:14" x14ac:dyDescent="0.2">
      <c r="A224" s="1">
        <v>1040675</v>
      </c>
      <c r="B224" s="1">
        <v>1040856</v>
      </c>
      <c r="C224" s="1" t="s">
        <v>2</v>
      </c>
      <c r="D224" s="1" t="str">
        <f t="shared" si="22"/>
        <v>SSH</v>
      </c>
      <c r="E224" s="1">
        <f t="shared" si="23"/>
        <v>15</v>
      </c>
      <c r="F224" s="1" t="str">
        <f t="shared" si="18"/>
        <v>15-20cm Site-Specific Handling</v>
      </c>
      <c r="G224" s="1" t="str">
        <f t="shared" si="19"/>
        <v>15-20cm SSH</v>
      </c>
      <c r="J224" s="1" t="s">
        <v>6</v>
      </c>
      <c r="K224" s="1" t="s">
        <v>0</v>
      </c>
      <c r="L224" s="1">
        <v>181</v>
      </c>
      <c r="M224" s="1" t="str">
        <f t="shared" si="20"/>
        <v>Site-Specific Handling</v>
      </c>
      <c r="N224" s="1" t="str">
        <f t="shared" si="21"/>
        <v>15</v>
      </c>
    </row>
    <row r="225" spans="1:14" x14ac:dyDescent="0.2">
      <c r="A225" s="1">
        <v>1040856</v>
      </c>
      <c r="B225" s="1">
        <v>1040996</v>
      </c>
      <c r="C225" s="1" t="s">
        <v>2</v>
      </c>
      <c r="D225" s="1" t="str">
        <f t="shared" si="22"/>
        <v>FW</v>
      </c>
      <c r="E225" s="1">
        <f t="shared" si="23"/>
        <v>15</v>
      </c>
      <c r="F225" s="1" t="str">
        <f t="shared" si="18"/>
        <v>15-20cm Full Width</v>
      </c>
      <c r="G225" s="1" t="str">
        <f t="shared" si="19"/>
        <v>15-20cm FW</v>
      </c>
      <c r="J225" s="1" t="s">
        <v>6</v>
      </c>
      <c r="K225" s="1" t="s">
        <v>3</v>
      </c>
      <c r="L225" s="1">
        <v>140</v>
      </c>
      <c r="M225" s="1" t="str">
        <f t="shared" si="20"/>
        <v>Full Width</v>
      </c>
      <c r="N225" s="1" t="str">
        <f t="shared" si="21"/>
        <v>15</v>
      </c>
    </row>
    <row r="226" spans="1:14" x14ac:dyDescent="0.2">
      <c r="A226" s="1">
        <v>1040996</v>
      </c>
      <c r="B226" s="1">
        <v>1041016</v>
      </c>
      <c r="C226" s="1" t="s">
        <v>2</v>
      </c>
      <c r="D226" s="1" t="str">
        <f t="shared" si="22"/>
        <v>SSH</v>
      </c>
      <c r="E226" s="1">
        <f t="shared" si="23"/>
        <v>15</v>
      </c>
      <c r="F226" s="1" t="str">
        <f t="shared" si="18"/>
        <v>15-20cm Site-Specific Handling</v>
      </c>
      <c r="G226" s="1" t="str">
        <f t="shared" si="19"/>
        <v>15-20cm SSH</v>
      </c>
      <c r="J226" s="1" t="s">
        <v>6</v>
      </c>
      <c r="K226" s="1" t="s">
        <v>0</v>
      </c>
      <c r="L226" s="1">
        <v>20</v>
      </c>
      <c r="M226" s="1" t="str">
        <f t="shared" si="20"/>
        <v>Site-Specific Handling</v>
      </c>
      <c r="N226" s="1" t="str">
        <f t="shared" si="21"/>
        <v>15</v>
      </c>
    </row>
    <row r="227" spans="1:14" x14ac:dyDescent="0.2">
      <c r="A227" s="1">
        <v>1041016</v>
      </c>
      <c r="B227" s="1">
        <v>1041118</v>
      </c>
      <c r="C227" s="1" t="s">
        <v>2</v>
      </c>
      <c r="D227" s="1" t="str">
        <f t="shared" si="22"/>
        <v>FW</v>
      </c>
      <c r="E227" s="1">
        <f t="shared" si="23"/>
        <v>15</v>
      </c>
      <c r="F227" s="1" t="str">
        <f t="shared" si="18"/>
        <v>15-20cm Full Width</v>
      </c>
      <c r="G227" s="1" t="str">
        <f t="shared" si="19"/>
        <v>15-20cm FW</v>
      </c>
      <c r="J227" s="1" t="s">
        <v>6</v>
      </c>
      <c r="K227" s="1" t="s">
        <v>3</v>
      </c>
      <c r="L227" s="1">
        <v>102</v>
      </c>
      <c r="M227" s="1" t="str">
        <f t="shared" si="20"/>
        <v>Full Width</v>
      </c>
      <c r="N227" s="1" t="str">
        <f t="shared" si="21"/>
        <v>15</v>
      </c>
    </row>
    <row r="228" spans="1:14" x14ac:dyDescent="0.2">
      <c r="A228" s="1">
        <v>1041118</v>
      </c>
      <c r="B228" s="1">
        <v>1041500</v>
      </c>
      <c r="C228" s="1" t="s">
        <v>2</v>
      </c>
      <c r="D228" s="1" t="str">
        <f t="shared" si="22"/>
        <v>SSH</v>
      </c>
      <c r="E228" s="1">
        <f t="shared" si="23"/>
        <v>0</v>
      </c>
      <c r="F228" s="1" t="str">
        <f t="shared" si="18"/>
        <v>0cm Site-Specific Handling</v>
      </c>
      <c r="G228" s="1" t="str">
        <f t="shared" si="19"/>
        <v>0cm SSH</v>
      </c>
      <c r="J228" s="1" t="s">
        <v>1</v>
      </c>
      <c r="K228" s="1" t="s">
        <v>0</v>
      </c>
      <c r="L228" s="1">
        <v>382</v>
      </c>
      <c r="M228" s="1" t="str">
        <f t="shared" si="20"/>
        <v>Site-Specific Handling</v>
      </c>
      <c r="N228" s="1" t="str">
        <f t="shared" si="21"/>
        <v>00</v>
      </c>
    </row>
    <row r="229" spans="1:14" x14ac:dyDescent="0.2">
      <c r="A229" s="1">
        <v>1041500</v>
      </c>
      <c r="B229" s="1">
        <v>1041642</v>
      </c>
      <c r="C229" s="1" t="s">
        <v>2</v>
      </c>
      <c r="D229" s="1" t="str">
        <f t="shared" si="22"/>
        <v>FW</v>
      </c>
      <c r="E229" s="1">
        <f t="shared" si="23"/>
        <v>15</v>
      </c>
      <c r="F229" s="1" t="str">
        <f t="shared" si="18"/>
        <v>15-20cm Full Width</v>
      </c>
      <c r="G229" s="1" t="str">
        <f t="shared" si="19"/>
        <v>15-20cm FW</v>
      </c>
      <c r="J229" s="1" t="s">
        <v>6</v>
      </c>
      <c r="K229" s="1" t="s">
        <v>3</v>
      </c>
      <c r="L229" s="1">
        <v>142</v>
      </c>
      <c r="M229" s="1" t="str">
        <f t="shared" si="20"/>
        <v>Full Width</v>
      </c>
      <c r="N229" s="1" t="str">
        <f t="shared" si="21"/>
        <v>15</v>
      </c>
    </row>
    <row r="230" spans="1:14" x14ac:dyDescent="0.2">
      <c r="A230" s="1">
        <v>1041642</v>
      </c>
      <c r="B230" s="1">
        <v>1041673</v>
      </c>
      <c r="C230" s="1" t="s">
        <v>2</v>
      </c>
      <c r="D230" s="1" t="str">
        <f t="shared" si="22"/>
        <v>TRENCHLESS</v>
      </c>
      <c r="E230" s="1">
        <f t="shared" si="23"/>
        <v>0</v>
      </c>
      <c r="F230" s="1" t="str">
        <f t="shared" si="18"/>
        <v>0cm Trenchless Crossing</v>
      </c>
      <c r="G230" s="1" t="str">
        <f t="shared" si="19"/>
        <v>0cm TRENCHLESS</v>
      </c>
      <c r="J230" s="1" t="s">
        <v>1</v>
      </c>
      <c r="K230" s="1" t="s">
        <v>11</v>
      </c>
      <c r="L230" s="1">
        <v>31</v>
      </c>
      <c r="M230" s="1" t="str">
        <f t="shared" si="20"/>
        <v>Trenchless Crossing</v>
      </c>
      <c r="N230" s="1" t="str">
        <f t="shared" si="21"/>
        <v>00</v>
      </c>
    </row>
    <row r="231" spans="1:14" x14ac:dyDescent="0.2">
      <c r="A231" s="1">
        <v>1041673</v>
      </c>
      <c r="B231" s="1">
        <v>1041898</v>
      </c>
      <c r="C231" s="1" t="s">
        <v>2</v>
      </c>
      <c r="D231" s="1" t="str">
        <f t="shared" si="22"/>
        <v>TRENCHLESS</v>
      </c>
      <c r="E231" s="1">
        <f t="shared" si="23"/>
        <v>15</v>
      </c>
      <c r="F231" s="1" t="str">
        <f t="shared" si="18"/>
        <v>15-20cm Trenchless Crossing</v>
      </c>
      <c r="G231" s="1" t="str">
        <f t="shared" si="19"/>
        <v>15-20cm TRENCHLESS</v>
      </c>
      <c r="J231" s="1" t="s">
        <v>6</v>
      </c>
      <c r="K231" s="1" t="s">
        <v>11</v>
      </c>
      <c r="L231" s="1">
        <v>225</v>
      </c>
      <c r="M231" s="1" t="str">
        <f t="shared" si="20"/>
        <v>Trenchless Crossing</v>
      </c>
      <c r="N231" s="1" t="str">
        <f t="shared" si="21"/>
        <v>15</v>
      </c>
    </row>
    <row r="232" spans="1:14" x14ac:dyDescent="0.2">
      <c r="A232" s="1">
        <v>1041898</v>
      </c>
      <c r="B232" s="1">
        <v>1041956</v>
      </c>
      <c r="C232" s="1" t="s">
        <v>2</v>
      </c>
      <c r="D232" s="1" t="str">
        <f t="shared" si="22"/>
        <v>TRENCHLESS</v>
      </c>
      <c r="E232" s="1">
        <f t="shared" si="23"/>
        <v>0</v>
      </c>
      <c r="F232" s="1" t="str">
        <f t="shared" si="18"/>
        <v>0cm Trenchless Crossing</v>
      </c>
      <c r="G232" s="1" t="str">
        <f t="shared" si="19"/>
        <v>0cm TRENCHLESS</v>
      </c>
      <c r="J232" s="1" t="s">
        <v>1</v>
      </c>
      <c r="K232" s="1" t="s">
        <v>11</v>
      </c>
      <c r="L232" s="1">
        <v>58</v>
      </c>
      <c r="M232" s="1" t="str">
        <f t="shared" si="20"/>
        <v>Trenchless Crossing</v>
      </c>
      <c r="N232" s="1" t="str">
        <f t="shared" si="21"/>
        <v>00</v>
      </c>
    </row>
    <row r="233" spans="1:14" x14ac:dyDescent="0.2">
      <c r="A233" s="1">
        <v>1041956</v>
      </c>
      <c r="B233" s="1">
        <v>1042280</v>
      </c>
      <c r="C233" s="1" t="s">
        <v>2</v>
      </c>
      <c r="D233" s="1" t="str">
        <f t="shared" si="22"/>
        <v>FW</v>
      </c>
      <c r="E233" s="1">
        <f t="shared" si="23"/>
        <v>15</v>
      </c>
      <c r="F233" s="1" t="str">
        <f t="shared" si="18"/>
        <v>15-20cm Full Width</v>
      </c>
      <c r="G233" s="1" t="str">
        <f t="shared" si="19"/>
        <v>15-20cm FW</v>
      </c>
      <c r="J233" s="1" t="s">
        <v>6</v>
      </c>
      <c r="K233" s="1" t="s">
        <v>3</v>
      </c>
      <c r="L233" s="1">
        <v>324</v>
      </c>
      <c r="M233" s="1" t="str">
        <f t="shared" si="20"/>
        <v>Full Width</v>
      </c>
      <c r="N233" s="1" t="str">
        <f t="shared" si="21"/>
        <v>15</v>
      </c>
    </row>
    <row r="234" spans="1:14" x14ac:dyDescent="0.2">
      <c r="A234" s="1">
        <v>1042280</v>
      </c>
      <c r="B234" s="1">
        <v>1042325</v>
      </c>
      <c r="C234" s="1" t="s">
        <v>2</v>
      </c>
      <c r="D234" s="1" t="str">
        <f t="shared" si="22"/>
        <v>SSH</v>
      </c>
      <c r="E234" s="1">
        <f t="shared" si="23"/>
        <v>15</v>
      </c>
      <c r="F234" s="1" t="str">
        <f t="shared" si="18"/>
        <v>15-20cm Site-Specific Handling</v>
      </c>
      <c r="G234" s="1" t="str">
        <f t="shared" si="19"/>
        <v>15-20cm SSH</v>
      </c>
      <c r="J234" s="1" t="s">
        <v>6</v>
      </c>
      <c r="K234" s="1" t="s">
        <v>0</v>
      </c>
      <c r="L234" s="1">
        <v>45</v>
      </c>
      <c r="M234" s="1" t="str">
        <f t="shared" si="20"/>
        <v>Site-Specific Handling</v>
      </c>
      <c r="N234" s="1" t="str">
        <f t="shared" si="21"/>
        <v>15</v>
      </c>
    </row>
    <row r="235" spans="1:14" x14ac:dyDescent="0.2">
      <c r="A235" s="1">
        <v>1042325</v>
      </c>
      <c r="B235" s="1">
        <v>1042539</v>
      </c>
      <c r="C235" s="1" t="s">
        <v>2</v>
      </c>
      <c r="D235" s="1" t="str">
        <f t="shared" si="22"/>
        <v>FW</v>
      </c>
      <c r="E235" s="1">
        <f t="shared" si="23"/>
        <v>15</v>
      </c>
      <c r="F235" s="1" t="str">
        <f t="shared" si="18"/>
        <v>15-20cm Full Width</v>
      </c>
      <c r="G235" s="1" t="str">
        <f t="shared" si="19"/>
        <v>15-20cm FW</v>
      </c>
      <c r="J235" s="1" t="s">
        <v>6</v>
      </c>
      <c r="K235" s="1" t="s">
        <v>3</v>
      </c>
      <c r="L235" s="1">
        <v>214</v>
      </c>
      <c r="M235" s="1" t="str">
        <f t="shared" si="20"/>
        <v>Full Width</v>
      </c>
      <c r="N235" s="1" t="str">
        <f t="shared" si="21"/>
        <v>15</v>
      </c>
    </row>
    <row r="236" spans="1:14" x14ac:dyDescent="0.2">
      <c r="A236" s="1">
        <v>1042539</v>
      </c>
      <c r="B236" s="1">
        <v>1042622</v>
      </c>
      <c r="C236" s="1" t="s">
        <v>2</v>
      </c>
      <c r="D236" s="1" t="str">
        <f t="shared" si="22"/>
        <v>SSH</v>
      </c>
      <c r="E236" s="1">
        <f t="shared" si="23"/>
        <v>0</v>
      </c>
      <c r="F236" s="1" t="str">
        <f t="shared" si="18"/>
        <v>0cm Site-Specific Handling</v>
      </c>
      <c r="G236" s="1" t="str">
        <f t="shared" si="19"/>
        <v>0cm SSH</v>
      </c>
      <c r="J236" s="1" t="s">
        <v>1</v>
      </c>
      <c r="K236" s="1" t="s">
        <v>0</v>
      </c>
      <c r="L236" s="1">
        <v>83</v>
      </c>
      <c r="M236" s="1" t="str">
        <f t="shared" si="20"/>
        <v>Site-Specific Handling</v>
      </c>
      <c r="N236" s="1" t="str">
        <f t="shared" si="21"/>
        <v>00</v>
      </c>
    </row>
    <row r="237" spans="1:14" x14ac:dyDescent="0.2">
      <c r="A237" s="1">
        <v>1042622</v>
      </c>
      <c r="B237" s="1">
        <v>1042804</v>
      </c>
      <c r="C237" s="1" t="s">
        <v>2</v>
      </c>
      <c r="D237" s="1" t="str">
        <f t="shared" si="22"/>
        <v>FW</v>
      </c>
      <c r="E237" s="1">
        <f t="shared" si="23"/>
        <v>5</v>
      </c>
      <c r="F237" s="1" t="str">
        <f t="shared" si="18"/>
        <v>5cm Full Width</v>
      </c>
      <c r="G237" s="1" t="str">
        <f t="shared" si="19"/>
        <v>5cm FW</v>
      </c>
      <c r="J237" s="1" t="s">
        <v>24</v>
      </c>
      <c r="K237" s="1" t="s">
        <v>3</v>
      </c>
      <c r="L237" s="1">
        <v>182</v>
      </c>
      <c r="M237" s="1" t="str">
        <f t="shared" si="20"/>
        <v>Full Width</v>
      </c>
      <c r="N237" s="1" t="str">
        <f t="shared" si="21"/>
        <v>05</v>
      </c>
    </row>
    <row r="238" spans="1:14" x14ac:dyDescent="0.2">
      <c r="A238" s="1">
        <v>1042804</v>
      </c>
      <c r="B238" s="1">
        <v>1042819</v>
      </c>
      <c r="C238" s="1" t="s">
        <v>2</v>
      </c>
      <c r="D238" s="1" t="str">
        <f t="shared" si="22"/>
        <v>SSH</v>
      </c>
      <c r="E238" s="1">
        <f t="shared" si="23"/>
        <v>5</v>
      </c>
      <c r="F238" s="1" t="str">
        <f t="shared" si="18"/>
        <v>5cm Site-Specific Handling</v>
      </c>
      <c r="G238" s="1" t="str">
        <f t="shared" si="19"/>
        <v>5cm SSH</v>
      </c>
      <c r="J238" s="1" t="s">
        <v>24</v>
      </c>
      <c r="K238" s="1" t="s">
        <v>0</v>
      </c>
      <c r="L238" s="1">
        <v>15</v>
      </c>
      <c r="M238" s="1" t="str">
        <f t="shared" si="20"/>
        <v>Site-Specific Handling</v>
      </c>
      <c r="N238" s="1" t="str">
        <f t="shared" si="21"/>
        <v>05</v>
      </c>
    </row>
    <row r="239" spans="1:14" x14ac:dyDescent="0.2">
      <c r="A239" s="1">
        <v>1042819</v>
      </c>
      <c r="B239" s="1">
        <v>1042861</v>
      </c>
      <c r="C239" s="1" t="s">
        <v>2</v>
      </c>
      <c r="D239" s="1" t="str">
        <f t="shared" si="22"/>
        <v>SSH</v>
      </c>
      <c r="E239" s="1">
        <f t="shared" si="23"/>
        <v>0</v>
      </c>
      <c r="F239" s="1" t="str">
        <f t="shared" si="18"/>
        <v>0cm Site-Specific Handling</v>
      </c>
      <c r="G239" s="1" t="str">
        <f t="shared" si="19"/>
        <v>0cm SSH</v>
      </c>
      <c r="J239" s="1" t="s">
        <v>1</v>
      </c>
      <c r="K239" s="1" t="s">
        <v>0</v>
      </c>
      <c r="L239" s="1">
        <v>42</v>
      </c>
      <c r="M239" s="1" t="str">
        <f t="shared" si="20"/>
        <v>Site-Specific Handling</v>
      </c>
      <c r="N239" s="1" t="str">
        <f t="shared" si="21"/>
        <v>00</v>
      </c>
    </row>
    <row r="240" spans="1:14" x14ac:dyDescent="0.2">
      <c r="A240" s="1">
        <v>1042861</v>
      </c>
      <c r="B240" s="1">
        <v>1042898</v>
      </c>
      <c r="C240" s="1" t="s">
        <v>2</v>
      </c>
      <c r="D240" s="1" t="str">
        <f t="shared" si="22"/>
        <v>SSH</v>
      </c>
      <c r="E240" s="1">
        <f t="shared" si="23"/>
        <v>5</v>
      </c>
      <c r="F240" s="1" t="str">
        <f t="shared" si="18"/>
        <v>5cm Site-Specific Handling</v>
      </c>
      <c r="G240" s="1" t="str">
        <f t="shared" si="19"/>
        <v>5cm SSH</v>
      </c>
      <c r="J240" s="1" t="s">
        <v>24</v>
      </c>
      <c r="K240" s="1" t="s">
        <v>0</v>
      </c>
      <c r="L240" s="1">
        <v>37</v>
      </c>
      <c r="M240" s="1" t="str">
        <f t="shared" si="20"/>
        <v>Site-Specific Handling</v>
      </c>
      <c r="N240" s="1" t="str">
        <f t="shared" si="21"/>
        <v>05</v>
      </c>
    </row>
    <row r="241" spans="1:14" x14ac:dyDescent="0.2">
      <c r="A241" s="1">
        <v>1042898</v>
      </c>
      <c r="B241" s="1">
        <v>1043318</v>
      </c>
      <c r="C241" s="1" t="s">
        <v>2</v>
      </c>
      <c r="D241" s="1" t="str">
        <f t="shared" si="22"/>
        <v>FW</v>
      </c>
      <c r="E241" s="1">
        <f t="shared" si="23"/>
        <v>5</v>
      </c>
      <c r="F241" s="1" t="str">
        <f t="shared" si="18"/>
        <v>5cm Full Width</v>
      </c>
      <c r="G241" s="1" t="str">
        <f t="shared" si="19"/>
        <v>5cm FW</v>
      </c>
      <c r="J241" s="1" t="s">
        <v>24</v>
      </c>
      <c r="K241" s="1" t="s">
        <v>3</v>
      </c>
      <c r="L241" s="1">
        <v>420</v>
      </c>
      <c r="M241" s="1" t="str">
        <f t="shared" si="20"/>
        <v>Full Width</v>
      </c>
      <c r="N241" s="1" t="str">
        <f t="shared" si="21"/>
        <v>05</v>
      </c>
    </row>
    <row r="242" spans="1:14" x14ac:dyDescent="0.2">
      <c r="A242" s="1">
        <v>1043318</v>
      </c>
      <c r="B242" s="1">
        <v>1044034</v>
      </c>
      <c r="C242" s="1" t="s">
        <v>2</v>
      </c>
      <c r="D242" s="1" t="str">
        <f t="shared" si="22"/>
        <v>FW</v>
      </c>
      <c r="E242" s="1">
        <f t="shared" si="23"/>
        <v>15</v>
      </c>
      <c r="F242" s="1" t="str">
        <f t="shared" si="18"/>
        <v>15-20cm Full Width</v>
      </c>
      <c r="G242" s="1" t="str">
        <f t="shared" si="19"/>
        <v>15-20cm FW</v>
      </c>
      <c r="J242" s="1" t="s">
        <v>6</v>
      </c>
      <c r="K242" s="1" t="s">
        <v>3</v>
      </c>
      <c r="L242" s="1">
        <v>716</v>
      </c>
      <c r="M242" s="1" t="str">
        <f t="shared" si="20"/>
        <v>Full Width</v>
      </c>
      <c r="N242" s="1" t="str">
        <f t="shared" si="21"/>
        <v>15</v>
      </c>
    </row>
    <row r="243" spans="1:14" x14ac:dyDescent="0.2">
      <c r="A243" s="1">
        <v>1044034</v>
      </c>
      <c r="B243" s="1">
        <v>1044053</v>
      </c>
      <c r="C243" s="1" t="s">
        <v>2</v>
      </c>
      <c r="D243" s="1" t="str">
        <f t="shared" si="22"/>
        <v>SSH</v>
      </c>
      <c r="E243" s="1">
        <f t="shared" si="23"/>
        <v>15</v>
      </c>
      <c r="F243" s="1" t="str">
        <f t="shared" si="18"/>
        <v>15-20cm Site-Specific Handling</v>
      </c>
      <c r="G243" s="1" t="str">
        <f t="shared" si="19"/>
        <v>15-20cm SSH</v>
      </c>
      <c r="J243" s="1" t="s">
        <v>6</v>
      </c>
      <c r="K243" s="1" t="s">
        <v>0</v>
      </c>
      <c r="L243" s="1">
        <v>19</v>
      </c>
      <c r="M243" s="1" t="str">
        <f t="shared" si="20"/>
        <v>Site-Specific Handling</v>
      </c>
      <c r="N243" s="1" t="str">
        <f t="shared" si="21"/>
        <v>15</v>
      </c>
    </row>
    <row r="244" spans="1:14" x14ac:dyDescent="0.2">
      <c r="A244" s="1">
        <v>1044053</v>
      </c>
      <c r="B244" s="1">
        <v>1044109</v>
      </c>
      <c r="C244" s="1" t="s">
        <v>2</v>
      </c>
      <c r="D244" s="1" t="str">
        <f t="shared" si="22"/>
        <v>SSH</v>
      </c>
      <c r="E244" s="1">
        <f t="shared" si="23"/>
        <v>0</v>
      </c>
      <c r="F244" s="1" t="str">
        <f t="shared" si="18"/>
        <v>0cm Site-Specific Handling</v>
      </c>
      <c r="G244" s="1" t="str">
        <f t="shared" si="19"/>
        <v>0cm SSH</v>
      </c>
      <c r="J244" s="1" t="s">
        <v>1</v>
      </c>
      <c r="K244" s="1" t="s">
        <v>0</v>
      </c>
      <c r="L244" s="1">
        <v>56</v>
      </c>
      <c r="M244" s="1" t="str">
        <f t="shared" si="20"/>
        <v>Site-Specific Handling</v>
      </c>
      <c r="N244" s="1" t="str">
        <f t="shared" si="21"/>
        <v>00</v>
      </c>
    </row>
    <row r="245" spans="1:14" x14ac:dyDescent="0.2">
      <c r="A245" s="1">
        <v>1044109</v>
      </c>
      <c r="B245" s="1">
        <v>1044126</v>
      </c>
      <c r="C245" s="1" t="s">
        <v>2</v>
      </c>
      <c r="D245" s="1" t="str">
        <f t="shared" si="22"/>
        <v>SSH</v>
      </c>
      <c r="E245" s="1">
        <f t="shared" si="23"/>
        <v>15</v>
      </c>
      <c r="F245" s="1" t="str">
        <f t="shared" si="18"/>
        <v>15-20cm Site-Specific Handling</v>
      </c>
      <c r="G245" s="1" t="str">
        <f t="shared" si="19"/>
        <v>15-20cm SSH</v>
      </c>
      <c r="J245" s="1" t="s">
        <v>6</v>
      </c>
      <c r="K245" s="1" t="s">
        <v>0</v>
      </c>
      <c r="L245" s="1">
        <v>17</v>
      </c>
      <c r="M245" s="1" t="str">
        <f t="shared" si="20"/>
        <v>Site-Specific Handling</v>
      </c>
      <c r="N245" s="1" t="str">
        <f t="shared" si="21"/>
        <v>15</v>
      </c>
    </row>
    <row r="246" spans="1:14" x14ac:dyDescent="0.2">
      <c r="A246" s="1">
        <v>1044126</v>
      </c>
      <c r="B246" s="1">
        <v>1044535</v>
      </c>
      <c r="C246" s="1" t="s">
        <v>2</v>
      </c>
      <c r="D246" s="1" t="str">
        <f t="shared" si="22"/>
        <v>FW</v>
      </c>
      <c r="E246" s="1">
        <f t="shared" si="23"/>
        <v>15</v>
      </c>
      <c r="F246" s="1" t="str">
        <f t="shared" si="18"/>
        <v>15-20cm Full Width</v>
      </c>
      <c r="G246" s="1" t="str">
        <f t="shared" si="19"/>
        <v>15-20cm FW</v>
      </c>
      <c r="J246" s="1" t="s">
        <v>6</v>
      </c>
      <c r="K246" s="1" t="s">
        <v>3</v>
      </c>
      <c r="L246" s="1">
        <v>409</v>
      </c>
      <c r="M246" s="1" t="str">
        <f t="shared" si="20"/>
        <v>Full Width</v>
      </c>
      <c r="N246" s="1" t="str">
        <f t="shared" si="21"/>
        <v>15</v>
      </c>
    </row>
    <row r="247" spans="1:14" x14ac:dyDescent="0.2">
      <c r="A247" s="1">
        <v>1044535</v>
      </c>
      <c r="B247" s="1">
        <v>1044740</v>
      </c>
      <c r="C247" s="1" t="s">
        <v>2</v>
      </c>
      <c r="D247" s="1" t="str">
        <f t="shared" si="22"/>
        <v>FW</v>
      </c>
      <c r="E247" s="1">
        <f t="shared" si="23"/>
        <v>25</v>
      </c>
      <c r="F247" s="1" t="str">
        <f t="shared" si="18"/>
        <v>25cm Full Width</v>
      </c>
      <c r="G247" s="1" t="str">
        <f t="shared" si="19"/>
        <v>25cm FW</v>
      </c>
      <c r="J247" s="1" t="s">
        <v>10</v>
      </c>
      <c r="K247" s="1" t="s">
        <v>3</v>
      </c>
      <c r="L247" s="1">
        <v>205</v>
      </c>
      <c r="M247" s="1" t="str">
        <f t="shared" si="20"/>
        <v>Full Width</v>
      </c>
      <c r="N247" s="1" t="str">
        <f t="shared" si="21"/>
        <v>25</v>
      </c>
    </row>
    <row r="248" spans="1:14" x14ac:dyDescent="0.2">
      <c r="A248" s="1">
        <v>1044740</v>
      </c>
      <c r="B248" s="1">
        <v>1044816</v>
      </c>
      <c r="C248" s="1" t="s">
        <v>2</v>
      </c>
      <c r="D248" s="1" t="str">
        <f t="shared" si="22"/>
        <v>SSH</v>
      </c>
      <c r="E248" s="1">
        <f t="shared" si="23"/>
        <v>25</v>
      </c>
      <c r="F248" s="1" t="str">
        <f t="shared" si="18"/>
        <v>25cm Site-Specific Handling</v>
      </c>
      <c r="G248" s="1" t="str">
        <f t="shared" si="19"/>
        <v>25cm SSH</v>
      </c>
      <c r="J248" s="1" t="s">
        <v>10</v>
      </c>
      <c r="K248" s="1" t="s">
        <v>0</v>
      </c>
      <c r="L248" s="1">
        <v>76</v>
      </c>
      <c r="M248" s="1" t="str">
        <f t="shared" si="20"/>
        <v>Site-Specific Handling</v>
      </c>
      <c r="N248" s="1" t="str">
        <f t="shared" si="21"/>
        <v>25</v>
      </c>
    </row>
    <row r="249" spans="1:14" x14ac:dyDescent="0.2">
      <c r="A249" s="1">
        <v>1044816</v>
      </c>
      <c r="B249" s="1">
        <v>1044858</v>
      </c>
      <c r="C249" s="1" t="s">
        <v>2</v>
      </c>
      <c r="D249" s="1" t="str">
        <f t="shared" si="22"/>
        <v>SSH</v>
      </c>
      <c r="E249" s="1">
        <f t="shared" si="23"/>
        <v>15</v>
      </c>
      <c r="F249" s="1" t="str">
        <f t="shared" si="18"/>
        <v>15-20cm Site-Specific Handling</v>
      </c>
      <c r="G249" s="1" t="str">
        <f t="shared" si="19"/>
        <v>15-20cm SSH</v>
      </c>
      <c r="J249" s="1" t="s">
        <v>6</v>
      </c>
      <c r="K249" s="1" t="s">
        <v>0</v>
      </c>
      <c r="L249" s="1">
        <v>42</v>
      </c>
      <c r="M249" s="1" t="str">
        <f t="shared" si="20"/>
        <v>Site-Specific Handling</v>
      </c>
      <c r="N249" s="1" t="str">
        <f t="shared" si="21"/>
        <v>15</v>
      </c>
    </row>
    <row r="250" spans="1:14" x14ac:dyDescent="0.2">
      <c r="A250" s="1">
        <v>1044858</v>
      </c>
      <c r="B250" s="1">
        <v>1044983</v>
      </c>
      <c r="C250" s="1" t="s">
        <v>2</v>
      </c>
      <c r="D250" s="1" t="str">
        <f t="shared" si="22"/>
        <v>SSH</v>
      </c>
      <c r="E250" s="1">
        <f t="shared" si="23"/>
        <v>25</v>
      </c>
      <c r="F250" s="1" t="str">
        <f t="shared" si="18"/>
        <v>25cm Site-Specific Handling</v>
      </c>
      <c r="G250" s="1" t="str">
        <f t="shared" si="19"/>
        <v>25cm SSH</v>
      </c>
      <c r="J250" s="1" t="s">
        <v>10</v>
      </c>
      <c r="K250" s="1" t="s">
        <v>0</v>
      </c>
      <c r="L250" s="1">
        <v>125</v>
      </c>
      <c r="M250" s="1" t="str">
        <f t="shared" si="20"/>
        <v>Site-Specific Handling</v>
      </c>
      <c r="N250" s="1" t="str">
        <f t="shared" si="21"/>
        <v>25</v>
      </c>
    </row>
    <row r="251" spans="1:14" x14ac:dyDescent="0.2">
      <c r="A251" s="1">
        <v>1044983</v>
      </c>
      <c r="B251" s="1">
        <v>1045147</v>
      </c>
      <c r="C251" s="1" t="s">
        <v>2</v>
      </c>
      <c r="D251" s="1" t="str">
        <f t="shared" si="22"/>
        <v>SSH</v>
      </c>
      <c r="E251" s="1">
        <f t="shared" si="23"/>
        <v>0</v>
      </c>
      <c r="F251" s="1" t="str">
        <f t="shared" si="18"/>
        <v>0cm Site-Specific Handling</v>
      </c>
      <c r="G251" s="1" t="str">
        <f t="shared" si="19"/>
        <v>0cm SSH</v>
      </c>
      <c r="J251" s="1" t="s">
        <v>1</v>
      </c>
      <c r="K251" s="1" t="s">
        <v>0</v>
      </c>
      <c r="L251" s="1">
        <v>164</v>
      </c>
      <c r="M251" s="1" t="str">
        <f t="shared" si="20"/>
        <v>Site-Specific Handling</v>
      </c>
      <c r="N251" s="1" t="str">
        <f t="shared" si="21"/>
        <v>00</v>
      </c>
    </row>
    <row r="252" spans="1:14" x14ac:dyDescent="0.2">
      <c r="A252" s="1">
        <v>1045147</v>
      </c>
      <c r="B252" s="1">
        <v>1045656</v>
      </c>
      <c r="C252" s="1" t="s">
        <v>2</v>
      </c>
      <c r="D252" s="1" t="str">
        <f t="shared" si="22"/>
        <v>FW</v>
      </c>
      <c r="E252" s="1">
        <f t="shared" si="23"/>
        <v>15</v>
      </c>
      <c r="F252" s="1" t="str">
        <f t="shared" si="18"/>
        <v>15-20cm Full Width</v>
      </c>
      <c r="G252" s="1" t="str">
        <f t="shared" si="19"/>
        <v>15-20cm FW</v>
      </c>
      <c r="J252" s="1" t="s">
        <v>6</v>
      </c>
      <c r="K252" s="1" t="s">
        <v>3</v>
      </c>
      <c r="L252" s="1">
        <v>509</v>
      </c>
      <c r="M252" s="1" t="str">
        <f t="shared" si="20"/>
        <v>Full Width</v>
      </c>
      <c r="N252" s="1" t="str">
        <f t="shared" si="21"/>
        <v>15</v>
      </c>
    </row>
    <row r="253" spans="1:14" x14ac:dyDescent="0.2">
      <c r="A253" s="1">
        <v>1045656</v>
      </c>
      <c r="B253" s="1">
        <v>1046197</v>
      </c>
      <c r="C253" s="1" t="s">
        <v>2</v>
      </c>
      <c r="D253" s="1" t="str">
        <f t="shared" si="22"/>
        <v>SSH</v>
      </c>
      <c r="E253" s="1">
        <f t="shared" si="23"/>
        <v>0</v>
      </c>
      <c r="F253" s="1" t="str">
        <f t="shared" si="18"/>
        <v>0cm Site-Specific Handling</v>
      </c>
      <c r="G253" s="1" t="str">
        <f t="shared" si="19"/>
        <v>0cm SSH</v>
      </c>
      <c r="J253" s="1" t="s">
        <v>1</v>
      </c>
      <c r="K253" s="1" t="s">
        <v>0</v>
      </c>
      <c r="L253" s="1">
        <v>541</v>
      </c>
      <c r="M253" s="1" t="str">
        <f t="shared" si="20"/>
        <v>Site-Specific Handling</v>
      </c>
      <c r="N253" s="1" t="str">
        <f t="shared" si="21"/>
        <v>00</v>
      </c>
    </row>
    <row r="254" spans="1:14" x14ac:dyDescent="0.2">
      <c r="A254" s="1">
        <v>1046197</v>
      </c>
      <c r="B254" s="1">
        <v>1046680</v>
      </c>
      <c r="C254" s="1" t="s">
        <v>2</v>
      </c>
      <c r="D254" s="1" t="str">
        <f t="shared" si="22"/>
        <v>FW(3-LIFT)</v>
      </c>
      <c r="E254" s="1">
        <f t="shared" si="23"/>
        <v>10</v>
      </c>
      <c r="F254" s="1" t="str">
        <f t="shared" si="18"/>
        <v>(10-15) [30]cm Full Width (3 Lift)</v>
      </c>
      <c r="G254" s="1" t="str">
        <f t="shared" si="19"/>
        <v>(10-15) [30]cm FW(3-LIFT)</v>
      </c>
      <c r="J254" s="1" t="s">
        <v>23</v>
      </c>
      <c r="K254" s="1" t="s">
        <v>14</v>
      </c>
      <c r="L254" s="1">
        <v>483</v>
      </c>
      <c r="M254" s="1" t="str">
        <f t="shared" si="20"/>
        <v>Full Width (3 Lift)</v>
      </c>
      <c r="N254" s="1" t="str">
        <f t="shared" si="21"/>
        <v>10</v>
      </c>
    </row>
    <row r="255" spans="1:14" x14ac:dyDescent="0.2">
      <c r="A255" s="1">
        <v>1046680</v>
      </c>
      <c r="B255" s="1">
        <v>1046874</v>
      </c>
      <c r="C255" s="1" t="s">
        <v>2</v>
      </c>
      <c r="D255" s="1" t="str">
        <f t="shared" si="22"/>
        <v>SSH</v>
      </c>
      <c r="E255" s="1">
        <f t="shared" si="23"/>
        <v>0</v>
      </c>
      <c r="F255" s="1" t="str">
        <f t="shared" si="18"/>
        <v>0cm Site-Specific Handling</v>
      </c>
      <c r="G255" s="1" t="str">
        <f t="shared" si="19"/>
        <v>0cm SSH</v>
      </c>
      <c r="J255" s="1" t="s">
        <v>1</v>
      </c>
      <c r="K255" s="1" t="s">
        <v>0</v>
      </c>
      <c r="L255" s="1">
        <v>194</v>
      </c>
      <c r="M255" s="1" t="str">
        <f t="shared" si="20"/>
        <v>Site-Specific Handling</v>
      </c>
      <c r="N255" s="1" t="str">
        <f t="shared" si="21"/>
        <v>00</v>
      </c>
    </row>
    <row r="256" spans="1:14" x14ac:dyDescent="0.2">
      <c r="A256" s="1">
        <v>1046874</v>
      </c>
      <c r="B256" s="1">
        <v>1047495</v>
      </c>
      <c r="C256" s="1" t="s">
        <v>2</v>
      </c>
      <c r="D256" s="1" t="str">
        <f t="shared" si="22"/>
        <v>FW(3-LIFT)</v>
      </c>
      <c r="E256" s="1">
        <f t="shared" si="23"/>
        <v>20</v>
      </c>
      <c r="F256" s="1" t="str">
        <f t="shared" si="18"/>
        <v>(20-25) [25]cm Full Width (3 Lift)</v>
      </c>
      <c r="G256" s="1" t="str">
        <f t="shared" si="19"/>
        <v>(20-25) [25]cm FW(3-LIFT)</v>
      </c>
      <c r="J256" s="1" t="s">
        <v>22</v>
      </c>
      <c r="K256" s="1" t="s">
        <v>14</v>
      </c>
      <c r="L256" s="1">
        <v>621</v>
      </c>
      <c r="M256" s="1" t="str">
        <f t="shared" si="20"/>
        <v>Full Width (3 Lift)</v>
      </c>
      <c r="N256" s="1" t="str">
        <f t="shared" si="21"/>
        <v>20</v>
      </c>
    </row>
    <row r="257" spans="1:14" x14ac:dyDescent="0.2">
      <c r="A257" s="1">
        <v>1047495</v>
      </c>
      <c r="B257" s="1">
        <v>1048226</v>
      </c>
      <c r="C257" s="1" t="s">
        <v>2</v>
      </c>
      <c r="D257" s="1" t="str">
        <f t="shared" si="22"/>
        <v>FW(3-LIFT)</v>
      </c>
      <c r="E257" s="1">
        <f t="shared" si="23"/>
        <v>15</v>
      </c>
      <c r="F257" s="1" t="str">
        <f t="shared" si="18"/>
        <v>(15-20) [30]cm Full Width (3 Lift)</v>
      </c>
      <c r="G257" s="1" t="str">
        <f t="shared" si="19"/>
        <v>(15-20) [30]cm FW(3-LIFT)</v>
      </c>
      <c r="J257" s="1" t="s">
        <v>17</v>
      </c>
      <c r="K257" s="1" t="s">
        <v>14</v>
      </c>
      <c r="L257" s="1">
        <v>731</v>
      </c>
      <c r="M257" s="1" t="str">
        <f t="shared" si="20"/>
        <v>Full Width (3 Lift)</v>
      </c>
      <c r="N257" s="1" t="str">
        <f t="shared" si="21"/>
        <v>15</v>
      </c>
    </row>
    <row r="258" spans="1:14" x14ac:dyDescent="0.2">
      <c r="A258" s="1">
        <v>1048226</v>
      </c>
      <c r="B258" s="1">
        <v>1048274</v>
      </c>
      <c r="C258" s="1" t="s">
        <v>2</v>
      </c>
      <c r="D258" s="1" t="str">
        <f t="shared" si="22"/>
        <v>SSH</v>
      </c>
      <c r="E258" s="1">
        <f t="shared" si="23"/>
        <v>0</v>
      </c>
      <c r="F258" s="1" t="str">
        <f t="shared" ref="F258:F321" si="24">_xlfn.CONCAT(J258," ",M258)</f>
        <v>0cm Site-Specific Handling</v>
      </c>
      <c r="G258" s="1" t="str">
        <f t="shared" ref="G258:G321" si="25">_xlfn.CONCAT(J258," ",K258)</f>
        <v>0cm SSH</v>
      </c>
      <c r="J258" s="1" t="s">
        <v>1</v>
      </c>
      <c r="K258" s="1" t="s">
        <v>0</v>
      </c>
      <c r="L258" s="1">
        <v>48</v>
      </c>
      <c r="M258" s="1" t="str">
        <f t="shared" ref="M258:M321" si="26">INDEX(Q:Q,MATCH(K258,P:P,0))</f>
        <v>Site-Specific Handling</v>
      </c>
      <c r="N258" s="1" t="str">
        <f t="shared" ref="N258:N321" si="27">TEXT(INDEX(V:V,MATCH(J258,U:U,0)),"00")</f>
        <v>00</v>
      </c>
    </row>
    <row r="259" spans="1:14" x14ac:dyDescent="0.2">
      <c r="A259" s="1">
        <v>1048274</v>
      </c>
      <c r="B259" s="1">
        <v>1048467</v>
      </c>
      <c r="C259" s="1" t="s">
        <v>2</v>
      </c>
      <c r="D259" s="1" t="str">
        <f t="shared" ref="D259:D322" si="28">K259</f>
        <v>FW</v>
      </c>
      <c r="E259" s="1">
        <f t="shared" ref="E259:E322" si="29">_xlfn.NUMBERVALUE(N259)</f>
        <v>10</v>
      </c>
      <c r="F259" s="1" t="str">
        <f t="shared" si="24"/>
        <v>10cm Full Width</v>
      </c>
      <c r="G259" s="1" t="str">
        <f t="shared" si="25"/>
        <v>10cm FW</v>
      </c>
      <c r="J259" s="1" t="s">
        <v>20</v>
      </c>
      <c r="K259" s="1" t="s">
        <v>3</v>
      </c>
      <c r="L259" s="1">
        <v>193</v>
      </c>
      <c r="M259" s="1" t="str">
        <f t="shared" si="26"/>
        <v>Full Width</v>
      </c>
      <c r="N259" s="1" t="str">
        <f t="shared" si="27"/>
        <v>10</v>
      </c>
    </row>
    <row r="260" spans="1:14" x14ac:dyDescent="0.2">
      <c r="A260" s="1">
        <v>1048467</v>
      </c>
      <c r="B260" s="1">
        <v>1048487</v>
      </c>
      <c r="C260" s="1" t="s">
        <v>2</v>
      </c>
      <c r="D260" s="1" t="str">
        <f t="shared" si="28"/>
        <v>SSH</v>
      </c>
      <c r="E260" s="1">
        <f t="shared" si="29"/>
        <v>10</v>
      </c>
      <c r="F260" s="1" t="str">
        <f t="shared" si="24"/>
        <v>10cm Site-Specific Handling</v>
      </c>
      <c r="G260" s="1" t="str">
        <f t="shared" si="25"/>
        <v>10cm SSH</v>
      </c>
      <c r="J260" s="1" t="s">
        <v>20</v>
      </c>
      <c r="K260" s="1" t="s">
        <v>0</v>
      </c>
      <c r="L260" s="1">
        <v>20</v>
      </c>
      <c r="M260" s="1" t="str">
        <f t="shared" si="26"/>
        <v>Site-Specific Handling</v>
      </c>
      <c r="N260" s="1" t="str">
        <f t="shared" si="27"/>
        <v>10</v>
      </c>
    </row>
    <row r="261" spans="1:14" x14ac:dyDescent="0.2">
      <c r="A261" s="1">
        <v>1048487</v>
      </c>
      <c r="B261" s="1">
        <v>1048715</v>
      </c>
      <c r="C261" s="1" t="s">
        <v>2</v>
      </c>
      <c r="D261" s="1" t="str">
        <f t="shared" si="28"/>
        <v>FW</v>
      </c>
      <c r="E261" s="1">
        <f t="shared" si="29"/>
        <v>15</v>
      </c>
      <c r="F261" s="1" t="str">
        <f t="shared" si="24"/>
        <v>15-20cm Full Width</v>
      </c>
      <c r="G261" s="1" t="str">
        <f t="shared" si="25"/>
        <v>15-20cm FW</v>
      </c>
      <c r="J261" s="1" t="s">
        <v>6</v>
      </c>
      <c r="K261" s="1" t="s">
        <v>3</v>
      </c>
      <c r="L261" s="1">
        <v>228</v>
      </c>
      <c r="M261" s="1" t="str">
        <f t="shared" si="26"/>
        <v>Full Width</v>
      </c>
      <c r="N261" s="1" t="str">
        <f t="shared" si="27"/>
        <v>15</v>
      </c>
    </row>
    <row r="262" spans="1:14" x14ac:dyDescent="0.2">
      <c r="A262" s="1">
        <v>1048715</v>
      </c>
      <c r="B262" s="1">
        <v>1048794</v>
      </c>
      <c r="C262" s="1" t="s">
        <v>2</v>
      </c>
      <c r="D262" s="1" t="str">
        <f t="shared" si="28"/>
        <v>SSH</v>
      </c>
      <c r="E262" s="1">
        <f t="shared" si="29"/>
        <v>15</v>
      </c>
      <c r="F262" s="1" t="str">
        <f t="shared" si="24"/>
        <v>15-20cm Site-Specific Handling</v>
      </c>
      <c r="G262" s="1" t="str">
        <f t="shared" si="25"/>
        <v>15-20cm SSH</v>
      </c>
      <c r="J262" s="1" t="s">
        <v>6</v>
      </c>
      <c r="K262" s="1" t="s">
        <v>0</v>
      </c>
      <c r="L262" s="1">
        <v>79</v>
      </c>
      <c r="M262" s="1" t="str">
        <f t="shared" si="26"/>
        <v>Site-Specific Handling</v>
      </c>
      <c r="N262" s="1" t="str">
        <f t="shared" si="27"/>
        <v>15</v>
      </c>
    </row>
    <row r="263" spans="1:14" x14ac:dyDescent="0.2">
      <c r="A263" s="1">
        <v>1048794</v>
      </c>
      <c r="B263" s="1">
        <v>1048907</v>
      </c>
      <c r="C263" s="1" t="s">
        <v>2</v>
      </c>
      <c r="D263" s="1" t="str">
        <f t="shared" si="28"/>
        <v>SSH</v>
      </c>
      <c r="E263" s="1">
        <f t="shared" si="29"/>
        <v>0</v>
      </c>
      <c r="F263" s="1" t="str">
        <f t="shared" si="24"/>
        <v>0cm Site-Specific Handling</v>
      </c>
      <c r="G263" s="1" t="str">
        <f t="shared" si="25"/>
        <v>0cm SSH</v>
      </c>
      <c r="J263" s="1" t="s">
        <v>1</v>
      </c>
      <c r="K263" s="1" t="s">
        <v>0</v>
      </c>
      <c r="L263" s="1">
        <v>113</v>
      </c>
      <c r="M263" s="1" t="str">
        <f t="shared" si="26"/>
        <v>Site-Specific Handling</v>
      </c>
      <c r="N263" s="1" t="str">
        <f t="shared" si="27"/>
        <v>00</v>
      </c>
    </row>
    <row r="264" spans="1:14" x14ac:dyDescent="0.2">
      <c r="A264" s="1">
        <v>1048907</v>
      </c>
      <c r="B264" s="1">
        <v>1048926</v>
      </c>
      <c r="C264" s="1" t="s">
        <v>2</v>
      </c>
      <c r="D264" s="1" t="str">
        <f t="shared" si="28"/>
        <v>SSH</v>
      </c>
      <c r="E264" s="1">
        <f t="shared" si="29"/>
        <v>40</v>
      </c>
      <c r="F264" s="1" t="str">
        <f t="shared" si="24"/>
        <v>40cm Site-Specific Handling</v>
      </c>
      <c r="G264" s="1" t="str">
        <f t="shared" si="25"/>
        <v>40cm SSH</v>
      </c>
      <c r="J264" s="1" t="s">
        <v>13</v>
      </c>
      <c r="K264" s="1" t="s">
        <v>0</v>
      </c>
      <c r="L264" s="1">
        <v>19</v>
      </c>
      <c r="M264" s="1" t="str">
        <f t="shared" si="26"/>
        <v>Site-Specific Handling</v>
      </c>
      <c r="N264" s="1" t="str">
        <f t="shared" si="27"/>
        <v>40</v>
      </c>
    </row>
    <row r="265" spans="1:14" x14ac:dyDescent="0.2">
      <c r="A265" s="1">
        <v>1048926</v>
      </c>
      <c r="B265" s="1">
        <v>1048993</v>
      </c>
      <c r="C265" s="1" t="s">
        <v>2</v>
      </c>
      <c r="D265" s="1" t="str">
        <f t="shared" si="28"/>
        <v>SSH</v>
      </c>
      <c r="E265" s="1">
        <f t="shared" si="29"/>
        <v>0</v>
      </c>
      <c r="F265" s="1" t="str">
        <f t="shared" si="24"/>
        <v>0cm Site-Specific Handling</v>
      </c>
      <c r="G265" s="1" t="str">
        <f t="shared" si="25"/>
        <v>0cm SSH</v>
      </c>
      <c r="J265" s="1" t="s">
        <v>1</v>
      </c>
      <c r="K265" s="1" t="s">
        <v>0</v>
      </c>
      <c r="L265" s="1">
        <v>67</v>
      </c>
      <c r="M265" s="1" t="str">
        <f t="shared" si="26"/>
        <v>Site-Specific Handling</v>
      </c>
      <c r="N265" s="1" t="str">
        <f t="shared" si="27"/>
        <v>00</v>
      </c>
    </row>
    <row r="266" spans="1:14" x14ac:dyDescent="0.2">
      <c r="A266" s="1">
        <v>1048993</v>
      </c>
      <c r="B266" s="1">
        <v>1049083</v>
      </c>
      <c r="C266" s="1" t="s">
        <v>2</v>
      </c>
      <c r="D266" s="1" t="str">
        <f t="shared" si="28"/>
        <v>SSH</v>
      </c>
      <c r="E266" s="1">
        <f t="shared" si="29"/>
        <v>40</v>
      </c>
      <c r="F266" s="1" t="str">
        <f t="shared" si="24"/>
        <v>40cm Site-Specific Handling</v>
      </c>
      <c r="G266" s="1" t="str">
        <f t="shared" si="25"/>
        <v>40cm SSH</v>
      </c>
      <c r="J266" s="1" t="s">
        <v>13</v>
      </c>
      <c r="K266" s="1" t="s">
        <v>0</v>
      </c>
      <c r="L266" s="1">
        <v>90</v>
      </c>
      <c r="M266" s="1" t="str">
        <f t="shared" si="26"/>
        <v>Site-Specific Handling</v>
      </c>
      <c r="N266" s="1" t="str">
        <f t="shared" si="27"/>
        <v>40</v>
      </c>
    </row>
    <row r="267" spans="1:14" x14ac:dyDescent="0.2">
      <c r="A267" s="1">
        <v>1049083</v>
      </c>
      <c r="B267" s="1">
        <v>1050182</v>
      </c>
      <c r="C267" s="1" t="s">
        <v>2</v>
      </c>
      <c r="D267" s="1" t="str">
        <f t="shared" si="28"/>
        <v>SSH</v>
      </c>
      <c r="E267" s="1">
        <f t="shared" si="29"/>
        <v>0</v>
      </c>
      <c r="F267" s="1" t="str">
        <f t="shared" si="24"/>
        <v>0cm Site-Specific Handling</v>
      </c>
      <c r="G267" s="1" t="str">
        <f t="shared" si="25"/>
        <v>0cm SSH</v>
      </c>
      <c r="J267" s="1" t="s">
        <v>1</v>
      </c>
      <c r="K267" s="1" t="s">
        <v>0</v>
      </c>
      <c r="L267" s="1">
        <v>1099</v>
      </c>
      <c r="M267" s="1" t="str">
        <f t="shared" si="26"/>
        <v>Site-Specific Handling</v>
      </c>
      <c r="N267" s="1" t="str">
        <f t="shared" si="27"/>
        <v>00</v>
      </c>
    </row>
    <row r="268" spans="1:14" x14ac:dyDescent="0.2">
      <c r="A268" s="1">
        <v>1050182</v>
      </c>
      <c r="B268" s="1">
        <v>1050642</v>
      </c>
      <c r="C268" s="1" t="s">
        <v>2</v>
      </c>
      <c r="D268" s="1" t="str">
        <f t="shared" si="28"/>
        <v>FW</v>
      </c>
      <c r="E268" s="1">
        <f t="shared" si="29"/>
        <v>10</v>
      </c>
      <c r="F268" s="1" t="str">
        <f t="shared" si="24"/>
        <v>10-20cm Full Width</v>
      </c>
      <c r="G268" s="1" t="str">
        <f t="shared" si="25"/>
        <v>10-20cm FW</v>
      </c>
      <c r="J268" s="1" t="s">
        <v>7</v>
      </c>
      <c r="K268" s="1" t="s">
        <v>3</v>
      </c>
      <c r="L268" s="1">
        <v>460</v>
      </c>
      <c r="M268" s="1" t="str">
        <f t="shared" si="26"/>
        <v>Full Width</v>
      </c>
      <c r="N268" s="1" t="str">
        <f t="shared" si="27"/>
        <v>10</v>
      </c>
    </row>
    <row r="269" spans="1:14" x14ac:dyDescent="0.2">
      <c r="A269" s="1">
        <v>1050642</v>
      </c>
      <c r="B269" s="1">
        <v>1050676</v>
      </c>
      <c r="C269" s="1" t="s">
        <v>2</v>
      </c>
      <c r="D269" s="1" t="str">
        <f t="shared" si="28"/>
        <v>SSH</v>
      </c>
      <c r="E269" s="1">
        <f t="shared" si="29"/>
        <v>10</v>
      </c>
      <c r="F269" s="1" t="str">
        <f t="shared" si="24"/>
        <v>10-20cm Site-Specific Handling</v>
      </c>
      <c r="G269" s="1" t="str">
        <f t="shared" si="25"/>
        <v>10-20cm SSH</v>
      </c>
      <c r="J269" s="1" t="s">
        <v>7</v>
      </c>
      <c r="K269" s="1" t="s">
        <v>0</v>
      </c>
      <c r="L269" s="1">
        <v>34</v>
      </c>
      <c r="M269" s="1" t="str">
        <f t="shared" si="26"/>
        <v>Site-Specific Handling</v>
      </c>
      <c r="N269" s="1" t="str">
        <f t="shared" si="27"/>
        <v>10</v>
      </c>
    </row>
    <row r="270" spans="1:14" x14ac:dyDescent="0.2">
      <c r="A270" s="1">
        <v>1050676</v>
      </c>
      <c r="B270" s="1">
        <v>1050776</v>
      </c>
      <c r="C270" s="1" t="s">
        <v>2</v>
      </c>
      <c r="D270" s="1" t="str">
        <f t="shared" si="28"/>
        <v>FW</v>
      </c>
      <c r="E270" s="1">
        <f t="shared" si="29"/>
        <v>10</v>
      </c>
      <c r="F270" s="1" t="str">
        <f t="shared" si="24"/>
        <v>10-20cm Full Width</v>
      </c>
      <c r="G270" s="1" t="str">
        <f t="shared" si="25"/>
        <v>10-20cm FW</v>
      </c>
      <c r="J270" s="1" t="s">
        <v>7</v>
      </c>
      <c r="K270" s="1" t="s">
        <v>3</v>
      </c>
      <c r="L270" s="1">
        <v>100</v>
      </c>
      <c r="M270" s="1" t="str">
        <f t="shared" si="26"/>
        <v>Full Width</v>
      </c>
      <c r="N270" s="1" t="str">
        <f t="shared" si="27"/>
        <v>10</v>
      </c>
    </row>
    <row r="271" spans="1:14" x14ac:dyDescent="0.2">
      <c r="A271" s="1">
        <v>1050776</v>
      </c>
      <c r="B271" s="1">
        <v>1050819</v>
      </c>
      <c r="C271" s="1" t="s">
        <v>2</v>
      </c>
      <c r="D271" s="1" t="str">
        <f t="shared" si="28"/>
        <v>SSH</v>
      </c>
      <c r="E271" s="1">
        <f t="shared" si="29"/>
        <v>10</v>
      </c>
      <c r="F271" s="1" t="str">
        <f t="shared" si="24"/>
        <v>10-20cm Site-Specific Handling</v>
      </c>
      <c r="G271" s="1" t="str">
        <f t="shared" si="25"/>
        <v>10-20cm SSH</v>
      </c>
      <c r="J271" s="1" t="s">
        <v>7</v>
      </c>
      <c r="K271" s="1" t="s">
        <v>0</v>
      </c>
      <c r="L271" s="1">
        <v>43</v>
      </c>
      <c r="M271" s="1" t="str">
        <f t="shared" si="26"/>
        <v>Site-Specific Handling</v>
      </c>
      <c r="N271" s="1" t="str">
        <f t="shared" si="27"/>
        <v>10</v>
      </c>
    </row>
    <row r="272" spans="1:14" x14ac:dyDescent="0.2">
      <c r="A272" s="1">
        <v>1050819</v>
      </c>
      <c r="B272" s="1">
        <v>1050910</v>
      </c>
      <c r="C272" s="1" t="s">
        <v>2</v>
      </c>
      <c r="D272" s="1" t="str">
        <f t="shared" si="28"/>
        <v>FW</v>
      </c>
      <c r="E272" s="1">
        <f t="shared" si="29"/>
        <v>10</v>
      </c>
      <c r="F272" s="1" t="str">
        <f t="shared" si="24"/>
        <v>10-20cm Full Width</v>
      </c>
      <c r="G272" s="1" t="str">
        <f t="shared" si="25"/>
        <v>10-20cm FW</v>
      </c>
      <c r="J272" s="1" t="s">
        <v>7</v>
      </c>
      <c r="K272" s="1" t="s">
        <v>3</v>
      </c>
      <c r="L272" s="1">
        <v>91</v>
      </c>
      <c r="M272" s="1" t="str">
        <f t="shared" si="26"/>
        <v>Full Width</v>
      </c>
      <c r="N272" s="1" t="str">
        <f t="shared" si="27"/>
        <v>10</v>
      </c>
    </row>
    <row r="273" spans="1:14" x14ac:dyDescent="0.2">
      <c r="A273" s="1">
        <v>1050910</v>
      </c>
      <c r="B273" s="1">
        <v>1051339</v>
      </c>
      <c r="C273" s="1" t="s">
        <v>2</v>
      </c>
      <c r="D273" s="1" t="str">
        <f t="shared" si="28"/>
        <v>FW</v>
      </c>
      <c r="E273" s="1">
        <f t="shared" si="29"/>
        <v>20</v>
      </c>
      <c r="F273" s="1" t="str">
        <f t="shared" si="24"/>
        <v>20cm Full Width</v>
      </c>
      <c r="G273" s="1" t="str">
        <f t="shared" si="25"/>
        <v>20cm FW</v>
      </c>
      <c r="J273" s="1" t="s">
        <v>4</v>
      </c>
      <c r="K273" s="1" t="s">
        <v>3</v>
      </c>
      <c r="L273" s="1">
        <v>429</v>
      </c>
      <c r="M273" s="1" t="str">
        <f t="shared" si="26"/>
        <v>Full Width</v>
      </c>
      <c r="N273" s="1" t="str">
        <f t="shared" si="27"/>
        <v>20</v>
      </c>
    </row>
    <row r="274" spans="1:14" x14ac:dyDescent="0.2">
      <c r="A274" s="1">
        <v>1051339</v>
      </c>
      <c r="B274" s="1">
        <v>1051752</v>
      </c>
      <c r="C274" s="1" t="s">
        <v>2</v>
      </c>
      <c r="D274" s="1" t="str">
        <f t="shared" si="28"/>
        <v>FW</v>
      </c>
      <c r="E274" s="1">
        <f t="shared" si="29"/>
        <v>20</v>
      </c>
      <c r="F274" s="1" t="str">
        <f t="shared" si="24"/>
        <v>20-25cm Full Width</v>
      </c>
      <c r="G274" s="1" t="str">
        <f t="shared" si="25"/>
        <v>20-25cm FW</v>
      </c>
      <c r="J274" s="1" t="s">
        <v>21</v>
      </c>
      <c r="K274" s="1" t="s">
        <v>3</v>
      </c>
      <c r="L274" s="1">
        <v>413</v>
      </c>
      <c r="M274" s="1" t="str">
        <f t="shared" si="26"/>
        <v>Full Width</v>
      </c>
      <c r="N274" s="1" t="str">
        <f t="shared" si="27"/>
        <v>20</v>
      </c>
    </row>
    <row r="275" spans="1:14" x14ac:dyDescent="0.2">
      <c r="A275" s="1">
        <v>1051752</v>
      </c>
      <c r="B275" s="1">
        <v>1052438</v>
      </c>
      <c r="C275" s="1" t="s">
        <v>2</v>
      </c>
      <c r="D275" s="1" t="str">
        <f t="shared" si="28"/>
        <v>FW</v>
      </c>
      <c r="E275" s="1">
        <f t="shared" si="29"/>
        <v>10</v>
      </c>
      <c r="F275" s="1" t="str">
        <f t="shared" si="24"/>
        <v>10cm Full Width</v>
      </c>
      <c r="G275" s="1" t="str">
        <f t="shared" si="25"/>
        <v>10cm FW</v>
      </c>
      <c r="J275" s="1" t="s">
        <v>20</v>
      </c>
      <c r="K275" s="1" t="s">
        <v>3</v>
      </c>
      <c r="L275" s="1">
        <v>686</v>
      </c>
      <c r="M275" s="1" t="str">
        <f t="shared" si="26"/>
        <v>Full Width</v>
      </c>
      <c r="N275" s="1" t="str">
        <f t="shared" si="27"/>
        <v>10</v>
      </c>
    </row>
    <row r="276" spans="1:14" x14ac:dyDescent="0.2">
      <c r="A276" s="1">
        <v>1052438</v>
      </c>
      <c r="B276" s="1">
        <v>1052457</v>
      </c>
      <c r="C276" s="1" t="s">
        <v>2</v>
      </c>
      <c r="D276" s="1" t="str">
        <f t="shared" si="28"/>
        <v>SSH</v>
      </c>
      <c r="E276" s="1">
        <f t="shared" si="29"/>
        <v>10</v>
      </c>
      <c r="F276" s="1" t="str">
        <f t="shared" si="24"/>
        <v>10cm Site-Specific Handling</v>
      </c>
      <c r="G276" s="1" t="str">
        <f t="shared" si="25"/>
        <v>10cm SSH</v>
      </c>
      <c r="J276" s="1" t="s">
        <v>20</v>
      </c>
      <c r="K276" s="1" t="s">
        <v>0</v>
      </c>
      <c r="L276" s="1">
        <v>19</v>
      </c>
      <c r="M276" s="1" t="str">
        <f t="shared" si="26"/>
        <v>Site-Specific Handling</v>
      </c>
      <c r="N276" s="1" t="str">
        <f t="shared" si="27"/>
        <v>10</v>
      </c>
    </row>
    <row r="277" spans="1:14" x14ac:dyDescent="0.2">
      <c r="A277" s="1">
        <v>1052457</v>
      </c>
      <c r="B277" s="1">
        <v>1053067</v>
      </c>
      <c r="C277" s="1" t="s">
        <v>2</v>
      </c>
      <c r="D277" s="1" t="str">
        <f t="shared" si="28"/>
        <v>FW</v>
      </c>
      <c r="E277" s="1">
        <f t="shared" si="29"/>
        <v>10</v>
      </c>
      <c r="F277" s="1" t="str">
        <f t="shared" si="24"/>
        <v>10cm Full Width</v>
      </c>
      <c r="G277" s="1" t="str">
        <f t="shared" si="25"/>
        <v>10cm FW</v>
      </c>
      <c r="J277" s="1" t="s">
        <v>20</v>
      </c>
      <c r="K277" s="1" t="s">
        <v>3</v>
      </c>
      <c r="L277" s="1">
        <v>610</v>
      </c>
      <c r="M277" s="1" t="str">
        <f t="shared" si="26"/>
        <v>Full Width</v>
      </c>
      <c r="N277" s="1" t="str">
        <f t="shared" si="27"/>
        <v>10</v>
      </c>
    </row>
    <row r="278" spans="1:14" x14ac:dyDescent="0.2">
      <c r="A278" s="1">
        <v>1053067</v>
      </c>
      <c r="B278" s="1">
        <v>1053184</v>
      </c>
      <c r="C278" s="1" t="s">
        <v>2</v>
      </c>
      <c r="D278" s="1" t="str">
        <f t="shared" si="28"/>
        <v>SSH</v>
      </c>
      <c r="E278" s="1">
        <f t="shared" si="29"/>
        <v>10</v>
      </c>
      <c r="F278" s="1" t="str">
        <f t="shared" si="24"/>
        <v>10cm Site-Specific Handling</v>
      </c>
      <c r="G278" s="1" t="str">
        <f t="shared" si="25"/>
        <v>10cm SSH</v>
      </c>
      <c r="J278" s="1" t="s">
        <v>20</v>
      </c>
      <c r="K278" s="1" t="s">
        <v>0</v>
      </c>
      <c r="L278" s="1">
        <v>117</v>
      </c>
      <c r="M278" s="1" t="str">
        <f t="shared" si="26"/>
        <v>Site-Specific Handling</v>
      </c>
      <c r="N278" s="1" t="str">
        <f t="shared" si="27"/>
        <v>10</v>
      </c>
    </row>
    <row r="279" spans="1:14" x14ac:dyDescent="0.2">
      <c r="A279" s="1">
        <v>1053184</v>
      </c>
      <c r="B279" s="1">
        <v>1053258</v>
      </c>
      <c r="C279" s="1" t="s">
        <v>2</v>
      </c>
      <c r="D279" s="1" t="str">
        <f t="shared" si="28"/>
        <v>SSH</v>
      </c>
      <c r="E279" s="1">
        <f t="shared" si="29"/>
        <v>10</v>
      </c>
      <c r="F279" s="1" t="str">
        <f t="shared" si="24"/>
        <v>10-15cm Site-Specific Handling</v>
      </c>
      <c r="G279" s="1" t="str">
        <f t="shared" si="25"/>
        <v>10-15cm SSH</v>
      </c>
      <c r="J279" s="1" t="s">
        <v>9</v>
      </c>
      <c r="K279" s="1" t="s">
        <v>0</v>
      </c>
      <c r="L279" s="1">
        <v>74</v>
      </c>
      <c r="M279" s="1" t="str">
        <f t="shared" si="26"/>
        <v>Site-Specific Handling</v>
      </c>
      <c r="N279" s="1" t="str">
        <f t="shared" si="27"/>
        <v>10</v>
      </c>
    </row>
    <row r="280" spans="1:14" x14ac:dyDescent="0.2">
      <c r="A280" s="1">
        <v>1053258</v>
      </c>
      <c r="B280" s="1">
        <v>1054105</v>
      </c>
      <c r="C280" s="1" t="s">
        <v>2</v>
      </c>
      <c r="D280" s="1" t="str">
        <f t="shared" si="28"/>
        <v>FW</v>
      </c>
      <c r="E280" s="1">
        <f t="shared" si="29"/>
        <v>10</v>
      </c>
      <c r="F280" s="1" t="str">
        <f t="shared" si="24"/>
        <v>10-15cm Full Width</v>
      </c>
      <c r="G280" s="1" t="str">
        <f t="shared" si="25"/>
        <v>10-15cm FW</v>
      </c>
      <c r="J280" s="1" t="s">
        <v>9</v>
      </c>
      <c r="K280" s="1" t="s">
        <v>3</v>
      </c>
      <c r="L280" s="1">
        <v>847</v>
      </c>
      <c r="M280" s="1" t="str">
        <f t="shared" si="26"/>
        <v>Full Width</v>
      </c>
      <c r="N280" s="1" t="str">
        <f t="shared" si="27"/>
        <v>10</v>
      </c>
    </row>
    <row r="281" spans="1:14" x14ac:dyDescent="0.2">
      <c r="A281" s="1">
        <v>1054105</v>
      </c>
      <c r="B281" s="1">
        <v>1054163</v>
      </c>
      <c r="C281" s="1" t="s">
        <v>2</v>
      </c>
      <c r="D281" s="1" t="str">
        <f t="shared" si="28"/>
        <v>FW</v>
      </c>
      <c r="E281" s="1">
        <f t="shared" si="29"/>
        <v>5</v>
      </c>
      <c r="F281" s="1" t="str">
        <f t="shared" si="24"/>
        <v>5-10cm Full Width</v>
      </c>
      <c r="G281" s="1" t="str">
        <f t="shared" si="25"/>
        <v>5-10cm FW</v>
      </c>
      <c r="J281" s="1" t="s">
        <v>19</v>
      </c>
      <c r="K281" s="1" t="s">
        <v>3</v>
      </c>
      <c r="L281" s="1">
        <v>58</v>
      </c>
      <c r="M281" s="1" t="str">
        <f t="shared" si="26"/>
        <v>Full Width</v>
      </c>
      <c r="N281" s="1" t="str">
        <f t="shared" si="27"/>
        <v>05</v>
      </c>
    </row>
    <row r="282" spans="1:14" x14ac:dyDescent="0.2">
      <c r="A282" s="1">
        <v>1054163</v>
      </c>
      <c r="B282" s="1">
        <v>1054183</v>
      </c>
      <c r="C282" s="1" t="s">
        <v>2</v>
      </c>
      <c r="D282" s="1" t="str">
        <f t="shared" si="28"/>
        <v>SSH</v>
      </c>
      <c r="E282" s="1">
        <f t="shared" si="29"/>
        <v>5</v>
      </c>
      <c r="F282" s="1" t="str">
        <f t="shared" si="24"/>
        <v>5-10cm Site-Specific Handling</v>
      </c>
      <c r="G282" s="1" t="str">
        <f t="shared" si="25"/>
        <v>5-10cm SSH</v>
      </c>
      <c r="J282" s="1" t="s">
        <v>19</v>
      </c>
      <c r="K282" s="1" t="s">
        <v>0</v>
      </c>
      <c r="L282" s="1">
        <v>20</v>
      </c>
      <c r="M282" s="1" t="str">
        <f t="shared" si="26"/>
        <v>Site-Specific Handling</v>
      </c>
      <c r="N282" s="1" t="str">
        <f t="shared" si="27"/>
        <v>05</v>
      </c>
    </row>
    <row r="283" spans="1:14" x14ac:dyDescent="0.2">
      <c r="A283" s="1">
        <v>1054183</v>
      </c>
      <c r="B283" s="1">
        <v>1054615</v>
      </c>
      <c r="C283" s="1" t="s">
        <v>2</v>
      </c>
      <c r="D283" s="1" t="str">
        <f t="shared" si="28"/>
        <v>FW</v>
      </c>
      <c r="E283" s="1">
        <f t="shared" si="29"/>
        <v>5</v>
      </c>
      <c r="F283" s="1" t="str">
        <f t="shared" si="24"/>
        <v>5-10cm Full Width</v>
      </c>
      <c r="G283" s="1" t="str">
        <f t="shared" si="25"/>
        <v>5-10cm FW</v>
      </c>
      <c r="J283" s="1" t="s">
        <v>19</v>
      </c>
      <c r="K283" s="1" t="s">
        <v>3</v>
      </c>
      <c r="L283" s="1">
        <v>432</v>
      </c>
      <c r="M283" s="1" t="str">
        <f t="shared" si="26"/>
        <v>Full Width</v>
      </c>
      <c r="N283" s="1" t="str">
        <f t="shared" si="27"/>
        <v>05</v>
      </c>
    </row>
    <row r="284" spans="1:14" x14ac:dyDescent="0.2">
      <c r="A284" s="1">
        <v>1054615</v>
      </c>
      <c r="B284" s="1">
        <v>1054721</v>
      </c>
      <c r="C284" s="1" t="s">
        <v>2</v>
      </c>
      <c r="D284" s="1" t="str">
        <f t="shared" si="28"/>
        <v>FW</v>
      </c>
      <c r="E284" s="1">
        <f t="shared" si="29"/>
        <v>15</v>
      </c>
      <c r="F284" s="1" t="str">
        <f t="shared" si="24"/>
        <v>15cm Full Width</v>
      </c>
      <c r="G284" s="1" t="str">
        <f t="shared" si="25"/>
        <v>15cm FW</v>
      </c>
      <c r="J284" s="1" t="s">
        <v>5</v>
      </c>
      <c r="K284" s="1" t="s">
        <v>3</v>
      </c>
      <c r="L284" s="1">
        <v>106</v>
      </c>
      <c r="M284" s="1" t="str">
        <f t="shared" si="26"/>
        <v>Full Width</v>
      </c>
      <c r="N284" s="1" t="str">
        <f t="shared" si="27"/>
        <v>15</v>
      </c>
    </row>
    <row r="285" spans="1:14" x14ac:dyDescent="0.2">
      <c r="A285" s="1">
        <v>1054721</v>
      </c>
      <c r="B285" s="1">
        <v>1054741</v>
      </c>
      <c r="C285" s="1" t="s">
        <v>2</v>
      </c>
      <c r="D285" s="1" t="str">
        <f t="shared" si="28"/>
        <v>SSH</v>
      </c>
      <c r="E285" s="1">
        <f t="shared" si="29"/>
        <v>15</v>
      </c>
      <c r="F285" s="1" t="str">
        <f t="shared" si="24"/>
        <v>15cm Site-Specific Handling</v>
      </c>
      <c r="G285" s="1" t="str">
        <f t="shared" si="25"/>
        <v>15cm SSH</v>
      </c>
      <c r="J285" s="1" t="s">
        <v>5</v>
      </c>
      <c r="K285" s="1" t="s">
        <v>0</v>
      </c>
      <c r="L285" s="1">
        <v>20</v>
      </c>
      <c r="M285" s="1" t="str">
        <f t="shared" si="26"/>
        <v>Site-Specific Handling</v>
      </c>
      <c r="N285" s="1" t="str">
        <f t="shared" si="27"/>
        <v>15</v>
      </c>
    </row>
    <row r="286" spans="1:14" x14ac:dyDescent="0.2">
      <c r="A286" s="1">
        <v>1054741</v>
      </c>
      <c r="B286" s="1">
        <v>1054948</v>
      </c>
      <c r="C286" s="1" t="s">
        <v>2</v>
      </c>
      <c r="D286" s="1" t="str">
        <f t="shared" si="28"/>
        <v>FW</v>
      </c>
      <c r="E286" s="1">
        <f t="shared" si="29"/>
        <v>15</v>
      </c>
      <c r="F286" s="1" t="str">
        <f t="shared" si="24"/>
        <v>15cm Full Width</v>
      </c>
      <c r="G286" s="1" t="str">
        <f t="shared" si="25"/>
        <v>15cm FW</v>
      </c>
      <c r="J286" s="1" t="s">
        <v>5</v>
      </c>
      <c r="K286" s="1" t="s">
        <v>3</v>
      </c>
      <c r="L286" s="1">
        <v>207</v>
      </c>
      <c r="M286" s="1" t="str">
        <f t="shared" si="26"/>
        <v>Full Width</v>
      </c>
      <c r="N286" s="1" t="str">
        <f t="shared" si="27"/>
        <v>15</v>
      </c>
    </row>
    <row r="287" spans="1:14" x14ac:dyDescent="0.2">
      <c r="A287" s="1">
        <v>1054948</v>
      </c>
      <c r="B287" s="1">
        <v>1055268</v>
      </c>
      <c r="C287" s="1" t="s">
        <v>2</v>
      </c>
      <c r="D287" s="1" t="str">
        <f t="shared" si="28"/>
        <v>FW(3-LIFT)</v>
      </c>
      <c r="E287" s="1">
        <f t="shared" si="29"/>
        <v>15</v>
      </c>
      <c r="F287" s="1" t="str">
        <f t="shared" si="24"/>
        <v>(15) [35]cm Full Width (3 Lift)</v>
      </c>
      <c r="G287" s="1" t="str">
        <f t="shared" si="25"/>
        <v>(15) [35]cm FW(3-LIFT)</v>
      </c>
      <c r="J287" s="1" t="s">
        <v>18</v>
      </c>
      <c r="K287" s="1" t="s">
        <v>14</v>
      </c>
      <c r="L287" s="1">
        <v>320</v>
      </c>
      <c r="M287" s="1" t="str">
        <f t="shared" si="26"/>
        <v>Full Width (3 Lift)</v>
      </c>
      <c r="N287" s="1" t="str">
        <f t="shared" si="27"/>
        <v>15</v>
      </c>
    </row>
    <row r="288" spans="1:14" x14ac:dyDescent="0.2">
      <c r="A288" s="1">
        <v>1055268</v>
      </c>
      <c r="B288" s="1">
        <v>1055300</v>
      </c>
      <c r="C288" s="1" t="s">
        <v>2</v>
      </c>
      <c r="D288" s="1" t="str">
        <f t="shared" si="28"/>
        <v>SSH</v>
      </c>
      <c r="E288" s="1">
        <f t="shared" si="29"/>
        <v>15</v>
      </c>
      <c r="F288" s="1" t="str">
        <f t="shared" si="24"/>
        <v>(15) [35]cm Site-Specific Handling</v>
      </c>
      <c r="G288" s="1" t="str">
        <f t="shared" si="25"/>
        <v>(15) [35]cm SSH</v>
      </c>
      <c r="J288" s="1" t="s">
        <v>18</v>
      </c>
      <c r="K288" s="1" t="s">
        <v>0</v>
      </c>
      <c r="L288" s="1">
        <v>32</v>
      </c>
      <c r="M288" s="1" t="str">
        <f t="shared" si="26"/>
        <v>Site-Specific Handling</v>
      </c>
      <c r="N288" s="1" t="str">
        <f t="shared" si="27"/>
        <v>15</v>
      </c>
    </row>
    <row r="289" spans="1:14" x14ac:dyDescent="0.2">
      <c r="A289" s="1">
        <v>1055300</v>
      </c>
      <c r="B289" s="1">
        <v>1055505</v>
      </c>
      <c r="C289" s="1" t="s">
        <v>2</v>
      </c>
      <c r="D289" s="1" t="str">
        <f t="shared" si="28"/>
        <v>FW</v>
      </c>
      <c r="E289" s="1">
        <f t="shared" si="29"/>
        <v>0</v>
      </c>
      <c r="F289" s="1" t="str">
        <f t="shared" si="24"/>
        <v>NONE Full Width</v>
      </c>
      <c r="G289" s="1" t="str">
        <f t="shared" si="25"/>
        <v>NONE FW</v>
      </c>
      <c r="J289" s="1" t="s">
        <v>12</v>
      </c>
      <c r="K289" s="1" t="s">
        <v>3</v>
      </c>
      <c r="L289" s="1">
        <v>205</v>
      </c>
      <c r="M289" s="1" t="str">
        <f t="shared" si="26"/>
        <v>Full Width</v>
      </c>
      <c r="N289" s="1" t="str">
        <f t="shared" si="27"/>
        <v>00</v>
      </c>
    </row>
    <row r="290" spans="1:14" x14ac:dyDescent="0.2">
      <c r="A290" s="1">
        <v>1055505</v>
      </c>
      <c r="B290" s="1">
        <v>1055524</v>
      </c>
      <c r="C290" s="1" t="s">
        <v>2</v>
      </c>
      <c r="D290" s="1" t="str">
        <f t="shared" si="28"/>
        <v>SSH</v>
      </c>
      <c r="E290" s="1">
        <f t="shared" si="29"/>
        <v>0</v>
      </c>
      <c r="F290" s="1" t="str">
        <f t="shared" si="24"/>
        <v>NONE Site-Specific Handling</v>
      </c>
      <c r="G290" s="1" t="str">
        <f t="shared" si="25"/>
        <v>NONE SSH</v>
      </c>
      <c r="J290" s="1" t="s">
        <v>12</v>
      </c>
      <c r="K290" s="1" t="s">
        <v>0</v>
      </c>
      <c r="L290" s="1">
        <v>19</v>
      </c>
      <c r="M290" s="1" t="str">
        <f t="shared" si="26"/>
        <v>Site-Specific Handling</v>
      </c>
      <c r="N290" s="1" t="str">
        <f t="shared" si="27"/>
        <v>00</v>
      </c>
    </row>
    <row r="291" spans="1:14" x14ac:dyDescent="0.2">
      <c r="A291" s="1">
        <v>1055524</v>
      </c>
      <c r="B291" s="1">
        <v>1056649</v>
      </c>
      <c r="C291" s="1" t="s">
        <v>2</v>
      </c>
      <c r="D291" s="1" t="str">
        <f t="shared" si="28"/>
        <v>FW</v>
      </c>
      <c r="E291" s="1">
        <f t="shared" si="29"/>
        <v>0</v>
      </c>
      <c r="F291" s="1" t="str">
        <f t="shared" si="24"/>
        <v>NONE Full Width</v>
      </c>
      <c r="G291" s="1" t="str">
        <f t="shared" si="25"/>
        <v>NONE FW</v>
      </c>
      <c r="J291" s="1" t="s">
        <v>12</v>
      </c>
      <c r="K291" s="1" t="s">
        <v>3</v>
      </c>
      <c r="L291" s="1">
        <v>1125</v>
      </c>
      <c r="M291" s="1" t="str">
        <f t="shared" si="26"/>
        <v>Full Width</v>
      </c>
      <c r="N291" s="1" t="str">
        <f t="shared" si="27"/>
        <v>00</v>
      </c>
    </row>
    <row r="292" spans="1:14" x14ac:dyDescent="0.2">
      <c r="A292" s="1">
        <v>1056649</v>
      </c>
      <c r="B292" s="1">
        <v>1056670</v>
      </c>
      <c r="C292" s="1" t="s">
        <v>2</v>
      </c>
      <c r="D292" s="1" t="str">
        <f t="shared" si="28"/>
        <v>SSH</v>
      </c>
      <c r="E292" s="1">
        <f t="shared" si="29"/>
        <v>0</v>
      </c>
      <c r="F292" s="1" t="str">
        <f t="shared" si="24"/>
        <v>NONE Site-Specific Handling</v>
      </c>
      <c r="G292" s="1" t="str">
        <f t="shared" si="25"/>
        <v>NONE SSH</v>
      </c>
      <c r="J292" s="1" t="s">
        <v>12</v>
      </c>
      <c r="K292" s="1" t="s">
        <v>0</v>
      </c>
      <c r="L292" s="1">
        <v>21</v>
      </c>
      <c r="M292" s="1" t="str">
        <f t="shared" si="26"/>
        <v>Site-Specific Handling</v>
      </c>
      <c r="N292" s="1" t="str">
        <f t="shared" si="27"/>
        <v>00</v>
      </c>
    </row>
    <row r="293" spans="1:14" x14ac:dyDescent="0.2">
      <c r="A293" s="1">
        <v>1056670</v>
      </c>
      <c r="B293" s="1">
        <v>1056790</v>
      </c>
      <c r="C293" s="1" t="s">
        <v>2</v>
      </c>
      <c r="D293" s="1" t="str">
        <f t="shared" si="28"/>
        <v>FW</v>
      </c>
      <c r="E293" s="1">
        <f t="shared" si="29"/>
        <v>15</v>
      </c>
      <c r="F293" s="1" t="str">
        <f t="shared" si="24"/>
        <v>(15) [35]cm Full Width</v>
      </c>
      <c r="G293" s="1" t="str">
        <f t="shared" si="25"/>
        <v>(15) [35]cm FW</v>
      </c>
      <c r="J293" s="1" t="s">
        <v>18</v>
      </c>
      <c r="K293" s="1" t="s">
        <v>3</v>
      </c>
      <c r="L293" s="1">
        <v>120</v>
      </c>
      <c r="M293" s="1" t="str">
        <f t="shared" si="26"/>
        <v>Full Width</v>
      </c>
      <c r="N293" s="1" t="str">
        <f t="shared" si="27"/>
        <v>15</v>
      </c>
    </row>
    <row r="294" spans="1:14" x14ac:dyDescent="0.2">
      <c r="A294" s="1">
        <v>1056790</v>
      </c>
      <c r="B294" s="1">
        <v>1056944</v>
      </c>
      <c r="C294" s="1" t="s">
        <v>2</v>
      </c>
      <c r="D294" s="1" t="str">
        <f t="shared" si="28"/>
        <v>FW(3-LIFT)</v>
      </c>
      <c r="E294" s="1">
        <f t="shared" si="29"/>
        <v>15</v>
      </c>
      <c r="F294" s="1" t="str">
        <f t="shared" si="24"/>
        <v>(15) [35]cm Full Width (3 Lift)</v>
      </c>
      <c r="G294" s="1" t="str">
        <f t="shared" si="25"/>
        <v>(15) [35]cm FW(3-LIFT)</v>
      </c>
      <c r="J294" s="1" t="s">
        <v>18</v>
      </c>
      <c r="K294" s="1" t="s">
        <v>14</v>
      </c>
      <c r="L294" s="1">
        <v>154</v>
      </c>
      <c r="M294" s="1" t="str">
        <f t="shared" si="26"/>
        <v>Full Width (3 Lift)</v>
      </c>
      <c r="N294" s="1" t="str">
        <f t="shared" si="27"/>
        <v>15</v>
      </c>
    </row>
    <row r="295" spans="1:14" x14ac:dyDescent="0.2">
      <c r="A295" s="1">
        <v>1056944</v>
      </c>
      <c r="B295" s="1">
        <v>1057845</v>
      </c>
      <c r="C295" s="1" t="s">
        <v>2</v>
      </c>
      <c r="D295" s="1" t="str">
        <f t="shared" si="28"/>
        <v>FW(3-LIFT)</v>
      </c>
      <c r="E295" s="1">
        <f t="shared" si="29"/>
        <v>15</v>
      </c>
      <c r="F295" s="1" t="str">
        <f t="shared" si="24"/>
        <v>(15-20) [30]cm Full Width (3 Lift)</v>
      </c>
      <c r="G295" s="1" t="str">
        <f t="shared" si="25"/>
        <v>(15-20) [30]cm FW(3-LIFT)</v>
      </c>
      <c r="J295" s="1" t="s">
        <v>17</v>
      </c>
      <c r="K295" s="1" t="s">
        <v>14</v>
      </c>
      <c r="L295" s="1">
        <v>901</v>
      </c>
      <c r="M295" s="1" t="str">
        <f t="shared" si="26"/>
        <v>Full Width (3 Lift)</v>
      </c>
      <c r="N295" s="1" t="str">
        <f t="shared" si="27"/>
        <v>15</v>
      </c>
    </row>
    <row r="296" spans="1:14" x14ac:dyDescent="0.2">
      <c r="A296" s="1">
        <v>1057845</v>
      </c>
      <c r="B296" s="1">
        <v>1058747</v>
      </c>
      <c r="C296" s="1" t="s">
        <v>2</v>
      </c>
      <c r="D296" s="1" t="str">
        <f t="shared" si="28"/>
        <v>FW(3-LIFT)</v>
      </c>
      <c r="E296" s="1">
        <f t="shared" si="29"/>
        <v>25</v>
      </c>
      <c r="F296" s="1" t="str">
        <f t="shared" si="24"/>
        <v>(25-30) [20]cm Full Width (3 Lift)</v>
      </c>
      <c r="G296" s="1" t="str">
        <f t="shared" si="25"/>
        <v>(25-30) [20]cm FW(3-LIFT)</v>
      </c>
      <c r="J296" s="1" t="s">
        <v>16</v>
      </c>
      <c r="K296" s="1" t="s">
        <v>14</v>
      </c>
      <c r="L296" s="1">
        <v>902</v>
      </c>
      <c r="M296" s="1" t="str">
        <f t="shared" si="26"/>
        <v>Full Width (3 Lift)</v>
      </c>
      <c r="N296" s="1" t="str">
        <f t="shared" si="27"/>
        <v>25</v>
      </c>
    </row>
    <row r="297" spans="1:14" x14ac:dyDescent="0.2">
      <c r="A297" s="1">
        <v>1058747</v>
      </c>
      <c r="B297" s="1">
        <v>1058803</v>
      </c>
      <c r="C297" s="1" t="s">
        <v>2</v>
      </c>
      <c r="D297" s="1" t="str">
        <f t="shared" si="28"/>
        <v>SSH</v>
      </c>
      <c r="E297" s="1">
        <f t="shared" si="29"/>
        <v>15</v>
      </c>
      <c r="F297" s="1" t="str">
        <f t="shared" si="24"/>
        <v>15-20cm Site-Specific Handling</v>
      </c>
      <c r="G297" s="1" t="str">
        <f t="shared" si="25"/>
        <v>15-20cm SSH</v>
      </c>
      <c r="J297" s="1" t="s">
        <v>6</v>
      </c>
      <c r="K297" s="1" t="s">
        <v>0</v>
      </c>
      <c r="L297" s="1">
        <v>56</v>
      </c>
      <c r="M297" s="1" t="str">
        <f t="shared" si="26"/>
        <v>Site-Specific Handling</v>
      </c>
      <c r="N297" s="1" t="str">
        <f t="shared" si="27"/>
        <v>15</v>
      </c>
    </row>
    <row r="298" spans="1:14" x14ac:dyDescent="0.2">
      <c r="A298" s="1">
        <v>1058803</v>
      </c>
      <c r="B298" s="1">
        <v>1058853</v>
      </c>
      <c r="C298" s="1" t="s">
        <v>2</v>
      </c>
      <c r="D298" s="1" t="str">
        <f t="shared" si="28"/>
        <v>FW(3-LIFT)</v>
      </c>
      <c r="E298" s="1">
        <f t="shared" si="29"/>
        <v>25</v>
      </c>
      <c r="F298" s="1" t="str">
        <f t="shared" si="24"/>
        <v>(25) [25]cm Full Width (3 Lift)</v>
      </c>
      <c r="G298" s="1" t="str">
        <f t="shared" si="25"/>
        <v>(25) [25]cm FW(3-LIFT)</v>
      </c>
      <c r="J298" s="1" t="s">
        <v>15</v>
      </c>
      <c r="K298" s="1" t="s">
        <v>14</v>
      </c>
      <c r="L298" s="1">
        <v>50</v>
      </c>
      <c r="M298" s="1" t="str">
        <f t="shared" si="26"/>
        <v>Full Width (3 Lift)</v>
      </c>
      <c r="N298" s="1" t="str">
        <f t="shared" si="27"/>
        <v>25</v>
      </c>
    </row>
    <row r="299" spans="1:14" x14ac:dyDescent="0.2">
      <c r="A299" s="1">
        <v>1058853</v>
      </c>
      <c r="B299" s="1">
        <v>1059001</v>
      </c>
      <c r="C299" s="1" t="s">
        <v>2</v>
      </c>
      <c r="D299" s="1" t="str">
        <f t="shared" si="28"/>
        <v>FW</v>
      </c>
      <c r="E299" s="1">
        <f t="shared" si="29"/>
        <v>10</v>
      </c>
      <c r="F299" s="1" t="str">
        <f t="shared" si="24"/>
        <v>10-15cm Full Width</v>
      </c>
      <c r="G299" s="1" t="str">
        <f t="shared" si="25"/>
        <v>10-15cm FW</v>
      </c>
      <c r="J299" s="1" t="s">
        <v>9</v>
      </c>
      <c r="K299" s="1" t="s">
        <v>3</v>
      </c>
      <c r="L299" s="1">
        <v>148</v>
      </c>
      <c r="M299" s="1" t="str">
        <f t="shared" si="26"/>
        <v>Full Width</v>
      </c>
      <c r="N299" s="1" t="str">
        <f t="shared" si="27"/>
        <v>10</v>
      </c>
    </row>
    <row r="300" spans="1:14" x14ac:dyDescent="0.2">
      <c r="A300" s="1">
        <v>1059001</v>
      </c>
      <c r="B300" s="1">
        <v>1059034</v>
      </c>
      <c r="C300" s="1" t="s">
        <v>2</v>
      </c>
      <c r="D300" s="1" t="str">
        <f t="shared" si="28"/>
        <v>SSH</v>
      </c>
      <c r="E300" s="1">
        <f t="shared" si="29"/>
        <v>10</v>
      </c>
      <c r="F300" s="1" t="str">
        <f t="shared" si="24"/>
        <v>10-15cm Site-Specific Handling</v>
      </c>
      <c r="G300" s="1" t="str">
        <f t="shared" si="25"/>
        <v>10-15cm SSH</v>
      </c>
      <c r="J300" s="1" t="s">
        <v>9</v>
      </c>
      <c r="K300" s="1" t="s">
        <v>0</v>
      </c>
      <c r="L300" s="1">
        <v>33</v>
      </c>
      <c r="M300" s="1" t="str">
        <f t="shared" si="26"/>
        <v>Site-Specific Handling</v>
      </c>
      <c r="N300" s="1" t="str">
        <f t="shared" si="27"/>
        <v>10</v>
      </c>
    </row>
    <row r="301" spans="1:14" x14ac:dyDescent="0.2">
      <c r="A301" s="1">
        <v>1059034</v>
      </c>
      <c r="B301" s="1">
        <v>1059232</v>
      </c>
      <c r="C301" s="1" t="s">
        <v>2</v>
      </c>
      <c r="D301" s="1" t="str">
        <f t="shared" si="28"/>
        <v>FW</v>
      </c>
      <c r="E301" s="1">
        <f t="shared" si="29"/>
        <v>10</v>
      </c>
      <c r="F301" s="1" t="str">
        <f t="shared" si="24"/>
        <v>10-15cm Full Width</v>
      </c>
      <c r="G301" s="1" t="str">
        <f t="shared" si="25"/>
        <v>10-15cm FW</v>
      </c>
      <c r="J301" s="1" t="s">
        <v>9</v>
      </c>
      <c r="K301" s="1" t="s">
        <v>3</v>
      </c>
      <c r="L301" s="1">
        <v>198</v>
      </c>
      <c r="M301" s="1" t="str">
        <f t="shared" si="26"/>
        <v>Full Width</v>
      </c>
      <c r="N301" s="1" t="str">
        <f t="shared" si="27"/>
        <v>10</v>
      </c>
    </row>
    <row r="302" spans="1:14" x14ac:dyDescent="0.2">
      <c r="A302" s="1">
        <v>1059232</v>
      </c>
      <c r="B302" s="1">
        <v>1059288</v>
      </c>
      <c r="C302" s="1" t="s">
        <v>2</v>
      </c>
      <c r="D302" s="1" t="str">
        <f t="shared" si="28"/>
        <v>FW</v>
      </c>
      <c r="E302" s="1">
        <f t="shared" si="29"/>
        <v>15</v>
      </c>
      <c r="F302" s="1" t="str">
        <f t="shared" si="24"/>
        <v>15-20cm Full Width</v>
      </c>
      <c r="G302" s="1" t="str">
        <f t="shared" si="25"/>
        <v>15-20cm FW</v>
      </c>
      <c r="J302" s="1" t="s">
        <v>6</v>
      </c>
      <c r="K302" s="1" t="s">
        <v>3</v>
      </c>
      <c r="L302" s="1">
        <v>56</v>
      </c>
      <c r="M302" s="1" t="str">
        <f t="shared" si="26"/>
        <v>Full Width</v>
      </c>
      <c r="N302" s="1" t="str">
        <f t="shared" si="27"/>
        <v>15</v>
      </c>
    </row>
    <row r="303" spans="1:14" x14ac:dyDescent="0.2">
      <c r="A303" s="1">
        <v>1059288</v>
      </c>
      <c r="B303" s="1">
        <v>1059411</v>
      </c>
      <c r="C303" s="1" t="s">
        <v>2</v>
      </c>
      <c r="D303" s="1" t="str">
        <f t="shared" si="28"/>
        <v>SSH</v>
      </c>
      <c r="E303" s="1">
        <f t="shared" si="29"/>
        <v>15</v>
      </c>
      <c r="F303" s="1" t="str">
        <f t="shared" si="24"/>
        <v>15-20cm Site-Specific Handling</v>
      </c>
      <c r="G303" s="1" t="str">
        <f t="shared" si="25"/>
        <v>15-20cm SSH</v>
      </c>
      <c r="J303" s="1" t="s">
        <v>6</v>
      </c>
      <c r="K303" s="1" t="s">
        <v>0</v>
      </c>
      <c r="L303" s="1">
        <v>123</v>
      </c>
      <c r="M303" s="1" t="str">
        <f t="shared" si="26"/>
        <v>Site-Specific Handling</v>
      </c>
      <c r="N303" s="1" t="str">
        <f t="shared" si="27"/>
        <v>15</v>
      </c>
    </row>
    <row r="304" spans="1:14" x14ac:dyDescent="0.2">
      <c r="A304" s="1">
        <v>1059411</v>
      </c>
      <c r="B304" s="1">
        <v>1060000</v>
      </c>
      <c r="C304" s="1" t="s">
        <v>2</v>
      </c>
      <c r="D304" s="1" t="str">
        <f t="shared" si="28"/>
        <v>FW</v>
      </c>
      <c r="E304" s="1">
        <f t="shared" si="29"/>
        <v>10</v>
      </c>
      <c r="F304" s="1" t="str">
        <f t="shared" si="24"/>
        <v>10-15cm Full Width</v>
      </c>
      <c r="G304" s="1" t="str">
        <f t="shared" si="25"/>
        <v>10-15cm FW</v>
      </c>
      <c r="J304" s="1" t="s">
        <v>9</v>
      </c>
      <c r="K304" s="1" t="s">
        <v>3</v>
      </c>
      <c r="L304" s="1">
        <v>589</v>
      </c>
      <c r="M304" s="1" t="str">
        <f t="shared" si="26"/>
        <v>Full Width</v>
      </c>
      <c r="N304" s="1" t="str">
        <f t="shared" si="27"/>
        <v>10</v>
      </c>
    </row>
    <row r="305" spans="1:14" x14ac:dyDescent="0.2">
      <c r="A305" s="1">
        <v>1060000</v>
      </c>
      <c r="B305" s="1">
        <v>1062200</v>
      </c>
      <c r="C305" s="1" t="s">
        <v>2</v>
      </c>
      <c r="D305" s="1" t="str">
        <f t="shared" si="28"/>
        <v>SSH</v>
      </c>
      <c r="E305" s="1">
        <f t="shared" si="29"/>
        <v>0</v>
      </c>
      <c r="F305" s="1" t="str">
        <f t="shared" si="24"/>
        <v>0cm Site-Specific Handling</v>
      </c>
      <c r="G305" s="1" t="str">
        <f t="shared" si="25"/>
        <v>0cm SSH</v>
      </c>
      <c r="J305" s="1" t="s">
        <v>1</v>
      </c>
      <c r="K305" s="1" t="s">
        <v>0</v>
      </c>
      <c r="L305" s="1">
        <v>2200</v>
      </c>
      <c r="M305" s="1" t="str">
        <f t="shared" si="26"/>
        <v>Site-Specific Handling</v>
      </c>
      <c r="N305" s="1" t="str">
        <f t="shared" si="27"/>
        <v>00</v>
      </c>
    </row>
    <row r="306" spans="1:14" x14ac:dyDescent="0.2">
      <c r="A306" s="1">
        <v>1062200</v>
      </c>
      <c r="B306" s="1">
        <v>1062240</v>
      </c>
      <c r="C306" s="1" t="s">
        <v>2</v>
      </c>
      <c r="D306" s="1" t="str">
        <f t="shared" si="28"/>
        <v>FW</v>
      </c>
      <c r="E306" s="1">
        <f t="shared" si="29"/>
        <v>15</v>
      </c>
      <c r="F306" s="1" t="str">
        <f t="shared" si="24"/>
        <v>15-20cm Full Width</v>
      </c>
      <c r="G306" s="1" t="str">
        <f t="shared" si="25"/>
        <v>15-20cm FW</v>
      </c>
      <c r="J306" s="1" t="s">
        <v>6</v>
      </c>
      <c r="K306" s="1" t="s">
        <v>3</v>
      </c>
      <c r="L306" s="1">
        <v>40</v>
      </c>
      <c r="M306" s="1" t="str">
        <f t="shared" si="26"/>
        <v>Full Width</v>
      </c>
      <c r="N306" s="1" t="str">
        <f t="shared" si="27"/>
        <v>15</v>
      </c>
    </row>
    <row r="307" spans="1:14" x14ac:dyDescent="0.2">
      <c r="A307" s="1">
        <v>1062240</v>
      </c>
      <c r="B307" s="1">
        <v>1062348</v>
      </c>
      <c r="C307" s="1" t="s">
        <v>2</v>
      </c>
      <c r="D307" s="1" t="str">
        <f t="shared" si="28"/>
        <v>SSH</v>
      </c>
      <c r="E307" s="1">
        <f t="shared" si="29"/>
        <v>15</v>
      </c>
      <c r="F307" s="1" t="str">
        <f t="shared" si="24"/>
        <v>15-20cm Site-Specific Handling</v>
      </c>
      <c r="G307" s="1" t="str">
        <f t="shared" si="25"/>
        <v>15-20cm SSH</v>
      </c>
      <c r="J307" s="1" t="s">
        <v>6</v>
      </c>
      <c r="K307" s="1" t="s">
        <v>0</v>
      </c>
      <c r="L307" s="1">
        <v>108</v>
      </c>
      <c r="M307" s="1" t="str">
        <f t="shared" si="26"/>
        <v>Site-Specific Handling</v>
      </c>
      <c r="N307" s="1" t="str">
        <f t="shared" si="27"/>
        <v>15</v>
      </c>
    </row>
    <row r="308" spans="1:14" x14ac:dyDescent="0.2">
      <c r="A308" s="1">
        <v>1062348</v>
      </c>
      <c r="B308" s="1">
        <v>1062614</v>
      </c>
      <c r="C308" s="1" t="s">
        <v>2</v>
      </c>
      <c r="D308" s="1" t="str">
        <f t="shared" si="28"/>
        <v>FW</v>
      </c>
      <c r="E308" s="1">
        <f t="shared" si="29"/>
        <v>15</v>
      </c>
      <c r="F308" s="1" t="str">
        <f t="shared" si="24"/>
        <v>15-20cm Full Width</v>
      </c>
      <c r="G308" s="1" t="str">
        <f t="shared" si="25"/>
        <v>15-20cm FW</v>
      </c>
      <c r="J308" s="1" t="s">
        <v>6</v>
      </c>
      <c r="K308" s="1" t="s">
        <v>3</v>
      </c>
      <c r="L308" s="1">
        <v>266</v>
      </c>
      <c r="M308" s="1" t="str">
        <f t="shared" si="26"/>
        <v>Full Width</v>
      </c>
      <c r="N308" s="1" t="str">
        <f t="shared" si="27"/>
        <v>15</v>
      </c>
    </row>
    <row r="309" spans="1:14" x14ac:dyDescent="0.2">
      <c r="A309" s="1">
        <v>1062614</v>
      </c>
      <c r="B309" s="1">
        <v>1062833</v>
      </c>
      <c r="C309" s="1" t="s">
        <v>2</v>
      </c>
      <c r="D309" s="1" t="str">
        <f t="shared" si="28"/>
        <v>SSH</v>
      </c>
      <c r="E309" s="1">
        <f t="shared" si="29"/>
        <v>40</v>
      </c>
      <c r="F309" s="1" t="str">
        <f t="shared" si="24"/>
        <v>40cm Site-Specific Handling</v>
      </c>
      <c r="G309" s="1" t="str">
        <f t="shared" si="25"/>
        <v>40cm SSH</v>
      </c>
      <c r="J309" s="1" t="s">
        <v>13</v>
      </c>
      <c r="K309" s="1" t="s">
        <v>0</v>
      </c>
      <c r="L309" s="1">
        <v>219</v>
      </c>
      <c r="M309" s="1" t="str">
        <f t="shared" si="26"/>
        <v>Site-Specific Handling</v>
      </c>
      <c r="N309" s="1" t="str">
        <f t="shared" si="27"/>
        <v>40</v>
      </c>
    </row>
    <row r="310" spans="1:14" x14ac:dyDescent="0.2">
      <c r="A310" s="1">
        <v>1062833</v>
      </c>
      <c r="B310" s="1">
        <v>1063138</v>
      </c>
      <c r="C310" s="1" t="s">
        <v>2</v>
      </c>
      <c r="D310" s="1" t="str">
        <f t="shared" si="28"/>
        <v>SSH</v>
      </c>
      <c r="E310" s="1">
        <f t="shared" si="29"/>
        <v>0</v>
      </c>
      <c r="F310" s="1" t="str">
        <f t="shared" si="24"/>
        <v>0cm Site-Specific Handling</v>
      </c>
      <c r="G310" s="1" t="str">
        <f t="shared" si="25"/>
        <v>0cm SSH</v>
      </c>
      <c r="J310" s="1" t="s">
        <v>1</v>
      </c>
      <c r="K310" s="1" t="s">
        <v>0</v>
      </c>
      <c r="L310" s="1">
        <v>305</v>
      </c>
      <c r="M310" s="1" t="str">
        <f t="shared" si="26"/>
        <v>Site-Specific Handling</v>
      </c>
      <c r="N310" s="1" t="str">
        <f t="shared" si="27"/>
        <v>00</v>
      </c>
    </row>
    <row r="311" spans="1:14" x14ac:dyDescent="0.2">
      <c r="A311" s="1">
        <v>1063138</v>
      </c>
      <c r="B311" s="1">
        <v>1063249</v>
      </c>
      <c r="C311" s="1" t="s">
        <v>2</v>
      </c>
      <c r="D311" s="1" t="str">
        <f t="shared" si="28"/>
        <v>FW</v>
      </c>
      <c r="E311" s="1">
        <f t="shared" si="29"/>
        <v>20</v>
      </c>
      <c r="F311" s="1" t="str">
        <f t="shared" si="24"/>
        <v>20cm Full Width</v>
      </c>
      <c r="G311" s="1" t="str">
        <f t="shared" si="25"/>
        <v>20cm FW</v>
      </c>
      <c r="J311" s="1" t="s">
        <v>4</v>
      </c>
      <c r="K311" s="1" t="s">
        <v>3</v>
      </c>
      <c r="L311" s="1">
        <v>111</v>
      </c>
      <c r="M311" s="1" t="str">
        <f t="shared" si="26"/>
        <v>Full Width</v>
      </c>
      <c r="N311" s="1" t="str">
        <f t="shared" si="27"/>
        <v>20</v>
      </c>
    </row>
    <row r="312" spans="1:14" x14ac:dyDescent="0.2">
      <c r="A312" s="1">
        <v>1063249</v>
      </c>
      <c r="B312" s="1">
        <v>1063281</v>
      </c>
      <c r="C312" s="1" t="s">
        <v>2</v>
      </c>
      <c r="D312" s="1" t="str">
        <f t="shared" si="28"/>
        <v>SSH</v>
      </c>
      <c r="E312" s="1">
        <f t="shared" si="29"/>
        <v>20</v>
      </c>
      <c r="F312" s="1" t="str">
        <f t="shared" si="24"/>
        <v>20cm Site-Specific Handling</v>
      </c>
      <c r="G312" s="1" t="str">
        <f t="shared" si="25"/>
        <v>20cm SSH</v>
      </c>
      <c r="J312" s="1" t="s">
        <v>4</v>
      </c>
      <c r="K312" s="1" t="s">
        <v>0</v>
      </c>
      <c r="L312" s="1">
        <v>32</v>
      </c>
      <c r="M312" s="1" t="str">
        <f t="shared" si="26"/>
        <v>Site-Specific Handling</v>
      </c>
      <c r="N312" s="1" t="str">
        <f t="shared" si="27"/>
        <v>20</v>
      </c>
    </row>
    <row r="313" spans="1:14" x14ac:dyDescent="0.2">
      <c r="A313" s="1">
        <v>1063281</v>
      </c>
      <c r="B313" s="1">
        <v>1063788</v>
      </c>
      <c r="C313" s="1" t="s">
        <v>2</v>
      </c>
      <c r="D313" s="1" t="str">
        <f t="shared" si="28"/>
        <v>FW</v>
      </c>
      <c r="E313" s="1">
        <f t="shared" si="29"/>
        <v>20</v>
      </c>
      <c r="F313" s="1" t="str">
        <f t="shared" si="24"/>
        <v>20cm Full Width</v>
      </c>
      <c r="G313" s="1" t="str">
        <f t="shared" si="25"/>
        <v>20cm FW</v>
      </c>
      <c r="J313" s="1" t="s">
        <v>4</v>
      </c>
      <c r="K313" s="1" t="s">
        <v>3</v>
      </c>
      <c r="L313" s="1">
        <v>507</v>
      </c>
      <c r="M313" s="1" t="str">
        <f t="shared" si="26"/>
        <v>Full Width</v>
      </c>
      <c r="N313" s="1" t="str">
        <f t="shared" si="27"/>
        <v>20</v>
      </c>
    </row>
    <row r="314" spans="1:14" x14ac:dyDescent="0.2">
      <c r="A314" s="1">
        <v>1063788</v>
      </c>
      <c r="B314" s="1">
        <v>1063989</v>
      </c>
      <c r="C314" s="1" t="s">
        <v>2</v>
      </c>
      <c r="D314" s="1" t="str">
        <f t="shared" si="28"/>
        <v>FW</v>
      </c>
      <c r="E314" s="1">
        <f t="shared" si="29"/>
        <v>10</v>
      </c>
      <c r="F314" s="1" t="str">
        <f t="shared" si="24"/>
        <v>10-15cm Full Width</v>
      </c>
      <c r="G314" s="1" t="str">
        <f t="shared" si="25"/>
        <v>10-15cm FW</v>
      </c>
      <c r="J314" s="1" t="s">
        <v>9</v>
      </c>
      <c r="K314" s="1" t="s">
        <v>3</v>
      </c>
      <c r="L314" s="1">
        <v>201</v>
      </c>
      <c r="M314" s="1" t="str">
        <f t="shared" si="26"/>
        <v>Full Width</v>
      </c>
      <c r="N314" s="1" t="str">
        <f t="shared" si="27"/>
        <v>10</v>
      </c>
    </row>
    <row r="315" spans="1:14" x14ac:dyDescent="0.2">
      <c r="A315" s="1">
        <v>1063989</v>
      </c>
      <c r="B315" s="1">
        <v>1064107</v>
      </c>
      <c r="C315" s="1" t="s">
        <v>2</v>
      </c>
      <c r="D315" s="1" t="str">
        <f t="shared" si="28"/>
        <v>SSH</v>
      </c>
      <c r="E315" s="1">
        <f t="shared" si="29"/>
        <v>10</v>
      </c>
      <c r="F315" s="1" t="str">
        <f t="shared" si="24"/>
        <v>10-15cm Site-Specific Handling</v>
      </c>
      <c r="G315" s="1" t="str">
        <f t="shared" si="25"/>
        <v>10-15cm SSH</v>
      </c>
      <c r="J315" s="1" t="s">
        <v>9</v>
      </c>
      <c r="K315" s="1" t="s">
        <v>0</v>
      </c>
      <c r="L315" s="1">
        <v>118</v>
      </c>
      <c r="M315" s="1" t="str">
        <f t="shared" si="26"/>
        <v>Site-Specific Handling</v>
      </c>
      <c r="N315" s="1" t="str">
        <f t="shared" si="27"/>
        <v>10</v>
      </c>
    </row>
    <row r="316" spans="1:14" x14ac:dyDescent="0.2">
      <c r="A316" s="1">
        <v>1064107</v>
      </c>
      <c r="B316" s="1">
        <v>1064829</v>
      </c>
      <c r="C316" s="1" t="s">
        <v>2</v>
      </c>
      <c r="D316" s="1" t="str">
        <f t="shared" si="28"/>
        <v>FW</v>
      </c>
      <c r="E316" s="1">
        <f t="shared" si="29"/>
        <v>10</v>
      </c>
      <c r="F316" s="1" t="str">
        <f t="shared" si="24"/>
        <v>10-15cm Full Width</v>
      </c>
      <c r="G316" s="1" t="str">
        <f t="shared" si="25"/>
        <v>10-15cm FW</v>
      </c>
      <c r="J316" s="1" t="s">
        <v>9</v>
      </c>
      <c r="K316" s="1" t="s">
        <v>3</v>
      </c>
      <c r="L316" s="1">
        <v>722</v>
      </c>
      <c r="M316" s="1" t="str">
        <f t="shared" si="26"/>
        <v>Full Width</v>
      </c>
      <c r="N316" s="1" t="str">
        <f t="shared" si="27"/>
        <v>10</v>
      </c>
    </row>
    <row r="317" spans="1:14" x14ac:dyDescent="0.2">
      <c r="A317" s="1">
        <v>1064829</v>
      </c>
      <c r="B317" s="1">
        <v>1064862</v>
      </c>
      <c r="C317" s="1" t="s">
        <v>2</v>
      </c>
      <c r="D317" s="1" t="str">
        <f t="shared" si="28"/>
        <v>TRENCHLESS</v>
      </c>
      <c r="E317" s="1">
        <f t="shared" si="29"/>
        <v>10</v>
      </c>
      <c r="F317" s="1" t="str">
        <f t="shared" si="24"/>
        <v>10-15cm Trenchless Crossing</v>
      </c>
      <c r="G317" s="1" t="str">
        <f t="shared" si="25"/>
        <v>10-15cm TRENCHLESS</v>
      </c>
      <c r="J317" s="1" t="s">
        <v>9</v>
      </c>
      <c r="K317" s="1" t="s">
        <v>11</v>
      </c>
      <c r="L317" s="1">
        <v>33</v>
      </c>
      <c r="M317" s="1" t="str">
        <f t="shared" si="26"/>
        <v>Trenchless Crossing</v>
      </c>
      <c r="N317" s="1" t="str">
        <f t="shared" si="27"/>
        <v>10</v>
      </c>
    </row>
    <row r="318" spans="1:14" x14ac:dyDescent="0.2">
      <c r="A318" s="1">
        <v>1064862</v>
      </c>
      <c r="B318" s="1">
        <v>1064891</v>
      </c>
      <c r="C318" s="1" t="s">
        <v>2</v>
      </c>
      <c r="D318" s="1" t="str">
        <f t="shared" si="28"/>
        <v>TRENCHLESS</v>
      </c>
      <c r="E318" s="1">
        <f t="shared" si="29"/>
        <v>0</v>
      </c>
      <c r="F318" s="1" t="str">
        <f t="shared" si="24"/>
        <v>NONE Trenchless Crossing</v>
      </c>
      <c r="G318" s="1" t="str">
        <f t="shared" si="25"/>
        <v>NONE TRENCHLESS</v>
      </c>
      <c r="J318" s="1" t="s">
        <v>12</v>
      </c>
      <c r="K318" s="1" t="s">
        <v>11</v>
      </c>
      <c r="L318" s="1">
        <v>29</v>
      </c>
      <c r="M318" s="1" t="str">
        <f t="shared" si="26"/>
        <v>Trenchless Crossing</v>
      </c>
      <c r="N318" s="1" t="str">
        <f t="shared" si="27"/>
        <v>00</v>
      </c>
    </row>
    <row r="319" spans="1:14" x14ac:dyDescent="0.2">
      <c r="A319" s="1">
        <v>1064891</v>
      </c>
      <c r="B319" s="1">
        <v>1066053</v>
      </c>
      <c r="C319" s="1" t="s">
        <v>2</v>
      </c>
      <c r="D319" s="1" t="str">
        <f t="shared" si="28"/>
        <v>FW</v>
      </c>
      <c r="E319" s="1">
        <f t="shared" si="29"/>
        <v>10</v>
      </c>
      <c r="F319" s="1" t="str">
        <f t="shared" si="24"/>
        <v>10-15cm Full Width</v>
      </c>
      <c r="G319" s="1" t="str">
        <f t="shared" si="25"/>
        <v>10-15cm FW</v>
      </c>
      <c r="J319" s="1" t="s">
        <v>9</v>
      </c>
      <c r="K319" s="1" t="s">
        <v>3</v>
      </c>
      <c r="L319" s="1">
        <v>1162</v>
      </c>
      <c r="M319" s="1" t="str">
        <f t="shared" si="26"/>
        <v>Full Width</v>
      </c>
      <c r="N319" s="1" t="str">
        <f t="shared" si="27"/>
        <v>10</v>
      </c>
    </row>
    <row r="320" spans="1:14" x14ac:dyDescent="0.2">
      <c r="A320" s="1">
        <v>1066053</v>
      </c>
      <c r="B320" s="1">
        <v>1066077</v>
      </c>
      <c r="C320" s="1" t="s">
        <v>2</v>
      </c>
      <c r="D320" s="1" t="str">
        <f t="shared" si="28"/>
        <v>SSH</v>
      </c>
      <c r="E320" s="1">
        <f t="shared" si="29"/>
        <v>10</v>
      </c>
      <c r="F320" s="1" t="str">
        <f t="shared" si="24"/>
        <v>10-15cm Site-Specific Handling</v>
      </c>
      <c r="G320" s="1" t="str">
        <f t="shared" si="25"/>
        <v>10-15cm SSH</v>
      </c>
      <c r="J320" s="1" t="s">
        <v>9</v>
      </c>
      <c r="K320" s="1" t="s">
        <v>0</v>
      </c>
      <c r="L320" s="1">
        <v>24</v>
      </c>
      <c r="M320" s="1" t="str">
        <f t="shared" si="26"/>
        <v>Site-Specific Handling</v>
      </c>
      <c r="N320" s="1" t="str">
        <f t="shared" si="27"/>
        <v>10</v>
      </c>
    </row>
    <row r="321" spans="1:14" x14ac:dyDescent="0.2">
      <c r="A321" s="1">
        <v>1066077</v>
      </c>
      <c r="B321" s="1">
        <v>1066327</v>
      </c>
      <c r="C321" s="1" t="s">
        <v>2</v>
      </c>
      <c r="D321" s="1" t="str">
        <f t="shared" si="28"/>
        <v>FW</v>
      </c>
      <c r="E321" s="1">
        <f t="shared" si="29"/>
        <v>10</v>
      </c>
      <c r="F321" s="1" t="str">
        <f t="shared" si="24"/>
        <v>10-15cm Full Width</v>
      </c>
      <c r="G321" s="1" t="str">
        <f t="shared" si="25"/>
        <v>10-15cm FW</v>
      </c>
      <c r="J321" s="1" t="s">
        <v>9</v>
      </c>
      <c r="K321" s="1" t="s">
        <v>3</v>
      </c>
      <c r="L321" s="1">
        <v>250</v>
      </c>
      <c r="M321" s="1" t="str">
        <f t="shared" si="26"/>
        <v>Full Width</v>
      </c>
      <c r="N321" s="1" t="str">
        <f t="shared" si="27"/>
        <v>10</v>
      </c>
    </row>
    <row r="322" spans="1:14" x14ac:dyDescent="0.2">
      <c r="A322" s="1">
        <v>1066327</v>
      </c>
      <c r="B322" s="1">
        <v>1066865</v>
      </c>
      <c r="C322" s="1" t="s">
        <v>2</v>
      </c>
      <c r="D322" s="1" t="str">
        <f t="shared" si="28"/>
        <v>SSH</v>
      </c>
      <c r="E322" s="1">
        <f t="shared" si="29"/>
        <v>10</v>
      </c>
      <c r="F322" s="1" t="str">
        <f t="shared" ref="F322:F378" si="30">_xlfn.CONCAT(J322," ",M322)</f>
        <v>10-15cm Site-Specific Handling</v>
      </c>
      <c r="G322" s="1" t="str">
        <f t="shared" ref="G322:G378" si="31">_xlfn.CONCAT(J322," ",K322)</f>
        <v>10-15cm SSH</v>
      </c>
      <c r="J322" s="1" t="s">
        <v>9</v>
      </c>
      <c r="K322" s="1" t="s">
        <v>0</v>
      </c>
      <c r="L322" s="1">
        <v>538</v>
      </c>
      <c r="M322" s="1" t="str">
        <f t="shared" ref="M322:M378" si="32">INDEX(Q:Q,MATCH(K322,P:P,0))</f>
        <v>Site-Specific Handling</v>
      </c>
      <c r="N322" s="1" t="str">
        <f t="shared" ref="N322:N378" si="33">TEXT(INDEX(V:V,MATCH(J322,U:U,0)),"00")</f>
        <v>10</v>
      </c>
    </row>
    <row r="323" spans="1:14" x14ac:dyDescent="0.2">
      <c r="A323" s="1">
        <v>1066865</v>
      </c>
      <c r="B323" s="1">
        <v>1066922</v>
      </c>
      <c r="C323" s="1" t="s">
        <v>2</v>
      </c>
      <c r="D323" s="1" t="str">
        <f t="shared" ref="D323:D378" si="34">K323</f>
        <v>TRENCHLESS</v>
      </c>
      <c r="E323" s="1">
        <f t="shared" ref="E323:E378" si="35">_xlfn.NUMBERVALUE(N323)</f>
        <v>0</v>
      </c>
      <c r="F323" s="1" t="str">
        <f t="shared" si="30"/>
        <v>NONE Trenchless Crossing</v>
      </c>
      <c r="G323" s="1" t="str">
        <f t="shared" si="31"/>
        <v>NONE TRENCHLESS</v>
      </c>
      <c r="J323" s="1" t="s">
        <v>12</v>
      </c>
      <c r="K323" s="1" t="s">
        <v>11</v>
      </c>
      <c r="L323" s="1">
        <v>57</v>
      </c>
      <c r="M323" s="1" t="str">
        <f t="shared" si="32"/>
        <v>Trenchless Crossing</v>
      </c>
      <c r="N323" s="1" t="str">
        <f t="shared" si="33"/>
        <v>00</v>
      </c>
    </row>
    <row r="324" spans="1:14" x14ac:dyDescent="0.2">
      <c r="A324" s="1">
        <v>1066922</v>
      </c>
      <c r="B324" s="1">
        <v>1066955</v>
      </c>
      <c r="C324" s="1" t="s">
        <v>2</v>
      </c>
      <c r="D324" s="1" t="str">
        <f t="shared" si="34"/>
        <v>SSH</v>
      </c>
      <c r="E324" s="1">
        <f t="shared" si="35"/>
        <v>10</v>
      </c>
      <c r="F324" s="1" t="str">
        <f t="shared" si="30"/>
        <v>10-15cm Site-Specific Handling</v>
      </c>
      <c r="G324" s="1" t="str">
        <f t="shared" si="31"/>
        <v>10-15cm SSH</v>
      </c>
      <c r="J324" s="1" t="s">
        <v>9</v>
      </c>
      <c r="K324" s="1" t="s">
        <v>0</v>
      </c>
      <c r="L324" s="1">
        <v>33</v>
      </c>
      <c r="M324" s="1" t="str">
        <f t="shared" si="32"/>
        <v>Site-Specific Handling</v>
      </c>
      <c r="N324" s="1" t="str">
        <f t="shared" si="33"/>
        <v>10</v>
      </c>
    </row>
    <row r="325" spans="1:14" x14ac:dyDescent="0.2">
      <c r="A325" s="1">
        <v>1066955</v>
      </c>
      <c r="B325" s="1">
        <v>1067050</v>
      </c>
      <c r="C325" s="1" t="s">
        <v>2</v>
      </c>
      <c r="D325" s="1" t="str">
        <f t="shared" si="34"/>
        <v>SSH</v>
      </c>
      <c r="E325" s="1">
        <f t="shared" si="35"/>
        <v>25</v>
      </c>
      <c r="F325" s="1" t="str">
        <f t="shared" si="30"/>
        <v>25cm Site-Specific Handling</v>
      </c>
      <c r="G325" s="1" t="str">
        <f t="shared" si="31"/>
        <v>25cm SSH</v>
      </c>
      <c r="J325" s="1" t="s">
        <v>10</v>
      </c>
      <c r="K325" s="1" t="s">
        <v>0</v>
      </c>
      <c r="L325" s="1">
        <v>95</v>
      </c>
      <c r="M325" s="1" t="str">
        <f t="shared" si="32"/>
        <v>Site-Specific Handling</v>
      </c>
      <c r="N325" s="1" t="str">
        <f t="shared" si="33"/>
        <v>25</v>
      </c>
    </row>
    <row r="326" spans="1:14" x14ac:dyDescent="0.2">
      <c r="A326" s="1">
        <v>1067050</v>
      </c>
      <c r="B326" s="1">
        <v>1067337</v>
      </c>
      <c r="C326" s="1" t="s">
        <v>2</v>
      </c>
      <c r="D326" s="1" t="str">
        <f t="shared" si="34"/>
        <v>FW</v>
      </c>
      <c r="E326" s="1">
        <f t="shared" si="35"/>
        <v>25</v>
      </c>
      <c r="F326" s="1" t="str">
        <f t="shared" si="30"/>
        <v>25cm Full Width</v>
      </c>
      <c r="G326" s="1" t="str">
        <f t="shared" si="31"/>
        <v>25cm FW</v>
      </c>
      <c r="J326" s="1" t="s">
        <v>10</v>
      </c>
      <c r="K326" s="1" t="s">
        <v>3</v>
      </c>
      <c r="L326" s="1">
        <v>287</v>
      </c>
      <c r="M326" s="1" t="str">
        <f t="shared" si="32"/>
        <v>Full Width</v>
      </c>
      <c r="N326" s="1" t="str">
        <f t="shared" si="33"/>
        <v>25</v>
      </c>
    </row>
    <row r="327" spans="1:14" x14ac:dyDescent="0.2">
      <c r="A327" s="1">
        <v>1067337</v>
      </c>
      <c r="B327" s="1">
        <v>1067367</v>
      </c>
      <c r="C327" s="1" t="s">
        <v>2</v>
      </c>
      <c r="D327" s="1" t="str">
        <f t="shared" si="34"/>
        <v>SSH</v>
      </c>
      <c r="E327" s="1">
        <f t="shared" si="35"/>
        <v>25</v>
      </c>
      <c r="F327" s="1" t="str">
        <f t="shared" si="30"/>
        <v>25cm Site-Specific Handling</v>
      </c>
      <c r="G327" s="1" t="str">
        <f t="shared" si="31"/>
        <v>25cm SSH</v>
      </c>
      <c r="J327" s="1" t="s">
        <v>10</v>
      </c>
      <c r="K327" s="1" t="s">
        <v>0</v>
      </c>
      <c r="L327" s="1">
        <v>30</v>
      </c>
      <c r="M327" s="1" t="str">
        <f t="shared" si="32"/>
        <v>Site-Specific Handling</v>
      </c>
      <c r="N327" s="1" t="str">
        <f t="shared" si="33"/>
        <v>25</v>
      </c>
    </row>
    <row r="328" spans="1:14" x14ac:dyDescent="0.2">
      <c r="A328" s="1">
        <v>1067367</v>
      </c>
      <c r="B328" s="1">
        <v>1067427</v>
      </c>
      <c r="C328" s="1" t="s">
        <v>2</v>
      </c>
      <c r="D328" s="1" t="str">
        <f t="shared" si="34"/>
        <v>FW</v>
      </c>
      <c r="E328" s="1">
        <f t="shared" si="35"/>
        <v>25</v>
      </c>
      <c r="F328" s="1" t="str">
        <f t="shared" si="30"/>
        <v>25cm Full Width</v>
      </c>
      <c r="G328" s="1" t="str">
        <f t="shared" si="31"/>
        <v>25cm FW</v>
      </c>
      <c r="J328" s="1" t="s">
        <v>10</v>
      </c>
      <c r="K328" s="1" t="s">
        <v>3</v>
      </c>
      <c r="L328" s="1">
        <v>60</v>
      </c>
      <c r="M328" s="1" t="str">
        <f t="shared" si="32"/>
        <v>Full Width</v>
      </c>
      <c r="N328" s="1" t="str">
        <f t="shared" si="33"/>
        <v>25</v>
      </c>
    </row>
    <row r="329" spans="1:14" x14ac:dyDescent="0.2">
      <c r="A329" s="1">
        <v>1067427</v>
      </c>
      <c r="B329" s="1">
        <v>1068472</v>
      </c>
      <c r="C329" s="1" t="s">
        <v>2</v>
      </c>
      <c r="D329" s="1" t="str">
        <f t="shared" si="34"/>
        <v>FW</v>
      </c>
      <c r="E329" s="1">
        <f t="shared" si="35"/>
        <v>15</v>
      </c>
      <c r="F329" s="1" t="str">
        <f t="shared" si="30"/>
        <v>15-20cm Full Width</v>
      </c>
      <c r="G329" s="1" t="str">
        <f t="shared" si="31"/>
        <v>15-20cm FW</v>
      </c>
      <c r="J329" s="1" t="s">
        <v>6</v>
      </c>
      <c r="K329" s="1" t="s">
        <v>3</v>
      </c>
      <c r="L329" s="1">
        <v>1045</v>
      </c>
      <c r="M329" s="1" t="str">
        <f t="shared" si="32"/>
        <v>Full Width</v>
      </c>
      <c r="N329" s="1" t="str">
        <f t="shared" si="33"/>
        <v>15</v>
      </c>
    </row>
    <row r="330" spans="1:14" x14ac:dyDescent="0.2">
      <c r="A330" s="1">
        <v>1068472</v>
      </c>
      <c r="B330" s="1">
        <v>1068525</v>
      </c>
      <c r="C330" s="1" t="s">
        <v>2</v>
      </c>
      <c r="D330" s="1" t="str">
        <f t="shared" si="34"/>
        <v>FW</v>
      </c>
      <c r="E330" s="1">
        <f t="shared" si="35"/>
        <v>10</v>
      </c>
      <c r="F330" s="1" t="str">
        <f t="shared" si="30"/>
        <v>10-15cm Full Width</v>
      </c>
      <c r="G330" s="1" t="str">
        <f t="shared" si="31"/>
        <v>10-15cm FW</v>
      </c>
      <c r="J330" s="1" t="s">
        <v>9</v>
      </c>
      <c r="K330" s="1" t="s">
        <v>3</v>
      </c>
      <c r="L330" s="1">
        <v>53</v>
      </c>
      <c r="M330" s="1" t="str">
        <f t="shared" si="32"/>
        <v>Full Width</v>
      </c>
      <c r="N330" s="1" t="str">
        <f t="shared" si="33"/>
        <v>10</v>
      </c>
    </row>
    <row r="331" spans="1:14" x14ac:dyDescent="0.2">
      <c r="A331" s="1">
        <v>1068525</v>
      </c>
      <c r="B331" s="1">
        <v>1068561</v>
      </c>
      <c r="C331" s="1" t="s">
        <v>2</v>
      </c>
      <c r="D331" s="1" t="str">
        <f t="shared" si="34"/>
        <v>SSH</v>
      </c>
      <c r="E331" s="1">
        <f t="shared" si="35"/>
        <v>10</v>
      </c>
      <c r="F331" s="1" t="str">
        <f t="shared" si="30"/>
        <v>10-15cm Site-Specific Handling</v>
      </c>
      <c r="G331" s="1" t="str">
        <f t="shared" si="31"/>
        <v>10-15cm SSH</v>
      </c>
      <c r="J331" s="1" t="s">
        <v>9</v>
      </c>
      <c r="K331" s="1" t="s">
        <v>0</v>
      </c>
      <c r="L331" s="1">
        <v>36</v>
      </c>
      <c r="M331" s="1" t="str">
        <f t="shared" si="32"/>
        <v>Site-Specific Handling</v>
      </c>
      <c r="N331" s="1" t="str">
        <f t="shared" si="33"/>
        <v>10</v>
      </c>
    </row>
    <row r="332" spans="1:14" x14ac:dyDescent="0.2">
      <c r="A332" s="1">
        <v>1068561</v>
      </c>
      <c r="B332" s="1">
        <v>1068639</v>
      </c>
      <c r="C332" s="1" t="s">
        <v>2</v>
      </c>
      <c r="D332" s="1" t="str">
        <f t="shared" si="34"/>
        <v>FW</v>
      </c>
      <c r="E332" s="1">
        <f t="shared" si="35"/>
        <v>10</v>
      </c>
      <c r="F332" s="1" t="str">
        <f t="shared" si="30"/>
        <v>10-15cm Full Width</v>
      </c>
      <c r="G332" s="1" t="str">
        <f t="shared" si="31"/>
        <v>10-15cm FW</v>
      </c>
      <c r="J332" s="1" t="s">
        <v>9</v>
      </c>
      <c r="K332" s="1" t="s">
        <v>3</v>
      </c>
      <c r="L332" s="1">
        <v>78</v>
      </c>
      <c r="M332" s="1" t="str">
        <f t="shared" si="32"/>
        <v>Full Width</v>
      </c>
      <c r="N332" s="1" t="str">
        <f t="shared" si="33"/>
        <v>10</v>
      </c>
    </row>
    <row r="333" spans="1:14" x14ac:dyDescent="0.2">
      <c r="A333" s="1">
        <v>1068639</v>
      </c>
      <c r="B333" s="1">
        <v>1068693</v>
      </c>
      <c r="C333" s="1" t="s">
        <v>2</v>
      </c>
      <c r="D333" s="1" t="str">
        <f t="shared" si="34"/>
        <v>SSH</v>
      </c>
      <c r="E333" s="1">
        <f t="shared" si="35"/>
        <v>10</v>
      </c>
      <c r="F333" s="1" t="str">
        <f t="shared" si="30"/>
        <v>10-15cm Site-Specific Handling</v>
      </c>
      <c r="G333" s="1" t="str">
        <f t="shared" si="31"/>
        <v>10-15cm SSH</v>
      </c>
      <c r="J333" s="1" t="s">
        <v>9</v>
      </c>
      <c r="K333" s="1" t="s">
        <v>0</v>
      </c>
      <c r="L333" s="1">
        <v>54</v>
      </c>
      <c r="M333" s="1" t="str">
        <f t="shared" si="32"/>
        <v>Site-Specific Handling</v>
      </c>
      <c r="N333" s="1" t="str">
        <f t="shared" si="33"/>
        <v>10</v>
      </c>
    </row>
    <row r="334" spans="1:14" x14ac:dyDescent="0.2">
      <c r="A334" s="1">
        <v>1068693</v>
      </c>
      <c r="B334" s="1">
        <v>1068763</v>
      </c>
      <c r="C334" s="1" t="s">
        <v>2</v>
      </c>
      <c r="D334" s="1" t="str">
        <f t="shared" si="34"/>
        <v>FW</v>
      </c>
      <c r="E334" s="1">
        <f t="shared" si="35"/>
        <v>10</v>
      </c>
      <c r="F334" s="1" t="str">
        <f t="shared" si="30"/>
        <v>10-15cm Full Width</v>
      </c>
      <c r="G334" s="1" t="str">
        <f t="shared" si="31"/>
        <v>10-15cm FW</v>
      </c>
      <c r="J334" s="1" t="s">
        <v>9</v>
      </c>
      <c r="K334" s="1" t="s">
        <v>3</v>
      </c>
      <c r="L334" s="1">
        <v>70</v>
      </c>
      <c r="M334" s="1" t="str">
        <f t="shared" si="32"/>
        <v>Full Width</v>
      </c>
      <c r="N334" s="1" t="str">
        <f t="shared" si="33"/>
        <v>10</v>
      </c>
    </row>
    <row r="335" spans="1:14" x14ac:dyDescent="0.2">
      <c r="A335" s="1">
        <v>1068763</v>
      </c>
      <c r="B335" s="1">
        <v>1068788</v>
      </c>
      <c r="C335" s="1" t="s">
        <v>2</v>
      </c>
      <c r="D335" s="1" t="str">
        <f t="shared" si="34"/>
        <v>SSH</v>
      </c>
      <c r="E335" s="1">
        <f t="shared" si="35"/>
        <v>10</v>
      </c>
      <c r="F335" s="1" t="str">
        <f t="shared" si="30"/>
        <v>10-15cm Site-Specific Handling</v>
      </c>
      <c r="G335" s="1" t="str">
        <f t="shared" si="31"/>
        <v>10-15cm SSH</v>
      </c>
      <c r="J335" s="1" t="s">
        <v>9</v>
      </c>
      <c r="K335" s="1" t="s">
        <v>0</v>
      </c>
      <c r="L335" s="1">
        <v>25</v>
      </c>
      <c r="M335" s="1" t="str">
        <f t="shared" si="32"/>
        <v>Site-Specific Handling</v>
      </c>
      <c r="N335" s="1" t="str">
        <f t="shared" si="33"/>
        <v>10</v>
      </c>
    </row>
    <row r="336" spans="1:14" x14ac:dyDescent="0.2">
      <c r="A336" s="1">
        <v>1068788</v>
      </c>
      <c r="B336" s="1">
        <v>1069064</v>
      </c>
      <c r="C336" s="1" t="s">
        <v>2</v>
      </c>
      <c r="D336" s="1" t="str">
        <f t="shared" si="34"/>
        <v>FW</v>
      </c>
      <c r="E336" s="1">
        <f t="shared" si="35"/>
        <v>10</v>
      </c>
      <c r="F336" s="1" t="str">
        <f t="shared" si="30"/>
        <v>10-15cm Full Width</v>
      </c>
      <c r="G336" s="1" t="str">
        <f t="shared" si="31"/>
        <v>10-15cm FW</v>
      </c>
      <c r="J336" s="1" t="s">
        <v>9</v>
      </c>
      <c r="K336" s="1" t="s">
        <v>3</v>
      </c>
      <c r="L336" s="1">
        <v>276</v>
      </c>
      <c r="M336" s="1" t="str">
        <f t="shared" si="32"/>
        <v>Full Width</v>
      </c>
      <c r="N336" s="1" t="str">
        <f t="shared" si="33"/>
        <v>10</v>
      </c>
    </row>
    <row r="337" spans="1:14" x14ac:dyDescent="0.2">
      <c r="A337" s="1">
        <v>1069064</v>
      </c>
      <c r="B337" s="1">
        <v>1069152</v>
      </c>
      <c r="C337" s="1" t="s">
        <v>2</v>
      </c>
      <c r="D337" s="1" t="str">
        <f t="shared" si="34"/>
        <v>SSH</v>
      </c>
      <c r="E337" s="1">
        <f t="shared" si="35"/>
        <v>10</v>
      </c>
      <c r="F337" s="1" t="str">
        <f t="shared" si="30"/>
        <v>10-15cm Site-Specific Handling</v>
      </c>
      <c r="G337" s="1" t="str">
        <f t="shared" si="31"/>
        <v>10-15cm SSH</v>
      </c>
      <c r="J337" s="1" t="s">
        <v>9</v>
      </c>
      <c r="K337" s="1" t="s">
        <v>0</v>
      </c>
      <c r="L337" s="1">
        <v>88</v>
      </c>
      <c r="M337" s="1" t="str">
        <f t="shared" si="32"/>
        <v>Site-Specific Handling</v>
      </c>
      <c r="N337" s="1" t="str">
        <f t="shared" si="33"/>
        <v>10</v>
      </c>
    </row>
    <row r="338" spans="1:14" x14ac:dyDescent="0.2">
      <c r="A338" s="1">
        <v>1069152</v>
      </c>
      <c r="B338" s="1">
        <v>1069178</v>
      </c>
      <c r="C338" s="1" t="s">
        <v>2</v>
      </c>
      <c r="D338" s="1" t="str">
        <f t="shared" si="34"/>
        <v>SSH</v>
      </c>
      <c r="E338" s="1">
        <f t="shared" si="35"/>
        <v>15</v>
      </c>
      <c r="F338" s="1" t="str">
        <f t="shared" si="30"/>
        <v>15-20cm Site-Specific Handling</v>
      </c>
      <c r="G338" s="1" t="str">
        <f t="shared" si="31"/>
        <v>15-20cm SSH</v>
      </c>
      <c r="J338" s="1" t="s">
        <v>6</v>
      </c>
      <c r="K338" s="1" t="s">
        <v>0</v>
      </c>
      <c r="L338" s="1">
        <v>26</v>
      </c>
      <c r="M338" s="1" t="str">
        <f t="shared" si="32"/>
        <v>Site-Specific Handling</v>
      </c>
      <c r="N338" s="1" t="str">
        <f t="shared" si="33"/>
        <v>15</v>
      </c>
    </row>
    <row r="339" spans="1:14" x14ac:dyDescent="0.2">
      <c r="A339" s="1">
        <v>1069178</v>
      </c>
      <c r="B339" s="1">
        <v>1069488</v>
      </c>
      <c r="C339" s="1" t="s">
        <v>2</v>
      </c>
      <c r="D339" s="1" t="str">
        <f t="shared" si="34"/>
        <v>SSH</v>
      </c>
      <c r="E339" s="1">
        <f t="shared" si="35"/>
        <v>10</v>
      </c>
      <c r="F339" s="1" t="str">
        <f t="shared" si="30"/>
        <v>10-15cm Site-Specific Handling</v>
      </c>
      <c r="G339" s="1" t="str">
        <f t="shared" si="31"/>
        <v>10-15cm SSH</v>
      </c>
      <c r="J339" s="1" t="s">
        <v>9</v>
      </c>
      <c r="K339" s="1" t="s">
        <v>0</v>
      </c>
      <c r="L339" s="1">
        <v>310</v>
      </c>
      <c r="M339" s="1" t="str">
        <f t="shared" si="32"/>
        <v>Site-Specific Handling</v>
      </c>
      <c r="N339" s="1" t="str">
        <f t="shared" si="33"/>
        <v>10</v>
      </c>
    </row>
    <row r="340" spans="1:14" x14ac:dyDescent="0.2">
      <c r="A340" s="1">
        <v>1069488</v>
      </c>
      <c r="B340" s="1">
        <v>1069677</v>
      </c>
      <c r="C340" s="1" t="s">
        <v>2</v>
      </c>
      <c r="D340" s="1" t="str">
        <f t="shared" si="34"/>
        <v>FW</v>
      </c>
      <c r="E340" s="1">
        <f t="shared" si="35"/>
        <v>10</v>
      </c>
      <c r="F340" s="1" t="str">
        <f t="shared" si="30"/>
        <v>10-15cm Full Width</v>
      </c>
      <c r="G340" s="1" t="str">
        <f t="shared" si="31"/>
        <v>10-15cm FW</v>
      </c>
      <c r="J340" s="1" t="s">
        <v>9</v>
      </c>
      <c r="K340" s="1" t="s">
        <v>3</v>
      </c>
      <c r="L340" s="1">
        <v>189</v>
      </c>
      <c r="M340" s="1" t="str">
        <f t="shared" si="32"/>
        <v>Full Width</v>
      </c>
      <c r="N340" s="1" t="str">
        <f t="shared" si="33"/>
        <v>10</v>
      </c>
    </row>
    <row r="341" spans="1:14" x14ac:dyDescent="0.2">
      <c r="A341" s="1">
        <v>1069677</v>
      </c>
      <c r="B341" s="1">
        <v>1069698</v>
      </c>
      <c r="C341" s="1" t="s">
        <v>2</v>
      </c>
      <c r="D341" s="1" t="str">
        <f t="shared" si="34"/>
        <v>SSH</v>
      </c>
      <c r="E341" s="1">
        <f t="shared" si="35"/>
        <v>10</v>
      </c>
      <c r="F341" s="1" t="str">
        <f t="shared" si="30"/>
        <v>10-15cm Site-Specific Handling</v>
      </c>
      <c r="G341" s="1" t="str">
        <f t="shared" si="31"/>
        <v>10-15cm SSH</v>
      </c>
      <c r="J341" s="1" t="s">
        <v>9</v>
      </c>
      <c r="K341" s="1" t="s">
        <v>0</v>
      </c>
      <c r="L341" s="1">
        <v>21</v>
      </c>
      <c r="M341" s="1" t="str">
        <f t="shared" si="32"/>
        <v>Site-Specific Handling</v>
      </c>
      <c r="N341" s="1" t="str">
        <f t="shared" si="33"/>
        <v>10</v>
      </c>
    </row>
    <row r="342" spans="1:14" x14ac:dyDescent="0.2">
      <c r="A342" s="1">
        <v>1069698</v>
      </c>
      <c r="B342" s="1">
        <v>1069913</v>
      </c>
      <c r="C342" s="1" t="s">
        <v>2</v>
      </c>
      <c r="D342" s="1" t="str">
        <f t="shared" si="34"/>
        <v>FW</v>
      </c>
      <c r="E342" s="1">
        <f t="shared" si="35"/>
        <v>10</v>
      </c>
      <c r="F342" s="1" t="str">
        <f t="shared" si="30"/>
        <v>10-15cm Full Width</v>
      </c>
      <c r="G342" s="1" t="str">
        <f t="shared" si="31"/>
        <v>10-15cm FW</v>
      </c>
      <c r="J342" s="1" t="s">
        <v>9</v>
      </c>
      <c r="K342" s="1" t="s">
        <v>3</v>
      </c>
      <c r="L342" s="1">
        <v>215</v>
      </c>
      <c r="M342" s="1" t="str">
        <f t="shared" si="32"/>
        <v>Full Width</v>
      </c>
      <c r="N342" s="1" t="str">
        <f t="shared" si="33"/>
        <v>10</v>
      </c>
    </row>
    <row r="343" spans="1:14" x14ac:dyDescent="0.2">
      <c r="A343" s="1">
        <v>1069913</v>
      </c>
      <c r="B343" s="1">
        <v>1070061</v>
      </c>
      <c r="C343" s="1" t="s">
        <v>2</v>
      </c>
      <c r="D343" s="1" t="str">
        <f t="shared" si="34"/>
        <v>SSH</v>
      </c>
      <c r="E343" s="1">
        <f t="shared" si="35"/>
        <v>10</v>
      </c>
      <c r="F343" s="1" t="str">
        <f t="shared" si="30"/>
        <v>10-15cm Site-Specific Handling</v>
      </c>
      <c r="G343" s="1" t="str">
        <f t="shared" si="31"/>
        <v>10-15cm SSH</v>
      </c>
      <c r="J343" s="1" t="s">
        <v>9</v>
      </c>
      <c r="K343" s="1" t="s">
        <v>0</v>
      </c>
      <c r="L343" s="1">
        <v>148</v>
      </c>
      <c r="M343" s="1" t="str">
        <f t="shared" si="32"/>
        <v>Site-Specific Handling</v>
      </c>
      <c r="N343" s="1" t="str">
        <f t="shared" si="33"/>
        <v>10</v>
      </c>
    </row>
    <row r="344" spans="1:14" x14ac:dyDescent="0.2">
      <c r="A344" s="1">
        <v>1070061</v>
      </c>
      <c r="B344" s="1">
        <v>1070084</v>
      </c>
      <c r="C344" s="1" t="s">
        <v>2</v>
      </c>
      <c r="D344" s="1" t="str">
        <f t="shared" si="34"/>
        <v>FW</v>
      </c>
      <c r="E344" s="1">
        <f t="shared" si="35"/>
        <v>10</v>
      </c>
      <c r="F344" s="1" t="str">
        <f t="shared" si="30"/>
        <v>10-15cm Full Width</v>
      </c>
      <c r="G344" s="1" t="str">
        <f t="shared" si="31"/>
        <v>10-15cm FW</v>
      </c>
      <c r="J344" s="1" t="s">
        <v>9</v>
      </c>
      <c r="K344" s="1" t="s">
        <v>3</v>
      </c>
      <c r="L344" s="1">
        <v>23</v>
      </c>
      <c r="M344" s="1" t="str">
        <f t="shared" si="32"/>
        <v>Full Width</v>
      </c>
      <c r="N344" s="1" t="str">
        <f t="shared" si="33"/>
        <v>10</v>
      </c>
    </row>
    <row r="345" spans="1:14" x14ac:dyDescent="0.2">
      <c r="A345" s="1">
        <v>1070084</v>
      </c>
      <c r="B345" s="1">
        <v>1070145</v>
      </c>
      <c r="C345" s="1" t="s">
        <v>2</v>
      </c>
      <c r="D345" s="1" t="str">
        <f t="shared" si="34"/>
        <v>SSH</v>
      </c>
      <c r="E345" s="1">
        <f t="shared" si="35"/>
        <v>10</v>
      </c>
      <c r="F345" s="1" t="str">
        <f t="shared" si="30"/>
        <v>10-15cm Site-Specific Handling</v>
      </c>
      <c r="G345" s="1" t="str">
        <f t="shared" si="31"/>
        <v>10-15cm SSH</v>
      </c>
      <c r="J345" s="1" t="s">
        <v>9</v>
      </c>
      <c r="K345" s="1" t="s">
        <v>0</v>
      </c>
      <c r="L345" s="1">
        <v>61</v>
      </c>
      <c r="M345" s="1" t="str">
        <f t="shared" si="32"/>
        <v>Site-Specific Handling</v>
      </c>
      <c r="N345" s="1" t="str">
        <f t="shared" si="33"/>
        <v>10</v>
      </c>
    </row>
    <row r="346" spans="1:14" x14ac:dyDescent="0.2">
      <c r="A346" s="1">
        <v>1070145</v>
      </c>
      <c r="B346" s="1">
        <v>1070189</v>
      </c>
      <c r="C346" s="1" t="s">
        <v>2</v>
      </c>
      <c r="D346" s="1" t="str">
        <f t="shared" si="34"/>
        <v>FW</v>
      </c>
      <c r="E346" s="1">
        <f t="shared" si="35"/>
        <v>10</v>
      </c>
      <c r="F346" s="1" t="str">
        <f t="shared" si="30"/>
        <v>10-15cm Full Width</v>
      </c>
      <c r="G346" s="1" t="str">
        <f t="shared" si="31"/>
        <v>10-15cm FW</v>
      </c>
      <c r="J346" s="1" t="s">
        <v>9</v>
      </c>
      <c r="K346" s="1" t="s">
        <v>3</v>
      </c>
      <c r="L346" s="1">
        <v>44</v>
      </c>
      <c r="M346" s="1" t="str">
        <f t="shared" si="32"/>
        <v>Full Width</v>
      </c>
      <c r="N346" s="1" t="str">
        <f t="shared" si="33"/>
        <v>10</v>
      </c>
    </row>
    <row r="347" spans="1:14" x14ac:dyDescent="0.2">
      <c r="A347" s="1">
        <v>1070189</v>
      </c>
      <c r="B347" s="1">
        <v>1070221</v>
      </c>
      <c r="C347" s="1" t="s">
        <v>2</v>
      </c>
      <c r="D347" s="1" t="str">
        <f t="shared" si="34"/>
        <v>SSH</v>
      </c>
      <c r="E347" s="1">
        <f t="shared" si="35"/>
        <v>10</v>
      </c>
      <c r="F347" s="1" t="str">
        <f t="shared" si="30"/>
        <v>10-15cm Site-Specific Handling</v>
      </c>
      <c r="G347" s="1" t="str">
        <f t="shared" si="31"/>
        <v>10-15cm SSH</v>
      </c>
      <c r="J347" s="1" t="s">
        <v>9</v>
      </c>
      <c r="K347" s="1" t="s">
        <v>0</v>
      </c>
      <c r="L347" s="1">
        <v>32</v>
      </c>
      <c r="M347" s="1" t="str">
        <f t="shared" si="32"/>
        <v>Site-Specific Handling</v>
      </c>
      <c r="N347" s="1" t="str">
        <f t="shared" si="33"/>
        <v>10</v>
      </c>
    </row>
    <row r="348" spans="1:14" x14ac:dyDescent="0.2">
      <c r="A348" s="1">
        <v>1070221</v>
      </c>
      <c r="B348" s="1">
        <v>1070345</v>
      </c>
      <c r="C348" s="1" t="s">
        <v>2</v>
      </c>
      <c r="D348" s="1" t="str">
        <f t="shared" si="34"/>
        <v>FW</v>
      </c>
      <c r="E348" s="1">
        <f t="shared" si="35"/>
        <v>10</v>
      </c>
      <c r="F348" s="1" t="str">
        <f t="shared" si="30"/>
        <v>10-15cm Full Width</v>
      </c>
      <c r="G348" s="1" t="str">
        <f t="shared" si="31"/>
        <v>10-15cm FW</v>
      </c>
      <c r="J348" s="1" t="s">
        <v>9</v>
      </c>
      <c r="K348" s="1" t="s">
        <v>3</v>
      </c>
      <c r="L348" s="1">
        <v>124</v>
      </c>
      <c r="M348" s="1" t="str">
        <f t="shared" si="32"/>
        <v>Full Width</v>
      </c>
      <c r="N348" s="1" t="str">
        <f t="shared" si="33"/>
        <v>10</v>
      </c>
    </row>
    <row r="349" spans="1:14" x14ac:dyDescent="0.2">
      <c r="A349" s="1">
        <v>1070345</v>
      </c>
      <c r="B349" s="1">
        <v>1070391</v>
      </c>
      <c r="C349" s="1" t="s">
        <v>2</v>
      </c>
      <c r="D349" s="1" t="str">
        <f t="shared" si="34"/>
        <v>SSH</v>
      </c>
      <c r="E349" s="1">
        <f t="shared" si="35"/>
        <v>10</v>
      </c>
      <c r="F349" s="1" t="str">
        <f t="shared" si="30"/>
        <v>10-15cm Site-Specific Handling</v>
      </c>
      <c r="G349" s="1" t="str">
        <f t="shared" si="31"/>
        <v>10-15cm SSH</v>
      </c>
      <c r="J349" s="1" t="s">
        <v>9</v>
      </c>
      <c r="K349" s="1" t="s">
        <v>0</v>
      </c>
      <c r="L349" s="1">
        <v>46</v>
      </c>
      <c r="M349" s="1" t="str">
        <f t="shared" si="32"/>
        <v>Site-Specific Handling</v>
      </c>
      <c r="N349" s="1" t="str">
        <f t="shared" si="33"/>
        <v>10</v>
      </c>
    </row>
    <row r="350" spans="1:14" x14ac:dyDescent="0.2">
      <c r="A350" s="1">
        <v>1070391</v>
      </c>
      <c r="B350" s="1">
        <v>1070658</v>
      </c>
      <c r="C350" s="1" t="s">
        <v>2</v>
      </c>
      <c r="D350" s="1" t="str">
        <f t="shared" si="34"/>
        <v>FW</v>
      </c>
      <c r="E350" s="1">
        <f t="shared" si="35"/>
        <v>10</v>
      </c>
      <c r="F350" s="1" t="str">
        <f t="shared" si="30"/>
        <v>10-15cm Full Width</v>
      </c>
      <c r="G350" s="1" t="str">
        <f t="shared" si="31"/>
        <v>10-15cm FW</v>
      </c>
      <c r="J350" s="1" t="s">
        <v>9</v>
      </c>
      <c r="K350" s="1" t="s">
        <v>3</v>
      </c>
      <c r="L350" s="1">
        <v>267</v>
      </c>
      <c r="M350" s="1" t="str">
        <f t="shared" si="32"/>
        <v>Full Width</v>
      </c>
      <c r="N350" s="1" t="str">
        <f t="shared" si="33"/>
        <v>10</v>
      </c>
    </row>
    <row r="351" spans="1:14" x14ac:dyDescent="0.2">
      <c r="A351" s="1">
        <v>1070658</v>
      </c>
      <c r="B351" s="1">
        <v>1070699</v>
      </c>
      <c r="C351" s="1" t="s">
        <v>2</v>
      </c>
      <c r="D351" s="1" t="str">
        <f t="shared" si="34"/>
        <v>SSH</v>
      </c>
      <c r="E351" s="1">
        <f t="shared" si="35"/>
        <v>10</v>
      </c>
      <c r="F351" s="1" t="str">
        <f t="shared" si="30"/>
        <v>10-15cm Site-Specific Handling</v>
      </c>
      <c r="G351" s="1" t="str">
        <f t="shared" si="31"/>
        <v>10-15cm SSH</v>
      </c>
      <c r="J351" s="1" t="s">
        <v>9</v>
      </c>
      <c r="K351" s="1" t="s">
        <v>0</v>
      </c>
      <c r="L351" s="1">
        <v>41</v>
      </c>
      <c r="M351" s="1" t="str">
        <f t="shared" si="32"/>
        <v>Site-Specific Handling</v>
      </c>
      <c r="N351" s="1" t="str">
        <f t="shared" si="33"/>
        <v>10</v>
      </c>
    </row>
    <row r="352" spans="1:14" x14ac:dyDescent="0.2">
      <c r="A352" s="1">
        <v>1070699</v>
      </c>
      <c r="B352" s="1">
        <v>1070718</v>
      </c>
      <c r="C352" s="1" t="s">
        <v>2</v>
      </c>
      <c r="D352" s="1" t="str">
        <f t="shared" si="34"/>
        <v>FW</v>
      </c>
      <c r="E352" s="1">
        <f t="shared" si="35"/>
        <v>10</v>
      </c>
      <c r="F352" s="1" t="str">
        <f t="shared" si="30"/>
        <v>10-15cm Full Width</v>
      </c>
      <c r="G352" s="1" t="str">
        <f t="shared" si="31"/>
        <v>10-15cm FW</v>
      </c>
      <c r="J352" s="1" t="s">
        <v>9</v>
      </c>
      <c r="K352" s="1" t="s">
        <v>3</v>
      </c>
      <c r="L352" s="1">
        <v>19</v>
      </c>
      <c r="M352" s="1" t="str">
        <f t="shared" si="32"/>
        <v>Full Width</v>
      </c>
      <c r="N352" s="1" t="str">
        <f t="shared" si="33"/>
        <v>10</v>
      </c>
    </row>
    <row r="353" spans="1:14" x14ac:dyDescent="0.2">
      <c r="A353" s="1">
        <v>1070718</v>
      </c>
      <c r="B353" s="1">
        <v>1070804</v>
      </c>
      <c r="C353" s="1" t="s">
        <v>2</v>
      </c>
      <c r="D353" s="1" t="str">
        <f t="shared" si="34"/>
        <v>SSH</v>
      </c>
      <c r="E353" s="1">
        <f t="shared" si="35"/>
        <v>10</v>
      </c>
      <c r="F353" s="1" t="str">
        <f t="shared" si="30"/>
        <v>10-15cm Site-Specific Handling</v>
      </c>
      <c r="G353" s="1" t="str">
        <f t="shared" si="31"/>
        <v>10-15cm SSH</v>
      </c>
      <c r="J353" s="1" t="s">
        <v>9</v>
      </c>
      <c r="K353" s="1" t="s">
        <v>0</v>
      </c>
      <c r="L353" s="1">
        <v>86</v>
      </c>
      <c r="M353" s="1" t="str">
        <f t="shared" si="32"/>
        <v>Site-Specific Handling</v>
      </c>
      <c r="N353" s="1" t="str">
        <f t="shared" si="33"/>
        <v>10</v>
      </c>
    </row>
    <row r="354" spans="1:14" x14ac:dyDescent="0.2">
      <c r="A354" s="1">
        <v>1070804</v>
      </c>
      <c r="B354" s="1">
        <v>1070882</v>
      </c>
      <c r="C354" s="1" t="s">
        <v>2</v>
      </c>
      <c r="D354" s="1" t="str">
        <f t="shared" si="34"/>
        <v>FW</v>
      </c>
      <c r="E354" s="1">
        <f t="shared" si="35"/>
        <v>10</v>
      </c>
      <c r="F354" s="1" t="str">
        <f t="shared" si="30"/>
        <v>10-15cm Full Width</v>
      </c>
      <c r="G354" s="1" t="str">
        <f t="shared" si="31"/>
        <v>10-15cm FW</v>
      </c>
      <c r="J354" s="1" t="s">
        <v>9</v>
      </c>
      <c r="K354" s="1" t="s">
        <v>3</v>
      </c>
      <c r="L354" s="1">
        <v>78</v>
      </c>
      <c r="M354" s="1" t="str">
        <f t="shared" si="32"/>
        <v>Full Width</v>
      </c>
      <c r="N354" s="1" t="str">
        <f t="shared" si="33"/>
        <v>10</v>
      </c>
    </row>
    <row r="355" spans="1:14" x14ac:dyDescent="0.2">
      <c r="A355" s="1">
        <v>1070882</v>
      </c>
      <c r="B355" s="1">
        <v>1070920</v>
      </c>
      <c r="C355" s="1" t="s">
        <v>2</v>
      </c>
      <c r="D355" s="1" t="str">
        <f t="shared" si="34"/>
        <v>SSH</v>
      </c>
      <c r="E355" s="1">
        <f t="shared" si="35"/>
        <v>10</v>
      </c>
      <c r="F355" s="1" t="str">
        <f t="shared" si="30"/>
        <v>10-15cm Site-Specific Handling</v>
      </c>
      <c r="G355" s="1" t="str">
        <f t="shared" si="31"/>
        <v>10-15cm SSH</v>
      </c>
      <c r="J355" s="1" t="s">
        <v>9</v>
      </c>
      <c r="K355" s="1" t="s">
        <v>0</v>
      </c>
      <c r="L355" s="1">
        <v>38</v>
      </c>
      <c r="M355" s="1" t="str">
        <f t="shared" si="32"/>
        <v>Site-Specific Handling</v>
      </c>
      <c r="N355" s="1" t="str">
        <f t="shared" si="33"/>
        <v>10</v>
      </c>
    </row>
    <row r="356" spans="1:14" x14ac:dyDescent="0.2">
      <c r="A356" s="1">
        <v>1070920</v>
      </c>
      <c r="B356" s="1">
        <v>1070988</v>
      </c>
      <c r="C356" s="1" t="s">
        <v>2</v>
      </c>
      <c r="D356" s="1" t="str">
        <f t="shared" si="34"/>
        <v>FW</v>
      </c>
      <c r="E356" s="1">
        <f t="shared" si="35"/>
        <v>10</v>
      </c>
      <c r="F356" s="1" t="str">
        <f t="shared" si="30"/>
        <v>10-15cm Full Width</v>
      </c>
      <c r="G356" s="1" t="str">
        <f t="shared" si="31"/>
        <v>10-15cm FW</v>
      </c>
      <c r="J356" s="1" t="s">
        <v>9</v>
      </c>
      <c r="K356" s="1" t="s">
        <v>3</v>
      </c>
      <c r="L356" s="1">
        <v>68</v>
      </c>
      <c r="M356" s="1" t="str">
        <f t="shared" si="32"/>
        <v>Full Width</v>
      </c>
      <c r="N356" s="1" t="str">
        <f t="shared" si="33"/>
        <v>10</v>
      </c>
    </row>
    <row r="357" spans="1:14" x14ac:dyDescent="0.2">
      <c r="A357" s="1">
        <v>1070988</v>
      </c>
      <c r="B357" s="1">
        <v>1071091</v>
      </c>
      <c r="C357" s="1" t="s">
        <v>2</v>
      </c>
      <c r="D357" s="1" t="str">
        <f t="shared" si="34"/>
        <v>SSH</v>
      </c>
      <c r="E357" s="1">
        <f t="shared" si="35"/>
        <v>10</v>
      </c>
      <c r="F357" s="1" t="str">
        <f t="shared" si="30"/>
        <v>10-15cm Site-Specific Handling</v>
      </c>
      <c r="G357" s="1" t="str">
        <f t="shared" si="31"/>
        <v>10-15cm SSH</v>
      </c>
      <c r="J357" s="1" t="s">
        <v>9</v>
      </c>
      <c r="K357" s="1" t="s">
        <v>0</v>
      </c>
      <c r="L357" s="1">
        <v>103</v>
      </c>
      <c r="M357" s="1" t="str">
        <f t="shared" si="32"/>
        <v>Site-Specific Handling</v>
      </c>
      <c r="N357" s="1" t="str">
        <f t="shared" si="33"/>
        <v>10</v>
      </c>
    </row>
    <row r="358" spans="1:14" x14ac:dyDescent="0.2">
      <c r="A358" s="1">
        <v>1071091</v>
      </c>
      <c r="B358" s="1">
        <v>1071114</v>
      </c>
      <c r="C358" s="1" t="s">
        <v>2</v>
      </c>
      <c r="D358" s="1" t="str">
        <f t="shared" si="34"/>
        <v>FW</v>
      </c>
      <c r="E358" s="1">
        <f t="shared" si="35"/>
        <v>10</v>
      </c>
      <c r="F358" s="1" t="str">
        <f t="shared" si="30"/>
        <v>10-15cm Full Width</v>
      </c>
      <c r="G358" s="1" t="str">
        <f t="shared" si="31"/>
        <v>10-15cm FW</v>
      </c>
      <c r="J358" s="1" t="s">
        <v>9</v>
      </c>
      <c r="K358" s="1" t="s">
        <v>3</v>
      </c>
      <c r="L358" s="1">
        <v>23</v>
      </c>
      <c r="M358" s="1" t="str">
        <f t="shared" si="32"/>
        <v>Full Width</v>
      </c>
      <c r="N358" s="1" t="str">
        <f t="shared" si="33"/>
        <v>10</v>
      </c>
    </row>
    <row r="359" spans="1:14" x14ac:dyDescent="0.2">
      <c r="A359" s="1">
        <v>1071114</v>
      </c>
      <c r="B359" s="1">
        <v>1071410</v>
      </c>
      <c r="C359" s="1" t="s">
        <v>2</v>
      </c>
      <c r="D359" s="1" t="str">
        <f t="shared" si="34"/>
        <v>FW</v>
      </c>
      <c r="E359" s="1">
        <f t="shared" si="35"/>
        <v>15</v>
      </c>
      <c r="F359" s="1" t="str">
        <f t="shared" si="30"/>
        <v>15-20cm Full Width</v>
      </c>
      <c r="G359" s="1" t="str">
        <f t="shared" si="31"/>
        <v>15-20cm FW</v>
      </c>
      <c r="J359" s="1" t="s">
        <v>6</v>
      </c>
      <c r="K359" s="1" t="s">
        <v>3</v>
      </c>
      <c r="L359" s="1">
        <v>296</v>
      </c>
      <c r="M359" s="1" t="str">
        <f t="shared" si="32"/>
        <v>Full Width</v>
      </c>
      <c r="N359" s="1" t="str">
        <f t="shared" si="33"/>
        <v>15</v>
      </c>
    </row>
    <row r="360" spans="1:14" x14ac:dyDescent="0.2">
      <c r="A360" s="1">
        <v>1071410</v>
      </c>
      <c r="B360" s="1">
        <v>1071513</v>
      </c>
      <c r="C360" s="1" t="s">
        <v>2</v>
      </c>
      <c r="D360" s="1" t="str">
        <f t="shared" si="34"/>
        <v>SSH</v>
      </c>
      <c r="E360" s="1">
        <f t="shared" si="35"/>
        <v>15</v>
      </c>
      <c r="F360" s="1" t="str">
        <f t="shared" si="30"/>
        <v>15-20cm Site-Specific Handling</v>
      </c>
      <c r="G360" s="1" t="str">
        <f t="shared" si="31"/>
        <v>15-20cm SSH</v>
      </c>
      <c r="J360" s="1" t="s">
        <v>6</v>
      </c>
      <c r="K360" s="1" t="s">
        <v>0</v>
      </c>
      <c r="L360" s="1">
        <v>103</v>
      </c>
      <c r="M360" s="1" t="str">
        <f t="shared" si="32"/>
        <v>Site-Specific Handling</v>
      </c>
      <c r="N360" s="1" t="str">
        <f t="shared" si="33"/>
        <v>15</v>
      </c>
    </row>
    <row r="361" spans="1:14" x14ac:dyDescent="0.2">
      <c r="A361" s="1">
        <v>1071513</v>
      </c>
      <c r="B361" s="1">
        <v>1072010</v>
      </c>
      <c r="C361" s="1" t="s">
        <v>2</v>
      </c>
      <c r="D361" s="1" t="str">
        <f t="shared" si="34"/>
        <v>FW</v>
      </c>
      <c r="E361" s="1">
        <f t="shared" si="35"/>
        <v>15</v>
      </c>
      <c r="F361" s="1" t="str">
        <f t="shared" si="30"/>
        <v>15-20cm Full Width</v>
      </c>
      <c r="G361" s="1" t="str">
        <f t="shared" si="31"/>
        <v>15-20cm FW</v>
      </c>
      <c r="J361" s="1" t="s">
        <v>6</v>
      </c>
      <c r="K361" s="1" t="s">
        <v>3</v>
      </c>
      <c r="L361" s="1">
        <v>497</v>
      </c>
      <c r="M361" s="1" t="str">
        <f t="shared" si="32"/>
        <v>Full Width</v>
      </c>
      <c r="N361" s="1" t="str">
        <f t="shared" si="33"/>
        <v>15</v>
      </c>
    </row>
    <row r="362" spans="1:14" x14ac:dyDescent="0.2">
      <c r="A362" s="1">
        <v>1072010</v>
      </c>
      <c r="B362" s="1">
        <v>1072075</v>
      </c>
      <c r="C362" s="1" t="s">
        <v>2</v>
      </c>
      <c r="D362" s="1" t="str">
        <f t="shared" si="34"/>
        <v>SSH</v>
      </c>
      <c r="E362" s="1">
        <f t="shared" si="35"/>
        <v>15</v>
      </c>
      <c r="F362" s="1" t="str">
        <f t="shared" si="30"/>
        <v>15-20cm Site-Specific Handling</v>
      </c>
      <c r="G362" s="1" t="str">
        <f t="shared" si="31"/>
        <v>15-20cm SSH</v>
      </c>
      <c r="J362" s="1" t="s">
        <v>6</v>
      </c>
      <c r="K362" s="1" t="s">
        <v>0</v>
      </c>
      <c r="L362" s="1">
        <v>65</v>
      </c>
      <c r="M362" s="1" t="str">
        <f t="shared" si="32"/>
        <v>Site-Specific Handling</v>
      </c>
      <c r="N362" s="1" t="str">
        <f t="shared" si="33"/>
        <v>15</v>
      </c>
    </row>
    <row r="363" spans="1:14" x14ac:dyDescent="0.2">
      <c r="A363" s="1">
        <v>1072075</v>
      </c>
      <c r="B363" s="1">
        <v>1072881</v>
      </c>
      <c r="C363" s="1" t="s">
        <v>2</v>
      </c>
      <c r="D363" s="1" t="str">
        <f t="shared" si="34"/>
        <v>SSH</v>
      </c>
      <c r="E363" s="1">
        <f t="shared" si="35"/>
        <v>20</v>
      </c>
      <c r="F363" s="1" t="str">
        <f t="shared" si="30"/>
        <v>20-30cm Site-Specific Handling</v>
      </c>
      <c r="G363" s="1" t="str">
        <f t="shared" si="31"/>
        <v>20-30cm SSH</v>
      </c>
      <c r="J363" s="1" t="s">
        <v>8</v>
      </c>
      <c r="K363" s="1" t="s">
        <v>0</v>
      </c>
      <c r="L363" s="1">
        <v>806</v>
      </c>
      <c r="M363" s="1" t="str">
        <f t="shared" si="32"/>
        <v>Site-Specific Handling</v>
      </c>
      <c r="N363" s="1" t="str">
        <f t="shared" si="33"/>
        <v>20</v>
      </c>
    </row>
    <row r="364" spans="1:14" x14ac:dyDescent="0.2">
      <c r="A364" s="1">
        <v>1072881</v>
      </c>
      <c r="B364" s="1">
        <v>1073706</v>
      </c>
      <c r="C364" s="1" t="s">
        <v>2</v>
      </c>
      <c r="D364" s="1" t="str">
        <f t="shared" si="34"/>
        <v>FW</v>
      </c>
      <c r="E364" s="1">
        <f t="shared" si="35"/>
        <v>10</v>
      </c>
      <c r="F364" s="1" t="str">
        <f t="shared" si="30"/>
        <v>10-20cm Full Width</v>
      </c>
      <c r="G364" s="1" t="str">
        <f t="shared" si="31"/>
        <v>10-20cm FW</v>
      </c>
      <c r="J364" s="1" t="s">
        <v>7</v>
      </c>
      <c r="K364" s="1" t="s">
        <v>3</v>
      </c>
      <c r="L364" s="1">
        <v>825</v>
      </c>
      <c r="M364" s="1" t="str">
        <f t="shared" si="32"/>
        <v>Full Width</v>
      </c>
      <c r="N364" s="1" t="str">
        <f t="shared" si="33"/>
        <v>10</v>
      </c>
    </row>
    <row r="365" spans="1:14" x14ac:dyDescent="0.2">
      <c r="A365" s="1">
        <v>1073706</v>
      </c>
      <c r="B365" s="1">
        <v>1073792</v>
      </c>
      <c r="C365" s="1" t="s">
        <v>2</v>
      </c>
      <c r="D365" s="1" t="str">
        <f t="shared" si="34"/>
        <v>FW</v>
      </c>
      <c r="E365" s="1">
        <f t="shared" si="35"/>
        <v>15</v>
      </c>
      <c r="F365" s="1" t="str">
        <f t="shared" si="30"/>
        <v>15cm Full Width</v>
      </c>
      <c r="G365" s="1" t="str">
        <f t="shared" si="31"/>
        <v>15cm FW</v>
      </c>
      <c r="J365" s="1" t="s">
        <v>5</v>
      </c>
      <c r="K365" s="1" t="s">
        <v>3</v>
      </c>
      <c r="L365" s="1">
        <v>86</v>
      </c>
      <c r="M365" s="1" t="str">
        <f t="shared" si="32"/>
        <v>Full Width</v>
      </c>
      <c r="N365" s="1" t="str">
        <f t="shared" si="33"/>
        <v>15</v>
      </c>
    </row>
    <row r="366" spans="1:14" x14ac:dyDescent="0.2">
      <c r="A366" s="1">
        <v>1073792</v>
      </c>
      <c r="B366" s="1">
        <v>1073845</v>
      </c>
      <c r="C366" s="1" t="s">
        <v>2</v>
      </c>
      <c r="D366" s="1" t="str">
        <f t="shared" si="34"/>
        <v>SSH</v>
      </c>
      <c r="E366" s="1">
        <f t="shared" si="35"/>
        <v>15</v>
      </c>
      <c r="F366" s="1" t="str">
        <f t="shared" si="30"/>
        <v>15cm Site-Specific Handling</v>
      </c>
      <c r="G366" s="1" t="str">
        <f t="shared" si="31"/>
        <v>15cm SSH</v>
      </c>
      <c r="J366" s="1" t="s">
        <v>5</v>
      </c>
      <c r="K366" s="1" t="s">
        <v>0</v>
      </c>
      <c r="L366" s="1">
        <v>53</v>
      </c>
      <c r="M366" s="1" t="str">
        <f t="shared" si="32"/>
        <v>Site-Specific Handling</v>
      </c>
      <c r="N366" s="1" t="str">
        <f t="shared" si="33"/>
        <v>15</v>
      </c>
    </row>
    <row r="367" spans="1:14" x14ac:dyDescent="0.2">
      <c r="A367" s="1">
        <v>1073845</v>
      </c>
      <c r="B367" s="1">
        <v>1073892</v>
      </c>
      <c r="C367" s="1" t="s">
        <v>2</v>
      </c>
      <c r="D367" s="1" t="str">
        <f t="shared" si="34"/>
        <v>FW</v>
      </c>
      <c r="E367" s="1">
        <f t="shared" si="35"/>
        <v>15</v>
      </c>
      <c r="F367" s="1" t="str">
        <f t="shared" si="30"/>
        <v>15cm Full Width</v>
      </c>
      <c r="G367" s="1" t="str">
        <f t="shared" si="31"/>
        <v>15cm FW</v>
      </c>
      <c r="J367" s="1" t="s">
        <v>5</v>
      </c>
      <c r="K367" s="1" t="s">
        <v>3</v>
      </c>
      <c r="L367" s="1">
        <v>47</v>
      </c>
      <c r="M367" s="1" t="str">
        <f t="shared" si="32"/>
        <v>Full Width</v>
      </c>
      <c r="N367" s="1" t="str">
        <f t="shared" si="33"/>
        <v>15</v>
      </c>
    </row>
    <row r="368" spans="1:14" x14ac:dyDescent="0.2">
      <c r="A368" s="1">
        <v>1073892</v>
      </c>
      <c r="B368" s="1">
        <v>1074736</v>
      </c>
      <c r="C368" s="1" t="s">
        <v>2</v>
      </c>
      <c r="D368" s="1" t="str">
        <f t="shared" si="34"/>
        <v>FW</v>
      </c>
      <c r="E368" s="1">
        <f t="shared" si="35"/>
        <v>15</v>
      </c>
      <c r="F368" s="1" t="str">
        <f t="shared" si="30"/>
        <v>15-20cm Full Width</v>
      </c>
      <c r="G368" s="1" t="str">
        <f t="shared" si="31"/>
        <v>15-20cm FW</v>
      </c>
      <c r="J368" s="1" t="s">
        <v>6</v>
      </c>
      <c r="K368" s="1" t="s">
        <v>3</v>
      </c>
      <c r="L368" s="1">
        <v>844</v>
      </c>
      <c r="M368" s="1" t="str">
        <f t="shared" si="32"/>
        <v>Full Width</v>
      </c>
      <c r="N368" s="1" t="str">
        <f t="shared" si="33"/>
        <v>15</v>
      </c>
    </row>
    <row r="369" spans="1:14" x14ac:dyDescent="0.2">
      <c r="A369" s="1">
        <v>1074736</v>
      </c>
      <c r="B369" s="1">
        <v>1075016</v>
      </c>
      <c r="C369" s="1" t="s">
        <v>2</v>
      </c>
      <c r="D369" s="1" t="str">
        <f t="shared" si="34"/>
        <v>FW</v>
      </c>
      <c r="E369" s="1">
        <f t="shared" si="35"/>
        <v>15</v>
      </c>
      <c r="F369" s="1" t="str">
        <f t="shared" si="30"/>
        <v>15cm Full Width</v>
      </c>
      <c r="G369" s="1" t="str">
        <f t="shared" si="31"/>
        <v>15cm FW</v>
      </c>
      <c r="J369" s="1" t="s">
        <v>5</v>
      </c>
      <c r="K369" s="1" t="s">
        <v>3</v>
      </c>
      <c r="L369" s="1">
        <v>280</v>
      </c>
      <c r="M369" s="1" t="str">
        <f t="shared" si="32"/>
        <v>Full Width</v>
      </c>
      <c r="N369" s="1" t="str">
        <f t="shared" si="33"/>
        <v>15</v>
      </c>
    </row>
    <row r="370" spans="1:14" x14ac:dyDescent="0.2">
      <c r="A370" s="1">
        <v>1075016</v>
      </c>
      <c r="B370" s="1">
        <v>1075293</v>
      </c>
      <c r="C370" s="1" t="s">
        <v>2</v>
      </c>
      <c r="D370" s="1" t="str">
        <f t="shared" si="34"/>
        <v>SSH</v>
      </c>
      <c r="E370" s="1">
        <f t="shared" si="35"/>
        <v>0</v>
      </c>
      <c r="F370" s="1" t="str">
        <f t="shared" si="30"/>
        <v>0cm Site-Specific Handling</v>
      </c>
      <c r="G370" s="1" t="str">
        <f t="shared" si="31"/>
        <v>0cm SSH</v>
      </c>
      <c r="J370" s="1" t="s">
        <v>1</v>
      </c>
      <c r="K370" s="1" t="s">
        <v>0</v>
      </c>
      <c r="L370" s="1">
        <v>277</v>
      </c>
      <c r="M370" s="1" t="str">
        <f t="shared" si="32"/>
        <v>Site-Specific Handling</v>
      </c>
      <c r="N370" s="1" t="str">
        <f t="shared" si="33"/>
        <v>00</v>
      </c>
    </row>
    <row r="371" spans="1:14" x14ac:dyDescent="0.2">
      <c r="A371" s="1">
        <v>1075293</v>
      </c>
      <c r="B371" s="1">
        <v>1075404</v>
      </c>
      <c r="C371" s="1" t="s">
        <v>2</v>
      </c>
      <c r="D371" s="1" t="str">
        <f t="shared" si="34"/>
        <v>FW</v>
      </c>
      <c r="E371" s="1">
        <f t="shared" si="35"/>
        <v>20</v>
      </c>
      <c r="F371" s="1" t="str">
        <f t="shared" si="30"/>
        <v>20cm Full Width</v>
      </c>
      <c r="G371" s="1" t="str">
        <f t="shared" si="31"/>
        <v>20cm FW</v>
      </c>
      <c r="J371" s="1" t="s">
        <v>4</v>
      </c>
      <c r="K371" s="1" t="s">
        <v>3</v>
      </c>
      <c r="L371" s="1">
        <v>111</v>
      </c>
      <c r="M371" s="1" t="str">
        <f t="shared" si="32"/>
        <v>Full Width</v>
      </c>
      <c r="N371" s="1" t="str">
        <f t="shared" si="33"/>
        <v>20</v>
      </c>
    </row>
    <row r="372" spans="1:14" x14ac:dyDescent="0.2">
      <c r="A372" s="1">
        <v>1075404</v>
      </c>
      <c r="B372" s="1">
        <v>1075422</v>
      </c>
      <c r="C372" s="1" t="s">
        <v>2</v>
      </c>
      <c r="D372" s="1" t="str">
        <f t="shared" si="34"/>
        <v>SSH</v>
      </c>
      <c r="E372" s="1">
        <f t="shared" si="35"/>
        <v>20</v>
      </c>
      <c r="F372" s="1" t="str">
        <f t="shared" si="30"/>
        <v>20cm Site-Specific Handling</v>
      </c>
      <c r="G372" s="1" t="str">
        <f t="shared" si="31"/>
        <v>20cm SSH</v>
      </c>
      <c r="J372" s="1" t="s">
        <v>4</v>
      </c>
      <c r="K372" s="1" t="s">
        <v>0</v>
      </c>
      <c r="L372" s="1">
        <v>18</v>
      </c>
      <c r="M372" s="1" t="str">
        <f t="shared" si="32"/>
        <v>Site-Specific Handling</v>
      </c>
      <c r="N372" s="1" t="str">
        <f t="shared" si="33"/>
        <v>20</v>
      </c>
    </row>
    <row r="373" spans="1:14" x14ac:dyDescent="0.2">
      <c r="A373" s="1">
        <v>1075422</v>
      </c>
      <c r="B373" s="1">
        <v>1075536</v>
      </c>
      <c r="C373" s="1" t="s">
        <v>2</v>
      </c>
      <c r="D373" s="1" t="str">
        <f t="shared" si="34"/>
        <v>FW</v>
      </c>
      <c r="E373" s="1">
        <f t="shared" si="35"/>
        <v>20</v>
      </c>
      <c r="F373" s="1" t="str">
        <f t="shared" si="30"/>
        <v>20cm Full Width</v>
      </c>
      <c r="G373" s="1" t="str">
        <f t="shared" si="31"/>
        <v>20cm FW</v>
      </c>
      <c r="J373" s="1" t="s">
        <v>4</v>
      </c>
      <c r="K373" s="1" t="s">
        <v>3</v>
      </c>
      <c r="L373" s="1">
        <v>114</v>
      </c>
      <c r="M373" s="1" t="str">
        <f t="shared" si="32"/>
        <v>Full Width</v>
      </c>
      <c r="N373" s="1" t="str">
        <f t="shared" si="33"/>
        <v>20</v>
      </c>
    </row>
    <row r="374" spans="1:14" x14ac:dyDescent="0.2">
      <c r="A374" s="1">
        <v>1075536</v>
      </c>
      <c r="B374" s="1">
        <v>1075594</v>
      </c>
      <c r="C374" s="1" t="s">
        <v>2</v>
      </c>
      <c r="D374" s="1" t="str">
        <f t="shared" si="34"/>
        <v>SSH</v>
      </c>
      <c r="E374" s="1">
        <f t="shared" si="35"/>
        <v>20</v>
      </c>
      <c r="F374" s="1" t="str">
        <f t="shared" si="30"/>
        <v>20cm Site-Specific Handling</v>
      </c>
      <c r="G374" s="1" t="str">
        <f t="shared" si="31"/>
        <v>20cm SSH</v>
      </c>
      <c r="J374" s="1" t="s">
        <v>4</v>
      </c>
      <c r="K374" s="1" t="s">
        <v>0</v>
      </c>
      <c r="L374" s="1">
        <v>58</v>
      </c>
      <c r="M374" s="1" t="str">
        <f t="shared" si="32"/>
        <v>Site-Specific Handling</v>
      </c>
      <c r="N374" s="1" t="str">
        <f t="shared" si="33"/>
        <v>20</v>
      </c>
    </row>
    <row r="375" spans="1:14" x14ac:dyDescent="0.2">
      <c r="A375" s="1">
        <v>1075594</v>
      </c>
      <c r="B375" s="1">
        <v>1075665</v>
      </c>
      <c r="C375" s="1" t="s">
        <v>2</v>
      </c>
      <c r="D375" s="1" t="str">
        <f t="shared" si="34"/>
        <v>FW</v>
      </c>
      <c r="E375" s="1">
        <f t="shared" si="35"/>
        <v>20</v>
      </c>
      <c r="F375" s="1" t="str">
        <f t="shared" si="30"/>
        <v>20cm Full Width</v>
      </c>
      <c r="G375" s="1" t="str">
        <f t="shared" si="31"/>
        <v>20cm FW</v>
      </c>
      <c r="J375" s="1" t="s">
        <v>4</v>
      </c>
      <c r="K375" s="1" t="s">
        <v>3</v>
      </c>
      <c r="L375" s="1">
        <v>71</v>
      </c>
      <c r="M375" s="1" t="str">
        <f t="shared" si="32"/>
        <v>Full Width</v>
      </c>
      <c r="N375" s="1" t="str">
        <f t="shared" si="33"/>
        <v>20</v>
      </c>
    </row>
    <row r="376" spans="1:14" x14ac:dyDescent="0.2">
      <c r="A376" s="1">
        <v>1075665</v>
      </c>
      <c r="B376" s="1">
        <v>1075685</v>
      </c>
      <c r="C376" s="1" t="s">
        <v>2</v>
      </c>
      <c r="D376" s="1" t="str">
        <f t="shared" si="34"/>
        <v>SSH</v>
      </c>
      <c r="E376" s="1">
        <f t="shared" si="35"/>
        <v>20</v>
      </c>
      <c r="F376" s="1" t="str">
        <f t="shared" si="30"/>
        <v>20cm Site-Specific Handling</v>
      </c>
      <c r="G376" s="1" t="str">
        <f t="shared" si="31"/>
        <v>20cm SSH</v>
      </c>
      <c r="J376" s="1" t="s">
        <v>4</v>
      </c>
      <c r="K376" s="1" t="s">
        <v>0</v>
      </c>
      <c r="L376" s="1">
        <v>20</v>
      </c>
      <c r="M376" s="1" t="str">
        <f t="shared" si="32"/>
        <v>Site-Specific Handling</v>
      </c>
      <c r="N376" s="1" t="str">
        <f t="shared" si="33"/>
        <v>20</v>
      </c>
    </row>
    <row r="377" spans="1:14" x14ac:dyDescent="0.2">
      <c r="A377" s="1">
        <v>1075685</v>
      </c>
      <c r="B377" s="1">
        <v>1075858</v>
      </c>
      <c r="C377" s="1" t="s">
        <v>2</v>
      </c>
      <c r="D377" s="1" t="str">
        <f t="shared" si="34"/>
        <v>FW</v>
      </c>
      <c r="E377" s="1">
        <f t="shared" si="35"/>
        <v>20</v>
      </c>
      <c r="F377" s="1" t="str">
        <f t="shared" si="30"/>
        <v>20cm Full Width</v>
      </c>
      <c r="G377" s="1" t="str">
        <f t="shared" si="31"/>
        <v>20cm FW</v>
      </c>
      <c r="J377" s="1" t="s">
        <v>4</v>
      </c>
      <c r="K377" s="1" t="s">
        <v>3</v>
      </c>
      <c r="L377" s="1">
        <v>173</v>
      </c>
      <c r="M377" s="1" t="str">
        <f t="shared" si="32"/>
        <v>Full Width</v>
      </c>
      <c r="N377" s="1" t="str">
        <f t="shared" si="33"/>
        <v>20</v>
      </c>
    </row>
    <row r="378" spans="1:14" x14ac:dyDescent="0.2">
      <c r="A378" s="1">
        <v>1075858</v>
      </c>
      <c r="B378" s="1">
        <v>1075916.3700000001</v>
      </c>
      <c r="C378" s="1" t="s">
        <v>2</v>
      </c>
      <c r="D378" s="1" t="str">
        <f t="shared" si="34"/>
        <v>SSH</v>
      </c>
      <c r="E378" s="1">
        <f t="shared" si="35"/>
        <v>0</v>
      </c>
      <c r="F378" s="1" t="str">
        <f t="shared" si="30"/>
        <v>0cm Site-Specific Handling</v>
      </c>
      <c r="G378" s="1" t="str">
        <f t="shared" si="31"/>
        <v>0cm SSH</v>
      </c>
      <c r="J378" s="1" t="s">
        <v>1</v>
      </c>
      <c r="K378" s="1" t="s">
        <v>0</v>
      </c>
      <c r="L378" s="1">
        <v>58.370000000111702</v>
      </c>
      <c r="M378" s="1" t="str">
        <f t="shared" si="32"/>
        <v>Site-Specific Handling</v>
      </c>
      <c r="N378" s="1" t="str">
        <f t="shared" si="33"/>
        <v>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3686F-FEE2-3642-A5C2-F7FC420D9686}">
  <dimension ref="A1:S606"/>
  <sheetViews>
    <sheetView topLeftCell="A545" workbookViewId="0">
      <selection activeCell="F14" sqref="F14"/>
    </sheetView>
  </sheetViews>
  <sheetFormatPr baseColWidth="10" defaultColWidth="8.83203125" defaultRowHeight="15" x14ac:dyDescent="0.2"/>
  <cols>
    <col min="1" max="2" width="12" style="1" bestFit="1" customWidth="1"/>
    <col min="3" max="3" width="16.1640625" style="1" bestFit="1" customWidth="1"/>
    <col min="4" max="4" width="45" style="1" bestFit="1" customWidth="1"/>
    <col min="5" max="5" width="7.33203125" style="1" bestFit="1" customWidth="1"/>
    <col min="6" max="6" width="8" style="1" bestFit="1" customWidth="1"/>
    <col min="7" max="7" width="6.5" style="2" customWidth="1"/>
    <col min="8" max="11" width="6.5" style="1" customWidth="1"/>
    <col min="12" max="13" width="12" style="1" bestFit="1" customWidth="1"/>
    <col min="14" max="14" width="6.83203125" style="1" bestFit="1" customWidth="1"/>
    <col min="15" max="15" width="6.33203125" style="1" bestFit="1" customWidth="1"/>
    <col min="16" max="16" width="19.83203125" style="1" bestFit="1" customWidth="1"/>
    <col min="17" max="17" width="15.6640625" style="1" bestFit="1" customWidth="1"/>
    <col min="18" max="18" width="45" style="1" bestFit="1" customWidth="1"/>
    <col min="19" max="19" width="9" style="1" bestFit="1" customWidth="1"/>
    <col min="20" max="16384" width="8.83203125" style="1"/>
  </cols>
  <sheetData>
    <row r="1" spans="1:19" x14ac:dyDescent="0.2">
      <c r="A1" s="1" t="s">
        <v>35</v>
      </c>
      <c r="B1" s="1" t="s">
        <v>34</v>
      </c>
      <c r="C1" s="1" t="s">
        <v>1589</v>
      </c>
      <c r="D1" s="1" t="s">
        <v>1590</v>
      </c>
      <c r="E1" s="1" t="s">
        <v>1587</v>
      </c>
      <c r="F1" s="1" t="s">
        <v>1588</v>
      </c>
      <c r="G1" s="12" t="s">
        <v>8983</v>
      </c>
      <c r="L1" s="1" t="s">
        <v>35</v>
      </c>
      <c r="M1" s="1" t="s">
        <v>34</v>
      </c>
      <c r="N1" s="1" t="s">
        <v>713</v>
      </c>
      <c r="O1" s="1" t="s">
        <v>714</v>
      </c>
      <c r="P1" s="1" t="s">
        <v>715</v>
      </c>
      <c r="Q1" s="1" t="s">
        <v>716</v>
      </c>
      <c r="R1" s="1" t="s">
        <v>717</v>
      </c>
      <c r="S1" s="1" t="s">
        <v>32</v>
      </c>
    </row>
    <row r="2" spans="1:19" x14ac:dyDescent="0.2">
      <c r="A2" s="1">
        <f>L2</f>
        <v>950000</v>
      </c>
      <c r="B2" s="1">
        <f>M2</f>
        <v>985795</v>
      </c>
      <c r="C2" s="1" t="str">
        <f>Q2</f>
        <v>0.9m FG</v>
      </c>
      <c r="D2" s="1" t="str">
        <f>Q2&amp;" - "&amp;P2</f>
        <v>0.9m FG - Default Depth</v>
      </c>
      <c r="E2" s="1" t="s">
        <v>40</v>
      </c>
      <c r="F2" s="1">
        <f>_xlfn.NUMBERVALUE(TRIM(LEFT(Q2,3)))</f>
        <v>0.9</v>
      </c>
      <c r="G2" s="12" t="s">
        <v>40</v>
      </c>
      <c r="L2" s="1">
        <v>950000</v>
      </c>
      <c r="M2" s="1">
        <v>985795</v>
      </c>
      <c r="N2" s="1">
        <v>0.9</v>
      </c>
      <c r="O2" s="1" t="s">
        <v>718</v>
      </c>
      <c r="P2" s="1" t="s">
        <v>719</v>
      </c>
      <c r="Q2" s="1" t="s">
        <v>720</v>
      </c>
      <c r="R2" s="1" t="s">
        <v>721</v>
      </c>
      <c r="S2" s="1">
        <v>35795</v>
      </c>
    </row>
    <row r="3" spans="1:19" x14ac:dyDescent="0.2">
      <c r="A3" s="1">
        <f t="shared" ref="A3:B66" si="0">L3</f>
        <v>985795</v>
      </c>
      <c r="B3" s="1">
        <f t="shared" si="0"/>
        <v>985855</v>
      </c>
      <c r="C3" s="1" t="str">
        <f t="shared" ref="C3:C66" si="1">Q3</f>
        <v>1.5m CG</v>
      </c>
      <c r="D3" s="1" t="str">
        <f t="shared" ref="D3:D66" si="2">Q3&amp;" - "&amp;P3</f>
        <v>1.5m CG - Alignment Sheets</v>
      </c>
      <c r="E3" s="1" t="s">
        <v>40</v>
      </c>
      <c r="F3" s="1">
        <f t="shared" ref="F3:F66" si="3">_xlfn.NUMBERVALUE(TRIM(LEFT(Q3,3)))</f>
        <v>1.5</v>
      </c>
      <c r="G3" s="12" t="s">
        <v>40</v>
      </c>
      <c r="L3" s="1">
        <v>985795</v>
      </c>
      <c r="M3" s="1">
        <v>985855</v>
      </c>
      <c r="N3" s="1">
        <v>1.5</v>
      </c>
      <c r="O3" s="1" t="s">
        <v>722</v>
      </c>
      <c r="P3" s="1" t="s">
        <v>723</v>
      </c>
      <c r="Q3" s="1" t="s">
        <v>724</v>
      </c>
      <c r="R3" s="1" t="s">
        <v>725</v>
      </c>
      <c r="S3" s="1">
        <v>60</v>
      </c>
    </row>
    <row r="4" spans="1:19" x14ac:dyDescent="0.2">
      <c r="A4" s="1">
        <f t="shared" si="0"/>
        <v>985855</v>
      </c>
      <c r="B4" s="1">
        <f t="shared" si="0"/>
        <v>986208</v>
      </c>
      <c r="C4" s="1" t="str">
        <f t="shared" si="1"/>
        <v>0.9m FG</v>
      </c>
      <c r="D4" s="1" t="str">
        <f t="shared" si="2"/>
        <v>0.9m FG - Default Depth</v>
      </c>
      <c r="E4" s="1" t="s">
        <v>40</v>
      </c>
      <c r="F4" s="1">
        <f t="shared" si="3"/>
        <v>0.9</v>
      </c>
      <c r="G4" s="12" t="s">
        <v>40</v>
      </c>
      <c r="L4" s="1">
        <v>985855</v>
      </c>
      <c r="M4" s="1">
        <v>986208</v>
      </c>
      <c r="N4" s="1">
        <v>0.9</v>
      </c>
      <c r="O4" s="1" t="s">
        <v>718</v>
      </c>
      <c r="P4" s="1" t="s">
        <v>719</v>
      </c>
      <c r="Q4" s="1" t="s">
        <v>720</v>
      </c>
      <c r="R4" s="1" t="s">
        <v>721</v>
      </c>
      <c r="S4" s="1">
        <v>353</v>
      </c>
    </row>
    <row r="5" spans="1:19" x14ac:dyDescent="0.2">
      <c r="A5" s="1">
        <f t="shared" si="0"/>
        <v>986208</v>
      </c>
      <c r="B5" s="1">
        <f t="shared" si="0"/>
        <v>986248</v>
      </c>
      <c r="C5" s="1" t="str">
        <f t="shared" si="1"/>
        <v>1.5m FG</v>
      </c>
      <c r="D5" s="1" t="str">
        <f t="shared" si="2"/>
        <v>1.5m FG - Alignment Sheets</v>
      </c>
      <c r="E5" s="1" t="s">
        <v>40</v>
      </c>
      <c r="F5" s="1">
        <f t="shared" si="3"/>
        <v>1.5</v>
      </c>
      <c r="G5" s="12" t="s">
        <v>40</v>
      </c>
      <c r="L5" s="1">
        <v>986208</v>
      </c>
      <c r="M5" s="1">
        <v>986248</v>
      </c>
      <c r="N5" s="1">
        <v>1.5</v>
      </c>
      <c r="O5" s="1" t="s">
        <v>718</v>
      </c>
      <c r="P5" s="1" t="s">
        <v>723</v>
      </c>
      <c r="Q5" s="1" t="s">
        <v>726</v>
      </c>
      <c r="R5" s="1" t="s">
        <v>727</v>
      </c>
      <c r="S5" s="1">
        <v>40</v>
      </c>
    </row>
    <row r="6" spans="1:19" x14ac:dyDescent="0.2">
      <c r="A6" s="1">
        <f t="shared" si="0"/>
        <v>986248</v>
      </c>
      <c r="B6" s="1">
        <f t="shared" si="0"/>
        <v>987074</v>
      </c>
      <c r="C6" s="1" t="str">
        <f t="shared" si="1"/>
        <v>0.9m FG</v>
      </c>
      <c r="D6" s="1" t="str">
        <f t="shared" si="2"/>
        <v>0.9m FG - Default Depth</v>
      </c>
      <c r="E6" s="1" t="s">
        <v>40</v>
      </c>
      <c r="F6" s="1">
        <f t="shared" si="3"/>
        <v>0.9</v>
      </c>
      <c r="G6" s="12" t="s">
        <v>40</v>
      </c>
      <c r="L6" s="1">
        <v>986248</v>
      </c>
      <c r="M6" s="1">
        <v>987074</v>
      </c>
      <c r="N6" s="1">
        <v>0.9</v>
      </c>
      <c r="O6" s="1" t="s">
        <v>718</v>
      </c>
      <c r="P6" s="1" t="s">
        <v>719</v>
      </c>
      <c r="Q6" s="1" t="s">
        <v>720</v>
      </c>
      <c r="R6" s="1" t="s">
        <v>721</v>
      </c>
      <c r="S6" s="1">
        <v>826</v>
      </c>
    </row>
    <row r="7" spans="1:19" x14ac:dyDescent="0.2">
      <c r="A7" s="1">
        <f t="shared" si="0"/>
        <v>987074</v>
      </c>
      <c r="B7" s="1">
        <f t="shared" si="0"/>
        <v>987114</v>
      </c>
      <c r="C7" s="1" t="str">
        <f t="shared" si="1"/>
        <v>1.5m FG</v>
      </c>
      <c r="D7" s="1" t="str">
        <f t="shared" si="2"/>
        <v>1.5m FG - Alignment Sheets</v>
      </c>
      <c r="E7" s="1" t="s">
        <v>40</v>
      </c>
      <c r="F7" s="1">
        <f t="shared" si="3"/>
        <v>1.5</v>
      </c>
      <c r="G7" s="12" t="s">
        <v>40</v>
      </c>
      <c r="L7" s="1">
        <v>987074</v>
      </c>
      <c r="M7" s="1">
        <v>987114</v>
      </c>
      <c r="N7" s="1">
        <v>1.5</v>
      </c>
      <c r="O7" s="1" t="s">
        <v>718</v>
      </c>
      <c r="P7" s="1" t="s">
        <v>723</v>
      </c>
      <c r="Q7" s="1" t="s">
        <v>726</v>
      </c>
      <c r="R7" s="1" t="s">
        <v>727</v>
      </c>
      <c r="S7" s="1">
        <v>40</v>
      </c>
    </row>
    <row r="8" spans="1:19" x14ac:dyDescent="0.2">
      <c r="A8" s="1">
        <f t="shared" si="0"/>
        <v>987114</v>
      </c>
      <c r="B8" s="1">
        <f t="shared" si="0"/>
        <v>987641</v>
      </c>
      <c r="C8" s="1" t="str">
        <f t="shared" si="1"/>
        <v>0.9m FG</v>
      </c>
      <c r="D8" s="1" t="str">
        <f t="shared" si="2"/>
        <v>0.9m FG - Default Depth</v>
      </c>
      <c r="E8" s="1" t="s">
        <v>40</v>
      </c>
      <c r="F8" s="1">
        <f t="shared" si="3"/>
        <v>0.9</v>
      </c>
      <c r="G8" s="12" t="s">
        <v>40</v>
      </c>
      <c r="L8" s="1">
        <v>987114</v>
      </c>
      <c r="M8" s="1">
        <v>987641</v>
      </c>
      <c r="N8" s="1">
        <v>0.9</v>
      </c>
      <c r="O8" s="1" t="s">
        <v>718</v>
      </c>
      <c r="P8" s="1" t="s">
        <v>719</v>
      </c>
      <c r="Q8" s="1" t="s">
        <v>720</v>
      </c>
      <c r="R8" s="1" t="s">
        <v>721</v>
      </c>
      <c r="S8" s="1">
        <v>527</v>
      </c>
    </row>
    <row r="9" spans="1:19" x14ac:dyDescent="0.2">
      <c r="A9" s="1">
        <f t="shared" si="0"/>
        <v>987641</v>
      </c>
      <c r="B9" s="1">
        <f t="shared" si="0"/>
        <v>987665</v>
      </c>
      <c r="C9" s="1" t="str">
        <f t="shared" si="1"/>
        <v>1.2m FG</v>
      </c>
      <c r="D9" s="1" t="str">
        <f t="shared" si="2"/>
        <v>1.2m FG - Alignment Sheets</v>
      </c>
      <c r="E9" s="1" t="s">
        <v>40</v>
      </c>
      <c r="F9" s="1">
        <f t="shared" si="3"/>
        <v>1.2</v>
      </c>
      <c r="G9" s="12" t="s">
        <v>40</v>
      </c>
      <c r="L9" s="1">
        <v>987641</v>
      </c>
      <c r="M9" s="1">
        <v>987665</v>
      </c>
      <c r="N9" s="1">
        <v>1.2</v>
      </c>
      <c r="O9" s="1" t="s">
        <v>718</v>
      </c>
      <c r="P9" s="1" t="s">
        <v>723</v>
      </c>
      <c r="Q9" s="1" t="s">
        <v>728</v>
      </c>
      <c r="R9" s="1" t="s">
        <v>729</v>
      </c>
      <c r="S9" s="1">
        <v>24</v>
      </c>
    </row>
    <row r="10" spans="1:19" x14ac:dyDescent="0.2">
      <c r="A10" s="1">
        <f t="shared" si="0"/>
        <v>987665</v>
      </c>
      <c r="B10" s="1">
        <f t="shared" si="0"/>
        <v>989735</v>
      </c>
      <c r="C10" s="1" t="str">
        <f t="shared" si="1"/>
        <v>0.9m FG</v>
      </c>
      <c r="D10" s="1" t="str">
        <f t="shared" si="2"/>
        <v>0.9m FG - Default Depth</v>
      </c>
      <c r="E10" s="1" t="s">
        <v>40</v>
      </c>
      <c r="F10" s="1">
        <f t="shared" si="3"/>
        <v>0.9</v>
      </c>
      <c r="G10" s="12" t="s">
        <v>40</v>
      </c>
      <c r="L10" s="1">
        <v>987665</v>
      </c>
      <c r="M10" s="1">
        <v>989735</v>
      </c>
      <c r="N10" s="1">
        <v>0.9</v>
      </c>
      <c r="O10" s="1" t="s">
        <v>718</v>
      </c>
      <c r="P10" s="1" t="s">
        <v>719</v>
      </c>
      <c r="Q10" s="1" t="s">
        <v>720</v>
      </c>
      <c r="R10" s="1" t="s">
        <v>721</v>
      </c>
      <c r="S10" s="1">
        <v>2070</v>
      </c>
    </row>
    <row r="11" spans="1:19" x14ac:dyDescent="0.2">
      <c r="A11" s="1">
        <f t="shared" si="0"/>
        <v>989735</v>
      </c>
      <c r="B11" s="1">
        <f t="shared" si="0"/>
        <v>989742</v>
      </c>
      <c r="C11" s="1" t="str">
        <f t="shared" si="1"/>
        <v>1.5m DD</v>
      </c>
      <c r="D11" s="1" t="str">
        <f t="shared" si="2"/>
        <v>1.5m DD - BGC Dominant Design</v>
      </c>
      <c r="E11" s="1" t="s">
        <v>40</v>
      </c>
      <c r="F11" s="1">
        <f t="shared" si="3"/>
        <v>1.5</v>
      </c>
      <c r="G11" s="12" t="s">
        <v>40</v>
      </c>
      <c r="L11" s="1">
        <v>989735</v>
      </c>
      <c r="M11" s="1">
        <v>989742</v>
      </c>
      <c r="N11" s="1">
        <v>1.5</v>
      </c>
      <c r="O11" s="1" t="s">
        <v>730</v>
      </c>
      <c r="P11" s="1" t="s">
        <v>731</v>
      </c>
      <c r="Q11" s="1" t="s">
        <v>732</v>
      </c>
      <c r="R11" s="1" t="s">
        <v>733</v>
      </c>
      <c r="S11" s="1">
        <v>7</v>
      </c>
    </row>
    <row r="12" spans="1:19" x14ac:dyDescent="0.2">
      <c r="A12" s="1">
        <f t="shared" si="0"/>
        <v>989742</v>
      </c>
      <c r="B12" s="1">
        <f t="shared" si="0"/>
        <v>990260.66</v>
      </c>
      <c r="C12" s="1" t="str">
        <f t="shared" si="1"/>
        <v>0.9m FG</v>
      </c>
      <c r="D12" s="1" t="str">
        <f t="shared" si="2"/>
        <v>0.9m FG - Default Depth</v>
      </c>
      <c r="E12" s="1" t="s">
        <v>40</v>
      </c>
      <c r="F12" s="1">
        <f t="shared" si="3"/>
        <v>0.9</v>
      </c>
      <c r="G12" s="12" t="s">
        <v>40</v>
      </c>
      <c r="L12" s="1">
        <v>989742</v>
      </c>
      <c r="M12" s="1">
        <v>990260.66</v>
      </c>
      <c r="N12" s="1">
        <v>0.9</v>
      </c>
      <c r="O12" s="1" t="s">
        <v>718</v>
      </c>
      <c r="P12" s="1" t="s">
        <v>719</v>
      </c>
      <c r="Q12" s="1" t="s">
        <v>720</v>
      </c>
      <c r="R12" s="1" t="s">
        <v>721</v>
      </c>
      <c r="S12" s="1">
        <v>518.66000000003203</v>
      </c>
    </row>
    <row r="13" spans="1:19" x14ac:dyDescent="0.2">
      <c r="A13" s="1">
        <f t="shared" si="0"/>
        <v>990260.66</v>
      </c>
      <c r="B13" s="1">
        <f t="shared" si="0"/>
        <v>990284.66</v>
      </c>
      <c r="C13" s="1" t="str">
        <f t="shared" si="1"/>
        <v>1.2m WC</v>
      </c>
      <c r="D13" s="1" t="str">
        <f t="shared" si="2"/>
        <v>1.2m WC - DWG# PT610201</v>
      </c>
      <c r="E13" s="1" t="s">
        <v>40</v>
      </c>
      <c r="F13" s="1">
        <f t="shared" si="3"/>
        <v>1.2</v>
      </c>
      <c r="G13" s="12" t="s">
        <v>40</v>
      </c>
      <c r="L13" s="1">
        <v>990260.66</v>
      </c>
      <c r="M13" s="1">
        <v>990284.66</v>
      </c>
      <c r="N13" s="1">
        <v>1.2</v>
      </c>
      <c r="O13" s="1" t="s">
        <v>734</v>
      </c>
      <c r="P13" s="1" t="s">
        <v>735</v>
      </c>
      <c r="Q13" s="1" t="s">
        <v>736</v>
      </c>
      <c r="R13" s="1" t="s">
        <v>736</v>
      </c>
      <c r="S13" s="1">
        <v>24</v>
      </c>
    </row>
    <row r="14" spans="1:19" x14ac:dyDescent="0.2">
      <c r="A14" s="1">
        <f t="shared" si="0"/>
        <v>990284.66</v>
      </c>
      <c r="B14" s="1">
        <f t="shared" si="0"/>
        <v>990454.33</v>
      </c>
      <c r="C14" s="1" t="str">
        <f t="shared" si="1"/>
        <v>0.9m FG</v>
      </c>
      <c r="D14" s="1" t="str">
        <f t="shared" si="2"/>
        <v>0.9m FG - Default Depth</v>
      </c>
      <c r="E14" s="1" t="s">
        <v>40</v>
      </c>
      <c r="F14" s="1">
        <f t="shared" si="3"/>
        <v>0.9</v>
      </c>
      <c r="G14" s="12" t="s">
        <v>40</v>
      </c>
      <c r="L14" s="1">
        <v>990284.66</v>
      </c>
      <c r="M14" s="1">
        <v>990454.33</v>
      </c>
      <c r="N14" s="1">
        <v>0.9</v>
      </c>
      <c r="O14" s="1" t="s">
        <v>718</v>
      </c>
      <c r="P14" s="1" t="s">
        <v>719</v>
      </c>
      <c r="Q14" s="1" t="s">
        <v>720</v>
      </c>
      <c r="R14" s="1" t="s">
        <v>721</v>
      </c>
      <c r="S14" s="1">
        <v>169.66999999992501</v>
      </c>
    </row>
    <row r="15" spans="1:19" x14ac:dyDescent="0.2">
      <c r="A15" s="1">
        <f t="shared" si="0"/>
        <v>990454.33</v>
      </c>
      <c r="B15" s="1">
        <f t="shared" si="0"/>
        <v>990478.33</v>
      </c>
      <c r="C15" s="1" t="str">
        <f t="shared" si="1"/>
        <v>1.2m WC</v>
      </c>
      <c r="D15" s="1" t="str">
        <f t="shared" si="2"/>
        <v>1.2m WC - DWG# PT610201</v>
      </c>
      <c r="E15" s="1" t="s">
        <v>40</v>
      </c>
      <c r="F15" s="1">
        <f t="shared" si="3"/>
        <v>1.2</v>
      </c>
      <c r="G15" s="12" t="s">
        <v>40</v>
      </c>
      <c r="L15" s="1">
        <v>990454.33</v>
      </c>
      <c r="M15" s="1">
        <v>990478.33</v>
      </c>
      <c r="N15" s="1">
        <v>1.2</v>
      </c>
      <c r="O15" s="1" t="s">
        <v>734</v>
      </c>
      <c r="P15" s="1" t="s">
        <v>735</v>
      </c>
      <c r="Q15" s="1" t="s">
        <v>736</v>
      </c>
      <c r="R15" s="1" t="s">
        <v>736</v>
      </c>
      <c r="S15" s="1">
        <v>24</v>
      </c>
    </row>
    <row r="16" spans="1:19" x14ac:dyDescent="0.2">
      <c r="A16" s="1">
        <f t="shared" si="0"/>
        <v>990478.33</v>
      </c>
      <c r="B16" s="1">
        <f t="shared" si="0"/>
        <v>990583.48</v>
      </c>
      <c r="C16" s="1" t="str">
        <f t="shared" si="1"/>
        <v>0.9m FG</v>
      </c>
      <c r="D16" s="1" t="str">
        <f t="shared" si="2"/>
        <v>0.9m FG - Default Depth</v>
      </c>
      <c r="E16" s="1" t="s">
        <v>40</v>
      </c>
      <c r="F16" s="1">
        <f t="shared" si="3"/>
        <v>0.9</v>
      </c>
      <c r="G16" s="12" t="s">
        <v>40</v>
      </c>
      <c r="L16" s="1">
        <v>990478.33</v>
      </c>
      <c r="M16" s="1">
        <v>990583.48</v>
      </c>
      <c r="N16" s="1">
        <v>0.9</v>
      </c>
      <c r="O16" s="1" t="s">
        <v>718</v>
      </c>
      <c r="P16" s="1" t="s">
        <v>719</v>
      </c>
      <c r="Q16" s="1" t="s">
        <v>720</v>
      </c>
      <c r="R16" s="1" t="s">
        <v>721</v>
      </c>
      <c r="S16" s="1">
        <v>105.150000000023</v>
      </c>
    </row>
    <row r="17" spans="1:19" x14ac:dyDescent="0.2">
      <c r="A17" s="1">
        <f t="shared" si="0"/>
        <v>990583.48</v>
      </c>
      <c r="B17" s="1">
        <f t="shared" si="0"/>
        <v>990601</v>
      </c>
      <c r="C17" s="1" t="str">
        <f t="shared" si="1"/>
        <v>1.2m WC</v>
      </c>
      <c r="D17" s="1" t="str">
        <f t="shared" si="2"/>
        <v>1.2m WC - DWG# PT610201</v>
      </c>
      <c r="E17" s="1" t="s">
        <v>40</v>
      </c>
      <c r="F17" s="1">
        <f t="shared" si="3"/>
        <v>1.2</v>
      </c>
      <c r="G17" s="12" t="s">
        <v>40</v>
      </c>
      <c r="L17" s="1">
        <v>990583.48</v>
      </c>
      <c r="M17" s="1">
        <v>990601</v>
      </c>
      <c r="N17" s="1">
        <v>1.2</v>
      </c>
      <c r="O17" s="1" t="s">
        <v>734</v>
      </c>
      <c r="P17" s="1" t="s">
        <v>735</v>
      </c>
      <c r="Q17" s="1" t="s">
        <v>736</v>
      </c>
      <c r="R17" s="1" t="s">
        <v>736</v>
      </c>
      <c r="S17" s="1">
        <v>17.520000000018602</v>
      </c>
    </row>
    <row r="18" spans="1:19" x14ac:dyDescent="0.2">
      <c r="A18" s="1">
        <f t="shared" si="0"/>
        <v>990601</v>
      </c>
      <c r="B18" s="1">
        <f t="shared" si="0"/>
        <v>990681</v>
      </c>
      <c r="C18" s="1" t="str">
        <f t="shared" si="1"/>
        <v>1.5m FG</v>
      </c>
      <c r="D18" s="1" t="str">
        <f t="shared" si="2"/>
        <v>1.5m FG - Alignment Sheets</v>
      </c>
      <c r="E18" s="1" t="s">
        <v>40</v>
      </c>
      <c r="F18" s="1">
        <f t="shared" si="3"/>
        <v>1.5</v>
      </c>
      <c r="G18" s="12" t="s">
        <v>40</v>
      </c>
      <c r="L18" s="1">
        <v>990601</v>
      </c>
      <c r="M18" s="1">
        <v>990681</v>
      </c>
      <c r="N18" s="1">
        <v>1.5</v>
      </c>
      <c r="O18" s="1" t="s">
        <v>718</v>
      </c>
      <c r="P18" s="1" t="s">
        <v>723</v>
      </c>
      <c r="Q18" s="1" t="s">
        <v>726</v>
      </c>
      <c r="R18" s="1" t="s">
        <v>727</v>
      </c>
      <c r="S18" s="1">
        <v>80</v>
      </c>
    </row>
    <row r="19" spans="1:19" x14ac:dyDescent="0.2">
      <c r="A19" s="1">
        <f t="shared" si="0"/>
        <v>990681</v>
      </c>
      <c r="B19" s="1">
        <f t="shared" si="0"/>
        <v>990746.45</v>
      </c>
      <c r="C19" s="1" t="str">
        <f t="shared" si="1"/>
        <v>0.9m FG</v>
      </c>
      <c r="D19" s="1" t="str">
        <f t="shared" si="2"/>
        <v>0.9m FG - Default Depth</v>
      </c>
      <c r="E19" s="1" t="s">
        <v>40</v>
      </c>
      <c r="F19" s="1">
        <f t="shared" si="3"/>
        <v>0.9</v>
      </c>
      <c r="G19" s="12" t="s">
        <v>40</v>
      </c>
      <c r="L19" s="1">
        <v>990681</v>
      </c>
      <c r="M19" s="1">
        <v>990746.45</v>
      </c>
      <c r="N19" s="1">
        <v>0.9</v>
      </c>
      <c r="O19" s="1" t="s">
        <v>718</v>
      </c>
      <c r="P19" s="1" t="s">
        <v>719</v>
      </c>
      <c r="Q19" s="1" t="s">
        <v>720</v>
      </c>
      <c r="R19" s="1" t="s">
        <v>721</v>
      </c>
      <c r="S19" s="1">
        <v>65.449999999953405</v>
      </c>
    </row>
    <row r="20" spans="1:19" x14ac:dyDescent="0.2">
      <c r="A20" s="1">
        <f t="shared" si="0"/>
        <v>990746.45</v>
      </c>
      <c r="B20" s="1">
        <f t="shared" si="0"/>
        <v>990770.45</v>
      </c>
      <c r="C20" s="1" t="str">
        <f t="shared" si="1"/>
        <v>1.2m WC</v>
      </c>
      <c r="D20" s="1" t="str">
        <f t="shared" si="2"/>
        <v>1.2m WC - DWG# PT610201</v>
      </c>
      <c r="E20" s="1" t="s">
        <v>40</v>
      </c>
      <c r="F20" s="1">
        <f t="shared" si="3"/>
        <v>1.2</v>
      </c>
      <c r="G20" s="12" t="s">
        <v>40</v>
      </c>
      <c r="L20" s="1">
        <v>990746.45</v>
      </c>
      <c r="M20" s="1">
        <v>990770.45</v>
      </c>
      <c r="N20" s="1">
        <v>1.2</v>
      </c>
      <c r="O20" s="1" t="s">
        <v>734</v>
      </c>
      <c r="P20" s="1" t="s">
        <v>735</v>
      </c>
      <c r="Q20" s="1" t="s">
        <v>736</v>
      </c>
      <c r="R20" s="1" t="s">
        <v>736</v>
      </c>
      <c r="S20" s="1">
        <v>24</v>
      </c>
    </row>
    <row r="21" spans="1:19" x14ac:dyDescent="0.2">
      <c r="A21" s="1">
        <f t="shared" si="0"/>
        <v>990770.45</v>
      </c>
      <c r="B21" s="1">
        <f t="shared" si="0"/>
        <v>990788.43</v>
      </c>
      <c r="C21" s="1" t="str">
        <f t="shared" si="1"/>
        <v>0.9m FG</v>
      </c>
      <c r="D21" s="1" t="str">
        <f t="shared" si="2"/>
        <v>0.9m FG - Default Depth</v>
      </c>
      <c r="E21" s="1" t="s">
        <v>40</v>
      </c>
      <c r="F21" s="1">
        <f t="shared" si="3"/>
        <v>0.9</v>
      </c>
      <c r="G21" s="12" t="s">
        <v>40</v>
      </c>
      <c r="L21" s="1">
        <v>990770.45</v>
      </c>
      <c r="M21" s="1">
        <v>990788.43</v>
      </c>
      <c r="N21" s="1">
        <v>0.9</v>
      </c>
      <c r="O21" s="1" t="s">
        <v>718</v>
      </c>
      <c r="P21" s="1" t="s">
        <v>719</v>
      </c>
      <c r="Q21" s="1" t="s">
        <v>720</v>
      </c>
      <c r="R21" s="1" t="s">
        <v>721</v>
      </c>
      <c r="S21" s="1">
        <v>17.9800000000977</v>
      </c>
    </row>
    <row r="22" spans="1:19" x14ac:dyDescent="0.2">
      <c r="A22" s="1">
        <f t="shared" si="0"/>
        <v>990788.43</v>
      </c>
      <c r="B22" s="1">
        <f t="shared" si="0"/>
        <v>990812.43</v>
      </c>
      <c r="C22" s="1" t="str">
        <f t="shared" si="1"/>
        <v>1.2m WC</v>
      </c>
      <c r="D22" s="1" t="str">
        <f t="shared" si="2"/>
        <v>1.2m WC - DWG# PT610201</v>
      </c>
      <c r="E22" s="1" t="s">
        <v>40</v>
      </c>
      <c r="F22" s="1">
        <f t="shared" si="3"/>
        <v>1.2</v>
      </c>
      <c r="G22" s="12" t="s">
        <v>40</v>
      </c>
      <c r="L22" s="1">
        <v>990788.43</v>
      </c>
      <c r="M22" s="1">
        <v>990812.43</v>
      </c>
      <c r="N22" s="1">
        <v>1.2</v>
      </c>
      <c r="O22" s="1" t="s">
        <v>734</v>
      </c>
      <c r="P22" s="1" t="s">
        <v>735</v>
      </c>
      <c r="Q22" s="1" t="s">
        <v>736</v>
      </c>
      <c r="R22" s="1" t="s">
        <v>736</v>
      </c>
      <c r="S22" s="1">
        <v>24</v>
      </c>
    </row>
    <row r="23" spans="1:19" x14ac:dyDescent="0.2">
      <c r="A23" s="1">
        <f t="shared" si="0"/>
        <v>990812.43</v>
      </c>
      <c r="B23" s="1">
        <f t="shared" si="0"/>
        <v>990846.41</v>
      </c>
      <c r="C23" s="1" t="str">
        <f t="shared" si="1"/>
        <v>0.9m FG</v>
      </c>
      <c r="D23" s="1" t="str">
        <f t="shared" si="2"/>
        <v>0.9m FG - Default Depth</v>
      </c>
      <c r="E23" s="1" t="s">
        <v>40</v>
      </c>
      <c r="F23" s="1">
        <f t="shared" si="3"/>
        <v>0.9</v>
      </c>
      <c r="G23" s="12" t="s">
        <v>40</v>
      </c>
      <c r="L23" s="1">
        <v>990812.43</v>
      </c>
      <c r="M23" s="1">
        <v>990846.41</v>
      </c>
      <c r="N23" s="1">
        <v>0.9</v>
      </c>
      <c r="O23" s="1" t="s">
        <v>718</v>
      </c>
      <c r="P23" s="1" t="s">
        <v>719</v>
      </c>
      <c r="Q23" s="1" t="s">
        <v>720</v>
      </c>
      <c r="R23" s="1" t="s">
        <v>721</v>
      </c>
      <c r="S23" s="1">
        <v>33.979999999981302</v>
      </c>
    </row>
    <row r="24" spans="1:19" x14ac:dyDescent="0.2">
      <c r="A24" s="1">
        <f t="shared" si="0"/>
        <v>990846.41</v>
      </c>
      <c r="B24" s="1">
        <f t="shared" si="0"/>
        <v>990870.41</v>
      </c>
      <c r="C24" s="1" t="str">
        <f t="shared" si="1"/>
        <v>1.2m WC</v>
      </c>
      <c r="D24" s="1" t="str">
        <f t="shared" si="2"/>
        <v>1.2m WC - DWG# PT610201</v>
      </c>
      <c r="E24" s="1" t="s">
        <v>40</v>
      </c>
      <c r="F24" s="1">
        <f t="shared" si="3"/>
        <v>1.2</v>
      </c>
      <c r="G24" s="12" t="s">
        <v>40</v>
      </c>
      <c r="L24" s="1">
        <v>990846.41</v>
      </c>
      <c r="M24" s="1">
        <v>990870.41</v>
      </c>
      <c r="N24" s="1">
        <v>1.2</v>
      </c>
      <c r="O24" s="1" t="s">
        <v>734</v>
      </c>
      <c r="P24" s="1" t="s">
        <v>735</v>
      </c>
      <c r="Q24" s="1" t="s">
        <v>736</v>
      </c>
      <c r="R24" s="1" t="s">
        <v>736</v>
      </c>
      <c r="S24" s="1">
        <v>24</v>
      </c>
    </row>
    <row r="25" spans="1:19" x14ac:dyDescent="0.2">
      <c r="A25" s="1">
        <f t="shared" si="0"/>
        <v>990870.41</v>
      </c>
      <c r="B25" s="1">
        <f t="shared" si="0"/>
        <v>990893</v>
      </c>
      <c r="C25" s="1" t="str">
        <f t="shared" si="1"/>
        <v>0.9m FG</v>
      </c>
      <c r="D25" s="1" t="str">
        <f t="shared" si="2"/>
        <v>0.9m FG - Default Depth</v>
      </c>
      <c r="E25" s="1" t="s">
        <v>40</v>
      </c>
      <c r="F25" s="1">
        <f t="shared" si="3"/>
        <v>0.9</v>
      </c>
      <c r="G25" s="12" t="s">
        <v>40</v>
      </c>
      <c r="L25" s="1">
        <v>990870.41</v>
      </c>
      <c r="M25" s="1">
        <v>990893</v>
      </c>
      <c r="N25" s="1">
        <v>0.9</v>
      </c>
      <c r="O25" s="1" t="s">
        <v>718</v>
      </c>
      <c r="P25" s="1" t="s">
        <v>719</v>
      </c>
      <c r="Q25" s="1" t="s">
        <v>720</v>
      </c>
      <c r="R25" s="1" t="s">
        <v>721</v>
      </c>
      <c r="S25" s="1">
        <v>22.5899999999674</v>
      </c>
    </row>
    <row r="26" spans="1:19" x14ac:dyDescent="0.2">
      <c r="A26" s="1">
        <f t="shared" si="0"/>
        <v>990893</v>
      </c>
      <c r="B26" s="1">
        <f t="shared" si="0"/>
        <v>990973</v>
      </c>
      <c r="C26" s="1" t="str">
        <f t="shared" si="1"/>
        <v>1.5m FG</v>
      </c>
      <c r="D26" s="1" t="str">
        <f t="shared" si="2"/>
        <v>1.5m FG - Alignment Sheets</v>
      </c>
      <c r="E26" s="1" t="s">
        <v>40</v>
      </c>
      <c r="F26" s="1">
        <f t="shared" si="3"/>
        <v>1.5</v>
      </c>
      <c r="G26" s="12" t="s">
        <v>40</v>
      </c>
      <c r="L26" s="1">
        <v>990893</v>
      </c>
      <c r="M26" s="1">
        <v>990973</v>
      </c>
      <c r="N26" s="1">
        <v>1.5</v>
      </c>
      <c r="O26" s="1" t="s">
        <v>718</v>
      </c>
      <c r="P26" s="1" t="s">
        <v>723</v>
      </c>
      <c r="Q26" s="1" t="s">
        <v>726</v>
      </c>
      <c r="R26" s="1" t="s">
        <v>727</v>
      </c>
      <c r="S26" s="1">
        <v>80</v>
      </c>
    </row>
    <row r="27" spans="1:19" x14ac:dyDescent="0.2">
      <c r="A27" s="1">
        <f t="shared" si="0"/>
        <v>990973</v>
      </c>
      <c r="B27" s="1">
        <f t="shared" si="0"/>
        <v>990974.45</v>
      </c>
      <c r="C27" s="1" t="str">
        <f t="shared" si="1"/>
        <v>1.2m WC</v>
      </c>
      <c r="D27" s="1" t="str">
        <f t="shared" si="2"/>
        <v>1.2m WC - DWG# PT610201</v>
      </c>
      <c r="E27" s="1" t="s">
        <v>40</v>
      </c>
      <c r="F27" s="1">
        <f t="shared" si="3"/>
        <v>1.2</v>
      </c>
      <c r="G27" s="12" t="s">
        <v>40</v>
      </c>
      <c r="L27" s="1">
        <v>990973</v>
      </c>
      <c r="M27" s="1">
        <v>990974.45</v>
      </c>
      <c r="N27" s="1">
        <v>1.2</v>
      </c>
      <c r="O27" s="1" t="s">
        <v>734</v>
      </c>
      <c r="P27" s="1" t="s">
        <v>735</v>
      </c>
      <c r="Q27" s="1" t="s">
        <v>736</v>
      </c>
      <c r="R27" s="1" t="s">
        <v>736</v>
      </c>
      <c r="S27" s="1">
        <v>1.4499999999534301</v>
      </c>
    </row>
    <row r="28" spans="1:19" x14ac:dyDescent="0.2">
      <c r="A28" s="1">
        <f t="shared" si="0"/>
        <v>990974.45</v>
      </c>
      <c r="B28" s="1">
        <f t="shared" si="0"/>
        <v>991078.36</v>
      </c>
      <c r="C28" s="1" t="str">
        <f t="shared" si="1"/>
        <v>0.9m FG</v>
      </c>
      <c r="D28" s="1" t="str">
        <f t="shared" si="2"/>
        <v>0.9m FG - Default Depth</v>
      </c>
      <c r="E28" s="1" t="s">
        <v>40</v>
      </c>
      <c r="F28" s="1">
        <f t="shared" si="3"/>
        <v>0.9</v>
      </c>
      <c r="G28" s="12" t="s">
        <v>40</v>
      </c>
      <c r="L28" s="1">
        <v>990974.45</v>
      </c>
      <c r="M28" s="1">
        <v>991078.36</v>
      </c>
      <c r="N28" s="1">
        <v>0.9</v>
      </c>
      <c r="O28" s="1" t="s">
        <v>718</v>
      </c>
      <c r="P28" s="1" t="s">
        <v>719</v>
      </c>
      <c r="Q28" s="1" t="s">
        <v>720</v>
      </c>
      <c r="R28" s="1" t="s">
        <v>721</v>
      </c>
      <c r="S28" s="1">
        <v>103.910000000032</v>
      </c>
    </row>
    <row r="29" spans="1:19" x14ac:dyDescent="0.2">
      <c r="A29" s="1">
        <f t="shared" si="0"/>
        <v>991078.36</v>
      </c>
      <c r="B29" s="1">
        <f t="shared" si="0"/>
        <v>991102.36</v>
      </c>
      <c r="C29" s="1" t="str">
        <f t="shared" si="1"/>
        <v>1.2m WC</v>
      </c>
      <c r="D29" s="1" t="str">
        <f t="shared" si="2"/>
        <v>1.2m WC - DWG# PT610201</v>
      </c>
      <c r="E29" s="1" t="s">
        <v>40</v>
      </c>
      <c r="F29" s="1">
        <f t="shared" si="3"/>
        <v>1.2</v>
      </c>
      <c r="G29" s="12" t="s">
        <v>40</v>
      </c>
      <c r="L29" s="1">
        <v>991078.36</v>
      </c>
      <c r="M29" s="1">
        <v>991102.36</v>
      </c>
      <c r="N29" s="1">
        <v>1.2</v>
      </c>
      <c r="O29" s="1" t="s">
        <v>734</v>
      </c>
      <c r="P29" s="1" t="s">
        <v>735</v>
      </c>
      <c r="Q29" s="1" t="s">
        <v>736</v>
      </c>
      <c r="R29" s="1" t="s">
        <v>736</v>
      </c>
      <c r="S29" s="1">
        <v>24</v>
      </c>
    </row>
    <row r="30" spans="1:19" x14ac:dyDescent="0.2">
      <c r="A30" s="1">
        <f t="shared" si="0"/>
        <v>991102.36</v>
      </c>
      <c r="B30" s="1">
        <f t="shared" si="0"/>
        <v>991114.23</v>
      </c>
      <c r="C30" s="1" t="str">
        <f t="shared" si="1"/>
        <v>0.9m FG</v>
      </c>
      <c r="D30" s="1" t="str">
        <f t="shared" si="2"/>
        <v>0.9m FG - Default Depth</v>
      </c>
      <c r="E30" s="1" t="s">
        <v>40</v>
      </c>
      <c r="F30" s="1">
        <f t="shared" si="3"/>
        <v>0.9</v>
      </c>
      <c r="G30" s="12" t="s">
        <v>40</v>
      </c>
      <c r="L30" s="1">
        <v>991102.36</v>
      </c>
      <c r="M30" s="1">
        <v>991114.23</v>
      </c>
      <c r="N30" s="1">
        <v>0.9</v>
      </c>
      <c r="O30" s="1" t="s">
        <v>718</v>
      </c>
      <c r="P30" s="1" t="s">
        <v>719</v>
      </c>
      <c r="Q30" s="1" t="s">
        <v>720</v>
      </c>
      <c r="R30" s="1" t="s">
        <v>721</v>
      </c>
      <c r="S30" s="1">
        <v>11.869999999995301</v>
      </c>
    </row>
    <row r="31" spans="1:19" x14ac:dyDescent="0.2">
      <c r="A31" s="1">
        <f t="shared" si="0"/>
        <v>991114.23</v>
      </c>
      <c r="B31" s="1">
        <f t="shared" si="0"/>
        <v>991126.23</v>
      </c>
      <c r="C31" s="1" t="str">
        <f t="shared" si="1"/>
        <v>1.5m RD</v>
      </c>
      <c r="D31" s="1" t="str">
        <f t="shared" si="2"/>
        <v>1.5m RD - DWG# PT640301</v>
      </c>
      <c r="E31" s="1" t="s">
        <v>40</v>
      </c>
      <c r="F31" s="1">
        <f t="shared" si="3"/>
        <v>1.5</v>
      </c>
      <c r="G31" s="12" t="s">
        <v>40</v>
      </c>
      <c r="L31" s="1">
        <v>991114.23</v>
      </c>
      <c r="M31" s="1">
        <v>991126.23</v>
      </c>
      <c r="N31" s="1">
        <v>1.5</v>
      </c>
      <c r="O31" s="1" t="s">
        <v>737</v>
      </c>
      <c r="P31" s="1" t="s">
        <v>738</v>
      </c>
      <c r="Q31" s="1" t="s">
        <v>739</v>
      </c>
      <c r="R31" s="1" t="s">
        <v>739</v>
      </c>
      <c r="S31" s="1">
        <v>12</v>
      </c>
    </row>
    <row r="32" spans="1:19" x14ac:dyDescent="0.2">
      <c r="A32" s="1">
        <f t="shared" si="0"/>
        <v>991126.23</v>
      </c>
      <c r="B32" s="1">
        <f t="shared" si="0"/>
        <v>991139.21</v>
      </c>
      <c r="C32" s="1" t="str">
        <f t="shared" si="1"/>
        <v>0.9m FG</v>
      </c>
      <c r="D32" s="1" t="str">
        <f t="shared" si="2"/>
        <v>0.9m FG - Default Depth</v>
      </c>
      <c r="E32" s="1" t="s">
        <v>40</v>
      </c>
      <c r="F32" s="1">
        <f t="shared" si="3"/>
        <v>0.9</v>
      </c>
      <c r="G32" s="12" t="s">
        <v>40</v>
      </c>
      <c r="L32" s="1">
        <v>991126.23</v>
      </c>
      <c r="M32" s="1">
        <v>991139.21</v>
      </c>
      <c r="N32" s="1">
        <v>0.9</v>
      </c>
      <c r="O32" s="1" t="s">
        <v>718</v>
      </c>
      <c r="P32" s="1" t="s">
        <v>719</v>
      </c>
      <c r="Q32" s="1" t="s">
        <v>720</v>
      </c>
      <c r="R32" s="1" t="s">
        <v>721</v>
      </c>
      <c r="S32" s="1">
        <v>12.979999999981301</v>
      </c>
    </row>
    <row r="33" spans="1:19" x14ac:dyDescent="0.2">
      <c r="A33" s="1">
        <f t="shared" si="0"/>
        <v>991139.21</v>
      </c>
      <c r="B33" s="1">
        <f t="shared" si="0"/>
        <v>991163.21</v>
      </c>
      <c r="C33" s="1" t="str">
        <f t="shared" si="1"/>
        <v>1.2m WC</v>
      </c>
      <c r="D33" s="1" t="str">
        <f t="shared" si="2"/>
        <v>1.2m WC - DWG# PT610201</v>
      </c>
      <c r="E33" s="1" t="s">
        <v>40</v>
      </c>
      <c r="F33" s="1">
        <f t="shared" si="3"/>
        <v>1.2</v>
      </c>
      <c r="G33" s="12" t="s">
        <v>40</v>
      </c>
      <c r="L33" s="1">
        <v>991139.21</v>
      </c>
      <c r="M33" s="1">
        <v>991163.21</v>
      </c>
      <c r="N33" s="1">
        <v>1.2</v>
      </c>
      <c r="O33" s="1" t="s">
        <v>734</v>
      </c>
      <c r="P33" s="1" t="s">
        <v>735</v>
      </c>
      <c r="Q33" s="1" t="s">
        <v>736</v>
      </c>
      <c r="R33" s="1" t="s">
        <v>736</v>
      </c>
      <c r="S33" s="1">
        <v>24</v>
      </c>
    </row>
    <row r="34" spans="1:19" x14ac:dyDescent="0.2">
      <c r="A34" s="1">
        <f t="shared" si="0"/>
        <v>991163.21</v>
      </c>
      <c r="B34" s="1">
        <f t="shared" si="0"/>
        <v>991216.17</v>
      </c>
      <c r="C34" s="1" t="str">
        <f t="shared" si="1"/>
        <v>0.9m FG</v>
      </c>
      <c r="D34" s="1" t="str">
        <f t="shared" si="2"/>
        <v>0.9m FG - Default Depth</v>
      </c>
      <c r="E34" s="1" t="s">
        <v>40</v>
      </c>
      <c r="F34" s="1">
        <f t="shared" si="3"/>
        <v>0.9</v>
      </c>
      <c r="G34" s="12" t="s">
        <v>40</v>
      </c>
      <c r="L34" s="1">
        <v>991163.21</v>
      </c>
      <c r="M34" s="1">
        <v>991216.17</v>
      </c>
      <c r="N34" s="1">
        <v>0.9</v>
      </c>
      <c r="O34" s="1" t="s">
        <v>718</v>
      </c>
      <c r="P34" s="1" t="s">
        <v>719</v>
      </c>
      <c r="Q34" s="1" t="s">
        <v>720</v>
      </c>
      <c r="R34" s="1" t="s">
        <v>721</v>
      </c>
      <c r="S34" s="1">
        <v>52.960000000079098</v>
      </c>
    </row>
    <row r="35" spans="1:19" x14ac:dyDescent="0.2">
      <c r="A35" s="1">
        <f t="shared" si="0"/>
        <v>991216.17</v>
      </c>
      <c r="B35" s="1">
        <f t="shared" si="0"/>
        <v>991240.17</v>
      </c>
      <c r="C35" s="1" t="str">
        <f t="shared" si="1"/>
        <v>1.2m WC</v>
      </c>
      <c r="D35" s="1" t="str">
        <f t="shared" si="2"/>
        <v>1.2m WC - DWG# PT610201</v>
      </c>
      <c r="E35" s="1" t="s">
        <v>40</v>
      </c>
      <c r="F35" s="1">
        <f t="shared" si="3"/>
        <v>1.2</v>
      </c>
      <c r="G35" s="12" t="s">
        <v>40</v>
      </c>
      <c r="L35" s="1">
        <v>991216.17</v>
      </c>
      <c r="M35" s="1">
        <v>991240.17</v>
      </c>
      <c r="N35" s="1">
        <v>1.2</v>
      </c>
      <c r="O35" s="1" t="s">
        <v>734</v>
      </c>
      <c r="P35" s="1" t="s">
        <v>735</v>
      </c>
      <c r="Q35" s="1" t="s">
        <v>736</v>
      </c>
      <c r="R35" s="1" t="s">
        <v>736</v>
      </c>
      <c r="S35" s="1">
        <v>24</v>
      </c>
    </row>
    <row r="36" spans="1:19" x14ac:dyDescent="0.2">
      <c r="A36" s="1">
        <f t="shared" si="0"/>
        <v>991240.17</v>
      </c>
      <c r="B36" s="1">
        <f t="shared" si="0"/>
        <v>991325.23</v>
      </c>
      <c r="C36" s="1" t="str">
        <f t="shared" si="1"/>
        <v>0.9m FG</v>
      </c>
      <c r="D36" s="1" t="str">
        <f t="shared" si="2"/>
        <v>0.9m FG - Default Depth</v>
      </c>
      <c r="E36" s="1" t="s">
        <v>40</v>
      </c>
      <c r="F36" s="1">
        <f t="shared" si="3"/>
        <v>0.9</v>
      </c>
      <c r="G36" s="12" t="s">
        <v>40</v>
      </c>
      <c r="L36" s="1">
        <v>991240.17</v>
      </c>
      <c r="M36" s="1">
        <v>991325.23</v>
      </c>
      <c r="N36" s="1">
        <v>0.9</v>
      </c>
      <c r="O36" s="1" t="s">
        <v>718</v>
      </c>
      <c r="P36" s="1" t="s">
        <v>719</v>
      </c>
      <c r="Q36" s="1" t="s">
        <v>720</v>
      </c>
      <c r="R36" s="1" t="s">
        <v>721</v>
      </c>
      <c r="S36" s="1">
        <v>85.059999999939393</v>
      </c>
    </row>
    <row r="37" spans="1:19" x14ac:dyDescent="0.2">
      <c r="A37" s="1">
        <f t="shared" si="0"/>
        <v>991325.23</v>
      </c>
      <c r="B37" s="1">
        <f t="shared" si="0"/>
        <v>991349.23</v>
      </c>
      <c r="C37" s="1" t="str">
        <f t="shared" si="1"/>
        <v>1.2m WC</v>
      </c>
      <c r="D37" s="1" t="str">
        <f t="shared" si="2"/>
        <v>1.2m WC - DWG# PT610201</v>
      </c>
      <c r="E37" s="1" t="s">
        <v>40</v>
      </c>
      <c r="F37" s="1">
        <f t="shared" si="3"/>
        <v>1.2</v>
      </c>
      <c r="G37" s="12" t="s">
        <v>40</v>
      </c>
      <c r="L37" s="1">
        <v>991325.23</v>
      </c>
      <c r="M37" s="1">
        <v>991349.23</v>
      </c>
      <c r="N37" s="1">
        <v>1.2</v>
      </c>
      <c r="O37" s="1" t="s">
        <v>734</v>
      </c>
      <c r="P37" s="1" t="s">
        <v>735</v>
      </c>
      <c r="Q37" s="1" t="s">
        <v>736</v>
      </c>
      <c r="R37" s="1" t="s">
        <v>736</v>
      </c>
      <c r="S37" s="1">
        <v>24</v>
      </c>
    </row>
    <row r="38" spans="1:19" x14ac:dyDescent="0.2">
      <c r="A38" s="1">
        <f t="shared" si="0"/>
        <v>991349.23</v>
      </c>
      <c r="B38" s="1">
        <f t="shared" si="0"/>
        <v>991357</v>
      </c>
      <c r="C38" s="1" t="str">
        <f t="shared" si="1"/>
        <v>0.9m FG</v>
      </c>
      <c r="D38" s="1" t="str">
        <f t="shared" si="2"/>
        <v>0.9m FG - Default Depth</v>
      </c>
      <c r="E38" s="1" t="s">
        <v>40</v>
      </c>
      <c r="F38" s="1">
        <f t="shared" si="3"/>
        <v>0.9</v>
      </c>
      <c r="G38" s="12" t="s">
        <v>40</v>
      </c>
      <c r="L38" s="1">
        <v>991349.23</v>
      </c>
      <c r="M38" s="1">
        <v>991357</v>
      </c>
      <c r="N38" s="1">
        <v>0.9</v>
      </c>
      <c r="O38" s="1" t="s">
        <v>718</v>
      </c>
      <c r="P38" s="1" t="s">
        <v>719</v>
      </c>
      <c r="Q38" s="1" t="s">
        <v>720</v>
      </c>
      <c r="R38" s="1" t="s">
        <v>721</v>
      </c>
      <c r="S38" s="1">
        <v>7.7700000000186202</v>
      </c>
    </row>
    <row r="39" spans="1:19" x14ac:dyDescent="0.2">
      <c r="A39" s="1">
        <f t="shared" si="0"/>
        <v>991357</v>
      </c>
      <c r="B39" s="1">
        <f t="shared" si="0"/>
        <v>991381</v>
      </c>
      <c r="C39" s="1" t="str">
        <f t="shared" si="1"/>
        <v>1.2m WC</v>
      </c>
      <c r="D39" s="1" t="str">
        <f t="shared" si="2"/>
        <v>1.2m WC - DWG# PT610201</v>
      </c>
      <c r="E39" s="1" t="s">
        <v>40</v>
      </c>
      <c r="F39" s="1">
        <f t="shared" si="3"/>
        <v>1.2</v>
      </c>
      <c r="G39" s="12" t="s">
        <v>40</v>
      </c>
      <c r="L39" s="1">
        <v>991357</v>
      </c>
      <c r="M39" s="1">
        <v>991381</v>
      </c>
      <c r="N39" s="1">
        <v>1.2</v>
      </c>
      <c r="O39" s="1" t="s">
        <v>734</v>
      </c>
      <c r="P39" s="1" t="s">
        <v>735</v>
      </c>
      <c r="Q39" s="1" t="s">
        <v>736</v>
      </c>
      <c r="R39" s="1" t="s">
        <v>736</v>
      </c>
      <c r="S39" s="1">
        <v>24</v>
      </c>
    </row>
    <row r="40" spans="1:19" x14ac:dyDescent="0.2">
      <c r="A40" s="1">
        <f t="shared" si="0"/>
        <v>991381</v>
      </c>
      <c r="B40" s="1">
        <f t="shared" si="0"/>
        <v>991604.84</v>
      </c>
      <c r="C40" s="1" t="str">
        <f t="shared" si="1"/>
        <v>0.9m FG</v>
      </c>
      <c r="D40" s="1" t="str">
        <f t="shared" si="2"/>
        <v>0.9m FG - Default Depth</v>
      </c>
      <c r="E40" s="1" t="s">
        <v>40</v>
      </c>
      <c r="F40" s="1">
        <f t="shared" si="3"/>
        <v>0.9</v>
      </c>
      <c r="G40" s="12" t="s">
        <v>40</v>
      </c>
      <c r="L40" s="1">
        <v>991381</v>
      </c>
      <c r="M40" s="1">
        <v>991604.84</v>
      </c>
      <c r="N40" s="1">
        <v>0.9</v>
      </c>
      <c r="O40" s="1" t="s">
        <v>718</v>
      </c>
      <c r="P40" s="1" t="s">
        <v>719</v>
      </c>
      <c r="Q40" s="1" t="s">
        <v>720</v>
      </c>
      <c r="R40" s="1" t="s">
        <v>721</v>
      </c>
      <c r="S40" s="1">
        <v>223.83999999996701</v>
      </c>
    </row>
    <row r="41" spans="1:19" x14ac:dyDescent="0.2">
      <c r="A41" s="1">
        <f t="shared" si="0"/>
        <v>991604.84</v>
      </c>
      <c r="B41" s="1">
        <f t="shared" si="0"/>
        <v>991628.84</v>
      </c>
      <c r="C41" s="1" t="str">
        <f t="shared" si="1"/>
        <v>1.2m WC</v>
      </c>
      <c r="D41" s="1" t="str">
        <f t="shared" si="2"/>
        <v>1.2m WC - DWG# PT610201</v>
      </c>
      <c r="E41" s="1" t="s">
        <v>40</v>
      </c>
      <c r="F41" s="1">
        <f t="shared" si="3"/>
        <v>1.2</v>
      </c>
      <c r="G41" s="12" t="s">
        <v>40</v>
      </c>
      <c r="L41" s="1">
        <v>991604.84</v>
      </c>
      <c r="M41" s="1">
        <v>991628.84</v>
      </c>
      <c r="N41" s="1">
        <v>1.2</v>
      </c>
      <c r="O41" s="1" t="s">
        <v>734</v>
      </c>
      <c r="P41" s="1" t="s">
        <v>735</v>
      </c>
      <c r="Q41" s="1" t="s">
        <v>736</v>
      </c>
      <c r="R41" s="1" t="s">
        <v>736</v>
      </c>
      <c r="S41" s="1">
        <v>24</v>
      </c>
    </row>
    <row r="42" spans="1:19" x14ac:dyDescent="0.2">
      <c r="A42" s="1">
        <f t="shared" si="0"/>
        <v>991628.84</v>
      </c>
      <c r="B42" s="1">
        <f t="shared" si="0"/>
        <v>991926.81</v>
      </c>
      <c r="C42" s="1" t="str">
        <f t="shared" si="1"/>
        <v>0.9m FG</v>
      </c>
      <c r="D42" s="1" t="str">
        <f t="shared" si="2"/>
        <v>0.9m FG - Default Depth</v>
      </c>
      <c r="E42" s="1" t="s">
        <v>40</v>
      </c>
      <c r="F42" s="1">
        <f t="shared" si="3"/>
        <v>0.9</v>
      </c>
      <c r="G42" s="12" t="s">
        <v>40</v>
      </c>
      <c r="L42" s="1">
        <v>991628.84</v>
      </c>
      <c r="M42" s="1">
        <v>991926.81</v>
      </c>
      <c r="N42" s="1">
        <v>0.9</v>
      </c>
      <c r="O42" s="1" t="s">
        <v>718</v>
      </c>
      <c r="P42" s="1" t="s">
        <v>719</v>
      </c>
      <c r="Q42" s="1" t="s">
        <v>720</v>
      </c>
      <c r="R42" s="1" t="s">
        <v>721</v>
      </c>
      <c r="S42" s="1">
        <v>297.97000000008802</v>
      </c>
    </row>
    <row r="43" spans="1:19" x14ac:dyDescent="0.2">
      <c r="A43" s="1">
        <f t="shared" si="0"/>
        <v>991926.81</v>
      </c>
      <c r="B43" s="1">
        <f t="shared" si="0"/>
        <v>991950.81</v>
      </c>
      <c r="C43" s="1" t="str">
        <f t="shared" si="1"/>
        <v>1.2m WC</v>
      </c>
      <c r="D43" s="1" t="str">
        <f t="shared" si="2"/>
        <v>1.2m WC - DWG# PT610201</v>
      </c>
      <c r="E43" s="1" t="s">
        <v>40</v>
      </c>
      <c r="F43" s="1">
        <f t="shared" si="3"/>
        <v>1.2</v>
      </c>
      <c r="G43" s="12" t="s">
        <v>40</v>
      </c>
      <c r="L43" s="1">
        <v>991926.81</v>
      </c>
      <c r="M43" s="1">
        <v>991950.81</v>
      </c>
      <c r="N43" s="1">
        <v>1.2</v>
      </c>
      <c r="O43" s="1" t="s">
        <v>734</v>
      </c>
      <c r="P43" s="1" t="s">
        <v>735</v>
      </c>
      <c r="Q43" s="1" t="s">
        <v>736</v>
      </c>
      <c r="R43" s="1" t="s">
        <v>736</v>
      </c>
      <c r="S43" s="1">
        <v>24</v>
      </c>
    </row>
    <row r="44" spans="1:19" x14ac:dyDescent="0.2">
      <c r="A44" s="1">
        <f t="shared" si="0"/>
        <v>991950.81</v>
      </c>
      <c r="B44" s="1">
        <f t="shared" si="0"/>
        <v>992131.22</v>
      </c>
      <c r="C44" s="1" t="str">
        <f t="shared" si="1"/>
        <v>0.9m FG</v>
      </c>
      <c r="D44" s="1" t="str">
        <f t="shared" si="2"/>
        <v>0.9m FG - Default Depth</v>
      </c>
      <c r="E44" s="1" t="s">
        <v>40</v>
      </c>
      <c r="F44" s="1">
        <f t="shared" si="3"/>
        <v>0.9</v>
      </c>
      <c r="G44" s="12" t="s">
        <v>40</v>
      </c>
      <c r="L44" s="1">
        <v>991950.81</v>
      </c>
      <c r="M44" s="1">
        <v>992131.22</v>
      </c>
      <c r="N44" s="1">
        <v>0.9</v>
      </c>
      <c r="O44" s="1" t="s">
        <v>718</v>
      </c>
      <c r="P44" s="1" t="s">
        <v>719</v>
      </c>
      <c r="Q44" s="1" t="s">
        <v>720</v>
      </c>
      <c r="R44" s="1" t="s">
        <v>721</v>
      </c>
      <c r="S44" s="1">
        <v>180.40999999991601</v>
      </c>
    </row>
    <row r="45" spans="1:19" x14ac:dyDescent="0.2">
      <c r="A45" s="1">
        <f t="shared" si="0"/>
        <v>992131.22</v>
      </c>
      <c r="B45" s="1">
        <f t="shared" si="0"/>
        <v>992155.22</v>
      </c>
      <c r="C45" s="1" t="str">
        <f t="shared" si="1"/>
        <v>1.5m WC</v>
      </c>
      <c r="D45" s="1" t="str">
        <f t="shared" si="2"/>
        <v>1.5m WC - DWG# PT610001</v>
      </c>
      <c r="E45" s="1" t="s">
        <v>40</v>
      </c>
      <c r="F45" s="1">
        <f t="shared" si="3"/>
        <v>1.5</v>
      </c>
      <c r="G45" s="12" t="s">
        <v>40</v>
      </c>
      <c r="L45" s="1">
        <v>992131.22</v>
      </c>
      <c r="M45" s="1">
        <v>992155.22</v>
      </c>
      <c r="N45" s="1">
        <v>1.5</v>
      </c>
      <c r="O45" s="1" t="s">
        <v>734</v>
      </c>
      <c r="P45" s="1" t="s">
        <v>740</v>
      </c>
      <c r="Q45" s="1" t="s">
        <v>741</v>
      </c>
      <c r="R45" s="1" t="s">
        <v>741</v>
      </c>
      <c r="S45" s="1">
        <v>24</v>
      </c>
    </row>
    <row r="46" spans="1:19" x14ac:dyDescent="0.2">
      <c r="A46" s="1">
        <f t="shared" si="0"/>
        <v>992155.22</v>
      </c>
      <c r="B46" s="1">
        <f t="shared" si="0"/>
        <v>992306.47</v>
      </c>
      <c r="C46" s="1" t="str">
        <f t="shared" si="1"/>
        <v>0.9m FG</v>
      </c>
      <c r="D46" s="1" t="str">
        <f t="shared" si="2"/>
        <v>0.9m FG - Default Depth</v>
      </c>
      <c r="E46" s="1" t="s">
        <v>40</v>
      </c>
      <c r="F46" s="1">
        <f t="shared" si="3"/>
        <v>0.9</v>
      </c>
      <c r="G46" s="12" t="s">
        <v>40</v>
      </c>
      <c r="L46" s="1">
        <v>992155.22</v>
      </c>
      <c r="M46" s="1">
        <v>992306.47</v>
      </c>
      <c r="N46" s="1">
        <v>0.9</v>
      </c>
      <c r="O46" s="1" t="s">
        <v>718</v>
      </c>
      <c r="P46" s="1" t="s">
        <v>719</v>
      </c>
      <c r="Q46" s="1" t="s">
        <v>720</v>
      </c>
      <c r="R46" s="1" t="s">
        <v>721</v>
      </c>
      <c r="S46" s="1">
        <v>151.25</v>
      </c>
    </row>
    <row r="47" spans="1:19" x14ac:dyDescent="0.2">
      <c r="A47" s="1">
        <f t="shared" si="0"/>
        <v>992306.47</v>
      </c>
      <c r="B47" s="1">
        <f t="shared" si="0"/>
        <v>992330.47</v>
      </c>
      <c r="C47" s="1" t="str">
        <f t="shared" si="1"/>
        <v>1.2m WC</v>
      </c>
      <c r="D47" s="1" t="str">
        <f t="shared" si="2"/>
        <v>1.2m WC - DWG# PT610201</v>
      </c>
      <c r="E47" s="1" t="s">
        <v>40</v>
      </c>
      <c r="F47" s="1">
        <f t="shared" si="3"/>
        <v>1.2</v>
      </c>
      <c r="G47" s="12" t="s">
        <v>40</v>
      </c>
      <c r="L47" s="1">
        <v>992306.47</v>
      </c>
      <c r="M47" s="1">
        <v>992330.47</v>
      </c>
      <c r="N47" s="1">
        <v>1.2</v>
      </c>
      <c r="O47" s="1" t="s">
        <v>734</v>
      </c>
      <c r="P47" s="1" t="s">
        <v>735</v>
      </c>
      <c r="Q47" s="1" t="s">
        <v>736</v>
      </c>
      <c r="R47" s="1" t="s">
        <v>736</v>
      </c>
      <c r="S47" s="1">
        <v>24</v>
      </c>
    </row>
    <row r="48" spans="1:19" x14ac:dyDescent="0.2">
      <c r="A48" s="1">
        <f t="shared" si="0"/>
        <v>992330.47</v>
      </c>
      <c r="B48" s="1">
        <f t="shared" si="0"/>
        <v>992343</v>
      </c>
      <c r="C48" s="1" t="str">
        <f t="shared" si="1"/>
        <v>0.9m FG</v>
      </c>
      <c r="D48" s="1" t="str">
        <f t="shared" si="2"/>
        <v>0.9m FG - Default Depth</v>
      </c>
      <c r="E48" s="1" t="s">
        <v>40</v>
      </c>
      <c r="F48" s="1">
        <f t="shared" si="3"/>
        <v>0.9</v>
      </c>
      <c r="G48" s="12" t="s">
        <v>40</v>
      </c>
      <c r="L48" s="1">
        <v>992330.47</v>
      </c>
      <c r="M48" s="1">
        <v>992343</v>
      </c>
      <c r="N48" s="1">
        <v>0.9</v>
      </c>
      <c r="O48" s="1" t="s">
        <v>718</v>
      </c>
      <c r="P48" s="1" t="s">
        <v>719</v>
      </c>
      <c r="Q48" s="1" t="s">
        <v>720</v>
      </c>
      <c r="R48" s="1" t="s">
        <v>721</v>
      </c>
      <c r="S48" s="1">
        <v>12.530000000027901</v>
      </c>
    </row>
    <row r="49" spans="1:19" x14ac:dyDescent="0.2">
      <c r="A49" s="1">
        <f t="shared" si="0"/>
        <v>992343</v>
      </c>
      <c r="B49" s="1">
        <f t="shared" si="0"/>
        <v>992485</v>
      </c>
      <c r="C49" s="1" t="str">
        <f t="shared" si="1"/>
        <v>1.5m FG</v>
      </c>
      <c r="D49" s="1" t="str">
        <f t="shared" si="2"/>
        <v>1.5m FG - Alignment Sheets</v>
      </c>
      <c r="E49" s="1" t="s">
        <v>40</v>
      </c>
      <c r="F49" s="1">
        <f t="shared" si="3"/>
        <v>1.5</v>
      </c>
      <c r="G49" s="12" t="s">
        <v>40</v>
      </c>
      <c r="L49" s="1">
        <v>992343</v>
      </c>
      <c r="M49" s="1">
        <v>992485</v>
      </c>
      <c r="N49" s="1">
        <v>1.5</v>
      </c>
      <c r="O49" s="1" t="s">
        <v>718</v>
      </c>
      <c r="P49" s="1" t="s">
        <v>723</v>
      </c>
      <c r="Q49" s="1" t="s">
        <v>726</v>
      </c>
      <c r="R49" s="1" t="s">
        <v>727</v>
      </c>
      <c r="S49" s="1">
        <v>142</v>
      </c>
    </row>
    <row r="50" spans="1:19" x14ac:dyDescent="0.2">
      <c r="A50" s="1">
        <f t="shared" si="0"/>
        <v>992485</v>
      </c>
      <c r="B50" s="1">
        <f t="shared" si="0"/>
        <v>992790</v>
      </c>
      <c r="C50" s="1" t="str">
        <f t="shared" si="1"/>
        <v>0.9m FG</v>
      </c>
      <c r="D50" s="1" t="str">
        <f t="shared" si="2"/>
        <v>0.9m FG - Default Depth</v>
      </c>
      <c r="E50" s="1" t="s">
        <v>40</v>
      </c>
      <c r="F50" s="1">
        <f t="shared" si="3"/>
        <v>0.9</v>
      </c>
      <c r="G50" s="12" t="s">
        <v>40</v>
      </c>
      <c r="L50" s="1">
        <v>992485</v>
      </c>
      <c r="M50" s="1">
        <v>992790</v>
      </c>
      <c r="N50" s="1">
        <v>0.9</v>
      </c>
      <c r="O50" s="1" t="s">
        <v>718</v>
      </c>
      <c r="P50" s="1" t="s">
        <v>719</v>
      </c>
      <c r="Q50" s="1" t="s">
        <v>720</v>
      </c>
      <c r="R50" s="1" t="s">
        <v>721</v>
      </c>
      <c r="S50" s="1">
        <v>305</v>
      </c>
    </row>
    <row r="51" spans="1:19" x14ac:dyDescent="0.2">
      <c r="A51" s="1">
        <f t="shared" si="0"/>
        <v>992790</v>
      </c>
      <c r="B51" s="1">
        <f t="shared" si="0"/>
        <v>993150</v>
      </c>
      <c r="C51" s="1" t="str">
        <f t="shared" si="1"/>
        <v>1.5m CG/2.3m FG</v>
      </c>
      <c r="D51" s="1" t="str">
        <f t="shared" si="2"/>
        <v>1.5m CG/2.3m FG - Alignment Sheets</v>
      </c>
      <c r="E51" s="1" t="s">
        <v>40</v>
      </c>
      <c r="F51" s="1">
        <f t="shared" si="3"/>
        <v>1.5</v>
      </c>
      <c r="G51" s="12" t="s">
        <v>40</v>
      </c>
      <c r="L51" s="1">
        <v>992790</v>
      </c>
      <c r="M51" s="1">
        <v>993150</v>
      </c>
      <c r="N51" s="1" t="s">
        <v>742</v>
      </c>
      <c r="O51" s="1" t="s">
        <v>743</v>
      </c>
      <c r="P51" s="1" t="s">
        <v>723</v>
      </c>
      <c r="Q51" s="1" t="s">
        <v>744</v>
      </c>
      <c r="R51" s="1" t="s">
        <v>745</v>
      </c>
      <c r="S51" s="1">
        <v>360</v>
      </c>
    </row>
    <row r="52" spans="1:19" x14ac:dyDescent="0.2">
      <c r="A52" s="1">
        <f t="shared" si="0"/>
        <v>993150</v>
      </c>
      <c r="B52" s="1">
        <f t="shared" si="0"/>
        <v>993271.5</v>
      </c>
      <c r="C52" s="1" t="str">
        <f t="shared" si="1"/>
        <v>0.9m FG</v>
      </c>
      <c r="D52" s="1" t="str">
        <f t="shared" si="2"/>
        <v>0.9m FG - Default Depth</v>
      </c>
      <c r="E52" s="1" t="s">
        <v>40</v>
      </c>
      <c r="F52" s="1">
        <f t="shared" si="3"/>
        <v>0.9</v>
      </c>
      <c r="G52" s="12" t="s">
        <v>40</v>
      </c>
      <c r="L52" s="1">
        <v>993150</v>
      </c>
      <c r="M52" s="1">
        <v>993271.5</v>
      </c>
      <c r="N52" s="1">
        <v>0.9</v>
      </c>
      <c r="O52" s="1" t="s">
        <v>718</v>
      </c>
      <c r="P52" s="1" t="s">
        <v>719</v>
      </c>
      <c r="Q52" s="1" t="s">
        <v>720</v>
      </c>
      <c r="R52" s="1" t="s">
        <v>721</v>
      </c>
      <c r="S52" s="1">
        <v>121.5</v>
      </c>
    </row>
    <row r="53" spans="1:19" x14ac:dyDescent="0.2">
      <c r="A53" s="1">
        <f t="shared" si="0"/>
        <v>993271.5</v>
      </c>
      <c r="B53" s="1">
        <f t="shared" si="0"/>
        <v>993295.5</v>
      </c>
      <c r="C53" s="1" t="str">
        <f t="shared" si="1"/>
        <v>1.2m WC</v>
      </c>
      <c r="D53" s="1" t="str">
        <f t="shared" si="2"/>
        <v>1.2m WC - DWG# PT610201</v>
      </c>
      <c r="E53" s="1" t="s">
        <v>40</v>
      </c>
      <c r="F53" s="1">
        <f t="shared" si="3"/>
        <v>1.2</v>
      </c>
      <c r="G53" s="12" t="s">
        <v>40</v>
      </c>
      <c r="L53" s="1">
        <v>993271.5</v>
      </c>
      <c r="M53" s="1">
        <v>993295.5</v>
      </c>
      <c r="N53" s="1">
        <v>1.2</v>
      </c>
      <c r="O53" s="1" t="s">
        <v>734</v>
      </c>
      <c r="P53" s="1" t="s">
        <v>735</v>
      </c>
      <c r="Q53" s="1" t="s">
        <v>736</v>
      </c>
      <c r="R53" s="1" t="s">
        <v>736</v>
      </c>
      <c r="S53" s="1">
        <v>24</v>
      </c>
    </row>
    <row r="54" spans="1:19" x14ac:dyDescent="0.2">
      <c r="A54" s="1">
        <f t="shared" si="0"/>
        <v>993295.5</v>
      </c>
      <c r="B54" s="1">
        <f t="shared" si="0"/>
        <v>994117.02</v>
      </c>
      <c r="C54" s="1" t="str">
        <f t="shared" si="1"/>
        <v>0.9m FG</v>
      </c>
      <c r="D54" s="1" t="str">
        <f t="shared" si="2"/>
        <v>0.9m FG - Default Depth</v>
      </c>
      <c r="E54" s="1" t="s">
        <v>40</v>
      </c>
      <c r="F54" s="1">
        <f t="shared" si="3"/>
        <v>0.9</v>
      </c>
      <c r="G54" s="12" t="s">
        <v>40</v>
      </c>
      <c r="L54" s="1">
        <v>993295.5</v>
      </c>
      <c r="M54" s="1">
        <v>994117.02</v>
      </c>
      <c r="N54" s="1">
        <v>0.9</v>
      </c>
      <c r="O54" s="1" t="s">
        <v>718</v>
      </c>
      <c r="P54" s="1" t="s">
        <v>719</v>
      </c>
      <c r="Q54" s="1" t="s">
        <v>720</v>
      </c>
      <c r="R54" s="1" t="s">
        <v>721</v>
      </c>
      <c r="S54" s="1">
        <v>821.52000000001794</v>
      </c>
    </row>
    <row r="55" spans="1:19" x14ac:dyDescent="0.2">
      <c r="A55" s="1">
        <f t="shared" si="0"/>
        <v>994117.02</v>
      </c>
      <c r="B55" s="1">
        <f t="shared" si="0"/>
        <v>994141.02</v>
      </c>
      <c r="C55" s="1" t="str">
        <f t="shared" si="1"/>
        <v>1.2m WC</v>
      </c>
      <c r="D55" s="1" t="str">
        <f t="shared" si="2"/>
        <v>1.2m WC - DWG# PT610201</v>
      </c>
      <c r="E55" s="1" t="s">
        <v>40</v>
      </c>
      <c r="F55" s="1">
        <f t="shared" si="3"/>
        <v>1.2</v>
      </c>
      <c r="G55" s="12" t="s">
        <v>40</v>
      </c>
      <c r="L55" s="1">
        <v>994117.02</v>
      </c>
      <c r="M55" s="1">
        <v>994141.02</v>
      </c>
      <c r="N55" s="1">
        <v>1.2</v>
      </c>
      <c r="O55" s="1" t="s">
        <v>734</v>
      </c>
      <c r="P55" s="1" t="s">
        <v>735</v>
      </c>
      <c r="Q55" s="1" t="s">
        <v>736</v>
      </c>
      <c r="R55" s="1" t="s">
        <v>736</v>
      </c>
      <c r="S55" s="1">
        <v>24</v>
      </c>
    </row>
    <row r="56" spans="1:19" x14ac:dyDescent="0.2">
      <c r="A56" s="1">
        <f t="shared" si="0"/>
        <v>994141.02</v>
      </c>
      <c r="B56" s="1">
        <f t="shared" si="0"/>
        <v>994175.91</v>
      </c>
      <c r="C56" s="1" t="str">
        <f t="shared" si="1"/>
        <v>0.9m FG</v>
      </c>
      <c r="D56" s="1" t="str">
        <f t="shared" si="2"/>
        <v>0.9m FG - Default Depth</v>
      </c>
      <c r="E56" s="1" t="s">
        <v>40</v>
      </c>
      <c r="F56" s="1">
        <f t="shared" si="3"/>
        <v>0.9</v>
      </c>
      <c r="G56" s="12" t="s">
        <v>40</v>
      </c>
      <c r="L56" s="1">
        <v>994141.02</v>
      </c>
      <c r="M56" s="1">
        <v>994175.91</v>
      </c>
      <c r="N56" s="1">
        <v>0.9</v>
      </c>
      <c r="O56" s="1" t="s">
        <v>718</v>
      </c>
      <c r="P56" s="1" t="s">
        <v>719</v>
      </c>
      <c r="Q56" s="1" t="s">
        <v>720</v>
      </c>
      <c r="R56" s="1" t="s">
        <v>721</v>
      </c>
      <c r="S56" s="1">
        <v>34.890000000013899</v>
      </c>
    </row>
    <row r="57" spans="1:19" x14ac:dyDescent="0.2">
      <c r="A57" s="1">
        <f t="shared" si="0"/>
        <v>994175.91</v>
      </c>
      <c r="B57" s="1">
        <f t="shared" si="0"/>
        <v>994199.91</v>
      </c>
      <c r="C57" s="1" t="str">
        <f t="shared" si="1"/>
        <v>1.5m WC</v>
      </c>
      <c r="D57" s="1" t="str">
        <f t="shared" si="2"/>
        <v>1.5m WC - DWG# PT610601</v>
      </c>
      <c r="E57" s="1" t="s">
        <v>40</v>
      </c>
      <c r="F57" s="1">
        <f t="shared" si="3"/>
        <v>1.5</v>
      </c>
      <c r="G57" s="12" t="s">
        <v>40</v>
      </c>
      <c r="L57" s="1">
        <v>994175.91</v>
      </c>
      <c r="M57" s="1">
        <v>994199.91</v>
      </c>
      <c r="N57" s="1">
        <v>1.5</v>
      </c>
      <c r="O57" s="1" t="s">
        <v>734</v>
      </c>
      <c r="P57" s="1" t="s">
        <v>746</v>
      </c>
      <c r="Q57" s="1" t="s">
        <v>741</v>
      </c>
      <c r="R57" s="1" t="s">
        <v>741</v>
      </c>
      <c r="S57" s="1">
        <v>24</v>
      </c>
    </row>
    <row r="58" spans="1:19" x14ac:dyDescent="0.2">
      <c r="A58" s="1">
        <f t="shared" si="0"/>
        <v>994199.91</v>
      </c>
      <c r="B58" s="1">
        <f t="shared" si="0"/>
        <v>994228</v>
      </c>
      <c r="C58" s="1" t="str">
        <f t="shared" si="1"/>
        <v>0.9m FG</v>
      </c>
      <c r="D58" s="1" t="str">
        <f t="shared" si="2"/>
        <v>0.9m FG - Default Depth</v>
      </c>
      <c r="E58" s="1" t="s">
        <v>40</v>
      </c>
      <c r="F58" s="1">
        <f t="shared" si="3"/>
        <v>0.9</v>
      </c>
      <c r="G58" s="12" t="s">
        <v>40</v>
      </c>
      <c r="L58" s="1">
        <v>994199.91</v>
      </c>
      <c r="M58" s="1">
        <v>994228</v>
      </c>
      <c r="N58" s="1">
        <v>0.9</v>
      </c>
      <c r="O58" s="1" t="s">
        <v>718</v>
      </c>
      <c r="P58" s="1" t="s">
        <v>719</v>
      </c>
      <c r="Q58" s="1" t="s">
        <v>720</v>
      </c>
      <c r="R58" s="1" t="s">
        <v>721</v>
      </c>
      <c r="S58" s="1">
        <v>28.0899999999674</v>
      </c>
    </row>
    <row r="59" spans="1:19" x14ac:dyDescent="0.2">
      <c r="A59" s="1">
        <f t="shared" si="0"/>
        <v>994228</v>
      </c>
      <c r="B59" s="1">
        <f t="shared" si="0"/>
        <v>994258</v>
      </c>
      <c r="C59" s="1" t="str">
        <f t="shared" si="1"/>
        <v>1.5m FG</v>
      </c>
      <c r="D59" s="1" t="str">
        <f t="shared" si="2"/>
        <v>1.5m FG - Alignment Sheets</v>
      </c>
      <c r="E59" s="1" t="s">
        <v>40</v>
      </c>
      <c r="F59" s="1">
        <f t="shared" si="3"/>
        <v>1.5</v>
      </c>
      <c r="G59" s="12" t="s">
        <v>40</v>
      </c>
      <c r="L59" s="1">
        <v>994228</v>
      </c>
      <c r="M59" s="1">
        <v>994258</v>
      </c>
      <c r="N59" s="1">
        <v>1.5</v>
      </c>
      <c r="O59" s="1" t="s">
        <v>718</v>
      </c>
      <c r="P59" s="1" t="s">
        <v>723</v>
      </c>
      <c r="Q59" s="1" t="s">
        <v>726</v>
      </c>
      <c r="R59" s="1" t="s">
        <v>727</v>
      </c>
      <c r="S59" s="1">
        <v>30</v>
      </c>
    </row>
    <row r="60" spans="1:19" x14ac:dyDescent="0.2">
      <c r="A60" s="1">
        <f t="shared" si="0"/>
        <v>994258</v>
      </c>
      <c r="B60" s="1">
        <f t="shared" si="0"/>
        <v>994315.64</v>
      </c>
      <c r="C60" s="1" t="str">
        <f t="shared" si="1"/>
        <v>0.9m FG</v>
      </c>
      <c r="D60" s="1" t="str">
        <f t="shared" si="2"/>
        <v>0.9m FG - Default Depth</v>
      </c>
      <c r="E60" s="1" t="s">
        <v>40</v>
      </c>
      <c r="F60" s="1">
        <f t="shared" si="3"/>
        <v>0.9</v>
      </c>
      <c r="G60" s="12" t="s">
        <v>40</v>
      </c>
      <c r="L60" s="1">
        <v>994258</v>
      </c>
      <c r="M60" s="1">
        <v>994315.64</v>
      </c>
      <c r="N60" s="1">
        <v>0.9</v>
      </c>
      <c r="O60" s="1" t="s">
        <v>718</v>
      </c>
      <c r="P60" s="1" t="s">
        <v>719</v>
      </c>
      <c r="Q60" s="1" t="s">
        <v>720</v>
      </c>
      <c r="R60" s="1" t="s">
        <v>721</v>
      </c>
      <c r="S60" s="1">
        <v>57.640000000013899</v>
      </c>
    </row>
    <row r="61" spans="1:19" x14ac:dyDescent="0.2">
      <c r="A61" s="1">
        <f t="shared" si="0"/>
        <v>994315.64</v>
      </c>
      <c r="B61" s="1">
        <f t="shared" si="0"/>
        <v>994327.64</v>
      </c>
      <c r="C61" s="1" t="str">
        <f t="shared" si="1"/>
        <v>2.0m RD</v>
      </c>
      <c r="D61" s="1" t="str">
        <f t="shared" si="2"/>
        <v>2.0m RD - DWG# PT640801</v>
      </c>
      <c r="E61" s="1" t="s">
        <v>40</v>
      </c>
      <c r="F61" s="1">
        <f t="shared" si="3"/>
        <v>2</v>
      </c>
      <c r="G61" s="12" t="s">
        <v>40</v>
      </c>
      <c r="L61" s="1">
        <v>994315.64</v>
      </c>
      <c r="M61" s="1">
        <v>994327.64</v>
      </c>
      <c r="N61" s="1">
        <v>2</v>
      </c>
      <c r="O61" s="1" t="s">
        <v>737</v>
      </c>
      <c r="P61" s="1" t="s">
        <v>747</v>
      </c>
      <c r="Q61" s="1" t="s">
        <v>748</v>
      </c>
      <c r="R61" s="1" t="s">
        <v>748</v>
      </c>
      <c r="S61" s="1">
        <v>12</v>
      </c>
    </row>
    <row r="62" spans="1:19" x14ac:dyDescent="0.2">
      <c r="A62" s="1">
        <f t="shared" si="0"/>
        <v>994327.64</v>
      </c>
      <c r="B62" s="1">
        <f t="shared" si="0"/>
        <v>994871.34</v>
      </c>
      <c r="C62" s="1" t="str">
        <f t="shared" si="1"/>
        <v>0.9m FG</v>
      </c>
      <c r="D62" s="1" t="str">
        <f t="shared" si="2"/>
        <v>0.9m FG - Default Depth</v>
      </c>
      <c r="E62" s="1" t="s">
        <v>40</v>
      </c>
      <c r="F62" s="1">
        <f t="shared" si="3"/>
        <v>0.9</v>
      </c>
      <c r="G62" s="12" t="s">
        <v>40</v>
      </c>
      <c r="L62" s="1">
        <v>994327.64</v>
      </c>
      <c r="M62" s="1">
        <v>994871.34</v>
      </c>
      <c r="N62" s="1">
        <v>0.9</v>
      </c>
      <c r="O62" s="1" t="s">
        <v>718</v>
      </c>
      <c r="P62" s="1" t="s">
        <v>719</v>
      </c>
      <c r="Q62" s="1" t="s">
        <v>720</v>
      </c>
      <c r="R62" s="1" t="s">
        <v>721</v>
      </c>
      <c r="S62" s="1">
        <v>543.69999999995298</v>
      </c>
    </row>
    <row r="63" spans="1:19" x14ac:dyDescent="0.2">
      <c r="A63" s="1">
        <f t="shared" si="0"/>
        <v>994871.34</v>
      </c>
      <c r="B63" s="1">
        <f t="shared" si="0"/>
        <v>994895.34</v>
      </c>
      <c r="C63" s="1" t="str">
        <f t="shared" si="1"/>
        <v>1.2m WC</v>
      </c>
      <c r="D63" s="1" t="str">
        <f t="shared" si="2"/>
        <v>1.2m WC - DWG# PT610201</v>
      </c>
      <c r="E63" s="1" t="s">
        <v>40</v>
      </c>
      <c r="F63" s="1">
        <f t="shared" si="3"/>
        <v>1.2</v>
      </c>
      <c r="G63" s="12" t="s">
        <v>40</v>
      </c>
      <c r="L63" s="1">
        <v>994871.34</v>
      </c>
      <c r="M63" s="1">
        <v>994895.34</v>
      </c>
      <c r="N63" s="1">
        <v>1.2</v>
      </c>
      <c r="O63" s="1" t="s">
        <v>734</v>
      </c>
      <c r="P63" s="1" t="s">
        <v>735</v>
      </c>
      <c r="Q63" s="1" t="s">
        <v>736</v>
      </c>
      <c r="R63" s="1" t="s">
        <v>736</v>
      </c>
      <c r="S63" s="1">
        <v>24</v>
      </c>
    </row>
    <row r="64" spans="1:19" x14ac:dyDescent="0.2">
      <c r="A64" s="1">
        <f t="shared" si="0"/>
        <v>994895.34</v>
      </c>
      <c r="B64" s="1">
        <f t="shared" si="0"/>
        <v>994935</v>
      </c>
      <c r="C64" s="1" t="str">
        <f t="shared" si="1"/>
        <v>0.9m FG</v>
      </c>
      <c r="D64" s="1" t="str">
        <f t="shared" si="2"/>
        <v>0.9m FG - Default Depth</v>
      </c>
      <c r="E64" s="1" t="s">
        <v>40</v>
      </c>
      <c r="F64" s="1">
        <f t="shared" si="3"/>
        <v>0.9</v>
      </c>
      <c r="G64" s="12" t="s">
        <v>40</v>
      </c>
      <c r="L64" s="1">
        <v>994895.34</v>
      </c>
      <c r="M64" s="1">
        <v>994935</v>
      </c>
      <c r="N64" s="1">
        <v>0.9</v>
      </c>
      <c r="O64" s="1" t="s">
        <v>718</v>
      </c>
      <c r="P64" s="1" t="s">
        <v>719</v>
      </c>
      <c r="Q64" s="1" t="s">
        <v>720</v>
      </c>
      <c r="R64" s="1" t="s">
        <v>721</v>
      </c>
      <c r="S64" s="1">
        <v>39.660000000032497</v>
      </c>
    </row>
    <row r="65" spans="1:19" x14ac:dyDescent="0.2">
      <c r="A65" s="1">
        <f t="shared" si="0"/>
        <v>994935</v>
      </c>
      <c r="B65" s="1">
        <f t="shared" si="0"/>
        <v>995066</v>
      </c>
      <c r="C65" s="1" t="str">
        <f t="shared" si="1"/>
        <v>1.5m FG</v>
      </c>
      <c r="D65" s="1" t="str">
        <f t="shared" si="2"/>
        <v>1.5m FG - Alignment Sheets</v>
      </c>
      <c r="E65" s="1" t="s">
        <v>40</v>
      </c>
      <c r="F65" s="1">
        <f t="shared" si="3"/>
        <v>1.5</v>
      </c>
      <c r="G65" s="12" t="s">
        <v>40</v>
      </c>
      <c r="L65" s="1">
        <v>994935</v>
      </c>
      <c r="M65" s="1">
        <v>995066</v>
      </c>
      <c r="N65" s="1">
        <v>1.5</v>
      </c>
      <c r="O65" s="1" t="s">
        <v>718</v>
      </c>
      <c r="P65" s="1" t="s">
        <v>723</v>
      </c>
      <c r="Q65" s="1" t="s">
        <v>726</v>
      </c>
      <c r="R65" s="1" t="s">
        <v>727</v>
      </c>
      <c r="S65" s="1">
        <v>131</v>
      </c>
    </row>
    <row r="66" spans="1:19" x14ac:dyDescent="0.2">
      <c r="A66" s="1">
        <f t="shared" si="0"/>
        <v>995066</v>
      </c>
      <c r="B66" s="1">
        <f t="shared" si="0"/>
        <v>995082.01</v>
      </c>
      <c r="C66" s="1" t="str">
        <f t="shared" si="1"/>
        <v>1.5m WC</v>
      </c>
      <c r="D66" s="1" t="str">
        <f t="shared" si="2"/>
        <v>1.5m WC - DWG# PT610601</v>
      </c>
      <c r="E66" s="1" t="s">
        <v>40</v>
      </c>
      <c r="F66" s="1">
        <f t="shared" si="3"/>
        <v>1.5</v>
      </c>
      <c r="G66" s="12" t="s">
        <v>40</v>
      </c>
      <c r="L66" s="1">
        <v>995066</v>
      </c>
      <c r="M66" s="1">
        <v>995082.01</v>
      </c>
      <c r="N66" s="1">
        <v>1.5</v>
      </c>
      <c r="O66" s="1" t="s">
        <v>734</v>
      </c>
      <c r="P66" s="1" t="s">
        <v>746</v>
      </c>
      <c r="Q66" s="1" t="s">
        <v>741</v>
      </c>
      <c r="R66" s="1" t="s">
        <v>741</v>
      </c>
      <c r="S66" s="1">
        <v>16.010000000009299</v>
      </c>
    </row>
    <row r="67" spans="1:19" x14ac:dyDescent="0.2">
      <c r="A67" s="1">
        <f t="shared" ref="A67:B130" si="4">L67</f>
        <v>995082.01</v>
      </c>
      <c r="B67" s="1">
        <f t="shared" si="4"/>
        <v>995147.26</v>
      </c>
      <c r="C67" s="1" t="str">
        <f t="shared" ref="C67:C130" si="5">Q67</f>
        <v>0.9m FG</v>
      </c>
      <c r="D67" s="1" t="str">
        <f t="shared" ref="D67:D130" si="6">Q67&amp;" - "&amp;P67</f>
        <v>0.9m FG - Default Depth</v>
      </c>
      <c r="E67" s="1" t="s">
        <v>40</v>
      </c>
      <c r="F67" s="1">
        <f t="shared" ref="F67:F130" si="7">_xlfn.NUMBERVALUE(TRIM(LEFT(Q67,3)))</f>
        <v>0.9</v>
      </c>
      <c r="G67" s="12" t="s">
        <v>40</v>
      </c>
      <c r="L67" s="1">
        <v>995082.01</v>
      </c>
      <c r="M67" s="1">
        <v>995147.26</v>
      </c>
      <c r="N67" s="1">
        <v>0.9</v>
      </c>
      <c r="O67" s="1" t="s">
        <v>718</v>
      </c>
      <c r="P67" s="1" t="s">
        <v>719</v>
      </c>
      <c r="Q67" s="1" t="s">
        <v>720</v>
      </c>
      <c r="R67" s="1" t="s">
        <v>721</v>
      </c>
      <c r="S67" s="1">
        <v>65.25</v>
      </c>
    </row>
    <row r="68" spans="1:19" x14ac:dyDescent="0.2">
      <c r="A68" s="1">
        <f t="shared" si="4"/>
        <v>995147.26</v>
      </c>
      <c r="B68" s="1">
        <f t="shared" si="4"/>
        <v>995171.26</v>
      </c>
      <c r="C68" s="1" t="str">
        <f t="shared" si="5"/>
        <v>1.2m WC</v>
      </c>
      <c r="D68" s="1" t="str">
        <f t="shared" si="6"/>
        <v>1.2m WC - DWG# PT610201</v>
      </c>
      <c r="E68" s="1" t="s">
        <v>40</v>
      </c>
      <c r="F68" s="1">
        <f t="shared" si="7"/>
        <v>1.2</v>
      </c>
      <c r="G68" s="12" t="s">
        <v>40</v>
      </c>
      <c r="L68" s="1">
        <v>995147.26</v>
      </c>
      <c r="M68" s="1">
        <v>995171.26</v>
      </c>
      <c r="N68" s="1">
        <v>1.2</v>
      </c>
      <c r="O68" s="1" t="s">
        <v>734</v>
      </c>
      <c r="P68" s="1" t="s">
        <v>735</v>
      </c>
      <c r="Q68" s="1" t="s">
        <v>736</v>
      </c>
      <c r="R68" s="1" t="s">
        <v>736</v>
      </c>
      <c r="S68" s="1">
        <v>24</v>
      </c>
    </row>
    <row r="69" spans="1:19" x14ac:dyDescent="0.2">
      <c r="A69" s="1">
        <f t="shared" si="4"/>
        <v>995171.26</v>
      </c>
      <c r="B69" s="1">
        <f t="shared" si="4"/>
        <v>995525.63</v>
      </c>
      <c r="C69" s="1" t="str">
        <f t="shared" si="5"/>
        <v>0.9m FG</v>
      </c>
      <c r="D69" s="1" t="str">
        <f t="shared" si="6"/>
        <v>0.9m FG - Default Depth</v>
      </c>
      <c r="E69" s="1" t="s">
        <v>40</v>
      </c>
      <c r="F69" s="1">
        <f t="shared" si="7"/>
        <v>0.9</v>
      </c>
      <c r="G69" s="12" t="s">
        <v>40</v>
      </c>
      <c r="L69" s="1">
        <v>995171.26</v>
      </c>
      <c r="M69" s="1">
        <v>995525.63</v>
      </c>
      <c r="N69" s="1">
        <v>0.9</v>
      </c>
      <c r="O69" s="1" t="s">
        <v>718</v>
      </c>
      <c r="P69" s="1" t="s">
        <v>719</v>
      </c>
      <c r="Q69" s="1" t="s">
        <v>720</v>
      </c>
      <c r="R69" s="1" t="s">
        <v>721</v>
      </c>
      <c r="S69" s="1">
        <v>354.369999999995</v>
      </c>
    </row>
    <row r="70" spans="1:19" x14ac:dyDescent="0.2">
      <c r="A70" s="1">
        <f t="shared" si="4"/>
        <v>995525.63</v>
      </c>
      <c r="B70" s="1">
        <f t="shared" si="4"/>
        <v>995526.98</v>
      </c>
      <c r="C70" s="1" t="str">
        <f t="shared" si="5"/>
        <v>1.2m WC</v>
      </c>
      <c r="D70" s="1" t="str">
        <f t="shared" si="6"/>
        <v>1.2m WC - DWG# PT610201</v>
      </c>
      <c r="E70" s="1" t="s">
        <v>40</v>
      </c>
      <c r="F70" s="1">
        <f t="shared" si="7"/>
        <v>1.2</v>
      </c>
      <c r="G70" s="12" t="s">
        <v>40</v>
      </c>
      <c r="L70" s="1">
        <v>995525.63</v>
      </c>
      <c r="M70" s="1">
        <v>995526.98</v>
      </c>
      <c r="N70" s="1">
        <v>1.2</v>
      </c>
      <c r="O70" s="1" t="s">
        <v>734</v>
      </c>
      <c r="P70" s="1" t="s">
        <v>735</v>
      </c>
      <c r="Q70" s="1" t="s">
        <v>736</v>
      </c>
      <c r="R70" s="1" t="s">
        <v>736</v>
      </c>
      <c r="S70" s="1">
        <v>1.3499999999767101</v>
      </c>
    </row>
    <row r="71" spans="1:19" x14ac:dyDescent="0.2">
      <c r="A71" s="1">
        <f t="shared" si="4"/>
        <v>995526.98</v>
      </c>
      <c r="B71" s="1">
        <f t="shared" si="4"/>
        <v>995550.98</v>
      </c>
      <c r="C71" s="1" t="str">
        <f t="shared" si="5"/>
        <v>1.5m WC</v>
      </c>
      <c r="D71" s="1" t="str">
        <f t="shared" si="6"/>
        <v>1.5m WC - DWG# PT610001</v>
      </c>
      <c r="E71" s="1" t="s">
        <v>40</v>
      </c>
      <c r="F71" s="1">
        <f t="shared" si="7"/>
        <v>1.5</v>
      </c>
      <c r="G71" s="12" t="s">
        <v>40</v>
      </c>
      <c r="L71" s="1">
        <v>995526.98</v>
      </c>
      <c r="M71" s="1">
        <v>995550.98</v>
      </c>
      <c r="N71" s="1">
        <v>1.5</v>
      </c>
      <c r="O71" s="1" t="s">
        <v>734</v>
      </c>
      <c r="P71" s="1" t="s">
        <v>740</v>
      </c>
      <c r="Q71" s="1" t="s">
        <v>741</v>
      </c>
      <c r="R71" s="1" t="s">
        <v>741</v>
      </c>
      <c r="S71" s="1">
        <v>24</v>
      </c>
    </row>
    <row r="72" spans="1:19" x14ac:dyDescent="0.2">
      <c r="A72" s="1">
        <f t="shared" si="4"/>
        <v>995550.98</v>
      </c>
      <c r="B72" s="1">
        <f t="shared" si="4"/>
        <v>995684.72</v>
      </c>
      <c r="C72" s="1" t="str">
        <f t="shared" si="5"/>
        <v>0.9m FG</v>
      </c>
      <c r="D72" s="1" t="str">
        <f t="shared" si="6"/>
        <v>0.9m FG - Default Depth</v>
      </c>
      <c r="E72" s="1" t="s">
        <v>40</v>
      </c>
      <c r="F72" s="1">
        <f t="shared" si="7"/>
        <v>0.9</v>
      </c>
      <c r="G72" s="12" t="s">
        <v>40</v>
      </c>
      <c r="L72" s="1">
        <v>995550.98</v>
      </c>
      <c r="M72" s="1">
        <v>995684.72</v>
      </c>
      <c r="N72" s="1">
        <v>0.9</v>
      </c>
      <c r="O72" s="1" t="s">
        <v>718</v>
      </c>
      <c r="P72" s="1" t="s">
        <v>719</v>
      </c>
      <c r="Q72" s="1" t="s">
        <v>720</v>
      </c>
      <c r="R72" s="1" t="s">
        <v>721</v>
      </c>
      <c r="S72" s="1">
        <v>133.73999999999</v>
      </c>
    </row>
    <row r="73" spans="1:19" x14ac:dyDescent="0.2">
      <c r="A73" s="1">
        <f t="shared" si="4"/>
        <v>995684.72</v>
      </c>
      <c r="B73" s="1">
        <f t="shared" si="4"/>
        <v>995708.72</v>
      </c>
      <c r="C73" s="1" t="str">
        <f t="shared" si="5"/>
        <v>1.2m WC</v>
      </c>
      <c r="D73" s="1" t="str">
        <f t="shared" si="6"/>
        <v>1.2m WC - DWG# PT610201</v>
      </c>
      <c r="E73" s="1" t="s">
        <v>40</v>
      </c>
      <c r="F73" s="1">
        <f t="shared" si="7"/>
        <v>1.2</v>
      </c>
      <c r="G73" s="12" t="s">
        <v>40</v>
      </c>
      <c r="L73" s="1">
        <v>995684.72</v>
      </c>
      <c r="M73" s="1">
        <v>995708.72</v>
      </c>
      <c r="N73" s="1">
        <v>1.2</v>
      </c>
      <c r="O73" s="1" t="s">
        <v>734</v>
      </c>
      <c r="P73" s="1" t="s">
        <v>735</v>
      </c>
      <c r="Q73" s="1" t="s">
        <v>736</v>
      </c>
      <c r="R73" s="1" t="s">
        <v>736</v>
      </c>
      <c r="S73" s="1">
        <v>24</v>
      </c>
    </row>
    <row r="74" spans="1:19" x14ac:dyDescent="0.2">
      <c r="A74" s="1">
        <f t="shared" si="4"/>
        <v>995708.72</v>
      </c>
      <c r="B74" s="1">
        <f t="shared" si="4"/>
        <v>995815.86</v>
      </c>
      <c r="C74" s="1" t="str">
        <f t="shared" si="5"/>
        <v>0.9m FG</v>
      </c>
      <c r="D74" s="1" t="str">
        <f t="shared" si="6"/>
        <v>0.9m FG - Default Depth</v>
      </c>
      <c r="E74" s="1" t="s">
        <v>40</v>
      </c>
      <c r="F74" s="1">
        <f t="shared" si="7"/>
        <v>0.9</v>
      </c>
      <c r="G74" s="12" t="s">
        <v>40</v>
      </c>
      <c r="L74" s="1">
        <v>995708.72</v>
      </c>
      <c r="M74" s="1">
        <v>995815.86</v>
      </c>
      <c r="N74" s="1">
        <v>0.9</v>
      </c>
      <c r="O74" s="1" t="s">
        <v>718</v>
      </c>
      <c r="P74" s="1" t="s">
        <v>719</v>
      </c>
      <c r="Q74" s="1" t="s">
        <v>720</v>
      </c>
      <c r="R74" s="1" t="s">
        <v>721</v>
      </c>
      <c r="S74" s="1">
        <v>107.140000000013</v>
      </c>
    </row>
    <row r="75" spans="1:19" x14ac:dyDescent="0.2">
      <c r="A75" s="1">
        <f t="shared" si="4"/>
        <v>995815.86</v>
      </c>
      <c r="B75" s="1">
        <f t="shared" si="4"/>
        <v>995839.86</v>
      </c>
      <c r="C75" s="1" t="str">
        <f t="shared" si="5"/>
        <v>1.2m WC</v>
      </c>
      <c r="D75" s="1" t="str">
        <f t="shared" si="6"/>
        <v>1.2m WC - DWG# PT610201</v>
      </c>
      <c r="E75" s="1" t="s">
        <v>40</v>
      </c>
      <c r="F75" s="1">
        <f t="shared" si="7"/>
        <v>1.2</v>
      </c>
      <c r="G75" s="12" t="s">
        <v>40</v>
      </c>
      <c r="L75" s="1">
        <v>995815.86</v>
      </c>
      <c r="M75" s="1">
        <v>995839.86</v>
      </c>
      <c r="N75" s="1">
        <v>1.2</v>
      </c>
      <c r="O75" s="1" t="s">
        <v>734</v>
      </c>
      <c r="P75" s="1" t="s">
        <v>735</v>
      </c>
      <c r="Q75" s="1" t="s">
        <v>736</v>
      </c>
      <c r="R75" s="1" t="s">
        <v>736</v>
      </c>
      <c r="S75" s="1">
        <v>24</v>
      </c>
    </row>
    <row r="76" spans="1:19" x14ac:dyDescent="0.2">
      <c r="A76" s="1">
        <f t="shared" si="4"/>
        <v>995839.86</v>
      </c>
      <c r="B76" s="1">
        <f t="shared" si="4"/>
        <v>995870.06</v>
      </c>
      <c r="C76" s="1" t="str">
        <f t="shared" si="5"/>
        <v>0.9m FG</v>
      </c>
      <c r="D76" s="1" t="str">
        <f t="shared" si="6"/>
        <v>0.9m FG - Default Depth</v>
      </c>
      <c r="E76" s="1" t="s">
        <v>40</v>
      </c>
      <c r="F76" s="1">
        <f t="shared" si="7"/>
        <v>0.9</v>
      </c>
      <c r="G76" s="12" t="s">
        <v>40</v>
      </c>
      <c r="L76" s="1">
        <v>995839.86</v>
      </c>
      <c r="M76" s="1">
        <v>995870.06</v>
      </c>
      <c r="N76" s="1">
        <v>0.9</v>
      </c>
      <c r="O76" s="1" t="s">
        <v>718</v>
      </c>
      <c r="P76" s="1" t="s">
        <v>719</v>
      </c>
      <c r="Q76" s="1" t="s">
        <v>720</v>
      </c>
      <c r="R76" s="1" t="s">
        <v>721</v>
      </c>
      <c r="S76" s="1">
        <v>30.200000000069799</v>
      </c>
    </row>
    <row r="77" spans="1:19" x14ac:dyDescent="0.2">
      <c r="A77" s="1">
        <f t="shared" si="4"/>
        <v>995870.06</v>
      </c>
      <c r="B77" s="1">
        <f t="shared" si="4"/>
        <v>995894.06</v>
      </c>
      <c r="C77" s="1" t="str">
        <f t="shared" si="5"/>
        <v>1.2m WC</v>
      </c>
      <c r="D77" s="1" t="str">
        <f t="shared" si="6"/>
        <v>1.2m WC - DWG# PT610201</v>
      </c>
      <c r="E77" s="1" t="s">
        <v>40</v>
      </c>
      <c r="F77" s="1">
        <f t="shared" si="7"/>
        <v>1.2</v>
      </c>
      <c r="G77" s="12" t="s">
        <v>40</v>
      </c>
      <c r="L77" s="1">
        <v>995870.06</v>
      </c>
      <c r="M77" s="1">
        <v>995894.06</v>
      </c>
      <c r="N77" s="1">
        <v>1.2</v>
      </c>
      <c r="O77" s="1" t="s">
        <v>734</v>
      </c>
      <c r="P77" s="1" t="s">
        <v>735</v>
      </c>
      <c r="Q77" s="1" t="s">
        <v>736</v>
      </c>
      <c r="R77" s="1" t="s">
        <v>736</v>
      </c>
      <c r="S77" s="1">
        <v>24</v>
      </c>
    </row>
    <row r="78" spans="1:19" x14ac:dyDescent="0.2">
      <c r="A78" s="1">
        <f t="shared" si="4"/>
        <v>995894.06</v>
      </c>
      <c r="B78" s="1">
        <f t="shared" si="4"/>
        <v>995922.26</v>
      </c>
      <c r="C78" s="1" t="str">
        <f t="shared" si="5"/>
        <v>0.9m FG</v>
      </c>
      <c r="D78" s="1" t="str">
        <f t="shared" si="6"/>
        <v>0.9m FG - Default Depth</v>
      </c>
      <c r="E78" s="1" t="s">
        <v>40</v>
      </c>
      <c r="F78" s="1">
        <f t="shared" si="7"/>
        <v>0.9</v>
      </c>
      <c r="G78" s="12" t="s">
        <v>40</v>
      </c>
      <c r="L78" s="1">
        <v>995894.06</v>
      </c>
      <c r="M78" s="1">
        <v>995922.26</v>
      </c>
      <c r="N78" s="1">
        <v>0.9</v>
      </c>
      <c r="O78" s="1" t="s">
        <v>718</v>
      </c>
      <c r="P78" s="1" t="s">
        <v>719</v>
      </c>
      <c r="Q78" s="1" t="s">
        <v>720</v>
      </c>
      <c r="R78" s="1" t="s">
        <v>721</v>
      </c>
      <c r="S78" s="1">
        <v>28.199999999953398</v>
      </c>
    </row>
    <row r="79" spans="1:19" x14ac:dyDescent="0.2">
      <c r="A79" s="1">
        <f t="shared" si="4"/>
        <v>995922.26</v>
      </c>
      <c r="B79" s="1">
        <f t="shared" si="4"/>
        <v>995946.26</v>
      </c>
      <c r="C79" s="1" t="str">
        <f t="shared" si="5"/>
        <v>1.5m WC</v>
      </c>
      <c r="D79" s="1" t="str">
        <f t="shared" si="6"/>
        <v>1.5m WC - DWG# PT610001</v>
      </c>
      <c r="E79" s="1" t="s">
        <v>40</v>
      </c>
      <c r="F79" s="1">
        <f t="shared" si="7"/>
        <v>1.5</v>
      </c>
      <c r="G79" s="12" t="s">
        <v>40</v>
      </c>
      <c r="L79" s="1">
        <v>995922.26</v>
      </c>
      <c r="M79" s="1">
        <v>995946.26</v>
      </c>
      <c r="N79" s="1">
        <v>1.5</v>
      </c>
      <c r="O79" s="1" t="s">
        <v>734</v>
      </c>
      <c r="P79" s="1" t="s">
        <v>740</v>
      </c>
      <c r="Q79" s="1" t="s">
        <v>741</v>
      </c>
      <c r="R79" s="1" t="s">
        <v>741</v>
      </c>
      <c r="S79" s="1">
        <v>24</v>
      </c>
    </row>
    <row r="80" spans="1:19" x14ac:dyDescent="0.2">
      <c r="A80" s="1">
        <f t="shared" si="4"/>
        <v>995946.26</v>
      </c>
      <c r="B80" s="1">
        <f t="shared" si="4"/>
        <v>996487.38</v>
      </c>
      <c r="C80" s="1" t="str">
        <f t="shared" si="5"/>
        <v>0.9m FG</v>
      </c>
      <c r="D80" s="1" t="str">
        <f t="shared" si="6"/>
        <v>0.9m FG - Default Depth</v>
      </c>
      <c r="E80" s="1" t="s">
        <v>40</v>
      </c>
      <c r="F80" s="1">
        <f t="shared" si="7"/>
        <v>0.9</v>
      </c>
      <c r="G80" s="12" t="s">
        <v>40</v>
      </c>
      <c r="L80" s="1">
        <v>995946.26</v>
      </c>
      <c r="M80" s="1">
        <v>996487.38</v>
      </c>
      <c r="N80" s="1">
        <v>0.9</v>
      </c>
      <c r="O80" s="1" t="s">
        <v>718</v>
      </c>
      <c r="P80" s="1" t="s">
        <v>719</v>
      </c>
      <c r="Q80" s="1" t="s">
        <v>720</v>
      </c>
      <c r="R80" s="1" t="s">
        <v>721</v>
      </c>
      <c r="S80" s="1">
        <v>541.119999999995</v>
      </c>
    </row>
    <row r="81" spans="1:19" x14ac:dyDescent="0.2">
      <c r="A81" s="1">
        <f t="shared" si="4"/>
        <v>996487.38</v>
      </c>
      <c r="B81" s="1">
        <f t="shared" si="4"/>
        <v>996533.61</v>
      </c>
      <c r="C81" s="1" t="str">
        <f t="shared" si="5"/>
        <v>1.2m WC</v>
      </c>
      <c r="D81" s="1" t="str">
        <f t="shared" si="6"/>
        <v>1.2m WC - DWG# PT610201</v>
      </c>
      <c r="E81" s="1" t="s">
        <v>40</v>
      </c>
      <c r="F81" s="1">
        <f t="shared" si="7"/>
        <v>1.2</v>
      </c>
      <c r="G81" s="12" t="s">
        <v>40</v>
      </c>
      <c r="L81" s="1">
        <v>996487.38</v>
      </c>
      <c r="M81" s="1">
        <v>996533.61</v>
      </c>
      <c r="N81" s="1">
        <v>1.2</v>
      </c>
      <c r="O81" s="1" t="s">
        <v>734</v>
      </c>
      <c r="P81" s="1" t="s">
        <v>735</v>
      </c>
      <c r="Q81" s="1" t="s">
        <v>736</v>
      </c>
      <c r="R81" s="1" t="s">
        <v>736</v>
      </c>
      <c r="S81" s="1">
        <v>46.229999999981302</v>
      </c>
    </row>
    <row r="82" spans="1:19" x14ac:dyDescent="0.2">
      <c r="A82" s="1">
        <f t="shared" si="4"/>
        <v>996533.61</v>
      </c>
      <c r="B82" s="1">
        <f t="shared" si="4"/>
        <v>996886.79</v>
      </c>
      <c r="C82" s="1" t="str">
        <f t="shared" si="5"/>
        <v>0.9m FG</v>
      </c>
      <c r="D82" s="1" t="str">
        <f t="shared" si="6"/>
        <v>0.9m FG - Default Depth</v>
      </c>
      <c r="E82" s="1" t="s">
        <v>40</v>
      </c>
      <c r="F82" s="1">
        <f t="shared" si="7"/>
        <v>0.9</v>
      </c>
      <c r="G82" s="12" t="s">
        <v>40</v>
      </c>
      <c r="L82" s="1">
        <v>996533.61</v>
      </c>
      <c r="M82" s="1">
        <v>996886.79</v>
      </c>
      <c r="N82" s="1">
        <v>0.9</v>
      </c>
      <c r="O82" s="1" t="s">
        <v>718</v>
      </c>
      <c r="P82" s="1" t="s">
        <v>719</v>
      </c>
      <c r="Q82" s="1" t="s">
        <v>720</v>
      </c>
      <c r="R82" s="1" t="s">
        <v>721</v>
      </c>
      <c r="S82" s="1">
        <v>353.180000000051</v>
      </c>
    </row>
    <row r="83" spans="1:19" x14ac:dyDescent="0.2">
      <c r="A83" s="1">
        <f t="shared" si="4"/>
        <v>996886.79</v>
      </c>
      <c r="B83" s="1">
        <f t="shared" si="4"/>
        <v>996910.79</v>
      </c>
      <c r="C83" s="1" t="str">
        <f t="shared" si="5"/>
        <v>1.2m WC</v>
      </c>
      <c r="D83" s="1" t="str">
        <f t="shared" si="6"/>
        <v>1.2m WC - DWG# PT610201</v>
      </c>
      <c r="E83" s="1" t="s">
        <v>40</v>
      </c>
      <c r="F83" s="1">
        <f t="shared" si="7"/>
        <v>1.2</v>
      </c>
      <c r="G83" s="12" t="s">
        <v>40</v>
      </c>
      <c r="L83" s="1">
        <v>996886.79</v>
      </c>
      <c r="M83" s="1">
        <v>996910.79</v>
      </c>
      <c r="N83" s="1">
        <v>1.2</v>
      </c>
      <c r="O83" s="1" t="s">
        <v>734</v>
      </c>
      <c r="P83" s="1" t="s">
        <v>735</v>
      </c>
      <c r="Q83" s="1" t="s">
        <v>736</v>
      </c>
      <c r="R83" s="1" t="s">
        <v>736</v>
      </c>
      <c r="S83" s="1">
        <v>24</v>
      </c>
    </row>
    <row r="84" spans="1:19" x14ac:dyDescent="0.2">
      <c r="A84" s="1">
        <f t="shared" si="4"/>
        <v>996910.79</v>
      </c>
      <c r="B84" s="1">
        <f t="shared" si="4"/>
        <v>997001.48</v>
      </c>
      <c r="C84" s="1" t="str">
        <f t="shared" si="5"/>
        <v>0.9m FG</v>
      </c>
      <c r="D84" s="1" t="str">
        <f t="shared" si="6"/>
        <v>0.9m FG - Default Depth</v>
      </c>
      <c r="E84" s="1" t="s">
        <v>40</v>
      </c>
      <c r="F84" s="1">
        <f t="shared" si="7"/>
        <v>0.9</v>
      </c>
      <c r="G84" s="12" t="s">
        <v>40</v>
      </c>
      <c r="L84" s="1">
        <v>996910.79</v>
      </c>
      <c r="M84" s="1">
        <v>997001.48</v>
      </c>
      <c r="N84" s="1">
        <v>0.9</v>
      </c>
      <c r="O84" s="1" t="s">
        <v>718</v>
      </c>
      <c r="P84" s="1" t="s">
        <v>719</v>
      </c>
      <c r="Q84" s="1" t="s">
        <v>720</v>
      </c>
      <c r="R84" s="1" t="s">
        <v>721</v>
      </c>
      <c r="S84" s="1">
        <v>90.689999999944106</v>
      </c>
    </row>
    <row r="85" spans="1:19" x14ac:dyDescent="0.2">
      <c r="A85" s="1">
        <f t="shared" si="4"/>
        <v>997001.48</v>
      </c>
      <c r="B85" s="1">
        <f t="shared" si="4"/>
        <v>997025.48</v>
      </c>
      <c r="C85" s="1" t="str">
        <f t="shared" si="5"/>
        <v>1.2m WC</v>
      </c>
      <c r="D85" s="1" t="str">
        <f t="shared" si="6"/>
        <v>1.2m WC - DWG# PT610201</v>
      </c>
      <c r="E85" s="1" t="s">
        <v>40</v>
      </c>
      <c r="F85" s="1">
        <f t="shared" si="7"/>
        <v>1.2</v>
      </c>
      <c r="G85" s="12" t="s">
        <v>40</v>
      </c>
      <c r="L85" s="1">
        <v>997001.48</v>
      </c>
      <c r="M85" s="1">
        <v>997025.48</v>
      </c>
      <c r="N85" s="1">
        <v>1.2</v>
      </c>
      <c r="O85" s="1" t="s">
        <v>734</v>
      </c>
      <c r="P85" s="1" t="s">
        <v>735</v>
      </c>
      <c r="Q85" s="1" t="s">
        <v>736</v>
      </c>
      <c r="R85" s="1" t="s">
        <v>736</v>
      </c>
      <c r="S85" s="1">
        <v>24</v>
      </c>
    </row>
    <row r="86" spans="1:19" x14ac:dyDescent="0.2">
      <c r="A86" s="1">
        <f t="shared" si="4"/>
        <v>997025.48</v>
      </c>
      <c r="B86" s="1">
        <f t="shared" si="4"/>
        <v>997180.19</v>
      </c>
      <c r="C86" s="1" t="str">
        <f t="shared" si="5"/>
        <v>0.9m FG</v>
      </c>
      <c r="D86" s="1" t="str">
        <f t="shared" si="6"/>
        <v>0.9m FG - Default Depth</v>
      </c>
      <c r="E86" s="1" t="s">
        <v>40</v>
      </c>
      <c r="F86" s="1">
        <f t="shared" si="7"/>
        <v>0.9</v>
      </c>
      <c r="G86" s="12" t="s">
        <v>40</v>
      </c>
      <c r="L86" s="1">
        <v>997025.48</v>
      </c>
      <c r="M86" s="1">
        <v>997180.19</v>
      </c>
      <c r="N86" s="1">
        <v>0.9</v>
      </c>
      <c r="O86" s="1" t="s">
        <v>718</v>
      </c>
      <c r="P86" s="1" t="s">
        <v>719</v>
      </c>
      <c r="Q86" s="1" t="s">
        <v>720</v>
      </c>
      <c r="R86" s="1" t="s">
        <v>721</v>
      </c>
      <c r="S86" s="1">
        <v>154.70999999996201</v>
      </c>
    </row>
    <row r="87" spans="1:19" x14ac:dyDescent="0.2">
      <c r="A87" s="1">
        <f t="shared" si="4"/>
        <v>997180.19</v>
      </c>
      <c r="B87" s="1">
        <f t="shared" si="4"/>
        <v>997204.19</v>
      </c>
      <c r="C87" s="1" t="str">
        <f t="shared" si="5"/>
        <v>1.2m WC</v>
      </c>
      <c r="D87" s="1" t="str">
        <f t="shared" si="6"/>
        <v>1.2m WC - DWG# PT610201</v>
      </c>
      <c r="E87" s="1" t="s">
        <v>40</v>
      </c>
      <c r="F87" s="1">
        <f t="shared" si="7"/>
        <v>1.2</v>
      </c>
      <c r="G87" s="12" t="s">
        <v>40</v>
      </c>
      <c r="L87" s="1">
        <v>997180.19</v>
      </c>
      <c r="M87" s="1">
        <v>997204.19</v>
      </c>
      <c r="N87" s="1">
        <v>1.2</v>
      </c>
      <c r="O87" s="1" t="s">
        <v>734</v>
      </c>
      <c r="P87" s="1" t="s">
        <v>735</v>
      </c>
      <c r="Q87" s="1" t="s">
        <v>736</v>
      </c>
      <c r="R87" s="1" t="s">
        <v>736</v>
      </c>
      <c r="S87" s="1">
        <v>24</v>
      </c>
    </row>
    <row r="88" spans="1:19" x14ac:dyDescent="0.2">
      <c r="A88" s="1">
        <f t="shared" si="4"/>
        <v>997204.19</v>
      </c>
      <c r="B88" s="1">
        <f t="shared" si="4"/>
        <v>997269.9</v>
      </c>
      <c r="C88" s="1" t="str">
        <f t="shared" si="5"/>
        <v>0.9m FG</v>
      </c>
      <c r="D88" s="1" t="str">
        <f t="shared" si="6"/>
        <v>0.9m FG - Default Depth</v>
      </c>
      <c r="E88" s="1" t="s">
        <v>40</v>
      </c>
      <c r="F88" s="1">
        <f t="shared" si="7"/>
        <v>0.9</v>
      </c>
      <c r="G88" s="12" t="s">
        <v>40</v>
      </c>
      <c r="L88" s="1">
        <v>997204.19</v>
      </c>
      <c r="M88" s="1">
        <v>997269.9</v>
      </c>
      <c r="N88" s="1">
        <v>0.9</v>
      </c>
      <c r="O88" s="1" t="s">
        <v>718</v>
      </c>
      <c r="P88" s="1" t="s">
        <v>719</v>
      </c>
      <c r="Q88" s="1" t="s">
        <v>720</v>
      </c>
      <c r="R88" s="1" t="s">
        <v>721</v>
      </c>
      <c r="S88" s="1">
        <v>65.710000000079106</v>
      </c>
    </row>
    <row r="89" spans="1:19" x14ac:dyDescent="0.2">
      <c r="A89" s="1">
        <f t="shared" si="4"/>
        <v>997269.9</v>
      </c>
      <c r="B89" s="1">
        <f t="shared" si="4"/>
        <v>997293.9</v>
      </c>
      <c r="C89" s="1" t="str">
        <f t="shared" si="5"/>
        <v>1.2m WC</v>
      </c>
      <c r="D89" s="1" t="str">
        <f t="shared" si="6"/>
        <v>1.2m WC - DWG# PT610201</v>
      </c>
      <c r="E89" s="1" t="s">
        <v>40</v>
      </c>
      <c r="F89" s="1">
        <f t="shared" si="7"/>
        <v>1.2</v>
      </c>
      <c r="G89" s="12" t="s">
        <v>40</v>
      </c>
      <c r="L89" s="1">
        <v>997269.9</v>
      </c>
      <c r="M89" s="1">
        <v>997293.9</v>
      </c>
      <c r="N89" s="1">
        <v>1.2</v>
      </c>
      <c r="O89" s="1" t="s">
        <v>734</v>
      </c>
      <c r="P89" s="1" t="s">
        <v>735</v>
      </c>
      <c r="Q89" s="1" t="s">
        <v>736</v>
      </c>
      <c r="R89" s="1" t="s">
        <v>736</v>
      </c>
      <c r="S89" s="1">
        <v>24</v>
      </c>
    </row>
    <row r="90" spans="1:19" x14ac:dyDescent="0.2">
      <c r="A90" s="1">
        <f t="shared" si="4"/>
        <v>997293.9</v>
      </c>
      <c r="B90" s="1">
        <f t="shared" si="4"/>
        <v>997298.21</v>
      </c>
      <c r="C90" s="1" t="str">
        <f t="shared" si="5"/>
        <v>0.9m FG</v>
      </c>
      <c r="D90" s="1" t="str">
        <f t="shared" si="6"/>
        <v>0.9m FG - Default Depth</v>
      </c>
      <c r="E90" s="1" t="s">
        <v>40</v>
      </c>
      <c r="F90" s="1">
        <f t="shared" si="7"/>
        <v>0.9</v>
      </c>
      <c r="G90" s="12" t="s">
        <v>40</v>
      </c>
      <c r="L90" s="1">
        <v>997293.9</v>
      </c>
      <c r="M90" s="1">
        <v>997298.21</v>
      </c>
      <c r="N90" s="1">
        <v>0.9</v>
      </c>
      <c r="O90" s="1" t="s">
        <v>718</v>
      </c>
      <c r="P90" s="1" t="s">
        <v>719</v>
      </c>
      <c r="Q90" s="1" t="s">
        <v>720</v>
      </c>
      <c r="R90" s="1" t="s">
        <v>721</v>
      </c>
      <c r="S90" s="1">
        <v>4.3099999999394596</v>
      </c>
    </row>
    <row r="91" spans="1:19" x14ac:dyDescent="0.2">
      <c r="A91" s="1">
        <f t="shared" si="4"/>
        <v>997298.21</v>
      </c>
      <c r="B91" s="1">
        <f t="shared" si="4"/>
        <v>997334.25</v>
      </c>
      <c r="C91" s="1" t="str">
        <f t="shared" si="5"/>
        <v>1.2m WC</v>
      </c>
      <c r="D91" s="1" t="str">
        <f t="shared" si="6"/>
        <v>1.2m WC - DWG# PT610201</v>
      </c>
      <c r="E91" s="1" t="s">
        <v>40</v>
      </c>
      <c r="F91" s="1">
        <f t="shared" si="7"/>
        <v>1.2</v>
      </c>
      <c r="G91" s="12" t="s">
        <v>40</v>
      </c>
      <c r="L91" s="1">
        <v>997298.21</v>
      </c>
      <c r="M91" s="1">
        <v>997334.25</v>
      </c>
      <c r="N91" s="1">
        <v>1.2</v>
      </c>
      <c r="O91" s="1" t="s">
        <v>734</v>
      </c>
      <c r="P91" s="1" t="s">
        <v>735</v>
      </c>
      <c r="Q91" s="1" t="s">
        <v>736</v>
      </c>
      <c r="R91" s="1" t="s">
        <v>736</v>
      </c>
      <c r="S91" s="1">
        <v>36.040000000037203</v>
      </c>
    </row>
    <row r="92" spans="1:19" x14ac:dyDescent="0.2">
      <c r="A92" s="1">
        <f t="shared" si="4"/>
        <v>997334.25</v>
      </c>
      <c r="B92" s="1">
        <f t="shared" si="4"/>
        <v>997553.03</v>
      </c>
      <c r="C92" s="1" t="str">
        <f t="shared" si="5"/>
        <v>0.9m FG</v>
      </c>
      <c r="D92" s="1" t="str">
        <f t="shared" si="6"/>
        <v>0.9m FG - Default Depth</v>
      </c>
      <c r="E92" s="1" t="s">
        <v>40</v>
      </c>
      <c r="F92" s="1">
        <f t="shared" si="7"/>
        <v>0.9</v>
      </c>
      <c r="G92" s="12" t="s">
        <v>40</v>
      </c>
      <c r="L92" s="1">
        <v>997334.25</v>
      </c>
      <c r="M92" s="1">
        <v>997553.03</v>
      </c>
      <c r="N92" s="1">
        <v>0.9</v>
      </c>
      <c r="O92" s="1" t="s">
        <v>718</v>
      </c>
      <c r="P92" s="1" t="s">
        <v>719</v>
      </c>
      <c r="Q92" s="1" t="s">
        <v>720</v>
      </c>
      <c r="R92" s="1" t="s">
        <v>721</v>
      </c>
      <c r="S92" s="1">
        <v>218.780000000027</v>
      </c>
    </row>
    <row r="93" spans="1:19" x14ac:dyDescent="0.2">
      <c r="A93" s="1">
        <f t="shared" si="4"/>
        <v>997553.03</v>
      </c>
      <c r="B93" s="1">
        <f t="shared" si="4"/>
        <v>997577.03</v>
      </c>
      <c r="C93" s="1" t="str">
        <f t="shared" si="5"/>
        <v>1.2m WC</v>
      </c>
      <c r="D93" s="1" t="str">
        <f t="shared" si="6"/>
        <v>1.2m WC - DWG# PT610201</v>
      </c>
      <c r="E93" s="1" t="s">
        <v>40</v>
      </c>
      <c r="F93" s="1">
        <f t="shared" si="7"/>
        <v>1.2</v>
      </c>
      <c r="G93" s="12" t="s">
        <v>40</v>
      </c>
      <c r="L93" s="1">
        <v>997553.03</v>
      </c>
      <c r="M93" s="1">
        <v>997577.03</v>
      </c>
      <c r="N93" s="1">
        <v>1.2</v>
      </c>
      <c r="O93" s="1" t="s">
        <v>734</v>
      </c>
      <c r="P93" s="1" t="s">
        <v>735</v>
      </c>
      <c r="Q93" s="1" t="s">
        <v>736</v>
      </c>
      <c r="R93" s="1" t="s">
        <v>736</v>
      </c>
      <c r="S93" s="1">
        <v>24</v>
      </c>
    </row>
    <row r="94" spans="1:19" x14ac:dyDescent="0.2">
      <c r="A94" s="1">
        <f t="shared" si="4"/>
        <v>997577.03</v>
      </c>
      <c r="B94" s="1">
        <f t="shared" si="4"/>
        <v>997712</v>
      </c>
      <c r="C94" s="1" t="str">
        <f t="shared" si="5"/>
        <v>0.9m FG</v>
      </c>
      <c r="D94" s="1" t="str">
        <f t="shared" si="6"/>
        <v>0.9m FG - Default Depth</v>
      </c>
      <c r="E94" s="1" t="s">
        <v>40</v>
      </c>
      <c r="F94" s="1">
        <f t="shared" si="7"/>
        <v>0.9</v>
      </c>
      <c r="G94" s="12" t="s">
        <v>40</v>
      </c>
      <c r="L94" s="1">
        <v>997577.03</v>
      </c>
      <c r="M94" s="1">
        <v>997712</v>
      </c>
      <c r="N94" s="1">
        <v>0.9</v>
      </c>
      <c r="O94" s="1" t="s">
        <v>718</v>
      </c>
      <c r="P94" s="1" t="s">
        <v>719</v>
      </c>
      <c r="Q94" s="1" t="s">
        <v>720</v>
      </c>
      <c r="R94" s="1" t="s">
        <v>721</v>
      </c>
      <c r="S94" s="1">
        <v>134.969999999972</v>
      </c>
    </row>
    <row r="95" spans="1:19" x14ac:dyDescent="0.2">
      <c r="A95" s="1">
        <f t="shared" si="4"/>
        <v>997712</v>
      </c>
      <c r="B95" s="1">
        <f t="shared" si="4"/>
        <v>997792</v>
      </c>
      <c r="C95" s="1" t="str">
        <f t="shared" si="5"/>
        <v>1.5m FG</v>
      </c>
      <c r="D95" s="1" t="str">
        <f t="shared" si="6"/>
        <v>1.5m FG - Alignment Sheets</v>
      </c>
      <c r="E95" s="1" t="s">
        <v>40</v>
      </c>
      <c r="F95" s="1">
        <f t="shared" si="7"/>
        <v>1.5</v>
      </c>
      <c r="G95" s="12" t="s">
        <v>40</v>
      </c>
      <c r="L95" s="1">
        <v>997712</v>
      </c>
      <c r="M95" s="1">
        <v>997792</v>
      </c>
      <c r="N95" s="1">
        <v>1.5</v>
      </c>
      <c r="O95" s="1" t="s">
        <v>718</v>
      </c>
      <c r="P95" s="1" t="s">
        <v>723</v>
      </c>
      <c r="Q95" s="1" t="s">
        <v>726</v>
      </c>
      <c r="R95" s="1" t="s">
        <v>727</v>
      </c>
      <c r="S95" s="1">
        <v>80</v>
      </c>
    </row>
    <row r="96" spans="1:19" x14ac:dyDescent="0.2">
      <c r="A96" s="1">
        <f t="shared" si="4"/>
        <v>997792</v>
      </c>
      <c r="B96" s="1">
        <f t="shared" si="4"/>
        <v>998077.16</v>
      </c>
      <c r="C96" s="1" t="str">
        <f t="shared" si="5"/>
        <v>0.9m FG</v>
      </c>
      <c r="D96" s="1" t="str">
        <f t="shared" si="6"/>
        <v>0.9m FG - Default Depth</v>
      </c>
      <c r="E96" s="1" t="s">
        <v>40</v>
      </c>
      <c r="F96" s="1">
        <f t="shared" si="7"/>
        <v>0.9</v>
      </c>
      <c r="G96" s="12" t="s">
        <v>40</v>
      </c>
      <c r="L96" s="1">
        <v>997792</v>
      </c>
      <c r="M96" s="1">
        <v>998077.16</v>
      </c>
      <c r="N96" s="1">
        <v>0.9</v>
      </c>
      <c r="O96" s="1" t="s">
        <v>718</v>
      </c>
      <c r="P96" s="1" t="s">
        <v>719</v>
      </c>
      <c r="Q96" s="1" t="s">
        <v>720</v>
      </c>
      <c r="R96" s="1" t="s">
        <v>721</v>
      </c>
      <c r="S96" s="1">
        <v>285.16000000003203</v>
      </c>
    </row>
    <row r="97" spans="1:19" x14ac:dyDescent="0.2">
      <c r="A97" s="1">
        <f t="shared" si="4"/>
        <v>998077.16</v>
      </c>
      <c r="B97" s="1">
        <f t="shared" si="4"/>
        <v>998101.16</v>
      </c>
      <c r="C97" s="1" t="str">
        <f t="shared" si="5"/>
        <v>1.5m WC</v>
      </c>
      <c r="D97" s="1" t="str">
        <f t="shared" si="6"/>
        <v>1.5m WC - DWG# PT610001</v>
      </c>
      <c r="E97" s="1" t="s">
        <v>40</v>
      </c>
      <c r="F97" s="1">
        <f t="shared" si="7"/>
        <v>1.5</v>
      </c>
      <c r="G97" s="12" t="s">
        <v>40</v>
      </c>
      <c r="L97" s="1">
        <v>998077.16</v>
      </c>
      <c r="M97" s="1">
        <v>998101.16</v>
      </c>
      <c r="N97" s="1">
        <v>1.5</v>
      </c>
      <c r="O97" s="1" t="s">
        <v>734</v>
      </c>
      <c r="P97" s="1" t="s">
        <v>740</v>
      </c>
      <c r="Q97" s="1" t="s">
        <v>741</v>
      </c>
      <c r="R97" s="1" t="s">
        <v>741</v>
      </c>
      <c r="S97" s="1">
        <v>24</v>
      </c>
    </row>
    <row r="98" spans="1:19" x14ac:dyDescent="0.2">
      <c r="A98" s="1">
        <f t="shared" si="4"/>
        <v>998101.16</v>
      </c>
      <c r="B98" s="1">
        <f t="shared" si="4"/>
        <v>999408.15</v>
      </c>
      <c r="C98" s="1" t="str">
        <f t="shared" si="5"/>
        <v>0.9m FG</v>
      </c>
      <c r="D98" s="1" t="str">
        <f t="shared" si="6"/>
        <v>0.9m FG - Default Depth</v>
      </c>
      <c r="E98" s="1" t="s">
        <v>40</v>
      </c>
      <c r="F98" s="1">
        <f t="shared" si="7"/>
        <v>0.9</v>
      </c>
      <c r="G98" s="12" t="s">
        <v>40</v>
      </c>
      <c r="L98" s="1">
        <v>998101.16</v>
      </c>
      <c r="M98" s="1">
        <v>999408.15</v>
      </c>
      <c r="N98" s="1">
        <v>0.9</v>
      </c>
      <c r="O98" s="1" t="s">
        <v>718</v>
      </c>
      <c r="P98" s="1" t="s">
        <v>719</v>
      </c>
      <c r="Q98" s="1" t="s">
        <v>720</v>
      </c>
      <c r="R98" s="1" t="s">
        <v>721</v>
      </c>
      <c r="S98" s="1">
        <v>1306.98999999999</v>
      </c>
    </row>
    <row r="99" spans="1:19" x14ac:dyDescent="0.2">
      <c r="A99" s="1">
        <f t="shared" si="4"/>
        <v>999408.15</v>
      </c>
      <c r="B99" s="1">
        <f t="shared" si="4"/>
        <v>999422.35</v>
      </c>
      <c r="C99" s="1" t="str">
        <f t="shared" si="5"/>
        <v>1.2m WC</v>
      </c>
      <c r="D99" s="1" t="str">
        <f t="shared" si="6"/>
        <v>1.2m WC - DWG# PT610201</v>
      </c>
      <c r="E99" s="1" t="s">
        <v>40</v>
      </c>
      <c r="F99" s="1">
        <f t="shared" si="7"/>
        <v>1.2</v>
      </c>
      <c r="G99" s="12" t="s">
        <v>40</v>
      </c>
      <c r="L99" s="1">
        <v>999408.15</v>
      </c>
      <c r="M99" s="1">
        <v>999422.35</v>
      </c>
      <c r="N99" s="1">
        <v>1.2</v>
      </c>
      <c r="O99" s="1" t="s">
        <v>734</v>
      </c>
      <c r="P99" s="1" t="s">
        <v>735</v>
      </c>
      <c r="Q99" s="1" t="s">
        <v>736</v>
      </c>
      <c r="R99" s="1" t="s">
        <v>736</v>
      </c>
      <c r="S99" s="1">
        <v>14.1999999999534</v>
      </c>
    </row>
    <row r="100" spans="1:19" x14ac:dyDescent="0.2">
      <c r="A100" s="1">
        <f t="shared" si="4"/>
        <v>999422.35</v>
      </c>
      <c r="B100" s="1">
        <f t="shared" si="4"/>
        <v>999446.35</v>
      </c>
      <c r="C100" s="1" t="str">
        <f t="shared" si="5"/>
        <v>1.5m WC</v>
      </c>
      <c r="D100" s="1" t="str">
        <f t="shared" si="6"/>
        <v>1.5m WC - DWG# PT610001</v>
      </c>
      <c r="E100" s="1" t="s">
        <v>40</v>
      </c>
      <c r="F100" s="1">
        <f t="shared" si="7"/>
        <v>1.5</v>
      </c>
      <c r="G100" s="12" t="s">
        <v>40</v>
      </c>
      <c r="L100" s="1">
        <v>999422.35</v>
      </c>
      <c r="M100" s="1">
        <v>999446.35</v>
      </c>
      <c r="N100" s="1">
        <v>1.5</v>
      </c>
      <c r="O100" s="1" t="s">
        <v>734</v>
      </c>
      <c r="P100" s="1" t="s">
        <v>740</v>
      </c>
      <c r="Q100" s="1" t="s">
        <v>741</v>
      </c>
      <c r="R100" s="1" t="s">
        <v>741</v>
      </c>
      <c r="S100" s="1">
        <v>24</v>
      </c>
    </row>
    <row r="101" spans="1:19" x14ac:dyDescent="0.2">
      <c r="A101" s="1">
        <f t="shared" si="4"/>
        <v>999446.35</v>
      </c>
      <c r="B101" s="1">
        <f t="shared" si="4"/>
        <v>999513</v>
      </c>
      <c r="C101" s="1" t="str">
        <f t="shared" si="5"/>
        <v>1.5m FG</v>
      </c>
      <c r="D101" s="1" t="str">
        <f t="shared" si="6"/>
        <v>1.5m FG - Alignment Sheets</v>
      </c>
      <c r="E101" s="1" t="s">
        <v>40</v>
      </c>
      <c r="F101" s="1">
        <f t="shared" si="7"/>
        <v>1.5</v>
      </c>
      <c r="G101" s="12" t="s">
        <v>40</v>
      </c>
      <c r="L101" s="1">
        <v>999446.35</v>
      </c>
      <c r="M101" s="1">
        <v>999513</v>
      </c>
      <c r="N101" s="1">
        <v>1.5</v>
      </c>
      <c r="O101" s="1" t="s">
        <v>718</v>
      </c>
      <c r="P101" s="1" t="s">
        <v>723</v>
      </c>
      <c r="Q101" s="1" t="s">
        <v>726</v>
      </c>
      <c r="R101" s="1" t="s">
        <v>727</v>
      </c>
      <c r="S101" s="1">
        <v>66.650000000023198</v>
      </c>
    </row>
    <row r="102" spans="1:19" x14ac:dyDescent="0.2">
      <c r="A102" s="1">
        <f t="shared" si="4"/>
        <v>999513</v>
      </c>
      <c r="B102" s="1">
        <f t="shared" si="4"/>
        <v>999518</v>
      </c>
      <c r="C102" s="1" t="str">
        <f t="shared" si="5"/>
        <v>1.2m CG/1.5m FG</v>
      </c>
      <c r="D102" s="1" t="str">
        <f t="shared" si="6"/>
        <v>1.2m CG/1.5m FG - Alignment Sheets</v>
      </c>
      <c r="E102" s="1" t="s">
        <v>40</v>
      </c>
      <c r="F102" s="1">
        <f t="shared" si="7"/>
        <v>1.2</v>
      </c>
      <c r="G102" s="12" t="s">
        <v>40</v>
      </c>
      <c r="L102" s="1">
        <v>999513</v>
      </c>
      <c r="M102" s="1">
        <v>999518</v>
      </c>
      <c r="N102" s="1" t="s">
        <v>749</v>
      </c>
      <c r="O102" s="1" t="s">
        <v>743</v>
      </c>
      <c r="P102" s="1" t="s">
        <v>723</v>
      </c>
      <c r="Q102" s="1" t="s">
        <v>750</v>
      </c>
      <c r="R102" s="1" t="s">
        <v>751</v>
      </c>
      <c r="S102" s="1">
        <v>5</v>
      </c>
    </row>
    <row r="103" spans="1:19" x14ac:dyDescent="0.2">
      <c r="A103" s="1">
        <f t="shared" si="4"/>
        <v>999518</v>
      </c>
      <c r="B103" s="1">
        <f t="shared" si="4"/>
        <v>999522</v>
      </c>
      <c r="C103" s="1" t="str">
        <f t="shared" si="5"/>
        <v>1.5m FG</v>
      </c>
      <c r="D103" s="1" t="str">
        <f t="shared" si="6"/>
        <v>1.5m FG - Alignment Sheets</v>
      </c>
      <c r="E103" s="1" t="s">
        <v>40</v>
      </c>
      <c r="F103" s="1">
        <f t="shared" si="7"/>
        <v>1.5</v>
      </c>
      <c r="G103" s="12" t="s">
        <v>40</v>
      </c>
      <c r="L103" s="1">
        <v>999518</v>
      </c>
      <c r="M103" s="1">
        <v>999522</v>
      </c>
      <c r="N103" s="1">
        <v>1.5</v>
      </c>
      <c r="O103" s="1" t="s">
        <v>718</v>
      </c>
      <c r="P103" s="1" t="s">
        <v>723</v>
      </c>
      <c r="Q103" s="1" t="s">
        <v>726</v>
      </c>
      <c r="R103" s="1" t="s">
        <v>727</v>
      </c>
      <c r="S103" s="1">
        <v>4</v>
      </c>
    </row>
    <row r="104" spans="1:19" x14ac:dyDescent="0.2">
      <c r="A104" s="1">
        <f t="shared" si="4"/>
        <v>999522</v>
      </c>
      <c r="B104" s="1">
        <f t="shared" si="4"/>
        <v>999777.27</v>
      </c>
      <c r="C104" s="1" t="str">
        <f t="shared" si="5"/>
        <v>0.9m FG</v>
      </c>
      <c r="D104" s="1" t="str">
        <f t="shared" si="6"/>
        <v>0.9m FG - Default Depth</v>
      </c>
      <c r="E104" s="1" t="s">
        <v>40</v>
      </c>
      <c r="F104" s="1">
        <f t="shared" si="7"/>
        <v>0.9</v>
      </c>
      <c r="G104" s="12" t="s">
        <v>40</v>
      </c>
      <c r="L104" s="1">
        <v>999522</v>
      </c>
      <c r="M104" s="1">
        <v>999777.27</v>
      </c>
      <c r="N104" s="1">
        <v>0.9</v>
      </c>
      <c r="O104" s="1" t="s">
        <v>718</v>
      </c>
      <c r="P104" s="1" t="s">
        <v>719</v>
      </c>
      <c r="Q104" s="1" t="s">
        <v>720</v>
      </c>
      <c r="R104" s="1" t="s">
        <v>721</v>
      </c>
      <c r="S104" s="1">
        <v>255.270000000018</v>
      </c>
    </row>
    <row r="105" spans="1:19" x14ac:dyDescent="0.2">
      <c r="A105" s="1">
        <f t="shared" si="4"/>
        <v>999777.27</v>
      </c>
      <c r="B105" s="1">
        <f t="shared" si="4"/>
        <v>999801.27</v>
      </c>
      <c r="C105" s="1" t="str">
        <f t="shared" si="5"/>
        <v>1.2m WC</v>
      </c>
      <c r="D105" s="1" t="str">
        <f t="shared" si="6"/>
        <v>1.2m WC - DWG# PT610201</v>
      </c>
      <c r="E105" s="1" t="s">
        <v>40</v>
      </c>
      <c r="F105" s="1">
        <f t="shared" si="7"/>
        <v>1.2</v>
      </c>
      <c r="G105" s="12" t="s">
        <v>40</v>
      </c>
      <c r="L105" s="1">
        <v>999777.27</v>
      </c>
      <c r="M105" s="1">
        <v>999801.27</v>
      </c>
      <c r="N105" s="1">
        <v>1.2</v>
      </c>
      <c r="O105" s="1" t="s">
        <v>734</v>
      </c>
      <c r="P105" s="1" t="s">
        <v>735</v>
      </c>
      <c r="Q105" s="1" t="s">
        <v>736</v>
      </c>
      <c r="R105" s="1" t="s">
        <v>736</v>
      </c>
      <c r="S105" s="1">
        <v>24</v>
      </c>
    </row>
    <row r="106" spans="1:19" x14ac:dyDescent="0.2">
      <c r="A106" s="1">
        <f t="shared" si="4"/>
        <v>999801.27</v>
      </c>
      <c r="B106" s="1">
        <f t="shared" si="4"/>
        <v>999902.98</v>
      </c>
      <c r="C106" s="1" t="str">
        <f t="shared" si="5"/>
        <v>0.9m FG</v>
      </c>
      <c r="D106" s="1" t="str">
        <f t="shared" si="6"/>
        <v>0.9m FG - Default Depth</v>
      </c>
      <c r="E106" s="1" t="s">
        <v>40</v>
      </c>
      <c r="F106" s="1">
        <f t="shared" si="7"/>
        <v>0.9</v>
      </c>
      <c r="G106" s="12" t="s">
        <v>40</v>
      </c>
      <c r="L106" s="1">
        <v>999801.27</v>
      </c>
      <c r="M106" s="1">
        <v>999902.98</v>
      </c>
      <c r="N106" s="1">
        <v>0.9</v>
      </c>
      <c r="O106" s="1" t="s">
        <v>718</v>
      </c>
      <c r="P106" s="1" t="s">
        <v>719</v>
      </c>
      <c r="Q106" s="1" t="s">
        <v>720</v>
      </c>
      <c r="R106" s="1" t="s">
        <v>721</v>
      </c>
      <c r="S106" s="1">
        <v>101.70999999996199</v>
      </c>
    </row>
    <row r="107" spans="1:19" x14ac:dyDescent="0.2">
      <c r="A107" s="1">
        <f t="shared" si="4"/>
        <v>999902.98</v>
      </c>
      <c r="B107" s="1">
        <f t="shared" si="4"/>
        <v>999911.94</v>
      </c>
      <c r="C107" s="1" t="str">
        <f t="shared" si="5"/>
        <v>1.2m WC</v>
      </c>
      <c r="D107" s="1" t="str">
        <f t="shared" si="6"/>
        <v>1.2m WC - DWG# PT610201</v>
      </c>
      <c r="E107" s="1" t="s">
        <v>40</v>
      </c>
      <c r="F107" s="1">
        <f t="shared" si="7"/>
        <v>1.2</v>
      </c>
      <c r="G107" s="12" t="s">
        <v>40</v>
      </c>
      <c r="L107" s="1">
        <v>999902.98</v>
      </c>
      <c r="M107" s="1">
        <v>999911.94</v>
      </c>
      <c r="N107" s="1">
        <v>1.2</v>
      </c>
      <c r="O107" s="1" t="s">
        <v>734</v>
      </c>
      <c r="P107" s="1" t="s">
        <v>735</v>
      </c>
      <c r="Q107" s="1" t="s">
        <v>736</v>
      </c>
      <c r="R107" s="1" t="s">
        <v>736</v>
      </c>
      <c r="S107" s="1">
        <v>8.95999999996274</v>
      </c>
    </row>
    <row r="108" spans="1:19" x14ac:dyDescent="0.2">
      <c r="A108" s="1">
        <f t="shared" si="4"/>
        <v>999911.94</v>
      </c>
      <c r="B108" s="1">
        <f t="shared" si="4"/>
        <v>999923.94</v>
      </c>
      <c r="C108" s="1" t="str">
        <f t="shared" si="5"/>
        <v>1.5m RD</v>
      </c>
      <c r="D108" s="1" t="str">
        <f t="shared" si="6"/>
        <v>1.5m RD - DWG# PT640301</v>
      </c>
      <c r="E108" s="1" t="s">
        <v>40</v>
      </c>
      <c r="F108" s="1">
        <f t="shared" si="7"/>
        <v>1.5</v>
      </c>
      <c r="G108" s="12" t="s">
        <v>40</v>
      </c>
      <c r="L108" s="1">
        <v>999911.94</v>
      </c>
      <c r="M108" s="1">
        <v>999923.94</v>
      </c>
      <c r="N108" s="1">
        <v>1.5</v>
      </c>
      <c r="O108" s="1" t="s">
        <v>737</v>
      </c>
      <c r="P108" s="1" t="s">
        <v>738</v>
      </c>
      <c r="Q108" s="1" t="s">
        <v>739</v>
      </c>
      <c r="R108" s="1" t="s">
        <v>739</v>
      </c>
      <c r="S108" s="1">
        <v>12</v>
      </c>
    </row>
    <row r="109" spans="1:19" x14ac:dyDescent="0.2">
      <c r="A109" s="1">
        <f t="shared" si="4"/>
        <v>999923.94</v>
      </c>
      <c r="B109" s="1">
        <f t="shared" si="4"/>
        <v>999926.98</v>
      </c>
      <c r="C109" s="1" t="str">
        <f t="shared" si="5"/>
        <v>1.2m WC</v>
      </c>
      <c r="D109" s="1" t="str">
        <f t="shared" si="6"/>
        <v>1.2m WC - DWG# PT610201</v>
      </c>
      <c r="E109" s="1" t="s">
        <v>40</v>
      </c>
      <c r="F109" s="1">
        <f t="shared" si="7"/>
        <v>1.2</v>
      </c>
      <c r="G109" s="12" t="s">
        <v>40</v>
      </c>
      <c r="L109" s="1">
        <v>999923.94</v>
      </c>
      <c r="M109" s="1">
        <v>999926.98</v>
      </c>
      <c r="N109" s="1">
        <v>1.2</v>
      </c>
      <c r="O109" s="1" t="s">
        <v>734</v>
      </c>
      <c r="P109" s="1" t="s">
        <v>735</v>
      </c>
      <c r="Q109" s="1" t="s">
        <v>736</v>
      </c>
      <c r="R109" s="1" t="s">
        <v>736</v>
      </c>
      <c r="S109" s="1">
        <v>3.0400000000372498</v>
      </c>
    </row>
    <row r="110" spans="1:19" x14ac:dyDescent="0.2">
      <c r="A110" s="1">
        <f t="shared" si="4"/>
        <v>999926.98</v>
      </c>
      <c r="B110" s="1">
        <f t="shared" si="4"/>
        <v>999997.02</v>
      </c>
      <c r="C110" s="1" t="str">
        <f t="shared" si="5"/>
        <v>0.9m FG</v>
      </c>
      <c r="D110" s="1" t="str">
        <f t="shared" si="6"/>
        <v>0.9m FG - Default Depth</v>
      </c>
      <c r="E110" s="1" t="s">
        <v>40</v>
      </c>
      <c r="F110" s="1">
        <f t="shared" si="7"/>
        <v>0.9</v>
      </c>
      <c r="G110" s="12" t="s">
        <v>40</v>
      </c>
      <c r="L110" s="1">
        <v>999926.98</v>
      </c>
      <c r="M110" s="1">
        <v>999997.02</v>
      </c>
      <c r="N110" s="1">
        <v>0.9</v>
      </c>
      <c r="O110" s="1" t="s">
        <v>718</v>
      </c>
      <c r="P110" s="1" t="s">
        <v>719</v>
      </c>
      <c r="Q110" s="1" t="s">
        <v>720</v>
      </c>
      <c r="R110" s="1" t="s">
        <v>721</v>
      </c>
      <c r="S110" s="1">
        <v>70.040000000037196</v>
      </c>
    </row>
    <row r="111" spans="1:19" x14ac:dyDescent="0.2">
      <c r="A111" s="1">
        <f t="shared" si="4"/>
        <v>999997.02</v>
      </c>
      <c r="B111" s="1">
        <f t="shared" si="4"/>
        <v>1000013</v>
      </c>
      <c r="C111" s="1" t="str">
        <f t="shared" si="5"/>
        <v>1.2m WC</v>
      </c>
      <c r="D111" s="1" t="str">
        <f t="shared" si="6"/>
        <v>1.2m WC - DWG# PT610201</v>
      </c>
      <c r="E111" s="1" t="s">
        <v>40</v>
      </c>
      <c r="F111" s="1">
        <f t="shared" si="7"/>
        <v>1.2</v>
      </c>
      <c r="G111" s="12" t="s">
        <v>40</v>
      </c>
      <c r="L111" s="1">
        <v>999997.02</v>
      </c>
      <c r="M111" s="1">
        <v>1000013</v>
      </c>
      <c r="N111" s="1">
        <v>1.2</v>
      </c>
      <c r="O111" s="1" t="s">
        <v>734</v>
      </c>
      <c r="P111" s="1" t="s">
        <v>735</v>
      </c>
      <c r="Q111" s="1" t="s">
        <v>736</v>
      </c>
      <c r="R111" s="1" t="s">
        <v>736</v>
      </c>
      <c r="S111" s="1">
        <v>15.979999999981301</v>
      </c>
    </row>
    <row r="112" spans="1:19" x14ac:dyDescent="0.2">
      <c r="A112" s="1">
        <f t="shared" si="4"/>
        <v>1000013</v>
      </c>
      <c r="B112" s="1">
        <f t="shared" si="4"/>
        <v>1000116</v>
      </c>
      <c r="C112" s="1" t="str">
        <f t="shared" si="5"/>
        <v>1.5m FG</v>
      </c>
      <c r="D112" s="1" t="str">
        <f t="shared" si="6"/>
        <v>1.5m FG - Alignment Sheets</v>
      </c>
      <c r="E112" s="1" t="s">
        <v>40</v>
      </c>
      <c r="F112" s="1">
        <f t="shared" si="7"/>
        <v>1.5</v>
      </c>
      <c r="G112" s="12" t="s">
        <v>40</v>
      </c>
      <c r="L112" s="1">
        <v>1000013</v>
      </c>
      <c r="M112" s="1">
        <v>1000116</v>
      </c>
      <c r="N112" s="1">
        <v>1.5</v>
      </c>
      <c r="O112" s="1" t="s">
        <v>718</v>
      </c>
      <c r="P112" s="1" t="s">
        <v>723</v>
      </c>
      <c r="Q112" s="1" t="s">
        <v>726</v>
      </c>
      <c r="R112" s="1" t="s">
        <v>727</v>
      </c>
      <c r="S112" s="1">
        <v>103</v>
      </c>
    </row>
    <row r="113" spans="1:19" x14ac:dyDescent="0.2">
      <c r="A113" s="1">
        <f t="shared" si="4"/>
        <v>1000116</v>
      </c>
      <c r="B113" s="1">
        <f t="shared" si="4"/>
        <v>1000170.54</v>
      </c>
      <c r="C113" s="1" t="str">
        <f t="shared" si="5"/>
        <v>0.9m FG</v>
      </c>
      <c r="D113" s="1" t="str">
        <f t="shared" si="6"/>
        <v>0.9m FG - Default Depth</v>
      </c>
      <c r="E113" s="1" t="s">
        <v>40</v>
      </c>
      <c r="F113" s="1">
        <f t="shared" si="7"/>
        <v>0.9</v>
      </c>
      <c r="G113" s="12" t="s">
        <v>40</v>
      </c>
      <c r="L113" s="1">
        <v>1000116</v>
      </c>
      <c r="M113" s="1">
        <v>1000170.54</v>
      </c>
      <c r="N113" s="1">
        <v>0.9</v>
      </c>
      <c r="O113" s="1" t="s">
        <v>718</v>
      </c>
      <c r="P113" s="1" t="s">
        <v>719</v>
      </c>
      <c r="Q113" s="1" t="s">
        <v>720</v>
      </c>
      <c r="R113" s="1" t="s">
        <v>721</v>
      </c>
      <c r="S113" s="1">
        <v>54.540000000037203</v>
      </c>
    </row>
    <row r="114" spans="1:19" x14ac:dyDescent="0.2">
      <c r="A114" s="1">
        <f t="shared" si="4"/>
        <v>1000170.54</v>
      </c>
      <c r="B114" s="1">
        <f t="shared" si="4"/>
        <v>1000182.54</v>
      </c>
      <c r="C114" s="1" t="str">
        <f t="shared" si="5"/>
        <v>1.5m RD</v>
      </c>
      <c r="D114" s="1" t="str">
        <f t="shared" si="6"/>
        <v>1.5m RD - DWG# PT640301</v>
      </c>
      <c r="E114" s="1" t="s">
        <v>40</v>
      </c>
      <c r="F114" s="1">
        <f t="shared" si="7"/>
        <v>1.5</v>
      </c>
      <c r="G114" s="12" t="s">
        <v>40</v>
      </c>
      <c r="L114" s="1">
        <v>1000170.54</v>
      </c>
      <c r="M114" s="1">
        <v>1000182.54</v>
      </c>
      <c r="N114" s="1">
        <v>1.5</v>
      </c>
      <c r="O114" s="1" t="s">
        <v>737</v>
      </c>
      <c r="P114" s="1" t="s">
        <v>738</v>
      </c>
      <c r="Q114" s="1" t="s">
        <v>739</v>
      </c>
      <c r="R114" s="1" t="s">
        <v>739</v>
      </c>
      <c r="S114" s="1">
        <v>12</v>
      </c>
    </row>
    <row r="115" spans="1:19" x14ac:dyDescent="0.2">
      <c r="A115" s="1">
        <f t="shared" si="4"/>
        <v>1000182.54</v>
      </c>
      <c r="B115" s="1">
        <f t="shared" si="4"/>
        <v>1000270.62</v>
      </c>
      <c r="C115" s="1" t="str">
        <f t="shared" si="5"/>
        <v>0.9m FG</v>
      </c>
      <c r="D115" s="1" t="str">
        <f t="shared" si="6"/>
        <v>0.9m FG - Default Depth</v>
      </c>
      <c r="E115" s="1" t="s">
        <v>40</v>
      </c>
      <c r="F115" s="1">
        <f t="shared" si="7"/>
        <v>0.9</v>
      </c>
      <c r="G115" s="12" t="s">
        <v>40</v>
      </c>
      <c r="L115" s="1">
        <v>1000182.54</v>
      </c>
      <c r="M115" s="1">
        <v>1000270.62</v>
      </c>
      <c r="N115" s="1">
        <v>0.9</v>
      </c>
      <c r="O115" s="1" t="s">
        <v>718</v>
      </c>
      <c r="P115" s="1" t="s">
        <v>719</v>
      </c>
      <c r="Q115" s="1" t="s">
        <v>720</v>
      </c>
      <c r="R115" s="1" t="s">
        <v>721</v>
      </c>
      <c r="S115" s="1">
        <v>88.079999999958005</v>
      </c>
    </row>
    <row r="116" spans="1:19" x14ac:dyDescent="0.2">
      <c r="A116" s="1">
        <f t="shared" si="4"/>
        <v>1000270.62</v>
      </c>
      <c r="B116" s="1">
        <f t="shared" si="4"/>
        <v>1000294.62</v>
      </c>
      <c r="C116" s="1" t="str">
        <f t="shared" si="5"/>
        <v>1.2m WC</v>
      </c>
      <c r="D116" s="1" t="str">
        <f t="shared" si="6"/>
        <v>1.2m WC - DWG# PT610201</v>
      </c>
      <c r="E116" s="1" t="s">
        <v>40</v>
      </c>
      <c r="F116" s="1">
        <f t="shared" si="7"/>
        <v>1.2</v>
      </c>
      <c r="G116" s="12" t="s">
        <v>40</v>
      </c>
      <c r="L116" s="1">
        <v>1000270.62</v>
      </c>
      <c r="M116" s="1">
        <v>1000294.62</v>
      </c>
      <c r="N116" s="1">
        <v>1.2</v>
      </c>
      <c r="O116" s="1" t="s">
        <v>734</v>
      </c>
      <c r="P116" s="1" t="s">
        <v>735</v>
      </c>
      <c r="Q116" s="1" t="s">
        <v>736</v>
      </c>
      <c r="R116" s="1" t="s">
        <v>736</v>
      </c>
      <c r="S116" s="1">
        <v>24</v>
      </c>
    </row>
    <row r="117" spans="1:19" x14ac:dyDescent="0.2">
      <c r="A117" s="1">
        <f t="shared" si="4"/>
        <v>1000294.62</v>
      </c>
      <c r="B117" s="1">
        <f t="shared" si="4"/>
        <v>1000376.55</v>
      </c>
      <c r="C117" s="1" t="str">
        <f t="shared" si="5"/>
        <v>0.9m FG</v>
      </c>
      <c r="D117" s="1" t="str">
        <f t="shared" si="6"/>
        <v>0.9m FG - Default Depth</v>
      </c>
      <c r="E117" s="1" t="s">
        <v>40</v>
      </c>
      <c r="F117" s="1">
        <f t="shared" si="7"/>
        <v>0.9</v>
      </c>
      <c r="G117" s="12" t="s">
        <v>40</v>
      </c>
      <c r="L117" s="1">
        <v>1000294.62</v>
      </c>
      <c r="M117" s="1">
        <v>1000376.55</v>
      </c>
      <c r="N117" s="1">
        <v>0.9</v>
      </c>
      <c r="O117" s="1" t="s">
        <v>718</v>
      </c>
      <c r="P117" s="1" t="s">
        <v>719</v>
      </c>
      <c r="Q117" s="1" t="s">
        <v>720</v>
      </c>
      <c r="R117" s="1" t="s">
        <v>721</v>
      </c>
      <c r="S117" s="1">
        <v>81.930000000051194</v>
      </c>
    </row>
    <row r="118" spans="1:19" x14ac:dyDescent="0.2">
      <c r="A118" s="1">
        <f t="shared" si="4"/>
        <v>1000376.55</v>
      </c>
      <c r="B118" s="1">
        <f t="shared" si="4"/>
        <v>1000412.91</v>
      </c>
      <c r="C118" s="1" t="str">
        <f t="shared" si="5"/>
        <v>1.2m WC</v>
      </c>
      <c r="D118" s="1" t="str">
        <f t="shared" si="6"/>
        <v>1.2m WC - DWG# PT610201</v>
      </c>
      <c r="E118" s="1" t="s">
        <v>40</v>
      </c>
      <c r="F118" s="1">
        <f t="shared" si="7"/>
        <v>1.2</v>
      </c>
      <c r="G118" s="12" t="s">
        <v>40</v>
      </c>
      <c r="L118" s="1">
        <v>1000376.55</v>
      </c>
      <c r="M118" s="1">
        <v>1000412.91</v>
      </c>
      <c r="N118" s="1">
        <v>1.2</v>
      </c>
      <c r="O118" s="1" t="s">
        <v>734</v>
      </c>
      <c r="P118" s="1" t="s">
        <v>735</v>
      </c>
      <c r="Q118" s="1" t="s">
        <v>736</v>
      </c>
      <c r="R118" s="1" t="s">
        <v>736</v>
      </c>
      <c r="S118" s="1">
        <v>36.359999999986002</v>
      </c>
    </row>
    <row r="119" spans="1:19" x14ac:dyDescent="0.2">
      <c r="A119" s="1">
        <f t="shared" si="4"/>
        <v>1000412.91</v>
      </c>
      <c r="B119" s="1">
        <f t="shared" si="4"/>
        <v>1000780.35</v>
      </c>
      <c r="C119" s="1" t="str">
        <f t="shared" si="5"/>
        <v>0.9m FG</v>
      </c>
      <c r="D119" s="1" t="str">
        <f t="shared" si="6"/>
        <v>0.9m FG - Default Depth</v>
      </c>
      <c r="E119" s="1" t="s">
        <v>40</v>
      </c>
      <c r="F119" s="1">
        <f t="shared" si="7"/>
        <v>0.9</v>
      </c>
      <c r="G119" s="12" t="s">
        <v>40</v>
      </c>
      <c r="L119" s="1">
        <v>1000412.91</v>
      </c>
      <c r="M119" s="1">
        <v>1000780.35</v>
      </c>
      <c r="N119" s="1">
        <v>0.9</v>
      </c>
      <c r="O119" s="1" t="s">
        <v>718</v>
      </c>
      <c r="P119" s="1" t="s">
        <v>719</v>
      </c>
      <c r="Q119" s="1" t="s">
        <v>720</v>
      </c>
      <c r="R119" s="1" t="s">
        <v>721</v>
      </c>
      <c r="S119" s="1">
        <v>367.43999999994401</v>
      </c>
    </row>
    <row r="120" spans="1:19" x14ac:dyDescent="0.2">
      <c r="A120" s="1">
        <f t="shared" si="4"/>
        <v>1000780.35</v>
      </c>
      <c r="B120" s="1">
        <f t="shared" si="4"/>
        <v>1000804.35</v>
      </c>
      <c r="C120" s="1" t="str">
        <f t="shared" si="5"/>
        <v>1.2m WC</v>
      </c>
      <c r="D120" s="1" t="str">
        <f t="shared" si="6"/>
        <v>1.2m WC - DWG# PT610201</v>
      </c>
      <c r="E120" s="1" t="s">
        <v>40</v>
      </c>
      <c r="F120" s="1">
        <f t="shared" si="7"/>
        <v>1.2</v>
      </c>
      <c r="G120" s="12" t="s">
        <v>40</v>
      </c>
      <c r="L120" s="1">
        <v>1000780.35</v>
      </c>
      <c r="M120" s="1">
        <v>1000804.35</v>
      </c>
      <c r="N120" s="1">
        <v>1.2</v>
      </c>
      <c r="O120" s="1" t="s">
        <v>734</v>
      </c>
      <c r="P120" s="1" t="s">
        <v>735</v>
      </c>
      <c r="Q120" s="1" t="s">
        <v>736</v>
      </c>
      <c r="R120" s="1" t="s">
        <v>736</v>
      </c>
      <c r="S120" s="1">
        <v>24</v>
      </c>
    </row>
    <row r="121" spans="1:19" x14ac:dyDescent="0.2">
      <c r="A121" s="1">
        <f t="shared" si="4"/>
        <v>1000804.35</v>
      </c>
      <c r="B121" s="1">
        <f t="shared" si="4"/>
        <v>1000984.53</v>
      </c>
      <c r="C121" s="1" t="str">
        <f t="shared" si="5"/>
        <v>0.9m FG</v>
      </c>
      <c r="D121" s="1" t="str">
        <f t="shared" si="6"/>
        <v>0.9m FG - Default Depth</v>
      </c>
      <c r="E121" s="1" t="s">
        <v>40</v>
      </c>
      <c r="F121" s="1">
        <f t="shared" si="7"/>
        <v>0.9</v>
      </c>
      <c r="G121" s="12" t="s">
        <v>40</v>
      </c>
      <c r="L121" s="1">
        <v>1000804.35</v>
      </c>
      <c r="M121" s="1">
        <v>1000984.53</v>
      </c>
      <c r="N121" s="1">
        <v>0.9</v>
      </c>
      <c r="O121" s="1" t="s">
        <v>718</v>
      </c>
      <c r="P121" s="1" t="s">
        <v>719</v>
      </c>
      <c r="Q121" s="1" t="s">
        <v>720</v>
      </c>
      <c r="R121" s="1" t="s">
        <v>721</v>
      </c>
      <c r="S121" s="1">
        <v>180.180000000051</v>
      </c>
    </row>
    <row r="122" spans="1:19" x14ac:dyDescent="0.2">
      <c r="A122" s="1">
        <f t="shared" si="4"/>
        <v>1000984.53</v>
      </c>
      <c r="B122" s="1">
        <f t="shared" si="4"/>
        <v>1001008.53</v>
      </c>
      <c r="C122" s="1" t="str">
        <f t="shared" si="5"/>
        <v>1.2m WC</v>
      </c>
      <c r="D122" s="1" t="str">
        <f t="shared" si="6"/>
        <v>1.2m WC - DWG# PT610201</v>
      </c>
      <c r="E122" s="1" t="s">
        <v>40</v>
      </c>
      <c r="F122" s="1">
        <f t="shared" si="7"/>
        <v>1.2</v>
      </c>
      <c r="G122" s="12" t="s">
        <v>40</v>
      </c>
      <c r="L122" s="1">
        <v>1000984.53</v>
      </c>
      <c r="M122" s="1">
        <v>1001008.53</v>
      </c>
      <c r="N122" s="1">
        <v>1.2</v>
      </c>
      <c r="O122" s="1" t="s">
        <v>734</v>
      </c>
      <c r="P122" s="1" t="s">
        <v>735</v>
      </c>
      <c r="Q122" s="1" t="s">
        <v>736</v>
      </c>
      <c r="R122" s="1" t="s">
        <v>736</v>
      </c>
      <c r="S122" s="1">
        <v>24</v>
      </c>
    </row>
    <row r="123" spans="1:19" x14ac:dyDescent="0.2">
      <c r="A123" s="1">
        <f t="shared" si="4"/>
        <v>1001008.53</v>
      </c>
      <c r="B123" s="1">
        <f t="shared" si="4"/>
        <v>1001026.63</v>
      </c>
      <c r="C123" s="1" t="str">
        <f t="shared" si="5"/>
        <v>0.9m FG</v>
      </c>
      <c r="D123" s="1" t="str">
        <f t="shared" si="6"/>
        <v>0.9m FG - Default Depth</v>
      </c>
      <c r="E123" s="1" t="s">
        <v>40</v>
      </c>
      <c r="F123" s="1">
        <f t="shared" si="7"/>
        <v>0.9</v>
      </c>
      <c r="G123" s="12" t="s">
        <v>40</v>
      </c>
      <c r="L123" s="1">
        <v>1001008.53</v>
      </c>
      <c r="M123" s="1">
        <v>1001026.63</v>
      </c>
      <c r="N123" s="1">
        <v>0.9</v>
      </c>
      <c r="O123" s="1" t="s">
        <v>718</v>
      </c>
      <c r="P123" s="1" t="s">
        <v>719</v>
      </c>
      <c r="Q123" s="1" t="s">
        <v>720</v>
      </c>
      <c r="R123" s="1" t="s">
        <v>721</v>
      </c>
      <c r="S123" s="1">
        <v>18.099999999976699</v>
      </c>
    </row>
    <row r="124" spans="1:19" x14ac:dyDescent="0.2">
      <c r="A124" s="1">
        <f t="shared" si="4"/>
        <v>1001026.63</v>
      </c>
      <c r="B124" s="1">
        <f t="shared" si="4"/>
        <v>1001063.62</v>
      </c>
      <c r="C124" s="1" t="str">
        <f t="shared" si="5"/>
        <v>1.2m WC</v>
      </c>
      <c r="D124" s="1" t="str">
        <f t="shared" si="6"/>
        <v>1.2m WC - DWG# PT610201</v>
      </c>
      <c r="E124" s="1" t="s">
        <v>40</v>
      </c>
      <c r="F124" s="1">
        <f t="shared" si="7"/>
        <v>1.2</v>
      </c>
      <c r="G124" s="12" t="s">
        <v>40</v>
      </c>
      <c r="L124" s="1">
        <v>1001026.63</v>
      </c>
      <c r="M124" s="1">
        <v>1001063.62</v>
      </c>
      <c r="N124" s="1">
        <v>1.2</v>
      </c>
      <c r="O124" s="1" t="s">
        <v>734</v>
      </c>
      <c r="P124" s="1" t="s">
        <v>735</v>
      </c>
      <c r="Q124" s="1" t="s">
        <v>736</v>
      </c>
      <c r="R124" s="1" t="s">
        <v>736</v>
      </c>
      <c r="S124" s="1">
        <v>36.989999999990602</v>
      </c>
    </row>
    <row r="125" spans="1:19" x14ac:dyDescent="0.2">
      <c r="A125" s="1">
        <f t="shared" si="4"/>
        <v>1001063.62</v>
      </c>
      <c r="B125" s="1">
        <f t="shared" si="4"/>
        <v>1001609.97</v>
      </c>
      <c r="C125" s="1" t="str">
        <f t="shared" si="5"/>
        <v>0.9m FG</v>
      </c>
      <c r="D125" s="1" t="str">
        <f t="shared" si="6"/>
        <v>0.9m FG - Default Depth</v>
      </c>
      <c r="E125" s="1" t="s">
        <v>40</v>
      </c>
      <c r="F125" s="1">
        <f t="shared" si="7"/>
        <v>0.9</v>
      </c>
      <c r="G125" s="12" t="s">
        <v>40</v>
      </c>
      <c r="L125" s="1">
        <v>1001063.62</v>
      </c>
      <c r="M125" s="1">
        <v>1001609.97</v>
      </c>
      <c r="N125" s="1">
        <v>0.9</v>
      </c>
      <c r="O125" s="1" t="s">
        <v>718</v>
      </c>
      <c r="P125" s="1" t="s">
        <v>719</v>
      </c>
      <c r="Q125" s="1" t="s">
        <v>720</v>
      </c>
      <c r="R125" s="1" t="s">
        <v>721</v>
      </c>
      <c r="S125" s="1">
        <v>546.34999999997603</v>
      </c>
    </row>
    <row r="126" spans="1:19" x14ac:dyDescent="0.2">
      <c r="A126" s="1">
        <f t="shared" si="4"/>
        <v>1001609.97</v>
      </c>
      <c r="B126" s="1">
        <f t="shared" si="4"/>
        <v>1001629.89</v>
      </c>
      <c r="C126" s="1" t="str">
        <f t="shared" si="5"/>
        <v>1.2m WC</v>
      </c>
      <c r="D126" s="1" t="str">
        <f t="shared" si="6"/>
        <v>1.2m WC - DWG# PT610201</v>
      </c>
      <c r="E126" s="1" t="s">
        <v>40</v>
      </c>
      <c r="F126" s="1">
        <f t="shared" si="7"/>
        <v>1.2</v>
      </c>
      <c r="G126" s="12" t="s">
        <v>40</v>
      </c>
      <c r="L126" s="1">
        <v>1001609.97</v>
      </c>
      <c r="M126" s="1">
        <v>1001629.89</v>
      </c>
      <c r="N126" s="1">
        <v>1.2</v>
      </c>
      <c r="O126" s="1" t="s">
        <v>734</v>
      </c>
      <c r="P126" s="1" t="s">
        <v>735</v>
      </c>
      <c r="Q126" s="1" t="s">
        <v>736</v>
      </c>
      <c r="R126" s="1" t="s">
        <v>736</v>
      </c>
      <c r="S126" s="1">
        <v>19.920000000041899</v>
      </c>
    </row>
    <row r="127" spans="1:19" x14ac:dyDescent="0.2">
      <c r="A127" s="1">
        <f t="shared" si="4"/>
        <v>1001629.89</v>
      </c>
      <c r="B127" s="1">
        <f t="shared" si="4"/>
        <v>1001649</v>
      </c>
      <c r="C127" s="1" t="str">
        <f t="shared" si="5"/>
        <v>1.5m WC</v>
      </c>
      <c r="D127" s="1" t="str">
        <f t="shared" si="6"/>
        <v>1.5m WC - DWG# PT610001</v>
      </c>
      <c r="E127" s="1" t="s">
        <v>40</v>
      </c>
      <c r="F127" s="1">
        <f t="shared" si="7"/>
        <v>1.5</v>
      </c>
      <c r="G127" s="12" t="s">
        <v>40</v>
      </c>
      <c r="L127" s="1">
        <v>1001629.89</v>
      </c>
      <c r="M127" s="1">
        <v>1001649</v>
      </c>
      <c r="N127" s="1">
        <v>1.5</v>
      </c>
      <c r="O127" s="1" t="s">
        <v>734</v>
      </c>
      <c r="P127" s="1" t="s">
        <v>740</v>
      </c>
      <c r="Q127" s="1" t="s">
        <v>741</v>
      </c>
      <c r="R127" s="1" t="s">
        <v>741</v>
      </c>
      <c r="S127" s="1">
        <v>19.109999999986002</v>
      </c>
    </row>
    <row r="128" spans="1:19" x14ac:dyDescent="0.2">
      <c r="A128" s="1">
        <f t="shared" si="4"/>
        <v>1001649</v>
      </c>
      <c r="B128" s="1">
        <f t="shared" si="4"/>
        <v>1007920</v>
      </c>
      <c r="C128" s="1" t="str">
        <f t="shared" si="5"/>
        <v>1.5m CG/2.5m FG</v>
      </c>
      <c r="D128" s="1" t="str">
        <f t="shared" si="6"/>
        <v>1.5m CG/2.5m FG - Alignment Sheets</v>
      </c>
      <c r="E128" s="1" t="s">
        <v>40</v>
      </c>
      <c r="F128" s="1">
        <f t="shared" si="7"/>
        <v>1.5</v>
      </c>
      <c r="G128" s="12" t="s">
        <v>40</v>
      </c>
      <c r="L128" s="1">
        <v>1001649</v>
      </c>
      <c r="M128" s="1">
        <v>1007920</v>
      </c>
      <c r="N128" s="1" t="s">
        <v>752</v>
      </c>
      <c r="O128" s="1" t="s">
        <v>743</v>
      </c>
      <c r="P128" s="1" t="s">
        <v>723</v>
      </c>
      <c r="Q128" s="1" t="s">
        <v>753</v>
      </c>
      <c r="R128" s="1" t="s">
        <v>754</v>
      </c>
      <c r="S128" s="1">
        <v>6271</v>
      </c>
    </row>
    <row r="129" spans="1:19" x14ac:dyDescent="0.2">
      <c r="A129" s="1">
        <f t="shared" si="4"/>
        <v>1007920</v>
      </c>
      <c r="B129" s="1">
        <f t="shared" si="4"/>
        <v>1008263</v>
      </c>
      <c r="C129" s="1" t="str">
        <f t="shared" si="5"/>
        <v>2.5m CG/2.5m FG</v>
      </c>
      <c r="D129" s="1" t="str">
        <f t="shared" si="6"/>
        <v>2.5m CG/2.5m FG - Alignment Sheets</v>
      </c>
      <c r="E129" s="1" t="s">
        <v>40</v>
      </c>
      <c r="F129" s="1">
        <f t="shared" si="7"/>
        <v>2.5</v>
      </c>
      <c r="G129" s="12" t="s">
        <v>40</v>
      </c>
      <c r="L129" s="1">
        <v>1007920</v>
      </c>
      <c r="M129" s="1">
        <v>1008263</v>
      </c>
      <c r="N129" s="1">
        <v>2.5</v>
      </c>
      <c r="O129" s="1" t="s">
        <v>743</v>
      </c>
      <c r="P129" s="1" t="s">
        <v>723</v>
      </c>
      <c r="Q129" s="1" t="s">
        <v>755</v>
      </c>
      <c r="R129" s="1" t="s">
        <v>756</v>
      </c>
      <c r="S129" s="1">
        <v>343</v>
      </c>
    </row>
    <row r="130" spans="1:19" x14ac:dyDescent="0.2">
      <c r="A130" s="1">
        <f t="shared" si="4"/>
        <v>1008263</v>
      </c>
      <c r="B130" s="1">
        <f t="shared" si="4"/>
        <v>1008354</v>
      </c>
      <c r="C130" s="1" t="str">
        <f t="shared" si="5"/>
        <v>1.5m CG/2.5m FG</v>
      </c>
      <c r="D130" s="1" t="str">
        <f t="shared" si="6"/>
        <v>1.5m CG/2.5m FG - Alignment Sheets</v>
      </c>
      <c r="E130" s="1" t="s">
        <v>40</v>
      </c>
      <c r="F130" s="1">
        <f t="shared" si="7"/>
        <v>1.5</v>
      </c>
      <c r="G130" s="12" t="s">
        <v>40</v>
      </c>
      <c r="L130" s="1">
        <v>1008263</v>
      </c>
      <c r="M130" s="1">
        <v>1008354</v>
      </c>
      <c r="N130" s="1" t="s">
        <v>752</v>
      </c>
      <c r="O130" s="1" t="s">
        <v>743</v>
      </c>
      <c r="P130" s="1" t="s">
        <v>723</v>
      </c>
      <c r="Q130" s="1" t="s">
        <v>753</v>
      </c>
      <c r="R130" s="1" t="s">
        <v>754</v>
      </c>
      <c r="S130" s="1">
        <v>91</v>
      </c>
    </row>
    <row r="131" spans="1:19" x14ac:dyDescent="0.2">
      <c r="A131" s="1">
        <f t="shared" ref="A131:B194" si="8">L131</f>
        <v>1008354</v>
      </c>
      <c r="B131" s="1">
        <f t="shared" si="8"/>
        <v>1008357</v>
      </c>
      <c r="C131" s="1" t="str">
        <f t="shared" ref="C131:C194" si="9">Q131</f>
        <v>2.5m CG/2.5m FG</v>
      </c>
      <c r="D131" s="1" t="str">
        <f t="shared" ref="D131:D194" si="10">Q131&amp;" - "&amp;P131</f>
        <v>2.5m CG/2.5m FG - Alignment Sheets</v>
      </c>
      <c r="E131" s="1" t="s">
        <v>40</v>
      </c>
      <c r="F131" s="1">
        <f t="shared" ref="F131:F194" si="11">_xlfn.NUMBERVALUE(TRIM(LEFT(Q131,3)))</f>
        <v>2.5</v>
      </c>
      <c r="G131" s="12" t="s">
        <v>40</v>
      </c>
      <c r="L131" s="1">
        <v>1008354</v>
      </c>
      <c r="M131" s="1">
        <v>1008357</v>
      </c>
      <c r="N131" s="1">
        <v>2.5</v>
      </c>
      <c r="O131" s="1" t="s">
        <v>743</v>
      </c>
      <c r="P131" s="1" t="s">
        <v>723</v>
      </c>
      <c r="Q131" s="1" t="s">
        <v>755</v>
      </c>
      <c r="R131" s="1" t="s">
        <v>756</v>
      </c>
      <c r="S131" s="1">
        <v>3</v>
      </c>
    </row>
    <row r="132" spans="1:19" x14ac:dyDescent="0.2">
      <c r="A132" s="1">
        <f t="shared" si="8"/>
        <v>1008357</v>
      </c>
      <c r="B132" s="1">
        <f t="shared" si="8"/>
        <v>1009031</v>
      </c>
      <c r="C132" s="1" t="str">
        <f t="shared" si="9"/>
        <v>1.5m CG/2.5m FG</v>
      </c>
      <c r="D132" s="1" t="str">
        <f t="shared" si="10"/>
        <v>1.5m CG/2.5m FG - Alignment Sheets</v>
      </c>
      <c r="E132" s="1" t="s">
        <v>40</v>
      </c>
      <c r="F132" s="1">
        <f t="shared" si="11"/>
        <v>1.5</v>
      </c>
      <c r="G132" s="12" t="s">
        <v>40</v>
      </c>
      <c r="L132" s="1">
        <v>1008357</v>
      </c>
      <c r="M132" s="1">
        <v>1009031</v>
      </c>
      <c r="N132" s="1" t="s">
        <v>752</v>
      </c>
      <c r="O132" s="1" t="s">
        <v>743</v>
      </c>
      <c r="P132" s="1" t="s">
        <v>723</v>
      </c>
      <c r="Q132" s="1" t="s">
        <v>753</v>
      </c>
      <c r="R132" s="1" t="s">
        <v>754</v>
      </c>
      <c r="S132" s="1">
        <v>674</v>
      </c>
    </row>
    <row r="133" spans="1:19" x14ac:dyDescent="0.2">
      <c r="A133" s="1">
        <f t="shared" si="8"/>
        <v>1009031</v>
      </c>
      <c r="B133" s="1">
        <f t="shared" si="8"/>
        <v>1009035</v>
      </c>
      <c r="C133" s="1" t="str">
        <f t="shared" si="9"/>
        <v>1.5m CG/1.5m FG</v>
      </c>
      <c r="D133" s="1" t="str">
        <f t="shared" si="10"/>
        <v>1.5m CG/1.5m FG - Alignment Sheets</v>
      </c>
      <c r="E133" s="1" t="s">
        <v>40</v>
      </c>
      <c r="F133" s="1">
        <f t="shared" si="11"/>
        <v>1.5</v>
      </c>
      <c r="G133" s="12" t="s">
        <v>40</v>
      </c>
      <c r="L133" s="1">
        <v>1009031</v>
      </c>
      <c r="M133" s="1">
        <v>1009035</v>
      </c>
      <c r="N133" s="1">
        <v>1.5</v>
      </c>
      <c r="O133" s="1" t="s">
        <v>743</v>
      </c>
      <c r="P133" s="1" t="s">
        <v>723</v>
      </c>
      <c r="Q133" s="1" t="s">
        <v>757</v>
      </c>
      <c r="R133" s="1" t="s">
        <v>758</v>
      </c>
      <c r="S133" s="1">
        <v>4</v>
      </c>
    </row>
    <row r="134" spans="1:19" x14ac:dyDescent="0.2">
      <c r="A134" s="1">
        <f t="shared" si="8"/>
        <v>1009035</v>
      </c>
      <c r="B134" s="1">
        <f t="shared" si="8"/>
        <v>1009413</v>
      </c>
      <c r="C134" s="1" t="str">
        <f t="shared" si="9"/>
        <v>1.5m CG/2.5m FG</v>
      </c>
      <c r="D134" s="1" t="str">
        <f t="shared" si="10"/>
        <v>1.5m CG/2.5m FG - Alignment Sheets</v>
      </c>
      <c r="E134" s="1" t="s">
        <v>40</v>
      </c>
      <c r="F134" s="1">
        <f t="shared" si="11"/>
        <v>1.5</v>
      </c>
      <c r="G134" s="12" t="s">
        <v>40</v>
      </c>
      <c r="L134" s="1">
        <v>1009035</v>
      </c>
      <c r="M134" s="1">
        <v>1009413</v>
      </c>
      <c r="N134" s="1" t="s">
        <v>752</v>
      </c>
      <c r="O134" s="1" t="s">
        <v>743</v>
      </c>
      <c r="P134" s="1" t="s">
        <v>723</v>
      </c>
      <c r="Q134" s="1" t="s">
        <v>753</v>
      </c>
      <c r="R134" s="1" t="s">
        <v>754</v>
      </c>
      <c r="S134" s="1">
        <v>378</v>
      </c>
    </row>
    <row r="135" spans="1:19" x14ac:dyDescent="0.2">
      <c r="A135" s="1">
        <f t="shared" si="8"/>
        <v>1009413</v>
      </c>
      <c r="B135" s="1">
        <f t="shared" si="8"/>
        <v>1009433</v>
      </c>
      <c r="C135" s="1" t="str">
        <f t="shared" si="9"/>
        <v>1.5m CG/1.5m FG</v>
      </c>
      <c r="D135" s="1" t="str">
        <f t="shared" si="10"/>
        <v>1.5m CG/1.5m FG - Alignment Sheets</v>
      </c>
      <c r="E135" s="1" t="s">
        <v>40</v>
      </c>
      <c r="F135" s="1">
        <f t="shared" si="11"/>
        <v>1.5</v>
      </c>
      <c r="G135" s="12" t="s">
        <v>40</v>
      </c>
      <c r="L135" s="1">
        <v>1009413</v>
      </c>
      <c r="M135" s="1">
        <v>1009433</v>
      </c>
      <c r="N135" s="1">
        <v>1.5</v>
      </c>
      <c r="O135" s="1" t="s">
        <v>743</v>
      </c>
      <c r="P135" s="1" t="s">
        <v>723</v>
      </c>
      <c r="Q135" s="1" t="s">
        <v>757</v>
      </c>
      <c r="R135" s="1" t="s">
        <v>758</v>
      </c>
      <c r="S135" s="1">
        <v>20</v>
      </c>
    </row>
    <row r="136" spans="1:19" x14ac:dyDescent="0.2">
      <c r="A136" s="1">
        <f t="shared" si="8"/>
        <v>1009433</v>
      </c>
      <c r="B136" s="1">
        <f t="shared" si="8"/>
        <v>1010880</v>
      </c>
      <c r="C136" s="1" t="str">
        <f t="shared" si="9"/>
        <v>1.5m CG/2.5m FG</v>
      </c>
      <c r="D136" s="1" t="str">
        <f t="shared" si="10"/>
        <v>1.5m CG/2.5m FG - Alignment Sheets</v>
      </c>
      <c r="E136" s="1" t="s">
        <v>40</v>
      </c>
      <c r="F136" s="1">
        <f t="shared" si="11"/>
        <v>1.5</v>
      </c>
      <c r="G136" s="12" t="s">
        <v>40</v>
      </c>
      <c r="L136" s="1">
        <v>1009433</v>
      </c>
      <c r="M136" s="1">
        <v>1010880</v>
      </c>
      <c r="N136" s="1" t="s">
        <v>752</v>
      </c>
      <c r="O136" s="1" t="s">
        <v>743</v>
      </c>
      <c r="P136" s="1" t="s">
        <v>723</v>
      </c>
      <c r="Q136" s="1" t="s">
        <v>753</v>
      </c>
      <c r="R136" s="1" t="s">
        <v>754</v>
      </c>
      <c r="S136" s="1">
        <v>1447</v>
      </c>
    </row>
    <row r="137" spans="1:19" x14ac:dyDescent="0.2">
      <c r="A137" s="1">
        <f t="shared" si="8"/>
        <v>1010880</v>
      </c>
      <c r="B137" s="1">
        <f t="shared" si="8"/>
        <v>1010896</v>
      </c>
      <c r="C137" s="1" t="str">
        <f t="shared" si="9"/>
        <v>2.0m FG</v>
      </c>
      <c r="D137" s="1" t="str">
        <f t="shared" si="10"/>
        <v>2.0m FG - Alignment Sheets</v>
      </c>
      <c r="E137" s="1" t="s">
        <v>40</v>
      </c>
      <c r="F137" s="1">
        <f t="shared" si="11"/>
        <v>2</v>
      </c>
      <c r="G137" s="12" t="s">
        <v>40</v>
      </c>
      <c r="L137" s="1">
        <v>1010880</v>
      </c>
      <c r="M137" s="1">
        <v>1010896</v>
      </c>
      <c r="N137" s="1">
        <v>2</v>
      </c>
      <c r="O137" s="1" t="s">
        <v>718</v>
      </c>
      <c r="P137" s="1" t="s">
        <v>723</v>
      </c>
      <c r="Q137" s="1" t="s">
        <v>759</v>
      </c>
      <c r="R137" s="1" t="s">
        <v>760</v>
      </c>
      <c r="S137" s="1">
        <v>16</v>
      </c>
    </row>
    <row r="138" spans="1:19" x14ac:dyDescent="0.2">
      <c r="A138" s="1">
        <f t="shared" si="8"/>
        <v>1010896</v>
      </c>
      <c r="B138" s="1">
        <f t="shared" si="8"/>
        <v>1011191</v>
      </c>
      <c r="C138" s="1" t="str">
        <f t="shared" si="9"/>
        <v>2.5m FG</v>
      </c>
      <c r="D138" s="1" t="str">
        <f t="shared" si="10"/>
        <v>2.5m FG - Alignment Sheets</v>
      </c>
      <c r="E138" s="1" t="s">
        <v>40</v>
      </c>
      <c r="F138" s="1">
        <f t="shared" si="11"/>
        <v>2.5</v>
      </c>
      <c r="G138" s="12" t="s">
        <v>40</v>
      </c>
      <c r="L138" s="1">
        <v>1010896</v>
      </c>
      <c r="M138" s="1">
        <v>1011191</v>
      </c>
      <c r="N138" s="1">
        <v>2.5</v>
      </c>
      <c r="O138" s="1" t="s">
        <v>718</v>
      </c>
      <c r="P138" s="1" t="s">
        <v>723</v>
      </c>
      <c r="Q138" s="1" t="s">
        <v>761</v>
      </c>
      <c r="R138" s="1" t="s">
        <v>762</v>
      </c>
      <c r="S138" s="1">
        <v>295</v>
      </c>
    </row>
    <row r="139" spans="1:19" x14ac:dyDescent="0.2">
      <c r="A139" s="1">
        <f t="shared" si="8"/>
        <v>1011191</v>
      </c>
      <c r="B139" s="1">
        <f t="shared" si="8"/>
        <v>1011197</v>
      </c>
      <c r="C139" s="1" t="str">
        <f t="shared" si="9"/>
        <v>2.0m FG</v>
      </c>
      <c r="D139" s="1" t="str">
        <f t="shared" si="10"/>
        <v>2.0m FG - Alignment Sheets</v>
      </c>
      <c r="E139" s="1" t="s">
        <v>40</v>
      </c>
      <c r="F139" s="1">
        <f t="shared" si="11"/>
        <v>2</v>
      </c>
      <c r="G139" s="12" t="s">
        <v>40</v>
      </c>
      <c r="L139" s="1">
        <v>1011191</v>
      </c>
      <c r="M139" s="1">
        <v>1011197</v>
      </c>
      <c r="N139" s="1">
        <v>2</v>
      </c>
      <c r="O139" s="1" t="s">
        <v>718</v>
      </c>
      <c r="P139" s="1" t="s">
        <v>723</v>
      </c>
      <c r="Q139" s="1" t="s">
        <v>759</v>
      </c>
      <c r="R139" s="1" t="s">
        <v>760</v>
      </c>
      <c r="S139" s="1">
        <v>6</v>
      </c>
    </row>
    <row r="140" spans="1:19" x14ac:dyDescent="0.2">
      <c r="A140" s="1">
        <f t="shared" si="8"/>
        <v>1011197</v>
      </c>
      <c r="B140" s="1">
        <f t="shared" si="8"/>
        <v>1011755</v>
      </c>
      <c r="C140" s="1" t="str">
        <f t="shared" si="9"/>
        <v>1.5m CG/2.5m FG</v>
      </c>
      <c r="D140" s="1" t="str">
        <f t="shared" si="10"/>
        <v>1.5m CG/2.5m FG - Alignment Sheets</v>
      </c>
      <c r="E140" s="1" t="s">
        <v>40</v>
      </c>
      <c r="F140" s="1">
        <f t="shared" si="11"/>
        <v>1.5</v>
      </c>
      <c r="G140" s="12" t="s">
        <v>40</v>
      </c>
      <c r="L140" s="1">
        <v>1011197</v>
      </c>
      <c r="M140" s="1">
        <v>1011755</v>
      </c>
      <c r="N140" s="1" t="s">
        <v>752</v>
      </c>
      <c r="O140" s="1" t="s">
        <v>743</v>
      </c>
      <c r="P140" s="1" t="s">
        <v>723</v>
      </c>
      <c r="Q140" s="1" t="s">
        <v>753</v>
      </c>
      <c r="R140" s="1" t="s">
        <v>754</v>
      </c>
      <c r="S140" s="1">
        <v>558</v>
      </c>
    </row>
    <row r="141" spans="1:19" x14ac:dyDescent="0.2">
      <c r="A141" s="1">
        <f t="shared" si="8"/>
        <v>1011755</v>
      </c>
      <c r="B141" s="1">
        <f t="shared" si="8"/>
        <v>1011771</v>
      </c>
      <c r="C141" s="1" t="str">
        <f t="shared" si="9"/>
        <v>2.5m CG/2.5m FG</v>
      </c>
      <c r="D141" s="1" t="str">
        <f t="shared" si="10"/>
        <v>2.5m CG/2.5m FG - Alignment Sheets</v>
      </c>
      <c r="E141" s="1" t="s">
        <v>40</v>
      </c>
      <c r="F141" s="1">
        <f t="shared" si="11"/>
        <v>2.5</v>
      </c>
      <c r="G141" s="12" t="s">
        <v>40</v>
      </c>
      <c r="L141" s="1">
        <v>1011755</v>
      </c>
      <c r="M141" s="1">
        <v>1011771</v>
      </c>
      <c r="N141" s="1">
        <v>2.5</v>
      </c>
      <c r="O141" s="1" t="s">
        <v>743</v>
      </c>
      <c r="P141" s="1" t="s">
        <v>723</v>
      </c>
      <c r="Q141" s="1" t="s">
        <v>755</v>
      </c>
      <c r="R141" s="1" t="s">
        <v>756</v>
      </c>
      <c r="S141" s="1">
        <v>16</v>
      </c>
    </row>
    <row r="142" spans="1:19" x14ac:dyDescent="0.2">
      <c r="A142" s="1">
        <f t="shared" si="8"/>
        <v>1011771</v>
      </c>
      <c r="B142" s="1">
        <f t="shared" si="8"/>
        <v>1012300</v>
      </c>
      <c r="C142" s="1" t="str">
        <f t="shared" si="9"/>
        <v>1.5m CG/2.5m FG</v>
      </c>
      <c r="D142" s="1" t="str">
        <f t="shared" si="10"/>
        <v>1.5m CG/2.5m FG - Alignment Sheets</v>
      </c>
      <c r="E142" s="1" t="s">
        <v>40</v>
      </c>
      <c r="F142" s="1">
        <f t="shared" si="11"/>
        <v>1.5</v>
      </c>
      <c r="G142" s="12" t="s">
        <v>40</v>
      </c>
      <c r="L142" s="1">
        <v>1011771</v>
      </c>
      <c r="M142" s="1">
        <v>1012300</v>
      </c>
      <c r="N142" s="1" t="s">
        <v>752</v>
      </c>
      <c r="O142" s="1" t="s">
        <v>743</v>
      </c>
      <c r="P142" s="1" t="s">
        <v>723</v>
      </c>
      <c r="Q142" s="1" t="s">
        <v>753</v>
      </c>
      <c r="R142" s="1" t="s">
        <v>754</v>
      </c>
      <c r="S142" s="1">
        <v>529</v>
      </c>
    </row>
    <row r="143" spans="1:19" x14ac:dyDescent="0.2">
      <c r="A143" s="1">
        <f t="shared" si="8"/>
        <v>1012300</v>
      </c>
      <c r="B143" s="1">
        <f t="shared" si="8"/>
        <v>1012309.89</v>
      </c>
      <c r="C143" s="1" t="str">
        <f t="shared" si="9"/>
        <v>1.2m CG</v>
      </c>
      <c r="D143" s="1" t="str">
        <f t="shared" si="10"/>
        <v>1.2m CG - Alignment Sheets</v>
      </c>
      <c r="E143" s="1" t="s">
        <v>40</v>
      </c>
      <c r="F143" s="1">
        <f t="shared" si="11"/>
        <v>1.2</v>
      </c>
      <c r="G143" s="12" t="s">
        <v>40</v>
      </c>
      <c r="L143" s="1">
        <v>1012300</v>
      </c>
      <c r="M143" s="1">
        <v>1012309.89</v>
      </c>
      <c r="N143" s="1">
        <v>1.2</v>
      </c>
      <c r="O143" s="1" t="s">
        <v>722</v>
      </c>
      <c r="P143" s="1" t="s">
        <v>723</v>
      </c>
      <c r="Q143" s="1" t="s">
        <v>763</v>
      </c>
      <c r="R143" s="1" t="s">
        <v>764</v>
      </c>
      <c r="S143" s="1">
        <v>9.8900000000139698</v>
      </c>
    </row>
    <row r="144" spans="1:19" x14ac:dyDescent="0.2">
      <c r="A144" s="1">
        <f t="shared" si="8"/>
        <v>1012309.89</v>
      </c>
      <c r="B144" s="1">
        <f t="shared" si="8"/>
        <v>1012317</v>
      </c>
      <c r="C144" s="1" t="str">
        <f t="shared" si="9"/>
        <v>1.5m RD</v>
      </c>
      <c r="D144" s="1" t="str">
        <f t="shared" si="10"/>
        <v>1.5m RD - DWG# PT640301</v>
      </c>
      <c r="E144" s="1" t="s">
        <v>40</v>
      </c>
      <c r="F144" s="1">
        <f t="shared" si="11"/>
        <v>1.5</v>
      </c>
      <c r="G144" s="12" t="s">
        <v>40</v>
      </c>
      <c r="L144" s="1">
        <v>1012309.89</v>
      </c>
      <c r="M144" s="1">
        <v>1012317</v>
      </c>
      <c r="N144" s="1">
        <v>1.5</v>
      </c>
      <c r="O144" s="1" t="s">
        <v>737</v>
      </c>
      <c r="P144" s="1" t="s">
        <v>738</v>
      </c>
      <c r="Q144" s="1" t="s">
        <v>739</v>
      </c>
      <c r="R144" s="1" t="s">
        <v>739</v>
      </c>
      <c r="S144" s="1">
        <v>7.1099999999860302</v>
      </c>
    </row>
    <row r="145" spans="1:19" x14ac:dyDescent="0.2">
      <c r="A145" s="1">
        <f t="shared" si="8"/>
        <v>1012317</v>
      </c>
      <c r="B145" s="1">
        <f t="shared" si="8"/>
        <v>1012349</v>
      </c>
      <c r="C145" s="1" t="str">
        <f t="shared" si="9"/>
        <v>2.3m WC</v>
      </c>
      <c r="D145" s="1" t="str">
        <f t="shared" si="10"/>
        <v>2.3m WC - DWG# PT610801</v>
      </c>
      <c r="E145" s="1" t="s">
        <v>40</v>
      </c>
      <c r="F145" s="1">
        <f t="shared" si="11"/>
        <v>2.2999999999999998</v>
      </c>
      <c r="G145" s="12" t="s">
        <v>40</v>
      </c>
      <c r="L145" s="1">
        <v>1012317</v>
      </c>
      <c r="M145" s="1">
        <v>1012349</v>
      </c>
      <c r="N145" s="1">
        <v>2.2999999999999998</v>
      </c>
      <c r="O145" s="1" t="s">
        <v>734</v>
      </c>
      <c r="P145" s="1" t="s">
        <v>765</v>
      </c>
      <c r="Q145" s="1" t="s">
        <v>766</v>
      </c>
      <c r="R145" s="1" t="s">
        <v>766</v>
      </c>
      <c r="S145" s="1">
        <v>32</v>
      </c>
    </row>
    <row r="146" spans="1:19" x14ac:dyDescent="0.2">
      <c r="A146" s="1">
        <f t="shared" si="8"/>
        <v>1012349</v>
      </c>
      <c r="B146" s="1">
        <f t="shared" si="8"/>
        <v>1012357.47</v>
      </c>
      <c r="C146" s="1" t="str">
        <f t="shared" si="9"/>
        <v>1.5m RD</v>
      </c>
      <c r="D146" s="1" t="str">
        <f t="shared" si="10"/>
        <v>1.5m RD - DWG# PT640301</v>
      </c>
      <c r="E146" s="1" t="s">
        <v>40</v>
      </c>
      <c r="F146" s="1">
        <f t="shared" si="11"/>
        <v>1.5</v>
      </c>
      <c r="G146" s="12" t="s">
        <v>40</v>
      </c>
      <c r="L146" s="1">
        <v>1012349</v>
      </c>
      <c r="M146" s="1">
        <v>1012357.47</v>
      </c>
      <c r="N146" s="1">
        <v>1.5</v>
      </c>
      <c r="O146" s="1" t="s">
        <v>737</v>
      </c>
      <c r="P146" s="1" t="s">
        <v>738</v>
      </c>
      <c r="Q146" s="1" t="s">
        <v>739</v>
      </c>
      <c r="R146" s="1" t="s">
        <v>739</v>
      </c>
      <c r="S146" s="1">
        <v>8.4699999999720603</v>
      </c>
    </row>
    <row r="147" spans="1:19" x14ac:dyDescent="0.2">
      <c r="A147" s="1">
        <f t="shared" si="8"/>
        <v>1012357.47</v>
      </c>
      <c r="B147" s="1">
        <f t="shared" si="8"/>
        <v>1012415.2</v>
      </c>
      <c r="C147" s="1" t="str">
        <f t="shared" si="9"/>
        <v>1.2m CG</v>
      </c>
      <c r="D147" s="1" t="str">
        <f t="shared" si="10"/>
        <v>1.2m CG - Alignment Sheets</v>
      </c>
      <c r="E147" s="1" t="s">
        <v>40</v>
      </c>
      <c r="F147" s="1">
        <f t="shared" si="11"/>
        <v>1.2</v>
      </c>
      <c r="G147" s="12" t="s">
        <v>40</v>
      </c>
      <c r="L147" s="1">
        <v>1012357.47</v>
      </c>
      <c r="M147" s="1">
        <v>1012415.2</v>
      </c>
      <c r="N147" s="1">
        <v>1.2</v>
      </c>
      <c r="O147" s="1" t="s">
        <v>722</v>
      </c>
      <c r="P147" s="1" t="s">
        <v>723</v>
      </c>
      <c r="Q147" s="1" t="s">
        <v>763</v>
      </c>
      <c r="R147" s="1" t="s">
        <v>764</v>
      </c>
      <c r="S147" s="1">
        <v>57.729999999981302</v>
      </c>
    </row>
    <row r="148" spans="1:19" x14ac:dyDescent="0.2">
      <c r="A148" s="1">
        <f t="shared" si="8"/>
        <v>1012415.2</v>
      </c>
      <c r="B148" s="1">
        <f t="shared" si="8"/>
        <v>1012427.2</v>
      </c>
      <c r="C148" s="1" t="str">
        <f t="shared" si="9"/>
        <v>1.5m RD</v>
      </c>
      <c r="D148" s="1" t="str">
        <f t="shared" si="10"/>
        <v>1.5m RD - DWG# PT640301</v>
      </c>
      <c r="E148" s="1" t="s">
        <v>40</v>
      </c>
      <c r="F148" s="1">
        <f t="shared" si="11"/>
        <v>1.5</v>
      </c>
      <c r="G148" s="12" t="s">
        <v>40</v>
      </c>
      <c r="L148" s="1">
        <v>1012415.2</v>
      </c>
      <c r="M148" s="1">
        <v>1012427.2</v>
      </c>
      <c r="N148" s="1">
        <v>1.5</v>
      </c>
      <c r="O148" s="1" t="s">
        <v>737</v>
      </c>
      <c r="P148" s="1" t="s">
        <v>738</v>
      </c>
      <c r="Q148" s="1" t="s">
        <v>739</v>
      </c>
      <c r="R148" s="1" t="s">
        <v>739</v>
      </c>
      <c r="S148" s="1">
        <v>12</v>
      </c>
    </row>
    <row r="149" spans="1:19" x14ac:dyDescent="0.2">
      <c r="A149" s="1">
        <f t="shared" si="8"/>
        <v>1012427.2</v>
      </c>
      <c r="B149" s="1">
        <f t="shared" si="8"/>
        <v>1012475.64</v>
      </c>
      <c r="C149" s="1" t="str">
        <f t="shared" si="9"/>
        <v>1.2m CG</v>
      </c>
      <c r="D149" s="1" t="str">
        <f t="shared" si="10"/>
        <v>1.2m CG - Alignment Sheets</v>
      </c>
      <c r="E149" s="1" t="s">
        <v>40</v>
      </c>
      <c r="F149" s="1">
        <f t="shared" si="11"/>
        <v>1.2</v>
      </c>
      <c r="G149" s="12" t="s">
        <v>40</v>
      </c>
      <c r="L149" s="1">
        <v>1012427.2</v>
      </c>
      <c r="M149" s="1">
        <v>1012475.64</v>
      </c>
      <c r="N149" s="1">
        <v>1.2</v>
      </c>
      <c r="O149" s="1" t="s">
        <v>722</v>
      </c>
      <c r="P149" s="1" t="s">
        <v>723</v>
      </c>
      <c r="Q149" s="1" t="s">
        <v>763</v>
      </c>
      <c r="R149" s="1" t="s">
        <v>764</v>
      </c>
      <c r="S149" s="1">
        <v>48.4400000000605</v>
      </c>
    </row>
    <row r="150" spans="1:19" x14ac:dyDescent="0.2">
      <c r="A150" s="1">
        <f t="shared" si="8"/>
        <v>1012475.64</v>
      </c>
      <c r="B150" s="1">
        <f t="shared" si="8"/>
        <v>1012499.64</v>
      </c>
      <c r="C150" s="1" t="str">
        <f t="shared" si="9"/>
        <v>1.5m WC</v>
      </c>
      <c r="D150" s="1" t="str">
        <f t="shared" si="10"/>
        <v>1.5m WC - DWG# PT610001</v>
      </c>
      <c r="E150" s="1" t="s">
        <v>40</v>
      </c>
      <c r="F150" s="1">
        <f t="shared" si="11"/>
        <v>1.5</v>
      </c>
      <c r="G150" s="12" t="s">
        <v>40</v>
      </c>
      <c r="L150" s="1">
        <v>1012475.64</v>
      </c>
      <c r="M150" s="1">
        <v>1012499.64</v>
      </c>
      <c r="N150" s="1">
        <v>1.5</v>
      </c>
      <c r="O150" s="1" t="s">
        <v>734</v>
      </c>
      <c r="P150" s="1" t="s">
        <v>740</v>
      </c>
      <c r="Q150" s="1" t="s">
        <v>741</v>
      </c>
      <c r="R150" s="1" t="s">
        <v>741</v>
      </c>
      <c r="S150" s="1">
        <v>24</v>
      </c>
    </row>
    <row r="151" spans="1:19" x14ac:dyDescent="0.2">
      <c r="A151" s="1">
        <f t="shared" si="8"/>
        <v>1012499.64</v>
      </c>
      <c r="B151" s="1">
        <f t="shared" si="8"/>
        <v>1012522</v>
      </c>
      <c r="C151" s="1" t="str">
        <f t="shared" si="9"/>
        <v>1.5m CG</v>
      </c>
      <c r="D151" s="1" t="str">
        <f t="shared" si="10"/>
        <v>1.5m CG - Alignment Sheets</v>
      </c>
      <c r="E151" s="1" t="s">
        <v>40</v>
      </c>
      <c r="F151" s="1">
        <f t="shared" si="11"/>
        <v>1.5</v>
      </c>
      <c r="G151" s="12" t="s">
        <v>40</v>
      </c>
      <c r="L151" s="1">
        <v>1012499.64</v>
      </c>
      <c r="M151" s="1">
        <v>1012522</v>
      </c>
      <c r="N151" s="1">
        <v>1.5</v>
      </c>
      <c r="O151" s="1" t="s">
        <v>722</v>
      </c>
      <c r="P151" s="1" t="s">
        <v>723</v>
      </c>
      <c r="Q151" s="1" t="s">
        <v>724</v>
      </c>
      <c r="R151" s="1" t="s">
        <v>725</v>
      </c>
      <c r="S151" s="1">
        <v>22.359999999986002</v>
      </c>
    </row>
    <row r="152" spans="1:19" x14ac:dyDescent="0.2">
      <c r="A152" s="1">
        <f t="shared" si="8"/>
        <v>1012522</v>
      </c>
      <c r="B152" s="1">
        <f t="shared" si="8"/>
        <v>1015597</v>
      </c>
      <c r="C152" s="1" t="str">
        <f t="shared" si="9"/>
        <v>2.5m CG/1.5m CG</v>
      </c>
      <c r="D152" s="1" t="str">
        <f t="shared" si="10"/>
        <v>2.5m CG/1.5m CG - Alignment Sheets</v>
      </c>
      <c r="E152" s="1" t="s">
        <v>40</v>
      </c>
      <c r="F152" s="1">
        <f t="shared" si="11"/>
        <v>2.5</v>
      </c>
      <c r="G152" s="12" t="s">
        <v>40</v>
      </c>
      <c r="L152" s="1">
        <v>1012522</v>
      </c>
      <c r="M152" s="1">
        <v>1015597</v>
      </c>
      <c r="N152" s="1" t="s">
        <v>767</v>
      </c>
      <c r="O152" s="1" t="s">
        <v>722</v>
      </c>
      <c r="P152" s="1" t="s">
        <v>723</v>
      </c>
      <c r="Q152" s="1" t="s">
        <v>768</v>
      </c>
      <c r="R152" s="1" t="s">
        <v>769</v>
      </c>
      <c r="S152" s="1">
        <v>3075</v>
      </c>
    </row>
    <row r="153" spans="1:19" x14ac:dyDescent="0.2">
      <c r="A153" s="1">
        <f t="shared" si="8"/>
        <v>1015597</v>
      </c>
      <c r="B153" s="1">
        <f t="shared" si="8"/>
        <v>1015633</v>
      </c>
      <c r="C153" s="1" t="str">
        <f t="shared" si="9"/>
        <v>1.5m FG</v>
      </c>
      <c r="D153" s="1" t="str">
        <f t="shared" si="10"/>
        <v>1.5m FG - Alignment Sheets</v>
      </c>
      <c r="E153" s="1" t="s">
        <v>40</v>
      </c>
      <c r="F153" s="1">
        <f t="shared" si="11"/>
        <v>1.5</v>
      </c>
      <c r="G153" s="12" t="s">
        <v>40</v>
      </c>
      <c r="L153" s="1">
        <v>1015597</v>
      </c>
      <c r="M153" s="1">
        <v>1015633</v>
      </c>
      <c r="N153" s="1">
        <v>1.5</v>
      </c>
      <c r="O153" s="1" t="s">
        <v>718</v>
      </c>
      <c r="P153" s="1" t="s">
        <v>723</v>
      </c>
      <c r="Q153" s="1" t="s">
        <v>726</v>
      </c>
      <c r="R153" s="1" t="s">
        <v>727</v>
      </c>
      <c r="S153" s="1">
        <v>36</v>
      </c>
    </row>
    <row r="154" spans="1:19" x14ac:dyDescent="0.2">
      <c r="A154" s="1">
        <f t="shared" si="8"/>
        <v>1015633</v>
      </c>
      <c r="B154" s="1">
        <f t="shared" si="8"/>
        <v>1015708</v>
      </c>
      <c r="C154" s="1" t="str">
        <f t="shared" si="9"/>
        <v>0.9m FG</v>
      </c>
      <c r="D154" s="1" t="str">
        <f t="shared" si="10"/>
        <v>0.9m FG - Default Depth</v>
      </c>
      <c r="E154" s="1" t="s">
        <v>40</v>
      </c>
      <c r="F154" s="1">
        <f t="shared" si="11"/>
        <v>0.9</v>
      </c>
      <c r="G154" s="12" t="s">
        <v>40</v>
      </c>
      <c r="L154" s="1">
        <v>1015633</v>
      </c>
      <c r="M154" s="1">
        <v>1015708</v>
      </c>
      <c r="N154" s="1">
        <v>0.9</v>
      </c>
      <c r="O154" s="1" t="s">
        <v>718</v>
      </c>
      <c r="P154" s="1" t="s">
        <v>719</v>
      </c>
      <c r="Q154" s="1" t="s">
        <v>720</v>
      </c>
      <c r="R154" s="1" t="s">
        <v>721</v>
      </c>
      <c r="S154" s="1">
        <v>75</v>
      </c>
    </row>
    <row r="155" spans="1:19" x14ac:dyDescent="0.2">
      <c r="A155" s="1">
        <f t="shared" si="8"/>
        <v>1015708</v>
      </c>
      <c r="B155" s="1">
        <f t="shared" si="8"/>
        <v>1016404</v>
      </c>
      <c r="C155" s="1" t="str">
        <f t="shared" si="9"/>
        <v>2.0m MOTI</v>
      </c>
      <c r="D155" s="1" t="str">
        <f t="shared" si="10"/>
        <v>2.0m MOTI - MOTI Encroachment</v>
      </c>
      <c r="E155" s="1" t="s">
        <v>40</v>
      </c>
      <c r="F155" s="1">
        <f t="shared" si="11"/>
        <v>2</v>
      </c>
      <c r="G155" s="12" t="s">
        <v>40</v>
      </c>
      <c r="L155" s="1">
        <v>1015708</v>
      </c>
      <c r="M155" s="1">
        <v>1016404</v>
      </c>
      <c r="N155" s="1">
        <v>2</v>
      </c>
      <c r="O155" s="1" t="s">
        <v>770</v>
      </c>
      <c r="P155" s="1" t="s">
        <v>771</v>
      </c>
      <c r="Q155" s="1" t="s">
        <v>772</v>
      </c>
      <c r="R155" s="1" t="s">
        <v>773</v>
      </c>
      <c r="S155" s="1">
        <v>696</v>
      </c>
    </row>
    <row r="156" spans="1:19" x14ac:dyDescent="0.2">
      <c r="A156" s="1">
        <f t="shared" si="8"/>
        <v>1016404</v>
      </c>
      <c r="B156" s="1">
        <f t="shared" si="8"/>
        <v>1016706.15</v>
      </c>
      <c r="C156" s="1" t="str">
        <f t="shared" si="9"/>
        <v>0.9m FG</v>
      </c>
      <c r="D156" s="1" t="str">
        <f t="shared" si="10"/>
        <v>0.9m FG - Default Depth</v>
      </c>
      <c r="E156" s="1" t="s">
        <v>40</v>
      </c>
      <c r="F156" s="1">
        <f t="shared" si="11"/>
        <v>0.9</v>
      </c>
      <c r="G156" s="12" t="s">
        <v>40</v>
      </c>
      <c r="L156" s="1">
        <v>1016404</v>
      </c>
      <c r="M156" s="1">
        <v>1016706.15</v>
      </c>
      <c r="N156" s="1">
        <v>0.9</v>
      </c>
      <c r="O156" s="1" t="s">
        <v>718</v>
      </c>
      <c r="P156" s="1" t="s">
        <v>719</v>
      </c>
      <c r="Q156" s="1" t="s">
        <v>720</v>
      </c>
      <c r="R156" s="1" t="s">
        <v>721</v>
      </c>
      <c r="S156" s="1">
        <v>302.150000000023</v>
      </c>
    </row>
    <row r="157" spans="1:19" x14ac:dyDescent="0.2">
      <c r="A157" s="1">
        <f t="shared" si="8"/>
        <v>1016706.15</v>
      </c>
      <c r="B157" s="1">
        <f t="shared" si="8"/>
        <v>1016730.15</v>
      </c>
      <c r="C157" s="1" t="str">
        <f t="shared" si="9"/>
        <v>1.2m WC</v>
      </c>
      <c r="D157" s="1" t="str">
        <f t="shared" si="10"/>
        <v>1.2m WC - DWG# PT610201</v>
      </c>
      <c r="E157" s="1" t="s">
        <v>40</v>
      </c>
      <c r="F157" s="1">
        <f t="shared" si="11"/>
        <v>1.2</v>
      </c>
      <c r="G157" s="12" t="s">
        <v>40</v>
      </c>
      <c r="L157" s="1">
        <v>1016706.15</v>
      </c>
      <c r="M157" s="1">
        <v>1016730.15</v>
      </c>
      <c r="N157" s="1">
        <v>1.2</v>
      </c>
      <c r="O157" s="1" t="s">
        <v>734</v>
      </c>
      <c r="P157" s="1" t="s">
        <v>735</v>
      </c>
      <c r="Q157" s="1" t="s">
        <v>736</v>
      </c>
      <c r="R157" s="1" t="s">
        <v>736</v>
      </c>
      <c r="S157" s="1">
        <v>24</v>
      </c>
    </row>
    <row r="158" spans="1:19" x14ac:dyDescent="0.2">
      <c r="A158" s="1">
        <f t="shared" si="8"/>
        <v>1016730.15</v>
      </c>
      <c r="B158" s="1">
        <f t="shared" si="8"/>
        <v>1016732</v>
      </c>
      <c r="C158" s="1" t="str">
        <f t="shared" si="9"/>
        <v>0.9m FG</v>
      </c>
      <c r="D158" s="1" t="str">
        <f t="shared" si="10"/>
        <v>0.9m FG - Default Depth</v>
      </c>
      <c r="E158" s="1" t="s">
        <v>40</v>
      </c>
      <c r="F158" s="1">
        <f t="shared" si="11"/>
        <v>0.9</v>
      </c>
      <c r="G158" s="12" t="s">
        <v>40</v>
      </c>
      <c r="L158" s="1">
        <v>1016730.15</v>
      </c>
      <c r="M158" s="1">
        <v>1016732</v>
      </c>
      <c r="N158" s="1">
        <v>0.9</v>
      </c>
      <c r="O158" s="1" t="s">
        <v>718</v>
      </c>
      <c r="P158" s="1" t="s">
        <v>719</v>
      </c>
      <c r="Q158" s="1" t="s">
        <v>720</v>
      </c>
      <c r="R158" s="1" t="s">
        <v>721</v>
      </c>
      <c r="S158" s="1">
        <v>1.8499999999767101</v>
      </c>
    </row>
    <row r="159" spans="1:19" x14ac:dyDescent="0.2">
      <c r="A159" s="1">
        <f t="shared" si="8"/>
        <v>1016732</v>
      </c>
      <c r="B159" s="1">
        <f t="shared" si="8"/>
        <v>1016748</v>
      </c>
      <c r="C159" s="1" t="str">
        <f t="shared" si="9"/>
        <v>1.2m CG</v>
      </c>
      <c r="D159" s="1" t="str">
        <f t="shared" si="10"/>
        <v>1.2m CG - Alignment Sheets</v>
      </c>
      <c r="E159" s="1" t="s">
        <v>40</v>
      </c>
      <c r="F159" s="1">
        <f t="shared" si="11"/>
        <v>1.2</v>
      </c>
      <c r="G159" s="12" t="s">
        <v>40</v>
      </c>
      <c r="L159" s="1">
        <v>1016732</v>
      </c>
      <c r="M159" s="1">
        <v>1016748</v>
      </c>
      <c r="N159" s="1">
        <v>1.2</v>
      </c>
      <c r="O159" s="1" t="s">
        <v>722</v>
      </c>
      <c r="P159" s="1" t="s">
        <v>723</v>
      </c>
      <c r="Q159" s="1" t="s">
        <v>763</v>
      </c>
      <c r="R159" s="1" t="s">
        <v>764</v>
      </c>
      <c r="S159" s="1">
        <v>16</v>
      </c>
    </row>
    <row r="160" spans="1:19" x14ac:dyDescent="0.2">
      <c r="A160" s="1">
        <f t="shared" si="8"/>
        <v>1016748</v>
      </c>
      <c r="B160" s="1">
        <f t="shared" si="8"/>
        <v>1016805.19</v>
      </c>
      <c r="C160" s="1" t="str">
        <f t="shared" si="9"/>
        <v>0.9m FG</v>
      </c>
      <c r="D160" s="1" t="str">
        <f t="shared" si="10"/>
        <v>0.9m FG - Default Depth</v>
      </c>
      <c r="E160" s="1" t="s">
        <v>40</v>
      </c>
      <c r="F160" s="1">
        <f t="shared" si="11"/>
        <v>0.9</v>
      </c>
      <c r="G160" s="12" t="s">
        <v>40</v>
      </c>
      <c r="L160" s="1">
        <v>1016748</v>
      </c>
      <c r="M160" s="1">
        <v>1016805.19</v>
      </c>
      <c r="N160" s="1">
        <v>0.9</v>
      </c>
      <c r="O160" s="1" t="s">
        <v>718</v>
      </c>
      <c r="P160" s="1" t="s">
        <v>719</v>
      </c>
      <c r="Q160" s="1" t="s">
        <v>720</v>
      </c>
      <c r="R160" s="1" t="s">
        <v>721</v>
      </c>
      <c r="S160" s="1">
        <v>57.189999999944099</v>
      </c>
    </row>
    <row r="161" spans="1:19" x14ac:dyDescent="0.2">
      <c r="A161" s="1">
        <f t="shared" si="8"/>
        <v>1016805.19</v>
      </c>
      <c r="B161" s="1">
        <f t="shared" si="8"/>
        <v>1016829.19</v>
      </c>
      <c r="C161" s="1" t="str">
        <f t="shared" si="9"/>
        <v>1.2m WC</v>
      </c>
      <c r="D161" s="1" t="str">
        <f t="shared" si="10"/>
        <v>1.2m WC - DWG# PT610201</v>
      </c>
      <c r="E161" s="1" t="s">
        <v>40</v>
      </c>
      <c r="F161" s="1">
        <f t="shared" si="11"/>
        <v>1.2</v>
      </c>
      <c r="G161" s="12" t="s">
        <v>40</v>
      </c>
      <c r="L161" s="1">
        <v>1016805.19</v>
      </c>
      <c r="M161" s="1">
        <v>1016829.19</v>
      </c>
      <c r="N161" s="1">
        <v>1.2</v>
      </c>
      <c r="O161" s="1" t="s">
        <v>734</v>
      </c>
      <c r="P161" s="1" t="s">
        <v>735</v>
      </c>
      <c r="Q161" s="1" t="s">
        <v>736</v>
      </c>
      <c r="R161" s="1" t="s">
        <v>736</v>
      </c>
      <c r="S161" s="1">
        <v>24</v>
      </c>
    </row>
    <row r="162" spans="1:19" x14ac:dyDescent="0.2">
      <c r="A162" s="1">
        <f t="shared" si="8"/>
        <v>1016829.19</v>
      </c>
      <c r="B162" s="1">
        <f t="shared" si="8"/>
        <v>1016951</v>
      </c>
      <c r="C162" s="1" t="str">
        <f t="shared" si="9"/>
        <v>0.9m FG</v>
      </c>
      <c r="D162" s="1" t="str">
        <f t="shared" si="10"/>
        <v>0.9m FG - Default Depth</v>
      </c>
      <c r="E162" s="1" t="s">
        <v>40</v>
      </c>
      <c r="F162" s="1">
        <f t="shared" si="11"/>
        <v>0.9</v>
      </c>
      <c r="G162" s="12" t="s">
        <v>40</v>
      </c>
      <c r="L162" s="1">
        <v>1016829.19</v>
      </c>
      <c r="M162" s="1">
        <v>1016951</v>
      </c>
      <c r="N162" s="1">
        <v>0.9</v>
      </c>
      <c r="O162" s="1" t="s">
        <v>718</v>
      </c>
      <c r="P162" s="1" t="s">
        <v>719</v>
      </c>
      <c r="Q162" s="1" t="s">
        <v>720</v>
      </c>
      <c r="R162" s="1" t="s">
        <v>721</v>
      </c>
      <c r="S162" s="1">
        <v>121.810000000055</v>
      </c>
    </row>
    <row r="163" spans="1:19" x14ac:dyDescent="0.2">
      <c r="A163" s="1">
        <f t="shared" si="8"/>
        <v>1016951</v>
      </c>
      <c r="B163" s="1">
        <f t="shared" si="8"/>
        <v>1016976</v>
      </c>
      <c r="C163" s="1" t="str">
        <f t="shared" si="9"/>
        <v>1.2m CG</v>
      </c>
      <c r="D163" s="1" t="str">
        <f t="shared" si="10"/>
        <v>1.2m CG - Alignment Sheets</v>
      </c>
      <c r="E163" s="1" t="s">
        <v>40</v>
      </c>
      <c r="F163" s="1">
        <f t="shared" si="11"/>
        <v>1.2</v>
      </c>
      <c r="G163" s="12" t="s">
        <v>40</v>
      </c>
      <c r="L163" s="1">
        <v>1016951</v>
      </c>
      <c r="M163" s="1">
        <v>1016976</v>
      </c>
      <c r="N163" s="1">
        <v>1.2</v>
      </c>
      <c r="O163" s="1" t="s">
        <v>722</v>
      </c>
      <c r="P163" s="1" t="s">
        <v>723</v>
      </c>
      <c r="Q163" s="1" t="s">
        <v>763</v>
      </c>
      <c r="R163" s="1" t="s">
        <v>764</v>
      </c>
      <c r="S163" s="1">
        <v>25</v>
      </c>
    </row>
    <row r="164" spans="1:19" x14ac:dyDescent="0.2">
      <c r="A164" s="1">
        <f t="shared" si="8"/>
        <v>1016976</v>
      </c>
      <c r="B164" s="1">
        <f t="shared" si="8"/>
        <v>1016981.91</v>
      </c>
      <c r="C164" s="1" t="str">
        <f t="shared" si="9"/>
        <v>1.2m WC</v>
      </c>
      <c r="D164" s="1" t="str">
        <f t="shared" si="10"/>
        <v>1.2m WC - DWG# PT610201</v>
      </c>
      <c r="E164" s="1" t="s">
        <v>40</v>
      </c>
      <c r="F164" s="1">
        <f t="shared" si="11"/>
        <v>1.2</v>
      </c>
      <c r="G164" s="12" t="s">
        <v>40</v>
      </c>
      <c r="L164" s="1">
        <v>1016976</v>
      </c>
      <c r="M164" s="1">
        <v>1016981.91</v>
      </c>
      <c r="N164" s="1">
        <v>1.2</v>
      </c>
      <c r="O164" s="1" t="s">
        <v>734</v>
      </c>
      <c r="P164" s="1" t="s">
        <v>735</v>
      </c>
      <c r="Q164" s="1" t="s">
        <v>736</v>
      </c>
      <c r="R164" s="1" t="s">
        <v>736</v>
      </c>
      <c r="S164" s="1">
        <v>5.9100000000325901</v>
      </c>
    </row>
    <row r="165" spans="1:19" x14ac:dyDescent="0.2">
      <c r="A165" s="1">
        <f t="shared" si="8"/>
        <v>1016981.91</v>
      </c>
      <c r="B165" s="1">
        <f t="shared" si="8"/>
        <v>1017469</v>
      </c>
      <c r="C165" s="1" t="str">
        <f t="shared" si="9"/>
        <v>0.9m FG</v>
      </c>
      <c r="D165" s="1" t="str">
        <f t="shared" si="10"/>
        <v>0.9m FG - Default Depth</v>
      </c>
      <c r="E165" s="1" t="s">
        <v>40</v>
      </c>
      <c r="F165" s="1">
        <f t="shared" si="11"/>
        <v>0.9</v>
      </c>
      <c r="G165" s="12" t="s">
        <v>40</v>
      </c>
      <c r="L165" s="1">
        <v>1016981.91</v>
      </c>
      <c r="M165" s="1">
        <v>1017469</v>
      </c>
      <c r="N165" s="1">
        <v>0.9</v>
      </c>
      <c r="O165" s="1" t="s">
        <v>718</v>
      </c>
      <c r="P165" s="1" t="s">
        <v>719</v>
      </c>
      <c r="Q165" s="1" t="s">
        <v>720</v>
      </c>
      <c r="R165" s="1" t="s">
        <v>721</v>
      </c>
      <c r="S165" s="1">
        <v>487.08999999996701</v>
      </c>
    </row>
    <row r="166" spans="1:19" x14ac:dyDescent="0.2">
      <c r="A166" s="1">
        <f t="shared" si="8"/>
        <v>1017469</v>
      </c>
      <c r="B166" s="1">
        <f t="shared" si="8"/>
        <v>1017522</v>
      </c>
      <c r="C166" s="1" t="str">
        <f t="shared" si="9"/>
        <v>1.5m FG</v>
      </c>
      <c r="D166" s="1" t="str">
        <f t="shared" si="10"/>
        <v>1.5m FG - Alignment Sheets</v>
      </c>
      <c r="E166" s="1" t="s">
        <v>40</v>
      </c>
      <c r="F166" s="1">
        <f t="shared" si="11"/>
        <v>1.5</v>
      </c>
      <c r="G166" s="12" t="s">
        <v>40</v>
      </c>
      <c r="L166" s="1">
        <v>1017469</v>
      </c>
      <c r="M166" s="1">
        <v>1017522</v>
      </c>
      <c r="N166" s="1">
        <v>1.5</v>
      </c>
      <c r="O166" s="1" t="s">
        <v>718</v>
      </c>
      <c r="P166" s="1" t="s">
        <v>723</v>
      </c>
      <c r="Q166" s="1" t="s">
        <v>726</v>
      </c>
      <c r="R166" s="1" t="s">
        <v>727</v>
      </c>
      <c r="S166" s="1">
        <v>53</v>
      </c>
    </row>
    <row r="167" spans="1:19" x14ac:dyDescent="0.2">
      <c r="A167" s="1">
        <f t="shared" si="8"/>
        <v>1017522</v>
      </c>
      <c r="B167" s="1">
        <f t="shared" si="8"/>
        <v>1017537</v>
      </c>
      <c r="C167" s="1" t="str">
        <f t="shared" si="9"/>
        <v>0.9m FG</v>
      </c>
      <c r="D167" s="1" t="str">
        <f t="shared" si="10"/>
        <v>0.9m FG - Default Depth</v>
      </c>
      <c r="E167" s="1" t="s">
        <v>40</v>
      </c>
      <c r="F167" s="1">
        <f t="shared" si="11"/>
        <v>0.9</v>
      </c>
      <c r="G167" s="12" t="s">
        <v>40</v>
      </c>
      <c r="L167" s="1">
        <v>1017522</v>
      </c>
      <c r="M167" s="1">
        <v>1017537</v>
      </c>
      <c r="N167" s="1">
        <v>0.9</v>
      </c>
      <c r="O167" s="1" t="s">
        <v>718</v>
      </c>
      <c r="P167" s="1" t="s">
        <v>719</v>
      </c>
      <c r="Q167" s="1" t="s">
        <v>720</v>
      </c>
      <c r="R167" s="1" t="s">
        <v>721</v>
      </c>
      <c r="S167" s="1">
        <v>15</v>
      </c>
    </row>
    <row r="168" spans="1:19" x14ac:dyDescent="0.2">
      <c r="A168" s="1">
        <f t="shared" si="8"/>
        <v>1017537</v>
      </c>
      <c r="B168" s="1">
        <f t="shared" si="8"/>
        <v>1017556</v>
      </c>
      <c r="C168" s="1" t="str">
        <f t="shared" si="9"/>
        <v>2.0m CG</v>
      </c>
      <c r="D168" s="1" t="str">
        <f t="shared" si="10"/>
        <v>2.0m CG - Alignment Sheets</v>
      </c>
      <c r="E168" s="1" t="s">
        <v>40</v>
      </c>
      <c r="F168" s="1">
        <f t="shared" si="11"/>
        <v>2</v>
      </c>
      <c r="G168" s="12" t="s">
        <v>40</v>
      </c>
      <c r="L168" s="1">
        <v>1017537</v>
      </c>
      <c r="M168" s="1">
        <v>1017556</v>
      </c>
      <c r="N168" s="1">
        <v>2</v>
      </c>
      <c r="O168" s="1" t="s">
        <v>722</v>
      </c>
      <c r="P168" s="1" t="s">
        <v>723</v>
      </c>
      <c r="Q168" s="1" t="s">
        <v>774</v>
      </c>
      <c r="R168" s="1" t="s">
        <v>775</v>
      </c>
      <c r="S168" s="1">
        <v>19</v>
      </c>
    </row>
    <row r="169" spans="1:19" x14ac:dyDescent="0.2">
      <c r="A169" s="1">
        <f t="shared" si="8"/>
        <v>1017556</v>
      </c>
      <c r="B169" s="1">
        <f t="shared" si="8"/>
        <v>1018237.45</v>
      </c>
      <c r="C169" s="1" t="str">
        <f t="shared" si="9"/>
        <v>0.9m FG</v>
      </c>
      <c r="D169" s="1" t="str">
        <f t="shared" si="10"/>
        <v>0.9m FG - Default Depth</v>
      </c>
      <c r="E169" s="1" t="s">
        <v>40</v>
      </c>
      <c r="F169" s="1">
        <f t="shared" si="11"/>
        <v>0.9</v>
      </c>
      <c r="G169" s="12" t="s">
        <v>40</v>
      </c>
      <c r="L169" s="1">
        <v>1017556</v>
      </c>
      <c r="M169" s="1">
        <v>1018237.45</v>
      </c>
      <c r="N169" s="1">
        <v>0.9</v>
      </c>
      <c r="O169" s="1" t="s">
        <v>718</v>
      </c>
      <c r="P169" s="1" t="s">
        <v>719</v>
      </c>
      <c r="Q169" s="1" t="s">
        <v>720</v>
      </c>
      <c r="R169" s="1" t="s">
        <v>721</v>
      </c>
      <c r="S169" s="1">
        <v>681.44999999995298</v>
      </c>
    </row>
    <row r="170" spans="1:19" x14ac:dyDescent="0.2">
      <c r="A170" s="1">
        <f t="shared" si="8"/>
        <v>1018237.45</v>
      </c>
      <c r="B170" s="1">
        <f t="shared" si="8"/>
        <v>1018261.45</v>
      </c>
      <c r="C170" s="1" t="str">
        <f t="shared" si="9"/>
        <v>1.5m WC</v>
      </c>
      <c r="D170" s="1" t="str">
        <f t="shared" si="10"/>
        <v>1.5m WC - DWG# PT610001</v>
      </c>
      <c r="E170" s="1" t="s">
        <v>40</v>
      </c>
      <c r="F170" s="1">
        <f t="shared" si="11"/>
        <v>1.5</v>
      </c>
      <c r="G170" s="12" t="s">
        <v>40</v>
      </c>
      <c r="L170" s="1">
        <v>1018237.45</v>
      </c>
      <c r="M170" s="1">
        <v>1018261.45</v>
      </c>
      <c r="N170" s="1">
        <v>1.5</v>
      </c>
      <c r="O170" s="1" t="s">
        <v>734</v>
      </c>
      <c r="P170" s="1" t="s">
        <v>740</v>
      </c>
      <c r="Q170" s="1" t="s">
        <v>741</v>
      </c>
      <c r="R170" s="1" t="s">
        <v>741</v>
      </c>
      <c r="S170" s="1">
        <v>24</v>
      </c>
    </row>
    <row r="171" spans="1:19" x14ac:dyDescent="0.2">
      <c r="A171" s="1">
        <f t="shared" si="8"/>
        <v>1018261.45</v>
      </c>
      <c r="B171" s="1">
        <f t="shared" si="8"/>
        <v>1019108</v>
      </c>
      <c r="C171" s="1" t="str">
        <f t="shared" si="9"/>
        <v>0.9m FG</v>
      </c>
      <c r="D171" s="1" t="str">
        <f t="shared" si="10"/>
        <v>0.9m FG - Default Depth</v>
      </c>
      <c r="E171" s="1" t="s">
        <v>40</v>
      </c>
      <c r="F171" s="1">
        <f t="shared" si="11"/>
        <v>0.9</v>
      </c>
      <c r="G171" s="12" t="s">
        <v>40</v>
      </c>
      <c r="L171" s="1">
        <v>1018261.45</v>
      </c>
      <c r="M171" s="1">
        <v>1019108</v>
      </c>
      <c r="N171" s="1">
        <v>0.9</v>
      </c>
      <c r="O171" s="1" t="s">
        <v>718</v>
      </c>
      <c r="P171" s="1" t="s">
        <v>719</v>
      </c>
      <c r="Q171" s="1" t="s">
        <v>720</v>
      </c>
      <c r="R171" s="1" t="s">
        <v>721</v>
      </c>
      <c r="S171" s="1">
        <v>846.550000000046</v>
      </c>
    </row>
    <row r="172" spans="1:19" x14ac:dyDescent="0.2">
      <c r="A172" s="1">
        <f t="shared" si="8"/>
        <v>1019108</v>
      </c>
      <c r="B172" s="1">
        <f t="shared" si="8"/>
        <v>1019284</v>
      </c>
      <c r="C172" s="1" t="str">
        <f t="shared" si="9"/>
        <v>1.5m FG</v>
      </c>
      <c r="D172" s="1" t="str">
        <f t="shared" si="10"/>
        <v>1.5m FG - Alignment Sheets</v>
      </c>
      <c r="E172" s="1" t="s">
        <v>40</v>
      </c>
      <c r="F172" s="1">
        <f t="shared" si="11"/>
        <v>1.5</v>
      </c>
      <c r="G172" s="12" t="s">
        <v>40</v>
      </c>
      <c r="L172" s="1">
        <v>1019108</v>
      </c>
      <c r="M172" s="1">
        <v>1019284</v>
      </c>
      <c r="N172" s="1">
        <v>1.5</v>
      </c>
      <c r="O172" s="1" t="s">
        <v>718</v>
      </c>
      <c r="P172" s="1" t="s">
        <v>723</v>
      </c>
      <c r="Q172" s="1" t="s">
        <v>726</v>
      </c>
      <c r="R172" s="1" t="s">
        <v>727</v>
      </c>
      <c r="S172" s="1">
        <v>176</v>
      </c>
    </row>
    <row r="173" spans="1:19" x14ac:dyDescent="0.2">
      <c r="A173" s="1">
        <f t="shared" si="8"/>
        <v>1019284</v>
      </c>
      <c r="B173" s="1">
        <f t="shared" si="8"/>
        <v>1019447.05</v>
      </c>
      <c r="C173" s="1" t="str">
        <f t="shared" si="9"/>
        <v>0.9m FG</v>
      </c>
      <c r="D173" s="1" t="str">
        <f t="shared" si="10"/>
        <v>0.9m FG - Default Depth</v>
      </c>
      <c r="E173" s="1" t="s">
        <v>40</v>
      </c>
      <c r="F173" s="1">
        <f t="shared" si="11"/>
        <v>0.9</v>
      </c>
      <c r="G173" s="12" t="s">
        <v>40</v>
      </c>
      <c r="L173" s="1">
        <v>1019284</v>
      </c>
      <c r="M173" s="1">
        <v>1019447.05</v>
      </c>
      <c r="N173" s="1">
        <v>0.9</v>
      </c>
      <c r="O173" s="1" t="s">
        <v>718</v>
      </c>
      <c r="P173" s="1" t="s">
        <v>719</v>
      </c>
      <c r="Q173" s="1" t="s">
        <v>720</v>
      </c>
      <c r="R173" s="1" t="s">
        <v>721</v>
      </c>
      <c r="S173" s="1">
        <v>163.050000000046</v>
      </c>
    </row>
    <row r="174" spans="1:19" x14ac:dyDescent="0.2">
      <c r="A174" s="1">
        <f t="shared" si="8"/>
        <v>1019447.05</v>
      </c>
      <c r="B174" s="1">
        <f t="shared" si="8"/>
        <v>1019471.05</v>
      </c>
      <c r="C174" s="1" t="str">
        <f t="shared" si="9"/>
        <v>1.2m WC</v>
      </c>
      <c r="D174" s="1" t="str">
        <f t="shared" si="10"/>
        <v>1.2m WC - DWG# PT610201</v>
      </c>
      <c r="E174" s="1" t="s">
        <v>40</v>
      </c>
      <c r="F174" s="1">
        <f t="shared" si="11"/>
        <v>1.2</v>
      </c>
      <c r="G174" s="12" t="s">
        <v>40</v>
      </c>
      <c r="L174" s="1">
        <v>1019447.05</v>
      </c>
      <c r="M174" s="1">
        <v>1019471.05</v>
      </c>
      <c r="N174" s="1">
        <v>1.2</v>
      </c>
      <c r="O174" s="1" t="s">
        <v>734</v>
      </c>
      <c r="P174" s="1" t="s">
        <v>735</v>
      </c>
      <c r="Q174" s="1" t="s">
        <v>736</v>
      </c>
      <c r="R174" s="1" t="s">
        <v>736</v>
      </c>
      <c r="S174" s="1">
        <v>24</v>
      </c>
    </row>
    <row r="175" spans="1:19" x14ac:dyDescent="0.2">
      <c r="A175" s="1">
        <f t="shared" si="8"/>
        <v>1019471.05</v>
      </c>
      <c r="B175" s="1">
        <f t="shared" si="8"/>
        <v>1019543</v>
      </c>
      <c r="C175" s="1" t="str">
        <f t="shared" si="9"/>
        <v>0.9m FG</v>
      </c>
      <c r="D175" s="1" t="str">
        <f t="shared" si="10"/>
        <v>0.9m FG - Default Depth</v>
      </c>
      <c r="E175" s="1" t="s">
        <v>40</v>
      </c>
      <c r="F175" s="1">
        <f t="shared" si="11"/>
        <v>0.9</v>
      </c>
      <c r="G175" s="12" t="s">
        <v>40</v>
      </c>
      <c r="L175" s="1">
        <v>1019471.05</v>
      </c>
      <c r="M175" s="1">
        <v>1019543</v>
      </c>
      <c r="N175" s="1">
        <v>0.9</v>
      </c>
      <c r="O175" s="1" t="s">
        <v>718</v>
      </c>
      <c r="P175" s="1" t="s">
        <v>719</v>
      </c>
      <c r="Q175" s="1" t="s">
        <v>720</v>
      </c>
      <c r="R175" s="1" t="s">
        <v>721</v>
      </c>
      <c r="S175" s="1">
        <v>71.949999999953405</v>
      </c>
    </row>
    <row r="176" spans="1:19" x14ac:dyDescent="0.2">
      <c r="A176" s="1">
        <f t="shared" si="8"/>
        <v>1019543</v>
      </c>
      <c r="B176" s="1">
        <f t="shared" si="8"/>
        <v>1019603</v>
      </c>
      <c r="C176" s="1" t="str">
        <f t="shared" si="9"/>
        <v>1.5m FG</v>
      </c>
      <c r="D176" s="1" t="str">
        <f t="shared" si="10"/>
        <v>1.5m FG - Alignment Sheets</v>
      </c>
      <c r="E176" s="1" t="s">
        <v>40</v>
      </c>
      <c r="F176" s="1">
        <f t="shared" si="11"/>
        <v>1.5</v>
      </c>
      <c r="G176" s="12" t="s">
        <v>40</v>
      </c>
      <c r="L176" s="1">
        <v>1019543</v>
      </c>
      <c r="M176" s="1">
        <v>1019603</v>
      </c>
      <c r="N176" s="1">
        <v>1.5</v>
      </c>
      <c r="O176" s="1" t="s">
        <v>718</v>
      </c>
      <c r="P176" s="1" t="s">
        <v>723</v>
      </c>
      <c r="Q176" s="1" t="s">
        <v>726</v>
      </c>
      <c r="R176" s="1" t="s">
        <v>727</v>
      </c>
      <c r="S176" s="1">
        <v>60</v>
      </c>
    </row>
    <row r="177" spans="1:19" x14ac:dyDescent="0.2">
      <c r="A177" s="1">
        <f t="shared" si="8"/>
        <v>1019603</v>
      </c>
      <c r="B177" s="1">
        <f t="shared" si="8"/>
        <v>1019789.89</v>
      </c>
      <c r="C177" s="1" t="str">
        <f t="shared" si="9"/>
        <v>0.9m FG</v>
      </c>
      <c r="D177" s="1" t="str">
        <f t="shared" si="10"/>
        <v>0.9m FG - Default Depth</v>
      </c>
      <c r="E177" s="1" t="s">
        <v>40</v>
      </c>
      <c r="F177" s="1">
        <f t="shared" si="11"/>
        <v>0.9</v>
      </c>
      <c r="G177" s="12" t="s">
        <v>40</v>
      </c>
      <c r="L177" s="1">
        <v>1019603</v>
      </c>
      <c r="M177" s="1">
        <v>1019789.89</v>
      </c>
      <c r="N177" s="1">
        <v>0.9</v>
      </c>
      <c r="O177" s="1" t="s">
        <v>718</v>
      </c>
      <c r="P177" s="1" t="s">
        <v>719</v>
      </c>
      <c r="Q177" s="1" t="s">
        <v>720</v>
      </c>
      <c r="R177" s="1" t="s">
        <v>721</v>
      </c>
      <c r="S177" s="1">
        <v>186.890000000013</v>
      </c>
    </row>
    <row r="178" spans="1:19" x14ac:dyDescent="0.2">
      <c r="A178" s="1">
        <f t="shared" si="8"/>
        <v>1019789.89</v>
      </c>
      <c r="B178" s="1">
        <f t="shared" si="8"/>
        <v>1019801.89</v>
      </c>
      <c r="C178" s="1" t="str">
        <f t="shared" si="9"/>
        <v>1.5m RD</v>
      </c>
      <c r="D178" s="1" t="str">
        <f t="shared" si="10"/>
        <v>1.5m RD - DWG# PT640301</v>
      </c>
      <c r="E178" s="1" t="s">
        <v>40</v>
      </c>
      <c r="F178" s="1">
        <f t="shared" si="11"/>
        <v>1.5</v>
      </c>
      <c r="G178" s="12" t="s">
        <v>40</v>
      </c>
      <c r="L178" s="1">
        <v>1019789.89</v>
      </c>
      <c r="M178" s="1">
        <v>1019801.89</v>
      </c>
      <c r="N178" s="1">
        <v>1.5</v>
      </c>
      <c r="O178" s="1" t="s">
        <v>737</v>
      </c>
      <c r="P178" s="1" t="s">
        <v>738</v>
      </c>
      <c r="Q178" s="1" t="s">
        <v>739</v>
      </c>
      <c r="R178" s="1" t="s">
        <v>739</v>
      </c>
      <c r="S178" s="1">
        <v>12</v>
      </c>
    </row>
    <row r="179" spans="1:19" x14ac:dyDescent="0.2">
      <c r="A179" s="1">
        <f t="shared" si="8"/>
        <v>1019801.89</v>
      </c>
      <c r="B179" s="1">
        <f t="shared" si="8"/>
        <v>1019848</v>
      </c>
      <c r="C179" s="1" t="str">
        <f t="shared" si="9"/>
        <v>0.9m FG</v>
      </c>
      <c r="D179" s="1" t="str">
        <f t="shared" si="10"/>
        <v>0.9m FG - Default Depth</v>
      </c>
      <c r="E179" s="1" t="s">
        <v>40</v>
      </c>
      <c r="F179" s="1">
        <f t="shared" si="11"/>
        <v>0.9</v>
      </c>
      <c r="G179" s="12" t="s">
        <v>40</v>
      </c>
      <c r="L179" s="1">
        <v>1019801.89</v>
      </c>
      <c r="M179" s="1">
        <v>1019848</v>
      </c>
      <c r="N179" s="1">
        <v>0.9</v>
      </c>
      <c r="O179" s="1" t="s">
        <v>718</v>
      </c>
      <c r="P179" s="1" t="s">
        <v>719</v>
      </c>
      <c r="Q179" s="1" t="s">
        <v>720</v>
      </c>
      <c r="R179" s="1" t="s">
        <v>721</v>
      </c>
      <c r="S179" s="1">
        <v>46.109999999986002</v>
      </c>
    </row>
    <row r="180" spans="1:19" x14ac:dyDescent="0.2">
      <c r="A180" s="1">
        <f t="shared" si="8"/>
        <v>1019848</v>
      </c>
      <c r="B180" s="1">
        <f t="shared" si="8"/>
        <v>1019908</v>
      </c>
      <c r="C180" s="1" t="str">
        <f t="shared" si="9"/>
        <v>1.5m FG</v>
      </c>
      <c r="D180" s="1" t="str">
        <f t="shared" si="10"/>
        <v>1.5m FG - Alignment Sheets</v>
      </c>
      <c r="E180" s="1" t="s">
        <v>40</v>
      </c>
      <c r="F180" s="1">
        <f t="shared" si="11"/>
        <v>1.5</v>
      </c>
      <c r="G180" s="12" t="s">
        <v>40</v>
      </c>
      <c r="L180" s="1">
        <v>1019848</v>
      </c>
      <c r="M180" s="1">
        <v>1019908</v>
      </c>
      <c r="N180" s="1">
        <v>1.5</v>
      </c>
      <c r="O180" s="1" t="s">
        <v>718</v>
      </c>
      <c r="P180" s="1" t="s">
        <v>723</v>
      </c>
      <c r="Q180" s="1" t="s">
        <v>726</v>
      </c>
      <c r="R180" s="1" t="s">
        <v>727</v>
      </c>
      <c r="S180" s="1">
        <v>60</v>
      </c>
    </row>
    <row r="181" spans="1:19" x14ac:dyDescent="0.2">
      <c r="A181" s="1">
        <f t="shared" si="8"/>
        <v>1019908</v>
      </c>
      <c r="B181" s="1">
        <f t="shared" si="8"/>
        <v>1020080.3</v>
      </c>
      <c r="C181" s="1" t="str">
        <f t="shared" si="9"/>
        <v>0.9m FG</v>
      </c>
      <c r="D181" s="1" t="str">
        <f t="shared" si="10"/>
        <v>0.9m FG - Default Depth</v>
      </c>
      <c r="E181" s="1" t="s">
        <v>40</v>
      </c>
      <c r="F181" s="1">
        <f t="shared" si="11"/>
        <v>0.9</v>
      </c>
      <c r="G181" s="12" t="s">
        <v>40</v>
      </c>
      <c r="L181" s="1">
        <v>1019908</v>
      </c>
      <c r="M181" s="1">
        <v>1020080.3</v>
      </c>
      <c r="N181" s="1">
        <v>0.9</v>
      </c>
      <c r="O181" s="1" t="s">
        <v>718</v>
      </c>
      <c r="P181" s="1" t="s">
        <v>719</v>
      </c>
      <c r="Q181" s="1" t="s">
        <v>720</v>
      </c>
      <c r="R181" s="1" t="s">
        <v>721</v>
      </c>
      <c r="S181" s="1">
        <v>172.300000000046</v>
      </c>
    </row>
    <row r="182" spans="1:19" x14ac:dyDescent="0.2">
      <c r="A182" s="1">
        <f t="shared" si="8"/>
        <v>1020080.3</v>
      </c>
      <c r="B182" s="1">
        <f t="shared" si="8"/>
        <v>1020092.3</v>
      </c>
      <c r="C182" s="1" t="str">
        <f t="shared" si="9"/>
        <v>2.0m RD</v>
      </c>
      <c r="D182" s="1" t="str">
        <f t="shared" si="10"/>
        <v>2.0m RD - DWG# PT640801</v>
      </c>
      <c r="E182" s="1" t="s">
        <v>40</v>
      </c>
      <c r="F182" s="1">
        <f t="shared" si="11"/>
        <v>2</v>
      </c>
      <c r="G182" s="12" t="s">
        <v>40</v>
      </c>
      <c r="L182" s="1">
        <v>1020080.3</v>
      </c>
      <c r="M182" s="1">
        <v>1020092.3</v>
      </c>
      <c r="N182" s="1">
        <v>2</v>
      </c>
      <c r="O182" s="1" t="s">
        <v>737</v>
      </c>
      <c r="P182" s="1" t="s">
        <v>747</v>
      </c>
      <c r="Q182" s="1" t="s">
        <v>748</v>
      </c>
      <c r="R182" s="1" t="s">
        <v>748</v>
      </c>
      <c r="S182" s="1">
        <v>12</v>
      </c>
    </row>
    <row r="183" spans="1:19" x14ac:dyDescent="0.2">
      <c r="A183" s="1">
        <f t="shared" si="8"/>
        <v>1020092.3</v>
      </c>
      <c r="B183" s="1">
        <f t="shared" si="8"/>
        <v>1020095.05</v>
      </c>
      <c r="C183" s="1" t="str">
        <f t="shared" si="9"/>
        <v>0.9m FG</v>
      </c>
      <c r="D183" s="1" t="str">
        <f t="shared" si="10"/>
        <v>0.9m FG - Default Depth</v>
      </c>
      <c r="E183" s="1" t="s">
        <v>40</v>
      </c>
      <c r="F183" s="1">
        <f t="shared" si="11"/>
        <v>0.9</v>
      </c>
      <c r="G183" s="12" t="s">
        <v>40</v>
      </c>
      <c r="L183" s="1">
        <v>1020092.3</v>
      </c>
      <c r="M183" s="1">
        <v>1020095.05</v>
      </c>
      <c r="N183" s="1">
        <v>0.9</v>
      </c>
      <c r="O183" s="1" t="s">
        <v>718</v>
      </c>
      <c r="P183" s="1" t="s">
        <v>719</v>
      </c>
      <c r="Q183" s="1" t="s">
        <v>720</v>
      </c>
      <c r="R183" s="1" t="s">
        <v>721</v>
      </c>
      <c r="S183" s="1">
        <v>2.75</v>
      </c>
    </row>
    <row r="184" spans="1:19" x14ac:dyDescent="0.2">
      <c r="A184" s="1">
        <f t="shared" si="8"/>
        <v>1020095.05</v>
      </c>
      <c r="B184" s="1">
        <f t="shared" si="8"/>
        <v>1020107.05</v>
      </c>
      <c r="C184" s="1" t="str">
        <f t="shared" si="9"/>
        <v>2.0m RD</v>
      </c>
      <c r="D184" s="1" t="str">
        <f t="shared" si="10"/>
        <v>2.0m RD - DWG# PT640801</v>
      </c>
      <c r="E184" s="1" t="s">
        <v>40</v>
      </c>
      <c r="F184" s="1">
        <f t="shared" si="11"/>
        <v>2</v>
      </c>
      <c r="G184" s="12" t="s">
        <v>40</v>
      </c>
      <c r="L184" s="1">
        <v>1020095.05</v>
      </c>
      <c r="M184" s="1">
        <v>1020107.05</v>
      </c>
      <c r="N184" s="1">
        <v>2</v>
      </c>
      <c r="O184" s="1" t="s">
        <v>737</v>
      </c>
      <c r="P184" s="1" t="s">
        <v>747</v>
      </c>
      <c r="Q184" s="1" t="s">
        <v>748</v>
      </c>
      <c r="R184" s="1" t="s">
        <v>748</v>
      </c>
      <c r="S184" s="1">
        <v>12</v>
      </c>
    </row>
    <row r="185" spans="1:19" x14ac:dyDescent="0.2">
      <c r="A185" s="1">
        <f t="shared" si="8"/>
        <v>1020107.05</v>
      </c>
      <c r="B185" s="1">
        <f t="shared" si="8"/>
        <v>1020135</v>
      </c>
      <c r="C185" s="1" t="str">
        <f t="shared" si="9"/>
        <v>0.9m FG</v>
      </c>
      <c r="D185" s="1" t="str">
        <f t="shared" si="10"/>
        <v>0.9m FG - Default Depth</v>
      </c>
      <c r="E185" s="1" t="s">
        <v>40</v>
      </c>
      <c r="F185" s="1">
        <f t="shared" si="11"/>
        <v>0.9</v>
      </c>
      <c r="G185" s="12" t="s">
        <v>40</v>
      </c>
      <c r="L185" s="1">
        <v>1020107.05</v>
      </c>
      <c r="M185" s="1">
        <v>1020135</v>
      </c>
      <c r="N185" s="1">
        <v>0.9</v>
      </c>
      <c r="O185" s="1" t="s">
        <v>718</v>
      </c>
      <c r="P185" s="1" t="s">
        <v>719</v>
      </c>
      <c r="Q185" s="1" t="s">
        <v>720</v>
      </c>
      <c r="R185" s="1" t="s">
        <v>721</v>
      </c>
      <c r="S185" s="1">
        <v>27.949999999953398</v>
      </c>
    </row>
    <row r="186" spans="1:19" x14ac:dyDescent="0.2">
      <c r="A186" s="1">
        <f t="shared" si="8"/>
        <v>1020135</v>
      </c>
      <c r="B186" s="1">
        <f t="shared" si="8"/>
        <v>1020180</v>
      </c>
      <c r="C186" s="1" t="str">
        <f t="shared" si="9"/>
        <v>1.2m CG</v>
      </c>
      <c r="D186" s="1" t="str">
        <f t="shared" si="10"/>
        <v>1.2m CG - Alignment Sheets</v>
      </c>
      <c r="E186" s="1" t="s">
        <v>40</v>
      </c>
      <c r="F186" s="1">
        <f t="shared" si="11"/>
        <v>1.2</v>
      </c>
      <c r="G186" s="12" t="s">
        <v>40</v>
      </c>
      <c r="L186" s="1">
        <v>1020135</v>
      </c>
      <c r="M186" s="1">
        <v>1020180</v>
      </c>
      <c r="N186" s="1">
        <v>1.2</v>
      </c>
      <c r="O186" s="1" t="s">
        <v>722</v>
      </c>
      <c r="P186" s="1" t="s">
        <v>723</v>
      </c>
      <c r="Q186" s="1" t="s">
        <v>763</v>
      </c>
      <c r="R186" s="1" t="s">
        <v>764</v>
      </c>
      <c r="S186" s="1">
        <v>45</v>
      </c>
    </row>
    <row r="187" spans="1:19" x14ac:dyDescent="0.2">
      <c r="A187" s="1">
        <f t="shared" si="8"/>
        <v>1020180</v>
      </c>
      <c r="B187" s="1">
        <f t="shared" si="8"/>
        <v>1020239</v>
      </c>
      <c r="C187" s="1" t="str">
        <f t="shared" si="9"/>
        <v>2.0m CG</v>
      </c>
      <c r="D187" s="1" t="str">
        <f t="shared" si="10"/>
        <v>2.0m CG - Alignment Sheets</v>
      </c>
      <c r="E187" s="1" t="s">
        <v>40</v>
      </c>
      <c r="F187" s="1">
        <f t="shared" si="11"/>
        <v>2</v>
      </c>
      <c r="G187" s="12" t="s">
        <v>40</v>
      </c>
      <c r="L187" s="1">
        <v>1020180</v>
      </c>
      <c r="M187" s="1">
        <v>1020239</v>
      </c>
      <c r="N187" s="1">
        <v>2</v>
      </c>
      <c r="O187" s="1" t="s">
        <v>722</v>
      </c>
      <c r="P187" s="1" t="s">
        <v>723</v>
      </c>
      <c r="Q187" s="1" t="s">
        <v>774</v>
      </c>
      <c r="R187" s="1" t="s">
        <v>775</v>
      </c>
      <c r="S187" s="1">
        <v>59</v>
      </c>
    </row>
    <row r="188" spans="1:19" x14ac:dyDescent="0.2">
      <c r="A188" s="1">
        <f t="shared" si="8"/>
        <v>1020239</v>
      </c>
      <c r="B188" s="1">
        <f t="shared" si="8"/>
        <v>1020295</v>
      </c>
      <c r="C188" s="1" t="str">
        <f t="shared" si="9"/>
        <v>1.5m FG</v>
      </c>
      <c r="D188" s="1" t="str">
        <f t="shared" si="10"/>
        <v>1.5m FG - Alignment Sheets</v>
      </c>
      <c r="E188" s="1" t="s">
        <v>40</v>
      </c>
      <c r="F188" s="1">
        <f t="shared" si="11"/>
        <v>1.5</v>
      </c>
      <c r="G188" s="12" t="s">
        <v>40</v>
      </c>
      <c r="L188" s="1">
        <v>1020239</v>
      </c>
      <c r="M188" s="1">
        <v>1020295</v>
      </c>
      <c r="N188" s="1">
        <v>1.5</v>
      </c>
      <c r="O188" s="1" t="s">
        <v>718</v>
      </c>
      <c r="P188" s="1" t="s">
        <v>723</v>
      </c>
      <c r="Q188" s="1" t="s">
        <v>726</v>
      </c>
      <c r="R188" s="1" t="s">
        <v>727</v>
      </c>
      <c r="S188" s="1">
        <v>56</v>
      </c>
    </row>
    <row r="189" spans="1:19" x14ac:dyDescent="0.2">
      <c r="A189" s="1">
        <f t="shared" si="8"/>
        <v>1020295</v>
      </c>
      <c r="B189" s="1">
        <f t="shared" si="8"/>
        <v>1020446.31</v>
      </c>
      <c r="C189" s="1" t="str">
        <f t="shared" si="9"/>
        <v>0.9m FG</v>
      </c>
      <c r="D189" s="1" t="str">
        <f t="shared" si="10"/>
        <v>0.9m FG - Default Depth</v>
      </c>
      <c r="E189" s="1" t="s">
        <v>40</v>
      </c>
      <c r="F189" s="1">
        <f t="shared" si="11"/>
        <v>0.9</v>
      </c>
      <c r="G189" s="12" t="s">
        <v>40</v>
      </c>
      <c r="L189" s="1">
        <v>1020295</v>
      </c>
      <c r="M189" s="1">
        <v>1020446.31</v>
      </c>
      <c r="N189" s="1">
        <v>0.9</v>
      </c>
      <c r="O189" s="1" t="s">
        <v>718</v>
      </c>
      <c r="P189" s="1" t="s">
        <v>719</v>
      </c>
      <c r="Q189" s="1" t="s">
        <v>720</v>
      </c>
      <c r="R189" s="1" t="s">
        <v>721</v>
      </c>
      <c r="S189" s="1">
        <v>151.310000000055</v>
      </c>
    </row>
    <row r="190" spans="1:19" x14ac:dyDescent="0.2">
      <c r="A190" s="1">
        <f t="shared" si="8"/>
        <v>1020446.31</v>
      </c>
      <c r="B190" s="1">
        <f t="shared" si="8"/>
        <v>1020458.31</v>
      </c>
      <c r="C190" s="1" t="str">
        <f t="shared" si="9"/>
        <v>2.0m RD</v>
      </c>
      <c r="D190" s="1" t="str">
        <f t="shared" si="10"/>
        <v>2.0m RD - DWG# PT640801</v>
      </c>
      <c r="E190" s="1" t="s">
        <v>40</v>
      </c>
      <c r="F190" s="1">
        <f t="shared" si="11"/>
        <v>2</v>
      </c>
      <c r="G190" s="12" t="s">
        <v>40</v>
      </c>
      <c r="L190" s="1">
        <v>1020446.31</v>
      </c>
      <c r="M190" s="1">
        <v>1020458.31</v>
      </c>
      <c r="N190" s="1">
        <v>2</v>
      </c>
      <c r="O190" s="1" t="s">
        <v>737</v>
      </c>
      <c r="P190" s="1" t="s">
        <v>747</v>
      </c>
      <c r="Q190" s="1" t="s">
        <v>748</v>
      </c>
      <c r="R190" s="1" t="s">
        <v>748</v>
      </c>
      <c r="S190" s="1">
        <v>12</v>
      </c>
    </row>
    <row r="191" spans="1:19" x14ac:dyDescent="0.2">
      <c r="A191" s="1">
        <f t="shared" si="8"/>
        <v>1020458.31</v>
      </c>
      <c r="B191" s="1">
        <f t="shared" si="8"/>
        <v>1020592.67</v>
      </c>
      <c r="C191" s="1" t="str">
        <f t="shared" si="9"/>
        <v>0.9m FG</v>
      </c>
      <c r="D191" s="1" t="str">
        <f t="shared" si="10"/>
        <v>0.9m FG - Default Depth</v>
      </c>
      <c r="E191" s="1" t="s">
        <v>40</v>
      </c>
      <c r="F191" s="1">
        <f t="shared" si="11"/>
        <v>0.9</v>
      </c>
      <c r="G191" s="12" t="s">
        <v>40</v>
      </c>
      <c r="L191" s="1">
        <v>1020458.31</v>
      </c>
      <c r="M191" s="1">
        <v>1020592.67</v>
      </c>
      <c r="N191" s="1">
        <v>0.9</v>
      </c>
      <c r="O191" s="1" t="s">
        <v>718</v>
      </c>
      <c r="P191" s="1" t="s">
        <v>719</v>
      </c>
      <c r="Q191" s="1" t="s">
        <v>720</v>
      </c>
      <c r="R191" s="1" t="s">
        <v>721</v>
      </c>
      <c r="S191" s="1">
        <v>134.359999999986</v>
      </c>
    </row>
    <row r="192" spans="1:19" x14ac:dyDescent="0.2">
      <c r="A192" s="1">
        <f t="shared" si="8"/>
        <v>1020592.67</v>
      </c>
      <c r="B192" s="1">
        <f t="shared" si="8"/>
        <v>1020604.67</v>
      </c>
      <c r="C192" s="1" t="str">
        <f t="shared" si="9"/>
        <v>2.0m RD</v>
      </c>
      <c r="D192" s="1" t="str">
        <f t="shared" si="10"/>
        <v>2.0m RD - DWG# PT640801</v>
      </c>
      <c r="E192" s="1" t="s">
        <v>40</v>
      </c>
      <c r="F192" s="1">
        <f t="shared" si="11"/>
        <v>2</v>
      </c>
      <c r="G192" s="12" t="s">
        <v>40</v>
      </c>
      <c r="L192" s="1">
        <v>1020592.67</v>
      </c>
      <c r="M192" s="1">
        <v>1020604.67</v>
      </c>
      <c r="N192" s="1">
        <v>2</v>
      </c>
      <c r="O192" s="1" t="s">
        <v>737</v>
      </c>
      <c r="P192" s="1" t="s">
        <v>747</v>
      </c>
      <c r="Q192" s="1" t="s">
        <v>748</v>
      </c>
      <c r="R192" s="1" t="s">
        <v>748</v>
      </c>
      <c r="S192" s="1">
        <v>12</v>
      </c>
    </row>
    <row r="193" spans="1:19" x14ac:dyDescent="0.2">
      <c r="A193" s="1">
        <f t="shared" si="8"/>
        <v>1020604.67</v>
      </c>
      <c r="B193" s="1">
        <f t="shared" si="8"/>
        <v>1020988.95</v>
      </c>
      <c r="C193" s="1" t="str">
        <f t="shared" si="9"/>
        <v>0.9m FG</v>
      </c>
      <c r="D193" s="1" t="str">
        <f t="shared" si="10"/>
        <v>0.9m FG - Default Depth</v>
      </c>
      <c r="E193" s="1" t="s">
        <v>40</v>
      </c>
      <c r="F193" s="1">
        <f t="shared" si="11"/>
        <v>0.9</v>
      </c>
      <c r="G193" s="12" t="s">
        <v>40</v>
      </c>
      <c r="L193" s="1">
        <v>1020604.67</v>
      </c>
      <c r="M193" s="1">
        <v>1020988.95</v>
      </c>
      <c r="N193" s="1">
        <v>0.9</v>
      </c>
      <c r="O193" s="1" t="s">
        <v>718</v>
      </c>
      <c r="P193" s="1" t="s">
        <v>719</v>
      </c>
      <c r="Q193" s="1" t="s">
        <v>720</v>
      </c>
      <c r="R193" s="1" t="s">
        <v>721</v>
      </c>
      <c r="S193" s="1">
        <v>384.27999999991101</v>
      </c>
    </row>
    <row r="194" spans="1:19" x14ac:dyDescent="0.2">
      <c r="A194" s="1">
        <f t="shared" si="8"/>
        <v>1020988.95</v>
      </c>
      <c r="B194" s="1">
        <f t="shared" si="8"/>
        <v>1021012.95</v>
      </c>
      <c r="C194" s="1" t="str">
        <f t="shared" si="9"/>
        <v>1.2m WC</v>
      </c>
      <c r="D194" s="1" t="str">
        <f t="shared" si="10"/>
        <v>1.2m WC - DWG# PT610201</v>
      </c>
      <c r="E194" s="1" t="s">
        <v>40</v>
      </c>
      <c r="F194" s="1">
        <f t="shared" si="11"/>
        <v>1.2</v>
      </c>
      <c r="G194" s="12" t="s">
        <v>40</v>
      </c>
      <c r="L194" s="1">
        <v>1020988.95</v>
      </c>
      <c r="M194" s="1">
        <v>1021012.95</v>
      </c>
      <c r="N194" s="1">
        <v>1.2</v>
      </c>
      <c r="O194" s="1" t="s">
        <v>734</v>
      </c>
      <c r="P194" s="1" t="s">
        <v>735</v>
      </c>
      <c r="Q194" s="1" t="s">
        <v>736</v>
      </c>
      <c r="R194" s="1" t="s">
        <v>736</v>
      </c>
      <c r="S194" s="1">
        <v>24</v>
      </c>
    </row>
    <row r="195" spans="1:19" x14ac:dyDescent="0.2">
      <c r="A195" s="1">
        <f t="shared" ref="A195:B258" si="12">L195</f>
        <v>1021012.95</v>
      </c>
      <c r="B195" s="1">
        <f t="shared" si="12"/>
        <v>1021065.61</v>
      </c>
      <c r="C195" s="1" t="str">
        <f t="shared" ref="C195:C258" si="13">Q195</f>
        <v>0.9m FG</v>
      </c>
      <c r="D195" s="1" t="str">
        <f t="shared" ref="D195:D258" si="14">Q195&amp;" - "&amp;P195</f>
        <v>0.9m FG - Default Depth</v>
      </c>
      <c r="E195" s="1" t="s">
        <v>40</v>
      </c>
      <c r="F195" s="1">
        <f t="shared" ref="F195:F258" si="15">_xlfn.NUMBERVALUE(TRIM(LEFT(Q195,3)))</f>
        <v>0.9</v>
      </c>
      <c r="G195" s="12" t="s">
        <v>40</v>
      </c>
      <c r="L195" s="1">
        <v>1021012.95</v>
      </c>
      <c r="M195" s="1">
        <v>1021065.61</v>
      </c>
      <c r="N195" s="1">
        <v>0.9</v>
      </c>
      <c r="O195" s="1" t="s">
        <v>718</v>
      </c>
      <c r="P195" s="1" t="s">
        <v>719</v>
      </c>
      <c r="Q195" s="1" t="s">
        <v>720</v>
      </c>
      <c r="R195" s="1" t="s">
        <v>721</v>
      </c>
      <c r="S195" s="1">
        <v>52.660000000032497</v>
      </c>
    </row>
    <row r="196" spans="1:19" x14ac:dyDescent="0.2">
      <c r="A196" s="1">
        <f t="shared" si="12"/>
        <v>1021065.61</v>
      </c>
      <c r="B196" s="1">
        <f t="shared" si="12"/>
        <v>1021077.61</v>
      </c>
      <c r="C196" s="1" t="str">
        <f t="shared" si="13"/>
        <v>2.0m RD</v>
      </c>
      <c r="D196" s="1" t="str">
        <f t="shared" si="14"/>
        <v>2.0m RD - DWG# PT640801</v>
      </c>
      <c r="E196" s="1" t="s">
        <v>40</v>
      </c>
      <c r="F196" s="1">
        <f t="shared" si="15"/>
        <v>2</v>
      </c>
      <c r="G196" s="12" t="s">
        <v>40</v>
      </c>
      <c r="L196" s="1">
        <v>1021065.61</v>
      </c>
      <c r="M196" s="1">
        <v>1021077.61</v>
      </c>
      <c r="N196" s="1">
        <v>2</v>
      </c>
      <c r="O196" s="1" t="s">
        <v>737</v>
      </c>
      <c r="P196" s="1" t="s">
        <v>747</v>
      </c>
      <c r="Q196" s="1" t="s">
        <v>748</v>
      </c>
      <c r="R196" s="1" t="s">
        <v>748</v>
      </c>
      <c r="S196" s="1">
        <v>12</v>
      </c>
    </row>
    <row r="197" spans="1:19" x14ac:dyDescent="0.2">
      <c r="A197" s="1">
        <f t="shared" si="12"/>
        <v>1021077.61</v>
      </c>
      <c r="B197" s="1">
        <f t="shared" si="12"/>
        <v>1021401.86</v>
      </c>
      <c r="C197" s="1" t="str">
        <f t="shared" si="13"/>
        <v>0.9m FG</v>
      </c>
      <c r="D197" s="1" t="str">
        <f t="shared" si="14"/>
        <v>0.9m FG - Default Depth</v>
      </c>
      <c r="E197" s="1" t="s">
        <v>40</v>
      </c>
      <c r="F197" s="1">
        <f t="shared" si="15"/>
        <v>0.9</v>
      </c>
      <c r="G197" s="12" t="s">
        <v>40</v>
      </c>
      <c r="L197" s="1">
        <v>1021077.61</v>
      </c>
      <c r="M197" s="1">
        <v>1021401.86</v>
      </c>
      <c r="N197" s="1">
        <v>0.9</v>
      </c>
      <c r="O197" s="1" t="s">
        <v>718</v>
      </c>
      <c r="P197" s="1" t="s">
        <v>719</v>
      </c>
      <c r="Q197" s="1" t="s">
        <v>720</v>
      </c>
      <c r="R197" s="1" t="s">
        <v>721</v>
      </c>
      <c r="S197" s="1">
        <v>324.25</v>
      </c>
    </row>
    <row r="198" spans="1:19" x14ac:dyDescent="0.2">
      <c r="A198" s="1">
        <f t="shared" si="12"/>
        <v>1021401.86</v>
      </c>
      <c r="B198" s="1">
        <f t="shared" si="12"/>
        <v>1021413.86</v>
      </c>
      <c r="C198" s="1" t="str">
        <f t="shared" si="13"/>
        <v>1.5m RD</v>
      </c>
      <c r="D198" s="1" t="str">
        <f t="shared" si="14"/>
        <v>1.5m RD - DWG# PT640301</v>
      </c>
      <c r="E198" s="1" t="s">
        <v>40</v>
      </c>
      <c r="F198" s="1">
        <f t="shared" si="15"/>
        <v>1.5</v>
      </c>
      <c r="G198" s="12" t="s">
        <v>40</v>
      </c>
      <c r="L198" s="1">
        <v>1021401.86</v>
      </c>
      <c r="M198" s="1">
        <v>1021413.86</v>
      </c>
      <c r="N198" s="1">
        <v>1.5</v>
      </c>
      <c r="O198" s="1" t="s">
        <v>737</v>
      </c>
      <c r="P198" s="1" t="s">
        <v>738</v>
      </c>
      <c r="Q198" s="1" t="s">
        <v>739</v>
      </c>
      <c r="R198" s="1" t="s">
        <v>739</v>
      </c>
      <c r="S198" s="1">
        <v>12</v>
      </c>
    </row>
    <row r="199" spans="1:19" x14ac:dyDescent="0.2">
      <c r="A199" s="1">
        <f t="shared" si="12"/>
        <v>1021413.86</v>
      </c>
      <c r="B199" s="1">
        <f t="shared" si="12"/>
        <v>1021497.3</v>
      </c>
      <c r="C199" s="1" t="str">
        <f t="shared" si="13"/>
        <v>0.9m FG</v>
      </c>
      <c r="D199" s="1" t="str">
        <f t="shared" si="14"/>
        <v>0.9m FG - Default Depth</v>
      </c>
      <c r="E199" s="1" t="s">
        <v>40</v>
      </c>
      <c r="F199" s="1">
        <f t="shared" si="15"/>
        <v>0.9</v>
      </c>
      <c r="G199" s="12" t="s">
        <v>40</v>
      </c>
      <c r="L199" s="1">
        <v>1021413.86</v>
      </c>
      <c r="M199" s="1">
        <v>1021497.3</v>
      </c>
      <c r="N199" s="1">
        <v>0.9</v>
      </c>
      <c r="O199" s="1" t="s">
        <v>718</v>
      </c>
      <c r="P199" s="1" t="s">
        <v>719</v>
      </c>
      <c r="Q199" s="1" t="s">
        <v>720</v>
      </c>
      <c r="R199" s="1" t="s">
        <v>721</v>
      </c>
      <c r="S199" s="1">
        <v>83.440000000060493</v>
      </c>
    </row>
    <row r="200" spans="1:19" x14ac:dyDescent="0.2">
      <c r="A200" s="1">
        <f t="shared" si="12"/>
        <v>1021497.3</v>
      </c>
      <c r="B200" s="1">
        <f t="shared" si="12"/>
        <v>1021521.3</v>
      </c>
      <c r="C200" s="1" t="str">
        <f t="shared" si="13"/>
        <v>1.2m WC</v>
      </c>
      <c r="D200" s="1" t="str">
        <f t="shared" si="14"/>
        <v>1.2m WC - DWG# PT610201</v>
      </c>
      <c r="E200" s="1" t="s">
        <v>40</v>
      </c>
      <c r="F200" s="1">
        <f t="shared" si="15"/>
        <v>1.2</v>
      </c>
      <c r="G200" s="12" t="s">
        <v>40</v>
      </c>
      <c r="L200" s="1">
        <v>1021497.3</v>
      </c>
      <c r="M200" s="1">
        <v>1021521.3</v>
      </c>
      <c r="N200" s="1">
        <v>1.2</v>
      </c>
      <c r="O200" s="1" t="s">
        <v>734</v>
      </c>
      <c r="P200" s="1" t="s">
        <v>735</v>
      </c>
      <c r="Q200" s="1" t="s">
        <v>736</v>
      </c>
      <c r="R200" s="1" t="s">
        <v>736</v>
      </c>
      <c r="S200" s="1">
        <v>24</v>
      </c>
    </row>
    <row r="201" spans="1:19" x14ac:dyDescent="0.2">
      <c r="A201" s="1">
        <f t="shared" si="12"/>
        <v>1021521.3</v>
      </c>
      <c r="B201" s="1">
        <f t="shared" si="12"/>
        <v>1021548.31</v>
      </c>
      <c r="C201" s="1" t="str">
        <f t="shared" si="13"/>
        <v>0.9m FG</v>
      </c>
      <c r="D201" s="1" t="str">
        <f t="shared" si="14"/>
        <v>0.9m FG - Default Depth</v>
      </c>
      <c r="E201" s="1" t="s">
        <v>40</v>
      </c>
      <c r="F201" s="1">
        <f t="shared" si="15"/>
        <v>0.9</v>
      </c>
      <c r="G201" s="12" t="s">
        <v>40</v>
      </c>
      <c r="L201" s="1">
        <v>1021521.3</v>
      </c>
      <c r="M201" s="1">
        <v>1021548.31</v>
      </c>
      <c r="N201" s="1">
        <v>0.9</v>
      </c>
      <c r="O201" s="1" t="s">
        <v>718</v>
      </c>
      <c r="P201" s="1" t="s">
        <v>719</v>
      </c>
      <c r="Q201" s="1" t="s">
        <v>720</v>
      </c>
      <c r="R201" s="1" t="s">
        <v>721</v>
      </c>
      <c r="S201" s="1">
        <v>27.010000000009299</v>
      </c>
    </row>
    <row r="202" spans="1:19" x14ac:dyDescent="0.2">
      <c r="A202" s="1">
        <f t="shared" si="12"/>
        <v>1021548.31</v>
      </c>
      <c r="B202" s="1">
        <f t="shared" si="12"/>
        <v>1021572.31</v>
      </c>
      <c r="C202" s="1" t="str">
        <f t="shared" si="13"/>
        <v>1.2m WC</v>
      </c>
      <c r="D202" s="1" t="str">
        <f t="shared" si="14"/>
        <v>1.2m WC - DWG# PT610201</v>
      </c>
      <c r="E202" s="1" t="s">
        <v>40</v>
      </c>
      <c r="F202" s="1">
        <f t="shared" si="15"/>
        <v>1.2</v>
      </c>
      <c r="G202" s="12" t="s">
        <v>40</v>
      </c>
      <c r="L202" s="1">
        <v>1021548.31</v>
      </c>
      <c r="M202" s="1">
        <v>1021572.31</v>
      </c>
      <c r="N202" s="1">
        <v>1.2</v>
      </c>
      <c r="O202" s="1" t="s">
        <v>734</v>
      </c>
      <c r="P202" s="1" t="s">
        <v>735</v>
      </c>
      <c r="Q202" s="1" t="s">
        <v>736</v>
      </c>
      <c r="R202" s="1" t="s">
        <v>736</v>
      </c>
      <c r="S202" s="1">
        <v>24</v>
      </c>
    </row>
    <row r="203" spans="1:19" x14ac:dyDescent="0.2">
      <c r="A203" s="1">
        <f t="shared" si="12"/>
        <v>1021572.31</v>
      </c>
      <c r="B203" s="1">
        <f t="shared" si="12"/>
        <v>1021768</v>
      </c>
      <c r="C203" s="1" t="str">
        <f t="shared" si="13"/>
        <v>0.9m FG</v>
      </c>
      <c r="D203" s="1" t="str">
        <f t="shared" si="14"/>
        <v>0.9m FG - Default Depth</v>
      </c>
      <c r="E203" s="1" t="s">
        <v>40</v>
      </c>
      <c r="F203" s="1">
        <f t="shared" si="15"/>
        <v>0.9</v>
      </c>
      <c r="G203" s="12" t="s">
        <v>40</v>
      </c>
      <c r="L203" s="1">
        <v>1021572.31</v>
      </c>
      <c r="M203" s="1">
        <v>1021768</v>
      </c>
      <c r="N203" s="1">
        <v>0.9</v>
      </c>
      <c r="O203" s="1" t="s">
        <v>718</v>
      </c>
      <c r="P203" s="1" t="s">
        <v>719</v>
      </c>
      <c r="Q203" s="1" t="s">
        <v>720</v>
      </c>
      <c r="R203" s="1" t="s">
        <v>721</v>
      </c>
      <c r="S203" s="1">
        <v>195.68999999994401</v>
      </c>
    </row>
    <row r="204" spans="1:19" x14ac:dyDescent="0.2">
      <c r="A204" s="1">
        <f t="shared" si="12"/>
        <v>1021768</v>
      </c>
      <c r="B204" s="1">
        <f t="shared" si="12"/>
        <v>1021793</v>
      </c>
      <c r="C204" s="1" t="str">
        <f t="shared" si="13"/>
        <v>1.5m CG</v>
      </c>
      <c r="D204" s="1" t="str">
        <f t="shared" si="14"/>
        <v>1.5m CG - Alignment Sheets</v>
      </c>
      <c r="E204" s="1" t="s">
        <v>40</v>
      </c>
      <c r="F204" s="1">
        <f t="shared" si="15"/>
        <v>1.5</v>
      </c>
      <c r="G204" s="12" t="s">
        <v>40</v>
      </c>
      <c r="L204" s="1">
        <v>1021768</v>
      </c>
      <c r="M204" s="1">
        <v>1021793</v>
      </c>
      <c r="N204" s="1">
        <v>1.5</v>
      </c>
      <c r="O204" s="1" t="s">
        <v>722</v>
      </c>
      <c r="P204" s="1" t="s">
        <v>723</v>
      </c>
      <c r="Q204" s="1" t="s">
        <v>724</v>
      </c>
      <c r="R204" s="1" t="s">
        <v>725</v>
      </c>
      <c r="S204" s="1">
        <v>25</v>
      </c>
    </row>
    <row r="205" spans="1:19" x14ac:dyDescent="0.2">
      <c r="A205" s="1">
        <f t="shared" si="12"/>
        <v>1021793</v>
      </c>
      <c r="B205" s="1">
        <f t="shared" si="12"/>
        <v>1021831</v>
      </c>
      <c r="C205" s="1" t="str">
        <f t="shared" si="13"/>
        <v>0.9m FG</v>
      </c>
      <c r="D205" s="1" t="str">
        <f t="shared" si="14"/>
        <v>0.9m FG - Default Depth</v>
      </c>
      <c r="E205" s="1" t="s">
        <v>40</v>
      </c>
      <c r="F205" s="1">
        <f t="shared" si="15"/>
        <v>0.9</v>
      </c>
      <c r="G205" s="12" t="s">
        <v>40</v>
      </c>
      <c r="L205" s="1">
        <v>1021793</v>
      </c>
      <c r="M205" s="1">
        <v>1021831</v>
      </c>
      <c r="N205" s="1">
        <v>0.9</v>
      </c>
      <c r="O205" s="1" t="s">
        <v>718</v>
      </c>
      <c r="P205" s="1" t="s">
        <v>719</v>
      </c>
      <c r="Q205" s="1" t="s">
        <v>720</v>
      </c>
      <c r="R205" s="1" t="s">
        <v>721</v>
      </c>
      <c r="S205" s="1">
        <v>38</v>
      </c>
    </row>
    <row r="206" spans="1:19" x14ac:dyDescent="0.2">
      <c r="A206" s="1">
        <f t="shared" si="12"/>
        <v>1021831</v>
      </c>
      <c r="B206" s="1">
        <f t="shared" si="12"/>
        <v>1021891</v>
      </c>
      <c r="C206" s="1" t="str">
        <f t="shared" si="13"/>
        <v>1.5m FG</v>
      </c>
      <c r="D206" s="1" t="str">
        <f t="shared" si="14"/>
        <v>1.5m FG - Alignment Sheets</v>
      </c>
      <c r="E206" s="1" t="s">
        <v>40</v>
      </c>
      <c r="F206" s="1">
        <f t="shared" si="15"/>
        <v>1.5</v>
      </c>
      <c r="G206" s="12" t="s">
        <v>40</v>
      </c>
      <c r="L206" s="1">
        <v>1021831</v>
      </c>
      <c r="M206" s="1">
        <v>1021891</v>
      </c>
      <c r="N206" s="1">
        <v>1.5</v>
      </c>
      <c r="O206" s="1" t="s">
        <v>718</v>
      </c>
      <c r="P206" s="1" t="s">
        <v>723</v>
      </c>
      <c r="Q206" s="1" t="s">
        <v>726</v>
      </c>
      <c r="R206" s="1" t="s">
        <v>727</v>
      </c>
      <c r="S206" s="1">
        <v>60</v>
      </c>
    </row>
    <row r="207" spans="1:19" x14ac:dyDescent="0.2">
      <c r="A207" s="1">
        <f t="shared" si="12"/>
        <v>1021891</v>
      </c>
      <c r="B207" s="1">
        <f t="shared" si="12"/>
        <v>1021893.89</v>
      </c>
      <c r="C207" s="1" t="str">
        <f t="shared" si="13"/>
        <v>1.2m WC</v>
      </c>
      <c r="D207" s="1" t="str">
        <f t="shared" si="14"/>
        <v>1.2m WC - DWG# PT610201</v>
      </c>
      <c r="E207" s="1" t="s">
        <v>40</v>
      </c>
      <c r="F207" s="1">
        <f t="shared" si="15"/>
        <v>1.2</v>
      </c>
      <c r="G207" s="12" t="s">
        <v>40</v>
      </c>
      <c r="L207" s="1">
        <v>1021891</v>
      </c>
      <c r="M207" s="1">
        <v>1021893.89</v>
      </c>
      <c r="N207" s="1">
        <v>1.2</v>
      </c>
      <c r="O207" s="1" t="s">
        <v>734</v>
      </c>
      <c r="P207" s="1" t="s">
        <v>735</v>
      </c>
      <c r="Q207" s="1" t="s">
        <v>736</v>
      </c>
      <c r="R207" s="1" t="s">
        <v>736</v>
      </c>
      <c r="S207" s="1">
        <v>2.8900000000139698</v>
      </c>
    </row>
    <row r="208" spans="1:19" x14ac:dyDescent="0.2">
      <c r="A208" s="1">
        <f t="shared" si="12"/>
        <v>1021893.89</v>
      </c>
      <c r="B208" s="1">
        <f t="shared" si="12"/>
        <v>1022013</v>
      </c>
      <c r="C208" s="1" t="str">
        <f t="shared" si="13"/>
        <v>0.9m FG</v>
      </c>
      <c r="D208" s="1" t="str">
        <f t="shared" si="14"/>
        <v>0.9m FG - Default Depth</v>
      </c>
      <c r="E208" s="1" t="s">
        <v>40</v>
      </c>
      <c r="F208" s="1">
        <f t="shared" si="15"/>
        <v>0.9</v>
      </c>
      <c r="G208" s="12" t="s">
        <v>40</v>
      </c>
      <c r="L208" s="1">
        <v>1021893.89</v>
      </c>
      <c r="M208" s="1">
        <v>1022013</v>
      </c>
      <c r="N208" s="1">
        <v>0.9</v>
      </c>
      <c r="O208" s="1" t="s">
        <v>718</v>
      </c>
      <c r="P208" s="1" t="s">
        <v>719</v>
      </c>
      <c r="Q208" s="1" t="s">
        <v>720</v>
      </c>
      <c r="R208" s="1" t="s">
        <v>721</v>
      </c>
      <c r="S208" s="1">
        <v>119.109999999986</v>
      </c>
    </row>
    <row r="209" spans="1:19" x14ac:dyDescent="0.2">
      <c r="A209" s="1">
        <f t="shared" si="12"/>
        <v>1022013</v>
      </c>
      <c r="B209" s="1">
        <f t="shared" si="12"/>
        <v>1022073</v>
      </c>
      <c r="C209" s="1" t="str">
        <f t="shared" si="13"/>
        <v>1.5m FG</v>
      </c>
      <c r="D209" s="1" t="str">
        <f t="shared" si="14"/>
        <v>1.5m FG - Alignment Sheets</v>
      </c>
      <c r="E209" s="1" t="s">
        <v>40</v>
      </c>
      <c r="F209" s="1">
        <f t="shared" si="15"/>
        <v>1.5</v>
      </c>
      <c r="G209" s="12" t="s">
        <v>40</v>
      </c>
      <c r="L209" s="1">
        <v>1022013</v>
      </c>
      <c r="M209" s="1">
        <v>1022073</v>
      </c>
      <c r="N209" s="1">
        <v>1.5</v>
      </c>
      <c r="O209" s="1" t="s">
        <v>718</v>
      </c>
      <c r="P209" s="1" t="s">
        <v>723</v>
      </c>
      <c r="Q209" s="1" t="s">
        <v>726</v>
      </c>
      <c r="R209" s="1" t="s">
        <v>727</v>
      </c>
      <c r="S209" s="1">
        <v>60</v>
      </c>
    </row>
    <row r="210" spans="1:19" x14ac:dyDescent="0.2">
      <c r="A210" s="1">
        <f t="shared" si="12"/>
        <v>1022073</v>
      </c>
      <c r="B210" s="1">
        <f t="shared" si="12"/>
        <v>1022093.88</v>
      </c>
      <c r="C210" s="1" t="str">
        <f t="shared" si="13"/>
        <v>0.9m FG</v>
      </c>
      <c r="D210" s="1" t="str">
        <f t="shared" si="14"/>
        <v>0.9m FG - Default Depth</v>
      </c>
      <c r="E210" s="1" t="s">
        <v>40</v>
      </c>
      <c r="F210" s="1">
        <f t="shared" si="15"/>
        <v>0.9</v>
      </c>
      <c r="G210" s="12" t="s">
        <v>40</v>
      </c>
      <c r="L210" s="1">
        <v>1022073</v>
      </c>
      <c r="M210" s="1">
        <v>1022093.88</v>
      </c>
      <c r="N210" s="1">
        <v>0.9</v>
      </c>
      <c r="O210" s="1" t="s">
        <v>718</v>
      </c>
      <c r="P210" s="1" t="s">
        <v>719</v>
      </c>
      <c r="Q210" s="1" t="s">
        <v>720</v>
      </c>
      <c r="R210" s="1" t="s">
        <v>721</v>
      </c>
      <c r="S210" s="1">
        <v>20.8800000000046</v>
      </c>
    </row>
    <row r="211" spans="1:19" x14ac:dyDescent="0.2">
      <c r="A211" s="1">
        <f t="shared" si="12"/>
        <v>1022093.88</v>
      </c>
      <c r="B211" s="1">
        <f t="shared" si="12"/>
        <v>1022117.88</v>
      </c>
      <c r="C211" s="1" t="str">
        <f t="shared" si="13"/>
        <v>1.2m WC</v>
      </c>
      <c r="D211" s="1" t="str">
        <f t="shared" si="14"/>
        <v>1.2m WC - DWG# PT610201</v>
      </c>
      <c r="E211" s="1" t="s">
        <v>40</v>
      </c>
      <c r="F211" s="1">
        <f t="shared" si="15"/>
        <v>1.2</v>
      </c>
      <c r="G211" s="12" t="s">
        <v>40</v>
      </c>
      <c r="L211" s="1">
        <v>1022093.88</v>
      </c>
      <c r="M211" s="1">
        <v>1022117.88</v>
      </c>
      <c r="N211" s="1">
        <v>1.2</v>
      </c>
      <c r="O211" s="1" t="s">
        <v>734</v>
      </c>
      <c r="P211" s="1" t="s">
        <v>735</v>
      </c>
      <c r="Q211" s="1" t="s">
        <v>736</v>
      </c>
      <c r="R211" s="1" t="s">
        <v>736</v>
      </c>
      <c r="S211" s="1">
        <v>24</v>
      </c>
    </row>
    <row r="212" spans="1:19" x14ac:dyDescent="0.2">
      <c r="A212" s="1">
        <f t="shared" si="12"/>
        <v>1022117.88</v>
      </c>
      <c r="B212" s="1">
        <f t="shared" si="12"/>
        <v>1022253.46</v>
      </c>
      <c r="C212" s="1" t="str">
        <f t="shared" si="13"/>
        <v>0.9m FG</v>
      </c>
      <c r="D212" s="1" t="str">
        <f t="shared" si="14"/>
        <v>0.9m FG - Default Depth</v>
      </c>
      <c r="E212" s="1" t="s">
        <v>40</v>
      </c>
      <c r="F212" s="1">
        <f t="shared" si="15"/>
        <v>0.9</v>
      </c>
      <c r="G212" s="12" t="s">
        <v>40</v>
      </c>
      <c r="L212" s="1">
        <v>1022117.88</v>
      </c>
      <c r="M212" s="1">
        <v>1022253.46</v>
      </c>
      <c r="N212" s="1">
        <v>0.9</v>
      </c>
      <c r="O212" s="1" t="s">
        <v>718</v>
      </c>
      <c r="P212" s="1" t="s">
        <v>719</v>
      </c>
      <c r="Q212" s="1" t="s">
        <v>720</v>
      </c>
      <c r="R212" s="1" t="s">
        <v>721</v>
      </c>
      <c r="S212" s="1">
        <v>135.57999999995801</v>
      </c>
    </row>
    <row r="213" spans="1:19" x14ac:dyDescent="0.2">
      <c r="A213" s="1">
        <f t="shared" si="12"/>
        <v>1022253.46</v>
      </c>
      <c r="B213" s="1">
        <f t="shared" si="12"/>
        <v>1022265.46</v>
      </c>
      <c r="C213" s="1" t="str">
        <f t="shared" si="13"/>
        <v>1.5m RD</v>
      </c>
      <c r="D213" s="1" t="str">
        <f t="shared" si="14"/>
        <v>1.5m RD - DWG# PT640301</v>
      </c>
      <c r="E213" s="1" t="s">
        <v>40</v>
      </c>
      <c r="F213" s="1">
        <f t="shared" si="15"/>
        <v>1.5</v>
      </c>
      <c r="G213" s="12" t="s">
        <v>40</v>
      </c>
      <c r="L213" s="1">
        <v>1022253.46</v>
      </c>
      <c r="M213" s="1">
        <v>1022265.46</v>
      </c>
      <c r="N213" s="1">
        <v>1.5</v>
      </c>
      <c r="O213" s="1" t="s">
        <v>737</v>
      </c>
      <c r="P213" s="1" t="s">
        <v>738</v>
      </c>
      <c r="Q213" s="1" t="s">
        <v>739</v>
      </c>
      <c r="R213" s="1" t="s">
        <v>739</v>
      </c>
      <c r="S213" s="1">
        <v>12</v>
      </c>
    </row>
    <row r="214" spans="1:19" x14ac:dyDescent="0.2">
      <c r="A214" s="1">
        <f t="shared" si="12"/>
        <v>1022265.46</v>
      </c>
      <c r="B214" s="1">
        <f t="shared" si="12"/>
        <v>1022317.33</v>
      </c>
      <c r="C214" s="1" t="str">
        <f t="shared" si="13"/>
        <v>0.9m FG</v>
      </c>
      <c r="D214" s="1" t="str">
        <f t="shared" si="14"/>
        <v>0.9m FG - Default Depth</v>
      </c>
      <c r="E214" s="1" t="s">
        <v>40</v>
      </c>
      <c r="F214" s="1">
        <f t="shared" si="15"/>
        <v>0.9</v>
      </c>
      <c r="G214" s="12" t="s">
        <v>40</v>
      </c>
      <c r="L214" s="1">
        <v>1022265.46</v>
      </c>
      <c r="M214" s="1">
        <v>1022317.33</v>
      </c>
      <c r="N214" s="1">
        <v>0.9</v>
      </c>
      <c r="O214" s="1" t="s">
        <v>718</v>
      </c>
      <c r="P214" s="1" t="s">
        <v>719</v>
      </c>
      <c r="Q214" s="1" t="s">
        <v>720</v>
      </c>
      <c r="R214" s="1" t="s">
        <v>721</v>
      </c>
      <c r="S214" s="1">
        <v>51.869999999995301</v>
      </c>
    </row>
    <row r="215" spans="1:19" x14ac:dyDescent="0.2">
      <c r="A215" s="1">
        <f t="shared" si="12"/>
        <v>1022317.33</v>
      </c>
      <c r="B215" s="1">
        <f t="shared" si="12"/>
        <v>1022341.33</v>
      </c>
      <c r="C215" s="1" t="str">
        <f t="shared" si="13"/>
        <v>1.2m WC</v>
      </c>
      <c r="D215" s="1" t="str">
        <f t="shared" si="14"/>
        <v>1.2m WC - DWG# PT610201</v>
      </c>
      <c r="E215" s="1" t="s">
        <v>40</v>
      </c>
      <c r="F215" s="1">
        <f t="shared" si="15"/>
        <v>1.2</v>
      </c>
      <c r="G215" s="12" t="s">
        <v>40</v>
      </c>
      <c r="L215" s="1">
        <v>1022317.33</v>
      </c>
      <c r="M215" s="1">
        <v>1022341.33</v>
      </c>
      <c r="N215" s="1">
        <v>1.2</v>
      </c>
      <c r="O215" s="1" t="s">
        <v>734</v>
      </c>
      <c r="P215" s="1" t="s">
        <v>735</v>
      </c>
      <c r="Q215" s="1" t="s">
        <v>736</v>
      </c>
      <c r="R215" s="1" t="s">
        <v>736</v>
      </c>
      <c r="S215" s="1">
        <v>24</v>
      </c>
    </row>
    <row r="216" spans="1:19" x14ac:dyDescent="0.2">
      <c r="A216" s="1">
        <f t="shared" si="12"/>
        <v>1022341.33</v>
      </c>
      <c r="B216" s="1">
        <f t="shared" si="12"/>
        <v>1022345</v>
      </c>
      <c r="C216" s="1" t="str">
        <f t="shared" si="13"/>
        <v>0.9m FG</v>
      </c>
      <c r="D216" s="1" t="str">
        <f t="shared" si="14"/>
        <v>0.9m FG - Default Depth</v>
      </c>
      <c r="E216" s="1" t="s">
        <v>40</v>
      </c>
      <c r="F216" s="1">
        <f t="shared" si="15"/>
        <v>0.9</v>
      </c>
      <c r="G216" s="12" t="s">
        <v>40</v>
      </c>
      <c r="L216" s="1">
        <v>1022341.33</v>
      </c>
      <c r="M216" s="1">
        <v>1022345</v>
      </c>
      <c r="N216" s="1">
        <v>0.9</v>
      </c>
      <c r="O216" s="1" t="s">
        <v>718</v>
      </c>
      <c r="P216" s="1" t="s">
        <v>719</v>
      </c>
      <c r="Q216" s="1" t="s">
        <v>720</v>
      </c>
      <c r="R216" s="1" t="s">
        <v>721</v>
      </c>
      <c r="S216" s="1">
        <v>3.6700000000419002</v>
      </c>
    </row>
    <row r="217" spans="1:19" x14ac:dyDescent="0.2">
      <c r="A217" s="1">
        <f t="shared" si="12"/>
        <v>1022345</v>
      </c>
      <c r="B217" s="1">
        <f t="shared" si="12"/>
        <v>1022438</v>
      </c>
      <c r="C217" s="1" t="str">
        <f t="shared" si="13"/>
        <v>2.0m FG</v>
      </c>
      <c r="D217" s="1" t="str">
        <f t="shared" si="14"/>
        <v>2.0m FG - Alignment Sheets</v>
      </c>
      <c r="E217" s="1" t="s">
        <v>40</v>
      </c>
      <c r="F217" s="1">
        <f t="shared" si="15"/>
        <v>2</v>
      </c>
      <c r="G217" s="12" t="s">
        <v>40</v>
      </c>
      <c r="L217" s="1">
        <v>1022345</v>
      </c>
      <c r="M217" s="1">
        <v>1022438</v>
      </c>
      <c r="N217" s="1">
        <v>2</v>
      </c>
      <c r="O217" s="1" t="s">
        <v>718</v>
      </c>
      <c r="P217" s="1" t="s">
        <v>723</v>
      </c>
      <c r="Q217" s="1" t="s">
        <v>759</v>
      </c>
      <c r="R217" s="1" t="s">
        <v>760</v>
      </c>
      <c r="S217" s="1">
        <v>93</v>
      </c>
    </row>
    <row r="218" spans="1:19" x14ac:dyDescent="0.2">
      <c r="A218" s="1">
        <f t="shared" si="12"/>
        <v>1022438</v>
      </c>
      <c r="B218" s="1">
        <f t="shared" si="12"/>
        <v>1022491.56</v>
      </c>
      <c r="C218" s="1" t="str">
        <f t="shared" si="13"/>
        <v>0.9m FG</v>
      </c>
      <c r="D218" s="1" t="str">
        <f t="shared" si="14"/>
        <v>0.9m FG - Default Depth</v>
      </c>
      <c r="E218" s="1" t="s">
        <v>40</v>
      </c>
      <c r="F218" s="1">
        <f t="shared" si="15"/>
        <v>0.9</v>
      </c>
      <c r="G218" s="12" t="s">
        <v>40</v>
      </c>
      <c r="L218" s="1">
        <v>1022438</v>
      </c>
      <c r="M218" s="1">
        <v>1022491.56</v>
      </c>
      <c r="N218" s="1">
        <v>0.9</v>
      </c>
      <c r="O218" s="1" t="s">
        <v>718</v>
      </c>
      <c r="P218" s="1" t="s">
        <v>719</v>
      </c>
      <c r="Q218" s="1" t="s">
        <v>720</v>
      </c>
      <c r="R218" s="1" t="s">
        <v>721</v>
      </c>
      <c r="S218" s="1">
        <v>53.560000000055801</v>
      </c>
    </row>
    <row r="219" spans="1:19" x14ac:dyDescent="0.2">
      <c r="A219" s="1">
        <f t="shared" si="12"/>
        <v>1022491.56</v>
      </c>
      <c r="B219" s="1">
        <f t="shared" si="12"/>
        <v>1022496.35</v>
      </c>
      <c r="C219" s="1" t="str">
        <f t="shared" si="13"/>
        <v>1.2m WC</v>
      </c>
      <c r="D219" s="1" t="str">
        <f t="shared" si="14"/>
        <v>1.2m WC - DWG# PT610201</v>
      </c>
      <c r="E219" s="1" t="s">
        <v>40</v>
      </c>
      <c r="F219" s="1">
        <f t="shared" si="15"/>
        <v>1.2</v>
      </c>
      <c r="G219" s="12" t="s">
        <v>40</v>
      </c>
      <c r="L219" s="1">
        <v>1022491.56</v>
      </c>
      <c r="M219" s="1">
        <v>1022496.35</v>
      </c>
      <c r="N219" s="1">
        <v>1.2</v>
      </c>
      <c r="O219" s="1" t="s">
        <v>734</v>
      </c>
      <c r="P219" s="1" t="s">
        <v>735</v>
      </c>
      <c r="Q219" s="1" t="s">
        <v>736</v>
      </c>
      <c r="R219" s="1" t="s">
        <v>736</v>
      </c>
      <c r="S219" s="1">
        <v>4.7899999999208296</v>
      </c>
    </row>
    <row r="220" spans="1:19" x14ac:dyDescent="0.2">
      <c r="A220" s="1">
        <f t="shared" si="12"/>
        <v>1022496.35</v>
      </c>
      <c r="B220" s="1">
        <f t="shared" si="12"/>
        <v>1022508.35</v>
      </c>
      <c r="C220" s="1" t="str">
        <f t="shared" si="13"/>
        <v>1.5m RD</v>
      </c>
      <c r="D220" s="1" t="str">
        <f t="shared" si="14"/>
        <v>1.5m RD - DWG# PT640301</v>
      </c>
      <c r="E220" s="1" t="s">
        <v>40</v>
      </c>
      <c r="F220" s="1">
        <f t="shared" si="15"/>
        <v>1.5</v>
      </c>
      <c r="G220" s="12" t="s">
        <v>40</v>
      </c>
      <c r="L220" s="1">
        <v>1022496.35</v>
      </c>
      <c r="M220" s="1">
        <v>1022508.35</v>
      </c>
      <c r="N220" s="1">
        <v>1.5</v>
      </c>
      <c r="O220" s="1" t="s">
        <v>737</v>
      </c>
      <c r="P220" s="1" t="s">
        <v>738</v>
      </c>
      <c r="Q220" s="1" t="s">
        <v>739</v>
      </c>
      <c r="R220" s="1" t="s">
        <v>739</v>
      </c>
      <c r="S220" s="1">
        <v>12</v>
      </c>
    </row>
    <row r="221" spans="1:19" x14ac:dyDescent="0.2">
      <c r="A221" s="1">
        <f t="shared" si="12"/>
        <v>1022508.35</v>
      </c>
      <c r="B221" s="1">
        <f t="shared" si="12"/>
        <v>1022515.56</v>
      </c>
      <c r="C221" s="1" t="str">
        <f t="shared" si="13"/>
        <v>1.2m WC</v>
      </c>
      <c r="D221" s="1" t="str">
        <f t="shared" si="14"/>
        <v>1.2m WC - DWG# PT610201</v>
      </c>
      <c r="E221" s="1" t="s">
        <v>40</v>
      </c>
      <c r="F221" s="1">
        <f t="shared" si="15"/>
        <v>1.2</v>
      </c>
      <c r="G221" s="12" t="s">
        <v>40</v>
      </c>
      <c r="L221" s="1">
        <v>1022508.35</v>
      </c>
      <c r="M221" s="1">
        <v>1022515.56</v>
      </c>
      <c r="N221" s="1">
        <v>1.2</v>
      </c>
      <c r="O221" s="1" t="s">
        <v>734</v>
      </c>
      <c r="P221" s="1" t="s">
        <v>735</v>
      </c>
      <c r="Q221" s="1" t="s">
        <v>736</v>
      </c>
      <c r="R221" s="1" t="s">
        <v>736</v>
      </c>
      <c r="S221" s="1">
        <v>7.2100000000791598</v>
      </c>
    </row>
    <row r="222" spans="1:19" x14ac:dyDescent="0.2">
      <c r="A222" s="1">
        <f t="shared" si="12"/>
        <v>1022515.56</v>
      </c>
      <c r="B222" s="1">
        <f t="shared" si="12"/>
        <v>1022533.51</v>
      </c>
      <c r="C222" s="1" t="str">
        <f t="shared" si="13"/>
        <v>0.9m FG</v>
      </c>
      <c r="D222" s="1" t="str">
        <f t="shared" si="14"/>
        <v>0.9m FG - Default Depth</v>
      </c>
      <c r="E222" s="1" t="s">
        <v>40</v>
      </c>
      <c r="F222" s="1">
        <f t="shared" si="15"/>
        <v>0.9</v>
      </c>
      <c r="G222" s="12" t="s">
        <v>40</v>
      </c>
      <c r="L222" s="1">
        <v>1022515.56</v>
      </c>
      <c r="M222" s="1">
        <v>1022533.51</v>
      </c>
      <c r="N222" s="1">
        <v>0.9</v>
      </c>
      <c r="O222" s="1" t="s">
        <v>718</v>
      </c>
      <c r="P222" s="1" t="s">
        <v>719</v>
      </c>
      <c r="Q222" s="1" t="s">
        <v>720</v>
      </c>
      <c r="R222" s="1" t="s">
        <v>721</v>
      </c>
      <c r="S222" s="1">
        <v>17.949999999953398</v>
      </c>
    </row>
    <row r="223" spans="1:19" x14ac:dyDescent="0.2">
      <c r="A223" s="1">
        <f t="shared" si="12"/>
        <v>1022533.51</v>
      </c>
      <c r="B223" s="1">
        <f t="shared" si="12"/>
        <v>1022545.51</v>
      </c>
      <c r="C223" s="1" t="str">
        <f t="shared" si="13"/>
        <v>1.5m RD</v>
      </c>
      <c r="D223" s="1" t="str">
        <f t="shared" si="14"/>
        <v>1.5m RD - DWG# PT640301</v>
      </c>
      <c r="E223" s="1" t="s">
        <v>40</v>
      </c>
      <c r="F223" s="1">
        <f t="shared" si="15"/>
        <v>1.5</v>
      </c>
      <c r="G223" s="12" t="s">
        <v>40</v>
      </c>
      <c r="L223" s="1">
        <v>1022533.51</v>
      </c>
      <c r="M223" s="1">
        <v>1022545.51</v>
      </c>
      <c r="N223" s="1">
        <v>1.5</v>
      </c>
      <c r="O223" s="1" t="s">
        <v>737</v>
      </c>
      <c r="P223" s="1" t="s">
        <v>738</v>
      </c>
      <c r="Q223" s="1" t="s">
        <v>739</v>
      </c>
      <c r="R223" s="1" t="s">
        <v>739</v>
      </c>
      <c r="S223" s="1">
        <v>12</v>
      </c>
    </row>
    <row r="224" spans="1:19" x14ac:dyDescent="0.2">
      <c r="A224" s="1">
        <f t="shared" si="12"/>
        <v>1022545.51</v>
      </c>
      <c r="B224" s="1">
        <f t="shared" si="12"/>
        <v>1022633.34</v>
      </c>
      <c r="C224" s="1" t="str">
        <f t="shared" si="13"/>
        <v>0.9m FG</v>
      </c>
      <c r="D224" s="1" t="str">
        <f t="shared" si="14"/>
        <v>0.9m FG - Default Depth</v>
      </c>
      <c r="E224" s="1" t="s">
        <v>40</v>
      </c>
      <c r="F224" s="1">
        <f t="shared" si="15"/>
        <v>0.9</v>
      </c>
      <c r="G224" s="12" t="s">
        <v>40</v>
      </c>
      <c r="L224" s="1">
        <v>1022545.51</v>
      </c>
      <c r="M224" s="1">
        <v>1022633.34</v>
      </c>
      <c r="N224" s="1">
        <v>0.9</v>
      </c>
      <c r="O224" s="1" t="s">
        <v>718</v>
      </c>
      <c r="P224" s="1" t="s">
        <v>719</v>
      </c>
      <c r="Q224" s="1" t="s">
        <v>720</v>
      </c>
      <c r="R224" s="1" t="s">
        <v>721</v>
      </c>
      <c r="S224" s="1">
        <v>87.829999999958005</v>
      </c>
    </row>
    <row r="225" spans="1:19" x14ac:dyDescent="0.2">
      <c r="A225" s="1">
        <f t="shared" si="12"/>
        <v>1022633.34</v>
      </c>
      <c r="B225" s="1">
        <f t="shared" si="12"/>
        <v>1022657.34</v>
      </c>
      <c r="C225" s="1" t="str">
        <f t="shared" si="13"/>
        <v>1.2m WC</v>
      </c>
      <c r="D225" s="1" t="str">
        <f t="shared" si="14"/>
        <v>1.2m WC - DWG# PT610201</v>
      </c>
      <c r="E225" s="1" t="s">
        <v>40</v>
      </c>
      <c r="F225" s="1">
        <f t="shared" si="15"/>
        <v>1.2</v>
      </c>
      <c r="G225" s="12" t="s">
        <v>40</v>
      </c>
      <c r="L225" s="1">
        <v>1022633.34</v>
      </c>
      <c r="M225" s="1">
        <v>1022657.34</v>
      </c>
      <c r="N225" s="1">
        <v>1.2</v>
      </c>
      <c r="O225" s="1" t="s">
        <v>734</v>
      </c>
      <c r="P225" s="1" t="s">
        <v>735</v>
      </c>
      <c r="Q225" s="1" t="s">
        <v>736</v>
      </c>
      <c r="R225" s="1" t="s">
        <v>736</v>
      </c>
      <c r="S225" s="1">
        <v>24</v>
      </c>
    </row>
    <row r="226" spans="1:19" x14ac:dyDescent="0.2">
      <c r="A226" s="1">
        <f t="shared" si="12"/>
        <v>1022657.34</v>
      </c>
      <c r="B226" s="1">
        <f t="shared" si="12"/>
        <v>1022674</v>
      </c>
      <c r="C226" s="1" t="str">
        <f t="shared" si="13"/>
        <v>1.2m CG</v>
      </c>
      <c r="D226" s="1" t="str">
        <f t="shared" si="14"/>
        <v>1.2m CG - Alignment Sheets</v>
      </c>
      <c r="E226" s="1" t="s">
        <v>40</v>
      </c>
      <c r="F226" s="1">
        <f t="shared" si="15"/>
        <v>1.2</v>
      </c>
      <c r="G226" s="12" t="s">
        <v>40</v>
      </c>
      <c r="L226" s="1">
        <v>1022657.34</v>
      </c>
      <c r="M226" s="1">
        <v>1022674</v>
      </c>
      <c r="N226" s="1">
        <v>1.2</v>
      </c>
      <c r="O226" s="1" t="s">
        <v>722</v>
      </c>
      <c r="P226" s="1" t="s">
        <v>723</v>
      </c>
      <c r="Q226" s="1" t="s">
        <v>763</v>
      </c>
      <c r="R226" s="1" t="s">
        <v>764</v>
      </c>
      <c r="S226" s="1">
        <v>16.6600000000325</v>
      </c>
    </row>
    <row r="227" spans="1:19" x14ac:dyDescent="0.2">
      <c r="A227" s="1">
        <f t="shared" si="12"/>
        <v>1022674</v>
      </c>
      <c r="B227" s="1">
        <f t="shared" si="12"/>
        <v>1022693</v>
      </c>
      <c r="C227" s="1" t="str">
        <f t="shared" si="13"/>
        <v>0.9m FG</v>
      </c>
      <c r="D227" s="1" t="str">
        <f t="shared" si="14"/>
        <v>0.9m FG - Default Depth</v>
      </c>
      <c r="E227" s="1" t="s">
        <v>40</v>
      </c>
      <c r="F227" s="1">
        <f t="shared" si="15"/>
        <v>0.9</v>
      </c>
      <c r="G227" s="12" t="s">
        <v>40</v>
      </c>
      <c r="L227" s="1">
        <v>1022674</v>
      </c>
      <c r="M227" s="1">
        <v>1022693</v>
      </c>
      <c r="N227" s="1">
        <v>0.9</v>
      </c>
      <c r="O227" s="1" t="s">
        <v>718</v>
      </c>
      <c r="P227" s="1" t="s">
        <v>719</v>
      </c>
      <c r="Q227" s="1" t="s">
        <v>720</v>
      </c>
      <c r="R227" s="1" t="s">
        <v>721</v>
      </c>
      <c r="S227" s="1">
        <v>19</v>
      </c>
    </row>
    <row r="228" spans="1:19" x14ac:dyDescent="0.2">
      <c r="A228" s="1">
        <f t="shared" si="12"/>
        <v>1022693</v>
      </c>
      <c r="B228" s="1">
        <f t="shared" si="12"/>
        <v>1022753</v>
      </c>
      <c r="C228" s="1" t="str">
        <f t="shared" si="13"/>
        <v>1.5m FG</v>
      </c>
      <c r="D228" s="1" t="str">
        <f t="shared" si="14"/>
        <v>1.5m FG - Alignment Sheets</v>
      </c>
      <c r="E228" s="1" t="s">
        <v>40</v>
      </c>
      <c r="F228" s="1">
        <f t="shared" si="15"/>
        <v>1.5</v>
      </c>
      <c r="G228" s="12" t="s">
        <v>40</v>
      </c>
      <c r="L228" s="1">
        <v>1022693</v>
      </c>
      <c r="M228" s="1">
        <v>1022753</v>
      </c>
      <c r="N228" s="1">
        <v>1.5</v>
      </c>
      <c r="O228" s="1" t="s">
        <v>718</v>
      </c>
      <c r="P228" s="1" t="s">
        <v>723</v>
      </c>
      <c r="Q228" s="1" t="s">
        <v>726</v>
      </c>
      <c r="R228" s="1" t="s">
        <v>727</v>
      </c>
      <c r="S228" s="1">
        <v>60</v>
      </c>
    </row>
    <row r="229" spans="1:19" x14ac:dyDescent="0.2">
      <c r="A229" s="1">
        <f t="shared" si="12"/>
        <v>1022753</v>
      </c>
      <c r="B229" s="1">
        <f t="shared" si="12"/>
        <v>1022755.5</v>
      </c>
      <c r="C229" s="1" t="str">
        <f t="shared" si="13"/>
        <v>1.2m WC</v>
      </c>
      <c r="D229" s="1" t="str">
        <f t="shared" si="14"/>
        <v>1.2m WC - DWG# PT610201</v>
      </c>
      <c r="E229" s="1" t="s">
        <v>40</v>
      </c>
      <c r="F229" s="1">
        <f t="shared" si="15"/>
        <v>1.2</v>
      </c>
      <c r="G229" s="12" t="s">
        <v>40</v>
      </c>
      <c r="L229" s="1">
        <v>1022753</v>
      </c>
      <c r="M229" s="1">
        <v>1022755.5</v>
      </c>
      <c r="N229" s="1">
        <v>1.2</v>
      </c>
      <c r="O229" s="1" t="s">
        <v>734</v>
      </c>
      <c r="P229" s="1" t="s">
        <v>735</v>
      </c>
      <c r="Q229" s="1" t="s">
        <v>736</v>
      </c>
      <c r="R229" s="1" t="s">
        <v>736</v>
      </c>
      <c r="S229" s="1">
        <v>2.5</v>
      </c>
    </row>
    <row r="230" spans="1:19" x14ac:dyDescent="0.2">
      <c r="A230" s="1">
        <f t="shared" si="12"/>
        <v>1022755.5</v>
      </c>
      <c r="B230" s="1">
        <f t="shared" si="12"/>
        <v>1022778.13</v>
      </c>
      <c r="C230" s="1" t="str">
        <f t="shared" si="13"/>
        <v>0.9m FG</v>
      </c>
      <c r="D230" s="1" t="str">
        <f t="shared" si="14"/>
        <v>0.9m FG - Default Depth</v>
      </c>
      <c r="E230" s="1" t="s">
        <v>40</v>
      </c>
      <c r="F230" s="1">
        <f t="shared" si="15"/>
        <v>0.9</v>
      </c>
      <c r="G230" s="12" t="s">
        <v>40</v>
      </c>
      <c r="L230" s="1">
        <v>1022755.5</v>
      </c>
      <c r="M230" s="1">
        <v>1022778.13</v>
      </c>
      <c r="N230" s="1">
        <v>0.9</v>
      </c>
      <c r="O230" s="1" t="s">
        <v>718</v>
      </c>
      <c r="P230" s="1" t="s">
        <v>719</v>
      </c>
      <c r="Q230" s="1" t="s">
        <v>720</v>
      </c>
      <c r="R230" s="1" t="s">
        <v>721</v>
      </c>
      <c r="S230" s="1">
        <v>22.6300000000046</v>
      </c>
    </row>
    <row r="231" spans="1:19" x14ac:dyDescent="0.2">
      <c r="A231" s="1">
        <f t="shared" si="12"/>
        <v>1022778.13</v>
      </c>
      <c r="B231" s="1">
        <f t="shared" si="12"/>
        <v>1022802.13</v>
      </c>
      <c r="C231" s="1" t="str">
        <f t="shared" si="13"/>
        <v>1.2m WC</v>
      </c>
      <c r="D231" s="1" t="str">
        <f t="shared" si="14"/>
        <v>1.2m WC - DWG# PT610201</v>
      </c>
      <c r="E231" s="1" t="s">
        <v>40</v>
      </c>
      <c r="F231" s="1">
        <f t="shared" si="15"/>
        <v>1.2</v>
      </c>
      <c r="G231" s="12" t="s">
        <v>40</v>
      </c>
      <c r="L231" s="1">
        <v>1022778.13</v>
      </c>
      <c r="M231" s="1">
        <v>1022802.13</v>
      </c>
      <c r="N231" s="1">
        <v>1.2</v>
      </c>
      <c r="O231" s="1" t="s">
        <v>734</v>
      </c>
      <c r="P231" s="1" t="s">
        <v>735</v>
      </c>
      <c r="Q231" s="1" t="s">
        <v>736</v>
      </c>
      <c r="R231" s="1" t="s">
        <v>736</v>
      </c>
      <c r="S231" s="1">
        <v>24</v>
      </c>
    </row>
    <row r="232" spans="1:19" x14ac:dyDescent="0.2">
      <c r="A232" s="1">
        <f t="shared" si="12"/>
        <v>1022802.13</v>
      </c>
      <c r="B232" s="1">
        <f t="shared" si="12"/>
        <v>1022845.52</v>
      </c>
      <c r="C232" s="1" t="str">
        <f t="shared" si="13"/>
        <v>1.2m CG</v>
      </c>
      <c r="D232" s="1" t="str">
        <f t="shared" si="14"/>
        <v>1.2m CG - Alignment Sheets</v>
      </c>
      <c r="E232" s="1" t="s">
        <v>40</v>
      </c>
      <c r="F232" s="1">
        <f t="shared" si="15"/>
        <v>1.2</v>
      </c>
      <c r="G232" s="12" t="s">
        <v>40</v>
      </c>
      <c r="L232" s="1">
        <v>1022802.13</v>
      </c>
      <c r="M232" s="1">
        <v>1022845.52</v>
      </c>
      <c r="N232" s="1">
        <v>1.2</v>
      </c>
      <c r="O232" s="1" t="s">
        <v>722</v>
      </c>
      <c r="P232" s="1" t="s">
        <v>723</v>
      </c>
      <c r="Q232" s="1" t="s">
        <v>763</v>
      </c>
      <c r="R232" s="1" t="s">
        <v>764</v>
      </c>
      <c r="S232" s="1">
        <v>43.390000000013899</v>
      </c>
    </row>
    <row r="233" spans="1:19" x14ac:dyDescent="0.2">
      <c r="A233" s="1">
        <f t="shared" si="12"/>
        <v>1022845.52</v>
      </c>
      <c r="B233" s="1">
        <f t="shared" si="12"/>
        <v>1022857.52</v>
      </c>
      <c r="C233" s="1" t="str">
        <f t="shared" si="13"/>
        <v>1.5m RD</v>
      </c>
      <c r="D233" s="1" t="str">
        <f t="shared" si="14"/>
        <v>1.5m RD - DWG# PT640301</v>
      </c>
      <c r="E233" s="1" t="s">
        <v>40</v>
      </c>
      <c r="F233" s="1">
        <f t="shared" si="15"/>
        <v>1.5</v>
      </c>
      <c r="G233" s="12" t="s">
        <v>40</v>
      </c>
      <c r="L233" s="1">
        <v>1022845.52</v>
      </c>
      <c r="M233" s="1">
        <v>1022857.52</v>
      </c>
      <c r="N233" s="1">
        <v>1.5</v>
      </c>
      <c r="O233" s="1" t="s">
        <v>737</v>
      </c>
      <c r="P233" s="1" t="s">
        <v>738</v>
      </c>
      <c r="Q233" s="1" t="s">
        <v>739</v>
      </c>
      <c r="R233" s="1" t="s">
        <v>739</v>
      </c>
      <c r="S233" s="1">
        <v>12</v>
      </c>
    </row>
    <row r="234" spans="1:19" x14ac:dyDescent="0.2">
      <c r="A234" s="1">
        <f t="shared" si="12"/>
        <v>1022857.52</v>
      </c>
      <c r="B234" s="1">
        <f t="shared" si="12"/>
        <v>1022876</v>
      </c>
      <c r="C234" s="1" t="str">
        <f t="shared" si="13"/>
        <v>1.2m CG</v>
      </c>
      <c r="D234" s="1" t="str">
        <f t="shared" si="14"/>
        <v>1.2m CG - Alignment Sheets</v>
      </c>
      <c r="E234" s="1" t="s">
        <v>40</v>
      </c>
      <c r="F234" s="1">
        <f t="shared" si="15"/>
        <v>1.2</v>
      </c>
      <c r="G234" s="12" t="s">
        <v>40</v>
      </c>
      <c r="L234" s="1">
        <v>1022857.52</v>
      </c>
      <c r="M234" s="1">
        <v>1022876</v>
      </c>
      <c r="N234" s="1">
        <v>1.2</v>
      </c>
      <c r="O234" s="1" t="s">
        <v>722</v>
      </c>
      <c r="P234" s="1" t="s">
        <v>723</v>
      </c>
      <c r="Q234" s="1" t="s">
        <v>763</v>
      </c>
      <c r="R234" s="1" t="s">
        <v>764</v>
      </c>
      <c r="S234" s="1">
        <v>18.479999999981299</v>
      </c>
    </row>
    <row r="235" spans="1:19" x14ac:dyDescent="0.2">
      <c r="A235" s="1">
        <f t="shared" si="12"/>
        <v>1022876</v>
      </c>
      <c r="B235" s="1">
        <f t="shared" si="12"/>
        <v>1022885</v>
      </c>
      <c r="C235" s="1" t="str">
        <f t="shared" si="13"/>
        <v>1.5m CG/1.2m CG</v>
      </c>
      <c r="D235" s="1" t="str">
        <f t="shared" si="14"/>
        <v>1.5m CG/1.2m CG - Alignment Sheets</v>
      </c>
      <c r="E235" s="1" t="s">
        <v>40</v>
      </c>
      <c r="F235" s="1">
        <f t="shared" si="15"/>
        <v>1.5</v>
      </c>
      <c r="G235" s="12" t="s">
        <v>40</v>
      </c>
      <c r="L235" s="1">
        <v>1022876</v>
      </c>
      <c r="M235" s="1">
        <v>1022885</v>
      </c>
      <c r="N235" s="1" t="s">
        <v>776</v>
      </c>
      <c r="O235" s="1" t="s">
        <v>722</v>
      </c>
      <c r="P235" s="1" t="s">
        <v>723</v>
      </c>
      <c r="Q235" s="1" t="s">
        <v>777</v>
      </c>
      <c r="R235" s="1" t="s">
        <v>778</v>
      </c>
      <c r="S235" s="1">
        <v>9</v>
      </c>
    </row>
    <row r="236" spans="1:19" x14ac:dyDescent="0.2">
      <c r="A236" s="1">
        <f t="shared" si="12"/>
        <v>1022885</v>
      </c>
      <c r="B236" s="1">
        <f t="shared" si="12"/>
        <v>1023096</v>
      </c>
      <c r="C236" s="1" t="str">
        <f t="shared" si="13"/>
        <v>1.2m CG</v>
      </c>
      <c r="D236" s="1" t="str">
        <f t="shared" si="14"/>
        <v>1.2m CG - Alignment Sheets</v>
      </c>
      <c r="E236" s="1" t="s">
        <v>40</v>
      </c>
      <c r="F236" s="1">
        <f t="shared" si="15"/>
        <v>1.2</v>
      </c>
      <c r="G236" s="12" t="s">
        <v>40</v>
      </c>
      <c r="L236" s="1">
        <v>1022885</v>
      </c>
      <c r="M236" s="1">
        <v>1023096</v>
      </c>
      <c r="N236" s="1">
        <v>1.2</v>
      </c>
      <c r="O236" s="1" t="s">
        <v>722</v>
      </c>
      <c r="P236" s="1" t="s">
        <v>723</v>
      </c>
      <c r="Q236" s="1" t="s">
        <v>763</v>
      </c>
      <c r="R236" s="1" t="s">
        <v>764</v>
      </c>
      <c r="S236" s="1">
        <v>211</v>
      </c>
    </row>
    <row r="237" spans="1:19" x14ac:dyDescent="0.2">
      <c r="A237" s="1">
        <f t="shared" si="12"/>
        <v>1023096</v>
      </c>
      <c r="B237" s="1">
        <f t="shared" si="12"/>
        <v>1023169</v>
      </c>
      <c r="C237" s="1" t="str">
        <f t="shared" si="13"/>
        <v>2.0m CG/1.2m CG</v>
      </c>
      <c r="D237" s="1" t="str">
        <f t="shared" si="14"/>
        <v>2.0m CG/1.2m CG - Alignment Sheets</v>
      </c>
      <c r="E237" s="1" t="s">
        <v>40</v>
      </c>
      <c r="F237" s="1">
        <f t="shared" si="15"/>
        <v>2</v>
      </c>
      <c r="G237" s="12" t="s">
        <v>40</v>
      </c>
      <c r="L237" s="1">
        <v>1023096</v>
      </c>
      <c r="M237" s="1">
        <v>1023169</v>
      </c>
      <c r="N237" s="1" t="s">
        <v>779</v>
      </c>
      <c r="O237" s="1" t="s">
        <v>722</v>
      </c>
      <c r="P237" s="1" t="s">
        <v>723</v>
      </c>
      <c r="Q237" s="1" t="s">
        <v>780</v>
      </c>
      <c r="R237" s="1" t="s">
        <v>781</v>
      </c>
      <c r="S237" s="1">
        <v>73</v>
      </c>
    </row>
    <row r="238" spans="1:19" x14ac:dyDescent="0.2">
      <c r="A238" s="1">
        <f t="shared" si="12"/>
        <v>1023169</v>
      </c>
      <c r="B238" s="1">
        <f t="shared" si="12"/>
        <v>1023184</v>
      </c>
      <c r="C238" s="1" t="str">
        <f t="shared" si="13"/>
        <v>2.0m CG</v>
      </c>
      <c r="D238" s="1" t="str">
        <f t="shared" si="14"/>
        <v>2.0m CG - Alignment Sheets</v>
      </c>
      <c r="E238" s="1" t="s">
        <v>40</v>
      </c>
      <c r="F238" s="1">
        <f t="shared" si="15"/>
        <v>2</v>
      </c>
      <c r="G238" s="12" t="s">
        <v>40</v>
      </c>
      <c r="L238" s="1">
        <v>1023169</v>
      </c>
      <c r="M238" s="1">
        <v>1023184</v>
      </c>
      <c r="N238" s="1">
        <v>2</v>
      </c>
      <c r="O238" s="1" t="s">
        <v>722</v>
      </c>
      <c r="P238" s="1" t="s">
        <v>723</v>
      </c>
      <c r="Q238" s="1" t="s">
        <v>774</v>
      </c>
      <c r="R238" s="1" t="s">
        <v>775</v>
      </c>
      <c r="S238" s="1">
        <v>15</v>
      </c>
    </row>
    <row r="239" spans="1:19" x14ac:dyDescent="0.2">
      <c r="A239" s="1">
        <f t="shared" si="12"/>
        <v>1023184</v>
      </c>
      <c r="B239" s="1">
        <f t="shared" si="12"/>
        <v>1023317</v>
      </c>
      <c r="C239" s="1" t="str">
        <f t="shared" si="13"/>
        <v>2.0m CG/1.5m CG/1.8m FG</v>
      </c>
      <c r="D239" s="1" t="str">
        <f t="shared" si="14"/>
        <v>2.0m CG/1.5m CG/1.8m FG - Alignment Sheets</v>
      </c>
      <c r="E239" s="1" t="s">
        <v>40</v>
      </c>
      <c r="F239" s="1">
        <f t="shared" si="15"/>
        <v>2</v>
      </c>
      <c r="G239" s="12" t="s">
        <v>40</v>
      </c>
      <c r="L239" s="1">
        <v>1023184</v>
      </c>
      <c r="M239" s="1">
        <v>1023317</v>
      </c>
      <c r="N239" s="1" t="s">
        <v>782</v>
      </c>
      <c r="O239" s="1" t="s">
        <v>743</v>
      </c>
      <c r="P239" s="1" t="s">
        <v>723</v>
      </c>
      <c r="Q239" s="1" t="s">
        <v>783</v>
      </c>
      <c r="R239" s="1" t="s">
        <v>784</v>
      </c>
      <c r="S239" s="1">
        <v>133</v>
      </c>
    </row>
    <row r="240" spans="1:19" x14ac:dyDescent="0.2">
      <c r="A240" s="1">
        <f t="shared" si="12"/>
        <v>1023317</v>
      </c>
      <c r="B240" s="1">
        <f t="shared" si="12"/>
        <v>1023639</v>
      </c>
      <c r="C240" s="1" t="str">
        <f t="shared" si="13"/>
        <v>2.0m CG</v>
      </c>
      <c r="D240" s="1" t="str">
        <f t="shared" si="14"/>
        <v>2.0m CG - Alignment Sheets</v>
      </c>
      <c r="E240" s="1" t="s">
        <v>40</v>
      </c>
      <c r="F240" s="1">
        <f t="shared" si="15"/>
        <v>2</v>
      </c>
      <c r="G240" s="12" t="s">
        <v>40</v>
      </c>
      <c r="L240" s="1">
        <v>1023317</v>
      </c>
      <c r="M240" s="1">
        <v>1023639</v>
      </c>
      <c r="N240" s="1">
        <v>2</v>
      </c>
      <c r="O240" s="1" t="s">
        <v>722</v>
      </c>
      <c r="P240" s="1" t="s">
        <v>723</v>
      </c>
      <c r="Q240" s="1" t="s">
        <v>774</v>
      </c>
      <c r="R240" s="1" t="s">
        <v>775</v>
      </c>
      <c r="S240" s="1">
        <v>322</v>
      </c>
    </row>
    <row r="241" spans="1:19" x14ac:dyDescent="0.2">
      <c r="A241" s="1">
        <f t="shared" si="12"/>
        <v>1023639</v>
      </c>
      <c r="B241" s="1">
        <f t="shared" si="12"/>
        <v>1023760</v>
      </c>
      <c r="C241" s="1" t="str">
        <f t="shared" si="13"/>
        <v>2.0m CG/1.5m CG/2.3m FG</v>
      </c>
      <c r="D241" s="1" t="str">
        <f t="shared" si="14"/>
        <v>2.0m CG/1.5m CG/2.3m FG - Alignment Sheets</v>
      </c>
      <c r="E241" s="1" t="s">
        <v>40</v>
      </c>
      <c r="F241" s="1">
        <f t="shared" si="15"/>
        <v>2</v>
      </c>
      <c r="G241" s="12" t="s">
        <v>40</v>
      </c>
      <c r="L241" s="1">
        <v>1023639</v>
      </c>
      <c r="M241" s="1">
        <v>1023760</v>
      </c>
      <c r="N241" s="1" t="s">
        <v>785</v>
      </c>
      <c r="O241" s="1" t="s">
        <v>743</v>
      </c>
      <c r="P241" s="1" t="s">
        <v>723</v>
      </c>
      <c r="Q241" s="1" t="s">
        <v>786</v>
      </c>
      <c r="R241" s="1" t="s">
        <v>787</v>
      </c>
      <c r="S241" s="1">
        <v>121</v>
      </c>
    </row>
    <row r="242" spans="1:19" x14ac:dyDescent="0.2">
      <c r="A242" s="1">
        <f t="shared" si="12"/>
        <v>1023760</v>
      </c>
      <c r="B242" s="1">
        <f t="shared" si="12"/>
        <v>1023763</v>
      </c>
      <c r="C242" s="1" t="str">
        <f t="shared" si="13"/>
        <v>2.0m CG</v>
      </c>
      <c r="D242" s="1" t="str">
        <f t="shared" si="14"/>
        <v>2.0m CG - Alignment Sheets</v>
      </c>
      <c r="E242" s="1" t="s">
        <v>40</v>
      </c>
      <c r="F242" s="1">
        <f t="shared" si="15"/>
        <v>2</v>
      </c>
      <c r="G242" s="12" t="s">
        <v>40</v>
      </c>
      <c r="L242" s="1">
        <v>1023760</v>
      </c>
      <c r="M242" s="1">
        <v>1023763</v>
      </c>
      <c r="N242" s="1">
        <v>2</v>
      </c>
      <c r="O242" s="1" t="s">
        <v>722</v>
      </c>
      <c r="P242" s="1" t="s">
        <v>723</v>
      </c>
      <c r="Q242" s="1" t="s">
        <v>774</v>
      </c>
      <c r="R242" s="1" t="s">
        <v>775</v>
      </c>
      <c r="S242" s="1">
        <v>3</v>
      </c>
    </row>
    <row r="243" spans="1:19" x14ac:dyDescent="0.2">
      <c r="A243" s="1">
        <f t="shared" si="12"/>
        <v>1023763</v>
      </c>
      <c r="B243" s="1">
        <f t="shared" si="12"/>
        <v>1023787</v>
      </c>
      <c r="C243" s="1" t="str">
        <f t="shared" si="13"/>
        <v>2.0m CG/1.2m FG</v>
      </c>
      <c r="D243" s="1" t="str">
        <f t="shared" si="14"/>
        <v>2.0m CG/1.2m FG - Alignment Sheets</v>
      </c>
      <c r="E243" s="1" t="s">
        <v>40</v>
      </c>
      <c r="F243" s="1">
        <f t="shared" si="15"/>
        <v>2</v>
      </c>
      <c r="G243" s="12" t="s">
        <v>40</v>
      </c>
      <c r="L243" s="1">
        <v>1023763</v>
      </c>
      <c r="M243" s="1">
        <v>1023787</v>
      </c>
      <c r="N243" s="1" t="s">
        <v>779</v>
      </c>
      <c r="O243" s="1" t="s">
        <v>743</v>
      </c>
      <c r="P243" s="1" t="s">
        <v>723</v>
      </c>
      <c r="Q243" s="1" t="s">
        <v>788</v>
      </c>
      <c r="R243" s="1" t="s">
        <v>789</v>
      </c>
      <c r="S243" s="1">
        <v>24</v>
      </c>
    </row>
    <row r="244" spans="1:19" x14ac:dyDescent="0.2">
      <c r="A244" s="1">
        <f t="shared" si="12"/>
        <v>1023787</v>
      </c>
      <c r="B244" s="1">
        <f t="shared" si="12"/>
        <v>1023895</v>
      </c>
      <c r="C244" s="1" t="str">
        <f t="shared" si="13"/>
        <v>2.0m CG</v>
      </c>
      <c r="D244" s="1" t="str">
        <f t="shared" si="14"/>
        <v>2.0m CG - Alignment Sheets</v>
      </c>
      <c r="E244" s="1" t="s">
        <v>40</v>
      </c>
      <c r="F244" s="1">
        <f t="shared" si="15"/>
        <v>2</v>
      </c>
      <c r="G244" s="12" t="s">
        <v>40</v>
      </c>
      <c r="L244" s="1">
        <v>1023787</v>
      </c>
      <c r="M244" s="1">
        <v>1023895</v>
      </c>
      <c r="N244" s="1">
        <v>2</v>
      </c>
      <c r="O244" s="1" t="s">
        <v>722</v>
      </c>
      <c r="P244" s="1" t="s">
        <v>723</v>
      </c>
      <c r="Q244" s="1" t="s">
        <v>774</v>
      </c>
      <c r="R244" s="1" t="s">
        <v>775</v>
      </c>
      <c r="S244" s="1">
        <v>108</v>
      </c>
    </row>
    <row r="245" spans="1:19" x14ac:dyDescent="0.2">
      <c r="A245" s="1">
        <f t="shared" si="12"/>
        <v>1023895</v>
      </c>
      <c r="B245" s="1">
        <f t="shared" si="12"/>
        <v>1023972</v>
      </c>
      <c r="C245" s="1" t="str">
        <f t="shared" si="13"/>
        <v>2.5m CG/2.0m CG</v>
      </c>
      <c r="D245" s="1" t="str">
        <f t="shared" si="14"/>
        <v>2.5m CG/2.0m CG - Alignment Sheets</v>
      </c>
      <c r="E245" s="1" t="s">
        <v>40</v>
      </c>
      <c r="F245" s="1">
        <f t="shared" si="15"/>
        <v>2.5</v>
      </c>
      <c r="G245" s="12" t="s">
        <v>40</v>
      </c>
      <c r="L245" s="1">
        <v>1023895</v>
      </c>
      <c r="M245" s="1">
        <v>1023972</v>
      </c>
      <c r="N245" s="1" t="s">
        <v>790</v>
      </c>
      <c r="O245" s="1" t="s">
        <v>722</v>
      </c>
      <c r="P245" s="1" t="s">
        <v>723</v>
      </c>
      <c r="Q245" s="1" t="s">
        <v>791</v>
      </c>
      <c r="R245" s="1" t="s">
        <v>792</v>
      </c>
      <c r="S245" s="1">
        <v>77</v>
      </c>
    </row>
    <row r="246" spans="1:19" x14ac:dyDescent="0.2">
      <c r="A246" s="1">
        <f t="shared" si="12"/>
        <v>1023972</v>
      </c>
      <c r="B246" s="1">
        <f t="shared" si="12"/>
        <v>1024008</v>
      </c>
      <c r="C246" s="1" t="str">
        <f t="shared" si="13"/>
        <v>2.0m CG/1.5m FG</v>
      </c>
      <c r="D246" s="1" t="str">
        <f t="shared" si="14"/>
        <v>2.0m CG/1.5m FG - Alignment Sheets</v>
      </c>
      <c r="E246" s="1" t="s">
        <v>40</v>
      </c>
      <c r="F246" s="1">
        <f t="shared" si="15"/>
        <v>2</v>
      </c>
      <c r="G246" s="12" t="s">
        <v>40</v>
      </c>
      <c r="L246" s="1">
        <v>1023972</v>
      </c>
      <c r="M246" s="1">
        <v>1024008</v>
      </c>
      <c r="N246" s="1" t="s">
        <v>793</v>
      </c>
      <c r="O246" s="1" t="s">
        <v>743</v>
      </c>
      <c r="P246" s="1" t="s">
        <v>723</v>
      </c>
      <c r="Q246" s="1" t="s">
        <v>794</v>
      </c>
      <c r="R246" s="1" t="s">
        <v>795</v>
      </c>
      <c r="S246" s="1">
        <v>36</v>
      </c>
    </row>
    <row r="247" spans="1:19" x14ac:dyDescent="0.2">
      <c r="A247" s="1">
        <f t="shared" si="12"/>
        <v>1024008</v>
      </c>
      <c r="B247" s="1">
        <f t="shared" si="12"/>
        <v>1024467</v>
      </c>
      <c r="C247" s="1" t="str">
        <f t="shared" si="13"/>
        <v>2.0m CG</v>
      </c>
      <c r="D247" s="1" t="str">
        <f t="shared" si="14"/>
        <v>2.0m CG - Alignment Sheets</v>
      </c>
      <c r="E247" s="1" t="s">
        <v>40</v>
      </c>
      <c r="F247" s="1">
        <f t="shared" si="15"/>
        <v>2</v>
      </c>
      <c r="G247" s="12" t="s">
        <v>40</v>
      </c>
      <c r="L247" s="1">
        <v>1024008</v>
      </c>
      <c r="M247" s="1">
        <v>1024467</v>
      </c>
      <c r="N247" s="1">
        <v>2</v>
      </c>
      <c r="O247" s="1" t="s">
        <v>722</v>
      </c>
      <c r="P247" s="1" t="s">
        <v>723</v>
      </c>
      <c r="Q247" s="1" t="s">
        <v>774</v>
      </c>
      <c r="R247" s="1" t="s">
        <v>775</v>
      </c>
      <c r="S247" s="1">
        <v>459</v>
      </c>
    </row>
    <row r="248" spans="1:19" x14ac:dyDescent="0.2">
      <c r="A248" s="1">
        <f t="shared" si="12"/>
        <v>1024467</v>
      </c>
      <c r="B248" s="1">
        <f t="shared" si="12"/>
        <v>1024735</v>
      </c>
      <c r="C248" s="1" t="str">
        <f t="shared" si="13"/>
        <v>0.9m FG</v>
      </c>
      <c r="D248" s="1" t="str">
        <f t="shared" si="14"/>
        <v>0.9m FG - Default Depth</v>
      </c>
      <c r="E248" s="1" t="s">
        <v>40</v>
      </c>
      <c r="F248" s="1">
        <f t="shared" si="15"/>
        <v>0.9</v>
      </c>
      <c r="G248" s="12" t="s">
        <v>40</v>
      </c>
      <c r="L248" s="1">
        <v>1024467</v>
      </c>
      <c r="M248" s="1">
        <v>1024735</v>
      </c>
      <c r="N248" s="1">
        <v>0.9</v>
      </c>
      <c r="O248" s="1" t="s">
        <v>718</v>
      </c>
      <c r="P248" s="1" t="s">
        <v>719</v>
      </c>
      <c r="Q248" s="1" t="s">
        <v>720</v>
      </c>
      <c r="R248" s="1" t="s">
        <v>721</v>
      </c>
      <c r="S248" s="1">
        <v>268</v>
      </c>
    </row>
    <row r="249" spans="1:19" x14ac:dyDescent="0.2">
      <c r="A249" s="1">
        <f t="shared" si="12"/>
        <v>1024735</v>
      </c>
      <c r="B249" s="1">
        <f t="shared" si="12"/>
        <v>1024801.92</v>
      </c>
      <c r="C249" s="1" t="str">
        <f t="shared" si="13"/>
        <v>1.2m CG</v>
      </c>
      <c r="D249" s="1" t="str">
        <f t="shared" si="14"/>
        <v>1.2m CG - Alignment Sheets</v>
      </c>
      <c r="E249" s="1" t="s">
        <v>40</v>
      </c>
      <c r="F249" s="1">
        <f t="shared" si="15"/>
        <v>1.2</v>
      </c>
      <c r="G249" s="12" t="s">
        <v>40</v>
      </c>
      <c r="L249" s="1">
        <v>1024735</v>
      </c>
      <c r="M249" s="1">
        <v>1024801.92</v>
      </c>
      <c r="N249" s="1">
        <v>1.2</v>
      </c>
      <c r="O249" s="1" t="s">
        <v>722</v>
      </c>
      <c r="P249" s="1" t="s">
        <v>723</v>
      </c>
      <c r="Q249" s="1" t="s">
        <v>763</v>
      </c>
      <c r="R249" s="1" t="s">
        <v>764</v>
      </c>
      <c r="S249" s="1">
        <v>66.920000000041895</v>
      </c>
    </row>
    <row r="250" spans="1:19" x14ac:dyDescent="0.2">
      <c r="A250" s="1">
        <f t="shared" si="12"/>
        <v>1024801.92</v>
      </c>
      <c r="B250" s="1">
        <f t="shared" si="12"/>
        <v>1024825.92</v>
      </c>
      <c r="C250" s="1" t="str">
        <f t="shared" si="13"/>
        <v>2.0m WC</v>
      </c>
      <c r="D250" s="1" t="str">
        <f t="shared" si="14"/>
        <v>2.0m WC - DWG# PT610301</v>
      </c>
      <c r="E250" s="1" t="s">
        <v>40</v>
      </c>
      <c r="F250" s="1">
        <f t="shared" si="15"/>
        <v>2</v>
      </c>
      <c r="G250" s="12" t="s">
        <v>40</v>
      </c>
      <c r="L250" s="1">
        <v>1024801.92</v>
      </c>
      <c r="M250" s="1">
        <v>1024825.92</v>
      </c>
      <c r="N250" s="1">
        <v>2</v>
      </c>
      <c r="O250" s="1" t="s">
        <v>734</v>
      </c>
      <c r="P250" s="1" t="s">
        <v>796</v>
      </c>
      <c r="Q250" s="1" t="s">
        <v>797</v>
      </c>
      <c r="R250" s="1" t="s">
        <v>797</v>
      </c>
      <c r="S250" s="1">
        <v>24</v>
      </c>
    </row>
    <row r="251" spans="1:19" x14ac:dyDescent="0.2">
      <c r="A251" s="1">
        <f t="shared" si="12"/>
        <v>1024825.92</v>
      </c>
      <c r="B251" s="1">
        <f t="shared" si="12"/>
        <v>1024826</v>
      </c>
      <c r="C251" s="1" t="str">
        <f t="shared" si="13"/>
        <v>2.0m CG</v>
      </c>
      <c r="D251" s="1" t="str">
        <f t="shared" si="14"/>
        <v>2.0m CG - Alignment Sheets</v>
      </c>
      <c r="E251" s="1" t="s">
        <v>40</v>
      </c>
      <c r="F251" s="1">
        <f t="shared" si="15"/>
        <v>2</v>
      </c>
      <c r="G251" s="12" t="s">
        <v>40</v>
      </c>
      <c r="L251" s="1">
        <v>1024825.92</v>
      </c>
      <c r="M251" s="1">
        <v>1024826</v>
      </c>
      <c r="N251" s="1">
        <v>2</v>
      </c>
      <c r="O251" s="1" t="s">
        <v>722</v>
      </c>
      <c r="P251" s="1" t="s">
        <v>723</v>
      </c>
      <c r="Q251" s="1" t="s">
        <v>774</v>
      </c>
      <c r="R251" s="1" t="s">
        <v>775</v>
      </c>
      <c r="S251" s="1">
        <v>7.9999999958090401E-2</v>
      </c>
    </row>
    <row r="252" spans="1:19" x14ac:dyDescent="0.2">
      <c r="A252" s="1">
        <f t="shared" si="12"/>
        <v>1024826</v>
      </c>
      <c r="B252" s="1">
        <f t="shared" si="12"/>
        <v>1025049</v>
      </c>
      <c r="C252" s="1" t="str">
        <f t="shared" si="13"/>
        <v>1.2m CG</v>
      </c>
      <c r="D252" s="1" t="str">
        <f t="shared" si="14"/>
        <v>1.2m CG - Alignment Sheets</v>
      </c>
      <c r="E252" s="1" t="s">
        <v>40</v>
      </c>
      <c r="F252" s="1">
        <f t="shared" si="15"/>
        <v>1.2</v>
      </c>
      <c r="G252" s="12" t="s">
        <v>40</v>
      </c>
      <c r="L252" s="1">
        <v>1024826</v>
      </c>
      <c r="M252" s="1">
        <v>1025049</v>
      </c>
      <c r="N252" s="1">
        <v>1.2</v>
      </c>
      <c r="O252" s="1" t="s">
        <v>722</v>
      </c>
      <c r="P252" s="1" t="s">
        <v>723</v>
      </c>
      <c r="Q252" s="1" t="s">
        <v>763</v>
      </c>
      <c r="R252" s="1" t="s">
        <v>764</v>
      </c>
      <c r="S252" s="1">
        <v>223</v>
      </c>
    </row>
    <row r="253" spans="1:19" x14ac:dyDescent="0.2">
      <c r="A253" s="1">
        <f t="shared" si="12"/>
        <v>1025049</v>
      </c>
      <c r="B253" s="1">
        <f t="shared" si="12"/>
        <v>1025050.03</v>
      </c>
      <c r="C253" s="1" t="str">
        <f t="shared" si="13"/>
        <v>1.2m RD</v>
      </c>
      <c r="D253" s="1" t="str">
        <f t="shared" si="14"/>
        <v>1.2m RD - DWG# PT640001</v>
      </c>
      <c r="E253" s="1" t="s">
        <v>40</v>
      </c>
      <c r="F253" s="1">
        <f t="shared" si="15"/>
        <v>1.2</v>
      </c>
      <c r="G253" s="12" t="s">
        <v>40</v>
      </c>
      <c r="L253" s="1">
        <v>1025049</v>
      </c>
      <c r="M253" s="1">
        <v>1025050.03</v>
      </c>
      <c r="N253" s="1">
        <v>1.2</v>
      </c>
      <c r="O253" s="1" t="s">
        <v>737</v>
      </c>
      <c r="P253" s="1" t="s">
        <v>798</v>
      </c>
      <c r="Q253" s="1" t="s">
        <v>799</v>
      </c>
      <c r="R253" s="1" t="s">
        <v>799</v>
      </c>
      <c r="S253" s="1">
        <v>1.0300000000279299</v>
      </c>
    </row>
    <row r="254" spans="1:19" x14ac:dyDescent="0.2">
      <c r="A254" s="1">
        <f t="shared" si="12"/>
        <v>1025050.03</v>
      </c>
      <c r="B254" s="1">
        <f t="shared" si="12"/>
        <v>1025261.87</v>
      </c>
      <c r="C254" s="1" t="str">
        <f t="shared" si="13"/>
        <v>0.9m FG</v>
      </c>
      <c r="D254" s="1" t="str">
        <f t="shared" si="14"/>
        <v>0.9m FG - Default Depth</v>
      </c>
      <c r="E254" s="1" t="s">
        <v>40</v>
      </c>
      <c r="F254" s="1">
        <f t="shared" si="15"/>
        <v>0.9</v>
      </c>
      <c r="G254" s="12" t="s">
        <v>40</v>
      </c>
      <c r="L254" s="1">
        <v>1025050.03</v>
      </c>
      <c r="M254" s="1">
        <v>1025261.87</v>
      </c>
      <c r="N254" s="1">
        <v>0.9</v>
      </c>
      <c r="O254" s="1" t="s">
        <v>718</v>
      </c>
      <c r="P254" s="1" t="s">
        <v>719</v>
      </c>
      <c r="Q254" s="1" t="s">
        <v>720</v>
      </c>
      <c r="R254" s="1" t="s">
        <v>721</v>
      </c>
      <c r="S254" s="1">
        <v>211.83999999996701</v>
      </c>
    </row>
    <row r="255" spans="1:19" x14ac:dyDescent="0.2">
      <c r="A255" s="1">
        <f t="shared" si="12"/>
        <v>1025261.87</v>
      </c>
      <c r="B255" s="1">
        <f t="shared" si="12"/>
        <v>1025273.87</v>
      </c>
      <c r="C255" s="1" t="str">
        <f t="shared" si="13"/>
        <v>1.2m RD</v>
      </c>
      <c r="D255" s="1" t="str">
        <f t="shared" si="14"/>
        <v>1.2m RD - DWG# PT640001</v>
      </c>
      <c r="E255" s="1" t="s">
        <v>40</v>
      </c>
      <c r="F255" s="1">
        <f t="shared" si="15"/>
        <v>1.2</v>
      </c>
      <c r="G255" s="12" t="s">
        <v>40</v>
      </c>
      <c r="L255" s="1">
        <v>1025261.87</v>
      </c>
      <c r="M255" s="1">
        <v>1025273.87</v>
      </c>
      <c r="N255" s="1">
        <v>1.2</v>
      </c>
      <c r="O255" s="1" t="s">
        <v>737</v>
      </c>
      <c r="P255" s="1" t="s">
        <v>798</v>
      </c>
      <c r="Q255" s="1" t="s">
        <v>799</v>
      </c>
      <c r="R255" s="1" t="s">
        <v>799</v>
      </c>
      <c r="S255" s="1">
        <v>12</v>
      </c>
    </row>
    <row r="256" spans="1:19" x14ac:dyDescent="0.2">
      <c r="A256" s="1">
        <f t="shared" si="12"/>
        <v>1025273.87</v>
      </c>
      <c r="B256" s="1">
        <f t="shared" si="12"/>
        <v>1025615</v>
      </c>
      <c r="C256" s="1" t="str">
        <f t="shared" si="13"/>
        <v>0.9m FG</v>
      </c>
      <c r="D256" s="1" t="str">
        <f t="shared" si="14"/>
        <v>0.9m FG - Default Depth</v>
      </c>
      <c r="E256" s="1" t="s">
        <v>40</v>
      </c>
      <c r="F256" s="1">
        <f t="shared" si="15"/>
        <v>0.9</v>
      </c>
      <c r="G256" s="12" t="s">
        <v>40</v>
      </c>
      <c r="L256" s="1">
        <v>1025273.87</v>
      </c>
      <c r="M256" s="1">
        <v>1025615</v>
      </c>
      <c r="N256" s="1">
        <v>0.9</v>
      </c>
      <c r="O256" s="1" t="s">
        <v>718</v>
      </c>
      <c r="P256" s="1" t="s">
        <v>719</v>
      </c>
      <c r="Q256" s="1" t="s">
        <v>720</v>
      </c>
      <c r="R256" s="1" t="s">
        <v>721</v>
      </c>
      <c r="S256" s="1">
        <v>341.13000000000397</v>
      </c>
    </row>
    <row r="257" spans="1:19" x14ac:dyDescent="0.2">
      <c r="A257" s="1">
        <f t="shared" si="12"/>
        <v>1025615</v>
      </c>
      <c r="B257" s="1">
        <f t="shared" si="12"/>
        <v>1025806</v>
      </c>
      <c r="C257" s="1" t="str">
        <f t="shared" si="13"/>
        <v>2.0m MOTI</v>
      </c>
      <c r="D257" s="1" t="str">
        <f t="shared" si="14"/>
        <v>2.0m MOTI - MOTI Encroachment</v>
      </c>
      <c r="E257" s="1" t="s">
        <v>40</v>
      </c>
      <c r="F257" s="1">
        <f t="shared" si="15"/>
        <v>2</v>
      </c>
      <c r="G257" s="12" t="s">
        <v>40</v>
      </c>
      <c r="L257" s="1">
        <v>1025615</v>
      </c>
      <c r="M257" s="1">
        <v>1025806</v>
      </c>
      <c r="N257" s="1">
        <v>2</v>
      </c>
      <c r="O257" s="1" t="s">
        <v>770</v>
      </c>
      <c r="P257" s="1" t="s">
        <v>771</v>
      </c>
      <c r="Q257" s="1" t="s">
        <v>772</v>
      </c>
      <c r="R257" s="1" t="s">
        <v>773</v>
      </c>
      <c r="S257" s="1">
        <v>191</v>
      </c>
    </row>
    <row r="258" spans="1:19" x14ac:dyDescent="0.2">
      <c r="A258" s="1">
        <f t="shared" si="12"/>
        <v>1025806</v>
      </c>
      <c r="B258" s="1">
        <f t="shared" si="12"/>
        <v>1025861</v>
      </c>
      <c r="C258" s="1" t="str">
        <f t="shared" si="13"/>
        <v>0.9m FG</v>
      </c>
      <c r="D258" s="1" t="str">
        <f t="shared" si="14"/>
        <v>0.9m FG - Default Depth</v>
      </c>
      <c r="E258" s="1" t="s">
        <v>40</v>
      </c>
      <c r="F258" s="1">
        <f t="shared" si="15"/>
        <v>0.9</v>
      </c>
      <c r="G258" s="12" t="s">
        <v>40</v>
      </c>
      <c r="L258" s="1">
        <v>1025806</v>
      </c>
      <c r="M258" s="1">
        <v>1025861</v>
      </c>
      <c r="N258" s="1">
        <v>0.9</v>
      </c>
      <c r="O258" s="1" t="s">
        <v>718</v>
      </c>
      <c r="P258" s="1" t="s">
        <v>719</v>
      </c>
      <c r="Q258" s="1" t="s">
        <v>720</v>
      </c>
      <c r="R258" s="1" t="s">
        <v>721</v>
      </c>
      <c r="S258" s="1">
        <v>55.000000000116401</v>
      </c>
    </row>
    <row r="259" spans="1:19" x14ac:dyDescent="0.2">
      <c r="A259" s="1">
        <f t="shared" ref="A259:B322" si="16">L259</f>
        <v>1025861</v>
      </c>
      <c r="B259" s="1">
        <f t="shared" si="16"/>
        <v>1025936.99999999</v>
      </c>
      <c r="C259" s="1" t="str">
        <f t="shared" ref="C259:C322" si="17">Q259</f>
        <v>2.0m MOTI</v>
      </c>
      <c r="D259" s="1" t="str">
        <f t="shared" ref="D259:D322" si="18">Q259&amp;" - "&amp;P259</f>
        <v>2.0m MOTI - MOTI Encroachment</v>
      </c>
      <c r="E259" s="1" t="s">
        <v>40</v>
      </c>
      <c r="F259" s="1">
        <f t="shared" ref="F259:F322" si="19">_xlfn.NUMBERVALUE(TRIM(LEFT(Q259,3)))</f>
        <v>2</v>
      </c>
      <c r="G259" s="12" t="s">
        <v>40</v>
      </c>
      <c r="L259" s="1">
        <v>1025861</v>
      </c>
      <c r="M259" s="1">
        <v>1025936.99999999</v>
      </c>
      <c r="N259" s="1">
        <v>2</v>
      </c>
      <c r="O259" s="1" t="s">
        <v>770</v>
      </c>
      <c r="P259" s="1" t="s">
        <v>771</v>
      </c>
      <c r="Q259" s="1" t="s">
        <v>772</v>
      </c>
      <c r="R259" s="1" t="s">
        <v>773</v>
      </c>
      <c r="S259" s="1">
        <v>75.999999999767098</v>
      </c>
    </row>
    <row r="260" spans="1:19" x14ac:dyDescent="0.2">
      <c r="A260" s="1">
        <f t="shared" si="16"/>
        <v>1025936.99999999</v>
      </c>
      <c r="B260" s="1">
        <f t="shared" si="16"/>
        <v>1026133</v>
      </c>
      <c r="C260" s="1" t="str">
        <f t="shared" si="17"/>
        <v>0.9m FG</v>
      </c>
      <c r="D260" s="1" t="str">
        <f t="shared" si="18"/>
        <v>0.9m FG - Default Depth</v>
      </c>
      <c r="E260" s="1" t="s">
        <v>40</v>
      </c>
      <c r="F260" s="1">
        <f t="shared" si="19"/>
        <v>0.9</v>
      </c>
      <c r="G260" s="12" t="s">
        <v>40</v>
      </c>
      <c r="L260" s="1">
        <v>1025936.99999999</v>
      </c>
      <c r="M260" s="1">
        <v>1026133</v>
      </c>
      <c r="N260" s="1">
        <v>0.9</v>
      </c>
      <c r="O260" s="1" t="s">
        <v>718</v>
      </c>
      <c r="P260" s="1" t="s">
        <v>719</v>
      </c>
      <c r="Q260" s="1" t="s">
        <v>720</v>
      </c>
      <c r="R260" s="1" t="s">
        <v>721</v>
      </c>
      <c r="S260" s="1">
        <v>196.00000000011599</v>
      </c>
    </row>
    <row r="261" spans="1:19" x14ac:dyDescent="0.2">
      <c r="A261" s="1">
        <f t="shared" si="16"/>
        <v>1026133</v>
      </c>
      <c r="B261" s="1">
        <f t="shared" si="16"/>
        <v>1026219</v>
      </c>
      <c r="C261" s="1" t="str">
        <f t="shared" si="17"/>
        <v>3.0m CG/3.0m FG</v>
      </c>
      <c r="D261" s="1" t="str">
        <f t="shared" si="18"/>
        <v>3.0m CG/3.0m FG - Alignment Sheets</v>
      </c>
      <c r="E261" s="1" t="s">
        <v>40</v>
      </c>
      <c r="F261" s="1">
        <f t="shared" si="19"/>
        <v>3</v>
      </c>
      <c r="G261" s="12" t="s">
        <v>40</v>
      </c>
      <c r="L261" s="1">
        <v>1026133</v>
      </c>
      <c r="M261" s="1">
        <v>1026219</v>
      </c>
      <c r="N261" s="1">
        <v>3</v>
      </c>
      <c r="O261" s="1" t="s">
        <v>743</v>
      </c>
      <c r="P261" s="1" t="s">
        <v>723</v>
      </c>
      <c r="Q261" s="1" t="s">
        <v>800</v>
      </c>
      <c r="R261" s="1" t="s">
        <v>801</v>
      </c>
      <c r="S261" s="1">
        <v>86</v>
      </c>
    </row>
    <row r="262" spans="1:19" x14ac:dyDescent="0.2">
      <c r="A262" s="1">
        <f t="shared" si="16"/>
        <v>1026219</v>
      </c>
      <c r="B262" s="1">
        <f t="shared" si="16"/>
        <v>1026280</v>
      </c>
      <c r="C262" s="1" t="str">
        <f t="shared" si="17"/>
        <v>1.5m FG</v>
      </c>
      <c r="D262" s="1" t="str">
        <f t="shared" si="18"/>
        <v>1.5m FG - Alignment Sheets</v>
      </c>
      <c r="E262" s="1" t="s">
        <v>40</v>
      </c>
      <c r="F262" s="1">
        <f t="shared" si="19"/>
        <v>1.5</v>
      </c>
      <c r="G262" s="12" t="s">
        <v>40</v>
      </c>
      <c r="L262" s="1">
        <v>1026219</v>
      </c>
      <c r="M262" s="1">
        <v>1026280</v>
      </c>
      <c r="N262" s="1">
        <v>1.5</v>
      </c>
      <c r="O262" s="1" t="s">
        <v>718</v>
      </c>
      <c r="P262" s="1" t="s">
        <v>723</v>
      </c>
      <c r="Q262" s="1" t="s">
        <v>726</v>
      </c>
      <c r="R262" s="1" t="s">
        <v>727</v>
      </c>
      <c r="S262" s="1">
        <v>61</v>
      </c>
    </row>
    <row r="263" spans="1:19" x14ac:dyDescent="0.2">
      <c r="A263" s="1">
        <f t="shared" si="16"/>
        <v>1026280</v>
      </c>
      <c r="B263" s="1">
        <f t="shared" si="16"/>
        <v>1026347</v>
      </c>
      <c r="C263" s="1" t="str">
        <f t="shared" si="17"/>
        <v>0.9m FG</v>
      </c>
      <c r="D263" s="1" t="str">
        <f t="shared" si="18"/>
        <v>0.9m FG - Default Depth</v>
      </c>
      <c r="E263" s="1" t="s">
        <v>40</v>
      </c>
      <c r="F263" s="1">
        <f t="shared" si="19"/>
        <v>0.9</v>
      </c>
      <c r="G263" s="12" t="s">
        <v>40</v>
      </c>
      <c r="L263" s="1">
        <v>1026280</v>
      </c>
      <c r="M263" s="1">
        <v>1026347</v>
      </c>
      <c r="N263" s="1">
        <v>0.9</v>
      </c>
      <c r="O263" s="1" t="s">
        <v>718</v>
      </c>
      <c r="P263" s="1" t="s">
        <v>719</v>
      </c>
      <c r="Q263" s="1" t="s">
        <v>720</v>
      </c>
      <c r="R263" s="1" t="s">
        <v>721</v>
      </c>
      <c r="S263" s="1">
        <v>67</v>
      </c>
    </row>
    <row r="264" spans="1:19" x14ac:dyDescent="0.2">
      <c r="A264" s="1">
        <f t="shared" si="16"/>
        <v>1026347</v>
      </c>
      <c r="B264" s="1">
        <f t="shared" si="16"/>
        <v>1026445</v>
      </c>
      <c r="C264" s="1" t="str">
        <f t="shared" si="17"/>
        <v>1.2m CG/1.2m FG</v>
      </c>
      <c r="D264" s="1" t="str">
        <f t="shared" si="18"/>
        <v>1.2m CG/1.2m FG - Alignment Sheets</v>
      </c>
      <c r="E264" s="1" t="s">
        <v>40</v>
      </c>
      <c r="F264" s="1">
        <f t="shared" si="19"/>
        <v>1.2</v>
      </c>
      <c r="G264" s="12" t="s">
        <v>40</v>
      </c>
      <c r="L264" s="1">
        <v>1026347</v>
      </c>
      <c r="M264" s="1">
        <v>1026445</v>
      </c>
      <c r="N264" s="1">
        <v>1.2</v>
      </c>
      <c r="O264" s="1" t="s">
        <v>743</v>
      </c>
      <c r="P264" s="1" t="s">
        <v>723</v>
      </c>
      <c r="Q264" s="1" t="s">
        <v>802</v>
      </c>
      <c r="R264" s="1" t="s">
        <v>803</v>
      </c>
      <c r="S264" s="1">
        <v>98</v>
      </c>
    </row>
    <row r="265" spans="1:19" x14ac:dyDescent="0.2">
      <c r="A265" s="1">
        <f t="shared" si="16"/>
        <v>1026445</v>
      </c>
      <c r="B265" s="1">
        <f t="shared" si="16"/>
        <v>1026490</v>
      </c>
      <c r="C265" s="1" t="str">
        <f t="shared" si="17"/>
        <v>1.2m CG/1.5m FG</v>
      </c>
      <c r="D265" s="1" t="str">
        <f t="shared" si="18"/>
        <v>1.2m CG/1.5m FG - Alignment Sheets</v>
      </c>
      <c r="E265" s="1" t="s">
        <v>40</v>
      </c>
      <c r="F265" s="1">
        <f t="shared" si="19"/>
        <v>1.2</v>
      </c>
      <c r="G265" s="12" t="s">
        <v>40</v>
      </c>
      <c r="L265" s="1">
        <v>1026445</v>
      </c>
      <c r="M265" s="1">
        <v>1026490</v>
      </c>
      <c r="N265" s="1" t="s">
        <v>749</v>
      </c>
      <c r="O265" s="1" t="s">
        <v>743</v>
      </c>
      <c r="P265" s="1" t="s">
        <v>723</v>
      </c>
      <c r="Q265" s="1" t="s">
        <v>750</v>
      </c>
      <c r="R265" s="1" t="s">
        <v>751</v>
      </c>
      <c r="S265" s="1">
        <v>45</v>
      </c>
    </row>
    <row r="266" spans="1:19" x14ac:dyDescent="0.2">
      <c r="A266" s="1">
        <f t="shared" si="16"/>
        <v>1026490</v>
      </c>
      <c r="B266" s="1">
        <f t="shared" si="16"/>
        <v>1026496</v>
      </c>
      <c r="C266" s="1" t="str">
        <f t="shared" si="17"/>
        <v>1.5m CG/1.5m FG</v>
      </c>
      <c r="D266" s="1" t="str">
        <f t="shared" si="18"/>
        <v>1.5m CG/1.5m FG - Alignment Sheets</v>
      </c>
      <c r="E266" s="1" t="s">
        <v>40</v>
      </c>
      <c r="F266" s="1">
        <f t="shared" si="19"/>
        <v>1.5</v>
      </c>
      <c r="G266" s="12" t="s">
        <v>40</v>
      </c>
      <c r="L266" s="1">
        <v>1026490</v>
      </c>
      <c r="M266" s="1">
        <v>1026496</v>
      </c>
      <c r="N266" s="1">
        <v>1.5</v>
      </c>
      <c r="O266" s="1" t="s">
        <v>743</v>
      </c>
      <c r="P266" s="1" t="s">
        <v>723</v>
      </c>
      <c r="Q266" s="1" t="s">
        <v>757</v>
      </c>
      <c r="R266" s="1" t="s">
        <v>758</v>
      </c>
      <c r="S266" s="1">
        <v>6</v>
      </c>
    </row>
    <row r="267" spans="1:19" x14ac:dyDescent="0.2">
      <c r="A267" s="1">
        <f t="shared" si="16"/>
        <v>1026496</v>
      </c>
      <c r="B267" s="1">
        <f t="shared" si="16"/>
        <v>1026506</v>
      </c>
      <c r="C267" s="1" t="str">
        <f t="shared" si="17"/>
        <v>1.2m CG/1.5m FG</v>
      </c>
      <c r="D267" s="1" t="str">
        <f t="shared" si="18"/>
        <v>1.2m CG/1.5m FG - Alignment Sheets</v>
      </c>
      <c r="E267" s="1" t="s">
        <v>40</v>
      </c>
      <c r="F267" s="1">
        <f t="shared" si="19"/>
        <v>1.2</v>
      </c>
      <c r="G267" s="12" t="s">
        <v>40</v>
      </c>
      <c r="L267" s="1">
        <v>1026496</v>
      </c>
      <c r="M267" s="1">
        <v>1026506</v>
      </c>
      <c r="N267" s="1" t="s">
        <v>749</v>
      </c>
      <c r="O267" s="1" t="s">
        <v>743</v>
      </c>
      <c r="P267" s="1" t="s">
        <v>723</v>
      </c>
      <c r="Q267" s="1" t="s">
        <v>750</v>
      </c>
      <c r="R267" s="1" t="s">
        <v>751</v>
      </c>
      <c r="S267" s="1">
        <v>10</v>
      </c>
    </row>
    <row r="268" spans="1:19" x14ac:dyDescent="0.2">
      <c r="A268" s="1">
        <f t="shared" si="16"/>
        <v>1026506</v>
      </c>
      <c r="B268" s="1">
        <f t="shared" si="16"/>
        <v>1026507.59</v>
      </c>
      <c r="C268" s="1" t="str">
        <f t="shared" si="17"/>
        <v>1.5m WC</v>
      </c>
      <c r="D268" s="1" t="str">
        <f t="shared" si="18"/>
        <v>1.5m WC - DWG# PT610001</v>
      </c>
      <c r="E268" s="1" t="s">
        <v>40</v>
      </c>
      <c r="F268" s="1">
        <f t="shared" si="19"/>
        <v>1.5</v>
      </c>
      <c r="G268" s="12" t="s">
        <v>40</v>
      </c>
      <c r="L268" s="1">
        <v>1026506</v>
      </c>
      <c r="M268" s="1">
        <v>1026507.59</v>
      </c>
      <c r="N268" s="1">
        <v>1.5</v>
      </c>
      <c r="O268" s="1" t="s">
        <v>734</v>
      </c>
      <c r="P268" s="1" t="s">
        <v>740</v>
      </c>
      <c r="Q268" s="1" t="s">
        <v>741</v>
      </c>
      <c r="R268" s="1" t="s">
        <v>741</v>
      </c>
      <c r="S268" s="1">
        <v>1.5899999999673999</v>
      </c>
    </row>
    <row r="269" spans="1:19" x14ac:dyDescent="0.2">
      <c r="A269" s="1">
        <f t="shared" si="16"/>
        <v>1026507.59</v>
      </c>
      <c r="B269" s="1">
        <f t="shared" si="16"/>
        <v>1026548</v>
      </c>
      <c r="C269" s="1" t="str">
        <f t="shared" si="17"/>
        <v>1.2m CG/1.2m FG</v>
      </c>
      <c r="D269" s="1" t="str">
        <f t="shared" si="18"/>
        <v>1.2m CG/1.2m FG - Alignment Sheets</v>
      </c>
      <c r="E269" s="1" t="s">
        <v>40</v>
      </c>
      <c r="F269" s="1">
        <f t="shared" si="19"/>
        <v>1.2</v>
      </c>
      <c r="G269" s="12" t="s">
        <v>40</v>
      </c>
      <c r="L269" s="1">
        <v>1026507.59</v>
      </c>
      <c r="M269" s="1">
        <v>1026548</v>
      </c>
      <c r="N269" s="1">
        <v>1.2</v>
      </c>
      <c r="O269" s="1" t="s">
        <v>743</v>
      </c>
      <c r="P269" s="1" t="s">
        <v>723</v>
      </c>
      <c r="Q269" s="1" t="s">
        <v>802</v>
      </c>
      <c r="R269" s="1" t="s">
        <v>803</v>
      </c>
      <c r="S269" s="1">
        <v>40.410000000032497</v>
      </c>
    </row>
    <row r="270" spans="1:19" x14ac:dyDescent="0.2">
      <c r="A270" s="1">
        <f t="shared" si="16"/>
        <v>1026548</v>
      </c>
      <c r="B270" s="1">
        <f t="shared" si="16"/>
        <v>1026570.72</v>
      </c>
      <c r="C270" s="1" t="str">
        <f t="shared" si="17"/>
        <v>0.9m FG</v>
      </c>
      <c r="D270" s="1" t="str">
        <f t="shared" si="18"/>
        <v>0.9m FG - Default Depth</v>
      </c>
      <c r="E270" s="1" t="s">
        <v>40</v>
      </c>
      <c r="F270" s="1">
        <f t="shared" si="19"/>
        <v>0.9</v>
      </c>
      <c r="G270" s="12" t="s">
        <v>40</v>
      </c>
      <c r="L270" s="1">
        <v>1026548</v>
      </c>
      <c r="M270" s="1">
        <v>1026570.72</v>
      </c>
      <c r="N270" s="1">
        <v>0.9</v>
      </c>
      <c r="O270" s="1" t="s">
        <v>718</v>
      </c>
      <c r="P270" s="1" t="s">
        <v>719</v>
      </c>
      <c r="Q270" s="1" t="s">
        <v>720</v>
      </c>
      <c r="R270" s="1" t="s">
        <v>721</v>
      </c>
      <c r="S270" s="1">
        <v>22.719999999972</v>
      </c>
    </row>
    <row r="271" spans="1:19" x14ac:dyDescent="0.2">
      <c r="A271" s="1">
        <f t="shared" si="16"/>
        <v>1026570.72</v>
      </c>
      <c r="B271" s="1">
        <f t="shared" si="16"/>
        <v>1026582.72</v>
      </c>
      <c r="C271" s="1" t="str">
        <f t="shared" si="17"/>
        <v>1.5m RD</v>
      </c>
      <c r="D271" s="1" t="str">
        <f t="shared" si="18"/>
        <v>1.5m RD - DWG# PT640301</v>
      </c>
      <c r="E271" s="1" t="s">
        <v>40</v>
      </c>
      <c r="F271" s="1">
        <f t="shared" si="19"/>
        <v>1.5</v>
      </c>
      <c r="G271" s="12" t="s">
        <v>40</v>
      </c>
      <c r="L271" s="1">
        <v>1026570.72</v>
      </c>
      <c r="M271" s="1">
        <v>1026582.72</v>
      </c>
      <c r="N271" s="1">
        <v>1.5</v>
      </c>
      <c r="O271" s="1" t="s">
        <v>737</v>
      </c>
      <c r="P271" s="1" t="s">
        <v>738</v>
      </c>
      <c r="Q271" s="1" t="s">
        <v>739</v>
      </c>
      <c r="R271" s="1" t="s">
        <v>739</v>
      </c>
      <c r="S271" s="1">
        <v>12</v>
      </c>
    </row>
    <row r="272" spans="1:19" x14ac:dyDescent="0.2">
      <c r="A272" s="1">
        <f t="shared" si="16"/>
        <v>1026582.72</v>
      </c>
      <c r="B272" s="1">
        <f t="shared" si="16"/>
        <v>1026648.7</v>
      </c>
      <c r="C272" s="1" t="str">
        <f t="shared" si="17"/>
        <v>0.9m FG</v>
      </c>
      <c r="D272" s="1" t="str">
        <f t="shared" si="18"/>
        <v>0.9m FG - Default Depth</v>
      </c>
      <c r="E272" s="1" t="s">
        <v>40</v>
      </c>
      <c r="F272" s="1">
        <f t="shared" si="19"/>
        <v>0.9</v>
      </c>
      <c r="G272" s="12" t="s">
        <v>40</v>
      </c>
      <c r="L272" s="1">
        <v>1026582.72</v>
      </c>
      <c r="M272" s="1">
        <v>1026648.7</v>
      </c>
      <c r="N272" s="1">
        <v>0.9</v>
      </c>
      <c r="O272" s="1" t="s">
        <v>718</v>
      </c>
      <c r="P272" s="1" t="s">
        <v>719</v>
      </c>
      <c r="Q272" s="1" t="s">
        <v>720</v>
      </c>
      <c r="R272" s="1" t="s">
        <v>721</v>
      </c>
      <c r="S272" s="1">
        <v>65.979999999981302</v>
      </c>
    </row>
    <row r="273" spans="1:19" x14ac:dyDescent="0.2">
      <c r="A273" s="1">
        <f t="shared" si="16"/>
        <v>1026648.7</v>
      </c>
      <c r="B273" s="1">
        <f t="shared" si="16"/>
        <v>1026660.7</v>
      </c>
      <c r="C273" s="1" t="str">
        <f t="shared" si="17"/>
        <v>1.5m RD</v>
      </c>
      <c r="D273" s="1" t="str">
        <f t="shared" si="18"/>
        <v>1.5m RD - DWG# PT640301</v>
      </c>
      <c r="E273" s="1" t="s">
        <v>40</v>
      </c>
      <c r="F273" s="1">
        <f t="shared" si="19"/>
        <v>1.5</v>
      </c>
      <c r="G273" s="12" t="s">
        <v>40</v>
      </c>
      <c r="L273" s="1">
        <v>1026648.7</v>
      </c>
      <c r="M273" s="1">
        <v>1026660.7</v>
      </c>
      <c r="N273" s="1">
        <v>1.5</v>
      </c>
      <c r="O273" s="1" t="s">
        <v>737</v>
      </c>
      <c r="P273" s="1" t="s">
        <v>738</v>
      </c>
      <c r="Q273" s="1" t="s">
        <v>739</v>
      </c>
      <c r="R273" s="1" t="s">
        <v>739</v>
      </c>
      <c r="S273" s="1">
        <v>12</v>
      </c>
    </row>
    <row r="274" spans="1:19" x14ac:dyDescent="0.2">
      <c r="A274" s="1">
        <f t="shared" si="16"/>
        <v>1026660.7</v>
      </c>
      <c r="B274" s="1">
        <f t="shared" si="16"/>
        <v>1026803</v>
      </c>
      <c r="C274" s="1" t="str">
        <f t="shared" si="17"/>
        <v>0.9m FG</v>
      </c>
      <c r="D274" s="1" t="str">
        <f t="shared" si="18"/>
        <v>0.9m FG - Default Depth</v>
      </c>
      <c r="E274" s="1" t="s">
        <v>40</v>
      </c>
      <c r="F274" s="1">
        <f t="shared" si="19"/>
        <v>0.9</v>
      </c>
      <c r="G274" s="12" t="s">
        <v>40</v>
      </c>
      <c r="L274" s="1">
        <v>1026660.7</v>
      </c>
      <c r="M274" s="1">
        <v>1026803</v>
      </c>
      <c r="N274" s="1">
        <v>0.9</v>
      </c>
      <c r="O274" s="1" t="s">
        <v>718</v>
      </c>
      <c r="P274" s="1" t="s">
        <v>719</v>
      </c>
      <c r="Q274" s="1" t="s">
        <v>720</v>
      </c>
      <c r="R274" s="1" t="s">
        <v>721</v>
      </c>
      <c r="S274" s="1">
        <v>142.300000000046</v>
      </c>
    </row>
    <row r="275" spans="1:19" x14ac:dyDescent="0.2">
      <c r="A275" s="1">
        <f t="shared" si="16"/>
        <v>1026803</v>
      </c>
      <c r="B275" s="1">
        <f t="shared" si="16"/>
        <v>1026863</v>
      </c>
      <c r="C275" s="1" t="str">
        <f t="shared" si="17"/>
        <v>1.8m CG/2.3m FG</v>
      </c>
      <c r="D275" s="1" t="str">
        <f t="shared" si="18"/>
        <v>1.8m CG/2.3m FG - Alignment Sheets</v>
      </c>
      <c r="E275" s="1" t="s">
        <v>40</v>
      </c>
      <c r="F275" s="1">
        <f t="shared" si="19"/>
        <v>1.8</v>
      </c>
      <c r="G275" s="12" t="s">
        <v>40</v>
      </c>
      <c r="L275" s="1">
        <v>1026803</v>
      </c>
      <c r="M275" s="1">
        <v>1026863</v>
      </c>
      <c r="N275" s="1" t="s">
        <v>804</v>
      </c>
      <c r="O275" s="1" t="s">
        <v>743</v>
      </c>
      <c r="P275" s="1" t="s">
        <v>723</v>
      </c>
      <c r="Q275" s="1" t="s">
        <v>805</v>
      </c>
      <c r="R275" s="1" t="s">
        <v>806</v>
      </c>
      <c r="S275" s="1">
        <v>60</v>
      </c>
    </row>
    <row r="276" spans="1:19" x14ac:dyDescent="0.2">
      <c r="A276" s="1">
        <f t="shared" si="16"/>
        <v>1026863</v>
      </c>
      <c r="B276" s="1">
        <f t="shared" si="16"/>
        <v>1026978</v>
      </c>
      <c r="C276" s="1" t="str">
        <f t="shared" si="17"/>
        <v>0.9m FG</v>
      </c>
      <c r="D276" s="1" t="str">
        <f t="shared" si="18"/>
        <v>0.9m FG - Default Depth</v>
      </c>
      <c r="E276" s="1" t="s">
        <v>40</v>
      </c>
      <c r="F276" s="1">
        <f t="shared" si="19"/>
        <v>0.9</v>
      </c>
      <c r="G276" s="12" t="s">
        <v>40</v>
      </c>
      <c r="L276" s="1">
        <v>1026863</v>
      </c>
      <c r="M276" s="1">
        <v>1026978</v>
      </c>
      <c r="N276" s="1">
        <v>0.9</v>
      </c>
      <c r="O276" s="1" t="s">
        <v>718</v>
      </c>
      <c r="P276" s="1" t="s">
        <v>719</v>
      </c>
      <c r="Q276" s="1" t="s">
        <v>720</v>
      </c>
      <c r="R276" s="1" t="s">
        <v>721</v>
      </c>
      <c r="S276" s="1">
        <v>115</v>
      </c>
    </row>
    <row r="277" spans="1:19" x14ac:dyDescent="0.2">
      <c r="A277" s="1">
        <f t="shared" si="16"/>
        <v>1026978</v>
      </c>
      <c r="B277" s="1">
        <f t="shared" si="16"/>
        <v>1027773</v>
      </c>
      <c r="C277" s="1" t="str">
        <f t="shared" si="17"/>
        <v>1.8m CG/2.3m FG</v>
      </c>
      <c r="D277" s="1" t="str">
        <f t="shared" si="18"/>
        <v>1.8m CG/2.3m FG - Alignment Sheets</v>
      </c>
      <c r="E277" s="1" t="s">
        <v>40</v>
      </c>
      <c r="F277" s="1">
        <f t="shared" si="19"/>
        <v>1.8</v>
      </c>
      <c r="G277" s="12" t="s">
        <v>40</v>
      </c>
      <c r="L277" s="1">
        <v>1026978</v>
      </c>
      <c r="M277" s="1">
        <v>1027773</v>
      </c>
      <c r="N277" s="1" t="s">
        <v>804</v>
      </c>
      <c r="O277" s="1" t="s">
        <v>743</v>
      </c>
      <c r="P277" s="1" t="s">
        <v>723</v>
      </c>
      <c r="Q277" s="1" t="s">
        <v>805</v>
      </c>
      <c r="R277" s="1" t="s">
        <v>806</v>
      </c>
      <c r="S277" s="1">
        <v>795</v>
      </c>
    </row>
    <row r="278" spans="1:19" x14ac:dyDescent="0.2">
      <c r="A278" s="1">
        <f t="shared" si="16"/>
        <v>1027773</v>
      </c>
      <c r="B278" s="1">
        <f t="shared" si="16"/>
        <v>1027850</v>
      </c>
      <c r="C278" s="1" t="str">
        <f t="shared" si="17"/>
        <v>0.9m FG</v>
      </c>
      <c r="D278" s="1" t="str">
        <f t="shared" si="18"/>
        <v>0.9m FG - Default Depth</v>
      </c>
      <c r="E278" s="1" t="s">
        <v>40</v>
      </c>
      <c r="F278" s="1">
        <f t="shared" si="19"/>
        <v>0.9</v>
      </c>
      <c r="G278" s="12" t="s">
        <v>40</v>
      </c>
      <c r="L278" s="1">
        <v>1027773</v>
      </c>
      <c r="M278" s="1">
        <v>1027850</v>
      </c>
      <c r="N278" s="1">
        <v>0.9</v>
      </c>
      <c r="O278" s="1" t="s">
        <v>718</v>
      </c>
      <c r="P278" s="1" t="s">
        <v>719</v>
      </c>
      <c r="Q278" s="1" t="s">
        <v>720</v>
      </c>
      <c r="R278" s="1" t="s">
        <v>721</v>
      </c>
      <c r="S278" s="1">
        <v>77</v>
      </c>
    </row>
    <row r="279" spans="1:19" x14ac:dyDescent="0.2">
      <c r="A279" s="1">
        <f t="shared" si="16"/>
        <v>1027850</v>
      </c>
      <c r="B279" s="1">
        <f t="shared" si="16"/>
        <v>1028180.98</v>
      </c>
      <c r="C279" s="1" t="str">
        <f t="shared" si="17"/>
        <v>1.2m CG/1.2m FG</v>
      </c>
      <c r="D279" s="1" t="str">
        <f t="shared" si="18"/>
        <v>1.2m CG/1.2m FG - Alignment Sheets</v>
      </c>
      <c r="E279" s="1" t="s">
        <v>40</v>
      </c>
      <c r="F279" s="1">
        <f t="shared" si="19"/>
        <v>1.2</v>
      </c>
      <c r="G279" s="12" t="s">
        <v>40</v>
      </c>
      <c r="L279" s="1">
        <v>1027850</v>
      </c>
      <c r="M279" s="1">
        <v>1028180.98</v>
      </c>
      <c r="N279" s="1">
        <v>1.2</v>
      </c>
      <c r="O279" s="1" t="s">
        <v>743</v>
      </c>
      <c r="P279" s="1" t="s">
        <v>723</v>
      </c>
      <c r="Q279" s="1" t="s">
        <v>802</v>
      </c>
      <c r="R279" s="1" t="s">
        <v>803</v>
      </c>
      <c r="S279" s="1">
        <v>330.97999999998098</v>
      </c>
    </row>
    <row r="280" spans="1:19" x14ac:dyDescent="0.2">
      <c r="A280" s="1">
        <f t="shared" si="16"/>
        <v>1028180.98</v>
      </c>
      <c r="B280" s="1">
        <f t="shared" si="16"/>
        <v>1028212.98</v>
      </c>
      <c r="C280" s="1" t="str">
        <f t="shared" si="17"/>
        <v>2.3m WC</v>
      </c>
      <c r="D280" s="1" t="str">
        <f t="shared" si="18"/>
        <v>2.3m WC - DWG# PT610801</v>
      </c>
      <c r="E280" s="1" t="s">
        <v>40</v>
      </c>
      <c r="F280" s="1">
        <f t="shared" si="19"/>
        <v>2.2999999999999998</v>
      </c>
      <c r="G280" s="12" t="s">
        <v>40</v>
      </c>
      <c r="L280" s="1">
        <v>1028180.98</v>
      </c>
      <c r="M280" s="1">
        <v>1028212.98</v>
      </c>
      <c r="N280" s="1">
        <v>2.2999999999999998</v>
      </c>
      <c r="O280" s="1" t="s">
        <v>734</v>
      </c>
      <c r="P280" s="1" t="s">
        <v>765</v>
      </c>
      <c r="Q280" s="1" t="s">
        <v>766</v>
      </c>
      <c r="R280" s="1" t="s">
        <v>766</v>
      </c>
      <c r="S280" s="1">
        <v>32</v>
      </c>
    </row>
    <row r="281" spans="1:19" x14ac:dyDescent="0.2">
      <c r="A281" s="1">
        <f t="shared" si="16"/>
        <v>1028212.98</v>
      </c>
      <c r="B281" s="1">
        <f t="shared" si="16"/>
        <v>1028704</v>
      </c>
      <c r="C281" s="1" t="str">
        <f t="shared" si="17"/>
        <v>1.8m CG/2.3m FG</v>
      </c>
      <c r="D281" s="1" t="str">
        <f t="shared" si="18"/>
        <v>1.8m CG/2.3m FG - Alignment Sheets</v>
      </c>
      <c r="E281" s="1" t="s">
        <v>40</v>
      </c>
      <c r="F281" s="1">
        <f t="shared" si="19"/>
        <v>1.8</v>
      </c>
      <c r="G281" s="12" t="s">
        <v>40</v>
      </c>
      <c r="L281" s="1">
        <v>1028212.98</v>
      </c>
      <c r="M281" s="1">
        <v>1028704</v>
      </c>
      <c r="N281" s="1" t="s">
        <v>804</v>
      </c>
      <c r="O281" s="1" t="s">
        <v>743</v>
      </c>
      <c r="P281" s="1" t="s">
        <v>723</v>
      </c>
      <c r="Q281" s="1" t="s">
        <v>805</v>
      </c>
      <c r="R281" s="1" t="s">
        <v>806</v>
      </c>
      <c r="S281" s="1">
        <v>491.020000000018</v>
      </c>
    </row>
    <row r="282" spans="1:19" x14ac:dyDescent="0.2">
      <c r="A282" s="1">
        <f t="shared" si="16"/>
        <v>1028704</v>
      </c>
      <c r="B282" s="1">
        <f t="shared" si="16"/>
        <v>1028929</v>
      </c>
      <c r="C282" s="1" t="str">
        <f t="shared" si="17"/>
        <v>2.3m FG</v>
      </c>
      <c r="D282" s="1" t="str">
        <f t="shared" si="18"/>
        <v>2.3m FG - Alignment Sheets</v>
      </c>
      <c r="E282" s="1" t="s">
        <v>40</v>
      </c>
      <c r="F282" s="1">
        <f t="shared" si="19"/>
        <v>2.2999999999999998</v>
      </c>
      <c r="G282" s="12" t="s">
        <v>40</v>
      </c>
      <c r="L282" s="1">
        <v>1028704</v>
      </c>
      <c r="M282" s="1">
        <v>1028929</v>
      </c>
      <c r="N282" s="1">
        <v>2.2999999999999998</v>
      </c>
      <c r="O282" s="1" t="s">
        <v>718</v>
      </c>
      <c r="P282" s="1" t="s">
        <v>723</v>
      </c>
      <c r="Q282" s="1" t="s">
        <v>807</v>
      </c>
      <c r="R282" s="1" t="s">
        <v>808</v>
      </c>
      <c r="S282" s="1">
        <v>225</v>
      </c>
    </row>
    <row r="283" spans="1:19" x14ac:dyDescent="0.2">
      <c r="A283" s="1">
        <f t="shared" si="16"/>
        <v>1028929</v>
      </c>
      <c r="B283" s="1">
        <f t="shared" si="16"/>
        <v>1028961</v>
      </c>
      <c r="C283" s="1" t="str">
        <f t="shared" si="17"/>
        <v>1.2m CG/2.3m FG</v>
      </c>
      <c r="D283" s="1" t="str">
        <f t="shared" si="18"/>
        <v>1.2m CG/2.3m FG - Alignment Sheets</v>
      </c>
      <c r="E283" s="1" t="s">
        <v>40</v>
      </c>
      <c r="F283" s="1">
        <f t="shared" si="19"/>
        <v>1.2</v>
      </c>
      <c r="G283" s="12" t="s">
        <v>40</v>
      </c>
      <c r="L283" s="1">
        <v>1028929</v>
      </c>
      <c r="M283" s="1">
        <v>1028961</v>
      </c>
      <c r="N283" s="1" t="s">
        <v>809</v>
      </c>
      <c r="O283" s="1" t="s">
        <v>743</v>
      </c>
      <c r="P283" s="1" t="s">
        <v>723</v>
      </c>
      <c r="Q283" s="1" t="s">
        <v>810</v>
      </c>
      <c r="R283" s="1" t="s">
        <v>811</v>
      </c>
      <c r="S283" s="1">
        <v>32</v>
      </c>
    </row>
    <row r="284" spans="1:19" x14ac:dyDescent="0.2">
      <c r="A284" s="1">
        <f t="shared" si="16"/>
        <v>1028961</v>
      </c>
      <c r="B284" s="1">
        <f t="shared" si="16"/>
        <v>1028968</v>
      </c>
      <c r="C284" s="1" t="str">
        <f t="shared" si="17"/>
        <v>1.5m CG/2.3m FG</v>
      </c>
      <c r="D284" s="1" t="str">
        <f t="shared" si="18"/>
        <v>1.5m CG/2.3m FG - Alignment Sheets</v>
      </c>
      <c r="E284" s="1" t="s">
        <v>40</v>
      </c>
      <c r="F284" s="1">
        <f t="shared" si="19"/>
        <v>1.5</v>
      </c>
      <c r="G284" s="12" t="s">
        <v>40</v>
      </c>
      <c r="L284" s="1">
        <v>1028961</v>
      </c>
      <c r="M284" s="1">
        <v>1028968</v>
      </c>
      <c r="N284" s="1" t="s">
        <v>742</v>
      </c>
      <c r="O284" s="1" t="s">
        <v>743</v>
      </c>
      <c r="P284" s="1" t="s">
        <v>723</v>
      </c>
      <c r="Q284" s="1" t="s">
        <v>744</v>
      </c>
      <c r="R284" s="1" t="s">
        <v>745</v>
      </c>
      <c r="S284" s="1">
        <v>7</v>
      </c>
    </row>
    <row r="285" spans="1:19" x14ac:dyDescent="0.2">
      <c r="A285" s="1">
        <f t="shared" si="16"/>
        <v>1028968</v>
      </c>
      <c r="B285" s="1">
        <f t="shared" si="16"/>
        <v>1029009</v>
      </c>
      <c r="C285" s="1" t="str">
        <f t="shared" si="17"/>
        <v>1.2m CG/2.3m FG</v>
      </c>
      <c r="D285" s="1" t="str">
        <f t="shared" si="18"/>
        <v>1.2m CG/2.3m FG - Alignment Sheets</v>
      </c>
      <c r="E285" s="1" t="s">
        <v>40</v>
      </c>
      <c r="F285" s="1">
        <f t="shared" si="19"/>
        <v>1.2</v>
      </c>
      <c r="G285" s="12" t="s">
        <v>40</v>
      </c>
      <c r="L285" s="1">
        <v>1028968</v>
      </c>
      <c r="M285" s="1">
        <v>1029009</v>
      </c>
      <c r="N285" s="1" t="s">
        <v>809</v>
      </c>
      <c r="O285" s="1" t="s">
        <v>743</v>
      </c>
      <c r="P285" s="1" t="s">
        <v>723</v>
      </c>
      <c r="Q285" s="1" t="s">
        <v>810</v>
      </c>
      <c r="R285" s="1" t="s">
        <v>811</v>
      </c>
      <c r="S285" s="1">
        <v>41</v>
      </c>
    </row>
    <row r="286" spans="1:19" x14ac:dyDescent="0.2">
      <c r="A286" s="1">
        <f t="shared" si="16"/>
        <v>1029009</v>
      </c>
      <c r="B286" s="1">
        <f t="shared" si="16"/>
        <v>1029569</v>
      </c>
      <c r="C286" s="1" t="str">
        <f t="shared" si="17"/>
        <v>1.8m CG/2.3m FG</v>
      </c>
      <c r="D286" s="1" t="str">
        <f t="shared" si="18"/>
        <v>1.8m CG/2.3m FG - Alignment Sheets</v>
      </c>
      <c r="E286" s="1" t="s">
        <v>40</v>
      </c>
      <c r="F286" s="1">
        <f t="shared" si="19"/>
        <v>1.8</v>
      </c>
      <c r="G286" s="12" t="s">
        <v>40</v>
      </c>
      <c r="L286" s="1">
        <v>1029009</v>
      </c>
      <c r="M286" s="1">
        <v>1029569</v>
      </c>
      <c r="N286" s="1" t="s">
        <v>804</v>
      </c>
      <c r="O286" s="1" t="s">
        <v>743</v>
      </c>
      <c r="P286" s="1" t="s">
        <v>723</v>
      </c>
      <c r="Q286" s="1" t="s">
        <v>805</v>
      </c>
      <c r="R286" s="1" t="s">
        <v>806</v>
      </c>
      <c r="S286" s="1">
        <v>560</v>
      </c>
    </row>
    <row r="287" spans="1:19" x14ac:dyDescent="0.2">
      <c r="A287" s="1">
        <f t="shared" si="16"/>
        <v>1029569</v>
      </c>
      <c r="B287" s="1">
        <f t="shared" si="16"/>
        <v>1030000</v>
      </c>
      <c r="C287" s="1" t="str">
        <f t="shared" si="17"/>
        <v>2.3m CG/2.3m FG</v>
      </c>
      <c r="D287" s="1" t="str">
        <f t="shared" si="18"/>
        <v>2.3m CG/2.3m FG - Alignment Sheets</v>
      </c>
      <c r="E287" s="1" t="s">
        <v>40</v>
      </c>
      <c r="F287" s="1">
        <f t="shared" si="19"/>
        <v>2.2999999999999998</v>
      </c>
      <c r="G287" s="12" t="s">
        <v>40</v>
      </c>
      <c r="L287" s="1">
        <v>1029569</v>
      </c>
      <c r="M287" s="1">
        <v>1030000</v>
      </c>
      <c r="N287" s="1">
        <v>2.2999999999999998</v>
      </c>
      <c r="O287" s="1" t="s">
        <v>743</v>
      </c>
      <c r="P287" s="1" t="s">
        <v>723</v>
      </c>
      <c r="Q287" s="1" t="s">
        <v>812</v>
      </c>
      <c r="R287" s="1" t="s">
        <v>813</v>
      </c>
      <c r="S287" s="1">
        <v>431</v>
      </c>
    </row>
    <row r="288" spans="1:19" x14ac:dyDescent="0.2">
      <c r="A288" s="1">
        <f t="shared" si="16"/>
        <v>1030000</v>
      </c>
      <c r="B288" s="1">
        <f t="shared" si="16"/>
        <v>1030042</v>
      </c>
      <c r="C288" s="1" t="str">
        <f t="shared" si="17"/>
        <v>0.9m FG</v>
      </c>
      <c r="D288" s="1" t="str">
        <f t="shared" si="18"/>
        <v>0.9m FG - Default Depth</v>
      </c>
      <c r="E288" s="1" t="s">
        <v>40</v>
      </c>
      <c r="F288" s="1">
        <f t="shared" si="19"/>
        <v>0.9</v>
      </c>
      <c r="G288" s="12" t="s">
        <v>40</v>
      </c>
      <c r="L288" s="1">
        <v>1030000</v>
      </c>
      <c r="M288" s="1">
        <v>1030042</v>
      </c>
      <c r="N288" s="1">
        <v>0.9</v>
      </c>
      <c r="O288" s="1" t="s">
        <v>718</v>
      </c>
      <c r="P288" s="1" t="s">
        <v>719</v>
      </c>
      <c r="Q288" s="1" t="s">
        <v>720</v>
      </c>
      <c r="R288" s="1" t="s">
        <v>721</v>
      </c>
      <c r="S288" s="1">
        <v>42</v>
      </c>
    </row>
    <row r="289" spans="1:19" x14ac:dyDescent="0.2">
      <c r="A289" s="1">
        <f t="shared" si="16"/>
        <v>1030042</v>
      </c>
      <c r="B289" s="1">
        <f t="shared" si="16"/>
        <v>1030106</v>
      </c>
      <c r="C289" s="1" t="str">
        <f t="shared" si="17"/>
        <v>1.5m FG</v>
      </c>
      <c r="D289" s="1" t="str">
        <f t="shared" si="18"/>
        <v>1.5m FG - Alignment Sheets</v>
      </c>
      <c r="E289" s="1" t="s">
        <v>40</v>
      </c>
      <c r="F289" s="1">
        <f t="shared" si="19"/>
        <v>1.5</v>
      </c>
      <c r="G289" s="12" t="s">
        <v>40</v>
      </c>
      <c r="L289" s="1">
        <v>1030042</v>
      </c>
      <c r="M289" s="1">
        <v>1030106</v>
      </c>
      <c r="N289" s="1">
        <v>1.5</v>
      </c>
      <c r="O289" s="1" t="s">
        <v>718</v>
      </c>
      <c r="P289" s="1" t="s">
        <v>723</v>
      </c>
      <c r="Q289" s="1" t="s">
        <v>726</v>
      </c>
      <c r="R289" s="1" t="s">
        <v>727</v>
      </c>
      <c r="S289" s="1">
        <v>64</v>
      </c>
    </row>
    <row r="290" spans="1:19" x14ac:dyDescent="0.2">
      <c r="A290" s="1">
        <f t="shared" si="16"/>
        <v>1030106</v>
      </c>
      <c r="B290" s="1">
        <f t="shared" si="16"/>
        <v>1030234</v>
      </c>
      <c r="C290" s="1" t="str">
        <f t="shared" si="17"/>
        <v>3.0m FG</v>
      </c>
      <c r="D290" s="1" t="str">
        <f t="shared" si="18"/>
        <v>3.0m FG - Alignment Sheets</v>
      </c>
      <c r="E290" s="1" t="s">
        <v>40</v>
      </c>
      <c r="F290" s="1">
        <f t="shared" si="19"/>
        <v>3</v>
      </c>
      <c r="G290" s="12" t="s">
        <v>40</v>
      </c>
      <c r="L290" s="1">
        <v>1030106</v>
      </c>
      <c r="M290" s="1">
        <v>1030234</v>
      </c>
      <c r="N290" s="1">
        <v>3</v>
      </c>
      <c r="O290" s="1" t="s">
        <v>718</v>
      </c>
      <c r="P290" s="1" t="s">
        <v>723</v>
      </c>
      <c r="Q290" s="1" t="s">
        <v>814</v>
      </c>
      <c r="R290" s="1" t="s">
        <v>815</v>
      </c>
      <c r="S290" s="1">
        <v>128</v>
      </c>
    </row>
    <row r="291" spans="1:19" x14ac:dyDescent="0.2">
      <c r="A291" s="1">
        <f t="shared" si="16"/>
        <v>1030234</v>
      </c>
      <c r="B291" s="1">
        <f t="shared" si="16"/>
        <v>1030490.53</v>
      </c>
      <c r="C291" s="1" t="str">
        <f t="shared" si="17"/>
        <v>0.9m FG</v>
      </c>
      <c r="D291" s="1" t="str">
        <f t="shared" si="18"/>
        <v>0.9m FG - Default Depth</v>
      </c>
      <c r="E291" s="1" t="s">
        <v>40</v>
      </c>
      <c r="F291" s="1">
        <f t="shared" si="19"/>
        <v>0.9</v>
      </c>
      <c r="G291" s="12" t="s">
        <v>40</v>
      </c>
      <c r="L291" s="1">
        <v>1030234</v>
      </c>
      <c r="M291" s="1">
        <v>1030490.53</v>
      </c>
      <c r="N291" s="1">
        <v>0.9</v>
      </c>
      <c r="O291" s="1" t="s">
        <v>718</v>
      </c>
      <c r="P291" s="1" t="s">
        <v>719</v>
      </c>
      <c r="Q291" s="1" t="s">
        <v>720</v>
      </c>
      <c r="R291" s="1" t="s">
        <v>721</v>
      </c>
      <c r="S291" s="1">
        <v>256.53000000002697</v>
      </c>
    </row>
    <row r="292" spans="1:19" x14ac:dyDescent="0.2">
      <c r="A292" s="1">
        <f t="shared" si="16"/>
        <v>1030490.53</v>
      </c>
      <c r="B292" s="1">
        <f t="shared" si="16"/>
        <v>1030514.53</v>
      </c>
      <c r="C292" s="1" t="str">
        <f t="shared" si="17"/>
        <v>2.0m WC</v>
      </c>
      <c r="D292" s="1" t="str">
        <f t="shared" si="18"/>
        <v>2.0m WC - DWG# PT610301</v>
      </c>
      <c r="E292" s="1" t="s">
        <v>40</v>
      </c>
      <c r="F292" s="1">
        <f t="shared" si="19"/>
        <v>2</v>
      </c>
      <c r="G292" s="12" t="s">
        <v>40</v>
      </c>
      <c r="L292" s="1">
        <v>1030490.53</v>
      </c>
      <c r="M292" s="1">
        <v>1030514.53</v>
      </c>
      <c r="N292" s="1">
        <v>2</v>
      </c>
      <c r="O292" s="1" t="s">
        <v>734</v>
      </c>
      <c r="P292" s="1" t="s">
        <v>796</v>
      </c>
      <c r="Q292" s="1" t="s">
        <v>797</v>
      </c>
      <c r="R292" s="1" t="s">
        <v>797</v>
      </c>
      <c r="S292" s="1">
        <v>24</v>
      </c>
    </row>
    <row r="293" spans="1:19" x14ac:dyDescent="0.2">
      <c r="A293" s="1">
        <f t="shared" si="16"/>
        <v>1030514.53</v>
      </c>
      <c r="B293" s="1">
        <f t="shared" si="16"/>
        <v>1030535.73</v>
      </c>
      <c r="C293" s="1" t="str">
        <f t="shared" si="17"/>
        <v>1.2m WC</v>
      </c>
      <c r="D293" s="1" t="str">
        <f t="shared" si="18"/>
        <v>1.2m WC - DWG# PT610201</v>
      </c>
      <c r="E293" s="1" t="s">
        <v>40</v>
      </c>
      <c r="F293" s="1">
        <f t="shared" si="19"/>
        <v>1.2</v>
      </c>
      <c r="G293" s="12" t="s">
        <v>40</v>
      </c>
      <c r="L293" s="1">
        <v>1030514.53</v>
      </c>
      <c r="M293" s="1">
        <v>1030535.73</v>
      </c>
      <c r="N293" s="1">
        <v>1.2</v>
      </c>
      <c r="O293" s="1" t="s">
        <v>734</v>
      </c>
      <c r="P293" s="1" t="s">
        <v>735</v>
      </c>
      <c r="Q293" s="1" t="s">
        <v>736</v>
      </c>
      <c r="R293" s="1" t="s">
        <v>736</v>
      </c>
      <c r="S293" s="1">
        <v>21.199999999953398</v>
      </c>
    </row>
    <row r="294" spans="1:19" x14ac:dyDescent="0.2">
      <c r="A294" s="1">
        <f t="shared" si="16"/>
        <v>1030535.73</v>
      </c>
      <c r="B294" s="1">
        <f t="shared" si="16"/>
        <v>1030582.94</v>
      </c>
      <c r="C294" s="1" t="str">
        <f t="shared" si="17"/>
        <v>0.9m FG</v>
      </c>
      <c r="D294" s="1" t="str">
        <f t="shared" si="18"/>
        <v>0.9m FG - Default Depth</v>
      </c>
      <c r="E294" s="1" t="s">
        <v>40</v>
      </c>
      <c r="F294" s="1">
        <f t="shared" si="19"/>
        <v>0.9</v>
      </c>
      <c r="G294" s="12" t="s">
        <v>40</v>
      </c>
      <c r="L294" s="1">
        <v>1030535.73</v>
      </c>
      <c r="M294" s="1">
        <v>1030582.94</v>
      </c>
      <c r="N294" s="1">
        <v>0.9</v>
      </c>
      <c r="O294" s="1" t="s">
        <v>718</v>
      </c>
      <c r="P294" s="1" t="s">
        <v>719</v>
      </c>
      <c r="Q294" s="1" t="s">
        <v>720</v>
      </c>
      <c r="R294" s="1" t="s">
        <v>721</v>
      </c>
      <c r="S294" s="1">
        <v>47.209999999962697</v>
      </c>
    </row>
    <row r="295" spans="1:19" x14ac:dyDescent="0.2">
      <c r="A295" s="1">
        <f t="shared" si="16"/>
        <v>1030582.94</v>
      </c>
      <c r="B295" s="1">
        <f t="shared" si="16"/>
        <v>1030606.94</v>
      </c>
      <c r="C295" s="1" t="str">
        <f t="shared" si="17"/>
        <v>1.2m WC</v>
      </c>
      <c r="D295" s="1" t="str">
        <f t="shared" si="18"/>
        <v>1.2m WC - DWG# PT610201</v>
      </c>
      <c r="E295" s="1" t="s">
        <v>40</v>
      </c>
      <c r="F295" s="1">
        <f t="shared" si="19"/>
        <v>1.2</v>
      </c>
      <c r="G295" s="12" t="s">
        <v>40</v>
      </c>
      <c r="L295" s="1">
        <v>1030582.94</v>
      </c>
      <c r="M295" s="1">
        <v>1030606.94</v>
      </c>
      <c r="N295" s="1">
        <v>1.2</v>
      </c>
      <c r="O295" s="1" t="s">
        <v>734</v>
      </c>
      <c r="P295" s="1" t="s">
        <v>735</v>
      </c>
      <c r="Q295" s="1" t="s">
        <v>736</v>
      </c>
      <c r="R295" s="1" t="s">
        <v>736</v>
      </c>
      <c r="S295" s="1">
        <v>24</v>
      </c>
    </row>
    <row r="296" spans="1:19" x14ac:dyDescent="0.2">
      <c r="A296" s="1">
        <f t="shared" si="16"/>
        <v>1030606.94</v>
      </c>
      <c r="B296" s="1">
        <f t="shared" si="16"/>
        <v>1030676.93</v>
      </c>
      <c r="C296" s="1" t="str">
        <f t="shared" si="17"/>
        <v>0.9m FG</v>
      </c>
      <c r="D296" s="1" t="str">
        <f t="shared" si="18"/>
        <v>0.9m FG - Default Depth</v>
      </c>
      <c r="E296" s="1" t="s">
        <v>40</v>
      </c>
      <c r="F296" s="1">
        <f t="shared" si="19"/>
        <v>0.9</v>
      </c>
      <c r="G296" s="12" t="s">
        <v>40</v>
      </c>
      <c r="L296" s="1">
        <v>1030606.94</v>
      </c>
      <c r="M296" s="1">
        <v>1030676.93</v>
      </c>
      <c r="N296" s="1">
        <v>0.9</v>
      </c>
      <c r="O296" s="1" t="s">
        <v>718</v>
      </c>
      <c r="P296" s="1" t="s">
        <v>719</v>
      </c>
      <c r="Q296" s="1" t="s">
        <v>720</v>
      </c>
      <c r="R296" s="1" t="s">
        <v>721</v>
      </c>
      <c r="S296" s="1">
        <v>69.990000000107102</v>
      </c>
    </row>
    <row r="297" spans="1:19" x14ac:dyDescent="0.2">
      <c r="A297" s="1">
        <f t="shared" si="16"/>
        <v>1030676.93</v>
      </c>
      <c r="B297" s="1">
        <f t="shared" si="16"/>
        <v>1030708.93</v>
      </c>
      <c r="C297" s="1" t="str">
        <f t="shared" si="17"/>
        <v>2.3m WC</v>
      </c>
      <c r="D297" s="1" t="str">
        <f t="shared" si="18"/>
        <v>2.3m WC - DWG# PT610801</v>
      </c>
      <c r="E297" s="1" t="s">
        <v>40</v>
      </c>
      <c r="F297" s="1">
        <f t="shared" si="19"/>
        <v>2.2999999999999998</v>
      </c>
      <c r="G297" s="12" t="s">
        <v>40</v>
      </c>
      <c r="L297" s="1">
        <v>1030676.93</v>
      </c>
      <c r="M297" s="1">
        <v>1030708.93</v>
      </c>
      <c r="N297" s="1">
        <v>2.2999999999999998</v>
      </c>
      <c r="O297" s="1" t="s">
        <v>734</v>
      </c>
      <c r="P297" s="1" t="s">
        <v>765</v>
      </c>
      <c r="Q297" s="1" t="s">
        <v>766</v>
      </c>
      <c r="R297" s="1" t="s">
        <v>766</v>
      </c>
      <c r="S297" s="1">
        <v>32</v>
      </c>
    </row>
    <row r="298" spans="1:19" x14ac:dyDescent="0.2">
      <c r="A298" s="1">
        <f t="shared" si="16"/>
        <v>1030708.93</v>
      </c>
      <c r="B298" s="1">
        <f t="shared" si="16"/>
        <v>1030778</v>
      </c>
      <c r="C298" s="1" t="str">
        <f t="shared" si="17"/>
        <v>1.2m CG</v>
      </c>
      <c r="D298" s="1" t="str">
        <f t="shared" si="18"/>
        <v>1.2m CG - Alignment Sheets</v>
      </c>
      <c r="E298" s="1" t="s">
        <v>40</v>
      </c>
      <c r="F298" s="1">
        <f t="shared" si="19"/>
        <v>1.2</v>
      </c>
      <c r="G298" s="12" t="s">
        <v>40</v>
      </c>
      <c r="L298" s="1">
        <v>1030708.93</v>
      </c>
      <c r="M298" s="1">
        <v>1030778</v>
      </c>
      <c r="N298" s="1">
        <v>1.2</v>
      </c>
      <c r="O298" s="1" t="s">
        <v>722</v>
      </c>
      <c r="P298" s="1" t="s">
        <v>723</v>
      </c>
      <c r="Q298" s="1" t="s">
        <v>763</v>
      </c>
      <c r="R298" s="1" t="s">
        <v>764</v>
      </c>
      <c r="S298" s="1">
        <v>69.069999999948706</v>
      </c>
    </row>
    <row r="299" spans="1:19" x14ac:dyDescent="0.2">
      <c r="A299" s="1">
        <f t="shared" si="16"/>
        <v>1030778</v>
      </c>
      <c r="B299" s="1">
        <f t="shared" si="16"/>
        <v>1030798</v>
      </c>
      <c r="C299" s="1" t="str">
        <f t="shared" si="17"/>
        <v>2.0m CG</v>
      </c>
      <c r="D299" s="1" t="str">
        <f t="shared" si="18"/>
        <v>2.0m CG - Alignment Sheets</v>
      </c>
      <c r="E299" s="1" t="s">
        <v>40</v>
      </c>
      <c r="F299" s="1">
        <f t="shared" si="19"/>
        <v>2</v>
      </c>
      <c r="G299" s="12" t="s">
        <v>40</v>
      </c>
      <c r="L299" s="1">
        <v>1030778</v>
      </c>
      <c r="M299" s="1">
        <v>1030798</v>
      </c>
      <c r="N299" s="1">
        <v>2</v>
      </c>
      <c r="O299" s="1" t="s">
        <v>722</v>
      </c>
      <c r="P299" s="1" t="s">
        <v>723</v>
      </c>
      <c r="Q299" s="1" t="s">
        <v>774</v>
      </c>
      <c r="R299" s="1" t="s">
        <v>775</v>
      </c>
      <c r="S299" s="1">
        <v>20</v>
      </c>
    </row>
    <row r="300" spans="1:19" x14ac:dyDescent="0.2">
      <c r="A300" s="1">
        <f t="shared" si="16"/>
        <v>1030798</v>
      </c>
      <c r="B300" s="1">
        <f t="shared" si="16"/>
        <v>1030881</v>
      </c>
      <c r="C300" s="1" t="str">
        <f t="shared" si="17"/>
        <v>1.2m CG</v>
      </c>
      <c r="D300" s="1" t="str">
        <f t="shared" si="18"/>
        <v>1.2m CG - Alignment Sheets</v>
      </c>
      <c r="E300" s="1" t="s">
        <v>40</v>
      </c>
      <c r="F300" s="1">
        <f t="shared" si="19"/>
        <v>1.2</v>
      </c>
      <c r="G300" s="12" t="s">
        <v>40</v>
      </c>
      <c r="L300" s="1">
        <v>1030798</v>
      </c>
      <c r="M300" s="1">
        <v>1030881</v>
      </c>
      <c r="N300" s="1">
        <v>1.2</v>
      </c>
      <c r="O300" s="1" t="s">
        <v>722</v>
      </c>
      <c r="P300" s="1" t="s">
        <v>723</v>
      </c>
      <c r="Q300" s="1" t="s">
        <v>763</v>
      </c>
      <c r="R300" s="1" t="s">
        <v>764</v>
      </c>
      <c r="S300" s="1">
        <v>83</v>
      </c>
    </row>
    <row r="301" spans="1:19" x14ac:dyDescent="0.2">
      <c r="A301" s="1">
        <f t="shared" si="16"/>
        <v>1030881</v>
      </c>
      <c r="B301" s="1">
        <f t="shared" si="16"/>
        <v>1031757.58</v>
      </c>
      <c r="C301" s="1" t="str">
        <f t="shared" si="17"/>
        <v>0.9m FG</v>
      </c>
      <c r="D301" s="1" t="str">
        <f t="shared" si="18"/>
        <v>0.9m FG - Default Depth</v>
      </c>
      <c r="E301" s="1" t="s">
        <v>40</v>
      </c>
      <c r="F301" s="1">
        <f t="shared" si="19"/>
        <v>0.9</v>
      </c>
      <c r="G301" s="12" t="s">
        <v>40</v>
      </c>
      <c r="L301" s="1">
        <v>1030881</v>
      </c>
      <c r="M301" s="1">
        <v>1031757.58</v>
      </c>
      <c r="N301" s="1">
        <v>0.9</v>
      </c>
      <c r="O301" s="1" t="s">
        <v>718</v>
      </c>
      <c r="P301" s="1" t="s">
        <v>719</v>
      </c>
      <c r="Q301" s="1" t="s">
        <v>720</v>
      </c>
      <c r="R301" s="1" t="s">
        <v>721</v>
      </c>
      <c r="S301" s="1">
        <v>876.57999999995798</v>
      </c>
    </row>
    <row r="302" spans="1:19" x14ac:dyDescent="0.2">
      <c r="A302" s="1">
        <f t="shared" si="16"/>
        <v>1031757.58</v>
      </c>
      <c r="B302" s="1">
        <f t="shared" si="16"/>
        <v>1031781.58</v>
      </c>
      <c r="C302" s="1" t="str">
        <f t="shared" si="17"/>
        <v>2.0m WC</v>
      </c>
      <c r="D302" s="1" t="str">
        <f t="shared" si="18"/>
        <v>2.0m WC - DWG# PT610301</v>
      </c>
      <c r="E302" s="1" t="s">
        <v>40</v>
      </c>
      <c r="F302" s="1">
        <f t="shared" si="19"/>
        <v>2</v>
      </c>
      <c r="G302" s="12" t="s">
        <v>40</v>
      </c>
      <c r="L302" s="1">
        <v>1031757.58</v>
      </c>
      <c r="M302" s="1">
        <v>1031781.58</v>
      </c>
      <c r="N302" s="1">
        <v>2</v>
      </c>
      <c r="O302" s="1" t="s">
        <v>734</v>
      </c>
      <c r="P302" s="1" t="s">
        <v>796</v>
      </c>
      <c r="Q302" s="1" t="s">
        <v>797</v>
      </c>
      <c r="R302" s="1" t="s">
        <v>797</v>
      </c>
      <c r="S302" s="1">
        <v>24</v>
      </c>
    </row>
    <row r="303" spans="1:19" x14ac:dyDescent="0.2">
      <c r="A303" s="1">
        <f t="shared" si="16"/>
        <v>1031781.58</v>
      </c>
      <c r="B303" s="1">
        <f t="shared" si="16"/>
        <v>1031793</v>
      </c>
      <c r="C303" s="1" t="str">
        <f t="shared" si="17"/>
        <v>0.9m FG</v>
      </c>
      <c r="D303" s="1" t="str">
        <f t="shared" si="18"/>
        <v>0.9m FG - Default Depth</v>
      </c>
      <c r="E303" s="1" t="s">
        <v>40</v>
      </c>
      <c r="F303" s="1">
        <f t="shared" si="19"/>
        <v>0.9</v>
      </c>
      <c r="G303" s="12" t="s">
        <v>40</v>
      </c>
      <c r="L303" s="1">
        <v>1031781.58</v>
      </c>
      <c r="M303" s="1">
        <v>1031793</v>
      </c>
      <c r="N303" s="1">
        <v>0.9</v>
      </c>
      <c r="O303" s="1" t="s">
        <v>718</v>
      </c>
      <c r="P303" s="1" t="s">
        <v>719</v>
      </c>
      <c r="Q303" s="1" t="s">
        <v>720</v>
      </c>
      <c r="R303" s="1" t="s">
        <v>721</v>
      </c>
      <c r="S303" s="1">
        <v>11.420000000041901</v>
      </c>
    </row>
    <row r="304" spans="1:19" x14ac:dyDescent="0.2">
      <c r="A304" s="1">
        <f t="shared" si="16"/>
        <v>1031793</v>
      </c>
      <c r="B304" s="1">
        <f t="shared" si="16"/>
        <v>1031817</v>
      </c>
      <c r="C304" s="1" t="str">
        <f t="shared" si="17"/>
        <v>1.2m FG</v>
      </c>
      <c r="D304" s="1" t="str">
        <f t="shared" si="18"/>
        <v>1.2m FG - Alignment Sheets</v>
      </c>
      <c r="E304" s="1" t="s">
        <v>40</v>
      </c>
      <c r="F304" s="1">
        <f t="shared" si="19"/>
        <v>1.2</v>
      </c>
      <c r="G304" s="12" t="s">
        <v>40</v>
      </c>
      <c r="L304" s="1">
        <v>1031793</v>
      </c>
      <c r="M304" s="1">
        <v>1031817</v>
      </c>
      <c r="N304" s="1">
        <v>1.2</v>
      </c>
      <c r="O304" s="1" t="s">
        <v>718</v>
      </c>
      <c r="P304" s="1" t="s">
        <v>723</v>
      </c>
      <c r="Q304" s="1" t="s">
        <v>728</v>
      </c>
      <c r="R304" s="1" t="s">
        <v>729</v>
      </c>
      <c r="S304" s="1">
        <v>24</v>
      </c>
    </row>
    <row r="305" spans="1:19" x14ac:dyDescent="0.2">
      <c r="A305" s="1">
        <f t="shared" si="16"/>
        <v>1031817</v>
      </c>
      <c r="B305" s="1">
        <f t="shared" si="16"/>
        <v>1031830.86</v>
      </c>
      <c r="C305" s="1" t="str">
        <f t="shared" si="17"/>
        <v>0.9m FG</v>
      </c>
      <c r="D305" s="1" t="str">
        <f t="shared" si="18"/>
        <v>0.9m FG - Default Depth</v>
      </c>
      <c r="E305" s="1" t="s">
        <v>40</v>
      </c>
      <c r="F305" s="1">
        <f t="shared" si="19"/>
        <v>0.9</v>
      </c>
      <c r="G305" s="12" t="s">
        <v>40</v>
      </c>
      <c r="L305" s="1">
        <v>1031817</v>
      </c>
      <c r="M305" s="1">
        <v>1031830.86</v>
      </c>
      <c r="N305" s="1">
        <v>0.9</v>
      </c>
      <c r="O305" s="1" t="s">
        <v>718</v>
      </c>
      <c r="P305" s="1" t="s">
        <v>719</v>
      </c>
      <c r="Q305" s="1" t="s">
        <v>720</v>
      </c>
      <c r="R305" s="1" t="s">
        <v>721</v>
      </c>
      <c r="S305" s="1">
        <v>13.859999999986</v>
      </c>
    </row>
    <row r="306" spans="1:19" x14ac:dyDescent="0.2">
      <c r="A306" s="1">
        <f t="shared" si="16"/>
        <v>1031830.86</v>
      </c>
      <c r="B306" s="1">
        <f t="shared" si="16"/>
        <v>1031854.86</v>
      </c>
      <c r="C306" s="1" t="str">
        <f t="shared" si="17"/>
        <v>1.2m WC</v>
      </c>
      <c r="D306" s="1" t="str">
        <f t="shared" si="18"/>
        <v>1.2m WC - DWG# PT610201</v>
      </c>
      <c r="E306" s="1" t="s">
        <v>40</v>
      </c>
      <c r="F306" s="1">
        <f t="shared" si="19"/>
        <v>1.2</v>
      </c>
      <c r="G306" s="12" t="s">
        <v>40</v>
      </c>
      <c r="L306" s="1">
        <v>1031830.86</v>
      </c>
      <c r="M306" s="1">
        <v>1031854.86</v>
      </c>
      <c r="N306" s="1">
        <v>1.2</v>
      </c>
      <c r="O306" s="1" t="s">
        <v>734</v>
      </c>
      <c r="P306" s="1" t="s">
        <v>735</v>
      </c>
      <c r="Q306" s="1" t="s">
        <v>736</v>
      </c>
      <c r="R306" s="1" t="s">
        <v>736</v>
      </c>
      <c r="S306" s="1">
        <v>24</v>
      </c>
    </row>
    <row r="307" spans="1:19" x14ac:dyDescent="0.2">
      <c r="A307" s="1">
        <f t="shared" si="16"/>
        <v>1031854.86</v>
      </c>
      <c r="B307" s="1">
        <f t="shared" si="16"/>
        <v>1032178.07</v>
      </c>
      <c r="C307" s="1" t="str">
        <f t="shared" si="17"/>
        <v>0.9m FG</v>
      </c>
      <c r="D307" s="1" t="str">
        <f t="shared" si="18"/>
        <v>0.9m FG - Default Depth</v>
      </c>
      <c r="E307" s="1" t="s">
        <v>40</v>
      </c>
      <c r="F307" s="1">
        <f t="shared" si="19"/>
        <v>0.9</v>
      </c>
      <c r="G307" s="12" t="s">
        <v>40</v>
      </c>
      <c r="L307" s="1">
        <v>1031854.86</v>
      </c>
      <c r="M307" s="1">
        <v>1032178.07</v>
      </c>
      <c r="N307" s="1">
        <v>0.9</v>
      </c>
      <c r="O307" s="1" t="s">
        <v>718</v>
      </c>
      <c r="P307" s="1" t="s">
        <v>719</v>
      </c>
      <c r="Q307" s="1" t="s">
        <v>720</v>
      </c>
      <c r="R307" s="1" t="s">
        <v>721</v>
      </c>
      <c r="S307" s="1">
        <v>323.20999999996201</v>
      </c>
    </row>
    <row r="308" spans="1:19" x14ac:dyDescent="0.2">
      <c r="A308" s="1">
        <f t="shared" si="16"/>
        <v>1032178.07</v>
      </c>
      <c r="B308" s="1">
        <f t="shared" si="16"/>
        <v>1032190.07</v>
      </c>
      <c r="C308" s="1" t="str">
        <f t="shared" si="17"/>
        <v>1.5m RD</v>
      </c>
      <c r="D308" s="1" t="str">
        <f t="shared" si="18"/>
        <v>1.5m RD - DWG# PT640301</v>
      </c>
      <c r="E308" s="1" t="s">
        <v>40</v>
      </c>
      <c r="F308" s="1">
        <f t="shared" si="19"/>
        <v>1.5</v>
      </c>
      <c r="G308" s="12" t="s">
        <v>40</v>
      </c>
      <c r="L308" s="1">
        <v>1032178.07</v>
      </c>
      <c r="M308" s="1">
        <v>1032190.07</v>
      </c>
      <c r="N308" s="1">
        <v>1.5</v>
      </c>
      <c r="O308" s="1" t="s">
        <v>737</v>
      </c>
      <c r="P308" s="1" t="s">
        <v>738</v>
      </c>
      <c r="Q308" s="1" t="s">
        <v>739</v>
      </c>
      <c r="R308" s="1" t="s">
        <v>739</v>
      </c>
      <c r="S308" s="1">
        <v>12</v>
      </c>
    </row>
    <row r="309" spans="1:19" x14ac:dyDescent="0.2">
      <c r="A309" s="1">
        <f t="shared" si="16"/>
        <v>1032190.07</v>
      </c>
      <c r="B309" s="1">
        <f t="shared" si="16"/>
        <v>1032290.08</v>
      </c>
      <c r="C309" s="1" t="str">
        <f t="shared" si="17"/>
        <v>0.9m FG</v>
      </c>
      <c r="D309" s="1" t="str">
        <f t="shared" si="18"/>
        <v>0.9m FG - Default Depth</v>
      </c>
      <c r="E309" s="1" t="s">
        <v>40</v>
      </c>
      <c r="F309" s="1">
        <f t="shared" si="19"/>
        <v>0.9</v>
      </c>
      <c r="G309" s="12" t="s">
        <v>40</v>
      </c>
      <c r="L309" s="1">
        <v>1032190.07</v>
      </c>
      <c r="M309" s="1">
        <v>1032290.08</v>
      </c>
      <c r="N309" s="1">
        <v>0.9</v>
      </c>
      <c r="O309" s="1" t="s">
        <v>718</v>
      </c>
      <c r="P309" s="1" t="s">
        <v>719</v>
      </c>
      <c r="Q309" s="1" t="s">
        <v>720</v>
      </c>
      <c r="R309" s="1" t="s">
        <v>721</v>
      </c>
      <c r="S309" s="1">
        <v>100.010000000009</v>
      </c>
    </row>
    <row r="310" spans="1:19" x14ac:dyDescent="0.2">
      <c r="A310" s="1">
        <f t="shared" si="16"/>
        <v>1032290.08</v>
      </c>
      <c r="B310" s="1">
        <f t="shared" si="16"/>
        <v>1032302.08</v>
      </c>
      <c r="C310" s="1" t="str">
        <f t="shared" si="17"/>
        <v>1.2m RD</v>
      </c>
      <c r="D310" s="1" t="str">
        <f t="shared" si="18"/>
        <v>1.2m RD - DWG# PT640001</v>
      </c>
      <c r="E310" s="1" t="s">
        <v>40</v>
      </c>
      <c r="F310" s="1">
        <f t="shared" si="19"/>
        <v>1.2</v>
      </c>
      <c r="G310" s="12" t="s">
        <v>40</v>
      </c>
      <c r="L310" s="1">
        <v>1032290.08</v>
      </c>
      <c r="M310" s="1">
        <v>1032302.08</v>
      </c>
      <c r="N310" s="1">
        <v>1.2</v>
      </c>
      <c r="O310" s="1" t="s">
        <v>737</v>
      </c>
      <c r="P310" s="1" t="s">
        <v>798</v>
      </c>
      <c r="Q310" s="1" t="s">
        <v>799</v>
      </c>
      <c r="R310" s="1" t="s">
        <v>799</v>
      </c>
      <c r="S310" s="1">
        <v>12</v>
      </c>
    </row>
    <row r="311" spans="1:19" x14ac:dyDescent="0.2">
      <c r="A311" s="1">
        <f t="shared" si="16"/>
        <v>1032302.08</v>
      </c>
      <c r="B311" s="1">
        <f t="shared" si="16"/>
        <v>1032388.64</v>
      </c>
      <c r="C311" s="1" t="str">
        <f t="shared" si="17"/>
        <v>0.9m FG</v>
      </c>
      <c r="D311" s="1" t="str">
        <f t="shared" si="18"/>
        <v>0.9m FG - Default Depth</v>
      </c>
      <c r="E311" s="1" t="s">
        <v>40</v>
      </c>
      <c r="F311" s="1">
        <f t="shared" si="19"/>
        <v>0.9</v>
      </c>
      <c r="G311" s="12" t="s">
        <v>40</v>
      </c>
      <c r="L311" s="1">
        <v>1032302.08</v>
      </c>
      <c r="M311" s="1">
        <v>1032388.64</v>
      </c>
      <c r="N311" s="1">
        <v>0.9</v>
      </c>
      <c r="O311" s="1" t="s">
        <v>718</v>
      </c>
      <c r="P311" s="1" t="s">
        <v>719</v>
      </c>
      <c r="Q311" s="1" t="s">
        <v>720</v>
      </c>
      <c r="R311" s="1" t="s">
        <v>721</v>
      </c>
      <c r="S311" s="1">
        <v>86.560000000055794</v>
      </c>
    </row>
    <row r="312" spans="1:19" x14ac:dyDescent="0.2">
      <c r="A312" s="1">
        <f t="shared" si="16"/>
        <v>1032388.64</v>
      </c>
      <c r="B312" s="1">
        <f t="shared" si="16"/>
        <v>1032400.64</v>
      </c>
      <c r="C312" s="1" t="str">
        <f t="shared" si="17"/>
        <v>1.2m RD</v>
      </c>
      <c r="D312" s="1" t="str">
        <f t="shared" si="18"/>
        <v>1.2m RD - DWG# PT640001</v>
      </c>
      <c r="E312" s="1" t="s">
        <v>40</v>
      </c>
      <c r="F312" s="1">
        <f t="shared" si="19"/>
        <v>1.2</v>
      </c>
      <c r="G312" s="12" t="s">
        <v>40</v>
      </c>
      <c r="L312" s="1">
        <v>1032388.64</v>
      </c>
      <c r="M312" s="1">
        <v>1032400.64</v>
      </c>
      <c r="N312" s="1">
        <v>1.2</v>
      </c>
      <c r="O312" s="1" t="s">
        <v>737</v>
      </c>
      <c r="P312" s="1" t="s">
        <v>798</v>
      </c>
      <c r="Q312" s="1" t="s">
        <v>799</v>
      </c>
      <c r="R312" s="1" t="s">
        <v>799</v>
      </c>
      <c r="S312" s="1">
        <v>12</v>
      </c>
    </row>
    <row r="313" spans="1:19" x14ac:dyDescent="0.2">
      <c r="A313" s="1">
        <f t="shared" si="16"/>
        <v>1032400.64</v>
      </c>
      <c r="B313" s="1">
        <f t="shared" si="16"/>
        <v>1032537</v>
      </c>
      <c r="C313" s="1" t="str">
        <f t="shared" si="17"/>
        <v>0.9m FG</v>
      </c>
      <c r="D313" s="1" t="str">
        <f t="shared" si="18"/>
        <v>0.9m FG - Default Depth</v>
      </c>
      <c r="E313" s="1" t="s">
        <v>40</v>
      </c>
      <c r="F313" s="1">
        <f t="shared" si="19"/>
        <v>0.9</v>
      </c>
      <c r="G313" s="12" t="s">
        <v>40</v>
      </c>
      <c r="L313" s="1">
        <v>1032400.64</v>
      </c>
      <c r="M313" s="1">
        <v>1032537</v>
      </c>
      <c r="N313" s="1">
        <v>0.9</v>
      </c>
      <c r="O313" s="1" t="s">
        <v>718</v>
      </c>
      <c r="P313" s="1" t="s">
        <v>719</v>
      </c>
      <c r="Q313" s="1" t="s">
        <v>720</v>
      </c>
      <c r="R313" s="1" t="s">
        <v>721</v>
      </c>
      <c r="S313" s="1">
        <v>136.359999999986</v>
      </c>
    </row>
    <row r="314" spans="1:19" x14ac:dyDescent="0.2">
      <c r="A314" s="1">
        <f t="shared" si="16"/>
        <v>1032537</v>
      </c>
      <c r="B314" s="1">
        <f t="shared" si="16"/>
        <v>1032596</v>
      </c>
      <c r="C314" s="1" t="str">
        <f t="shared" si="17"/>
        <v>2.0m MOTI</v>
      </c>
      <c r="D314" s="1" t="str">
        <f t="shared" si="18"/>
        <v>2.0m MOTI - MOTI Encroachment</v>
      </c>
      <c r="E314" s="1" t="s">
        <v>40</v>
      </c>
      <c r="F314" s="1">
        <f t="shared" si="19"/>
        <v>2</v>
      </c>
      <c r="G314" s="12" t="s">
        <v>40</v>
      </c>
      <c r="L314" s="1">
        <v>1032537</v>
      </c>
      <c r="M314" s="1">
        <v>1032596</v>
      </c>
      <c r="N314" s="1">
        <v>2</v>
      </c>
      <c r="O314" s="1" t="s">
        <v>770</v>
      </c>
      <c r="P314" s="1" t="s">
        <v>771</v>
      </c>
      <c r="Q314" s="1" t="s">
        <v>772</v>
      </c>
      <c r="R314" s="1" t="s">
        <v>773</v>
      </c>
      <c r="S314" s="1">
        <v>59</v>
      </c>
    </row>
    <row r="315" spans="1:19" x14ac:dyDescent="0.2">
      <c r="A315" s="1">
        <f t="shared" si="16"/>
        <v>1032596</v>
      </c>
      <c r="B315" s="1">
        <f t="shared" si="16"/>
        <v>1032622</v>
      </c>
      <c r="C315" s="1" t="str">
        <f t="shared" si="17"/>
        <v>1.5m FG</v>
      </c>
      <c r="D315" s="1" t="str">
        <f t="shared" si="18"/>
        <v>1.5m FG - Alignment Sheets</v>
      </c>
      <c r="E315" s="1" t="s">
        <v>40</v>
      </c>
      <c r="F315" s="1">
        <f t="shared" si="19"/>
        <v>1.5</v>
      </c>
      <c r="G315" s="12" t="s">
        <v>40</v>
      </c>
      <c r="L315" s="1">
        <v>1032596</v>
      </c>
      <c r="M315" s="1">
        <v>1032622</v>
      </c>
      <c r="N315" s="1">
        <v>1.5</v>
      </c>
      <c r="O315" s="1" t="s">
        <v>718</v>
      </c>
      <c r="P315" s="1" t="s">
        <v>723</v>
      </c>
      <c r="Q315" s="1" t="s">
        <v>726</v>
      </c>
      <c r="R315" s="1" t="s">
        <v>727</v>
      </c>
      <c r="S315" s="1">
        <v>26</v>
      </c>
    </row>
    <row r="316" spans="1:19" x14ac:dyDescent="0.2">
      <c r="A316" s="1">
        <f t="shared" si="16"/>
        <v>1032622</v>
      </c>
      <c r="B316" s="1">
        <f t="shared" si="16"/>
        <v>1032705.43</v>
      </c>
      <c r="C316" s="1" t="str">
        <f t="shared" si="17"/>
        <v>0.9m FG</v>
      </c>
      <c r="D316" s="1" t="str">
        <f t="shared" si="18"/>
        <v>0.9m FG - Default Depth</v>
      </c>
      <c r="E316" s="1" t="s">
        <v>40</v>
      </c>
      <c r="F316" s="1">
        <f t="shared" si="19"/>
        <v>0.9</v>
      </c>
      <c r="G316" s="12" t="s">
        <v>40</v>
      </c>
      <c r="L316" s="1">
        <v>1032622</v>
      </c>
      <c r="M316" s="1">
        <v>1032705.43</v>
      </c>
      <c r="N316" s="1">
        <v>0.9</v>
      </c>
      <c r="O316" s="1" t="s">
        <v>718</v>
      </c>
      <c r="P316" s="1" t="s">
        <v>719</v>
      </c>
      <c r="Q316" s="1" t="s">
        <v>720</v>
      </c>
      <c r="R316" s="1" t="s">
        <v>721</v>
      </c>
      <c r="S316" s="1">
        <v>83.430000000051194</v>
      </c>
    </row>
    <row r="317" spans="1:19" x14ac:dyDescent="0.2">
      <c r="A317" s="1">
        <f t="shared" si="16"/>
        <v>1032705.43</v>
      </c>
      <c r="B317" s="1">
        <f t="shared" si="16"/>
        <v>1032729.43</v>
      </c>
      <c r="C317" s="1" t="str">
        <f t="shared" si="17"/>
        <v>1.2m WC</v>
      </c>
      <c r="D317" s="1" t="str">
        <f t="shared" si="18"/>
        <v>1.2m WC - DWG# PT610201</v>
      </c>
      <c r="E317" s="1" t="s">
        <v>40</v>
      </c>
      <c r="F317" s="1">
        <f t="shared" si="19"/>
        <v>1.2</v>
      </c>
      <c r="G317" s="12" t="s">
        <v>40</v>
      </c>
      <c r="L317" s="1">
        <v>1032705.43</v>
      </c>
      <c r="M317" s="1">
        <v>1032729.43</v>
      </c>
      <c r="N317" s="1">
        <v>1.2</v>
      </c>
      <c r="O317" s="1" t="s">
        <v>734</v>
      </c>
      <c r="P317" s="1" t="s">
        <v>735</v>
      </c>
      <c r="Q317" s="1" t="s">
        <v>736</v>
      </c>
      <c r="R317" s="1" t="s">
        <v>736</v>
      </c>
      <c r="S317" s="1">
        <v>24</v>
      </c>
    </row>
    <row r="318" spans="1:19" x14ac:dyDescent="0.2">
      <c r="A318" s="1">
        <f t="shared" si="16"/>
        <v>1032729.43</v>
      </c>
      <c r="B318" s="1">
        <f t="shared" si="16"/>
        <v>1032807</v>
      </c>
      <c r="C318" s="1" t="str">
        <f t="shared" si="17"/>
        <v>0.9m FG</v>
      </c>
      <c r="D318" s="1" t="str">
        <f t="shared" si="18"/>
        <v>0.9m FG - Default Depth</v>
      </c>
      <c r="E318" s="1" t="s">
        <v>40</v>
      </c>
      <c r="F318" s="1">
        <f t="shared" si="19"/>
        <v>0.9</v>
      </c>
      <c r="G318" s="12" t="s">
        <v>40</v>
      </c>
      <c r="L318" s="1">
        <v>1032729.43</v>
      </c>
      <c r="M318" s="1">
        <v>1032807</v>
      </c>
      <c r="N318" s="1">
        <v>0.9</v>
      </c>
      <c r="O318" s="1" t="s">
        <v>718</v>
      </c>
      <c r="P318" s="1" t="s">
        <v>719</v>
      </c>
      <c r="Q318" s="1" t="s">
        <v>720</v>
      </c>
      <c r="R318" s="1" t="s">
        <v>721</v>
      </c>
      <c r="S318" s="1">
        <v>77.569999999948706</v>
      </c>
    </row>
    <row r="319" spans="1:19" x14ac:dyDescent="0.2">
      <c r="A319" s="1">
        <f t="shared" si="16"/>
        <v>1032807</v>
      </c>
      <c r="B319" s="1">
        <f t="shared" si="16"/>
        <v>1032867</v>
      </c>
      <c r="C319" s="1" t="str">
        <f t="shared" si="17"/>
        <v>1.8m FG</v>
      </c>
      <c r="D319" s="1" t="str">
        <f t="shared" si="18"/>
        <v>1.8m FG - Alignment Sheets</v>
      </c>
      <c r="E319" s="1" t="s">
        <v>40</v>
      </c>
      <c r="F319" s="1">
        <f t="shared" si="19"/>
        <v>1.8</v>
      </c>
      <c r="G319" s="12" t="s">
        <v>40</v>
      </c>
      <c r="L319" s="1">
        <v>1032807</v>
      </c>
      <c r="M319" s="1">
        <v>1032867</v>
      </c>
      <c r="N319" s="1">
        <v>1.8</v>
      </c>
      <c r="O319" s="1" t="s">
        <v>718</v>
      </c>
      <c r="P319" s="1" t="s">
        <v>723</v>
      </c>
      <c r="Q319" s="1" t="s">
        <v>816</v>
      </c>
      <c r="R319" s="1" t="s">
        <v>817</v>
      </c>
      <c r="S319" s="1">
        <v>60</v>
      </c>
    </row>
    <row r="320" spans="1:19" x14ac:dyDescent="0.2">
      <c r="A320" s="1">
        <f t="shared" si="16"/>
        <v>1032867</v>
      </c>
      <c r="B320" s="1">
        <f t="shared" si="16"/>
        <v>1033195</v>
      </c>
      <c r="C320" s="1" t="str">
        <f t="shared" si="17"/>
        <v>0.9m FG</v>
      </c>
      <c r="D320" s="1" t="str">
        <f t="shared" si="18"/>
        <v>0.9m FG - Default Depth</v>
      </c>
      <c r="E320" s="1" t="s">
        <v>40</v>
      </c>
      <c r="F320" s="1">
        <f t="shared" si="19"/>
        <v>0.9</v>
      </c>
      <c r="G320" s="12" t="s">
        <v>40</v>
      </c>
      <c r="L320" s="1">
        <v>1032867</v>
      </c>
      <c r="M320" s="1">
        <v>1033195</v>
      </c>
      <c r="N320" s="1">
        <v>0.9</v>
      </c>
      <c r="O320" s="1" t="s">
        <v>718</v>
      </c>
      <c r="P320" s="1" t="s">
        <v>719</v>
      </c>
      <c r="Q320" s="1" t="s">
        <v>720</v>
      </c>
      <c r="R320" s="1" t="s">
        <v>721</v>
      </c>
      <c r="S320" s="1">
        <v>328</v>
      </c>
    </row>
    <row r="321" spans="1:19" x14ac:dyDescent="0.2">
      <c r="A321" s="1">
        <f t="shared" si="16"/>
        <v>1033195</v>
      </c>
      <c r="B321" s="1">
        <f t="shared" si="16"/>
        <v>1033237.14</v>
      </c>
      <c r="C321" s="1" t="str">
        <f t="shared" si="17"/>
        <v>1.5m FG</v>
      </c>
      <c r="D321" s="1" t="str">
        <f t="shared" si="18"/>
        <v>1.5m FG - Alignment Sheets</v>
      </c>
      <c r="E321" s="1" t="s">
        <v>40</v>
      </c>
      <c r="F321" s="1">
        <f t="shared" si="19"/>
        <v>1.5</v>
      </c>
      <c r="G321" s="12" t="s">
        <v>40</v>
      </c>
      <c r="L321" s="1">
        <v>1033195</v>
      </c>
      <c r="M321" s="1">
        <v>1033237.14</v>
      </c>
      <c r="N321" s="1">
        <v>1.5</v>
      </c>
      <c r="O321" s="1" t="s">
        <v>718</v>
      </c>
      <c r="P321" s="1" t="s">
        <v>723</v>
      </c>
      <c r="Q321" s="1" t="s">
        <v>726</v>
      </c>
      <c r="R321" s="1" t="s">
        <v>727</v>
      </c>
      <c r="S321" s="1">
        <v>42.140000000013899</v>
      </c>
    </row>
    <row r="322" spans="1:19" x14ac:dyDescent="0.2">
      <c r="A322" s="1">
        <f t="shared" si="16"/>
        <v>1033237.14</v>
      </c>
      <c r="B322" s="1">
        <f t="shared" si="16"/>
        <v>1033249.14</v>
      </c>
      <c r="C322" s="1" t="str">
        <f t="shared" si="17"/>
        <v>2.0m RD</v>
      </c>
      <c r="D322" s="1" t="str">
        <f t="shared" si="18"/>
        <v>2.0m RD - DWG# PT640801</v>
      </c>
      <c r="E322" s="1" t="s">
        <v>40</v>
      </c>
      <c r="F322" s="1">
        <f t="shared" si="19"/>
        <v>2</v>
      </c>
      <c r="G322" s="12" t="s">
        <v>40</v>
      </c>
      <c r="L322" s="1">
        <v>1033237.14</v>
      </c>
      <c r="M322" s="1">
        <v>1033249.14</v>
      </c>
      <c r="N322" s="1">
        <v>2</v>
      </c>
      <c r="O322" s="1" t="s">
        <v>737</v>
      </c>
      <c r="P322" s="1" t="s">
        <v>747</v>
      </c>
      <c r="Q322" s="1" t="s">
        <v>748</v>
      </c>
      <c r="R322" s="1" t="s">
        <v>748</v>
      </c>
      <c r="S322" s="1">
        <v>12</v>
      </c>
    </row>
    <row r="323" spans="1:19" x14ac:dyDescent="0.2">
      <c r="A323" s="1">
        <f t="shared" ref="A323:B386" si="20">L323</f>
        <v>1033249.14</v>
      </c>
      <c r="B323" s="1">
        <f t="shared" si="20"/>
        <v>1033255</v>
      </c>
      <c r="C323" s="1" t="str">
        <f t="shared" ref="C323:C386" si="21">Q323</f>
        <v>1.5m FG</v>
      </c>
      <c r="D323" s="1" t="str">
        <f t="shared" ref="D323:D386" si="22">Q323&amp;" - "&amp;P323</f>
        <v>1.5m FG - Alignment Sheets</v>
      </c>
      <c r="E323" s="1" t="s">
        <v>40</v>
      </c>
      <c r="F323" s="1">
        <f t="shared" ref="F323:F386" si="23">_xlfn.NUMBERVALUE(TRIM(LEFT(Q323,3)))</f>
        <v>1.5</v>
      </c>
      <c r="G323" s="12" t="s">
        <v>40</v>
      </c>
      <c r="L323" s="1">
        <v>1033249.14</v>
      </c>
      <c r="M323" s="1">
        <v>1033255</v>
      </c>
      <c r="N323" s="1">
        <v>1.5</v>
      </c>
      <c r="O323" s="1" t="s">
        <v>718</v>
      </c>
      <c r="P323" s="1" t="s">
        <v>723</v>
      </c>
      <c r="Q323" s="1" t="s">
        <v>726</v>
      </c>
      <c r="R323" s="1" t="s">
        <v>727</v>
      </c>
      <c r="S323" s="1">
        <v>5.8599999999860302</v>
      </c>
    </row>
    <row r="324" spans="1:19" x14ac:dyDescent="0.2">
      <c r="A324" s="1">
        <f t="shared" si="20"/>
        <v>1033255</v>
      </c>
      <c r="B324" s="1">
        <f t="shared" si="20"/>
        <v>1033881.55</v>
      </c>
      <c r="C324" s="1" t="str">
        <f t="shared" si="21"/>
        <v>0.9m FG</v>
      </c>
      <c r="D324" s="1" t="str">
        <f t="shared" si="22"/>
        <v>0.9m FG - Default Depth</v>
      </c>
      <c r="E324" s="1" t="s">
        <v>40</v>
      </c>
      <c r="F324" s="1">
        <f t="shared" si="23"/>
        <v>0.9</v>
      </c>
      <c r="G324" s="12" t="s">
        <v>40</v>
      </c>
      <c r="L324" s="1">
        <v>1033255</v>
      </c>
      <c r="M324" s="1">
        <v>1033881.55</v>
      </c>
      <c r="N324" s="1">
        <v>0.9</v>
      </c>
      <c r="O324" s="1" t="s">
        <v>718</v>
      </c>
      <c r="P324" s="1" t="s">
        <v>719</v>
      </c>
      <c r="Q324" s="1" t="s">
        <v>720</v>
      </c>
      <c r="R324" s="1" t="s">
        <v>721</v>
      </c>
      <c r="S324" s="1">
        <v>626.550000000046</v>
      </c>
    </row>
    <row r="325" spans="1:19" x14ac:dyDescent="0.2">
      <c r="A325" s="1">
        <f t="shared" si="20"/>
        <v>1033881.55</v>
      </c>
      <c r="B325" s="1">
        <f t="shared" si="20"/>
        <v>1033905.55</v>
      </c>
      <c r="C325" s="1" t="str">
        <f t="shared" si="21"/>
        <v>1.2m WC</v>
      </c>
      <c r="D325" s="1" t="str">
        <f t="shared" si="22"/>
        <v>1.2m WC - DWG# PT610201</v>
      </c>
      <c r="E325" s="1" t="s">
        <v>40</v>
      </c>
      <c r="F325" s="1">
        <f t="shared" si="23"/>
        <v>1.2</v>
      </c>
      <c r="G325" s="12" t="s">
        <v>40</v>
      </c>
      <c r="L325" s="1">
        <v>1033881.55</v>
      </c>
      <c r="M325" s="1">
        <v>1033905.55</v>
      </c>
      <c r="N325" s="1">
        <v>1.2</v>
      </c>
      <c r="O325" s="1" t="s">
        <v>734</v>
      </c>
      <c r="P325" s="1" t="s">
        <v>735</v>
      </c>
      <c r="Q325" s="1" t="s">
        <v>736</v>
      </c>
      <c r="R325" s="1" t="s">
        <v>736</v>
      </c>
      <c r="S325" s="1">
        <v>24</v>
      </c>
    </row>
    <row r="326" spans="1:19" x14ac:dyDescent="0.2">
      <c r="A326" s="1">
        <f t="shared" si="20"/>
        <v>1033905.55</v>
      </c>
      <c r="B326" s="1">
        <f t="shared" si="20"/>
        <v>1033996.81</v>
      </c>
      <c r="C326" s="1" t="str">
        <f t="shared" si="21"/>
        <v>0.9m FG</v>
      </c>
      <c r="D326" s="1" t="str">
        <f t="shared" si="22"/>
        <v>0.9m FG - Default Depth</v>
      </c>
      <c r="E326" s="1" t="s">
        <v>40</v>
      </c>
      <c r="F326" s="1">
        <f t="shared" si="23"/>
        <v>0.9</v>
      </c>
      <c r="G326" s="12" t="s">
        <v>40</v>
      </c>
      <c r="L326" s="1">
        <v>1033905.55</v>
      </c>
      <c r="M326" s="1">
        <v>1033996.81</v>
      </c>
      <c r="N326" s="1">
        <v>0.9</v>
      </c>
      <c r="O326" s="1" t="s">
        <v>718</v>
      </c>
      <c r="P326" s="1" t="s">
        <v>719</v>
      </c>
      <c r="Q326" s="1" t="s">
        <v>720</v>
      </c>
      <c r="R326" s="1" t="s">
        <v>721</v>
      </c>
      <c r="S326" s="1">
        <v>91.260000000009299</v>
      </c>
    </row>
    <row r="327" spans="1:19" x14ac:dyDescent="0.2">
      <c r="A327" s="1">
        <f t="shared" si="20"/>
        <v>1033996.81</v>
      </c>
      <c r="B327" s="1">
        <f t="shared" si="20"/>
        <v>1034041.17</v>
      </c>
      <c r="C327" s="1" t="str">
        <f t="shared" si="21"/>
        <v>1.2m WC</v>
      </c>
      <c r="D327" s="1" t="str">
        <f t="shared" si="22"/>
        <v>1.2m WC - DWG# PT610201</v>
      </c>
      <c r="E327" s="1" t="s">
        <v>40</v>
      </c>
      <c r="F327" s="1">
        <f t="shared" si="23"/>
        <v>1.2</v>
      </c>
      <c r="G327" s="12" t="s">
        <v>40</v>
      </c>
      <c r="L327" s="1">
        <v>1033996.81</v>
      </c>
      <c r="M327" s="1">
        <v>1034041.17</v>
      </c>
      <c r="N327" s="1">
        <v>1.2</v>
      </c>
      <c r="O327" s="1" t="s">
        <v>734</v>
      </c>
      <c r="P327" s="1" t="s">
        <v>735</v>
      </c>
      <c r="Q327" s="1" t="s">
        <v>736</v>
      </c>
      <c r="R327" s="1" t="s">
        <v>736</v>
      </c>
      <c r="S327" s="1">
        <v>44.359999999986002</v>
      </c>
    </row>
    <row r="328" spans="1:19" x14ac:dyDescent="0.2">
      <c r="A328" s="1">
        <f t="shared" si="20"/>
        <v>1034041.17</v>
      </c>
      <c r="B328" s="1">
        <f t="shared" si="20"/>
        <v>1034123.73</v>
      </c>
      <c r="C328" s="1" t="str">
        <f t="shared" si="21"/>
        <v>0.9m FG</v>
      </c>
      <c r="D328" s="1" t="str">
        <f t="shared" si="22"/>
        <v>0.9m FG - Default Depth</v>
      </c>
      <c r="E328" s="1" t="s">
        <v>40</v>
      </c>
      <c r="F328" s="1">
        <f t="shared" si="23"/>
        <v>0.9</v>
      </c>
      <c r="G328" s="12" t="s">
        <v>40</v>
      </c>
      <c r="L328" s="1">
        <v>1034041.17</v>
      </c>
      <c r="M328" s="1">
        <v>1034123.73</v>
      </c>
      <c r="N328" s="1">
        <v>0.9</v>
      </c>
      <c r="O328" s="1" t="s">
        <v>718</v>
      </c>
      <c r="P328" s="1" t="s">
        <v>719</v>
      </c>
      <c r="Q328" s="1" t="s">
        <v>720</v>
      </c>
      <c r="R328" s="1" t="s">
        <v>721</v>
      </c>
      <c r="S328" s="1">
        <v>82.559999999939393</v>
      </c>
    </row>
    <row r="329" spans="1:19" x14ac:dyDescent="0.2">
      <c r="A329" s="1">
        <f t="shared" si="20"/>
        <v>1034123.73</v>
      </c>
      <c r="B329" s="1">
        <f t="shared" si="20"/>
        <v>1034147.73</v>
      </c>
      <c r="C329" s="1" t="str">
        <f t="shared" si="21"/>
        <v>1.2m WC</v>
      </c>
      <c r="D329" s="1" t="str">
        <f t="shared" si="22"/>
        <v>1.2m WC - DWG# PT610201</v>
      </c>
      <c r="E329" s="1" t="s">
        <v>40</v>
      </c>
      <c r="F329" s="1">
        <f t="shared" si="23"/>
        <v>1.2</v>
      </c>
      <c r="G329" s="12" t="s">
        <v>40</v>
      </c>
      <c r="L329" s="1">
        <v>1034123.73</v>
      </c>
      <c r="M329" s="1">
        <v>1034147.73</v>
      </c>
      <c r="N329" s="1">
        <v>1.2</v>
      </c>
      <c r="O329" s="1" t="s">
        <v>734</v>
      </c>
      <c r="P329" s="1" t="s">
        <v>735</v>
      </c>
      <c r="Q329" s="1" t="s">
        <v>736</v>
      </c>
      <c r="R329" s="1" t="s">
        <v>736</v>
      </c>
      <c r="S329" s="1">
        <v>24</v>
      </c>
    </row>
    <row r="330" spans="1:19" x14ac:dyDescent="0.2">
      <c r="A330" s="1">
        <f t="shared" si="20"/>
        <v>1034147.73</v>
      </c>
      <c r="B330" s="1">
        <f t="shared" si="20"/>
        <v>1034227.15</v>
      </c>
      <c r="C330" s="1" t="str">
        <f t="shared" si="21"/>
        <v>0.9m FG</v>
      </c>
      <c r="D330" s="1" t="str">
        <f t="shared" si="22"/>
        <v>0.9m FG - Default Depth</v>
      </c>
      <c r="E330" s="1" t="s">
        <v>40</v>
      </c>
      <c r="F330" s="1">
        <f t="shared" si="23"/>
        <v>0.9</v>
      </c>
      <c r="G330" s="12" t="s">
        <v>40</v>
      </c>
      <c r="L330" s="1">
        <v>1034147.73</v>
      </c>
      <c r="M330" s="1">
        <v>1034227.15</v>
      </c>
      <c r="N330" s="1">
        <v>0.9</v>
      </c>
      <c r="O330" s="1" t="s">
        <v>718</v>
      </c>
      <c r="P330" s="1" t="s">
        <v>719</v>
      </c>
      <c r="Q330" s="1" t="s">
        <v>720</v>
      </c>
      <c r="R330" s="1" t="s">
        <v>721</v>
      </c>
      <c r="S330" s="1">
        <v>79.420000000041895</v>
      </c>
    </row>
    <row r="331" spans="1:19" x14ac:dyDescent="0.2">
      <c r="A331" s="1">
        <f t="shared" si="20"/>
        <v>1034227.15</v>
      </c>
      <c r="B331" s="1">
        <f t="shared" si="20"/>
        <v>1034251.15</v>
      </c>
      <c r="C331" s="1" t="str">
        <f t="shared" si="21"/>
        <v>1.2m WC</v>
      </c>
      <c r="D331" s="1" t="str">
        <f t="shared" si="22"/>
        <v>1.2m WC - DWG# PT610201</v>
      </c>
      <c r="E331" s="1" t="s">
        <v>40</v>
      </c>
      <c r="F331" s="1">
        <f t="shared" si="23"/>
        <v>1.2</v>
      </c>
      <c r="G331" s="12" t="s">
        <v>40</v>
      </c>
      <c r="L331" s="1">
        <v>1034227.15</v>
      </c>
      <c r="M331" s="1">
        <v>1034251.15</v>
      </c>
      <c r="N331" s="1">
        <v>1.2</v>
      </c>
      <c r="O331" s="1" t="s">
        <v>734</v>
      </c>
      <c r="P331" s="1" t="s">
        <v>735</v>
      </c>
      <c r="Q331" s="1" t="s">
        <v>736</v>
      </c>
      <c r="R331" s="1" t="s">
        <v>736</v>
      </c>
      <c r="S331" s="1">
        <v>24</v>
      </c>
    </row>
    <row r="332" spans="1:19" x14ac:dyDescent="0.2">
      <c r="A332" s="1">
        <f t="shared" si="20"/>
        <v>1034251.15</v>
      </c>
      <c r="B332" s="1">
        <f t="shared" si="20"/>
        <v>1034320</v>
      </c>
      <c r="C332" s="1" t="str">
        <f t="shared" si="21"/>
        <v>0.9m FG</v>
      </c>
      <c r="D332" s="1" t="str">
        <f t="shared" si="22"/>
        <v>0.9m FG - Default Depth</v>
      </c>
      <c r="E332" s="1" t="s">
        <v>40</v>
      </c>
      <c r="F332" s="1">
        <f t="shared" si="23"/>
        <v>0.9</v>
      </c>
      <c r="G332" s="12" t="s">
        <v>40</v>
      </c>
      <c r="L332" s="1">
        <v>1034251.15</v>
      </c>
      <c r="M332" s="1">
        <v>1034320</v>
      </c>
      <c r="N332" s="1">
        <v>0.9</v>
      </c>
      <c r="O332" s="1" t="s">
        <v>718</v>
      </c>
      <c r="P332" s="1" t="s">
        <v>719</v>
      </c>
      <c r="Q332" s="1" t="s">
        <v>720</v>
      </c>
      <c r="R332" s="1" t="s">
        <v>721</v>
      </c>
      <c r="S332" s="1">
        <v>68.849999999976703</v>
      </c>
    </row>
    <row r="333" spans="1:19" x14ac:dyDescent="0.2">
      <c r="A333" s="1">
        <f t="shared" si="20"/>
        <v>1034320</v>
      </c>
      <c r="B333" s="1">
        <f t="shared" si="20"/>
        <v>1035107</v>
      </c>
      <c r="C333" s="1" t="str">
        <f t="shared" si="21"/>
        <v>1.8m CG</v>
      </c>
      <c r="D333" s="1" t="str">
        <f t="shared" si="22"/>
        <v>1.8m CG - Alignment Sheets</v>
      </c>
      <c r="E333" s="1" t="s">
        <v>40</v>
      </c>
      <c r="F333" s="1">
        <f t="shared" si="23"/>
        <v>1.8</v>
      </c>
      <c r="G333" s="12" t="s">
        <v>40</v>
      </c>
      <c r="L333" s="1">
        <v>1034320</v>
      </c>
      <c r="M333" s="1">
        <v>1035107</v>
      </c>
      <c r="N333" s="1">
        <v>1.8</v>
      </c>
      <c r="O333" s="1" t="s">
        <v>722</v>
      </c>
      <c r="P333" s="1" t="s">
        <v>723</v>
      </c>
      <c r="Q333" s="1" t="s">
        <v>818</v>
      </c>
      <c r="R333" s="1" t="s">
        <v>819</v>
      </c>
      <c r="S333" s="1">
        <v>787</v>
      </c>
    </row>
    <row r="334" spans="1:19" x14ac:dyDescent="0.2">
      <c r="A334" s="1">
        <f t="shared" si="20"/>
        <v>1035107</v>
      </c>
      <c r="B334" s="1">
        <f t="shared" si="20"/>
        <v>1035575.02</v>
      </c>
      <c r="C334" s="1" t="str">
        <f t="shared" si="21"/>
        <v>1.2m CG</v>
      </c>
      <c r="D334" s="1" t="str">
        <f t="shared" si="22"/>
        <v>1.2m CG - Alignment Sheets</v>
      </c>
      <c r="E334" s="1" t="s">
        <v>40</v>
      </c>
      <c r="F334" s="1">
        <f t="shared" si="23"/>
        <v>1.2</v>
      </c>
      <c r="G334" s="12" t="s">
        <v>40</v>
      </c>
      <c r="L334" s="1">
        <v>1035107</v>
      </c>
      <c r="M334" s="1">
        <v>1035575.02</v>
      </c>
      <c r="N334" s="1">
        <v>1.2</v>
      </c>
      <c r="O334" s="1" t="s">
        <v>722</v>
      </c>
      <c r="P334" s="1" t="s">
        <v>723</v>
      </c>
      <c r="Q334" s="1" t="s">
        <v>763</v>
      </c>
      <c r="R334" s="1" t="s">
        <v>764</v>
      </c>
      <c r="S334" s="1">
        <v>468.020000000018</v>
      </c>
    </row>
    <row r="335" spans="1:19" x14ac:dyDescent="0.2">
      <c r="A335" s="1">
        <f t="shared" si="20"/>
        <v>1035575.02</v>
      </c>
      <c r="B335" s="1">
        <f t="shared" si="20"/>
        <v>1035587.02</v>
      </c>
      <c r="C335" s="1" t="str">
        <f t="shared" si="21"/>
        <v>1.5m RD</v>
      </c>
      <c r="D335" s="1" t="str">
        <f t="shared" si="22"/>
        <v>1.5m RD - DWG# PT640301</v>
      </c>
      <c r="E335" s="1" t="s">
        <v>40</v>
      </c>
      <c r="F335" s="1">
        <f t="shared" si="23"/>
        <v>1.5</v>
      </c>
      <c r="G335" s="12" t="s">
        <v>40</v>
      </c>
      <c r="L335" s="1">
        <v>1035575.02</v>
      </c>
      <c r="M335" s="1">
        <v>1035587.02</v>
      </c>
      <c r="N335" s="1">
        <v>1.5</v>
      </c>
      <c r="O335" s="1" t="s">
        <v>737</v>
      </c>
      <c r="P335" s="1" t="s">
        <v>738</v>
      </c>
      <c r="Q335" s="1" t="s">
        <v>739</v>
      </c>
      <c r="R335" s="1" t="s">
        <v>739</v>
      </c>
      <c r="S335" s="1">
        <v>12</v>
      </c>
    </row>
    <row r="336" spans="1:19" x14ac:dyDescent="0.2">
      <c r="A336" s="1">
        <f t="shared" si="20"/>
        <v>1035587.02</v>
      </c>
      <c r="B336" s="1">
        <f t="shared" si="20"/>
        <v>1035653</v>
      </c>
      <c r="C336" s="1" t="str">
        <f t="shared" si="21"/>
        <v>1.2m CG</v>
      </c>
      <c r="D336" s="1" t="str">
        <f t="shared" si="22"/>
        <v>1.2m CG - Alignment Sheets</v>
      </c>
      <c r="E336" s="1" t="s">
        <v>40</v>
      </c>
      <c r="F336" s="1">
        <f t="shared" si="23"/>
        <v>1.2</v>
      </c>
      <c r="G336" s="12" t="s">
        <v>40</v>
      </c>
      <c r="L336" s="1">
        <v>1035587.02</v>
      </c>
      <c r="M336" s="1">
        <v>1035653</v>
      </c>
      <c r="N336" s="1">
        <v>1.2</v>
      </c>
      <c r="O336" s="1" t="s">
        <v>722</v>
      </c>
      <c r="P336" s="1" t="s">
        <v>723</v>
      </c>
      <c r="Q336" s="1" t="s">
        <v>763</v>
      </c>
      <c r="R336" s="1" t="s">
        <v>764</v>
      </c>
      <c r="S336" s="1">
        <v>65.979999999981302</v>
      </c>
    </row>
    <row r="337" spans="1:19" x14ac:dyDescent="0.2">
      <c r="A337" s="1">
        <f t="shared" si="20"/>
        <v>1035653</v>
      </c>
      <c r="B337" s="1">
        <f t="shared" si="20"/>
        <v>1035713</v>
      </c>
      <c r="C337" s="1" t="str">
        <f t="shared" si="21"/>
        <v>1.2m CG/2.0m FG</v>
      </c>
      <c r="D337" s="1" t="str">
        <f t="shared" si="22"/>
        <v>1.2m CG/2.0m FG - Alignment Sheets</v>
      </c>
      <c r="E337" s="1" t="s">
        <v>40</v>
      </c>
      <c r="F337" s="1">
        <f t="shared" si="23"/>
        <v>1.2</v>
      </c>
      <c r="G337" s="12" t="s">
        <v>40</v>
      </c>
      <c r="L337" s="1">
        <v>1035653</v>
      </c>
      <c r="M337" s="1">
        <v>1035713</v>
      </c>
      <c r="N337" s="1" t="s">
        <v>820</v>
      </c>
      <c r="O337" s="1" t="s">
        <v>743</v>
      </c>
      <c r="P337" s="1" t="s">
        <v>723</v>
      </c>
      <c r="Q337" s="1" t="s">
        <v>821</v>
      </c>
      <c r="R337" s="1" t="s">
        <v>822</v>
      </c>
      <c r="S337" s="1">
        <v>60</v>
      </c>
    </row>
    <row r="338" spans="1:19" x14ac:dyDescent="0.2">
      <c r="A338" s="1">
        <f t="shared" si="20"/>
        <v>1035713</v>
      </c>
      <c r="B338" s="1">
        <f t="shared" si="20"/>
        <v>1036082</v>
      </c>
      <c r="C338" s="1" t="str">
        <f t="shared" si="21"/>
        <v>1.2m CG</v>
      </c>
      <c r="D338" s="1" t="str">
        <f t="shared" si="22"/>
        <v>1.2m CG - Alignment Sheets</v>
      </c>
      <c r="E338" s="1" t="s">
        <v>40</v>
      </c>
      <c r="F338" s="1">
        <f t="shared" si="23"/>
        <v>1.2</v>
      </c>
      <c r="G338" s="12" t="s">
        <v>40</v>
      </c>
      <c r="L338" s="1">
        <v>1035713</v>
      </c>
      <c r="M338" s="1">
        <v>1036082</v>
      </c>
      <c r="N338" s="1">
        <v>1.2</v>
      </c>
      <c r="O338" s="1" t="s">
        <v>722</v>
      </c>
      <c r="P338" s="1" t="s">
        <v>723</v>
      </c>
      <c r="Q338" s="1" t="s">
        <v>763</v>
      </c>
      <c r="R338" s="1" t="s">
        <v>764</v>
      </c>
      <c r="S338" s="1">
        <v>369</v>
      </c>
    </row>
    <row r="339" spans="1:19" x14ac:dyDescent="0.2">
      <c r="A339" s="1">
        <f t="shared" si="20"/>
        <v>1036082</v>
      </c>
      <c r="B339" s="1">
        <f t="shared" si="20"/>
        <v>1036142</v>
      </c>
      <c r="C339" s="1" t="str">
        <f t="shared" si="21"/>
        <v>1.2m CG/1.5m FG</v>
      </c>
      <c r="D339" s="1" t="str">
        <f t="shared" si="22"/>
        <v>1.2m CG/1.5m FG - Alignment Sheets</v>
      </c>
      <c r="E339" s="1" t="s">
        <v>40</v>
      </c>
      <c r="F339" s="1">
        <f t="shared" si="23"/>
        <v>1.2</v>
      </c>
      <c r="G339" s="12" t="s">
        <v>40</v>
      </c>
      <c r="L339" s="1">
        <v>1036082</v>
      </c>
      <c r="M339" s="1">
        <v>1036142</v>
      </c>
      <c r="N339" s="1" t="s">
        <v>749</v>
      </c>
      <c r="O339" s="1" t="s">
        <v>743</v>
      </c>
      <c r="P339" s="1" t="s">
        <v>723</v>
      </c>
      <c r="Q339" s="1" t="s">
        <v>750</v>
      </c>
      <c r="R339" s="1" t="s">
        <v>751</v>
      </c>
      <c r="S339" s="1">
        <v>60</v>
      </c>
    </row>
    <row r="340" spans="1:19" x14ac:dyDescent="0.2">
      <c r="A340" s="1">
        <f t="shared" si="20"/>
        <v>1036142</v>
      </c>
      <c r="B340" s="1">
        <f t="shared" si="20"/>
        <v>1036320</v>
      </c>
      <c r="C340" s="1" t="str">
        <f t="shared" si="21"/>
        <v>1.2m CG</v>
      </c>
      <c r="D340" s="1" t="str">
        <f t="shared" si="22"/>
        <v>1.2m CG - Alignment Sheets</v>
      </c>
      <c r="E340" s="1" t="s">
        <v>40</v>
      </c>
      <c r="F340" s="1">
        <f t="shared" si="23"/>
        <v>1.2</v>
      </c>
      <c r="G340" s="12" t="s">
        <v>40</v>
      </c>
      <c r="L340" s="1">
        <v>1036142</v>
      </c>
      <c r="M340" s="1">
        <v>1036320</v>
      </c>
      <c r="N340" s="1">
        <v>1.2</v>
      </c>
      <c r="O340" s="1" t="s">
        <v>722</v>
      </c>
      <c r="P340" s="1" t="s">
        <v>723</v>
      </c>
      <c r="Q340" s="1" t="s">
        <v>763</v>
      </c>
      <c r="R340" s="1" t="s">
        <v>764</v>
      </c>
      <c r="S340" s="1">
        <v>178</v>
      </c>
    </row>
    <row r="341" spans="1:19" x14ac:dyDescent="0.2">
      <c r="A341" s="1">
        <f t="shared" si="20"/>
        <v>1036320</v>
      </c>
      <c r="B341" s="1">
        <f t="shared" si="20"/>
        <v>1036409</v>
      </c>
      <c r="C341" s="1" t="str">
        <f t="shared" si="21"/>
        <v>1.2m CG/1.5m FG</v>
      </c>
      <c r="D341" s="1" t="str">
        <f t="shared" si="22"/>
        <v>1.2m CG/1.5m FG - Alignment Sheets</v>
      </c>
      <c r="E341" s="1" t="s">
        <v>40</v>
      </c>
      <c r="F341" s="1">
        <f t="shared" si="23"/>
        <v>1.2</v>
      </c>
      <c r="G341" s="12" t="s">
        <v>40</v>
      </c>
      <c r="L341" s="1">
        <v>1036320</v>
      </c>
      <c r="M341" s="1">
        <v>1036409</v>
      </c>
      <c r="N341" s="1" t="s">
        <v>749</v>
      </c>
      <c r="O341" s="1" t="s">
        <v>743</v>
      </c>
      <c r="P341" s="1" t="s">
        <v>723</v>
      </c>
      <c r="Q341" s="1" t="s">
        <v>750</v>
      </c>
      <c r="R341" s="1" t="s">
        <v>751</v>
      </c>
      <c r="S341" s="1">
        <v>89</v>
      </c>
    </row>
    <row r="342" spans="1:19" x14ac:dyDescent="0.2">
      <c r="A342" s="1">
        <f t="shared" si="20"/>
        <v>1036409</v>
      </c>
      <c r="B342" s="1">
        <f t="shared" si="20"/>
        <v>1037732</v>
      </c>
      <c r="C342" s="1" t="str">
        <f t="shared" si="21"/>
        <v>1.2m CG</v>
      </c>
      <c r="D342" s="1" t="str">
        <f t="shared" si="22"/>
        <v>1.2m CG - Alignment Sheets</v>
      </c>
      <c r="E342" s="1" t="s">
        <v>40</v>
      </c>
      <c r="F342" s="1">
        <f t="shared" si="23"/>
        <v>1.2</v>
      </c>
      <c r="G342" s="12" t="s">
        <v>40</v>
      </c>
      <c r="L342" s="1">
        <v>1036409</v>
      </c>
      <c r="M342" s="1">
        <v>1037732</v>
      </c>
      <c r="N342" s="1">
        <v>1.2</v>
      </c>
      <c r="O342" s="1" t="s">
        <v>722</v>
      </c>
      <c r="P342" s="1" t="s">
        <v>723</v>
      </c>
      <c r="Q342" s="1" t="s">
        <v>763</v>
      </c>
      <c r="R342" s="1" t="s">
        <v>764</v>
      </c>
      <c r="S342" s="1">
        <v>1323</v>
      </c>
    </row>
    <row r="343" spans="1:19" x14ac:dyDescent="0.2">
      <c r="A343" s="1">
        <f t="shared" si="20"/>
        <v>1037732</v>
      </c>
      <c r="B343" s="1">
        <f t="shared" si="20"/>
        <v>1037839</v>
      </c>
      <c r="C343" s="1" t="str">
        <f t="shared" si="21"/>
        <v>1.2m CG/1.5m FG</v>
      </c>
      <c r="D343" s="1" t="str">
        <f t="shared" si="22"/>
        <v>1.2m CG/1.5m FG - Alignment Sheets</v>
      </c>
      <c r="E343" s="1" t="s">
        <v>40</v>
      </c>
      <c r="F343" s="1">
        <f t="shared" si="23"/>
        <v>1.2</v>
      </c>
      <c r="G343" s="12" t="s">
        <v>40</v>
      </c>
      <c r="L343" s="1">
        <v>1037732</v>
      </c>
      <c r="M343" s="1">
        <v>1037839</v>
      </c>
      <c r="N343" s="1" t="s">
        <v>749</v>
      </c>
      <c r="O343" s="1" t="s">
        <v>743</v>
      </c>
      <c r="P343" s="1" t="s">
        <v>723</v>
      </c>
      <c r="Q343" s="1" t="s">
        <v>750</v>
      </c>
      <c r="R343" s="1" t="s">
        <v>751</v>
      </c>
      <c r="S343" s="1">
        <v>107</v>
      </c>
    </row>
    <row r="344" spans="1:19" x14ac:dyDescent="0.2">
      <c r="A344" s="1">
        <f t="shared" si="20"/>
        <v>1037839</v>
      </c>
      <c r="B344" s="1">
        <f t="shared" si="20"/>
        <v>1037846</v>
      </c>
      <c r="C344" s="1" t="str">
        <f t="shared" si="21"/>
        <v>1.2m CG</v>
      </c>
      <c r="D344" s="1" t="str">
        <f t="shared" si="22"/>
        <v>1.2m CG - Alignment Sheets</v>
      </c>
      <c r="E344" s="1" t="s">
        <v>40</v>
      </c>
      <c r="F344" s="1">
        <f t="shared" si="23"/>
        <v>1.2</v>
      </c>
      <c r="G344" s="12" t="s">
        <v>40</v>
      </c>
      <c r="L344" s="1">
        <v>1037839</v>
      </c>
      <c r="M344" s="1">
        <v>1037846</v>
      </c>
      <c r="N344" s="1">
        <v>1.2</v>
      </c>
      <c r="O344" s="1" t="s">
        <v>722</v>
      </c>
      <c r="P344" s="1" t="s">
        <v>723</v>
      </c>
      <c r="Q344" s="1" t="s">
        <v>763</v>
      </c>
      <c r="R344" s="1" t="s">
        <v>764</v>
      </c>
      <c r="S344" s="1">
        <v>7</v>
      </c>
    </row>
    <row r="345" spans="1:19" x14ac:dyDescent="0.2">
      <c r="A345" s="1">
        <f t="shared" si="20"/>
        <v>1037846</v>
      </c>
      <c r="B345" s="1">
        <f t="shared" si="20"/>
        <v>1037858</v>
      </c>
      <c r="C345" s="1" t="str">
        <f t="shared" si="21"/>
        <v>1.5m RD</v>
      </c>
      <c r="D345" s="1" t="str">
        <f t="shared" si="22"/>
        <v>1.5m RD - DWG# PT640301</v>
      </c>
      <c r="E345" s="1" t="s">
        <v>40</v>
      </c>
      <c r="F345" s="1">
        <f t="shared" si="23"/>
        <v>1.5</v>
      </c>
      <c r="G345" s="12" t="s">
        <v>40</v>
      </c>
      <c r="L345" s="1">
        <v>1037846</v>
      </c>
      <c r="M345" s="1">
        <v>1037858</v>
      </c>
      <c r="N345" s="1">
        <v>1.5</v>
      </c>
      <c r="O345" s="1" t="s">
        <v>737</v>
      </c>
      <c r="P345" s="1" t="s">
        <v>738</v>
      </c>
      <c r="Q345" s="1" t="s">
        <v>739</v>
      </c>
      <c r="R345" s="1" t="s">
        <v>739</v>
      </c>
      <c r="S345" s="1">
        <v>12</v>
      </c>
    </row>
    <row r="346" spans="1:19" x14ac:dyDescent="0.2">
      <c r="A346" s="1">
        <f t="shared" si="20"/>
        <v>1037858</v>
      </c>
      <c r="B346" s="1">
        <f t="shared" si="20"/>
        <v>1038564.35</v>
      </c>
      <c r="C346" s="1" t="str">
        <f t="shared" si="21"/>
        <v>1.2m CG</v>
      </c>
      <c r="D346" s="1" t="str">
        <f t="shared" si="22"/>
        <v>1.2m CG - Alignment Sheets</v>
      </c>
      <c r="E346" s="1" t="s">
        <v>40</v>
      </c>
      <c r="F346" s="1">
        <f t="shared" si="23"/>
        <v>1.2</v>
      </c>
      <c r="G346" s="12" t="s">
        <v>40</v>
      </c>
      <c r="L346" s="1">
        <v>1037858</v>
      </c>
      <c r="M346" s="1">
        <v>1038564.35</v>
      </c>
      <c r="N346" s="1">
        <v>1.2</v>
      </c>
      <c r="O346" s="1" t="s">
        <v>722</v>
      </c>
      <c r="P346" s="1" t="s">
        <v>723</v>
      </c>
      <c r="Q346" s="1" t="s">
        <v>763</v>
      </c>
      <c r="R346" s="1" t="s">
        <v>764</v>
      </c>
      <c r="S346" s="1">
        <v>706.34999999997603</v>
      </c>
    </row>
    <row r="347" spans="1:19" x14ac:dyDescent="0.2">
      <c r="A347" s="1">
        <f t="shared" si="20"/>
        <v>1038564.35</v>
      </c>
      <c r="B347" s="1">
        <f t="shared" si="20"/>
        <v>1038576.35</v>
      </c>
      <c r="C347" s="1" t="str">
        <f t="shared" si="21"/>
        <v>1.5m RD</v>
      </c>
      <c r="D347" s="1" t="str">
        <f t="shared" si="22"/>
        <v>1.5m RD - DWG# PT640301</v>
      </c>
      <c r="E347" s="1" t="s">
        <v>40</v>
      </c>
      <c r="F347" s="1">
        <f t="shared" si="23"/>
        <v>1.5</v>
      </c>
      <c r="G347" s="12" t="s">
        <v>40</v>
      </c>
      <c r="L347" s="1">
        <v>1038564.35</v>
      </c>
      <c r="M347" s="1">
        <v>1038576.35</v>
      </c>
      <c r="N347" s="1">
        <v>1.5</v>
      </c>
      <c r="O347" s="1" t="s">
        <v>737</v>
      </c>
      <c r="P347" s="1" t="s">
        <v>738</v>
      </c>
      <c r="Q347" s="1" t="s">
        <v>739</v>
      </c>
      <c r="R347" s="1" t="s">
        <v>739</v>
      </c>
      <c r="S347" s="1">
        <v>12</v>
      </c>
    </row>
    <row r="348" spans="1:19" x14ac:dyDescent="0.2">
      <c r="A348" s="1">
        <f t="shared" si="20"/>
        <v>1038576.35</v>
      </c>
      <c r="B348" s="1">
        <f t="shared" si="20"/>
        <v>1039358.05</v>
      </c>
      <c r="C348" s="1" t="str">
        <f t="shared" si="21"/>
        <v>1.2m CG</v>
      </c>
      <c r="D348" s="1" t="str">
        <f t="shared" si="22"/>
        <v>1.2m CG - Alignment Sheets</v>
      </c>
      <c r="E348" s="1" t="s">
        <v>40</v>
      </c>
      <c r="F348" s="1">
        <f t="shared" si="23"/>
        <v>1.2</v>
      </c>
      <c r="G348" s="12" t="s">
        <v>40</v>
      </c>
      <c r="L348" s="1">
        <v>1038576.35</v>
      </c>
      <c r="M348" s="1">
        <v>1039358.05</v>
      </c>
      <c r="N348" s="1">
        <v>1.2</v>
      </c>
      <c r="O348" s="1" t="s">
        <v>722</v>
      </c>
      <c r="P348" s="1" t="s">
        <v>723</v>
      </c>
      <c r="Q348" s="1" t="s">
        <v>763</v>
      </c>
      <c r="R348" s="1" t="s">
        <v>764</v>
      </c>
      <c r="S348" s="1">
        <v>781.70000000006905</v>
      </c>
    </row>
    <row r="349" spans="1:19" x14ac:dyDescent="0.2">
      <c r="A349" s="1">
        <f t="shared" si="20"/>
        <v>1039358.05</v>
      </c>
      <c r="B349" s="1">
        <f t="shared" si="20"/>
        <v>1039370.05</v>
      </c>
      <c r="C349" s="1" t="str">
        <f t="shared" si="21"/>
        <v>1.5m RD</v>
      </c>
      <c r="D349" s="1" t="str">
        <f t="shared" si="22"/>
        <v>1.5m RD - DWG# PT640301</v>
      </c>
      <c r="E349" s="1" t="s">
        <v>40</v>
      </c>
      <c r="F349" s="1">
        <f t="shared" si="23"/>
        <v>1.5</v>
      </c>
      <c r="G349" s="12" t="s">
        <v>40</v>
      </c>
      <c r="L349" s="1">
        <v>1039358.05</v>
      </c>
      <c r="M349" s="1">
        <v>1039370.05</v>
      </c>
      <c r="N349" s="1">
        <v>1.5</v>
      </c>
      <c r="O349" s="1" t="s">
        <v>737</v>
      </c>
      <c r="P349" s="1" t="s">
        <v>738</v>
      </c>
      <c r="Q349" s="1" t="s">
        <v>739</v>
      </c>
      <c r="R349" s="1" t="s">
        <v>739</v>
      </c>
      <c r="S349" s="1">
        <v>12</v>
      </c>
    </row>
    <row r="350" spans="1:19" x14ac:dyDescent="0.2">
      <c r="A350" s="1">
        <f t="shared" si="20"/>
        <v>1039370.05</v>
      </c>
      <c r="B350" s="1">
        <f t="shared" si="20"/>
        <v>1039652.17</v>
      </c>
      <c r="C350" s="1" t="str">
        <f t="shared" si="21"/>
        <v>1.2m CG</v>
      </c>
      <c r="D350" s="1" t="str">
        <f t="shared" si="22"/>
        <v>1.2m CG - Alignment Sheets</v>
      </c>
      <c r="E350" s="1" t="s">
        <v>40</v>
      </c>
      <c r="F350" s="1">
        <f t="shared" si="23"/>
        <v>1.2</v>
      </c>
      <c r="G350" s="12" t="s">
        <v>40</v>
      </c>
      <c r="L350" s="1">
        <v>1039370.05</v>
      </c>
      <c r="M350" s="1">
        <v>1039652.17</v>
      </c>
      <c r="N350" s="1">
        <v>1.2</v>
      </c>
      <c r="O350" s="1" t="s">
        <v>722</v>
      </c>
      <c r="P350" s="1" t="s">
        <v>723</v>
      </c>
      <c r="Q350" s="1" t="s">
        <v>763</v>
      </c>
      <c r="R350" s="1" t="s">
        <v>764</v>
      </c>
      <c r="S350" s="1">
        <v>282.119999999995</v>
      </c>
    </row>
    <row r="351" spans="1:19" x14ac:dyDescent="0.2">
      <c r="A351" s="1">
        <f t="shared" si="20"/>
        <v>1039652.17</v>
      </c>
      <c r="B351" s="1">
        <f t="shared" si="20"/>
        <v>1039664.17</v>
      </c>
      <c r="C351" s="1" t="str">
        <f t="shared" si="21"/>
        <v>1.5m RD</v>
      </c>
      <c r="D351" s="1" t="str">
        <f t="shared" si="22"/>
        <v>1.5m RD - DWG# PT640301</v>
      </c>
      <c r="E351" s="1" t="s">
        <v>40</v>
      </c>
      <c r="F351" s="1">
        <f t="shared" si="23"/>
        <v>1.5</v>
      </c>
      <c r="G351" s="12" t="s">
        <v>40</v>
      </c>
      <c r="L351" s="1">
        <v>1039652.17</v>
      </c>
      <c r="M351" s="1">
        <v>1039664.17</v>
      </c>
      <c r="N351" s="1">
        <v>1.5</v>
      </c>
      <c r="O351" s="1" t="s">
        <v>737</v>
      </c>
      <c r="P351" s="1" t="s">
        <v>738</v>
      </c>
      <c r="Q351" s="1" t="s">
        <v>739</v>
      </c>
      <c r="R351" s="1" t="s">
        <v>739</v>
      </c>
      <c r="S351" s="1">
        <v>12</v>
      </c>
    </row>
    <row r="352" spans="1:19" x14ac:dyDescent="0.2">
      <c r="A352" s="1">
        <f t="shared" si="20"/>
        <v>1039664.17</v>
      </c>
      <c r="B352" s="1">
        <f t="shared" si="20"/>
        <v>1039684.99</v>
      </c>
      <c r="C352" s="1" t="str">
        <f t="shared" si="21"/>
        <v>1.2m CG</v>
      </c>
      <c r="D352" s="1" t="str">
        <f t="shared" si="22"/>
        <v>1.2m CG - Alignment Sheets</v>
      </c>
      <c r="E352" s="1" t="s">
        <v>40</v>
      </c>
      <c r="F352" s="1">
        <f t="shared" si="23"/>
        <v>1.2</v>
      </c>
      <c r="G352" s="12" t="s">
        <v>40</v>
      </c>
      <c r="L352" s="1">
        <v>1039664.17</v>
      </c>
      <c r="M352" s="1">
        <v>1039684.99</v>
      </c>
      <c r="N352" s="1">
        <v>1.2</v>
      </c>
      <c r="O352" s="1" t="s">
        <v>722</v>
      </c>
      <c r="P352" s="1" t="s">
        <v>723</v>
      </c>
      <c r="Q352" s="1" t="s">
        <v>763</v>
      </c>
      <c r="R352" s="1" t="s">
        <v>764</v>
      </c>
      <c r="S352" s="1">
        <v>20.819999999948699</v>
      </c>
    </row>
    <row r="353" spans="1:19" x14ac:dyDescent="0.2">
      <c r="A353" s="1">
        <f t="shared" si="20"/>
        <v>1039684.99</v>
      </c>
      <c r="B353" s="1">
        <f t="shared" si="20"/>
        <v>1039696.99</v>
      </c>
      <c r="C353" s="1" t="str">
        <f t="shared" si="21"/>
        <v>1.5m RD</v>
      </c>
      <c r="D353" s="1" t="str">
        <f t="shared" si="22"/>
        <v>1.5m RD - DWG# PT640301</v>
      </c>
      <c r="E353" s="1" t="s">
        <v>40</v>
      </c>
      <c r="F353" s="1">
        <f t="shared" si="23"/>
        <v>1.5</v>
      </c>
      <c r="G353" s="12" t="s">
        <v>40</v>
      </c>
      <c r="L353" s="1">
        <v>1039684.99</v>
      </c>
      <c r="M353" s="1">
        <v>1039696.99</v>
      </c>
      <c r="N353" s="1">
        <v>1.5</v>
      </c>
      <c r="O353" s="1" t="s">
        <v>737</v>
      </c>
      <c r="P353" s="1" t="s">
        <v>738</v>
      </c>
      <c r="Q353" s="1" t="s">
        <v>739</v>
      </c>
      <c r="R353" s="1" t="s">
        <v>739</v>
      </c>
      <c r="S353" s="1">
        <v>12</v>
      </c>
    </row>
    <row r="354" spans="1:19" x14ac:dyDescent="0.2">
      <c r="A354" s="1">
        <f t="shared" si="20"/>
        <v>1039696.99</v>
      </c>
      <c r="B354" s="1">
        <f t="shared" si="20"/>
        <v>1039775.56</v>
      </c>
      <c r="C354" s="1" t="str">
        <f t="shared" si="21"/>
        <v>1.2m CG</v>
      </c>
      <c r="D354" s="1" t="str">
        <f t="shared" si="22"/>
        <v>1.2m CG - Alignment Sheets</v>
      </c>
      <c r="E354" s="1" t="s">
        <v>40</v>
      </c>
      <c r="F354" s="1">
        <f t="shared" si="23"/>
        <v>1.2</v>
      </c>
      <c r="G354" s="12" t="s">
        <v>40</v>
      </c>
      <c r="L354" s="1">
        <v>1039696.99</v>
      </c>
      <c r="M354" s="1">
        <v>1039775.56</v>
      </c>
      <c r="N354" s="1">
        <v>1.2</v>
      </c>
      <c r="O354" s="1" t="s">
        <v>722</v>
      </c>
      <c r="P354" s="1" t="s">
        <v>723</v>
      </c>
      <c r="Q354" s="1" t="s">
        <v>763</v>
      </c>
      <c r="R354" s="1" t="s">
        <v>764</v>
      </c>
      <c r="S354" s="1">
        <v>78.570000000065093</v>
      </c>
    </row>
    <row r="355" spans="1:19" x14ac:dyDescent="0.2">
      <c r="A355" s="1">
        <f t="shared" si="20"/>
        <v>1039775.56</v>
      </c>
      <c r="B355" s="1">
        <f t="shared" si="20"/>
        <v>1039787.56</v>
      </c>
      <c r="C355" s="1" t="str">
        <f t="shared" si="21"/>
        <v>1.5m RD</v>
      </c>
      <c r="D355" s="1" t="str">
        <f t="shared" si="22"/>
        <v>1.5m RD - DWG# PT640301</v>
      </c>
      <c r="E355" s="1" t="s">
        <v>40</v>
      </c>
      <c r="F355" s="1">
        <f t="shared" si="23"/>
        <v>1.5</v>
      </c>
      <c r="G355" s="12" t="s">
        <v>40</v>
      </c>
      <c r="L355" s="1">
        <v>1039775.56</v>
      </c>
      <c r="M355" s="1">
        <v>1039787.56</v>
      </c>
      <c r="N355" s="1">
        <v>1.5</v>
      </c>
      <c r="O355" s="1" t="s">
        <v>737</v>
      </c>
      <c r="P355" s="1" t="s">
        <v>738</v>
      </c>
      <c r="Q355" s="1" t="s">
        <v>739</v>
      </c>
      <c r="R355" s="1" t="s">
        <v>739</v>
      </c>
      <c r="S355" s="1">
        <v>12</v>
      </c>
    </row>
    <row r="356" spans="1:19" x14ac:dyDescent="0.2">
      <c r="A356" s="1">
        <f t="shared" si="20"/>
        <v>1039787.56</v>
      </c>
      <c r="B356" s="1">
        <f t="shared" si="20"/>
        <v>1039807</v>
      </c>
      <c r="C356" s="1" t="str">
        <f t="shared" si="21"/>
        <v>1.2m CG</v>
      </c>
      <c r="D356" s="1" t="str">
        <f t="shared" si="22"/>
        <v>1.2m CG - Alignment Sheets</v>
      </c>
      <c r="E356" s="1" t="s">
        <v>40</v>
      </c>
      <c r="F356" s="1">
        <f t="shared" si="23"/>
        <v>1.2</v>
      </c>
      <c r="G356" s="12" t="s">
        <v>40</v>
      </c>
      <c r="L356" s="1">
        <v>1039787.56</v>
      </c>
      <c r="M356" s="1">
        <v>1039807</v>
      </c>
      <c r="N356" s="1">
        <v>1.2</v>
      </c>
      <c r="O356" s="1" t="s">
        <v>722</v>
      </c>
      <c r="P356" s="1" t="s">
        <v>723</v>
      </c>
      <c r="Q356" s="1" t="s">
        <v>763</v>
      </c>
      <c r="R356" s="1" t="s">
        <v>764</v>
      </c>
      <c r="S356" s="1">
        <v>19.439999999944099</v>
      </c>
    </row>
    <row r="357" spans="1:19" x14ac:dyDescent="0.2">
      <c r="A357" s="1">
        <f t="shared" si="20"/>
        <v>1039807</v>
      </c>
      <c r="B357" s="1">
        <f t="shared" si="20"/>
        <v>1039887</v>
      </c>
      <c r="C357" s="1" t="str">
        <f t="shared" si="21"/>
        <v>1.2m CG/1.5m FG</v>
      </c>
      <c r="D357" s="1" t="str">
        <f t="shared" si="22"/>
        <v>1.2m CG/1.5m FG - Alignment Sheets</v>
      </c>
      <c r="E357" s="1" t="s">
        <v>40</v>
      </c>
      <c r="F357" s="1">
        <f t="shared" si="23"/>
        <v>1.2</v>
      </c>
      <c r="G357" s="12" t="s">
        <v>40</v>
      </c>
      <c r="L357" s="1">
        <v>1039807</v>
      </c>
      <c r="M357" s="1">
        <v>1039887</v>
      </c>
      <c r="N357" s="1" t="s">
        <v>749</v>
      </c>
      <c r="O357" s="1" t="s">
        <v>743</v>
      </c>
      <c r="P357" s="1" t="s">
        <v>723</v>
      </c>
      <c r="Q357" s="1" t="s">
        <v>750</v>
      </c>
      <c r="R357" s="1" t="s">
        <v>751</v>
      </c>
      <c r="S357" s="1">
        <v>80</v>
      </c>
    </row>
    <row r="358" spans="1:19" x14ac:dyDescent="0.2">
      <c r="A358" s="1">
        <f t="shared" si="20"/>
        <v>1039887</v>
      </c>
      <c r="B358" s="1">
        <f t="shared" si="20"/>
        <v>1039899.51</v>
      </c>
      <c r="C358" s="1" t="str">
        <f t="shared" si="21"/>
        <v>1.2m CG</v>
      </c>
      <c r="D358" s="1" t="str">
        <f t="shared" si="22"/>
        <v>1.2m CG - Alignment Sheets</v>
      </c>
      <c r="E358" s="1" t="s">
        <v>40</v>
      </c>
      <c r="F358" s="1">
        <f t="shared" si="23"/>
        <v>1.2</v>
      </c>
      <c r="G358" s="12" t="s">
        <v>40</v>
      </c>
      <c r="L358" s="1">
        <v>1039887</v>
      </c>
      <c r="M358" s="1">
        <v>1039899.51</v>
      </c>
      <c r="N358" s="1">
        <v>1.2</v>
      </c>
      <c r="O358" s="1" t="s">
        <v>722</v>
      </c>
      <c r="P358" s="1" t="s">
        <v>723</v>
      </c>
      <c r="Q358" s="1" t="s">
        <v>763</v>
      </c>
      <c r="R358" s="1" t="s">
        <v>764</v>
      </c>
      <c r="S358" s="1">
        <v>12.510000000009301</v>
      </c>
    </row>
    <row r="359" spans="1:19" x14ac:dyDescent="0.2">
      <c r="A359" s="1">
        <f t="shared" si="20"/>
        <v>1039899.51</v>
      </c>
      <c r="B359" s="1">
        <f t="shared" si="20"/>
        <v>1039911.51</v>
      </c>
      <c r="C359" s="1" t="str">
        <f t="shared" si="21"/>
        <v>1.5m RD</v>
      </c>
      <c r="D359" s="1" t="str">
        <f t="shared" si="22"/>
        <v>1.5m RD - DWG# PT640301</v>
      </c>
      <c r="E359" s="1" t="s">
        <v>40</v>
      </c>
      <c r="F359" s="1">
        <f t="shared" si="23"/>
        <v>1.5</v>
      </c>
      <c r="G359" s="12" t="s">
        <v>40</v>
      </c>
      <c r="L359" s="1">
        <v>1039899.51</v>
      </c>
      <c r="M359" s="1">
        <v>1039911.51</v>
      </c>
      <c r="N359" s="1">
        <v>1.5</v>
      </c>
      <c r="O359" s="1" t="s">
        <v>737</v>
      </c>
      <c r="P359" s="1" t="s">
        <v>738</v>
      </c>
      <c r="Q359" s="1" t="s">
        <v>739</v>
      </c>
      <c r="R359" s="1" t="s">
        <v>739</v>
      </c>
      <c r="S359" s="1">
        <v>12</v>
      </c>
    </row>
    <row r="360" spans="1:19" x14ac:dyDescent="0.2">
      <c r="A360" s="1">
        <f t="shared" si="20"/>
        <v>1039911.51</v>
      </c>
      <c r="B360" s="1">
        <f t="shared" si="20"/>
        <v>1040203.46</v>
      </c>
      <c r="C360" s="1" t="str">
        <f t="shared" si="21"/>
        <v>1.2m CG</v>
      </c>
      <c r="D360" s="1" t="str">
        <f t="shared" si="22"/>
        <v>1.2m CG - Alignment Sheets</v>
      </c>
      <c r="E360" s="1" t="s">
        <v>40</v>
      </c>
      <c r="F360" s="1">
        <f t="shared" si="23"/>
        <v>1.2</v>
      </c>
      <c r="G360" s="12" t="s">
        <v>40</v>
      </c>
      <c r="L360" s="1">
        <v>1039911.51</v>
      </c>
      <c r="M360" s="1">
        <v>1040203.46</v>
      </c>
      <c r="N360" s="1">
        <v>1.2</v>
      </c>
      <c r="O360" s="1" t="s">
        <v>722</v>
      </c>
      <c r="P360" s="1" t="s">
        <v>723</v>
      </c>
      <c r="Q360" s="1" t="s">
        <v>763</v>
      </c>
      <c r="R360" s="1" t="s">
        <v>764</v>
      </c>
      <c r="S360" s="1">
        <v>291.94999999995298</v>
      </c>
    </row>
    <row r="361" spans="1:19" x14ac:dyDescent="0.2">
      <c r="A361" s="1">
        <f t="shared" si="20"/>
        <v>1040203.46</v>
      </c>
      <c r="B361" s="1">
        <f t="shared" si="20"/>
        <v>1040215.46</v>
      </c>
      <c r="C361" s="1" t="str">
        <f t="shared" si="21"/>
        <v>1.5m RD</v>
      </c>
      <c r="D361" s="1" t="str">
        <f t="shared" si="22"/>
        <v>1.5m RD - DWG# PT640301</v>
      </c>
      <c r="E361" s="1" t="s">
        <v>40</v>
      </c>
      <c r="F361" s="1">
        <f t="shared" si="23"/>
        <v>1.5</v>
      </c>
      <c r="G361" s="12" t="s">
        <v>40</v>
      </c>
      <c r="L361" s="1">
        <v>1040203.46</v>
      </c>
      <c r="M361" s="1">
        <v>1040215.46</v>
      </c>
      <c r="N361" s="1">
        <v>1.5</v>
      </c>
      <c r="O361" s="1" t="s">
        <v>737</v>
      </c>
      <c r="P361" s="1" t="s">
        <v>738</v>
      </c>
      <c r="Q361" s="1" t="s">
        <v>739</v>
      </c>
      <c r="R361" s="1" t="s">
        <v>739</v>
      </c>
      <c r="S361" s="1">
        <v>12</v>
      </c>
    </row>
    <row r="362" spans="1:19" x14ac:dyDescent="0.2">
      <c r="A362" s="1">
        <f t="shared" si="20"/>
        <v>1040215.46</v>
      </c>
      <c r="B362" s="1">
        <f t="shared" si="20"/>
        <v>1040291</v>
      </c>
      <c r="C362" s="1" t="str">
        <f t="shared" si="21"/>
        <v>1.2m CG</v>
      </c>
      <c r="D362" s="1" t="str">
        <f t="shared" si="22"/>
        <v>1.2m CG - Alignment Sheets</v>
      </c>
      <c r="E362" s="1" t="s">
        <v>40</v>
      </c>
      <c r="F362" s="1">
        <f t="shared" si="23"/>
        <v>1.2</v>
      </c>
      <c r="G362" s="12" t="s">
        <v>40</v>
      </c>
      <c r="L362" s="1">
        <v>1040215.46</v>
      </c>
      <c r="M362" s="1">
        <v>1040291</v>
      </c>
      <c r="N362" s="1">
        <v>1.2</v>
      </c>
      <c r="O362" s="1" t="s">
        <v>722</v>
      </c>
      <c r="P362" s="1" t="s">
        <v>723</v>
      </c>
      <c r="Q362" s="1" t="s">
        <v>763</v>
      </c>
      <c r="R362" s="1" t="s">
        <v>764</v>
      </c>
      <c r="S362" s="1">
        <v>75.540000000037196</v>
      </c>
    </row>
    <row r="363" spans="1:19" x14ac:dyDescent="0.2">
      <c r="A363" s="1">
        <f t="shared" si="20"/>
        <v>1040291</v>
      </c>
      <c r="B363" s="1">
        <f t="shared" si="20"/>
        <v>1040315</v>
      </c>
      <c r="C363" s="1" t="str">
        <f t="shared" si="21"/>
        <v>1.2m CG/1.2m FG</v>
      </c>
      <c r="D363" s="1" t="str">
        <f t="shared" si="22"/>
        <v>1.2m CG/1.2m FG - Alignment Sheets</v>
      </c>
      <c r="E363" s="1" t="s">
        <v>40</v>
      </c>
      <c r="F363" s="1">
        <f t="shared" si="23"/>
        <v>1.2</v>
      </c>
      <c r="G363" s="12" t="s">
        <v>40</v>
      </c>
      <c r="L363" s="1">
        <v>1040291</v>
      </c>
      <c r="M363" s="1">
        <v>1040315</v>
      </c>
      <c r="N363" s="1">
        <v>1.2</v>
      </c>
      <c r="O363" s="1" t="s">
        <v>743</v>
      </c>
      <c r="P363" s="1" t="s">
        <v>723</v>
      </c>
      <c r="Q363" s="1" t="s">
        <v>802</v>
      </c>
      <c r="R363" s="1" t="s">
        <v>803</v>
      </c>
      <c r="S363" s="1">
        <v>24</v>
      </c>
    </row>
    <row r="364" spans="1:19" x14ac:dyDescent="0.2">
      <c r="A364" s="1">
        <f t="shared" si="20"/>
        <v>1040315</v>
      </c>
      <c r="B364" s="1">
        <f t="shared" si="20"/>
        <v>1040511</v>
      </c>
      <c r="C364" s="1" t="str">
        <f t="shared" si="21"/>
        <v>1.2m CG/1.5m FG</v>
      </c>
      <c r="D364" s="1" t="str">
        <f t="shared" si="22"/>
        <v>1.2m CG/1.5m FG - Alignment Sheets</v>
      </c>
      <c r="E364" s="1" t="s">
        <v>40</v>
      </c>
      <c r="F364" s="1">
        <f t="shared" si="23"/>
        <v>1.2</v>
      </c>
      <c r="G364" s="12" t="s">
        <v>40</v>
      </c>
      <c r="L364" s="1">
        <v>1040315</v>
      </c>
      <c r="M364" s="1">
        <v>1040511</v>
      </c>
      <c r="N364" s="1" t="s">
        <v>749</v>
      </c>
      <c r="O364" s="1" t="s">
        <v>743</v>
      </c>
      <c r="P364" s="1" t="s">
        <v>723</v>
      </c>
      <c r="Q364" s="1" t="s">
        <v>750</v>
      </c>
      <c r="R364" s="1" t="s">
        <v>751</v>
      </c>
      <c r="S364" s="1">
        <v>196</v>
      </c>
    </row>
    <row r="365" spans="1:19" x14ac:dyDescent="0.2">
      <c r="A365" s="1">
        <f t="shared" si="20"/>
        <v>1040511</v>
      </c>
      <c r="B365" s="1">
        <f t="shared" si="20"/>
        <v>1040723</v>
      </c>
      <c r="C365" s="1" t="str">
        <f t="shared" si="21"/>
        <v>2.0m CG/1.5m FG</v>
      </c>
      <c r="D365" s="1" t="str">
        <f t="shared" si="22"/>
        <v>2.0m CG/1.5m FG - Alignment Sheets</v>
      </c>
      <c r="E365" s="1" t="s">
        <v>40</v>
      </c>
      <c r="F365" s="1">
        <f t="shared" si="23"/>
        <v>2</v>
      </c>
      <c r="G365" s="12" t="s">
        <v>40</v>
      </c>
      <c r="L365" s="1">
        <v>1040511</v>
      </c>
      <c r="M365" s="1">
        <v>1040723</v>
      </c>
      <c r="N365" s="1" t="s">
        <v>793</v>
      </c>
      <c r="O365" s="1" t="s">
        <v>743</v>
      </c>
      <c r="P365" s="1" t="s">
        <v>723</v>
      </c>
      <c r="Q365" s="1" t="s">
        <v>794</v>
      </c>
      <c r="R365" s="1" t="s">
        <v>795</v>
      </c>
      <c r="S365" s="1">
        <v>212</v>
      </c>
    </row>
    <row r="366" spans="1:19" x14ac:dyDescent="0.2">
      <c r="A366" s="1">
        <f t="shared" si="20"/>
        <v>1040723</v>
      </c>
      <c r="B366" s="1">
        <f t="shared" si="20"/>
        <v>1040856</v>
      </c>
      <c r="C366" s="1" t="str">
        <f t="shared" si="21"/>
        <v>1.5m FG</v>
      </c>
      <c r="D366" s="1" t="str">
        <f t="shared" si="22"/>
        <v>1.5m FG - Alignment Sheets</v>
      </c>
      <c r="E366" s="1" t="s">
        <v>40</v>
      </c>
      <c r="F366" s="1">
        <f t="shared" si="23"/>
        <v>1.5</v>
      </c>
      <c r="G366" s="12" t="s">
        <v>40</v>
      </c>
      <c r="L366" s="1">
        <v>1040723</v>
      </c>
      <c r="M366" s="1">
        <v>1040856</v>
      </c>
      <c r="N366" s="1">
        <v>1.5</v>
      </c>
      <c r="O366" s="1" t="s">
        <v>718</v>
      </c>
      <c r="P366" s="1" t="s">
        <v>723</v>
      </c>
      <c r="Q366" s="1" t="s">
        <v>726</v>
      </c>
      <c r="R366" s="1" t="s">
        <v>727</v>
      </c>
      <c r="S366" s="1">
        <v>133</v>
      </c>
    </row>
    <row r="367" spans="1:19" x14ac:dyDescent="0.2">
      <c r="A367" s="1">
        <f t="shared" si="20"/>
        <v>1040856</v>
      </c>
      <c r="B367" s="1">
        <f t="shared" si="20"/>
        <v>1040904</v>
      </c>
      <c r="C367" s="1" t="str">
        <f t="shared" si="21"/>
        <v>0.9m FG</v>
      </c>
      <c r="D367" s="1" t="str">
        <f t="shared" si="22"/>
        <v>0.9m FG - Default Depth</v>
      </c>
      <c r="E367" s="1" t="s">
        <v>40</v>
      </c>
      <c r="F367" s="1">
        <f t="shared" si="23"/>
        <v>0.9</v>
      </c>
      <c r="G367" s="12" t="s">
        <v>40</v>
      </c>
      <c r="L367" s="1">
        <v>1040856</v>
      </c>
      <c r="M367" s="1">
        <v>1040904</v>
      </c>
      <c r="N367" s="1">
        <v>0.9</v>
      </c>
      <c r="O367" s="1" t="s">
        <v>718</v>
      </c>
      <c r="P367" s="1" t="s">
        <v>719</v>
      </c>
      <c r="Q367" s="1" t="s">
        <v>720</v>
      </c>
      <c r="R367" s="1" t="s">
        <v>721</v>
      </c>
      <c r="S367" s="1">
        <v>48</v>
      </c>
    </row>
    <row r="368" spans="1:19" x14ac:dyDescent="0.2">
      <c r="A368" s="1">
        <f t="shared" si="20"/>
        <v>1040904</v>
      </c>
      <c r="B368" s="1">
        <f t="shared" si="20"/>
        <v>1040984</v>
      </c>
      <c r="C368" s="1" t="str">
        <f t="shared" si="21"/>
        <v>1.5m FG</v>
      </c>
      <c r="D368" s="1" t="str">
        <f t="shared" si="22"/>
        <v>1.5m FG - Alignment Sheets</v>
      </c>
      <c r="E368" s="1" t="s">
        <v>40</v>
      </c>
      <c r="F368" s="1">
        <f t="shared" si="23"/>
        <v>1.5</v>
      </c>
      <c r="G368" s="12" t="s">
        <v>40</v>
      </c>
      <c r="L368" s="1">
        <v>1040904</v>
      </c>
      <c r="M368" s="1">
        <v>1040984</v>
      </c>
      <c r="N368" s="1">
        <v>1.5</v>
      </c>
      <c r="O368" s="1" t="s">
        <v>718</v>
      </c>
      <c r="P368" s="1" t="s">
        <v>723</v>
      </c>
      <c r="Q368" s="1" t="s">
        <v>726</v>
      </c>
      <c r="R368" s="1" t="s">
        <v>727</v>
      </c>
      <c r="S368" s="1">
        <v>80</v>
      </c>
    </row>
    <row r="369" spans="1:19" x14ac:dyDescent="0.2">
      <c r="A369" s="1">
        <f t="shared" si="20"/>
        <v>1040984</v>
      </c>
      <c r="B369" s="1">
        <f t="shared" si="20"/>
        <v>1040998.18</v>
      </c>
      <c r="C369" s="1" t="str">
        <f t="shared" si="21"/>
        <v>0.9m FG</v>
      </c>
      <c r="D369" s="1" t="str">
        <f t="shared" si="22"/>
        <v>0.9m FG - Default Depth</v>
      </c>
      <c r="E369" s="1" t="s">
        <v>40</v>
      </c>
      <c r="F369" s="1">
        <f t="shared" si="23"/>
        <v>0.9</v>
      </c>
      <c r="G369" s="12" t="s">
        <v>40</v>
      </c>
      <c r="L369" s="1">
        <v>1040984</v>
      </c>
      <c r="M369" s="1">
        <v>1040998.18</v>
      </c>
      <c r="N369" s="1">
        <v>0.9</v>
      </c>
      <c r="O369" s="1" t="s">
        <v>718</v>
      </c>
      <c r="P369" s="1" t="s">
        <v>719</v>
      </c>
      <c r="Q369" s="1" t="s">
        <v>720</v>
      </c>
      <c r="R369" s="1" t="s">
        <v>721</v>
      </c>
      <c r="S369" s="1">
        <v>14.1800000000512</v>
      </c>
    </row>
    <row r="370" spans="1:19" x14ac:dyDescent="0.2">
      <c r="A370" s="1">
        <f t="shared" si="20"/>
        <v>1040998.18</v>
      </c>
      <c r="B370" s="1">
        <f t="shared" si="20"/>
        <v>1041010.18</v>
      </c>
      <c r="C370" s="1" t="str">
        <f t="shared" si="21"/>
        <v>1.5m RD</v>
      </c>
      <c r="D370" s="1" t="str">
        <f t="shared" si="22"/>
        <v>1.5m RD - DWG# PT640301</v>
      </c>
      <c r="E370" s="1" t="s">
        <v>40</v>
      </c>
      <c r="F370" s="1">
        <f t="shared" si="23"/>
        <v>1.5</v>
      </c>
      <c r="G370" s="12" t="s">
        <v>40</v>
      </c>
      <c r="L370" s="1">
        <v>1040998.18</v>
      </c>
      <c r="M370" s="1">
        <v>1041010.18</v>
      </c>
      <c r="N370" s="1">
        <v>1.5</v>
      </c>
      <c r="O370" s="1" t="s">
        <v>737</v>
      </c>
      <c r="P370" s="1" t="s">
        <v>738</v>
      </c>
      <c r="Q370" s="1" t="s">
        <v>739</v>
      </c>
      <c r="R370" s="1" t="s">
        <v>739</v>
      </c>
      <c r="S370" s="1">
        <v>12</v>
      </c>
    </row>
    <row r="371" spans="1:19" x14ac:dyDescent="0.2">
      <c r="A371" s="1">
        <f t="shared" si="20"/>
        <v>1041010.18</v>
      </c>
      <c r="B371" s="1">
        <f t="shared" si="20"/>
        <v>1041115</v>
      </c>
      <c r="C371" s="1" t="str">
        <f t="shared" si="21"/>
        <v>0.9m FG</v>
      </c>
      <c r="D371" s="1" t="str">
        <f t="shared" si="22"/>
        <v>0.9m FG - Default Depth</v>
      </c>
      <c r="E371" s="1" t="s">
        <v>40</v>
      </c>
      <c r="F371" s="1">
        <f t="shared" si="23"/>
        <v>0.9</v>
      </c>
      <c r="G371" s="12" t="s">
        <v>40</v>
      </c>
      <c r="L371" s="1">
        <v>1041010.18</v>
      </c>
      <c r="M371" s="1">
        <v>1041115</v>
      </c>
      <c r="N371" s="1">
        <v>0.9</v>
      </c>
      <c r="O371" s="1" t="s">
        <v>718</v>
      </c>
      <c r="P371" s="1" t="s">
        <v>719</v>
      </c>
      <c r="Q371" s="1" t="s">
        <v>720</v>
      </c>
      <c r="R371" s="1" t="s">
        <v>721</v>
      </c>
      <c r="S371" s="1">
        <v>104.819999999948</v>
      </c>
    </row>
    <row r="372" spans="1:19" x14ac:dyDescent="0.2">
      <c r="A372" s="1">
        <f t="shared" si="20"/>
        <v>1041115</v>
      </c>
      <c r="B372" s="1">
        <f t="shared" si="20"/>
        <v>1041164</v>
      </c>
      <c r="C372" s="1" t="str">
        <f t="shared" si="21"/>
        <v>1.5m FG</v>
      </c>
      <c r="D372" s="1" t="str">
        <f t="shared" si="22"/>
        <v>1.5m FG - Alignment Sheets</v>
      </c>
      <c r="E372" s="1" t="s">
        <v>40</v>
      </c>
      <c r="F372" s="1">
        <f t="shared" si="23"/>
        <v>1.5</v>
      </c>
      <c r="G372" s="12" t="s">
        <v>40</v>
      </c>
      <c r="L372" s="1">
        <v>1041115</v>
      </c>
      <c r="M372" s="1">
        <v>1041164</v>
      </c>
      <c r="N372" s="1">
        <v>1.5</v>
      </c>
      <c r="O372" s="1" t="s">
        <v>718</v>
      </c>
      <c r="P372" s="1" t="s">
        <v>723</v>
      </c>
      <c r="Q372" s="1" t="s">
        <v>726</v>
      </c>
      <c r="R372" s="1" t="s">
        <v>727</v>
      </c>
      <c r="S372" s="1">
        <v>49</v>
      </c>
    </row>
    <row r="373" spans="1:19" x14ac:dyDescent="0.2">
      <c r="A373" s="1">
        <f t="shared" si="20"/>
        <v>1041164</v>
      </c>
      <c r="B373" s="1">
        <f t="shared" si="20"/>
        <v>1041369</v>
      </c>
      <c r="C373" s="1" t="str">
        <f t="shared" si="21"/>
        <v>0.9m FG</v>
      </c>
      <c r="D373" s="1" t="str">
        <f t="shared" si="22"/>
        <v>0.9m FG - Default Depth</v>
      </c>
      <c r="E373" s="1" t="s">
        <v>40</v>
      </c>
      <c r="F373" s="1">
        <f t="shared" si="23"/>
        <v>0.9</v>
      </c>
      <c r="G373" s="12" t="s">
        <v>40</v>
      </c>
      <c r="L373" s="1">
        <v>1041164</v>
      </c>
      <c r="M373" s="1">
        <v>1041369</v>
      </c>
      <c r="N373" s="1">
        <v>0.9</v>
      </c>
      <c r="O373" s="1" t="s">
        <v>718</v>
      </c>
      <c r="P373" s="1" t="s">
        <v>719</v>
      </c>
      <c r="Q373" s="1" t="s">
        <v>720</v>
      </c>
      <c r="R373" s="1" t="s">
        <v>721</v>
      </c>
      <c r="S373" s="1">
        <v>205</v>
      </c>
    </row>
    <row r="374" spans="1:19" x14ac:dyDescent="0.2">
      <c r="A374" s="1">
        <f t="shared" si="20"/>
        <v>1041369</v>
      </c>
      <c r="B374" s="1">
        <f t="shared" si="20"/>
        <v>1041584</v>
      </c>
      <c r="C374" s="1" t="str">
        <f t="shared" si="21"/>
        <v>1.5m FG</v>
      </c>
      <c r="D374" s="1" t="str">
        <f t="shared" si="22"/>
        <v>1.5m FG - Alignment Sheets</v>
      </c>
      <c r="E374" s="1" t="s">
        <v>40</v>
      </c>
      <c r="F374" s="1">
        <f t="shared" si="23"/>
        <v>1.5</v>
      </c>
      <c r="G374" s="12" t="s">
        <v>40</v>
      </c>
      <c r="L374" s="1">
        <v>1041369</v>
      </c>
      <c r="M374" s="1">
        <v>1041584</v>
      </c>
      <c r="N374" s="1">
        <v>1.5</v>
      </c>
      <c r="O374" s="1" t="s">
        <v>718</v>
      </c>
      <c r="P374" s="1" t="s">
        <v>723</v>
      </c>
      <c r="Q374" s="1" t="s">
        <v>726</v>
      </c>
      <c r="R374" s="1" t="s">
        <v>727</v>
      </c>
      <c r="S374" s="1">
        <v>215</v>
      </c>
    </row>
    <row r="375" spans="1:19" x14ac:dyDescent="0.2">
      <c r="A375" s="1">
        <f t="shared" si="20"/>
        <v>1041584</v>
      </c>
      <c r="B375" s="1">
        <f t="shared" si="20"/>
        <v>1041680</v>
      </c>
      <c r="C375" s="1" t="str">
        <f t="shared" si="21"/>
        <v>0.9m FG</v>
      </c>
      <c r="D375" s="1" t="str">
        <f t="shared" si="22"/>
        <v>0.9m FG - Default Depth</v>
      </c>
      <c r="E375" s="1" t="s">
        <v>40</v>
      </c>
      <c r="F375" s="1">
        <f t="shared" si="23"/>
        <v>0.9</v>
      </c>
      <c r="G375" s="12" t="s">
        <v>40</v>
      </c>
      <c r="L375" s="1">
        <v>1041584</v>
      </c>
      <c r="M375" s="1">
        <v>1041680</v>
      </c>
      <c r="N375" s="1">
        <v>0.9</v>
      </c>
      <c r="O375" s="1" t="s">
        <v>718</v>
      </c>
      <c r="P375" s="1" t="s">
        <v>719</v>
      </c>
      <c r="Q375" s="1" t="s">
        <v>720</v>
      </c>
      <c r="R375" s="1" t="s">
        <v>721</v>
      </c>
      <c r="S375" s="1">
        <v>96.000000000116401</v>
      </c>
    </row>
    <row r="376" spans="1:19" x14ac:dyDescent="0.2">
      <c r="A376" s="1">
        <f t="shared" si="20"/>
        <v>1041680</v>
      </c>
      <c r="B376" s="1">
        <f t="shared" si="20"/>
        <v>1041900</v>
      </c>
      <c r="C376" s="1" t="str">
        <f t="shared" si="21"/>
        <v>2.0m MOTI</v>
      </c>
      <c r="D376" s="1" t="str">
        <f t="shared" si="22"/>
        <v>2.0m MOTI - MOTI Encroachment</v>
      </c>
      <c r="E376" s="1" t="s">
        <v>40</v>
      </c>
      <c r="F376" s="1">
        <f t="shared" si="23"/>
        <v>2</v>
      </c>
      <c r="G376" s="12" t="s">
        <v>40</v>
      </c>
      <c r="L376" s="1">
        <v>1041680</v>
      </c>
      <c r="M376" s="1">
        <v>1041900</v>
      </c>
      <c r="N376" s="1">
        <v>2</v>
      </c>
      <c r="O376" s="1" t="s">
        <v>770</v>
      </c>
      <c r="P376" s="1" t="s">
        <v>771</v>
      </c>
      <c r="Q376" s="1" t="s">
        <v>772</v>
      </c>
      <c r="R376" s="1" t="s">
        <v>773</v>
      </c>
      <c r="S376" s="1">
        <v>220</v>
      </c>
    </row>
    <row r="377" spans="1:19" x14ac:dyDescent="0.2">
      <c r="A377" s="1">
        <f t="shared" si="20"/>
        <v>1041900</v>
      </c>
      <c r="B377" s="1">
        <f t="shared" si="20"/>
        <v>1041961</v>
      </c>
      <c r="C377" s="1" t="str">
        <f t="shared" si="21"/>
        <v>0.9m FG</v>
      </c>
      <c r="D377" s="1" t="str">
        <f t="shared" si="22"/>
        <v>0.9m FG - Default Depth</v>
      </c>
      <c r="E377" s="1" t="s">
        <v>40</v>
      </c>
      <c r="F377" s="1">
        <f t="shared" si="23"/>
        <v>0.9</v>
      </c>
      <c r="G377" s="12" t="s">
        <v>40</v>
      </c>
      <c r="L377" s="1">
        <v>1041900</v>
      </c>
      <c r="M377" s="1">
        <v>1041961</v>
      </c>
      <c r="N377" s="1">
        <v>0.9</v>
      </c>
      <c r="O377" s="1" t="s">
        <v>718</v>
      </c>
      <c r="P377" s="1" t="s">
        <v>719</v>
      </c>
      <c r="Q377" s="1" t="s">
        <v>720</v>
      </c>
      <c r="R377" s="1" t="s">
        <v>721</v>
      </c>
      <c r="S377" s="1">
        <v>60.999999999883499</v>
      </c>
    </row>
    <row r="378" spans="1:19" x14ac:dyDescent="0.2">
      <c r="A378" s="1">
        <f t="shared" si="20"/>
        <v>1041961</v>
      </c>
      <c r="B378" s="1">
        <f t="shared" si="20"/>
        <v>1042102.1</v>
      </c>
      <c r="C378" s="1" t="str">
        <f t="shared" si="21"/>
        <v>2.0m CG</v>
      </c>
      <c r="D378" s="1" t="str">
        <f t="shared" si="22"/>
        <v>2.0m CG - Alignment Sheets</v>
      </c>
      <c r="E378" s="1" t="s">
        <v>40</v>
      </c>
      <c r="F378" s="1">
        <f t="shared" si="23"/>
        <v>2</v>
      </c>
      <c r="G378" s="12" t="s">
        <v>40</v>
      </c>
      <c r="L378" s="1">
        <v>1041961</v>
      </c>
      <c r="M378" s="1">
        <v>1042102.1</v>
      </c>
      <c r="N378" s="1">
        <v>2</v>
      </c>
      <c r="O378" s="1" t="s">
        <v>722</v>
      </c>
      <c r="P378" s="1" t="s">
        <v>723</v>
      </c>
      <c r="Q378" s="1" t="s">
        <v>774</v>
      </c>
      <c r="R378" s="1" t="s">
        <v>775</v>
      </c>
      <c r="S378" s="1">
        <v>141.09999999997601</v>
      </c>
    </row>
    <row r="379" spans="1:19" x14ac:dyDescent="0.2">
      <c r="A379" s="1">
        <f t="shared" si="20"/>
        <v>1042102.1</v>
      </c>
      <c r="B379" s="1">
        <f t="shared" si="20"/>
        <v>1042165.74</v>
      </c>
      <c r="C379" s="1" t="str">
        <f t="shared" si="21"/>
        <v>2.3m WC</v>
      </c>
      <c r="D379" s="1" t="str">
        <f t="shared" si="22"/>
        <v>2.3m WC - DWG# PT610801</v>
      </c>
      <c r="E379" s="1" t="s">
        <v>40</v>
      </c>
      <c r="F379" s="1">
        <f t="shared" si="23"/>
        <v>2.2999999999999998</v>
      </c>
      <c r="G379" s="12" t="s">
        <v>40</v>
      </c>
      <c r="L379" s="1">
        <v>1042102.1</v>
      </c>
      <c r="M379" s="1">
        <v>1042165.74</v>
      </c>
      <c r="N379" s="1">
        <v>2.2999999999999998</v>
      </c>
      <c r="O379" s="1" t="s">
        <v>734</v>
      </c>
      <c r="P379" s="1" t="s">
        <v>765</v>
      </c>
      <c r="Q379" s="1" t="s">
        <v>766</v>
      </c>
      <c r="R379" s="1" t="s">
        <v>766</v>
      </c>
      <c r="S379" s="1">
        <v>63.640000000013899</v>
      </c>
    </row>
    <row r="380" spans="1:19" x14ac:dyDescent="0.2">
      <c r="A380" s="1">
        <f t="shared" si="20"/>
        <v>1042165.74</v>
      </c>
      <c r="B380" s="1">
        <f t="shared" si="20"/>
        <v>1042286</v>
      </c>
      <c r="C380" s="1" t="str">
        <f t="shared" si="21"/>
        <v>2.0m CG</v>
      </c>
      <c r="D380" s="1" t="str">
        <f t="shared" si="22"/>
        <v>2.0m CG - Alignment Sheets</v>
      </c>
      <c r="E380" s="1" t="s">
        <v>40</v>
      </c>
      <c r="F380" s="1">
        <f t="shared" si="23"/>
        <v>2</v>
      </c>
      <c r="G380" s="12" t="s">
        <v>40</v>
      </c>
      <c r="L380" s="1">
        <v>1042165.74</v>
      </c>
      <c r="M380" s="1">
        <v>1042286</v>
      </c>
      <c r="N380" s="1">
        <v>2</v>
      </c>
      <c r="O380" s="1" t="s">
        <v>722</v>
      </c>
      <c r="P380" s="1" t="s">
        <v>723</v>
      </c>
      <c r="Q380" s="1" t="s">
        <v>774</v>
      </c>
      <c r="R380" s="1" t="s">
        <v>775</v>
      </c>
      <c r="S380" s="1">
        <v>120.260000000009</v>
      </c>
    </row>
    <row r="381" spans="1:19" x14ac:dyDescent="0.2">
      <c r="A381" s="1">
        <f t="shared" si="20"/>
        <v>1042286</v>
      </c>
      <c r="B381" s="1">
        <f t="shared" si="20"/>
        <v>1042332</v>
      </c>
      <c r="C381" s="1" t="str">
        <f t="shared" si="21"/>
        <v>0.9m FG</v>
      </c>
      <c r="D381" s="1" t="str">
        <f t="shared" si="22"/>
        <v>0.9m FG - Default Depth</v>
      </c>
      <c r="E381" s="1" t="s">
        <v>40</v>
      </c>
      <c r="F381" s="1">
        <f t="shared" si="23"/>
        <v>0.9</v>
      </c>
      <c r="G381" s="12" t="s">
        <v>40</v>
      </c>
      <c r="L381" s="1">
        <v>1042286</v>
      </c>
      <c r="M381" s="1">
        <v>1042332</v>
      </c>
      <c r="N381" s="1">
        <v>0.9</v>
      </c>
      <c r="O381" s="1" t="s">
        <v>718</v>
      </c>
      <c r="P381" s="1" t="s">
        <v>719</v>
      </c>
      <c r="Q381" s="1" t="s">
        <v>720</v>
      </c>
      <c r="R381" s="1" t="s">
        <v>721</v>
      </c>
      <c r="S381" s="1">
        <v>46</v>
      </c>
    </row>
    <row r="382" spans="1:19" x14ac:dyDescent="0.2">
      <c r="A382" s="1">
        <f t="shared" si="20"/>
        <v>1042332</v>
      </c>
      <c r="B382" s="1">
        <f t="shared" si="20"/>
        <v>1042534</v>
      </c>
      <c r="C382" s="1" t="str">
        <f t="shared" si="21"/>
        <v>2.0m CG</v>
      </c>
      <c r="D382" s="1" t="str">
        <f t="shared" si="22"/>
        <v>2.0m CG - Alignment Sheets</v>
      </c>
      <c r="E382" s="1" t="s">
        <v>40</v>
      </c>
      <c r="F382" s="1">
        <f t="shared" si="23"/>
        <v>2</v>
      </c>
      <c r="G382" s="12" t="s">
        <v>40</v>
      </c>
      <c r="L382" s="1">
        <v>1042332</v>
      </c>
      <c r="M382" s="1">
        <v>1042534</v>
      </c>
      <c r="N382" s="1">
        <v>2</v>
      </c>
      <c r="O382" s="1" t="s">
        <v>722</v>
      </c>
      <c r="P382" s="1" t="s">
        <v>723</v>
      </c>
      <c r="Q382" s="1" t="s">
        <v>774</v>
      </c>
      <c r="R382" s="1" t="s">
        <v>775</v>
      </c>
      <c r="S382" s="1">
        <v>202</v>
      </c>
    </row>
    <row r="383" spans="1:19" x14ac:dyDescent="0.2">
      <c r="A383" s="1">
        <f t="shared" si="20"/>
        <v>1042534</v>
      </c>
      <c r="B383" s="1">
        <f t="shared" si="20"/>
        <v>1042593</v>
      </c>
      <c r="C383" s="1" t="str">
        <f t="shared" si="21"/>
        <v>0.9m FG</v>
      </c>
      <c r="D383" s="1" t="str">
        <f t="shared" si="22"/>
        <v>0.9m FG - Default Depth</v>
      </c>
      <c r="E383" s="1" t="s">
        <v>40</v>
      </c>
      <c r="F383" s="1">
        <f t="shared" si="23"/>
        <v>0.9</v>
      </c>
      <c r="G383" s="12" t="s">
        <v>40</v>
      </c>
      <c r="L383" s="1">
        <v>1042534</v>
      </c>
      <c r="M383" s="1">
        <v>1042593</v>
      </c>
      <c r="N383" s="1">
        <v>0.9</v>
      </c>
      <c r="O383" s="1" t="s">
        <v>718</v>
      </c>
      <c r="P383" s="1" t="s">
        <v>719</v>
      </c>
      <c r="Q383" s="1" t="s">
        <v>720</v>
      </c>
      <c r="R383" s="1" t="s">
        <v>721</v>
      </c>
      <c r="S383" s="1">
        <v>59.000000000116401</v>
      </c>
    </row>
    <row r="384" spans="1:19" x14ac:dyDescent="0.2">
      <c r="A384" s="1">
        <f t="shared" si="20"/>
        <v>1042593</v>
      </c>
      <c r="B384" s="1">
        <f t="shared" si="20"/>
        <v>1042823</v>
      </c>
      <c r="C384" s="1" t="str">
        <f t="shared" si="21"/>
        <v>2.0m MOTI</v>
      </c>
      <c r="D384" s="1" t="str">
        <f t="shared" si="22"/>
        <v>2.0m MOTI - MOTI Encroachment</v>
      </c>
      <c r="E384" s="1" t="s">
        <v>40</v>
      </c>
      <c r="F384" s="1">
        <f t="shared" si="23"/>
        <v>2</v>
      </c>
      <c r="G384" s="12" t="s">
        <v>40</v>
      </c>
      <c r="L384" s="1">
        <v>1042593</v>
      </c>
      <c r="M384" s="1">
        <v>1042823</v>
      </c>
      <c r="N384" s="1">
        <v>2</v>
      </c>
      <c r="O384" s="1" t="s">
        <v>770</v>
      </c>
      <c r="P384" s="1" t="s">
        <v>771</v>
      </c>
      <c r="Q384" s="1" t="s">
        <v>772</v>
      </c>
      <c r="R384" s="1" t="s">
        <v>773</v>
      </c>
      <c r="S384" s="1">
        <v>230</v>
      </c>
    </row>
    <row r="385" spans="1:19" x14ac:dyDescent="0.2">
      <c r="A385" s="1">
        <f t="shared" si="20"/>
        <v>1042823</v>
      </c>
      <c r="B385" s="1">
        <f t="shared" si="20"/>
        <v>1043032.99999999</v>
      </c>
      <c r="C385" s="1" t="str">
        <f t="shared" si="21"/>
        <v>0.9m FG</v>
      </c>
      <c r="D385" s="1" t="str">
        <f t="shared" si="22"/>
        <v>0.9m FG - Default Depth</v>
      </c>
      <c r="E385" s="1" t="s">
        <v>40</v>
      </c>
      <c r="F385" s="1">
        <f t="shared" si="23"/>
        <v>0.9</v>
      </c>
      <c r="G385" s="12" t="s">
        <v>40</v>
      </c>
      <c r="L385" s="1">
        <v>1042823</v>
      </c>
      <c r="M385" s="1">
        <v>1043032.99999999</v>
      </c>
      <c r="N385" s="1">
        <v>0.9</v>
      </c>
      <c r="O385" s="1" t="s">
        <v>718</v>
      </c>
      <c r="P385" s="1" t="s">
        <v>719</v>
      </c>
      <c r="Q385" s="1" t="s">
        <v>720</v>
      </c>
      <c r="R385" s="1" t="s">
        <v>721</v>
      </c>
      <c r="S385" s="1">
        <v>209.999999999767</v>
      </c>
    </row>
    <row r="386" spans="1:19" x14ac:dyDescent="0.2">
      <c r="A386" s="1">
        <f t="shared" si="20"/>
        <v>1043032.99999999</v>
      </c>
      <c r="B386" s="1">
        <f t="shared" si="20"/>
        <v>1043327</v>
      </c>
      <c r="C386" s="1" t="str">
        <f t="shared" si="21"/>
        <v>2.0m MOTI</v>
      </c>
      <c r="D386" s="1" t="str">
        <f t="shared" si="22"/>
        <v>2.0m MOTI - MOTI Encroachment</v>
      </c>
      <c r="E386" s="1" t="s">
        <v>40</v>
      </c>
      <c r="F386" s="1">
        <f t="shared" si="23"/>
        <v>2</v>
      </c>
      <c r="G386" s="12" t="s">
        <v>40</v>
      </c>
      <c r="L386" s="1">
        <v>1043032.99999999</v>
      </c>
      <c r="M386" s="1">
        <v>1043327</v>
      </c>
      <c r="N386" s="1">
        <v>2</v>
      </c>
      <c r="O386" s="1" t="s">
        <v>770</v>
      </c>
      <c r="P386" s="1" t="s">
        <v>771</v>
      </c>
      <c r="Q386" s="1" t="s">
        <v>772</v>
      </c>
      <c r="R386" s="1" t="s">
        <v>773</v>
      </c>
      <c r="S386" s="1">
        <v>294.00000000011602</v>
      </c>
    </row>
    <row r="387" spans="1:19" x14ac:dyDescent="0.2">
      <c r="A387" s="1">
        <f t="shared" ref="A387:B445" si="24">L387</f>
        <v>1043327</v>
      </c>
      <c r="B387" s="1">
        <f t="shared" si="24"/>
        <v>1043425.26</v>
      </c>
      <c r="C387" s="1" t="str">
        <f t="shared" ref="C387:C450" si="25">Q387</f>
        <v>0.9m FG</v>
      </c>
      <c r="D387" s="1" t="str">
        <f t="shared" ref="D387:D450" si="26">Q387&amp;" - "&amp;P387</f>
        <v>0.9m FG - Default Depth</v>
      </c>
      <c r="E387" s="1" t="s">
        <v>40</v>
      </c>
      <c r="F387" s="1">
        <f t="shared" ref="F387:F450" si="27">_xlfn.NUMBERVALUE(TRIM(LEFT(Q387,3)))</f>
        <v>0.9</v>
      </c>
      <c r="G387" s="12" t="s">
        <v>40</v>
      </c>
      <c r="L387" s="1">
        <v>1043327</v>
      </c>
      <c r="M387" s="1">
        <v>1043425.26</v>
      </c>
      <c r="N387" s="1">
        <v>0.9</v>
      </c>
      <c r="O387" s="1" t="s">
        <v>718</v>
      </c>
      <c r="P387" s="1" t="s">
        <v>719</v>
      </c>
      <c r="Q387" s="1" t="s">
        <v>720</v>
      </c>
      <c r="R387" s="1" t="s">
        <v>721</v>
      </c>
      <c r="S387" s="1">
        <v>98.260000000009299</v>
      </c>
    </row>
    <row r="388" spans="1:19" x14ac:dyDescent="0.2">
      <c r="A388" s="1">
        <f t="shared" si="24"/>
        <v>1043425.26</v>
      </c>
      <c r="B388" s="1">
        <f t="shared" si="24"/>
        <v>1043437.26</v>
      </c>
      <c r="C388" s="1" t="str">
        <f t="shared" si="25"/>
        <v>1.5m RD</v>
      </c>
      <c r="D388" s="1" t="str">
        <f t="shared" si="26"/>
        <v>1.5m RD - DWG# PT640301</v>
      </c>
      <c r="E388" s="1" t="s">
        <v>40</v>
      </c>
      <c r="F388" s="1">
        <f t="shared" si="27"/>
        <v>1.5</v>
      </c>
      <c r="G388" s="12" t="s">
        <v>40</v>
      </c>
      <c r="L388" s="1">
        <v>1043425.26</v>
      </c>
      <c r="M388" s="1">
        <v>1043437.26</v>
      </c>
      <c r="N388" s="1">
        <v>1.5</v>
      </c>
      <c r="O388" s="1" t="s">
        <v>737</v>
      </c>
      <c r="P388" s="1" t="s">
        <v>738</v>
      </c>
      <c r="Q388" s="1" t="s">
        <v>739</v>
      </c>
      <c r="R388" s="1" t="s">
        <v>739</v>
      </c>
      <c r="S388" s="1">
        <v>12</v>
      </c>
    </row>
    <row r="389" spans="1:19" x14ac:dyDescent="0.2">
      <c r="A389" s="1">
        <f t="shared" si="24"/>
        <v>1043437.26</v>
      </c>
      <c r="B389" s="1">
        <f t="shared" si="24"/>
        <v>1043590</v>
      </c>
      <c r="C389" s="1" t="str">
        <f t="shared" si="25"/>
        <v>0.9m FG</v>
      </c>
      <c r="D389" s="1" t="str">
        <f t="shared" si="26"/>
        <v>0.9m FG - Default Depth</v>
      </c>
      <c r="E389" s="1" t="s">
        <v>40</v>
      </c>
      <c r="F389" s="1">
        <f t="shared" si="27"/>
        <v>0.9</v>
      </c>
      <c r="G389" s="12" t="s">
        <v>40</v>
      </c>
      <c r="L389" s="1">
        <v>1043437.26</v>
      </c>
      <c r="M389" s="1">
        <v>1043590</v>
      </c>
      <c r="N389" s="1">
        <v>0.9</v>
      </c>
      <c r="O389" s="1" t="s">
        <v>718</v>
      </c>
      <c r="P389" s="1" t="s">
        <v>719</v>
      </c>
      <c r="Q389" s="1" t="s">
        <v>720</v>
      </c>
      <c r="R389" s="1" t="s">
        <v>721</v>
      </c>
      <c r="S389" s="1">
        <v>152.73999999999</v>
      </c>
    </row>
    <row r="390" spans="1:19" x14ac:dyDescent="0.2">
      <c r="A390" s="1">
        <f t="shared" si="24"/>
        <v>1043590</v>
      </c>
      <c r="B390" s="1">
        <f t="shared" si="24"/>
        <v>1043695</v>
      </c>
      <c r="C390" s="1" t="str">
        <f t="shared" si="25"/>
        <v>1.5m FG</v>
      </c>
      <c r="D390" s="1" t="str">
        <f t="shared" si="26"/>
        <v>1.5m FG - Alignment Sheets</v>
      </c>
      <c r="E390" s="1" t="s">
        <v>40</v>
      </c>
      <c r="F390" s="1">
        <f t="shared" si="27"/>
        <v>1.5</v>
      </c>
      <c r="G390" s="12" t="s">
        <v>40</v>
      </c>
      <c r="L390" s="1">
        <v>1043590</v>
      </c>
      <c r="M390" s="1">
        <v>1043695</v>
      </c>
      <c r="N390" s="1">
        <v>1.5</v>
      </c>
      <c r="O390" s="1" t="s">
        <v>718</v>
      </c>
      <c r="P390" s="1" t="s">
        <v>723</v>
      </c>
      <c r="Q390" s="1" t="s">
        <v>726</v>
      </c>
      <c r="R390" s="1" t="s">
        <v>727</v>
      </c>
      <c r="S390" s="1">
        <v>105</v>
      </c>
    </row>
    <row r="391" spans="1:19" x14ac:dyDescent="0.2">
      <c r="A391" s="1">
        <f t="shared" si="24"/>
        <v>1043695</v>
      </c>
      <c r="B391" s="1">
        <f t="shared" si="24"/>
        <v>1044108</v>
      </c>
      <c r="C391" s="1" t="str">
        <f t="shared" si="25"/>
        <v>0.9m FG</v>
      </c>
      <c r="D391" s="1" t="str">
        <f t="shared" si="26"/>
        <v>0.9m FG - Default Depth</v>
      </c>
      <c r="E391" s="1" t="s">
        <v>40</v>
      </c>
      <c r="F391" s="1">
        <f t="shared" si="27"/>
        <v>0.9</v>
      </c>
      <c r="G391" s="12" t="s">
        <v>40</v>
      </c>
      <c r="L391" s="1">
        <v>1043695</v>
      </c>
      <c r="M391" s="1">
        <v>1044108</v>
      </c>
      <c r="N391" s="1">
        <v>0.9</v>
      </c>
      <c r="O391" s="1" t="s">
        <v>718</v>
      </c>
      <c r="P391" s="1" t="s">
        <v>719</v>
      </c>
      <c r="Q391" s="1" t="s">
        <v>720</v>
      </c>
      <c r="R391" s="1" t="s">
        <v>721</v>
      </c>
      <c r="S391" s="1">
        <v>413</v>
      </c>
    </row>
    <row r="392" spans="1:19" x14ac:dyDescent="0.2">
      <c r="A392" s="1">
        <f t="shared" si="24"/>
        <v>1044108</v>
      </c>
      <c r="B392" s="1">
        <f t="shared" si="24"/>
        <v>1044174</v>
      </c>
      <c r="C392" s="1" t="str">
        <f t="shared" si="25"/>
        <v>2.0m MOTI</v>
      </c>
      <c r="D392" s="1" t="str">
        <f t="shared" si="26"/>
        <v>2.0m MOTI - MOTI Encroachment</v>
      </c>
      <c r="E392" s="1" t="s">
        <v>40</v>
      </c>
      <c r="F392" s="1">
        <f t="shared" si="27"/>
        <v>2</v>
      </c>
      <c r="G392" s="12" t="s">
        <v>40</v>
      </c>
      <c r="L392" s="1">
        <v>1044108</v>
      </c>
      <c r="M392" s="1">
        <v>1044174</v>
      </c>
      <c r="N392" s="1">
        <v>2</v>
      </c>
      <c r="O392" s="1" t="s">
        <v>770</v>
      </c>
      <c r="P392" s="1" t="s">
        <v>771</v>
      </c>
      <c r="Q392" s="1" t="s">
        <v>772</v>
      </c>
      <c r="R392" s="1" t="s">
        <v>773</v>
      </c>
      <c r="S392" s="1">
        <v>66</v>
      </c>
    </row>
    <row r="393" spans="1:19" x14ac:dyDescent="0.2">
      <c r="A393" s="1">
        <f t="shared" si="24"/>
        <v>1044174</v>
      </c>
      <c r="B393" s="1">
        <f t="shared" si="24"/>
        <v>1044196.21</v>
      </c>
      <c r="C393" s="1" t="str">
        <f t="shared" si="25"/>
        <v>0.9m FG</v>
      </c>
      <c r="D393" s="1" t="str">
        <f t="shared" si="26"/>
        <v>0.9m FG - Default Depth</v>
      </c>
      <c r="E393" s="1" t="s">
        <v>40</v>
      </c>
      <c r="F393" s="1">
        <f t="shared" si="27"/>
        <v>0.9</v>
      </c>
      <c r="G393" s="12" t="s">
        <v>40</v>
      </c>
      <c r="L393" s="1">
        <v>1044174</v>
      </c>
      <c r="M393" s="1">
        <v>1044196.21</v>
      </c>
      <c r="N393" s="1">
        <v>0.9</v>
      </c>
      <c r="O393" s="1" t="s">
        <v>718</v>
      </c>
      <c r="P393" s="1" t="s">
        <v>719</v>
      </c>
      <c r="Q393" s="1" t="s">
        <v>720</v>
      </c>
      <c r="R393" s="1" t="s">
        <v>721</v>
      </c>
      <c r="S393" s="1">
        <v>22.209999999962701</v>
      </c>
    </row>
    <row r="394" spans="1:19" x14ac:dyDescent="0.2">
      <c r="A394" s="1">
        <f t="shared" si="24"/>
        <v>1044196.21</v>
      </c>
      <c r="B394" s="1">
        <f t="shared" si="24"/>
        <v>1044208.21</v>
      </c>
      <c r="C394" s="1" t="str">
        <f t="shared" si="25"/>
        <v>1.2m RD</v>
      </c>
      <c r="D394" s="1" t="str">
        <f t="shared" si="26"/>
        <v>1.2m RD - DWG# PT640001</v>
      </c>
      <c r="E394" s="1" t="s">
        <v>40</v>
      </c>
      <c r="F394" s="1">
        <f t="shared" si="27"/>
        <v>1.2</v>
      </c>
      <c r="G394" s="12" t="s">
        <v>40</v>
      </c>
      <c r="L394" s="1">
        <v>1044196.21</v>
      </c>
      <c r="M394" s="1">
        <v>1044208.21</v>
      </c>
      <c r="N394" s="1">
        <v>1.2</v>
      </c>
      <c r="O394" s="1" t="s">
        <v>737</v>
      </c>
      <c r="P394" s="1" t="s">
        <v>798</v>
      </c>
      <c r="Q394" s="1" t="s">
        <v>799</v>
      </c>
      <c r="R394" s="1" t="s">
        <v>799</v>
      </c>
      <c r="S394" s="1">
        <v>12</v>
      </c>
    </row>
    <row r="395" spans="1:19" x14ac:dyDescent="0.2">
      <c r="A395" s="1">
        <f t="shared" si="24"/>
        <v>1044208.21</v>
      </c>
      <c r="B395" s="1">
        <f t="shared" si="24"/>
        <v>1044390.19</v>
      </c>
      <c r="C395" s="1" t="str">
        <f t="shared" si="25"/>
        <v>0.9m FG</v>
      </c>
      <c r="D395" s="1" t="str">
        <f t="shared" si="26"/>
        <v>0.9m FG - Default Depth</v>
      </c>
      <c r="E395" s="1" t="s">
        <v>40</v>
      </c>
      <c r="F395" s="1">
        <f t="shared" si="27"/>
        <v>0.9</v>
      </c>
      <c r="G395" s="12" t="s">
        <v>40</v>
      </c>
      <c r="L395" s="1">
        <v>1044208.21</v>
      </c>
      <c r="M395" s="1">
        <v>1044390.19</v>
      </c>
      <c r="N395" s="1">
        <v>0.9</v>
      </c>
      <c r="O395" s="1" t="s">
        <v>718</v>
      </c>
      <c r="P395" s="1" t="s">
        <v>719</v>
      </c>
      <c r="Q395" s="1" t="s">
        <v>720</v>
      </c>
      <c r="R395" s="1" t="s">
        <v>721</v>
      </c>
      <c r="S395" s="1">
        <v>181.979999999981</v>
      </c>
    </row>
    <row r="396" spans="1:19" x14ac:dyDescent="0.2">
      <c r="A396" s="1">
        <f t="shared" si="24"/>
        <v>1044390.19</v>
      </c>
      <c r="B396" s="1">
        <f t="shared" si="24"/>
        <v>1044402.19</v>
      </c>
      <c r="C396" s="1" t="str">
        <f t="shared" si="25"/>
        <v>1.2m RD</v>
      </c>
      <c r="D396" s="1" t="str">
        <f t="shared" si="26"/>
        <v>1.2m RD - DWG# PT640001</v>
      </c>
      <c r="E396" s="1" t="s">
        <v>40</v>
      </c>
      <c r="F396" s="1">
        <f t="shared" si="27"/>
        <v>1.2</v>
      </c>
      <c r="G396" s="12" t="s">
        <v>40</v>
      </c>
      <c r="L396" s="1">
        <v>1044390.19</v>
      </c>
      <c r="M396" s="1">
        <v>1044402.19</v>
      </c>
      <c r="N396" s="1">
        <v>1.2</v>
      </c>
      <c r="O396" s="1" t="s">
        <v>737</v>
      </c>
      <c r="P396" s="1" t="s">
        <v>798</v>
      </c>
      <c r="Q396" s="1" t="s">
        <v>799</v>
      </c>
      <c r="R396" s="1" t="s">
        <v>799</v>
      </c>
      <c r="S396" s="1">
        <v>12</v>
      </c>
    </row>
    <row r="397" spans="1:19" x14ac:dyDescent="0.2">
      <c r="A397" s="1">
        <f t="shared" si="24"/>
        <v>1044402.19</v>
      </c>
      <c r="B397" s="1">
        <f t="shared" si="24"/>
        <v>1044430</v>
      </c>
      <c r="C397" s="1" t="str">
        <f t="shared" si="25"/>
        <v>0.9m FG</v>
      </c>
      <c r="D397" s="1" t="str">
        <f t="shared" si="26"/>
        <v>0.9m FG - Default Depth</v>
      </c>
      <c r="E397" s="1" t="s">
        <v>40</v>
      </c>
      <c r="F397" s="1">
        <f t="shared" si="27"/>
        <v>0.9</v>
      </c>
      <c r="G397" s="12" t="s">
        <v>40</v>
      </c>
      <c r="L397" s="1">
        <v>1044402.19</v>
      </c>
      <c r="M397" s="1">
        <v>1044430</v>
      </c>
      <c r="N397" s="1">
        <v>0.9</v>
      </c>
      <c r="O397" s="1" t="s">
        <v>718</v>
      </c>
      <c r="P397" s="1" t="s">
        <v>719</v>
      </c>
      <c r="Q397" s="1" t="s">
        <v>720</v>
      </c>
      <c r="R397" s="1" t="s">
        <v>721</v>
      </c>
      <c r="S397" s="1">
        <v>27.810000000055801</v>
      </c>
    </row>
    <row r="398" spans="1:19" x14ac:dyDescent="0.2">
      <c r="A398" s="1">
        <f t="shared" si="24"/>
        <v>1044430</v>
      </c>
      <c r="B398" s="1">
        <f t="shared" si="24"/>
        <v>1044454</v>
      </c>
      <c r="C398" s="1" t="str">
        <f t="shared" si="25"/>
        <v>1.2m FG</v>
      </c>
      <c r="D398" s="1" t="str">
        <f t="shared" si="26"/>
        <v>1.2m FG - Alignment Sheets</v>
      </c>
      <c r="E398" s="1" t="s">
        <v>40</v>
      </c>
      <c r="F398" s="1">
        <f t="shared" si="27"/>
        <v>1.2</v>
      </c>
      <c r="G398" s="12" t="s">
        <v>40</v>
      </c>
      <c r="L398" s="1">
        <v>1044430</v>
      </c>
      <c r="M398" s="1">
        <v>1044454</v>
      </c>
      <c r="N398" s="1">
        <v>1.2</v>
      </c>
      <c r="O398" s="1" t="s">
        <v>718</v>
      </c>
      <c r="P398" s="1" t="s">
        <v>723</v>
      </c>
      <c r="Q398" s="1" t="s">
        <v>728</v>
      </c>
      <c r="R398" s="1" t="s">
        <v>729</v>
      </c>
      <c r="S398" s="1">
        <v>24</v>
      </c>
    </row>
    <row r="399" spans="1:19" x14ac:dyDescent="0.2">
      <c r="A399" s="1">
        <f t="shared" si="24"/>
        <v>1044454</v>
      </c>
      <c r="B399" s="1">
        <f t="shared" si="24"/>
        <v>1044557.33</v>
      </c>
      <c r="C399" s="1" t="str">
        <f t="shared" si="25"/>
        <v>0.9m FG</v>
      </c>
      <c r="D399" s="1" t="str">
        <f t="shared" si="26"/>
        <v>0.9m FG - Default Depth</v>
      </c>
      <c r="E399" s="1" t="s">
        <v>40</v>
      </c>
      <c r="F399" s="1">
        <f t="shared" si="27"/>
        <v>0.9</v>
      </c>
      <c r="G399" s="12" t="s">
        <v>40</v>
      </c>
      <c r="L399" s="1">
        <v>1044454</v>
      </c>
      <c r="M399" s="1">
        <v>1044557.33</v>
      </c>
      <c r="N399" s="1">
        <v>0.9</v>
      </c>
      <c r="O399" s="1" t="s">
        <v>718</v>
      </c>
      <c r="P399" s="1" t="s">
        <v>719</v>
      </c>
      <c r="Q399" s="1" t="s">
        <v>720</v>
      </c>
      <c r="R399" s="1" t="s">
        <v>721</v>
      </c>
      <c r="S399" s="1">
        <v>103.32999999995801</v>
      </c>
    </row>
    <row r="400" spans="1:19" x14ac:dyDescent="0.2">
      <c r="A400" s="1">
        <f t="shared" si="24"/>
        <v>1044557.33</v>
      </c>
      <c r="B400" s="1">
        <f t="shared" si="24"/>
        <v>1044569.33</v>
      </c>
      <c r="C400" s="1" t="str">
        <f t="shared" si="25"/>
        <v>1.2m RD</v>
      </c>
      <c r="D400" s="1" t="str">
        <f t="shared" si="26"/>
        <v>1.2m RD - DWG# PT640001</v>
      </c>
      <c r="E400" s="1" t="s">
        <v>40</v>
      </c>
      <c r="F400" s="1">
        <f t="shared" si="27"/>
        <v>1.2</v>
      </c>
      <c r="G400" s="12" t="s">
        <v>40</v>
      </c>
      <c r="L400" s="1">
        <v>1044557.33</v>
      </c>
      <c r="M400" s="1">
        <v>1044569.33</v>
      </c>
      <c r="N400" s="1">
        <v>1.2</v>
      </c>
      <c r="O400" s="1" t="s">
        <v>737</v>
      </c>
      <c r="P400" s="1" t="s">
        <v>798</v>
      </c>
      <c r="Q400" s="1" t="s">
        <v>799</v>
      </c>
      <c r="R400" s="1" t="s">
        <v>799</v>
      </c>
      <c r="S400" s="1">
        <v>12</v>
      </c>
    </row>
    <row r="401" spans="1:19" x14ac:dyDescent="0.2">
      <c r="A401" s="1">
        <f t="shared" si="24"/>
        <v>1044569.33</v>
      </c>
      <c r="B401" s="1">
        <f t="shared" si="24"/>
        <v>1044656.24</v>
      </c>
      <c r="C401" s="1" t="str">
        <f t="shared" si="25"/>
        <v>0.9m FG</v>
      </c>
      <c r="D401" s="1" t="str">
        <f t="shared" si="26"/>
        <v>0.9m FG - Default Depth</v>
      </c>
      <c r="E401" s="1" t="s">
        <v>40</v>
      </c>
      <c r="F401" s="1">
        <f t="shared" si="27"/>
        <v>0.9</v>
      </c>
      <c r="G401" s="12" t="s">
        <v>40</v>
      </c>
      <c r="L401" s="1">
        <v>1044569.33</v>
      </c>
      <c r="M401" s="1">
        <v>1044656.24</v>
      </c>
      <c r="N401" s="1">
        <v>0.9</v>
      </c>
      <c r="O401" s="1" t="s">
        <v>718</v>
      </c>
      <c r="P401" s="1" t="s">
        <v>719</v>
      </c>
      <c r="Q401" s="1" t="s">
        <v>720</v>
      </c>
      <c r="R401" s="1" t="s">
        <v>721</v>
      </c>
      <c r="S401" s="1">
        <v>86.910000000032596</v>
      </c>
    </row>
    <row r="402" spans="1:19" x14ac:dyDescent="0.2">
      <c r="A402" s="1">
        <f t="shared" si="24"/>
        <v>1044656.24</v>
      </c>
      <c r="B402" s="1">
        <f t="shared" si="24"/>
        <v>1044668.24</v>
      </c>
      <c r="C402" s="1" t="str">
        <f t="shared" si="25"/>
        <v>1.2m RD</v>
      </c>
      <c r="D402" s="1" t="str">
        <f t="shared" si="26"/>
        <v>1.2m RD - DWG# PT640001</v>
      </c>
      <c r="E402" s="1" t="s">
        <v>40</v>
      </c>
      <c r="F402" s="1">
        <f t="shared" si="27"/>
        <v>1.2</v>
      </c>
      <c r="G402" s="12" t="s">
        <v>40</v>
      </c>
      <c r="L402" s="1">
        <v>1044656.24</v>
      </c>
      <c r="M402" s="1">
        <v>1044668.24</v>
      </c>
      <c r="N402" s="1">
        <v>1.2</v>
      </c>
      <c r="O402" s="1" t="s">
        <v>737</v>
      </c>
      <c r="P402" s="1" t="s">
        <v>798</v>
      </c>
      <c r="Q402" s="1" t="s">
        <v>799</v>
      </c>
      <c r="R402" s="1" t="s">
        <v>799</v>
      </c>
      <c r="S402" s="1">
        <v>12</v>
      </c>
    </row>
    <row r="403" spans="1:19" x14ac:dyDescent="0.2">
      <c r="A403" s="1">
        <f t="shared" si="24"/>
        <v>1044668.24</v>
      </c>
      <c r="B403" s="1">
        <f t="shared" si="24"/>
        <v>1044741</v>
      </c>
      <c r="C403" s="1" t="str">
        <f t="shared" si="25"/>
        <v>0.9m FG</v>
      </c>
      <c r="D403" s="1" t="str">
        <f t="shared" si="26"/>
        <v>0.9m FG - Default Depth</v>
      </c>
      <c r="E403" s="1" t="s">
        <v>40</v>
      </c>
      <c r="F403" s="1">
        <f t="shared" si="27"/>
        <v>0.9</v>
      </c>
      <c r="G403" s="12" t="s">
        <v>40</v>
      </c>
      <c r="L403" s="1">
        <v>1044668.24</v>
      </c>
      <c r="M403" s="1">
        <v>1044741</v>
      </c>
      <c r="N403" s="1">
        <v>0.9</v>
      </c>
      <c r="O403" s="1" t="s">
        <v>718</v>
      </c>
      <c r="P403" s="1" t="s">
        <v>719</v>
      </c>
      <c r="Q403" s="1" t="s">
        <v>720</v>
      </c>
      <c r="R403" s="1" t="s">
        <v>721</v>
      </c>
      <c r="S403" s="1">
        <v>72.760000000009299</v>
      </c>
    </row>
    <row r="404" spans="1:19" x14ac:dyDescent="0.2">
      <c r="A404" s="1">
        <f t="shared" si="24"/>
        <v>1044741</v>
      </c>
      <c r="B404" s="1">
        <f t="shared" si="24"/>
        <v>1044814</v>
      </c>
      <c r="C404" s="1" t="str">
        <f t="shared" si="25"/>
        <v>2.0m MOTI</v>
      </c>
      <c r="D404" s="1" t="str">
        <f t="shared" si="26"/>
        <v>2.0m MOTI - MOTI Encroachment</v>
      </c>
      <c r="E404" s="1" t="s">
        <v>40</v>
      </c>
      <c r="F404" s="1">
        <f t="shared" si="27"/>
        <v>2</v>
      </c>
      <c r="G404" s="12" t="s">
        <v>40</v>
      </c>
      <c r="L404" s="1">
        <v>1044741</v>
      </c>
      <c r="M404" s="1">
        <v>1044814</v>
      </c>
      <c r="N404" s="1">
        <v>2</v>
      </c>
      <c r="O404" s="1" t="s">
        <v>770</v>
      </c>
      <c r="P404" s="1" t="s">
        <v>771</v>
      </c>
      <c r="Q404" s="1" t="s">
        <v>772</v>
      </c>
      <c r="R404" s="1" t="s">
        <v>773</v>
      </c>
      <c r="S404" s="1">
        <v>73.000000000116401</v>
      </c>
    </row>
    <row r="405" spans="1:19" x14ac:dyDescent="0.2">
      <c r="A405" s="1">
        <f t="shared" si="24"/>
        <v>1044814</v>
      </c>
      <c r="B405" s="1">
        <f t="shared" si="24"/>
        <v>1044869.99999999</v>
      </c>
      <c r="C405" s="1" t="str">
        <f t="shared" si="25"/>
        <v>0.9m FG</v>
      </c>
      <c r="D405" s="1" t="str">
        <f t="shared" si="26"/>
        <v>0.9m FG - Default Depth</v>
      </c>
      <c r="E405" s="1" t="s">
        <v>40</v>
      </c>
      <c r="F405" s="1">
        <f t="shared" si="27"/>
        <v>0.9</v>
      </c>
      <c r="G405" s="12" t="s">
        <v>40</v>
      </c>
      <c r="L405" s="1">
        <v>1044814</v>
      </c>
      <c r="M405" s="1">
        <v>1044869.99999999</v>
      </c>
      <c r="N405" s="1">
        <v>0.9</v>
      </c>
      <c r="O405" s="1" t="s">
        <v>718</v>
      </c>
      <c r="P405" s="1" t="s">
        <v>719</v>
      </c>
      <c r="Q405" s="1" t="s">
        <v>720</v>
      </c>
      <c r="R405" s="1" t="s">
        <v>721</v>
      </c>
      <c r="S405" s="1">
        <v>55.999999999767098</v>
      </c>
    </row>
    <row r="406" spans="1:19" x14ac:dyDescent="0.2">
      <c r="A406" s="1">
        <f t="shared" si="24"/>
        <v>1044869.99999999</v>
      </c>
      <c r="B406" s="1">
        <f t="shared" si="24"/>
        <v>1044904</v>
      </c>
      <c r="C406" s="1" t="str">
        <f t="shared" si="25"/>
        <v>2.0m MOTI</v>
      </c>
      <c r="D406" s="1" t="str">
        <f t="shared" si="26"/>
        <v>2.0m MOTI - MOTI Encroachment</v>
      </c>
      <c r="E406" s="1" t="s">
        <v>40</v>
      </c>
      <c r="F406" s="1">
        <f t="shared" si="27"/>
        <v>2</v>
      </c>
      <c r="G406" s="12" t="s">
        <v>40</v>
      </c>
      <c r="L406" s="1">
        <v>1044869.99999999</v>
      </c>
      <c r="M406" s="1">
        <v>1044904</v>
      </c>
      <c r="N406" s="1">
        <v>2</v>
      </c>
      <c r="O406" s="1" t="s">
        <v>770</v>
      </c>
      <c r="P406" s="1" t="s">
        <v>771</v>
      </c>
      <c r="Q406" s="1" t="s">
        <v>772</v>
      </c>
      <c r="R406" s="1" t="s">
        <v>773</v>
      </c>
      <c r="S406" s="1">
        <v>34.000000000116401</v>
      </c>
    </row>
    <row r="407" spans="1:19" x14ac:dyDescent="0.2">
      <c r="A407" s="1">
        <f t="shared" si="24"/>
        <v>1044904</v>
      </c>
      <c r="B407" s="1">
        <f t="shared" si="24"/>
        <v>1044904.16</v>
      </c>
      <c r="C407" s="1" t="str">
        <f t="shared" si="25"/>
        <v>1.2m RD</v>
      </c>
      <c r="D407" s="1" t="str">
        <f t="shared" si="26"/>
        <v>1.2m RD - DWG# PT640001</v>
      </c>
      <c r="E407" s="1" t="s">
        <v>40</v>
      </c>
      <c r="F407" s="1">
        <f t="shared" si="27"/>
        <v>1.2</v>
      </c>
      <c r="G407" s="12" t="s">
        <v>40</v>
      </c>
      <c r="L407" s="1">
        <v>1044904</v>
      </c>
      <c r="M407" s="1">
        <v>1044904.16</v>
      </c>
      <c r="N407" s="1">
        <v>1.2</v>
      </c>
      <c r="O407" s="1" t="s">
        <v>737</v>
      </c>
      <c r="P407" s="1" t="s">
        <v>798</v>
      </c>
      <c r="Q407" s="1" t="s">
        <v>799</v>
      </c>
      <c r="R407" s="1" t="s">
        <v>799</v>
      </c>
      <c r="S407" s="1">
        <v>0.16000000003259601</v>
      </c>
    </row>
    <row r="408" spans="1:19" x14ac:dyDescent="0.2">
      <c r="A408" s="1">
        <f t="shared" si="24"/>
        <v>1044904.16</v>
      </c>
      <c r="B408" s="1">
        <f t="shared" si="24"/>
        <v>1044935.92</v>
      </c>
      <c r="C408" s="1" t="str">
        <f t="shared" si="25"/>
        <v>0.9m FG</v>
      </c>
      <c r="D408" s="1" t="str">
        <f t="shared" si="26"/>
        <v>0.9m FG - Default Depth</v>
      </c>
      <c r="E408" s="1" t="s">
        <v>40</v>
      </c>
      <c r="F408" s="1">
        <f t="shared" si="27"/>
        <v>0.9</v>
      </c>
      <c r="G408" s="12" t="s">
        <v>40</v>
      </c>
      <c r="L408" s="1">
        <v>1044904.16</v>
      </c>
      <c r="M408" s="1">
        <v>1044935.92</v>
      </c>
      <c r="N408" s="1">
        <v>0.9</v>
      </c>
      <c r="O408" s="1" t="s">
        <v>718</v>
      </c>
      <c r="P408" s="1" t="s">
        <v>719</v>
      </c>
      <c r="Q408" s="1" t="s">
        <v>720</v>
      </c>
      <c r="R408" s="1" t="s">
        <v>721</v>
      </c>
      <c r="S408" s="1">
        <v>31.760000000009299</v>
      </c>
    </row>
    <row r="409" spans="1:19" x14ac:dyDescent="0.2">
      <c r="A409" s="1">
        <f t="shared" si="24"/>
        <v>1044935.92</v>
      </c>
      <c r="B409" s="1">
        <f t="shared" si="24"/>
        <v>1044947.92</v>
      </c>
      <c r="C409" s="1" t="str">
        <f t="shared" si="25"/>
        <v>1.2m RD</v>
      </c>
      <c r="D409" s="1" t="str">
        <f t="shared" si="26"/>
        <v>1.2m RD - DWG# PT640001</v>
      </c>
      <c r="E409" s="1" t="s">
        <v>40</v>
      </c>
      <c r="F409" s="1">
        <f t="shared" si="27"/>
        <v>1.2</v>
      </c>
      <c r="G409" s="12" t="s">
        <v>40</v>
      </c>
      <c r="L409" s="1">
        <v>1044935.92</v>
      </c>
      <c r="M409" s="1">
        <v>1044947.92</v>
      </c>
      <c r="N409" s="1">
        <v>1.2</v>
      </c>
      <c r="O409" s="1" t="s">
        <v>737</v>
      </c>
      <c r="P409" s="1" t="s">
        <v>798</v>
      </c>
      <c r="Q409" s="1" t="s">
        <v>799</v>
      </c>
      <c r="R409" s="1" t="s">
        <v>799</v>
      </c>
      <c r="S409" s="1">
        <v>12</v>
      </c>
    </row>
    <row r="410" spans="1:19" x14ac:dyDescent="0.2">
      <c r="A410" s="1">
        <f t="shared" si="24"/>
        <v>1044947.92</v>
      </c>
      <c r="B410" s="1">
        <f t="shared" si="24"/>
        <v>1044967.65</v>
      </c>
      <c r="C410" s="1" t="str">
        <f t="shared" si="25"/>
        <v>0.9m FG</v>
      </c>
      <c r="D410" s="1" t="str">
        <f t="shared" si="26"/>
        <v>0.9m FG - Default Depth</v>
      </c>
      <c r="E410" s="1" t="s">
        <v>40</v>
      </c>
      <c r="F410" s="1">
        <f t="shared" si="27"/>
        <v>0.9</v>
      </c>
      <c r="G410" s="12" t="s">
        <v>40</v>
      </c>
      <c r="L410" s="1">
        <v>1044947.92</v>
      </c>
      <c r="M410" s="1">
        <v>1044967.65</v>
      </c>
      <c r="N410" s="1">
        <v>0.9</v>
      </c>
      <c r="O410" s="1" t="s">
        <v>718</v>
      </c>
      <c r="P410" s="1" t="s">
        <v>719</v>
      </c>
      <c r="Q410" s="1" t="s">
        <v>720</v>
      </c>
      <c r="R410" s="1" t="s">
        <v>721</v>
      </c>
      <c r="S410" s="1">
        <v>19.729999999981299</v>
      </c>
    </row>
    <row r="411" spans="1:19" x14ac:dyDescent="0.2">
      <c r="A411" s="1">
        <f t="shared" si="24"/>
        <v>1044967.65</v>
      </c>
      <c r="B411" s="1">
        <f t="shared" si="24"/>
        <v>1044979.65</v>
      </c>
      <c r="C411" s="1" t="str">
        <f t="shared" si="25"/>
        <v>1.2m RD</v>
      </c>
      <c r="D411" s="1" t="str">
        <f t="shared" si="26"/>
        <v>1.2m RD - DWG# PT640001</v>
      </c>
      <c r="E411" s="1" t="s">
        <v>40</v>
      </c>
      <c r="F411" s="1">
        <f t="shared" si="27"/>
        <v>1.2</v>
      </c>
      <c r="G411" s="12" t="s">
        <v>40</v>
      </c>
      <c r="L411" s="1">
        <v>1044967.65</v>
      </c>
      <c r="M411" s="1">
        <v>1044979.65</v>
      </c>
      <c r="N411" s="1">
        <v>1.2</v>
      </c>
      <c r="O411" s="1" t="s">
        <v>737</v>
      </c>
      <c r="P411" s="1" t="s">
        <v>798</v>
      </c>
      <c r="Q411" s="1" t="s">
        <v>799</v>
      </c>
      <c r="R411" s="1" t="s">
        <v>799</v>
      </c>
      <c r="S411" s="1">
        <v>12</v>
      </c>
    </row>
    <row r="412" spans="1:19" x14ac:dyDescent="0.2">
      <c r="A412" s="1">
        <f t="shared" si="24"/>
        <v>1044979.65</v>
      </c>
      <c r="B412" s="1">
        <f t="shared" si="24"/>
        <v>1045006.31</v>
      </c>
      <c r="C412" s="1" t="str">
        <f t="shared" si="25"/>
        <v>0.9m FG</v>
      </c>
      <c r="D412" s="1" t="str">
        <f t="shared" si="26"/>
        <v>0.9m FG - Default Depth</v>
      </c>
      <c r="E412" s="1" t="s">
        <v>40</v>
      </c>
      <c r="F412" s="1">
        <f t="shared" si="27"/>
        <v>0.9</v>
      </c>
      <c r="G412" s="12" t="s">
        <v>40</v>
      </c>
      <c r="L412" s="1">
        <v>1044979.65</v>
      </c>
      <c r="M412" s="1">
        <v>1045006.31</v>
      </c>
      <c r="N412" s="1">
        <v>0.9</v>
      </c>
      <c r="O412" s="1" t="s">
        <v>718</v>
      </c>
      <c r="P412" s="1" t="s">
        <v>719</v>
      </c>
      <c r="Q412" s="1" t="s">
        <v>720</v>
      </c>
      <c r="R412" s="1" t="s">
        <v>721</v>
      </c>
      <c r="S412" s="1">
        <v>26.6600000000325</v>
      </c>
    </row>
    <row r="413" spans="1:19" x14ac:dyDescent="0.2">
      <c r="A413" s="1">
        <f t="shared" si="24"/>
        <v>1045006.31</v>
      </c>
      <c r="B413" s="1">
        <f t="shared" si="24"/>
        <v>1045018.31</v>
      </c>
      <c r="C413" s="1" t="str">
        <f t="shared" si="25"/>
        <v>1.2m RD</v>
      </c>
      <c r="D413" s="1" t="str">
        <f t="shared" si="26"/>
        <v>1.2m RD - DWG# PT640001</v>
      </c>
      <c r="E413" s="1" t="s">
        <v>40</v>
      </c>
      <c r="F413" s="1">
        <f t="shared" si="27"/>
        <v>1.2</v>
      </c>
      <c r="G413" s="12" t="s">
        <v>40</v>
      </c>
      <c r="L413" s="1">
        <v>1045006.31</v>
      </c>
      <c r="M413" s="1">
        <v>1045018.31</v>
      </c>
      <c r="N413" s="1">
        <v>1.2</v>
      </c>
      <c r="O413" s="1" t="s">
        <v>737</v>
      </c>
      <c r="P413" s="1" t="s">
        <v>798</v>
      </c>
      <c r="Q413" s="1" t="s">
        <v>799</v>
      </c>
      <c r="R413" s="1" t="s">
        <v>799</v>
      </c>
      <c r="S413" s="1">
        <v>12</v>
      </c>
    </row>
    <row r="414" spans="1:19" x14ac:dyDescent="0.2">
      <c r="A414" s="1">
        <f t="shared" si="24"/>
        <v>1045018.31</v>
      </c>
      <c r="B414" s="1">
        <f t="shared" si="24"/>
        <v>1045025</v>
      </c>
      <c r="C414" s="1" t="str">
        <f t="shared" si="25"/>
        <v>0.9m FG</v>
      </c>
      <c r="D414" s="1" t="str">
        <f t="shared" si="26"/>
        <v>0.9m FG - Default Depth</v>
      </c>
      <c r="E414" s="1" t="s">
        <v>40</v>
      </c>
      <c r="F414" s="1">
        <f t="shared" si="27"/>
        <v>0.9</v>
      </c>
      <c r="G414" s="12" t="s">
        <v>40</v>
      </c>
      <c r="L414" s="1">
        <v>1045018.31</v>
      </c>
      <c r="M414" s="1">
        <v>1045025</v>
      </c>
      <c r="N414" s="1">
        <v>0.9</v>
      </c>
      <c r="O414" s="1" t="s">
        <v>718</v>
      </c>
      <c r="P414" s="1" t="s">
        <v>719</v>
      </c>
      <c r="Q414" s="1" t="s">
        <v>720</v>
      </c>
      <c r="R414" s="1" t="s">
        <v>721</v>
      </c>
      <c r="S414" s="1">
        <v>6.6899999999441198</v>
      </c>
    </row>
    <row r="415" spans="1:19" x14ac:dyDescent="0.2">
      <c r="A415" s="1">
        <f t="shared" si="24"/>
        <v>1045025</v>
      </c>
      <c r="B415" s="1">
        <f t="shared" si="24"/>
        <v>1045124</v>
      </c>
      <c r="C415" s="1" t="str">
        <f t="shared" si="25"/>
        <v>1.2m CG</v>
      </c>
      <c r="D415" s="1" t="str">
        <f t="shared" si="26"/>
        <v>1.2m CG - Alignment Sheets</v>
      </c>
      <c r="E415" s="1" t="s">
        <v>40</v>
      </c>
      <c r="F415" s="1">
        <f t="shared" si="27"/>
        <v>1.2</v>
      </c>
      <c r="G415" s="12" t="s">
        <v>40</v>
      </c>
      <c r="L415" s="1">
        <v>1045025</v>
      </c>
      <c r="M415" s="1">
        <v>1045124</v>
      </c>
      <c r="N415" s="1">
        <v>1.2</v>
      </c>
      <c r="O415" s="1" t="s">
        <v>722</v>
      </c>
      <c r="P415" s="1" t="s">
        <v>723</v>
      </c>
      <c r="Q415" s="1" t="s">
        <v>763</v>
      </c>
      <c r="R415" s="1" t="s">
        <v>764</v>
      </c>
      <c r="S415" s="1">
        <v>99</v>
      </c>
    </row>
    <row r="416" spans="1:19" x14ac:dyDescent="0.2">
      <c r="A416" s="1">
        <f t="shared" si="24"/>
        <v>1045124</v>
      </c>
      <c r="B416" s="1">
        <f t="shared" si="24"/>
        <v>1045148</v>
      </c>
      <c r="C416" s="1" t="str">
        <f t="shared" si="25"/>
        <v>1.2m CG/1.2m FG</v>
      </c>
      <c r="D416" s="1" t="str">
        <f t="shared" si="26"/>
        <v>1.2m CG/1.2m FG - Alignment Sheets</v>
      </c>
      <c r="E416" s="1" t="s">
        <v>40</v>
      </c>
      <c r="F416" s="1">
        <f t="shared" si="27"/>
        <v>1.2</v>
      </c>
      <c r="G416" s="12" t="s">
        <v>40</v>
      </c>
      <c r="L416" s="1">
        <v>1045124</v>
      </c>
      <c r="M416" s="1">
        <v>1045148</v>
      </c>
      <c r="N416" s="1">
        <v>1.2</v>
      </c>
      <c r="O416" s="1" t="s">
        <v>743</v>
      </c>
      <c r="P416" s="1" t="s">
        <v>723</v>
      </c>
      <c r="Q416" s="1" t="s">
        <v>802</v>
      </c>
      <c r="R416" s="1" t="s">
        <v>803</v>
      </c>
      <c r="S416" s="1">
        <v>24</v>
      </c>
    </row>
    <row r="417" spans="1:19" x14ac:dyDescent="0.2">
      <c r="A417" s="1">
        <f t="shared" si="24"/>
        <v>1045148</v>
      </c>
      <c r="B417" s="1">
        <f t="shared" si="24"/>
        <v>1045353.96</v>
      </c>
      <c r="C417" s="1" t="str">
        <f t="shared" si="25"/>
        <v>1.2m CG</v>
      </c>
      <c r="D417" s="1" t="str">
        <f t="shared" si="26"/>
        <v>1.2m CG - Alignment Sheets</v>
      </c>
      <c r="E417" s="1" t="s">
        <v>40</v>
      </c>
      <c r="F417" s="1">
        <f t="shared" si="27"/>
        <v>1.2</v>
      </c>
      <c r="G417" s="12" t="s">
        <v>40</v>
      </c>
      <c r="L417" s="1">
        <v>1045148</v>
      </c>
      <c r="M417" s="1">
        <v>1045353.96</v>
      </c>
      <c r="N417" s="1">
        <v>1.2</v>
      </c>
      <c r="O417" s="1" t="s">
        <v>722</v>
      </c>
      <c r="P417" s="1" t="s">
        <v>723</v>
      </c>
      <c r="Q417" s="1" t="s">
        <v>763</v>
      </c>
      <c r="R417" s="1" t="s">
        <v>764</v>
      </c>
      <c r="S417" s="1">
        <v>205.95999999996201</v>
      </c>
    </row>
    <row r="418" spans="1:19" x14ac:dyDescent="0.2">
      <c r="A418" s="1">
        <f t="shared" si="24"/>
        <v>1045353.96</v>
      </c>
      <c r="B418" s="1">
        <f t="shared" si="24"/>
        <v>1045377.96</v>
      </c>
      <c r="C418" s="1" t="str">
        <f t="shared" si="25"/>
        <v>1.5m WC</v>
      </c>
      <c r="D418" s="1" t="str">
        <f t="shared" si="26"/>
        <v>1.5m WC - DWG# PT610001</v>
      </c>
      <c r="E418" s="1" t="s">
        <v>40</v>
      </c>
      <c r="F418" s="1">
        <f t="shared" si="27"/>
        <v>1.5</v>
      </c>
      <c r="G418" s="12" t="s">
        <v>40</v>
      </c>
      <c r="L418" s="1">
        <v>1045353.96</v>
      </c>
      <c r="M418" s="1">
        <v>1045377.96</v>
      </c>
      <c r="N418" s="1">
        <v>1.5</v>
      </c>
      <c r="O418" s="1" t="s">
        <v>734</v>
      </c>
      <c r="P418" s="1" t="s">
        <v>740</v>
      </c>
      <c r="Q418" s="1" t="s">
        <v>741</v>
      </c>
      <c r="R418" s="1" t="s">
        <v>741</v>
      </c>
      <c r="S418" s="1">
        <v>24</v>
      </c>
    </row>
    <row r="419" spans="1:19" x14ac:dyDescent="0.2">
      <c r="A419" s="1">
        <f t="shared" si="24"/>
        <v>1045377.96</v>
      </c>
      <c r="B419" s="1">
        <f t="shared" si="24"/>
        <v>1045831.17</v>
      </c>
      <c r="C419" s="1" t="str">
        <f t="shared" si="25"/>
        <v>1.2m CG</v>
      </c>
      <c r="D419" s="1" t="str">
        <f t="shared" si="26"/>
        <v>1.2m CG - Alignment Sheets</v>
      </c>
      <c r="E419" s="1" t="s">
        <v>40</v>
      </c>
      <c r="F419" s="1">
        <f t="shared" si="27"/>
        <v>1.2</v>
      </c>
      <c r="G419" s="12" t="s">
        <v>40</v>
      </c>
      <c r="L419" s="1">
        <v>1045377.96</v>
      </c>
      <c r="M419" s="1">
        <v>1045831.17</v>
      </c>
      <c r="N419" s="1">
        <v>1.2</v>
      </c>
      <c r="O419" s="1" t="s">
        <v>722</v>
      </c>
      <c r="P419" s="1" t="s">
        <v>723</v>
      </c>
      <c r="Q419" s="1" t="s">
        <v>763</v>
      </c>
      <c r="R419" s="1" t="s">
        <v>764</v>
      </c>
      <c r="S419" s="1">
        <v>453.21000000007899</v>
      </c>
    </row>
    <row r="420" spans="1:19" x14ac:dyDescent="0.2">
      <c r="A420" s="1">
        <f t="shared" si="24"/>
        <v>1045831.17</v>
      </c>
      <c r="B420" s="1">
        <f t="shared" si="24"/>
        <v>1045843.17</v>
      </c>
      <c r="C420" s="1" t="str">
        <f t="shared" si="25"/>
        <v>1.5m RD</v>
      </c>
      <c r="D420" s="1" t="str">
        <f t="shared" si="26"/>
        <v>1.5m RD - DWG# PT640301</v>
      </c>
      <c r="E420" s="1" t="s">
        <v>40</v>
      </c>
      <c r="F420" s="1">
        <f t="shared" si="27"/>
        <v>1.5</v>
      </c>
      <c r="G420" s="12" t="s">
        <v>40</v>
      </c>
      <c r="L420" s="1">
        <v>1045831.17</v>
      </c>
      <c r="M420" s="1">
        <v>1045843.17</v>
      </c>
      <c r="N420" s="1">
        <v>1.5</v>
      </c>
      <c r="O420" s="1" t="s">
        <v>737</v>
      </c>
      <c r="P420" s="1" t="s">
        <v>738</v>
      </c>
      <c r="Q420" s="1" t="s">
        <v>739</v>
      </c>
      <c r="R420" s="1" t="s">
        <v>739</v>
      </c>
      <c r="S420" s="1">
        <v>12</v>
      </c>
    </row>
    <row r="421" spans="1:19" x14ac:dyDescent="0.2">
      <c r="A421" s="1">
        <f t="shared" si="24"/>
        <v>1045843.17</v>
      </c>
      <c r="B421" s="1">
        <f t="shared" si="24"/>
        <v>1046041.99</v>
      </c>
      <c r="C421" s="1" t="str">
        <f t="shared" si="25"/>
        <v>1.2m CG</v>
      </c>
      <c r="D421" s="1" t="str">
        <f t="shared" si="26"/>
        <v>1.2m CG - Alignment Sheets</v>
      </c>
      <c r="E421" s="1" t="s">
        <v>40</v>
      </c>
      <c r="F421" s="1">
        <f t="shared" si="27"/>
        <v>1.2</v>
      </c>
      <c r="G421" s="12" t="s">
        <v>40</v>
      </c>
      <c r="L421" s="1">
        <v>1045843.17</v>
      </c>
      <c r="M421" s="1">
        <v>1046041.99</v>
      </c>
      <c r="N421" s="1">
        <v>1.2</v>
      </c>
      <c r="O421" s="1" t="s">
        <v>722</v>
      </c>
      <c r="P421" s="1" t="s">
        <v>723</v>
      </c>
      <c r="Q421" s="1" t="s">
        <v>763</v>
      </c>
      <c r="R421" s="1" t="s">
        <v>764</v>
      </c>
      <c r="S421" s="1">
        <v>198.81999999994801</v>
      </c>
    </row>
    <row r="422" spans="1:19" x14ac:dyDescent="0.2">
      <c r="A422" s="1">
        <f t="shared" si="24"/>
        <v>1046041.99</v>
      </c>
      <c r="B422" s="1">
        <f t="shared" si="24"/>
        <v>1046053.99</v>
      </c>
      <c r="C422" s="1" t="str">
        <f t="shared" si="25"/>
        <v>1.5m RD</v>
      </c>
      <c r="D422" s="1" t="str">
        <f t="shared" si="26"/>
        <v>1.5m RD - DWG# PT640301</v>
      </c>
      <c r="E422" s="1" t="s">
        <v>40</v>
      </c>
      <c r="F422" s="1">
        <f t="shared" si="27"/>
        <v>1.5</v>
      </c>
      <c r="G422" s="12" t="s">
        <v>40</v>
      </c>
      <c r="L422" s="1">
        <v>1046041.99</v>
      </c>
      <c r="M422" s="1">
        <v>1046053.99</v>
      </c>
      <c r="N422" s="1">
        <v>1.5</v>
      </c>
      <c r="O422" s="1" t="s">
        <v>737</v>
      </c>
      <c r="P422" s="1" t="s">
        <v>738</v>
      </c>
      <c r="Q422" s="1" t="s">
        <v>739</v>
      </c>
      <c r="R422" s="1" t="s">
        <v>739</v>
      </c>
      <c r="S422" s="1">
        <v>12</v>
      </c>
    </row>
    <row r="423" spans="1:19" x14ac:dyDescent="0.2">
      <c r="A423" s="1">
        <f t="shared" si="24"/>
        <v>1046053.99</v>
      </c>
      <c r="B423" s="1">
        <f t="shared" si="24"/>
        <v>1046221.75</v>
      </c>
      <c r="C423" s="1" t="str">
        <f t="shared" si="25"/>
        <v>1.2m CG</v>
      </c>
      <c r="D423" s="1" t="str">
        <f t="shared" si="26"/>
        <v>1.2m CG - Alignment Sheets</v>
      </c>
      <c r="E423" s="1" t="s">
        <v>40</v>
      </c>
      <c r="F423" s="1">
        <f t="shared" si="27"/>
        <v>1.2</v>
      </c>
      <c r="G423" s="12" t="s">
        <v>40</v>
      </c>
      <c r="L423" s="1">
        <v>1046053.99</v>
      </c>
      <c r="M423" s="1">
        <v>1046221.75</v>
      </c>
      <c r="N423" s="1">
        <v>1.2</v>
      </c>
      <c r="O423" s="1" t="s">
        <v>722</v>
      </c>
      <c r="P423" s="1" t="s">
        <v>723</v>
      </c>
      <c r="Q423" s="1" t="s">
        <v>763</v>
      </c>
      <c r="R423" s="1" t="s">
        <v>764</v>
      </c>
      <c r="S423" s="1">
        <v>167.760000000009</v>
      </c>
    </row>
    <row r="424" spans="1:19" x14ac:dyDescent="0.2">
      <c r="A424" s="1">
        <f t="shared" si="24"/>
        <v>1046221.75</v>
      </c>
      <c r="B424" s="1">
        <f t="shared" si="24"/>
        <v>1046233.75</v>
      </c>
      <c r="C424" s="1" t="str">
        <f t="shared" si="25"/>
        <v>1.5m RD</v>
      </c>
      <c r="D424" s="1" t="str">
        <f t="shared" si="26"/>
        <v>1.5m RD - DWG# PT640301</v>
      </c>
      <c r="E424" s="1" t="s">
        <v>40</v>
      </c>
      <c r="F424" s="1">
        <f t="shared" si="27"/>
        <v>1.5</v>
      </c>
      <c r="G424" s="12" t="s">
        <v>40</v>
      </c>
      <c r="L424" s="1">
        <v>1046221.75</v>
      </c>
      <c r="M424" s="1">
        <v>1046233.75</v>
      </c>
      <c r="N424" s="1">
        <v>1.5</v>
      </c>
      <c r="O424" s="1" t="s">
        <v>737</v>
      </c>
      <c r="P424" s="1" t="s">
        <v>738</v>
      </c>
      <c r="Q424" s="1" t="s">
        <v>739</v>
      </c>
      <c r="R424" s="1" t="s">
        <v>739</v>
      </c>
      <c r="S424" s="1">
        <v>12</v>
      </c>
    </row>
    <row r="425" spans="1:19" x14ac:dyDescent="0.2">
      <c r="A425" s="1">
        <f t="shared" si="24"/>
        <v>1046233.75</v>
      </c>
      <c r="B425" s="1">
        <f t="shared" si="24"/>
        <v>1046538.04</v>
      </c>
      <c r="C425" s="1" t="str">
        <f t="shared" si="25"/>
        <v>1.2m CG</v>
      </c>
      <c r="D425" s="1" t="str">
        <f t="shared" si="26"/>
        <v>1.2m CG - Alignment Sheets</v>
      </c>
      <c r="E425" s="1" t="s">
        <v>40</v>
      </c>
      <c r="F425" s="1">
        <f t="shared" si="27"/>
        <v>1.2</v>
      </c>
      <c r="G425" s="12" t="s">
        <v>40</v>
      </c>
      <c r="L425" s="1">
        <v>1046233.75</v>
      </c>
      <c r="M425" s="1">
        <v>1046538.04</v>
      </c>
      <c r="N425" s="1">
        <v>1.2</v>
      </c>
      <c r="O425" s="1" t="s">
        <v>722</v>
      </c>
      <c r="P425" s="1" t="s">
        <v>723</v>
      </c>
      <c r="Q425" s="1" t="s">
        <v>763</v>
      </c>
      <c r="R425" s="1" t="s">
        <v>764</v>
      </c>
      <c r="S425" s="1">
        <v>304.29000000003703</v>
      </c>
    </row>
    <row r="426" spans="1:19" x14ac:dyDescent="0.2">
      <c r="A426" s="1">
        <f t="shared" si="24"/>
        <v>1046538.04</v>
      </c>
      <c r="B426" s="1">
        <f t="shared" si="24"/>
        <v>1046550.04</v>
      </c>
      <c r="C426" s="1" t="str">
        <f t="shared" si="25"/>
        <v>1.5m RD</v>
      </c>
      <c r="D426" s="1" t="str">
        <f t="shared" si="26"/>
        <v>1.5m RD - DWG# PT640301</v>
      </c>
      <c r="E426" s="1" t="s">
        <v>40</v>
      </c>
      <c r="F426" s="1">
        <f t="shared" si="27"/>
        <v>1.5</v>
      </c>
      <c r="G426" s="12" t="s">
        <v>40</v>
      </c>
      <c r="L426" s="1">
        <v>1046538.04</v>
      </c>
      <c r="M426" s="1">
        <v>1046550.04</v>
      </c>
      <c r="N426" s="1">
        <v>1.5</v>
      </c>
      <c r="O426" s="1" t="s">
        <v>737</v>
      </c>
      <c r="P426" s="1" t="s">
        <v>738</v>
      </c>
      <c r="Q426" s="1" t="s">
        <v>739</v>
      </c>
      <c r="R426" s="1" t="s">
        <v>739</v>
      </c>
      <c r="S426" s="1">
        <v>12</v>
      </c>
    </row>
    <row r="427" spans="1:19" x14ac:dyDescent="0.2">
      <c r="A427" s="1">
        <f t="shared" si="24"/>
        <v>1046550.04</v>
      </c>
      <c r="B427" s="1">
        <f t="shared" si="24"/>
        <v>1046708.18</v>
      </c>
      <c r="C427" s="1" t="str">
        <f t="shared" si="25"/>
        <v>1.2m CG</v>
      </c>
      <c r="D427" s="1" t="str">
        <f t="shared" si="26"/>
        <v>1.2m CG - Alignment Sheets</v>
      </c>
      <c r="E427" s="1" t="s">
        <v>40</v>
      </c>
      <c r="F427" s="1">
        <f t="shared" si="27"/>
        <v>1.2</v>
      </c>
      <c r="G427" s="12" t="s">
        <v>40</v>
      </c>
      <c r="L427" s="1">
        <v>1046550.04</v>
      </c>
      <c r="M427" s="1">
        <v>1046708.18</v>
      </c>
      <c r="N427" s="1">
        <v>1.2</v>
      </c>
      <c r="O427" s="1" t="s">
        <v>722</v>
      </c>
      <c r="P427" s="1" t="s">
        <v>723</v>
      </c>
      <c r="Q427" s="1" t="s">
        <v>763</v>
      </c>
      <c r="R427" s="1" t="s">
        <v>764</v>
      </c>
      <c r="S427" s="1">
        <v>158.140000000013</v>
      </c>
    </row>
    <row r="428" spans="1:19" x14ac:dyDescent="0.2">
      <c r="A428" s="1">
        <f t="shared" si="24"/>
        <v>1046708.18</v>
      </c>
      <c r="B428" s="1">
        <f t="shared" si="24"/>
        <v>1046720.18</v>
      </c>
      <c r="C428" s="1" t="str">
        <f t="shared" si="25"/>
        <v>1.5m RD</v>
      </c>
      <c r="D428" s="1" t="str">
        <f t="shared" si="26"/>
        <v>1.5m RD - DWG# PT640301</v>
      </c>
      <c r="E428" s="1" t="s">
        <v>40</v>
      </c>
      <c r="F428" s="1">
        <f t="shared" si="27"/>
        <v>1.5</v>
      </c>
      <c r="G428" s="12" t="s">
        <v>40</v>
      </c>
      <c r="L428" s="1">
        <v>1046708.18</v>
      </c>
      <c r="M428" s="1">
        <v>1046720.18</v>
      </c>
      <c r="N428" s="1">
        <v>1.5</v>
      </c>
      <c r="O428" s="1" t="s">
        <v>737</v>
      </c>
      <c r="P428" s="1" t="s">
        <v>738</v>
      </c>
      <c r="Q428" s="1" t="s">
        <v>739</v>
      </c>
      <c r="R428" s="1" t="s">
        <v>739</v>
      </c>
      <c r="S428" s="1">
        <v>12</v>
      </c>
    </row>
    <row r="429" spans="1:19" x14ac:dyDescent="0.2">
      <c r="A429" s="1">
        <f t="shared" si="24"/>
        <v>1046720.18</v>
      </c>
      <c r="B429" s="1">
        <f t="shared" si="24"/>
        <v>1046838.65</v>
      </c>
      <c r="C429" s="1" t="str">
        <f t="shared" si="25"/>
        <v>1.2m CG</v>
      </c>
      <c r="D429" s="1" t="str">
        <f t="shared" si="26"/>
        <v>1.2m CG - Alignment Sheets</v>
      </c>
      <c r="E429" s="1" t="s">
        <v>40</v>
      </c>
      <c r="F429" s="1">
        <f t="shared" si="27"/>
        <v>1.2</v>
      </c>
      <c r="G429" s="12" t="s">
        <v>40</v>
      </c>
      <c r="L429" s="1">
        <v>1046720.18</v>
      </c>
      <c r="M429" s="1">
        <v>1046838.65</v>
      </c>
      <c r="N429" s="1">
        <v>1.2</v>
      </c>
      <c r="O429" s="1" t="s">
        <v>722</v>
      </c>
      <c r="P429" s="1" t="s">
        <v>723</v>
      </c>
      <c r="Q429" s="1" t="s">
        <v>763</v>
      </c>
      <c r="R429" s="1" t="s">
        <v>764</v>
      </c>
      <c r="S429" s="1">
        <v>118.469999999972</v>
      </c>
    </row>
    <row r="430" spans="1:19" x14ac:dyDescent="0.2">
      <c r="A430" s="1">
        <f t="shared" si="24"/>
        <v>1046838.65</v>
      </c>
      <c r="B430" s="1">
        <f t="shared" si="24"/>
        <v>1046850.65</v>
      </c>
      <c r="C430" s="1" t="str">
        <f t="shared" si="25"/>
        <v>1.5m RD</v>
      </c>
      <c r="D430" s="1" t="str">
        <f t="shared" si="26"/>
        <v>1.5m RD - DWG# PT640301</v>
      </c>
      <c r="E430" s="1" t="s">
        <v>40</v>
      </c>
      <c r="F430" s="1">
        <f t="shared" si="27"/>
        <v>1.5</v>
      </c>
      <c r="G430" s="12" t="s">
        <v>40</v>
      </c>
      <c r="L430" s="1">
        <v>1046838.65</v>
      </c>
      <c r="M430" s="1">
        <v>1046850.65</v>
      </c>
      <c r="N430" s="1">
        <v>1.5</v>
      </c>
      <c r="O430" s="1" t="s">
        <v>737</v>
      </c>
      <c r="P430" s="1" t="s">
        <v>738</v>
      </c>
      <c r="Q430" s="1" t="s">
        <v>739</v>
      </c>
      <c r="R430" s="1" t="s">
        <v>739</v>
      </c>
      <c r="S430" s="1">
        <v>12</v>
      </c>
    </row>
    <row r="431" spans="1:19" x14ac:dyDescent="0.2">
      <c r="A431" s="1">
        <f t="shared" si="24"/>
        <v>1046850.65</v>
      </c>
      <c r="B431" s="1">
        <f t="shared" si="24"/>
        <v>1047559.48</v>
      </c>
      <c r="C431" s="1" t="str">
        <f t="shared" si="25"/>
        <v>1.2m CG</v>
      </c>
      <c r="D431" s="1" t="str">
        <f t="shared" si="26"/>
        <v>1.2m CG - Alignment Sheets</v>
      </c>
      <c r="E431" s="1" t="s">
        <v>40</v>
      </c>
      <c r="F431" s="1">
        <f t="shared" si="27"/>
        <v>1.2</v>
      </c>
      <c r="G431" s="12" t="s">
        <v>40</v>
      </c>
      <c r="L431" s="1">
        <v>1046850.65</v>
      </c>
      <c r="M431" s="1">
        <v>1047559.48</v>
      </c>
      <c r="N431" s="1">
        <v>1.2</v>
      </c>
      <c r="O431" s="1" t="s">
        <v>722</v>
      </c>
      <c r="P431" s="1" t="s">
        <v>723</v>
      </c>
      <c r="Q431" s="1" t="s">
        <v>763</v>
      </c>
      <c r="R431" s="1" t="s">
        <v>764</v>
      </c>
      <c r="S431" s="1">
        <v>708.82999999995798</v>
      </c>
    </row>
    <row r="432" spans="1:19" x14ac:dyDescent="0.2">
      <c r="A432" s="1">
        <f t="shared" si="24"/>
        <v>1047559.48</v>
      </c>
      <c r="B432" s="1">
        <f t="shared" si="24"/>
        <v>1047571.48</v>
      </c>
      <c r="C432" s="1" t="str">
        <f t="shared" si="25"/>
        <v>1.5m RD</v>
      </c>
      <c r="D432" s="1" t="str">
        <f t="shared" si="26"/>
        <v>1.5m RD - DWG# PT640301</v>
      </c>
      <c r="E432" s="1" t="s">
        <v>40</v>
      </c>
      <c r="F432" s="1">
        <f t="shared" si="27"/>
        <v>1.5</v>
      </c>
      <c r="G432" s="12" t="s">
        <v>40</v>
      </c>
      <c r="L432" s="1">
        <v>1047559.48</v>
      </c>
      <c r="M432" s="1">
        <v>1047571.48</v>
      </c>
      <c r="N432" s="1">
        <v>1.5</v>
      </c>
      <c r="O432" s="1" t="s">
        <v>737</v>
      </c>
      <c r="P432" s="1" t="s">
        <v>738</v>
      </c>
      <c r="Q432" s="1" t="s">
        <v>739</v>
      </c>
      <c r="R432" s="1" t="s">
        <v>739</v>
      </c>
      <c r="S432" s="1">
        <v>12</v>
      </c>
    </row>
    <row r="433" spans="1:19" x14ac:dyDescent="0.2">
      <c r="A433" s="1">
        <f t="shared" si="24"/>
        <v>1047571.48</v>
      </c>
      <c r="B433" s="1">
        <f t="shared" si="24"/>
        <v>1047625.69</v>
      </c>
      <c r="C433" s="1" t="str">
        <f t="shared" si="25"/>
        <v>1.2m CG</v>
      </c>
      <c r="D433" s="1" t="str">
        <f t="shared" si="26"/>
        <v>1.2m CG - Alignment Sheets</v>
      </c>
      <c r="E433" s="1" t="s">
        <v>40</v>
      </c>
      <c r="F433" s="1">
        <f t="shared" si="27"/>
        <v>1.2</v>
      </c>
      <c r="G433" s="12" t="s">
        <v>40</v>
      </c>
      <c r="L433" s="1">
        <v>1047571.48</v>
      </c>
      <c r="M433" s="1">
        <v>1047625.69</v>
      </c>
      <c r="N433" s="1">
        <v>1.2</v>
      </c>
      <c r="O433" s="1" t="s">
        <v>722</v>
      </c>
      <c r="P433" s="1" t="s">
        <v>723</v>
      </c>
      <c r="Q433" s="1" t="s">
        <v>763</v>
      </c>
      <c r="R433" s="1" t="s">
        <v>764</v>
      </c>
      <c r="S433" s="1">
        <v>54.209999999962697</v>
      </c>
    </row>
    <row r="434" spans="1:19" x14ac:dyDescent="0.2">
      <c r="A434" s="1">
        <f t="shared" si="24"/>
        <v>1047625.69</v>
      </c>
      <c r="B434" s="1">
        <f t="shared" si="24"/>
        <v>1047637.69</v>
      </c>
      <c r="C434" s="1" t="str">
        <f t="shared" si="25"/>
        <v>1.5m RD</v>
      </c>
      <c r="D434" s="1" t="str">
        <f t="shared" si="26"/>
        <v>1.5m RD - DWG# PT640301</v>
      </c>
      <c r="E434" s="1" t="s">
        <v>40</v>
      </c>
      <c r="F434" s="1">
        <f t="shared" si="27"/>
        <v>1.5</v>
      </c>
      <c r="G434" s="12" t="s">
        <v>40</v>
      </c>
      <c r="L434" s="1">
        <v>1047625.69</v>
      </c>
      <c r="M434" s="1">
        <v>1047637.69</v>
      </c>
      <c r="N434" s="1">
        <v>1.5</v>
      </c>
      <c r="O434" s="1" t="s">
        <v>737</v>
      </c>
      <c r="P434" s="1" t="s">
        <v>738</v>
      </c>
      <c r="Q434" s="1" t="s">
        <v>739</v>
      </c>
      <c r="R434" s="1" t="s">
        <v>739</v>
      </c>
      <c r="S434" s="1">
        <v>12</v>
      </c>
    </row>
    <row r="435" spans="1:19" x14ac:dyDescent="0.2">
      <c r="A435" s="1">
        <f t="shared" si="24"/>
        <v>1047637.69</v>
      </c>
      <c r="B435" s="1">
        <f t="shared" si="24"/>
        <v>1047657.68</v>
      </c>
      <c r="C435" s="1" t="str">
        <f t="shared" si="25"/>
        <v>1.2m CG</v>
      </c>
      <c r="D435" s="1" t="str">
        <f t="shared" si="26"/>
        <v>1.2m CG - Alignment Sheets</v>
      </c>
      <c r="E435" s="1" t="s">
        <v>40</v>
      </c>
      <c r="F435" s="1">
        <f t="shared" si="27"/>
        <v>1.2</v>
      </c>
      <c r="G435" s="12" t="s">
        <v>40</v>
      </c>
      <c r="L435" s="1">
        <v>1047637.69</v>
      </c>
      <c r="M435" s="1">
        <v>1047657.68</v>
      </c>
      <c r="N435" s="1">
        <v>1.2</v>
      </c>
      <c r="O435" s="1" t="s">
        <v>722</v>
      </c>
      <c r="P435" s="1" t="s">
        <v>723</v>
      </c>
      <c r="Q435" s="1" t="s">
        <v>763</v>
      </c>
      <c r="R435" s="1" t="s">
        <v>764</v>
      </c>
      <c r="S435" s="1">
        <v>19.990000000107099</v>
      </c>
    </row>
    <row r="436" spans="1:19" x14ac:dyDescent="0.2">
      <c r="A436" s="1">
        <f t="shared" si="24"/>
        <v>1047657.68</v>
      </c>
      <c r="B436" s="1">
        <f t="shared" si="24"/>
        <v>1047669.68</v>
      </c>
      <c r="C436" s="1" t="str">
        <f t="shared" si="25"/>
        <v>1.5m RD</v>
      </c>
      <c r="D436" s="1" t="str">
        <f t="shared" si="26"/>
        <v>1.5m RD - DWG# PT640301</v>
      </c>
      <c r="E436" s="1" t="s">
        <v>40</v>
      </c>
      <c r="F436" s="1">
        <f t="shared" si="27"/>
        <v>1.5</v>
      </c>
      <c r="G436" s="12" t="s">
        <v>40</v>
      </c>
      <c r="L436" s="1">
        <v>1047657.68</v>
      </c>
      <c r="M436" s="1">
        <v>1047669.68</v>
      </c>
      <c r="N436" s="1">
        <v>1.5</v>
      </c>
      <c r="O436" s="1" t="s">
        <v>737</v>
      </c>
      <c r="P436" s="1" t="s">
        <v>738</v>
      </c>
      <c r="Q436" s="1" t="s">
        <v>739</v>
      </c>
      <c r="R436" s="1" t="s">
        <v>739</v>
      </c>
      <c r="S436" s="1">
        <v>12</v>
      </c>
    </row>
    <row r="437" spans="1:19" x14ac:dyDescent="0.2">
      <c r="A437" s="1">
        <f t="shared" si="24"/>
        <v>1047669.68</v>
      </c>
      <c r="B437" s="1">
        <f t="shared" si="24"/>
        <v>1047694.99</v>
      </c>
      <c r="C437" s="1" t="str">
        <f t="shared" si="25"/>
        <v>1.2m CG</v>
      </c>
      <c r="D437" s="1" t="str">
        <f t="shared" si="26"/>
        <v>1.2m CG - Alignment Sheets</v>
      </c>
      <c r="E437" s="1" t="s">
        <v>40</v>
      </c>
      <c r="F437" s="1">
        <f t="shared" si="27"/>
        <v>1.2</v>
      </c>
      <c r="G437" s="12" t="s">
        <v>40</v>
      </c>
      <c r="L437" s="1">
        <v>1047669.68</v>
      </c>
      <c r="M437" s="1">
        <v>1047694.99</v>
      </c>
      <c r="N437" s="1">
        <v>1.2</v>
      </c>
      <c r="O437" s="1" t="s">
        <v>722</v>
      </c>
      <c r="P437" s="1" t="s">
        <v>723</v>
      </c>
      <c r="Q437" s="1" t="s">
        <v>763</v>
      </c>
      <c r="R437" s="1" t="s">
        <v>764</v>
      </c>
      <c r="S437" s="1">
        <v>25.3099999999394</v>
      </c>
    </row>
    <row r="438" spans="1:19" x14ac:dyDescent="0.2">
      <c r="A438" s="1">
        <f t="shared" si="24"/>
        <v>1047694.99</v>
      </c>
      <c r="B438" s="1">
        <f t="shared" si="24"/>
        <v>1047706.99</v>
      </c>
      <c r="C438" s="1" t="str">
        <f t="shared" si="25"/>
        <v>1.5m RD</v>
      </c>
      <c r="D438" s="1" t="str">
        <f t="shared" si="26"/>
        <v>1.5m RD - DWG# PT640301</v>
      </c>
      <c r="E438" s="1" t="s">
        <v>40</v>
      </c>
      <c r="F438" s="1">
        <f t="shared" si="27"/>
        <v>1.5</v>
      </c>
      <c r="G438" s="12" t="s">
        <v>40</v>
      </c>
      <c r="L438" s="1">
        <v>1047694.99</v>
      </c>
      <c r="M438" s="1">
        <v>1047706.99</v>
      </c>
      <c r="N438" s="1">
        <v>1.5</v>
      </c>
      <c r="O438" s="1" t="s">
        <v>737</v>
      </c>
      <c r="P438" s="1" t="s">
        <v>738</v>
      </c>
      <c r="Q438" s="1" t="s">
        <v>739</v>
      </c>
      <c r="R438" s="1" t="s">
        <v>739</v>
      </c>
      <c r="S438" s="1">
        <v>12</v>
      </c>
    </row>
    <row r="439" spans="1:19" x14ac:dyDescent="0.2">
      <c r="A439" s="1">
        <f t="shared" si="24"/>
        <v>1047706.99</v>
      </c>
      <c r="B439" s="1">
        <f t="shared" si="24"/>
        <v>1047778.76</v>
      </c>
      <c r="C439" s="1" t="str">
        <f t="shared" si="25"/>
        <v>1.2m CG</v>
      </c>
      <c r="D439" s="1" t="str">
        <f t="shared" si="26"/>
        <v>1.2m CG - Alignment Sheets</v>
      </c>
      <c r="E439" s="1" t="s">
        <v>40</v>
      </c>
      <c r="F439" s="1">
        <f t="shared" si="27"/>
        <v>1.2</v>
      </c>
      <c r="G439" s="12" t="s">
        <v>40</v>
      </c>
      <c r="L439" s="1">
        <v>1047706.99</v>
      </c>
      <c r="M439" s="1">
        <v>1047778.76</v>
      </c>
      <c r="N439" s="1">
        <v>1.2</v>
      </c>
      <c r="O439" s="1" t="s">
        <v>722</v>
      </c>
      <c r="P439" s="1" t="s">
        <v>723</v>
      </c>
      <c r="Q439" s="1" t="s">
        <v>763</v>
      </c>
      <c r="R439" s="1" t="s">
        <v>764</v>
      </c>
      <c r="S439" s="1">
        <v>71.770000000018598</v>
      </c>
    </row>
    <row r="440" spans="1:19" x14ac:dyDescent="0.2">
      <c r="A440" s="1">
        <f t="shared" si="24"/>
        <v>1047778.76</v>
      </c>
      <c r="B440" s="1">
        <f t="shared" si="24"/>
        <v>1047790.76</v>
      </c>
      <c r="C440" s="1" t="str">
        <f t="shared" si="25"/>
        <v>1.5m RD</v>
      </c>
      <c r="D440" s="1" t="str">
        <f t="shared" si="26"/>
        <v>1.5m RD - DWG# PT640301</v>
      </c>
      <c r="E440" s="1" t="s">
        <v>40</v>
      </c>
      <c r="F440" s="1">
        <f t="shared" si="27"/>
        <v>1.5</v>
      </c>
      <c r="G440" s="12" t="s">
        <v>40</v>
      </c>
      <c r="L440" s="1">
        <v>1047778.76</v>
      </c>
      <c r="M440" s="1">
        <v>1047790.76</v>
      </c>
      <c r="N440" s="1">
        <v>1.5</v>
      </c>
      <c r="O440" s="1" t="s">
        <v>737</v>
      </c>
      <c r="P440" s="1" t="s">
        <v>738</v>
      </c>
      <c r="Q440" s="1" t="s">
        <v>739</v>
      </c>
      <c r="R440" s="1" t="s">
        <v>739</v>
      </c>
      <c r="S440" s="1">
        <v>12</v>
      </c>
    </row>
    <row r="441" spans="1:19" x14ac:dyDescent="0.2">
      <c r="A441" s="1">
        <f t="shared" si="24"/>
        <v>1047790.76</v>
      </c>
      <c r="B441" s="1">
        <f t="shared" si="24"/>
        <v>1047807.26</v>
      </c>
      <c r="C441" s="1" t="str">
        <f t="shared" si="25"/>
        <v>1.2m CG</v>
      </c>
      <c r="D441" s="1" t="str">
        <f t="shared" si="26"/>
        <v>1.2m CG - Alignment Sheets</v>
      </c>
      <c r="E441" s="1" t="s">
        <v>40</v>
      </c>
      <c r="F441" s="1">
        <f t="shared" si="27"/>
        <v>1.2</v>
      </c>
      <c r="G441" s="12" t="s">
        <v>40</v>
      </c>
      <c r="L441" s="1">
        <v>1047790.76</v>
      </c>
      <c r="M441" s="1">
        <v>1047807.26</v>
      </c>
      <c r="N441" s="1">
        <v>1.2</v>
      </c>
      <c r="O441" s="1" t="s">
        <v>722</v>
      </c>
      <c r="P441" s="1" t="s">
        <v>723</v>
      </c>
      <c r="Q441" s="1" t="s">
        <v>763</v>
      </c>
      <c r="R441" s="1" t="s">
        <v>764</v>
      </c>
      <c r="S441" s="1">
        <v>16.5</v>
      </c>
    </row>
    <row r="442" spans="1:19" x14ac:dyDescent="0.2">
      <c r="A442" s="1">
        <f t="shared" si="24"/>
        <v>1047807.26</v>
      </c>
      <c r="B442" s="1">
        <f t="shared" si="24"/>
        <v>1047819.26</v>
      </c>
      <c r="C442" s="1" t="str">
        <f t="shared" si="25"/>
        <v>1.5m RD</v>
      </c>
      <c r="D442" s="1" t="str">
        <f t="shared" si="26"/>
        <v>1.5m RD - DWG# PT640301</v>
      </c>
      <c r="E442" s="1" t="s">
        <v>40</v>
      </c>
      <c r="F442" s="1">
        <f t="shared" si="27"/>
        <v>1.5</v>
      </c>
      <c r="G442" s="12" t="s">
        <v>40</v>
      </c>
      <c r="L442" s="1">
        <v>1047807.26</v>
      </c>
      <c r="M442" s="1">
        <v>1047819.26</v>
      </c>
      <c r="N442" s="1">
        <v>1.5</v>
      </c>
      <c r="O442" s="1" t="s">
        <v>737</v>
      </c>
      <c r="P442" s="1" t="s">
        <v>738</v>
      </c>
      <c r="Q442" s="1" t="s">
        <v>739</v>
      </c>
      <c r="R442" s="1" t="s">
        <v>739</v>
      </c>
      <c r="S442" s="1">
        <v>12</v>
      </c>
    </row>
    <row r="443" spans="1:19" x14ac:dyDescent="0.2">
      <c r="A443" s="1">
        <f t="shared" si="24"/>
        <v>1047819.26</v>
      </c>
      <c r="B443" s="1">
        <f t="shared" si="24"/>
        <v>1047860.51</v>
      </c>
      <c r="C443" s="1" t="str">
        <f t="shared" si="25"/>
        <v>1.2m CG</v>
      </c>
      <c r="D443" s="1" t="str">
        <f t="shared" si="26"/>
        <v>1.2m CG - Alignment Sheets</v>
      </c>
      <c r="E443" s="1" t="s">
        <v>40</v>
      </c>
      <c r="F443" s="1">
        <f t="shared" si="27"/>
        <v>1.2</v>
      </c>
      <c r="G443" s="12" t="s">
        <v>40</v>
      </c>
      <c r="L443" s="1">
        <v>1047819.26</v>
      </c>
      <c r="M443" s="1">
        <v>1047860.51</v>
      </c>
      <c r="N443" s="1">
        <v>1.2</v>
      </c>
      <c r="O443" s="1" t="s">
        <v>722</v>
      </c>
      <c r="P443" s="1" t="s">
        <v>723</v>
      </c>
      <c r="Q443" s="1" t="s">
        <v>763</v>
      </c>
      <c r="R443" s="1" t="s">
        <v>764</v>
      </c>
      <c r="S443" s="1">
        <v>41.25</v>
      </c>
    </row>
    <row r="444" spans="1:19" x14ac:dyDescent="0.2">
      <c r="A444" s="1">
        <f t="shared" si="24"/>
        <v>1047860.51</v>
      </c>
      <c r="B444" s="1">
        <f t="shared" si="24"/>
        <v>1047872.51</v>
      </c>
      <c r="C444" s="1" t="str">
        <f t="shared" si="25"/>
        <v>1.5m RD</v>
      </c>
      <c r="D444" s="1" t="str">
        <f t="shared" si="26"/>
        <v>1.5m RD - DWG# PT640301</v>
      </c>
      <c r="E444" s="1" t="s">
        <v>40</v>
      </c>
      <c r="F444" s="1">
        <f t="shared" si="27"/>
        <v>1.5</v>
      </c>
      <c r="G444" s="12" t="s">
        <v>40</v>
      </c>
      <c r="L444" s="1">
        <v>1047860.51</v>
      </c>
      <c r="M444" s="1">
        <v>1047872.51</v>
      </c>
      <c r="N444" s="1">
        <v>1.5</v>
      </c>
      <c r="O444" s="1" t="s">
        <v>737</v>
      </c>
      <c r="P444" s="1" t="s">
        <v>738</v>
      </c>
      <c r="Q444" s="1" t="s">
        <v>739</v>
      </c>
      <c r="R444" s="1" t="s">
        <v>739</v>
      </c>
      <c r="S444" s="1">
        <v>12</v>
      </c>
    </row>
    <row r="445" spans="1:19" x14ac:dyDescent="0.2">
      <c r="A445" s="1">
        <f t="shared" si="24"/>
        <v>1047872.51</v>
      </c>
      <c r="B445" s="1">
        <f t="shared" si="24"/>
        <v>1048049.69</v>
      </c>
      <c r="C445" s="1" t="str">
        <f t="shared" si="25"/>
        <v>1.2m CG</v>
      </c>
      <c r="D445" s="1" t="str">
        <f t="shared" si="26"/>
        <v>1.2m CG - Alignment Sheets</v>
      </c>
      <c r="E445" s="1" t="s">
        <v>40</v>
      </c>
      <c r="F445" s="1">
        <f t="shared" si="27"/>
        <v>1.2</v>
      </c>
      <c r="G445" s="12" t="s">
        <v>40</v>
      </c>
      <c r="L445" s="1">
        <v>1047872.51</v>
      </c>
      <c r="M445" s="1">
        <v>1048049.69</v>
      </c>
      <c r="N445" s="1">
        <v>1.2</v>
      </c>
      <c r="O445" s="1" t="s">
        <v>722</v>
      </c>
      <c r="P445" s="1" t="s">
        <v>723</v>
      </c>
      <c r="Q445" s="1" t="s">
        <v>763</v>
      </c>
      <c r="R445" s="1" t="s">
        <v>764</v>
      </c>
      <c r="S445" s="1">
        <v>177.17999999993401</v>
      </c>
    </row>
    <row r="446" spans="1:19" x14ac:dyDescent="0.2">
      <c r="A446" s="1">
        <f t="shared" ref="A446:B509" si="28">L446</f>
        <v>1048049.69</v>
      </c>
      <c r="B446" s="1">
        <f t="shared" si="28"/>
        <v>1048061.69</v>
      </c>
      <c r="C446" s="1" t="str">
        <f t="shared" si="25"/>
        <v>1.5m RD</v>
      </c>
      <c r="D446" s="1" t="str">
        <f t="shared" si="26"/>
        <v>1.5m RD - DWG# PT640301</v>
      </c>
      <c r="E446" s="1" t="s">
        <v>40</v>
      </c>
      <c r="F446" s="1">
        <f t="shared" si="27"/>
        <v>1.5</v>
      </c>
      <c r="G446" s="12" t="s">
        <v>40</v>
      </c>
      <c r="L446" s="1">
        <v>1048049.69</v>
      </c>
      <c r="M446" s="1">
        <v>1048061.69</v>
      </c>
      <c r="N446" s="1">
        <v>1.5</v>
      </c>
      <c r="O446" s="1" t="s">
        <v>737</v>
      </c>
      <c r="P446" s="1" t="s">
        <v>738</v>
      </c>
      <c r="Q446" s="1" t="s">
        <v>739</v>
      </c>
      <c r="R446" s="1" t="s">
        <v>739</v>
      </c>
      <c r="S446" s="1">
        <v>12</v>
      </c>
    </row>
    <row r="447" spans="1:19" x14ac:dyDescent="0.2">
      <c r="A447" s="1">
        <f t="shared" si="28"/>
        <v>1048061.69</v>
      </c>
      <c r="B447" s="1">
        <f t="shared" si="28"/>
        <v>1048234.16</v>
      </c>
      <c r="C447" s="1" t="str">
        <f t="shared" si="25"/>
        <v>1.2m CG</v>
      </c>
      <c r="D447" s="1" t="str">
        <f t="shared" si="26"/>
        <v>1.2m CG - Alignment Sheets</v>
      </c>
      <c r="E447" s="1" t="s">
        <v>40</v>
      </c>
      <c r="F447" s="1">
        <f t="shared" si="27"/>
        <v>1.2</v>
      </c>
      <c r="G447" s="12" t="s">
        <v>40</v>
      </c>
      <c r="L447" s="1">
        <v>1048061.69</v>
      </c>
      <c r="M447" s="1">
        <v>1048234.16</v>
      </c>
      <c r="N447" s="1">
        <v>1.2</v>
      </c>
      <c r="O447" s="1" t="s">
        <v>722</v>
      </c>
      <c r="P447" s="1" t="s">
        <v>723</v>
      </c>
      <c r="Q447" s="1" t="s">
        <v>763</v>
      </c>
      <c r="R447" s="1" t="s">
        <v>764</v>
      </c>
      <c r="S447" s="1">
        <v>172.47000000008799</v>
      </c>
    </row>
    <row r="448" spans="1:19" x14ac:dyDescent="0.2">
      <c r="A448" s="1">
        <f t="shared" si="28"/>
        <v>1048234.16</v>
      </c>
      <c r="B448" s="1">
        <f t="shared" si="28"/>
        <v>1048246.16</v>
      </c>
      <c r="C448" s="1" t="str">
        <f t="shared" si="25"/>
        <v>1.5m RD</v>
      </c>
      <c r="D448" s="1" t="str">
        <f t="shared" si="26"/>
        <v>1.5m RD - DWG# PT640301</v>
      </c>
      <c r="E448" s="1" t="s">
        <v>40</v>
      </c>
      <c r="F448" s="1">
        <f t="shared" si="27"/>
        <v>1.5</v>
      </c>
      <c r="G448" s="12" t="s">
        <v>40</v>
      </c>
      <c r="L448" s="1">
        <v>1048234.16</v>
      </c>
      <c r="M448" s="1">
        <v>1048246.16</v>
      </c>
      <c r="N448" s="1">
        <v>1.5</v>
      </c>
      <c r="O448" s="1" t="s">
        <v>737</v>
      </c>
      <c r="P448" s="1" t="s">
        <v>738</v>
      </c>
      <c r="Q448" s="1" t="s">
        <v>739</v>
      </c>
      <c r="R448" s="1" t="s">
        <v>739</v>
      </c>
      <c r="S448" s="1">
        <v>12</v>
      </c>
    </row>
    <row r="449" spans="1:19" x14ac:dyDescent="0.2">
      <c r="A449" s="1">
        <f t="shared" si="28"/>
        <v>1048246.16</v>
      </c>
      <c r="B449" s="1">
        <f t="shared" si="28"/>
        <v>1048310.55</v>
      </c>
      <c r="C449" s="1" t="str">
        <f t="shared" si="25"/>
        <v>1.2m CG</v>
      </c>
      <c r="D449" s="1" t="str">
        <f t="shared" si="26"/>
        <v>1.2m CG - Alignment Sheets</v>
      </c>
      <c r="E449" s="1" t="s">
        <v>40</v>
      </c>
      <c r="F449" s="1">
        <f t="shared" si="27"/>
        <v>1.2</v>
      </c>
      <c r="G449" s="12" t="s">
        <v>40</v>
      </c>
      <c r="L449" s="1">
        <v>1048246.16</v>
      </c>
      <c r="M449" s="1">
        <v>1048310.55</v>
      </c>
      <c r="N449" s="1">
        <v>1.2</v>
      </c>
      <c r="O449" s="1" t="s">
        <v>722</v>
      </c>
      <c r="P449" s="1" t="s">
        <v>723</v>
      </c>
      <c r="Q449" s="1" t="s">
        <v>763</v>
      </c>
      <c r="R449" s="1" t="s">
        <v>764</v>
      </c>
      <c r="S449" s="1">
        <v>64.390000000013899</v>
      </c>
    </row>
    <row r="450" spans="1:19" x14ac:dyDescent="0.2">
      <c r="A450" s="1">
        <f t="shared" si="28"/>
        <v>1048310.55</v>
      </c>
      <c r="B450" s="1">
        <f t="shared" si="28"/>
        <v>1048322.55</v>
      </c>
      <c r="C450" s="1" t="str">
        <f t="shared" si="25"/>
        <v>1.5m RD</v>
      </c>
      <c r="D450" s="1" t="str">
        <f t="shared" si="26"/>
        <v>1.5m RD - DWG# PT640301</v>
      </c>
      <c r="E450" s="1" t="s">
        <v>40</v>
      </c>
      <c r="F450" s="1">
        <f t="shared" si="27"/>
        <v>1.5</v>
      </c>
      <c r="G450" s="12" t="s">
        <v>40</v>
      </c>
      <c r="L450" s="1">
        <v>1048310.55</v>
      </c>
      <c r="M450" s="1">
        <v>1048322.55</v>
      </c>
      <c r="N450" s="1">
        <v>1.5</v>
      </c>
      <c r="O450" s="1" t="s">
        <v>737</v>
      </c>
      <c r="P450" s="1" t="s">
        <v>738</v>
      </c>
      <c r="Q450" s="1" t="s">
        <v>739</v>
      </c>
      <c r="R450" s="1" t="s">
        <v>739</v>
      </c>
      <c r="S450" s="1">
        <v>12</v>
      </c>
    </row>
    <row r="451" spans="1:19" x14ac:dyDescent="0.2">
      <c r="A451" s="1">
        <f t="shared" si="28"/>
        <v>1048322.55</v>
      </c>
      <c r="B451" s="1">
        <f t="shared" si="28"/>
        <v>1048466.67</v>
      </c>
      <c r="C451" s="1" t="str">
        <f t="shared" ref="C451:C514" si="29">Q451</f>
        <v>1.2m CG</v>
      </c>
      <c r="D451" s="1" t="str">
        <f t="shared" ref="D451:D514" si="30">Q451&amp;" - "&amp;P451</f>
        <v>1.2m CG - Alignment Sheets</v>
      </c>
      <c r="E451" s="1" t="s">
        <v>40</v>
      </c>
      <c r="F451" s="1">
        <f t="shared" ref="F451:F514" si="31">_xlfn.NUMBERVALUE(TRIM(LEFT(Q451,3)))</f>
        <v>1.2</v>
      </c>
      <c r="G451" s="12" t="s">
        <v>40</v>
      </c>
      <c r="L451" s="1">
        <v>1048322.55</v>
      </c>
      <c r="M451" s="1">
        <v>1048466.67</v>
      </c>
      <c r="N451" s="1">
        <v>1.2</v>
      </c>
      <c r="O451" s="1" t="s">
        <v>722</v>
      </c>
      <c r="P451" s="1" t="s">
        <v>723</v>
      </c>
      <c r="Q451" s="1" t="s">
        <v>763</v>
      </c>
      <c r="R451" s="1" t="s">
        <v>764</v>
      </c>
      <c r="S451" s="1">
        <v>144.119999999995</v>
      </c>
    </row>
    <row r="452" spans="1:19" x14ac:dyDescent="0.2">
      <c r="A452" s="1">
        <f t="shared" si="28"/>
        <v>1048466.67</v>
      </c>
      <c r="B452" s="1">
        <f t="shared" si="28"/>
        <v>1048478.67</v>
      </c>
      <c r="C452" s="1" t="str">
        <f t="shared" si="29"/>
        <v>1.5m RD</v>
      </c>
      <c r="D452" s="1" t="str">
        <f t="shared" si="30"/>
        <v>1.5m RD - DWG# PT640301</v>
      </c>
      <c r="E452" s="1" t="s">
        <v>40</v>
      </c>
      <c r="F452" s="1">
        <f t="shared" si="31"/>
        <v>1.5</v>
      </c>
      <c r="G452" s="12" t="s">
        <v>40</v>
      </c>
      <c r="L452" s="1">
        <v>1048466.67</v>
      </c>
      <c r="M452" s="1">
        <v>1048478.67</v>
      </c>
      <c r="N452" s="1">
        <v>1.5</v>
      </c>
      <c r="O452" s="1" t="s">
        <v>737</v>
      </c>
      <c r="P452" s="1" t="s">
        <v>738</v>
      </c>
      <c r="Q452" s="1" t="s">
        <v>739</v>
      </c>
      <c r="R452" s="1" t="s">
        <v>739</v>
      </c>
      <c r="S452" s="1">
        <v>12</v>
      </c>
    </row>
    <row r="453" spans="1:19" x14ac:dyDescent="0.2">
      <c r="A453" s="1">
        <f t="shared" si="28"/>
        <v>1048478.67</v>
      </c>
      <c r="B453" s="1">
        <f t="shared" si="28"/>
        <v>1048743</v>
      </c>
      <c r="C453" s="1" t="str">
        <f t="shared" si="29"/>
        <v>1.2m CG</v>
      </c>
      <c r="D453" s="1" t="str">
        <f t="shared" si="30"/>
        <v>1.2m CG - Alignment Sheets</v>
      </c>
      <c r="E453" s="1" t="s">
        <v>40</v>
      </c>
      <c r="F453" s="1">
        <f t="shared" si="31"/>
        <v>1.2</v>
      </c>
      <c r="G453" s="12" t="s">
        <v>40</v>
      </c>
      <c r="L453" s="1">
        <v>1048478.67</v>
      </c>
      <c r="M453" s="1">
        <v>1048743</v>
      </c>
      <c r="N453" s="1">
        <v>1.2</v>
      </c>
      <c r="O453" s="1" t="s">
        <v>722</v>
      </c>
      <c r="P453" s="1" t="s">
        <v>723</v>
      </c>
      <c r="Q453" s="1" t="s">
        <v>763</v>
      </c>
      <c r="R453" s="1" t="s">
        <v>764</v>
      </c>
      <c r="S453" s="1">
        <v>264.32999999995798</v>
      </c>
    </row>
    <row r="454" spans="1:19" x14ac:dyDescent="0.2">
      <c r="A454" s="1">
        <f t="shared" si="28"/>
        <v>1048743</v>
      </c>
      <c r="B454" s="1">
        <f t="shared" si="28"/>
        <v>1048791</v>
      </c>
      <c r="C454" s="1" t="str">
        <f t="shared" si="29"/>
        <v>2.0m MOTI</v>
      </c>
      <c r="D454" s="1" t="str">
        <f t="shared" si="30"/>
        <v>2.0m MOTI - MOTI Encroachment</v>
      </c>
      <c r="E454" s="1" t="s">
        <v>40</v>
      </c>
      <c r="F454" s="1">
        <f t="shared" si="31"/>
        <v>2</v>
      </c>
      <c r="G454" s="12" t="s">
        <v>40</v>
      </c>
      <c r="L454" s="1">
        <v>1048743</v>
      </c>
      <c r="M454" s="1">
        <v>1048791</v>
      </c>
      <c r="N454" s="1">
        <v>2</v>
      </c>
      <c r="O454" s="1" t="s">
        <v>770</v>
      </c>
      <c r="P454" s="1" t="s">
        <v>771</v>
      </c>
      <c r="Q454" s="1" t="s">
        <v>772</v>
      </c>
      <c r="R454" s="1" t="s">
        <v>773</v>
      </c>
      <c r="S454" s="1">
        <v>48</v>
      </c>
    </row>
    <row r="455" spans="1:19" x14ac:dyDescent="0.2">
      <c r="A455" s="1">
        <f t="shared" si="28"/>
        <v>1048791</v>
      </c>
      <c r="B455" s="1">
        <f t="shared" si="28"/>
        <v>1048907</v>
      </c>
      <c r="C455" s="1" t="str">
        <f t="shared" si="29"/>
        <v>1.2m CG</v>
      </c>
      <c r="D455" s="1" t="str">
        <f t="shared" si="30"/>
        <v>1.2m CG - Alignment Sheets</v>
      </c>
      <c r="E455" s="1" t="s">
        <v>40</v>
      </c>
      <c r="F455" s="1">
        <f t="shared" si="31"/>
        <v>1.2</v>
      </c>
      <c r="G455" s="12" t="s">
        <v>40</v>
      </c>
      <c r="L455" s="1">
        <v>1048791</v>
      </c>
      <c r="M455" s="1">
        <v>1048907</v>
      </c>
      <c r="N455" s="1">
        <v>1.2</v>
      </c>
      <c r="O455" s="1" t="s">
        <v>722</v>
      </c>
      <c r="P455" s="1" t="s">
        <v>723</v>
      </c>
      <c r="Q455" s="1" t="s">
        <v>763</v>
      </c>
      <c r="R455" s="1" t="s">
        <v>764</v>
      </c>
      <c r="S455" s="1">
        <v>116</v>
      </c>
    </row>
    <row r="456" spans="1:19" x14ac:dyDescent="0.2">
      <c r="A456" s="1">
        <f t="shared" si="28"/>
        <v>1048907</v>
      </c>
      <c r="B456" s="1">
        <f t="shared" si="28"/>
        <v>1048968</v>
      </c>
      <c r="C456" s="1" t="str">
        <f t="shared" si="29"/>
        <v>2.0m MOTI</v>
      </c>
      <c r="D456" s="1" t="str">
        <f t="shared" si="30"/>
        <v>2.0m MOTI - MOTI Encroachment</v>
      </c>
      <c r="E456" s="1" t="s">
        <v>40</v>
      </c>
      <c r="F456" s="1">
        <f t="shared" si="31"/>
        <v>2</v>
      </c>
      <c r="G456" s="12" t="s">
        <v>40</v>
      </c>
      <c r="L456" s="1">
        <v>1048907</v>
      </c>
      <c r="M456" s="1">
        <v>1048968</v>
      </c>
      <c r="N456" s="1">
        <v>2</v>
      </c>
      <c r="O456" s="1" t="s">
        <v>770</v>
      </c>
      <c r="P456" s="1" t="s">
        <v>771</v>
      </c>
      <c r="Q456" s="1" t="s">
        <v>772</v>
      </c>
      <c r="R456" s="1" t="s">
        <v>773</v>
      </c>
      <c r="S456" s="1">
        <v>61</v>
      </c>
    </row>
    <row r="457" spans="1:19" x14ac:dyDescent="0.2">
      <c r="A457" s="1">
        <f t="shared" si="28"/>
        <v>1048968</v>
      </c>
      <c r="B457" s="1">
        <f t="shared" si="28"/>
        <v>1049087</v>
      </c>
      <c r="C457" s="1" t="str">
        <f t="shared" si="29"/>
        <v>1.2m CG</v>
      </c>
      <c r="D457" s="1" t="str">
        <f t="shared" si="30"/>
        <v>1.2m CG - Alignment Sheets</v>
      </c>
      <c r="E457" s="1" t="s">
        <v>40</v>
      </c>
      <c r="F457" s="1">
        <f t="shared" si="31"/>
        <v>1.2</v>
      </c>
      <c r="G457" s="12" t="s">
        <v>40</v>
      </c>
      <c r="L457" s="1">
        <v>1048968</v>
      </c>
      <c r="M457" s="1">
        <v>1049087</v>
      </c>
      <c r="N457" s="1">
        <v>1.2</v>
      </c>
      <c r="O457" s="1" t="s">
        <v>722</v>
      </c>
      <c r="P457" s="1" t="s">
        <v>723</v>
      </c>
      <c r="Q457" s="1" t="s">
        <v>763</v>
      </c>
      <c r="R457" s="1" t="s">
        <v>764</v>
      </c>
      <c r="S457" s="1">
        <v>119</v>
      </c>
    </row>
    <row r="458" spans="1:19" x14ac:dyDescent="0.2">
      <c r="A458" s="1">
        <f t="shared" si="28"/>
        <v>1049087</v>
      </c>
      <c r="B458" s="1">
        <f t="shared" si="28"/>
        <v>1050337</v>
      </c>
      <c r="C458" s="1" t="str">
        <f t="shared" si="29"/>
        <v>2.0m MOTI</v>
      </c>
      <c r="D458" s="1" t="str">
        <f t="shared" si="30"/>
        <v>2.0m MOTI - MOTI Encroachment</v>
      </c>
      <c r="E458" s="1" t="s">
        <v>40</v>
      </c>
      <c r="F458" s="1">
        <f t="shared" si="31"/>
        <v>2</v>
      </c>
      <c r="G458" s="12" t="s">
        <v>40</v>
      </c>
      <c r="L458" s="1">
        <v>1049087</v>
      </c>
      <c r="M458" s="1">
        <v>1050337</v>
      </c>
      <c r="N458" s="1">
        <v>2</v>
      </c>
      <c r="O458" s="1" t="s">
        <v>770</v>
      </c>
      <c r="P458" s="1" t="s">
        <v>771</v>
      </c>
      <c r="Q458" s="1" t="s">
        <v>772</v>
      </c>
      <c r="R458" s="1" t="s">
        <v>773</v>
      </c>
      <c r="S458" s="1">
        <v>1250</v>
      </c>
    </row>
    <row r="459" spans="1:19" x14ac:dyDescent="0.2">
      <c r="A459" s="1">
        <f t="shared" si="28"/>
        <v>1050337</v>
      </c>
      <c r="B459" s="1">
        <f t="shared" si="28"/>
        <v>1050640.8151999901</v>
      </c>
      <c r="C459" s="1" t="str">
        <f t="shared" si="29"/>
        <v>2.0m CG</v>
      </c>
      <c r="D459" s="1" t="str">
        <f t="shared" si="30"/>
        <v>2.0m CG - Alignment Sheets</v>
      </c>
      <c r="E459" s="1" t="s">
        <v>40</v>
      </c>
      <c r="F459" s="1">
        <f t="shared" si="31"/>
        <v>2</v>
      </c>
      <c r="G459" s="12" t="s">
        <v>40</v>
      </c>
      <c r="L459" s="1">
        <v>1050337</v>
      </c>
      <c r="M459" s="1">
        <v>1050640.8151999901</v>
      </c>
      <c r="N459" s="1">
        <v>2</v>
      </c>
      <c r="O459" s="1" t="s">
        <v>722</v>
      </c>
      <c r="P459" s="1" t="s">
        <v>723</v>
      </c>
      <c r="Q459" s="1" t="s">
        <v>774</v>
      </c>
      <c r="R459" s="1" t="s">
        <v>775</v>
      </c>
      <c r="S459" s="1">
        <v>303.81519999983698</v>
      </c>
    </row>
    <row r="460" spans="1:19" x14ac:dyDescent="0.2">
      <c r="A460" s="1">
        <f t="shared" si="28"/>
        <v>1050640.8151999901</v>
      </c>
      <c r="B460" s="1">
        <f t="shared" si="28"/>
        <v>1050659.8134999999</v>
      </c>
      <c r="C460" s="1" t="str">
        <f t="shared" si="29"/>
        <v>3.0m DD</v>
      </c>
      <c r="D460" s="1" t="str">
        <f t="shared" si="30"/>
        <v>3.0m DD - BGC Dominant Design</v>
      </c>
      <c r="E460" s="1" t="s">
        <v>40</v>
      </c>
      <c r="F460" s="1">
        <f t="shared" si="31"/>
        <v>3</v>
      </c>
      <c r="G460" s="12" t="s">
        <v>40</v>
      </c>
      <c r="L460" s="1">
        <v>1050640.8151999901</v>
      </c>
      <c r="M460" s="1">
        <v>1050659.8134999999</v>
      </c>
      <c r="N460" s="1">
        <v>3</v>
      </c>
      <c r="O460" s="1" t="s">
        <v>730</v>
      </c>
      <c r="P460" s="1" t="s">
        <v>731</v>
      </c>
      <c r="Q460" s="1" t="s">
        <v>823</v>
      </c>
      <c r="R460" s="1" t="s">
        <v>824</v>
      </c>
      <c r="S460" s="1">
        <v>18.998300000093799</v>
      </c>
    </row>
    <row r="461" spans="1:19" x14ac:dyDescent="0.2">
      <c r="A461" s="1">
        <f t="shared" si="28"/>
        <v>1050659.8134999999</v>
      </c>
      <c r="B461" s="1">
        <f t="shared" si="28"/>
        <v>1050660</v>
      </c>
      <c r="C461" s="1" t="str">
        <f t="shared" si="29"/>
        <v>3.0m CG</v>
      </c>
      <c r="D461" s="1" t="str">
        <f t="shared" si="30"/>
        <v>3.0m CG - Alignment Sheets</v>
      </c>
      <c r="E461" s="1" t="s">
        <v>40</v>
      </c>
      <c r="F461" s="1">
        <f t="shared" si="31"/>
        <v>3</v>
      </c>
      <c r="G461" s="12" t="s">
        <v>40</v>
      </c>
      <c r="L461" s="1">
        <v>1050659.8134999999</v>
      </c>
      <c r="M461" s="1">
        <v>1050660</v>
      </c>
      <c r="N461" s="1">
        <v>3</v>
      </c>
      <c r="O461" s="1" t="s">
        <v>722</v>
      </c>
      <c r="P461" s="1" t="s">
        <v>723</v>
      </c>
      <c r="Q461" s="1" t="s">
        <v>825</v>
      </c>
      <c r="R461" s="1" t="s">
        <v>826</v>
      </c>
      <c r="S461" s="1">
        <v>0.18650000006891701</v>
      </c>
    </row>
    <row r="462" spans="1:19" x14ac:dyDescent="0.2">
      <c r="A462" s="1">
        <f t="shared" si="28"/>
        <v>1050660</v>
      </c>
      <c r="B462" s="1">
        <f t="shared" si="28"/>
        <v>1050781</v>
      </c>
      <c r="C462" s="1" t="str">
        <f t="shared" si="29"/>
        <v>2.0m CG</v>
      </c>
      <c r="D462" s="1" t="str">
        <f t="shared" si="30"/>
        <v>2.0m CG - Alignment Sheets</v>
      </c>
      <c r="E462" s="1" t="s">
        <v>40</v>
      </c>
      <c r="F462" s="1">
        <f t="shared" si="31"/>
        <v>2</v>
      </c>
      <c r="G462" s="12" t="s">
        <v>40</v>
      </c>
      <c r="L462" s="1">
        <v>1050660</v>
      </c>
      <c r="M462" s="1">
        <v>1050781</v>
      </c>
      <c r="N462" s="1">
        <v>2</v>
      </c>
      <c r="O462" s="1" t="s">
        <v>722</v>
      </c>
      <c r="P462" s="1" t="s">
        <v>723</v>
      </c>
      <c r="Q462" s="1" t="s">
        <v>774</v>
      </c>
      <c r="R462" s="1" t="s">
        <v>775</v>
      </c>
      <c r="S462" s="1">
        <v>121</v>
      </c>
    </row>
    <row r="463" spans="1:19" x14ac:dyDescent="0.2">
      <c r="A463" s="1">
        <f t="shared" si="28"/>
        <v>1050781</v>
      </c>
      <c r="B463" s="1">
        <f t="shared" si="28"/>
        <v>1050812</v>
      </c>
      <c r="C463" s="1" t="str">
        <f t="shared" si="29"/>
        <v>3.0m CG</v>
      </c>
      <c r="D463" s="1" t="str">
        <f t="shared" si="30"/>
        <v>3.0m CG - Alignment Sheets</v>
      </c>
      <c r="E463" s="1" t="s">
        <v>40</v>
      </c>
      <c r="F463" s="1">
        <f t="shared" si="31"/>
        <v>3</v>
      </c>
      <c r="G463" s="12" t="s">
        <v>40</v>
      </c>
      <c r="L463" s="1">
        <v>1050781</v>
      </c>
      <c r="M463" s="1">
        <v>1050812</v>
      </c>
      <c r="N463" s="1">
        <v>3</v>
      </c>
      <c r="O463" s="1" t="s">
        <v>722</v>
      </c>
      <c r="P463" s="1" t="s">
        <v>723</v>
      </c>
      <c r="Q463" s="1" t="s">
        <v>825</v>
      </c>
      <c r="R463" s="1" t="s">
        <v>826</v>
      </c>
      <c r="S463" s="1">
        <v>31</v>
      </c>
    </row>
    <row r="464" spans="1:19" x14ac:dyDescent="0.2">
      <c r="A464" s="1">
        <f t="shared" si="28"/>
        <v>1050812</v>
      </c>
      <c r="B464" s="1">
        <f t="shared" si="28"/>
        <v>1051001</v>
      </c>
      <c r="C464" s="1" t="str">
        <f t="shared" si="29"/>
        <v>2.0m CG</v>
      </c>
      <c r="D464" s="1" t="str">
        <f t="shared" si="30"/>
        <v>2.0m CG - Alignment Sheets</v>
      </c>
      <c r="E464" s="1" t="s">
        <v>40</v>
      </c>
      <c r="F464" s="1">
        <f t="shared" si="31"/>
        <v>2</v>
      </c>
      <c r="G464" s="12" t="s">
        <v>40</v>
      </c>
      <c r="L464" s="1">
        <v>1050812</v>
      </c>
      <c r="M464" s="1">
        <v>1051001</v>
      </c>
      <c r="N464" s="1">
        <v>2</v>
      </c>
      <c r="O464" s="1" t="s">
        <v>722</v>
      </c>
      <c r="P464" s="1" t="s">
        <v>723</v>
      </c>
      <c r="Q464" s="1" t="s">
        <v>774</v>
      </c>
      <c r="R464" s="1" t="s">
        <v>775</v>
      </c>
      <c r="S464" s="1">
        <v>189</v>
      </c>
    </row>
    <row r="465" spans="1:19" x14ac:dyDescent="0.2">
      <c r="A465" s="1">
        <f t="shared" si="28"/>
        <v>1051001</v>
      </c>
      <c r="B465" s="1">
        <f t="shared" si="28"/>
        <v>1051018</v>
      </c>
      <c r="C465" s="1" t="str">
        <f t="shared" si="29"/>
        <v>1.2m CG</v>
      </c>
      <c r="D465" s="1" t="str">
        <f t="shared" si="30"/>
        <v>1.2m CG - Alignment Sheets</v>
      </c>
      <c r="E465" s="1" t="s">
        <v>40</v>
      </c>
      <c r="F465" s="1">
        <f t="shared" si="31"/>
        <v>1.2</v>
      </c>
      <c r="G465" s="12" t="s">
        <v>40</v>
      </c>
      <c r="L465" s="1">
        <v>1051001</v>
      </c>
      <c r="M465" s="1">
        <v>1051018</v>
      </c>
      <c r="N465" s="1">
        <v>1.2</v>
      </c>
      <c r="O465" s="1" t="s">
        <v>722</v>
      </c>
      <c r="P465" s="1" t="s">
        <v>723</v>
      </c>
      <c r="Q465" s="1" t="s">
        <v>763</v>
      </c>
      <c r="R465" s="1" t="s">
        <v>764</v>
      </c>
      <c r="S465" s="1">
        <v>17</v>
      </c>
    </row>
    <row r="466" spans="1:19" x14ac:dyDescent="0.2">
      <c r="A466" s="1">
        <f t="shared" si="28"/>
        <v>1051018</v>
      </c>
      <c r="B466" s="1">
        <f t="shared" si="28"/>
        <v>1051093</v>
      </c>
      <c r="C466" s="1" t="str">
        <f t="shared" si="29"/>
        <v>0.9m FG</v>
      </c>
      <c r="D466" s="1" t="str">
        <f t="shared" si="30"/>
        <v>0.9m FG - Default Depth</v>
      </c>
      <c r="E466" s="1" t="s">
        <v>40</v>
      </c>
      <c r="F466" s="1">
        <f t="shared" si="31"/>
        <v>0.9</v>
      </c>
      <c r="G466" s="12" t="s">
        <v>40</v>
      </c>
      <c r="L466" s="1">
        <v>1051018</v>
      </c>
      <c r="M466" s="1">
        <v>1051093</v>
      </c>
      <c r="N466" s="1">
        <v>0.9</v>
      </c>
      <c r="O466" s="1" t="s">
        <v>718</v>
      </c>
      <c r="P466" s="1" t="s">
        <v>719</v>
      </c>
      <c r="Q466" s="1" t="s">
        <v>720</v>
      </c>
      <c r="R466" s="1" t="s">
        <v>721</v>
      </c>
      <c r="S466" s="1">
        <v>75</v>
      </c>
    </row>
    <row r="467" spans="1:19" x14ac:dyDescent="0.2">
      <c r="A467" s="1">
        <f t="shared" si="28"/>
        <v>1051093</v>
      </c>
      <c r="B467" s="1">
        <f t="shared" si="28"/>
        <v>1051104</v>
      </c>
      <c r="C467" s="1" t="str">
        <f t="shared" si="29"/>
        <v>1.2m CG</v>
      </c>
      <c r="D467" s="1" t="str">
        <f t="shared" si="30"/>
        <v>1.2m CG - Alignment Sheets</v>
      </c>
      <c r="E467" s="1" t="s">
        <v>40</v>
      </c>
      <c r="F467" s="1">
        <f t="shared" si="31"/>
        <v>1.2</v>
      </c>
      <c r="G467" s="12" t="s">
        <v>40</v>
      </c>
      <c r="L467" s="1">
        <v>1051093</v>
      </c>
      <c r="M467" s="1">
        <v>1051104</v>
      </c>
      <c r="N467" s="1">
        <v>1.2</v>
      </c>
      <c r="O467" s="1" t="s">
        <v>722</v>
      </c>
      <c r="P467" s="1" t="s">
        <v>723</v>
      </c>
      <c r="Q467" s="1" t="s">
        <v>763</v>
      </c>
      <c r="R467" s="1" t="s">
        <v>764</v>
      </c>
      <c r="S467" s="1">
        <v>11</v>
      </c>
    </row>
    <row r="468" spans="1:19" x14ac:dyDescent="0.2">
      <c r="A468" s="1">
        <f t="shared" si="28"/>
        <v>1051104</v>
      </c>
      <c r="B468" s="1">
        <f t="shared" si="28"/>
        <v>1051424</v>
      </c>
      <c r="C468" s="1" t="str">
        <f t="shared" si="29"/>
        <v>0.9m FG</v>
      </c>
      <c r="D468" s="1" t="str">
        <f t="shared" si="30"/>
        <v>0.9m FG - Default Depth</v>
      </c>
      <c r="E468" s="1" t="s">
        <v>40</v>
      </c>
      <c r="F468" s="1">
        <f t="shared" si="31"/>
        <v>0.9</v>
      </c>
      <c r="G468" s="12" t="s">
        <v>40</v>
      </c>
      <c r="L468" s="1">
        <v>1051104</v>
      </c>
      <c r="M468" s="1">
        <v>1051424</v>
      </c>
      <c r="N468" s="1">
        <v>0.9</v>
      </c>
      <c r="O468" s="1" t="s">
        <v>718</v>
      </c>
      <c r="P468" s="1" t="s">
        <v>719</v>
      </c>
      <c r="Q468" s="1" t="s">
        <v>720</v>
      </c>
      <c r="R468" s="1" t="s">
        <v>721</v>
      </c>
      <c r="S468" s="1">
        <v>320</v>
      </c>
    </row>
    <row r="469" spans="1:19" x14ac:dyDescent="0.2">
      <c r="A469" s="1">
        <f t="shared" si="28"/>
        <v>1051424</v>
      </c>
      <c r="B469" s="1">
        <f t="shared" si="28"/>
        <v>1051691.94</v>
      </c>
      <c r="C469" s="1" t="str">
        <f t="shared" si="29"/>
        <v>1.2m CG</v>
      </c>
      <c r="D469" s="1" t="str">
        <f t="shared" si="30"/>
        <v>1.2m CG - Alignment Sheets</v>
      </c>
      <c r="E469" s="1" t="s">
        <v>40</v>
      </c>
      <c r="F469" s="1">
        <f t="shared" si="31"/>
        <v>1.2</v>
      </c>
      <c r="G469" s="12" t="s">
        <v>40</v>
      </c>
      <c r="L469" s="1">
        <v>1051424</v>
      </c>
      <c r="M469" s="1">
        <v>1051691.94</v>
      </c>
      <c r="N469" s="1">
        <v>1.2</v>
      </c>
      <c r="O469" s="1" t="s">
        <v>722</v>
      </c>
      <c r="P469" s="1" t="s">
        <v>723</v>
      </c>
      <c r="Q469" s="1" t="s">
        <v>763</v>
      </c>
      <c r="R469" s="1" t="s">
        <v>764</v>
      </c>
      <c r="S469" s="1">
        <v>267.93999999994401</v>
      </c>
    </row>
    <row r="470" spans="1:19" x14ac:dyDescent="0.2">
      <c r="A470" s="1">
        <f t="shared" si="28"/>
        <v>1051691.94</v>
      </c>
      <c r="B470" s="1">
        <f t="shared" si="28"/>
        <v>1051715.94</v>
      </c>
      <c r="C470" s="1" t="str">
        <f t="shared" si="29"/>
        <v>1.5m WC</v>
      </c>
      <c r="D470" s="1" t="str">
        <f t="shared" si="30"/>
        <v>1.5m WC - DWG# PT610001</v>
      </c>
      <c r="E470" s="1" t="s">
        <v>40</v>
      </c>
      <c r="F470" s="1">
        <f t="shared" si="31"/>
        <v>1.5</v>
      </c>
      <c r="G470" s="12" t="s">
        <v>40</v>
      </c>
      <c r="L470" s="1">
        <v>1051691.94</v>
      </c>
      <c r="M470" s="1">
        <v>1051715.94</v>
      </c>
      <c r="N470" s="1">
        <v>1.5</v>
      </c>
      <c r="O470" s="1" t="s">
        <v>734</v>
      </c>
      <c r="P470" s="1" t="s">
        <v>740</v>
      </c>
      <c r="Q470" s="1" t="s">
        <v>741</v>
      </c>
      <c r="R470" s="1" t="s">
        <v>741</v>
      </c>
      <c r="S470" s="1">
        <v>24</v>
      </c>
    </row>
    <row r="471" spans="1:19" x14ac:dyDescent="0.2">
      <c r="A471" s="1">
        <f t="shared" si="28"/>
        <v>1051715.94</v>
      </c>
      <c r="B471" s="1">
        <f t="shared" si="28"/>
        <v>1051882</v>
      </c>
      <c r="C471" s="1" t="str">
        <f t="shared" si="29"/>
        <v>1.2m CG</v>
      </c>
      <c r="D471" s="1" t="str">
        <f t="shared" si="30"/>
        <v>1.2m CG - Alignment Sheets</v>
      </c>
      <c r="E471" s="1" t="s">
        <v>40</v>
      </c>
      <c r="F471" s="1">
        <f t="shared" si="31"/>
        <v>1.2</v>
      </c>
      <c r="G471" s="12" t="s">
        <v>40</v>
      </c>
      <c r="L471" s="1">
        <v>1051715.94</v>
      </c>
      <c r="M471" s="1">
        <v>1051882</v>
      </c>
      <c r="N471" s="1">
        <v>1.2</v>
      </c>
      <c r="O471" s="1" t="s">
        <v>722</v>
      </c>
      <c r="P471" s="1" t="s">
        <v>723</v>
      </c>
      <c r="Q471" s="1" t="s">
        <v>763</v>
      </c>
      <c r="R471" s="1" t="s">
        <v>764</v>
      </c>
      <c r="S471" s="1">
        <v>166.060000000055</v>
      </c>
    </row>
    <row r="472" spans="1:19" x14ac:dyDescent="0.2">
      <c r="A472" s="1">
        <f t="shared" si="28"/>
        <v>1051882</v>
      </c>
      <c r="B472" s="1">
        <f t="shared" si="28"/>
        <v>1052082</v>
      </c>
      <c r="C472" s="1" t="str">
        <f t="shared" si="29"/>
        <v>0.9m FG</v>
      </c>
      <c r="D472" s="1" t="str">
        <f t="shared" si="30"/>
        <v>0.9m FG - Default Depth</v>
      </c>
      <c r="E472" s="1" t="s">
        <v>40</v>
      </c>
      <c r="F472" s="1">
        <f t="shared" si="31"/>
        <v>0.9</v>
      </c>
      <c r="G472" s="12" t="s">
        <v>40</v>
      </c>
      <c r="L472" s="1">
        <v>1051882</v>
      </c>
      <c r="M472" s="1">
        <v>1052082</v>
      </c>
      <c r="N472" s="1">
        <v>0.9</v>
      </c>
      <c r="O472" s="1" t="s">
        <v>718</v>
      </c>
      <c r="P472" s="1" t="s">
        <v>719</v>
      </c>
      <c r="Q472" s="1" t="s">
        <v>720</v>
      </c>
      <c r="R472" s="1" t="s">
        <v>721</v>
      </c>
      <c r="S472" s="1">
        <v>200</v>
      </c>
    </row>
    <row r="473" spans="1:19" x14ac:dyDescent="0.2">
      <c r="A473" s="1">
        <f t="shared" si="28"/>
        <v>1052082</v>
      </c>
      <c r="B473" s="1">
        <f t="shared" si="28"/>
        <v>1052432</v>
      </c>
      <c r="C473" s="1" t="str">
        <f t="shared" si="29"/>
        <v>2.0m MOTI</v>
      </c>
      <c r="D473" s="1" t="str">
        <f t="shared" si="30"/>
        <v>2.0m MOTI - MOTI Encroachment</v>
      </c>
      <c r="E473" s="1" t="s">
        <v>40</v>
      </c>
      <c r="F473" s="1">
        <f t="shared" si="31"/>
        <v>2</v>
      </c>
      <c r="G473" s="12" t="s">
        <v>40</v>
      </c>
      <c r="L473" s="1">
        <v>1052082</v>
      </c>
      <c r="M473" s="1">
        <v>1052432</v>
      </c>
      <c r="N473" s="1">
        <v>2</v>
      </c>
      <c r="O473" s="1" t="s">
        <v>770</v>
      </c>
      <c r="P473" s="1" t="s">
        <v>771</v>
      </c>
      <c r="Q473" s="1" t="s">
        <v>772</v>
      </c>
      <c r="R473" s="1" t="s">
        <v>773</v>
      </c>
      <c r="S473" s="1">
        <v>350</v>
      </c>
    </row>
    <row r="474" spans="1:19" x14ac:dyDescent="0.2">
      <c r="A474" s="1">
        <f t="shared" si="28"/>
        <v>1052432</v>
      </c>
      <c r="B474" s="1">
        <f t="shared" si="28"/>
        <v>1052446.74</v>
      </c>
      <c r="C474" s="1" t="str">
        <f t="shared" si="29"/>
        <v>0.9m FG</v>
      </c>
      <c r="D474" s="1" t="str">
        <f t="shared" si="30"/>
        <v>0.9m FG - Default Depth</v>
      </c>
      <c r="E474" s="1" t="s">
        <v>40</v>
      </c>
      <c r="F474" s="1">
        <f t="shared" si="31"/>
        <v>0.9</v>
      </c>
      <c r="G474" s="12" t="s">
        <v>40</v>
      </c>
      <c r="L474" s="1">
        <v>1052432</v>
      </c>
      <c r="M474" s="1">
        <v>1052446.74</v>
      </c>
      <c r="N474" s="1">
        <v>0.9</v>
      </c>
      <c r="O474" s="1" t="s">
        <v>718</v>
      </c>
      <c r="P474" s="1" t="s">
        <v>719</v>
      </c>
      <c r="Q474" s="1" t="s">
        <v>720</v>
      </c>
      <c r="R474" s="1" t="s">
        <v>721</v>
      </c>
      <c r="S474" s="1">
        <v>14.7399999999906</v>
      </c>
    </row>
    <row r="475" spans="1:19" x14ac:dyDescent="0.2">
      <c r="A475" s="1">
        <f t="shared" si="28"/>
        <v>1052446.74</v>
      </c>
      <c r="B475" s="1">
        <f t="shared" si="28"/>
        <v>1052458.74</v>
      </c>
      <c r="C475" s="1" t="str">
        <f t="shared" si="29"/>
        <v>1.2m RD</v>
      </c>
      <c r="D475" s="1" t="str">
        <f t="shared" si="30"/>
        <v>1.2m RD - DWG# PT640001</v>
      </c>
      <c r="E475" s="1" t="s">
        <v>40</v>
      </c>
      <c r="F475" s="1">
        <f t="shared" si="31"/>
        <v>1.2</v>
      </c>
      <c r="G475" s="12" t="s">
        <v>40</v>
      </c>
      <c r="L475" s="1">
        <v>1052446.74</v>
      </c>
      <c r="M475" s="1">
        <v>1052458.74</v>
      </c>
      <c r="N475" s="1">
        <v>1.2</v>
      </c>
      <c r="O475" s="1" t="s">
        <v>737</v>
      </c>
      <c r="P475" s="1" t="s">
        <v>798</v>
      </c>
      <c r="Q475" s="1" t="s">
        <v>799</v>
      </c>
      <c r="R475" s="1" t="s">
        <v>799</v>
      </c>
      <c r="S475" s="1">
        <v>12</v>
      </c>
    </row>
    <row r="476" spans="1:19" x14ac:dyDescent="0.2">
      <c r="A476" s="1">
        <f t="shared" si="28"/>
        <v>1052458.74</v>
      </c>
      <c r="B476" s="1">
        <f t="shared" si="28"/>
        <v>1052488.3500000001</v>
      </c>
      <c r="C476" s="1" t="str">
        <f t="shared" si="29"/>
        <v>0.9m FG</v>
      </c>
      <c r="D476" s="1" t="str">
        <f t="shared" si="30"/>
        <v>0.9m FG - Default Depth</v>
      </c>
      <c r="E476" s="1" t="s">
        <v>40</v>
      </c>
      <c r="F476" s="1">
        <f t="shared" si="31"/>
        <v>0.9</v>
      </c>
      <c r="G476" s="12" t="s">
        <v>40</v>
      </c>
      <c r="L476" s="1">
        <v>1052458.74</v>
      </c>
      <c r="M476" s="1">
        <v>1052488.3500000001</v>
      </c>
      <c r="N476" s="1">
        <v>0.9</v>
      </c>
      <c r="O476" s="1" t="s">
        <v>718</v>
      </c>
      <c r="P476" s="1" t="s">
        <v>719</v>
      </c>
      <c r="Q476" s="1" t="s">
        <v>720</v>
      </c>
      <c r="R476" s="1" t="s">
        <v>721</v>
      </c>
      <c r="S476" s="1">
        <v>29.610000000102399</v>
      </c>
    </row>
    <row r="477" spans="1:19" x14ac:dyDescent="0.2">
      <c r="A477" s="1">
        <f t="shared" si="28"/>
        <v>1052488.3500000001</v>
      </c>
      <c r="B477" s="1">
        <f t="shared" si="28"/>
        <v>1052512.3500000001</v>
      </c>
      <c r="C477" s="1" t="str">
        <f t="shared" si="29"/>
        <v>1.2m WC</v>
      </c>
      <c r="D477" s="1" t="str">
        <f t="shared" si="30"/>
        <v>1.2m WC - DWG# PT610201</v>
      </c>
      <c r="E477" s="1" t="s">
        <v>40</v>
      </c>
      <c r="F477" s="1">
        <f t="shared" si="31"/>
        <v>1.2</v>
      </c>
      <c r="G477" s="12" t="s">
        <v>40</v>
      </c>
      <c r="L477" s="1">
        <v>1052488.3500000001</v>
      </c>
      <c r="M477" s="1">
        <v>1052512.3500000001</v>
      </c>
      <c r="N477" s="1">
        <v>1.2</v>
      </c>
      <c r="O477" s="1" t="s">
        <v>734</v>
      </c>
      <c r="P477" s="1" t="s">
        <v>735</v>
      </c>
      <c r="Q477" s="1" t="s">
        <v>736</v>
      </c>
      <c r="R477" s="1" t="s">
        <v>736</v>
      </c>
      <c r="S477" s="1">
        <v>24</v>
      </c>
    </row>
    <row r="478" spans="1:19" x14ac:dyDescent="0.2">
      <c r="A478" s="1">
        <f t="shared" si="28"/>
        <v>1052512.3500000001</v>
      </c>
      <c r="B478" s="1">
        <f t="shared" si="28"/>
        <v>1052597</v>
      </c>
      <c r="C478" s="1" t="str">
        <f t="shared" si="29"/>
        <v>0.9m FG</v>
      </c>
      <c r="D478" s="1" t="str">
        <f t="shared" si="30"/>
        <v>0.9m FG - Default Depth</v>
      </c>
      <c r="E478" s="1" t="s">
        <v>40</v>
      </c>
      <c r="F478" s="1">
        <f t="shared" si="31"/>
        <v>0.9</v>
      </c>
      <c r="G478" s="12" t="s">
        <v>40</v>
      </c>
      <c r="L478" s="1">
        <v>1052512.3500000001</v>
      </c>
      <c r="M478" s="1">
        <v>1052597</v>
      </c>
      <c r="N478" s="1">
        <v>0.9</v>
      </c>
      <c r="O478" s="1" t="s">
        <v>718</v>
      </c>
      <c r="P478" s="1" t="s">
        <v>719</v>
      </c>
      <c r="Q478" s="1" t="s">
        <v>720</v>
      </c>
      <c r="R478" s="1" t="s">
        <v>721</v>
      </c>
      <c r="S478" s="1">
        <v>84.649999999906797</v>
      </c>
    </row>
    <row r="479" spans="1:19" x14ac:dyDescent="0.2">
      <c r="A479" s="1">
        <f t="shared" si="28"/>
        <v>1052597</v>
      </c>
      <c r="B479" s="1">
        <f t="shared" si="28"/>
        <v>1052621</v>
      </c>
      <c r="C479" s="1" t="str">
        <f t="shared" si="29"/>
        <v>1.2m FG</v>
      </c>
      <c r="D479" s="1" t="str">
        <f t="shared" si="30"/>
        <v>1.2m FG - Alignment Sheets</v>
      </c>
      <c r="E479" s="1" t="s">
        <v>40</v>
      </c>
      <c r="F479" s="1">
        <f t="shared" si="31"/>
        <v>1.2</v>
      </c>
      <c r="G479" s="12" t="s">
        <v>40</v>
      </c>
      <c r="L479" s="1">
        <v>1052597</v>
      </c>
      <c r="M479" s="1">
        <v>1052621</v>
      </c>
      <c r="N479" s="1">
        <v>1.2</v>
      </c>
      <c r="O479" s="1" t="s">
        <v>718</v>
      </c>
      <c r="P479" s="1" t="s">
        <v>723</v>
      </c>
      <c r="Q479" s="1" t="s">
        <v>728</v>
      </c>
      <c r="R479" s="1" t="s">
        <v>729</v>
      </c>
      <c r="S479" s="1">
        <v>24</v>
      </c>
    </row>
    <row r="480" spans="1:19" x14ac:dyDescent="0.2">
      <c r="A480" s="1">
        <f t="shared" si="28"/>
        <v>1052621</v>
      </c>
      <c r="B480" s="1">
        <f t="shared" si="28"/>
        <v>1052759</v>
      </c>
      <c r="C480" s="1" t="str">
        <f t="shared" si="29"/>
        <v>0.9m FG</v>
      </c>
      <c r="D480" s="1" t="str">
        <f t="shared" si="30"/>
        <v>0.9m FG - Default Depth</v>
      </c>
      <c r="E480" s="1" t="s">
        <v>40</v>
      </c>
      <c r="F480" s="1">
        <f t="shared" si="31"/>
        <v>0.9</v>
      </c>
      <c r="G480" s="12" t="s">
        <v>40</v>
      </c>
      <c r="L480" s="1">
        <v>1052621</v>
      </c>
      <c r="M480" s="1">
        <v>1052759</v>
      </c>
      <c r="N480" s="1">
        <v>0.9</v>
      </c>
      <c r="O480" s="1" t="s">
        <v>718</v>
      </c>
      <c r="P480" s="1" t="s">
        <v>719</v>
      </c>
      <c r="Q480" s="1" t="s">
        <v>720</v>
      </c>
      <c r="R480" s="1" t="s">
        <v>721</v>
      </c>
      <c r="S480" s="1">
        <v>138</v>
      </c>
    </row>
    <row r="481" spans="1:19" x14ac:dyDescent="0.2">
      <c r="A481" s="1">
        <f t="shared" si="28"/>
        <v>1052759</v>
      </c>
      <c r="B481" s="1">
        <f t="shared" si="28"/>
        <v>1052761</v>
      </c>
      <c r="C481" s="1" t="str">
        <f t="shared" si="29"/>
        <v>1.2m CG</v>
      </c>
      <c r="D481" s="1" t="str">
        <f t="shared" si="30"/>
        <v>1.2m CG - Alignment Sheets</v>
      </c>
      <c r="E481" s="1" t="s">
        <v>40</v>
      </c>
      <c r="F481" s="1">
        <f t="shared" si="31"/>
        <v>1.2</v>
      </c>
      <c r="G481" s="12" t="s">
        <v>40</v>
      </c>
      <c r="L481" s="1">
        <v>1052759</v>
      </c>
      <c r="M481" s="1">
        <v>1052761</v>
      </c>
      <c r="N481" s="1">
        <v>1.2</v>
      </c>
      <c r="O481" s="1" t="s">
        <v>722</v>
      </c>
      <c r="P481" s="1" t="s">
        <v>723</v>
      </c>
      <c r="Q481" s="1" t="s">
        <v>763</v>
      </c>
      <c r="R481" s="1" t="s">
        <v>764</v>
      </c>
      <c r="S481" s="1">
        <v>2</v>
      </c>
    </row>
    <row r="482" spans="1:19" x14ac:dyDescent="0.2">
      <c r="A482" s="1">
        <f t="shared" si="28"/>
        <v>1052761</v>
      </c>
      <c r="B482" s="1">
        <f t="shared" si="28"/>
        <v>1053092</v>
      </c>
      <c r="C482" s="1" t="str">
        <f t="shared" si="29"/>
        <v>0.9m FG</v>
      </c>
      <c r="D482" s="1" t="str">
        <f t="shared" si="30"/>
        <v>0.9m FG - Default Depth</v>
      </c>
      <c r="E482" s="1" t="s">
        <v>40</v>
      </c>
      <c r="F482" s="1">
        <f t="shared" si="31"/>
        <v>0.9</v>
      </c>
      <c r="G482" s="12" t="s">
        <v>40</v>
      </c>
      <c r="L482" s="1">
        <v>1052761</v>
      </c>
      <c r="M482" s="1">
        <v>1053092</v>
      </c>
      <c r="N482" s="1">
        <v>0.9</v>
      </c>
      <c r="O482" s="1" t="s">
        <v>718</v>
      </c>
      <c r="P482" s="1" t="s">
        <v>719</v>
      </c>
      <c r="Q482" s="1" t="s">
        <v>720</v>
      </c>
      <c r="R482" s="1" t="s">
        <v>721</v>
      </c>
      <c r="S482" s="1">
        <v>331</v>
      </c>
    </row>
    <row r="483" spans="1:19" x14ac:dyDescent="0.2">
      <c r="A483" s="1">
        <f t="shared" si="28"/>
        <v>1053092</v>
      </c>
      <c r="B483" s="1">
        <f t="shared" si="28"/>
        <v>1053152</v>
      </c>
      <c r="C483" s="1" t="str">
        <f t="shared" si="29"/>
        <v>1.5m FG</v>
      </c>
      <c r="D483" s="1" t="str">
        <f t="shared" si="30"/>
        <v>1.5m FG - Alignment Sheets</v>
      </c>
      <c r="E483" s="1" t="s">
        <v>40</v>
      </c>
      <c r="F483" s="1">
        <f t="shared" si="31"/>
        <v>1.5</v>
      </c>
      <c r="G483" s="12" t="s">
        <v>40</v>
      </c>
      <c r="L483" s="1">
        <v>1053092</v>
      </c>
      <c r="M483" s="1">
        <v>1053152</v>
      </c>
      <c r="N483" s="1">
        <v>1.5</v>
      </c>
      <c r="O483" s="1" t="s">
        <v>718</v>
      </c>
      <c r="P483" s="1" t="s">
        <v>723</v>
      </c>
      <c r="Q483" s="1" t="s">
        <v>726</v>
      </c>
      <c r="R483" s="1" t="s">
        <v>727</v>
      </c>
      <c r="S483" s="1">
        <v>60</v>
      </c>
    </row>
    <row r="484" spans="1:19" x14ac:dyDescent="0.2">
      <c r="A484" s="1">
        <f t="shared" si="28"/>
        <v>1053152</v>
      </c>
      <c r="B484" s="1">
        <f t="shared" si="28"/>
        <v>1053185</v>
      </c>
      <c r="C484" s="1" t="str">
        <f t="shared" si="29"/>
        <v>2.0m CG</v>
      </c>
      <c r="D484" s="1" t="str">
        <f t="shared" si="30"/>
        <v>2.0m CG - Alignment Sheets</v>
      </c>
      <c r="E484" s="1" t="s">
        <v>40</v>
      </c>
      <c r="F484" s="1">
        <f t="shared" si="31"/>
        <v>2</v>
      </c>
      <c r="G484" s="12" t="s">
        <v>40</v>
      </c>
      <c r="L484" s="1">
        <v>1053152</v>
      </c>
      <c r="M484" s="1">
        <v>1053185</v>
      </c>
      <c r="N484" s="1">
        <v>2</v>
      </c>
      <c r="O484" s="1" t="s">
        <v>722</v>
      </c>
      <c r="P484" s="1" t="s">
        <v>723</v>
      </c>
      <c r="Q484" s="1" t="s">
        <v>774</v>
      </c>
      <c r="R484" s="1" t="s">
        <v>775</v>
      </c>
      <c r="S484" s="1">
        <v>33</v>
      </c>
    </row>
    <row r="485" spans="1:19" x14ac:dyDescent="0.2">
      <c r="A485" s="1">
        <f t="shared" si="28"/>
        <v>1053185</v>
      </c>
      <c r="B485" s="1">
        <f t="shared" si="28"/>
        <v>1053207</v>
      </c>
      <c r="C485" s="1" t="str">
        <f t="shared" si="29"/>
        <v>2.5m CG</v>
      </c>
      <c r="D485" s="1" t="str">
        <f t="shared" si="30"/>
        <v>2.5m CG - Alignment Sheets</v>
      </c>
      <c r="E485" s="1" t="s">
        <v>40</v>
      </c>
      <c r="F485" s="1">
        <f t="shared" si="31"/>
        <v>2.5</v>
      </c>
      <c r="G485" s="12" t="s">
        <v>40</v>
      </c>
      <c r="L485" s="1">
        <v>1053185</v>
      </c>
      <c r="M485" s="1">
        <v>1053207</v>
      </c>
      <c r="N485" s="1">
        <v>2.5</v>
      </c>
      <c r="O485" s="1" t="s">
        <v>722</v>
      </c>
      <c r="P485" s="1" t="s">
        <v>723</v>
      </c>
      <c r="Q485" s="1" t="s">
        <v>827</v>
      </c>
      <c r="R485" s="1" t="s">
        <v>828</v>
      </c>
      <c r="S485" s="1">
        <v>22</v>
      </c>
    </row>
    <row r="486" spans="1:19" x14ac:dyDescent="0.2">
      <c r="A486" s="1">
        <f t="shared" si="28"/>
        <v>1053207</v>
      </c>
      <c r="B486" s="1">
        <f t="shared" si="28"/>
        <v>1053494</v>
      </c>
      <c r="C486" s="1" t="str">
        <f t="shared" si="29"/>
        <v>0.9m FG</v>
      </c>
      <c r="D486" s="1" t="str">
        <f t="shared" si="30"/>
        <v>0.9m FG - Default Depth</v>
      </c>
      <c r="E486" s="1" t="s">
        <v>40</v>
      </c>
      <c r="F486" s="1">
        <f t="shared" si="31"/>
        <v>0.9</v>
      </c>
      <c r="G486" s="12" t="s">
        <v>40</v>
      </c>
      <c r="L486" s="1">
        <v>1053207</v>
      </c>
      <c r="M486" s="1">
        <v>1053494</v>
      </c>
      <c r="N486" s="1">
        <v>0.9</v>
      </c>
      <c r="O486" s="1" t="s">
        <v>718</v>
      </c>
      <c r="P486" s="1" t="s">
        <v>719</v>
      </c>
      <c r="Q486" s="1" t="s">
        <v>720</v>
      </c>
      <c r="R486" s="1" t="s">
        <v>721</v>
      </c>
      <c r="S486" s="1">
        <v>287</v>
      </c>
    </row>
    <row r="487" spans="1:19" x14ac:dyDescent="0.2">
      <c r="A487" s="1">
        <f t="shared" si="28"/>
        <v>1053494</v>
      </c>
      <c r="B487" s="1">
        <f t="shared" si="28"/>
        <v>1053518</v>
      </c>
      <c r="C487" s="1" t="str">
        <f t="shared" si="29"/>
        <v>1.2m FG</v>
      </c>
      <c r="D487" s="1" t="str">
        <f t="shared" si="30"/>
        <v>1.2m FG - Alignment Sheets</v>
      </c>
      <c r="E487" s="1" t="s">
        <v>40</v>
      </c>
      <c r="F487" s="1">
        <f t="shared" si="31"/>
        <v>1.2</v>
      </c>
      <c r="G487" s="12" t="s">
        <v>40</v>
      </c>
      <c r="L487" s="1">
        <v>1053494</v>
      </c>
      <c r="M487" s="1">
        <v>1053518</v>
      </c>
      <c r="N487" s="1">
        <v>1.2</v>
      </c>
      <c r="O487" s="1" t="s">
        <v>718</v>
      </c>
      <c r="P487" s="1" t="s">
        <v>723</v>
      </c>
      <c r="Q487" s="1" t="s">
        <v>728</v>
      </c>
      <c r="R487" s="1" t="s">
        <v>729</v>
      </c>
      <c r="S487" s="1">
        <v>24</v>
      </c>
    </row>
    <row r="488" spans="1:19" x14ac:dyDescent="0.2">
      <c r="A488" s="1">
        <f t="shared" si="28"/>
        <v>1053518</v>
      </c>
      <c r="B488" s="1">
        <f t="shared" si="28"/>
        <v>1053878.0900000001</v>
      </c>
      <c r="C488" s="1" t="str">
        <f t="shared" si="29"/>
        <v>0.9m FG</v>
      </c>
      <c r="D488" s="1" t="str">
        <f t="shared" si="30"/>
        <v>0.9m FG - Default Depth</v>
      </c>
      <c r="E488" s="1" t="s">
        <v>40</v>
      </c>
      <c r="F488" s="1">
        <f t="shared" si="31"/>
        <v>0.9</v>
      </c>
      <c r="G488" s="12" t="s">
        <v>40</v>
      </c>
      <c r="L488" s="1">
        <v>1053518</v>
      </c>
      <c r="M488" s="1">
        <v>1053878.0900000001</v>
      </c>
      <c r="N488" s="1">
        <v>0.9</v>
      </c>
      <c r="O488" s="1" t="s">
        <v>718</v>
      </c>
      <c r="P488" s="1" t="s">
        <v>719</v>
      </c>
      <c r="Q488" s="1" t="s">
        <v>720</v>
      </c>
      <c r="R488" s="1" t="s">
        <v>721</v>
      </c>
      <c r="S488" s="1">
        <v>360.09000000008302</v>
      </c>
    </row>
    <row r="489" spans="1:19" x14ac:dyDescent="0.2">
      <c r="A489" s="1">
        <f t="shared" si="28"/>
        <v>1053878.0900000001</v>
      </c>
      <c r="B489" s="1">
        <f t="shared" si="28"/>
        <v>1053890.0900000001</v>
      </c>
      <c r="C489" s="1" t="str">
        <f t="shared" si="29"/>
        <v>1.5m RD</v>
      </c>
      <c r="D489" s="1" t="str">
        <f t="shared" si="30"/>
        <v>1.5m RD - DWG# PT640301</v>
      </c>
      <c r="E489" s="1" t="s">
        <v>40</v>
      </c>
      <c r="F489" s="1">
        <f t="shared" si="31"/>
        <v>1.5</v>
      </c>
      <c r="G489" s="12" t="s">
        <v>40</v>
      </c>
      <c r="L489" s="1">
        <v>1053878.0900000001</v>
      </c>
      <c r="M489" s="1">
        <v>1053890.0900000001</v>
      </c>
      <c r="N489" s="1">
        <v>1.5</v>
      </c>
      <c r="O489" s="1" t="s">
        <v>737</v>
      </c>
      <c r="P489" s="1" t="s">
        <v>738</v>
      </c>
      <c r="Q489" s="1" t="s">
        <v>739</v>
      </c>
      <c r="R489" s="1" t="s">
        <v>739</v>
      </c>
      <c r="S489" s="1">
        <v>12</v>
      </c>
    </row>
    <row r="490" spans="1:19" x14ac:dyDescent="0.2">
      <c r="A490" s="1">
        <f t="shared" si="28"/>
        <v>1053890.0900000001</v>
      </c>
      <c r="B490" s="1">
        <f t="shared" si="28"/>
        <v>1054166.69</v>
      </c>
      <c r="C490" s="1" t="str">
        <f t="shared" si="29"/>
        <v>0.9m FG</v>
      </c>
      <c r="D490" s="1" t="str">
        <f t="shared" si="30"/>
        <v>0.9m FG - Default Depth</v>
      </c>
      <c r="E490" s="1" t="s">
        <v>40</v>
      </c>
      <c r="F490" s="1">
        <f t="shared" si="31"/>
        <v>0.9</v>
      </c>
      <c r="G490" s="12" t="s">
        <v>40</v>
      </c>
      <c r="L490" s="1">
        <v>1053890.0900000001</v>
      </c>
      <c r="M490" s="1">
        <v>1054166.69</v>
      </c>
      <c r="N490" s="1">
        <v>0.9</v>
      </c>
      <c r="O490" s="1" t="s">
        <v>718</v>
      </c>
      <c r="P490" s="1" t="s">
        <v>719</v>
      </c>
      <c r="Q490" s="1" t="s">
        <v>720</v>
      </c>
      <c r="R490" s="1" t="s">
        <v>721</v>
      </c>
      <c r="S490" s="1">
        <v>276.59999999986002</v>
      </c>
    </row>
    <row r="491" spans="1:19" x14ac:dyDescent="0.2">
      <c r="A491" s="1">
        <f t="shared" si="28"/>
        <v>1054166.69</v>
      </c>
      <c r="B491" s="1">
        <f t="shared" si="28"/>
        <v>1054178.69</v>
      </c>
      <c r="C491" s="1" t="str">
        <f t="shared" si="29"/>
        <v>2.0m RD</v>
      </c>
      <c r="D491" s="1" t="str">
        <f t="shared" si="30"/>
        <v>2.0m RD - DWG# PT640801</v>
      </c>
      <c r="E491" s="1" t="s">
        <v>40</v>
      </c>
      <c r="F491" s="1">
        <f t="shared" si="31"/>
        <v>2</v>
      </c>
      <c r="G491" s="12" t="s">
        <v>40</v>
      </c>
      <c r="L491" s="1">
        <v>1054166.69</v>
      </c>
      <c r="M491" s="1">
        <v>1054178.69</v>
      </c>
      <c r="N491" s="1">
        <v>2</v>
      </c>
      <c r="O491" s="1" t="s">
        <v>737</v>
      </c>
      <c r="P491" s="1" t="s">
        <v>747</v>
      </c>
      <c r="Q491" s="1" t="s">
        <v>748</v>
      </c>
      <c r="R491" s="1" t="s">
        <v>748</v>
      </c>
      <c r="S491" s="1">
        <v>12</v>
      </c>
    </row>
    <row r="492" spans="1:19" x14ac:dyDescent="0.2">
      <c r="A492" s="1">
        <f t="shared" si="28"/>
        <v>1054178.69</v>
      </c>
      <c r="B492" s="1">
        <f t="shared" si="28"/>
        <v>1054225.8799999999</v>
      </c>
      <c r="C492" s="1" t="str">
        <f t="shared" si="29"/>
        <v>0.9m FG</v>
      </c>
      <c r="D492" s="1" t="str">
        <f t="shared" si="30"/>
        <v>0.9m FG - Default Depth</v>
      </c>
      <c r="E492" s="1" t="s">
        <v>40</v>
      </c>
      <c r="F492" s="1">
        <f t="shared" si="31"/>
        <v>0.9</v>
      </c>
      <c r="G492" s="12" t="s">
        <v>40</v>
      </c>
      <c r="L492" s="1">
        <v>1054178.69</v>
      </c>
      <c r="M492" s="1">
        <v>1054225.8799999999</v>
      </c>
      <c r="N492" s="1">
        <v>0.9</v>
      </c>
      <c r="O492" s="1" t="s">
        <v>718</v>
      </c>
      <c r="P492" s="1" t="s">
        <v>719</v>
      </c>
      <c r="Q492" s="1" t="s">
        <v>720</v>
      </c>
      <c r="R492" s="1" t="s">
        <v>721</v>
      </c>
      <c r="S492" s="1">
        <v>47.189999999944099</v>
      </c>
    </row>
    <row r="493" spans="1:19" x14ac:dyDescent="0.2">
      <c r="A493" s="1">
        <f t="shared" si="28"/>
        <v>1054225.8799999999</v>
      </c>
      <c r="B493" s="1">
        <f t="shared" si="28"/>
        <v>1054237.8799999999</v>
      </c>
      <c r="C493" s="1" t="str">
        <f t="shared" si="29"/>
        <v>1.5m RD</v>
      </c>
      <c r="D493" s="1" t="str">
        <f t="shared" si="30"/>
        <v>1.5m RD - DWG# PT640301</v>
      </c>
      <c r="E493" s="1" t="s">
        <v>40</v>
      </c>
      <c r="F493" s="1">
        <f t="shared" si="31"/>
        <v>1.5</v>
      </c>
      <c r="G493" s="12" t="s">
        <v>40</v>
      </c>
      <c r="L493" s="1">
        <v>1054225.8799999999</v>
      </c>
      <c r="M493" s="1">
        <v>1054237.8799999999</v>
      </c>
      <c r="N493" s="1">
        <v>1.5</v>
      </c>
      <c r="O493" s="1" t="s">
        <v>737</v>
      </c>
      <c r="P493" s="1" t="s">
        <v>738</v>
      </c>
      <c r="Q493" s="1" t="s">
        <v>739</v>
      </c>
      <c r="R493" s="1" t="s">
        <v>739</v>
      </c>
      <c r="S493" s="1">
        <v>12</v>
      </c>
    </row>
    <row r="494" spans="1:19" x14ac:dyDescent="0.2">
      <c r="A494" s="1">
        <f t="shared" si="28"/>
        <v>1054237.8799999999</v>
      </c>
      <c r="B494" s="1">
        <f t="shared" si="28"/>
        <v>1054350.9099999999</v>
      </c>
      <c r="C494" s="1" t="str">
        <f t="shared" si="29"/>
        <v>0.9m FG</v>
      </c>
      <c r="D494" s="1" t="str">
        <f t="shared" si="30"/>
        <v>0.9m FG - Default Depth</v>
      </c>
      <c r="E494" s="1" t="s">
        <v>40</v>
      </c>
      <c r="F494" s="1">
        <f t="shared" si="31"/>
        <v>0.9</v>
      </c>
      <c r="G494" s="12" t="s">
        <v>40</v>
      </c>
      <c r="L494" s="1">
        <v>1054237.8799999999</v>
      </c>
      <c r="M494" s="1">
        <v>1054350.9099999999</v>
      </c>
      <c r="N494" s="1">
        <v>0.9</v>
      </c>
      <c r="O494" s="1" t="s">
        <v>718</v>
      </c>
      <c r="P494" s="1" t="s">
        <v>719</v>
      </c>
      <c r="Q494" s="1" t="s">
        <v>720</v>
      </c>
      <c r="R494" s="1" t="s">
        <v>721</v>
      </c>
      <c r="S494" s="1">
        <v>113.030000000027</v>
      </c>
    </row>
    <row r="495" spans="1:19" x14ac:dyDescent="0.2">
      <c r="A495" s="1">
        <f t="shared" si="28"/>
        <v>1054350.9099999999</v>
      </c>
      <c r="B495" s="1">
        <f t="shared" si="28"/>
        <v>1054374.9099999999</v>
      </c>
      <c r="C495" s="1" t="str">
        <f t="shared" si="29"/>
        <v>1.2m WC</v>
      </c>
      <c r="D495" s="1" t="str">
        <f t="shared" si="30"/>
        <v>1.2m WC - DWG# PT610201</v>
      </c>
      <c r="E495" s="1" t="s">
        <v>40</v>
      </c>
      <c r="F495" s="1">
        <f t="shared" si="31"/>
        <v>1.2</v>
      </c>
      <c r="G495" s="12" t="s">
        <v>40</v>
      </c>
      <c r="L495" s="1">
        <v>1054350.9099999999</v>
      </c>
      <c r="M495" s="1">
        <v>1054374.9099999999</v>
      </c>
      <c r="N495" s="1">
        <v>1.2</v>
      </c>
      <c r="O495" s="1" t="s">
        <v>734</v>
      </c>
      <c r="P495" s="1" t="s">
        <v>735</v>
      </c>
      <c r="Q495" s="1" t="s">
        <v>736</v>
      </c>
      <c r="R495" s="1" t="s">
        <v>736</v>
      </c>
      <c r="S495" s="1">
        <v>24</v>
      </c>
    </row>
    <row r="496" spans="1:19" x14ac:dyDescent="0.2">
      <c r="A496" s="1">
        <f t="shared" si="28"/>
        <v>1054374.9099999999</v>
      </c>
      <c r="B496" s="1">
        <f t="shared" si="28"/>
        <v>1054474</v>
      </c>
      <c r="C496" s="1" t="str">
        <f t="shared" si="29"/>
        <v>0.9m FG</v>
      </c>
      <c r="D496" s="1" t="str">
        <f t="shared" si="30"/>
        <v>0.9m FG - Default Depth</v>
      </c>
      <c r="E496" s="1" t="s">
        <v>40</v>
      </c>
      <c r="F496" s="1">
        <f t="shared" si="31"/>
        <v>0.9</v>
      </c>
      <c r="G496" s="12" t="s">
        <v>40</v>
      </c>
      <c r="L496" s="1">
        <v>1054374.9099999999</v>
      </c>
      <c r="M496" s="1">
        <v>1054474</v>
      </c>
      <c r="N496" s="1">
        <v>0.9</v>
      </c>
      <c r="O496" s="1" t="s">
        <v>718</v>
      </c>
      <c r="P496" s="1" t="s">
        <v>719</v>
      </c>
      <c r="Q496" s="1" t="s">
        <v>720</v>
      </c>
      <c r="R496" s="1" t="s">
        <v>721</v>
      </c>
      <c r="S496" s="1">
        <v>99.090000000083805</v>
      </c>
    </row>
    <row r="497" spans="1:19" x14ac:dyDescent="0.2">
      <c r="A497" s="1">
        <f t="shared" si="28"/>
        <v>1054474</v>
      </c>
      <c r="B497" s="1">
        <f t="shared" si="28"/>
        <v>1055316</v>
      </c>
      <c r="C497" s="1" t="str">
        <f t="shared" si="29"/>
        <v>1.2m CG</v>
      </c>
      <c r="D497" s="1" t="str">
        <f t="shared" si="30"/>
        <v>1.2m CG - Alignment Sheets</v>
      </c>
      <c r="E497" s="1" t="s">
        <v>40</v>
      </c>
      <c r="F497" s="1">
        <f t="shared" si="31"/>
        <v>1.2</v>
      </c>
      <c r="G497" s="12" t="s">
        <v>40</v>
      </c>
      <c r="L497" s="1">
        <v>1054474</v>
      </c>
      <c r="M497" s="1">
        <v>1055316</v>
      </c>
      <c r="N497" s="1">
        <v>1.2</v>
      </c>
      <c r="O497" s="1" t="s">
        <v>722</v>
      </c>
      <c r="P497" s="1" t="s">
        <v>723</v>
      </c>
      <c r="Q497" s="1" t="s">
        <v>763</v>
      </c>
      <c r="R497" s="1" t="s">
        <v>764</v>
      </c>
      <c r="S497" s="1">
        <v>842</v>
      </c>
    </row>
    <row r="498" spans="1:19" x14ac:dyDescent="0.2">
      <c r="A498" s="1">
        <f t="shared" si="28"/>
        <v>1055316</v>
      </c>
      <c r="B498" s="1">
        <f t="shared" si="28"/>
        <v>1056651</v>
      </c>
      <c r="C498" s="1" t="str">
        <f t="shared" si="29"/>
        <v>2.0m MOTI</v>
      </c>
      <c r="D498" s="1" t="str">
        <f t="shared" si="30"/>
        <v>2.0m MOTI - MOTI Encroachment</v>
      </c>
      <c r="E498" s="1" t="s">
        <v>40</v>
      </c>
      <c r="F498" s="1">
        <f t="shared" si="31"/>
        <v>2</v>
      </c>
      <c r="G498" s="12" t="s">
        <v>40</v>
      </c>
      <c r="L498" s="1">
        <v>1055316</v>
      </c>
      <c r="M498" s="1">
        <v>1056651</v>
      </c>
      <c r="N498" s="1">
        <v>2</v>
      </c>
      <c r="O498" s="1" t="s">
        <v>770</v>
      </c>
      <c r="P498" s="1" t="s">
        <v>771</v>
      </c>
      <c r="Q498" s="1" t="s">
        <v>772</v>
      </c>
      <c r="R498" s="1" t="s">
        <v>773</v>
      </c>
      <c r="S498" s="1">
        <v>1335</v>
      </c>
    </row>
    <row r="499" spans="1:19" x14ac:dyDescent="0.2">
      <c r="A499" s="1">
        <f t="shared" si="28"/>
        <v>1056651</v>
      </c>
      <c r="B499" s="1">
        <f t="shared" si="28"/>
        <v>1058366</v>
      </c>
      <c r="C499" s="1" t="str">
        <f t="shared" si="29"/>
        <v>1.2m CG</v>
      </c>
      <c r="D499" s="1" t="str">
        <f t="shared" si="30"/>
        <v>1.2m CG - Alignment Sheets</v>
      </c>
      <c r="E499" s="1" t="s">
        <v>40</v>
      </c>
      <c r="F499" s="1">
        <f t="shared" si="31"/>
        <v>1.2</v>
      </c>
      <c r="G499" s="12" t="s">
        <v>40</v>
      </c>
      <c r="L499" s="1">
        <v>1056651</v>
      </c>
      <c r="M499" s="1">
        <v>1058366</v>
      </c>
      <c r="N499" s="1">
        <v>1.2</v>
      </c>
      <c r="O499" s="1" t="s">
        <v>722</v>
      </c>
      <c r="P499" s="1" t="s">
        <v>723</v>
      </c>
      <c r="Q499" s="1" t="s">
        <v>763</v>
      </c>
      <c r="R499" s="1" t="s">
        <v>764</v>
      </c>
      <c r="S499" s="1">
        <v>1715</v>
      </c>
    </row>
    <row r="500" spans="1:19" x14ac:dyDescent="0.2">
      <c r="A500" s="1">
        <f t="shared" si="28"/>
        <v>1058366</v>
      </c>
      <c r="B500" s="1">
        <f t="shared" si="28"/>
        <v>1058390</v>
      </c>
      <c r="C500" s="1" t="str">
        <f t="shared" si="29"/>
        <v>1.2m CG/1.2m FG</v>
      </c>
      <c r="D500" s="1" t="str">
        <f t="shared" si="30"/>
        <v>1.2m CG/1.2m FG - Alignment Sheets</v>
      </c>
      <c r="E500" s="1" t="s">
        <v>40</v>
      </c>
      <c r="F500" s="1">
        <f t="shared" si="31"/>
        <v>1.2</v>
      </c>
      <c r="G500" s="12" t="s">
        <v>40</v>
      </c>
      <c r="L500" s="1">
        <v>1058366</v>
      </c>
      <c r="M500" s="1">
        <v>1058390</v>
      </c>
      <c r="N500" s="1">
        <v>1.2</v>
      </c>
      <c r="O500" s="1" t="s">
        <v>743</v>
      </c>
      <c r="P500" s="1" t="s">
        <v>723</v>
      </c>
      <c r="Q500" s="1" t="s">
        <v>802</v>
      </c>
      <c r="R500" s="1" t="s">
        <v>803</v>
      </c>
      <c r="S500" s="1">
        <v>24</v>
      </c>
    </row>
    <row r="501" spans="1:19" x14ac:dyDescent="0.2">
      <c r="A501" s="1">
        <f t="shared" si="28"/>
        <v>1058390</v>
      </c>
      <c r="B501" s="1">
        <f t="shared" si="28"/>
        <v>1058707</v>
      </c>
      <c r="C501" s="1" t="str">
        <f t="shared" si="29"/>
        <v>1.2m CG</v>
      </c>
      <c r="D501" s="1" t="str">
        <f t="shared" si="30"/>
        <v>1.2m CG - Alignment Sheets</v>
      </c>
      <c r="E501" s="1" t="s">
        <v>40</v>
      </c>
      <c r="F501" s="1">
        <f t="shared" si="31"/>
        <v>1.2</v>
      </c>
      <c r="G501" s="12" t="s">
        <v>40</v>
      </c>
      <c r="L501" s="1">
        <v>1058390</v>
      </c>
      <c r="M501" s="1">
        <v>1058707</v>
      </c>
      <c r="N501" s="1">
        <v>1.2</v>
      </c>
      <c r="O501" s="1" t="s">
        <v>722</v>
      </c>
      <c r="P501" s="1" t="s">
        <v>723</v>
      </c>
      <c r="Q501" s="1" t="s">
        <v>763</v>
      </c>
      <c r="R501" s="1" t="s">
        <v>764</v>
      </c>
      <c r="S501" s="1">
        <v>317</v>
      </c>
    </row>
    <row r="502" spans="1:19" x14ac:dyDescent="0.2">
      <c r="A502" s="1">
        <f t="shared" si="28"/>
        <v>1058707</v>
      </c>
      <c r="B502" s="1">
        <f t="shared" si="28"/>
        <v>1058743</v>
      </c>
      <c r="C502" s="1" t="str">
        <f t="shared" si="29"/>
        <v>1.2m CG/1.2m FG</v>
      </c>
      <c r="D502" s="1" t="str">
        <f t="shared" si="30"/>
        <v>1.2m CG/1.2m FG - Alignment Sheets</v>
      </c>
      <c r="E502" s="1" t="s">
        <v>40</v>
      </c>
      <c r="F502" s="1">
        <f t="shared" si="31"/>
        <v>1.2</v>
      </c>
      <c r="G502" s="12" t="s">
        <v>40</v>
      </c>
      <c r="L502" s="1">
        <v>1058707</v>
      </c>
      <c r="M502" s="1">
        <v>1058743</v>
      </c>
      <c r="N502" s="1">
        <v>1.2</v>
      </c>
      <c r="O502" s="1" t="s">
        <v>743</v>
      </c>
      <c r="P502" s="1" t="s">
        <v>723</v>
      </c>
      <c r="Q502" s="1" t="s">
        <v>802</v>
      </c>
      <c r="R502" s="1" t="s">
        <v>803</v>
      </c>
      <c r="S502" s="1">
        <v>36</v>
      </c>
    </row>
    <row r="503" spans="1:19" x14ac:dyDescent="0.2">
      <c r="A503" s="1">
        <f t="shared" si="28"/>
        <v>1058743</v>
      </c>
      <c r="B503" s="1">
        <f t="shared" si="28"/>
        <v>1058746</v>
      </c>
      <c r="C503" s="1" t="str">
        <f t="shared" si="29"/>
        <v>1.2m FG</v>
      </c>
      <c r="D503" s="1" t="str">
        <f t="shared" si="30"/>
        <v>1.2m FG - Alignment Sheets</v>
      </c>
      <c r="E503" s="1" t="s">
        <v>40</v>
      </c>
      <c r="F503" s="1">
        <f t="shared" si="31"/>
        <v>1.2</v>
      </c>
      <c r="G503" s="12" t="s">
        <v>40</v>
      </c>
      <c r="L503" s="1">
        <v>1058743</v>
      </c>
      <c r="M503" s="1">
        <v>1058746</v>
      </c>
      <c r="N503" s="1">
        <v>1.2</v>
      </c>
      <c r="O503" s="1" t="s">
        <v>718</v>
      </c>
      <c r="P503" s="1" t="s">
        <v>723</v>
      </c>
      <c r="Q503" s="1" t="s">
        <v>728</v>
      </c>
      <c r="R503" s="1" t="s">
        <v>729</v>
      </c>
      <c r="S503" s="1">
        <v>3</v>
      </c>
    </row>
    <row r="504" spans="1:19" x14ac:dyDescent="0.2">
      <c r="A504" s="1">
        <f t="shared" si="28"/>
        <v>1058746</v>
      </c>
      <c r="B504" s="1">
        <f t="shared" si="28"/>
        <v>1058809</v>
      </c>
      <c r="C504" s="1" t="str">
        <f t="shared" si="29"/>
        <v>1.8m FG/1.2m FG</v>
      </c>
      <c r="D504" s="1" t="str">
        <f t="shared" si="30"/>
        <v>1.8m FG/1.2m FG - Alignment Sheets</v>
      </c>
      <c r="E504" s="1" t="s">
        <v>40</v>
      </c>
      <c r="F504" s="1">
        <f t="shared" si="31"/>
        <v>1.8</v>
      </c>
      <c r="G504" s="12" t="s">
        <v>40</v>
      </c>
      <c r="L504" s="1">
        <v>1058746</v>
      </c>
      <c r="M504" s="1">
        <v>1058809</v>
      </c>
      <c r="N504" s="1" t="s">
        <v>829</v>
      </c>
      <c r="O504" s="1" t="s">
        <v>718</v>
      </c>
      <c r="P504" s="1" t="s">
        <v>723</v>
      </c>
      <c r="Q504" s="1" t="s">
        <v>830</v>
      </c>
      <c r="R504" s="1" t="s">
        <v>831</v>
      </c>
      <c r="S504" s="1">
        <v>63</v>
      </c>
    </row>
    <row r="505" spans="1:19" x14ac:dyDescent="0.2">
      <c r="A505" s="1">
        <f t="shared" si="28"/>
        <v>1058809</v>
      </c>
      <c r="B505" s="1">
        <f t="shared" si="28"/>
        <v>1058854</v>
      </c>
      <c r="C505" s="1" t="str">
        <f t="shared" si="29"/>
        <v>1.5m FG/1.2m FG</v>
      </c>
      <c r="D505" s="1" t="str">
        <f t="shared" si="30"/>
        <v>1.5m FG/1.2m FG - Alignment Sheets</v>
      </c>
      <c r="E505" s="1" t="s">
        <v>40</v>
      </c>
      <c r="F505" s="1">
        <f t="shared" si="31"/>
        <v>1.5</v>
      </c>
      <c r="G505" s="12" t="s">
        <v>40</v>
      </c>
      <c r="L505" s="1">
        <v>1058809</v>
      </c>
      <c r="M505" s="1">
        <v>1058854</v>
      </c>
      <c r="N505" s="1" t="s">
        <v>776</v>
      </c>
      <c r="O505" s="1" t="s">
        <v>718</v>
      </c>
      <c r="P505" s="1" t="s">
        <v>723</v>
      </c>
      <c r="Q505" s="1" t="s">
        <v>832</v>
      </c>
      <c r="R505" s="1" t="s">
        <v>833</v>
      </c>
      <c r="S505" s="1">
        <v>45</v>
      </c>
    </row>
    <row r="506" spans="1:19" x14ac:dyDescent="0.2">
      <c r="A506" s="1">
        <f t="shared" si="28"/>
        <v>1058854</v>
      </c>
      <c r="B506" s="1">
        <f t="shared" si="28"/>
        <v>1059245</v>
      </c>
      <c r="C506" s="1" t="str">
        <f t="shared" si="29"/>
        <v>1.2m FG</v>
      </c>
      <c r="D506" s="1" t="str">
        <f t="shared" si="30"/>
        <v>1.2m FG - Alignment Sheets</v>
      </c>
      <c r="E506" s="1" t="s">
        <v>40</v>
      </c>
      <c r="F506" s="1">
        <f t="shared" si="31"/>
        <v>1.2</v>
      </c>
      <c r="G506" s="12" t="s">
        <v>40</v>
      </c>
      <c r="L506" s="1">
        <v>1058854</v>
      </c>
      <c r="M506" s="1">
        <v>1059245</v>
      </c>
      <c r="N506" s="1">
        <v>1.2</v>
      </c>
      <c r="O506" s="1" t="s">
        <v>718</v>
      </c>
      <c r="P506" s="1" t="s">
        <v>723</v>
      </c>
      <c r="Q506" s="1" t="s">
        <v>728</v>
      </c>
      <c r="R506" s="1" t="s">
        <v>729</v>
      </c>
      <c r="S506" s="1">
        <v>391</v>
      </c>
    </row>
    <row r="507" spans="1:19" x14ac:dyDescent="0.2">
      <c r="A507" s="1">
        <f t="shared" si="28"/>
        <v>1059245</v>
      </c>
      <c r="B507" s="1">
        <f t="shared" si="28"/>
        <v>1059316</v>
      </c>
      <c r="C507" s="1" t="str">
        <f t="shared" si="29"/>
        <v>1.2m CG/1.2m FG</v>
      </c>
      <c r="D507" s="1" t="str">
        <f t="shared" si="30"/>
        <v>1.2m CG/1.2m FG - Alignment Sheets</v>
      </c>
      <c r="E507" s="1" t="s">
        <v>40</v>
      </c>
      <c r="F507" s="1">
        <f t="shared" si="31"/>
        <v>1.2</v>
      </c>
      <c r="G507" s="12" t="s">
        <v>40</v>
      </c>
      <c r="L507" s="1">
        <v>1059245</v>
      </c>
      <c r="M507" s="1">
        <v>1059316</v>
      </c>
      <c r="N507" s="1">
        <v>1.2</v>
      </c>
      <c r="O507" s="1" t="s">
        <v>743</v>
      </c>
      <c r="P507" s="1" t="s">
        <v>723</v>
      </c>
      <c r="Q507" s="1" t="s">
        <v>802</v>
      </c>
      <c r="R507" s="1" t="s">
        <v>803</v>
      </c>
      <c r="S507" s="1">
        <v>71</v>
      </c>
    </row>
    <row r="508" spans="1:19" x14ac:dyDescent="0.2">
      <c r="A508" s="1">
        <f t="shared" si="28"/>
        <v>1059316</v>
      </c>
      <c r="B508" s="1">
        <f t="shared" si="28"/>
        <v>1059468</v>
      </c>
      <c r="C508" s="1" t="str">
        <f t="shared" si="29"/>
        <v>2.0m CG/1.2m FG</v>
      </c>
      <c r="D508" s="1" t="str">
        <f t="shared" si="30"/>
        <v>2.0m CG/1.2m FG - Alignment Sheets</v>
      </c>
      <c r="E508" s="1" t="s">
        <v>40</v>
      </c>
      <c r="F508" s="1">
        <f t="shared" si="31"/>
        <v>2</v>
      </c>
      <c r="G508" s="12" t="s">
        <v>40</v>
      </c>
      <c r="L508" s="1">
        <v>1059316</v>
      </c>
      <c r="M508" s="1">
        <v>1059468</v>
      </c>
      <c r="N508" s="1" t="s">
        <v>779</v>
      </c>
      <c r="O508" s="1" t="s">
        <v>743</v>
      </c>
      <c r="P508" s="1" t="s">
        <v>723</v>
      </c>
      <c r="Q508" s="1" t="s">
        <v>788</v>
      </c>
      <c r="R508" s="1" t="s">
        <v>789</v>
      </c>
      <c r="S508" s="1">
        <v>152</v>
      </c>
    </row>
    <row r="509" spans="1:19" x14ac:dyDescent="0.2">
      <c r="A509" s="1">
        <f t="shared" si="28"/>
        <v>1059468</v>
      </c>
      <c r="B509" s="1">
        <f t="shared" si="28"/>
        <v>1059683</v>
      </c>
      <c r="C509" s="1" t="str">
        <f t="shared" si="29"/>
        <v>1.2m FG</v>
      </c>
      <c r="D509" s="1" t="str">
        <f t="shared" si="30"/>
        <v>1.2m FG - Alignment Sheets</v>
      </c>
      <c r="E509" s="1" t="s">
        <v>40</v>
      </c>
      <c r="F509" s="1">
        <f t="shared" si="31"/>
        <v>1.2</v>
      </c>
      <c r="G509" s="12" t="s">
        <v>40</v>
      </c>
      <c r="L509" s="1">
        <v>1059468</v>
      </c>
      <c r="M509" s="1">
        <v>1059683</v>
      </c>
      <c r="N509" s="1">
        <v>1.2</v>
      </c>
      <c r="O509" s="1" t="s">
        <v>718</v>
      </c>
      <c r="P509" s="1" t="s">
        <v>723</v>
      </c>
      <c r="Q509" s="1" t="s">
        <v>728</v>
      </c>
      <c r="R509" s="1" t="s">
        <v>729</v>
      </c>
      <c r="S509" s="1">
        <v>215</v>
      </c>
    </row>
    <row r="510" spans="1:19" x14ac:dyDescent="0.2">
      <c r="A510" s="1">
        <f t="shared" ref="A510:B573" si="32">L510</f>
        <v>1059683</v>
      </c>
      <c r="B510" s="1">
        <f t="shared" si="32"/>
        <v>1059898</v>
      </c>
      <c r="C510" s="1" t="str">
        <f t="shared" si="29"/>
        <v>0.9m FG</v>
      </c>
      <c r="D510" s="1" t="str">
        <f t="shared" si="30"/>
        <v>0.9m FG - Default Depth</v>
      </c>
      <c r="E510" s="1" t="s">
        <v>40</v>
      </c>
      <c r="F510" s="1">
        <f t="shared" si="31"/>
        <v>0.9</v>
      </c>
      <c r="G510" s="12" t="s">
        <v>40</v>
      </c>
      <c r="L510" s="1">
        <v>1059683</v>
      </c>
      <c r="M510" s="1">
        <v>1059898</v>
      </c>
      <c r="N510" s="1">
        <v>0.9</v>
      </c>
      <c r="O510" s="1" t="s">
        <v>718</v>
      </c>
      <c r="P510" s="1" t="s">
        <v>719</v>
      </c>
      <c r="Q510" s="1" t="s">
        <v>720</v>
      </c>
      <c r="R510" s="1" t="s">
        <v>721</v>
      </c>
      <c r="S510" s="1">
        <v>215</v>
      </c>
    </row>
    <row r="511" spans="1:19" x14ac:dyDescent="0.2">
      <c r="A511" s="1">
        <f t="shared" si="32"/>
        <v>1059898</v>
      </c>
      <c r="B511" s="1">
        <f t="shared" si="32"/>
        <v>1059999</v>
      </c>
      <c r="C511" s="1" t="str">
        <f t="shared" si="29"/>
        <v>2.0m MOTI</v>
      </c>
      <c r="D511" s="1" t="str">
        <f t="shared" si="30"/>
        <v>2.0m MOTI - MOTI Encroachment</v>
      </c>
      <c r="E511" s="1" t="s">
        <v>40</v>
      </c>
      <c r="F511" s="1">
        <f t="shared" si="31"/>
        <v>2</v>
      </c>
      <c r="G511" s="12" t="s">
        <v>40</v>
      </c>
      <c r="L511" s="1">
        <v>1059898</v>
      </c>
      <c r="M511" s="1">
        <v>1059999</v>
      </c>
      <c r="N511" s="1">
        <v>2</v>
      </c>
      <c r="O511" s="1" t="s">
        <v>770</v>
      </c>
      <c r="P511" s="1" t="s">
        <v>771</v>
      </c>
      <c r="Q511" s="1" t="s">
        <v>772</v>
      </c>
      <c r="R511" s="1" t="s">
        <v>773</v>
      </c>
      <c r="S511" s="1">
        <v>101</v>
      </c>
    </row>
    <row r="512" spans="1:19" x14ac:dyDescent="0.2">
      <c r="A512" s="1">
        <f t="shared" si="32"/>
        <v>1059999</v>
      </c>
      <c r="B512" s="1">
        <f t="shared" si="32"/>
        <v>1060026</v>
      </c>
      <c r="C512" s="1" t="str">
        <f t="shared" si="29"/>
        <v>0.9m FG</v>
      </c>
      <c r="D512" s="1" t="str">
        <f t="shared" si="30"/>
        <v>0.9m FG - Default Depth</v>
      </c>
      <c r="E512" s="1" t="s">
        <v>40</v>
      </c>
      <c r="F512" s="1">
        <f t="shared" si="31"/>
        <v>0.9</v>
      </c>
      <c r="G512" s="12" t="s">
        <v>40</v>
      </c>
      <c r="L512" s="1">
        <v>1059999</v>
      </c>
      <c r="M512" s="1">
        <v>1060026</v>
      </c>
      <c r="N512" s="1">
        <v>0.9</v>
      </c>
      <c r="O512" s="1" t="s">
        <v>718</v>
      </c>
      <c r="P512" s="1" t="s">
        <v>719</v>
      </c>
      <c r="Q512" s="1" t="s">
        <v>720</v>
      </c>
      <c r="R512" s="1" t="s">
        <v>721</v>
      </c>
      <c r="S512" s="1">
        <v>27</v>
      </c>
    </row>
    <row r="513" spans="1:19" x14ac:dyDescent="0.2">
      <c r="A513" s="1">
        <f t="shared" si="32"/>
        <v>1060026</v>
      </c>
      <c r="B513" s="1">
        <f t="shared" si="32"/>
        <v>1061246</v>
      </c>
      <c r="C513" s="1" t="str">
        <f t="shared" si="29"/>
        <v>2.0m MOTI</v>
      </c>
      <c r="D513" s="1" t="str">
        <f t="shared" si="30"/>
        <v>2.0m MOTI - MOTI Encroachment</v>
      </c>
      <c r="E513" s="1" t="s">
        <v>40</v>
      </c>
      <c r="F513" s="1">
        <f t="shared" si="31"/>
        <v>2</v>
      </c>
      <c r="G513" s="12" t="s">
        <v>40</v>
      </c>
      <c r="L513" s="1">
        <v>1060026</v>
      </c>
      <c r="M513" s="1">
        <v>1061246</v>
      </c>
      <c r="N513" s="1">
        <v>2</v>
      </c>
      <c r="O513" s="1" t="s">
        <v>770</v>
      </c>
      <c r="P513" s="1" t="s">
        <v>771</v>
      </c>
      <c r="Q513" s="1" t="s">
        <v>772</v>
      </c>
      <c r="R513" s="1" t="s">
        <v>773</v>
      </c>
      <c r="S513" s="1">
        <v>1220</v>
      </c>
    </row>
    <row r="514" spans="1:19" x14ac:dyDescent="0.2">
      <c r="A514" s="1">
        <f t="shared" si="32"/>
        <v>1061246</v>
      </c>
      <c r="B514" s="1">
        <f t="shared" si="32"/>
        <v>1061466</v>
      </c>
      <c r="C514" s="1" t="str">
        <f t="shared" si="29"/>
        <v>1.2m CG</v>
      </c>
      <c r="D514" s="1" t="str">
        <f t="shared" si="30"/>
        <v>1.2m CG - Alignment Sheets</v>
      </c>
      <c r="E514" s="1" t="s">
        <v>40</v>
      </c>
      <c r="F514" s="1">
        <f t="shared" si="31"/>
        <v>1.2</v>
      </c>
      <c r="G514" s="12" t="s">
        <v>40</v>
      </c>
      <c r="L514" s="1">
        <v>1061246</v>
      </c>
      <c r="M514" s="1">
        <v>1061466</v>
      </c>
      <c r="N514" s="1">
        <v>1.2</v>
      </c>
      <c r="O514" s="1" t="s">
        <v>722</v>
      </c>
      <c r="P514" s="1" t="s">
        <v>723</v>
      </c>
      <c r="Q514" s="1" t="s">
        <v>763</v>
      </c>
      <c r="R514" s="1" t="s">
        <v>764</v>
      </c>
      <c r="S514" s="1">
        <v>220</v>
      </c>
    </row>
    <row r="515" spans="1:19" x14ac:dyDescent="0.2">
      <c r="A515" s="1">
        <f t="shared" si="32"/>
        <v>1061466</v>
      </c>
      <c r="B515" s="1">
        <f t="shared" si="32"/>
        <v>1061487.6100000001</v>
      </c>
      <c r="C515" s="1" t="str">
        <f t="shared" ref="C515:C578" si="33">Q515</f>
        <v>1.2m WC</v>
      </c>
      <c r="D515" s="1" t="str">
        <f t="shared" ref="D515:D578" si="34">Q515&amp;" - "&amp;P515</f>
        <v>1.2m WC - DWG# PT610201</v>
      </c>
      <c r="E515" s="1" t="s">
        <v>40</v>
      </c>
      <c r="F515" s="1">
        <f t="shared" ref="F515:F578" si="35">_xlfn.NUMBERVALUE(TRIM(LEFT(Q515,3)))</f>
        <v>1.2</v>
      </c>
      <c r="G515" s="12" t="s">
        <v>40</v>
      </c>
      <c r="L515" s="1">
        <v>1061466</v>
      </c>
      <c r="M515" s="1">
        <v>1061487.6100000001</v>
      </c>
      <c r="N515" s="1">
        <v>1.2</v>
      </c>
      <c r="O515" s="1" t="s">
        <v>734</v>
      </c>
      <c r="P515" s="1" t="s">
        <v>735</v>
      </c>
      <c r="Q515" s="1" t="s">
        <v>736</v>
      </c>
      <c r="R515" s="1" t="s">
        <v>736</v>
      </c>
      <c r="S515" s="1">
        <v>21.610000000102399</v>
      </c>
    </row>
    <row r="516" spans="1:19" x14ac:dyDescent="0.2">
      <c r="A516" s="1">
        <f t="shared" si="32"/>
        <v>1061487.6100000001</v>
      </c>
      <c r="B516" s="1">
        <f t="shared" si="32"/>
        <v>1061493.72</v>
      </c>
      <c r="C516" s="1" t="str">
        <f t="shared" si="33"/>
        <v>0.9m FG</v>
      </c>
      <c r="D516" s="1" t="str">
        <f t="shared" si="34"/>
        <v>0.9m FG - Default Depth</v>
      </c>
      <c r="E516" s="1" t="s">
        <v>40</v>
      </c>
      <c r="F516" s="1">
        <f t="shared" si="35"/>
        <v>0.9</v>
      </c>
      <c r="G516" s="12" t="s">
        <v>40</v>
      </c>
      <c r="L516" s="1">
        <v>1061487.6100000001</v>
      </c>
      <c r="M516" s="1">
        <v>1061493.72</v>
      </c>
      <c r="N516" s="1">
        <v>0.9</v>
      </c>
      <c r="O516" s="1" t="s">
        <v>718</v>
      </c>
      <c r="P516" s="1" t="s">
        <v>719</v>
      </c>
      <c r="Q516" s="1" t="s">
        <v>720</v>
      </c>
      <c r="R516" s="1" t="s">
        <v>721</v>
      </c>
      <c r="S516" s="1">
        <v>6.1099999998696104</v>
      </c>
    </row>
    <row r="517" spans="1:19" x14ac:dyDescent="0.2">
      <c r="A517" s="1">
        <f t="shared" si="32"/>
        <v>1061493.72</v>
      </c>
      <c r="B517" s="1">
        <f t="shared" si="32"/>
        <v>1061517.72</v>
      </c>
      <c r="C517" s="1" t="str">
        <f t="shared" si="33"/>
        <v>1.2m WC</v>
      </c>
      <c r="D517" s="1" t="str">
        <f t="shared" si="34"/>
        <v>1.2m WC - DWG# PT610201</v>
      </c>
      <c r="E517" s="1" t="s">
        <v>40</v>
      </c>
      <c r="F517" s="1">
        <f t="shared" si="35"/>
        <v>1.2</v>
      </c>
      <c r="G517" s="12" t="s">
        <v>40</v>
      </c>
      <c r="L517" s="1">
        <v>1061493.72</v>
      </c>
      <c r="M517" s="1">
        <v>1061517.72</v>
      </c>
      <c r="N517" s="1">
        <v>1.2</v>
      </c>
      <c r="O517" s="1" t="s">
        <v>734</v>
      </c>
      <c r="P517" s="1" t="s">
        <v>735</v>
      </c>
      <c r="Q517" s="1" t="s">
        <v>736</v>
      </c>
      <c r="R517" s="1" t="s">
        <v>736</v>
      </c>
      <c r="S517" s="1">
        <v>24</v>
      </c>
    </row>
    <row r="518" spans="1:19" x14ac:dyDescent="0.2">
      <c r="A518" s="1">
        <f t="shared" si="32"/>
        <v>1061517.72</v>
      </c>
      <c r="B518" s="1">
        <f t="shared" si="32"/>
        <v>1061809.51</v>
      </c>
      <c r="C518" s="1" t="str">
        <f t="shared" si="33"/>
        <v>1.2m CG</v>
      </c>
      <c r="D518" s="1" t="str">
        <f t="shared" si="34"/>
        <v>1.2m CG - Alignment Sheets</v>
      </c>
      <c r="E518" s="1" t="s">
        <v>40</v>
      </c>
      <c r="F518" s="1">
        <f t="shared" si="35"/>
        <v>1.2</v>
      </c>
      <c r="G518" s="12" t="s">
        <v>40</v>
      </c>
      <c r="L518" s="1">
        <v>1061517.72</v>
      </c>
      <c r="M518" s="1">
        <v>1061809.51</v>
      </c>
      <c r="N518" s="1">
        <v>1.2</v>
      </c>
      <c r="O518" s="1" t="s">
        <v>722</v>
      </c>
      <c r="P518" s="1" t="s">
        <v>723</v>
      </c>
      <c r="Q518" s="1" t="s">
        <v>763</v>
      </c>
      <c r="R518" s="1" t="s">
        <v>764</v>
      </c>
      <c r="S518" s="1">
        <v>291.79000000003703</v>
      </c>
    </row>
    <row r="519" spans="1:19" x14ac:dyDescent="0.2">
      <c r="A519" s="1">
        <f t="shared" si="32"/>
        <v>1061809.51</v>
      </c>
      <c r="B519" s="1">
        <f t="shared" si="32"/>
        <v>1061833.51</v>
      </c>
      <c r="C519" s="1" t="str">
        <f t="shared" si="33"/>
        <v>2.0m WC</v>
      </c>
      <c r="D519" s="1" t="str">
        <f t="shared" si="34"/>
        <v>2.0m WC - DWG# PT610301</v>
      </c>
      <c r="E519" s="1" t="s">
        <v>40</v>
      </c>
      <c r="F519" s="1">
        <f t="shared" si="35"/>
        <v>2</v>
      </c>
      <c r="G519" s="12" t="s">
        <v>40</v>
      </c>
      <c r="L519" s="1">
        <v>1061809.51</v>
      </c>
      <c r="M519" s="1">
        <v>1061833.51</v>
      </c>
      <c r="N519" s="1">
        <v>2</v>
      </c>
      <c r="O519" s="1" t="s">
        <v>734</v>
      </c>
      <c r="P519" s="1" t="s">
        <v>796</v>
      </c>
      <c r="Q519" s="1" t="s">
        <v>797</v>
      </c>
      <c r="R519" s="1" t="s">
        <v>797</v>
      </c>
      <c r="S519" s="1">
        <v>24</v>
      </c>
    </row>
    <row r="520" spans="1:19" x14ac:dyDescent="0.2">
      <c r="A520" s="1">
        <f t="shared" si="32"/>
        <v>1061833.51</v>
      </c>
      <c r="B520" s="1">
        <f t="shared" si="32"/>
        <v>1061838</v>
      </c>
      <c r="C520" s="1" t="str">
        <f t="shared" si="33"/>
        <v>2.0m CG CE</v>
      </c>
      <c r="D520" s="1" t="str">
        <f t="shared" si="34"/>
        <v>2.0m CG CE - Alignment Sheets</v>
      </c>
      <c r="E520" s="1" t="s">
        <v>40</v>
      </c>
      <c r="F520" s="1">
        <f t="shared" si="35"/>
        <v>2</v>
      </c>
      <c r="G520" s="12" t="s">
        <v>40</v>
      </c>
      <c r="L520" s="1">
        <v>1061833.51</v>
      </c>
      <c r="M520" s="1">
        <v>1061838</v>
      </c>
      <c r="N520" s="1">
        <v>2</v>
      </c>
      <c r="O520" s="1" t="s">
        <v>834</v>
      </c>
      <c r="P520" s="1" t="s">
        <v>723</v>
      </c>
      <c r="Q520" s="1" t="s">
        <v>835</v>
      </c>
      <c r="R520" s="1" t="s">
        <v>836</v>
      </c>
      <c r="S520" s="1">
        <v>4.4899999999906797</v>
      </c>
    </row>
    <row r="521" spans="1:19" x14ac:dyDescent="0.2">
      <c r="A521" s="1">
        <f t="shared" si="32"/>
        <v>1061838</v>
      </c>
      <c r="B521" s="1">
        <f t="shared" si="32"/>
        <v>1062050.25</v>
      </c>
      <c r="C521" s="1" t="str">
        <f t="shared" si="33"/>
        <v>1.2m CG</v>
      </c>
      <c r="D521" s="1" t="str">
        <f t="shared" si="34"/>
        <v>1.2m CG - Alignment Sheets</v>
      </c>
      <c r="E521" s="1" t="s">
        <v>40</v>
      </c>
      <c r="F521" s="1">
        <f t="shared" si="35"/>
        <v>1.2</v>
      </c>
      <c r="G521" s="12" t="s">
        <v>40</v>
      </c>
      <c r="L521" s="1">
        <v>1061838</v>
      </c>
      <c r="M521" s="1">
        <v>1062050.25</v>
      </c>
      <c r="N521" s="1">
        <v>1.2</v>
      </c>
      <c r="O521" s="1" t="s">
        <v>722</v>
      </c>
      <c r="P521" s="1" t="s">
        <v>723</v>
      </c>
      <c r="Q521" s="1" t="s">
        <v>763</v>
      </c>
      <c r="R521" s="1" t="s">
        <v>764</v>
      </c>
      <c r="S521" s="1">
        <v>212.25</v>
      </c>
    </row>
    <row r="522" spans="1:19" x14ac:dyDescent="0.2">
      <c r="A522" s="1">
        <f t="shared" si="32"/>
        <v>1062050.25</v>
      </c>
      <c r="B522" s="1">
        <f t="shared" si="32"/>
        <v>1062062.25</v>
      </c>
      <c r="C522" s="1" t="str">
        <f t="shared" si="33"/>
        <v>1.5m RD</v>
      </c>
      <c r="D522" s="1" t="str">
        <f t="shared" si="34"/>
        <v>1.5m RD - DWG# PT640301</v>
      </c>
      <c r="E522" s="1" t="s">
        <v>40</v>
      </c>
      <c r="F522" s="1">
        <f t="shared" si="35"/>
        <v>1.5</v>
      </c>
      <c r="G522" s="12" t="s">
        <v>40</v>
      </c>
      <c r="L522" s="1">
        <v>1062050.25</v>
      </c>
      <c r="M522" s="1">
        <v>1062062.25</v>
      </c>
      <c r="N522" s="1">
        <v>1.5</v>
      </c>
      <c r="O522" s="1" t="s">
        <v>737</v>
      </c>
      <c r="P522" s="1" t="s">
        <v>738</v>
      </c>
      <c r="Q522" s="1" t="s">
        <v>739</v>
      </c>
      <c r="R522" s="1" t="s">
        <v>739</v>
      </c>
      <c r="S522" s="1">
        <v>12</v>
      </c>
    </row>
    <row r="523" spans="1:19" x14ac:dyDescent="0.2">
      <c r="A523" s="1">
        <f t="shared" si="32"/>
        <v>1062062.25</v>
      </c>
      <c r="B523" s="1">
        <f t="shared" si="32"/>
        <v>1062609</v>
      </c>
      <c r="C523" s="1" t="str">
        <f t="shared" si="33"/>
        <v>1.2m CG</v>
      </c>
      <c r="D523" s="1" t="str">
        <f t="shared" si="34"/>
        <v>1.2m CG - Alignment Sheets</v>
      </c>
      <c r="E523" s="1" t="s">
        <v>40</v>
      </c>
      <c r="F523" s="1">
        <f t="shared" si="35"/>
        <v>1.2</v>
      </c>
      <c r="G523" s="12" t="s">
        <v>40</v>
      </c>
      <c r="L523" s="1">
        <v>1062062.25</v>
      </c>
      <c r="M523" s="1">
        <v>1062609</v>
      </c>
      <c r="N523" s="1">
        <v>1.2</v>
      </c>
      <c r="O523" s="1" t="s">
        <v>722</v>
      </c>
      <c r="P523" s="1" t="s">
        <v>723</v>
      </c>
      <c r="Q523" s="1" t="s">
        <v>763</v>
      </c>
      <c r="R523" s="1" t="s">
        <v>764</v>
      </c>
      <c r="S523" s="1">
        <v>546.75</v>
      </c>
    </row>
    <row r="524" spans="1:19" x14ac:dyDescent="0.2">
      <c r="A524" s="1">
        <f t="shared" si="32"/>
        <v>1062609</v>
      </c>
      <c r="B524" s="1">
        <f t="shared" si="32"/>
        <v>1062787.6902999999</v>
      </c>
      <c r="C524" s="1" t="str">
        <f t="shared" si="33"/>
        <v>2.0m MOTI</v>
      </c>
      <c r="D524" s="1" t="str">
        <f t="shared" si="34"/>
        <v>2.0m MOTI - MOTI Encroachment</v>
      </c>
      <c r="E524" s="1" t="s">
        <v>40</v>
      </c>
      <c r="F524" s="1">
        <f t="shared" si="35"/>
        <v>2</v>
      </c>
      <c r="G524" s="12" t="s">
        <v>40</v>
      </c>
      <c r="L524" s="1">
        <v>1062609</v>
      </c>
      <c r="M524" s="1">
        <v>1062787.6902999999</v>
      </c>
      <c r="N524" s="1">
        <v>2</v>
      </c>
      <c r="O524" s="1" t="s">
        <v>770</v>
      </c>
      <c r="P524" s="1" t="s">
        <v>771</v>
      </c>
      <c r="Q524" s="1" t="s">
        <v>772</v>
      </c>
      <c r="R524" s="1" t="s">
        <v>773</v>
      </c>
      <c r="S524" s="1">
        <v>178.69029999989999</v>
      </c>
    </row>
    <row r="525" spans="1:19" x14ac:dyDescent="0.2">
      <c r="A525" s="1">
        <f t="shared" si="32"/>
        <v>1062787.6902999999</v>
      </c>
      <c r="B525" s="1">
        <f t="shared" si="32"/>
        <v>1062805.4112</v>
      </c>
      <c r="C525" s="1" t="str">
        <f t="shared" si="33"/>
        <v>2.5m DD</v>
      </c>
      <c r="D525" s="1" t="str">
        <f t="shared" si="34"/>
        <v>2.5m DD - BGC Dominant Design</v>
      </c>
      <c r="E525" s="1" t="s">
        <v>40</v>
      </c>
      <c r="F525" s="1">
        <f t="shared" si="35"/>
        <v>2.5</v>
      </c>
      <c r="G525" s="12" t="s">
        <v>40</v>
      </c>
      <c r="L525" s="1">
        <v>1062787.6902999999</v>
      </c>
      <c r="M525" s="1">
        <v>1062805.4112</v>
      </c>
      <c r="N525" s="1">
        <v>2.5</v>
      </c>
      <c r="O525" s="1" t="s">
        <v>730</v>
      </c>
      <c r="P525" s="1" t="s">
        <v>731</v>
      </c>
      <c r="Q525" s="1" t="s">
        <v>837</v>
      </c>
      <c r="R525" s="1" t="s">
        <v>838</v>
      </c>
      <c r="S525" s="1">
        <v>17.720900000073001</v>
      </c>
    </row>
    <row r="526" spans="1:19" x14ac:dyDescent="0.2">
      <c r="A526" s="1">
        <f t="shared" si="32"/>
        <v>1062805.4112</v>
      </c>
      <c r="B526" s="1">
        <f t="shared" si="32"/>
        <v>1063248.97</v>
      </c>
      <c r="C526" s="1" t="str">
        <f t="shared" si="33"/>
        <v>2.0m MOTI</v>
      </c>
      <c r="D526" s="1" t="str">
        <f t="shared" si="34"/>
        <v>2.0m MOTI - MOTI Encroachment</v>
      </c>
      <c r="E526" s="1" t="s">
        <v>40</v>
      </c>
      <c r="F526" s="1">
        <f t="shared" si="35"/>
        <v>2</v>
      </c>
      <c r="G526" s="12" t="s">
        <v>40</v>
      </c>
      <c r="L526" s="1">
        <v>1062805.4112</v>
      </c>
      <c r="M526" s="1">
        <v>1063248.97</v>
      </c>
      <c r="N526" s="1">
        <v>2</v>
      </c>
      <c r="O526" s="1" t="s">
        <v>770</v>
      </c>
      <c r="P526" s="1" t="s">
        <v>771</v>
      </c>
      <c r="Q526" s="1" t="s">
        <v>772</v>
      </c>
      <c r="R526" s="1" t="s">
        <v>773</v>
      </c>
      <c r="S526" s="1">
        <v>443.55879999999797</v>
      </c>
    </row>
    <row r="527" spans="1:19" x14ac:dyDescent="0.2">
      <c r="A527" s="1">
        <f t="shared" si="32"/>
        <v>1063248.97</v>
      </c>
      <c r="B527" s="1">
        <f t="shared" si="32"/>
        <v>1063256</v>
      </c>
      <c r="C527" s="1" t="str">
        <f t="shared" si="33"/>
        <v>2.3m WC</v>
      </c>
      <c r="D527" s="1" t="str">
        <f t="shared" si="34"/>
        <v>2.3m WC - DWG# PT610801</v>
      </c>
      <c r="E527" s="1" t="s">
        <v>40</v>
      </c>
      <c r="F527" s="1">
        <f t="shared" si="35"/>
        <v>2.2999999999999998</v>
      </c>
      <c r="G527" s="12" t="s">
        <v>40</v>
      </c>
      <c r="L527" s="1">
        <v>1063248.97</v>
      </c>
      <c r="M527" s="1">
        <v>1063256</v>
      </c>
      <c r="N527" s="1">
        <v>2.2999999999999998</v>
      </c>
      <c r="O527" s="1" t="s">
        <v>734</v>
      </c>
      <c r="P527" s="1" t="s">
        <v>765</v>
      </c>
      <c r="Q527" s="1" t="s">
        <v>766</v>
      </c>
      <c r="R527" s="1" t="s">
        <v>766</v>
      </c>
      <c r="S527" s="1">
        <v>7.0300000000279397</v>
      </c>
    </row>
    <row r="528" spans="1:19" x14ac:dyDescent="0.2">
      <c r="A528" s="1">
        <f t="shared" si="32"/>
        <v>1063256</v>
      </c>
      <c r="B528" s="1">
        <f t="shared" si="32"/>
        <v>1063279</v>
      </c>
      <c r="C528" s="1" t="str">
        <f t="shared" si="33"/>
        <v>3.0m CG</v>
      </c>
      <c r="D528" s="1" t="str">
        <f t="shared" si="34"/>
        <v>3.0m CG - Alignment Sheets</v>
      </c>
      <c r="E528" s="1" t="s">
        <v>40</v>
      </c>
      <c r="F528" s="1">
        <f t="shared" si="35"/>
        <v>3</v>
      </c>
      <c r="G528" s="12" t="s">
        <v>40</v>
      </c>
      <c r="L528" s="1">
        <v>1063256</v>
      </c>
      <c r="M528" s="1">
        <v>1063279</v>
      </c>
      <c r="N528" s="1">
        <v>3</v>
      </c>
      <c r="O528" s="1" t="s">
        <v>722</v>
      </c>
      <c r="P528" s="1" t="s">
        <v>723</v>
      </c>
      <c r="Q528" s="1" t="s">
        <v>825</v>
      </c>
      <c r="R528" s="1" t="s">
        <v>826</v>
      </c>
      <c r="S528" s="1">
        <v>23</v>
      </c>
    </row>
    <row r="529" spans="1:19" x14ac:dyDescent="0.2">
      <c r="A529" s="1">
        <f t="shared" si="32"/>
        <v>1063279</v>
      </c>
      <c r="B529" s="1">
        <f t="shared" si="32"/>
        <v>1063280.97</v>
      </c>
      <c r="C529" s="1" t="str">
        <f t="shared" si="33"/>
        <v>2.3m WC</v>
      </c>
      <c r="D529" s="1" t="str">
        <f t="shared" si="34"/>
        <v>2.3m WC - DWG# PT610801</v>
      </c>
      <c r="E529" s="1" t="s">
        <v>40</v>
      </c>
      <c r="F529" s="1">
        <f t="shared" si="35"/>
        <v>2.2999999999999998</v>
      </c>
      <c r="G529" s="12" t="s">
        <v>40</v>
      </c>
      <c r="L529" s="1">
        <v>1063279</v>
      </c>
      <c r="M529" s="1">
        <v>1063280.97</v>
      </c>
      <c r="N529" s="1">
        <v>2.2999999999999998</v>
      </c>
      <c r="O529" s="1" t="s">
        <v>734</v>
      </c>
      <c r="P529" s="1" t="s">
        <v>765</v>
      </c>
      <c r="Q529" s="1" t="s">
        <v>766</v>
      </c>
      <c r="R529" s="1" t="s">
        <v>766</v>
      </c>
      <c r="S529" s="1">
        <v>1.9699999999720601</v>
      </c>
    </row>
    <row r="530" spans="1:19" x14ac:dyDescent="0.2">
      <c r="A530" s="1">
        <f t="shared" si="32"/>
        <v>1063280.97</v>
      </c>
      <c r="B530" s="1">
        <f t="shared" si="32"/>
        <v>1064262</v>
      </c>
      <c r="C530" s="1" t="str">
        <f t="shared" si="33"/>
        <v>2.0m MOTI</v>
      </c>
      <c r="D530" s="1" t="str">
        <f t="shared" si="34"/>
        <v>2.0m MOTI - MOTI Encroachment</v>
      </c>
      <c r="E530" s="1" t="s">
        <v>40</v>
      </c>
      <c r="F530" s="1">
        <f t="shared" si="35"/>
        <v>2</v>
      </c>
      <c r="G530" s="12" t="s">
        <v>40</v>
      </c>
      <c r="L530" s="1">
        <v>1063280.97</v>
      </c>
      <c r="M530" s="1">
        <v>1064262</v>
      </c>
      <c r="N530" s="1">
        <v>2</v>
      </c>
      <c r="O530" s="1" t="s">
        <v>770</v>
      </c>
      <c r="P530" s="1" t="s">
        <v>771</v>
      </c>
      <c r="Q530" s="1" t="s">
        <v>772</v>
      </c>
      <c r="R530" s="1" t="s">
        <v>773</v>
      </c>
      <c r="S530" s="1">
        <v>981.03000000002703</v>
      </c>
    </row>
    <row r="531" spans="1:19" x14ac:dyDescent="0.2">
      <c r="A531" s="1">
        <f t="shared" si="32"/>
        <v>1064262</v>
      </c>
      <c r="B531" s="1">
        <f t="shared" si="32"/>
        <v>1064630</v>
      </c>
      <c r="C531" s="1" t="str">
        <f t="shared" si="33"/>
        <v>1.2m CG</v>
      </c>
      <c r="D531" s="1" t="str">
        <f t="shared" si="34"/>
        <v>1.2m CG - Alignment Sheets</v>
      </c>
      <c r="E531" s="1" t="s">
        <v>40</v>
      </c>
      <c r="F531" s="1">
        <f t="shared" si="35"/>
        <v>1.2</v>
      </c>
      <c r="G531" s="12" t="s">
        <v>40</v>
      </c>
      <c r="L531" s="1">
        <v>1064262</v>
      </c>
      <c r="M531" s="1">
        <v>1064630</v>
      </c>
      <c r="N531" s="1">
        <v>1.2</v>
      </c>
      <c r="O531" s="1" t="s">
        <v>722</v>
      </c>
      <c r="P531" s="1" t="s">
        <v>723</v>
      </c>
      <c r="Q531" s="1" t="s">
        <v>763</v>
      </c>
      <c r="R531" s="1" t="s">
        <v>764</v>
      </c>
      <c r="S531" s="1">
        <v>368</v>
      </c>
    </row>
    <row r="532" spans="1:19" x14ac:dyDescent="0.2">
      <c r="A532" s="1">
        <f t="shared" si="32"/>
        <v>1064630</v>
      </c>
      <c r="B532" s="1">
        <f t="shared" si="32"/>
        <v>1064666.96</v>
      </c>
      <c r="C532" s="1" t="str">
        <f t="shared" si="33"/>
        <v>0.9m FG</v>
      </c>
      <c r="D532" s="1" t="str">
        <f t="shared" si="34"/>
        <v>0.9m FG - Default Depth</v>
      </c>
      <c r="E532" s="1" t="s">
        <v>40</v>
      </c>
      <c r="F532" s="1">
        <f t="shared" si="35"/>
        <v>0.9</v>
      </c>
      <c r="G532" s="12" t="s">
        <v>40</v>
      </c>
      <c r="L532" s="1">
        <v>1064630</v>
      </c>
      <c r="M532" s="1">
        <v>1064666.96</v>
      </c>
      <c r="N532" s="1">
        <v>0.9</v>
      </c>
      <c r="O532" s="1" t="s">
        <v>718</v>
      </c>
      <c r="P532" s="1" t="s">
        <v>719</v>
      </c>
      <c r="Q532" s="1" t="s">
        <v>720</v>
      </c>
      <c r="R532" s="1" t="s">
        <v>721</v>
      </c>
      <c r="S532" s="1">
        <v>36.959999999962697</v>
      </c>
    </row>
    <row r="533" spans="1:19" x14ac:dyDescent="0.2">
      <c r="A533" s="1">
        <f t="shared" si="32"/>
        <v>1064666.96</v>
      </c>
      <c r="B533" s="1">
        <f t="shared" si="32"/>
        <v>1064690.96</v>
      </c>
      <c r="C533" s="1" t="str">
        <f t="shared" si="33"/>
        <v>1.2m WC</v>
      </c>
      <c r="D533" s="1" t="str">
        <f t="shared" si="34"/>
        <v>1.2m WC - DWG# PT610201</v>
      </c>
      <c r="E533" s="1" t="s">
        <v>40</v>
      </c>
      <c r="F533" s="1">
        <f t="shared" si="35"/>
        <v>1.2</v>
      </c>
      <c r="G533" s="12" t="s">
        <v>40</v>
      </c>
      <c r="L533" s="1">
        <v>1064666.96</v>
      </c>
      <c r="M533" s="1">
        <v>1064690.96</v>
      </c>
      <c r="N533" s="1">
        <v>1.2</v>
      </c>
      <c r="O533" s="1" t="s">
        <v>734</v>
      </c>
      <c r="P533" s="1" t="s">
        <v>735</v>
      </c>
      <c r="Q533" s="1" t="s">
        <v>736</v>
      </c>
      <c r="R533" s="1" t="s">
        <v>736</v>
      </c>
      <c r="S533" s="1">
        <v>24</v>
      </c>
    </row>
    <row r="534" spans="1:19" x14ac:dyDescent="0.2">
      <c r="A534" s="1">
        <f t="shared" si="32"/>
        <v>1064690.96</v>
      </c>
      <c r="B534" s="1">
        <f t="shared" si="32"/>
        <v>1064769</v>
      </c>
      <c r="C534" s="1" t="str">
        <f t="shared" si="33"/>
        <v>0.9m FG</v>
      </c>
      <c r="D534" s="1" t="str">
        <f t="shared" si="34"/>
        <v>0.9m FG - Default Depth</v>
      </c>
      <c r="E534" s="1" t="s">
        <v>40</v>
      </c>
      <c r="F534" s="1">
        <f t="shared" si="35"/>
        <v>0.9</v>
      </c>
      <c r="G534" s="12" t="s">
        <v>40</v>
      </c>
      <c r="L534" s="1">
        <v>1064690.96</v>
      </c>
      <c r="M534" s="1">
        <v>1064769</v>
      </c>
      <c r="N534" s="1">
        <v>0.9</v>
      </c>
      <c r="O534" s="1" t="s">
        <v>718</v>
      </c>
      <c r="P534" s="1" t="s">
        <v>719</v>
      </c>
      <c r="Q534" s="1" t="s">
        <v>720</v>
      </c>
      <c r="R534" s="1" t="s">
        <v>721</v>
      </c>
      <c r="S534" s="1">
        <v>78.040000000037196</v>
      </c>
    </row>
    <row r="535" spans="1:19" x14ac:dyDescent="0.2">
      <c r="A535" s="1">
        <f t="shared" si="32"/>
        <v>1064769</v>
      </c>
      <c r="B535" s="1">
        <f t="shared" si="32"/>
        <v>1064773</v>
      </c>
      <c r="C535" s="1" t="str">
        <f t="shared" si="33"/>
        <v>1.2m CG</v>
      </c>
      <c r="D535" s="1" t="str">
        <f t="shared" si="34"/>
        <v>1.2m CG - Alignment Sheets</v>
      </c>
      <c r="E535" s="1" t="s">
        <v>40</v>
      </c>
      <c r="F535" s="1">
        <f t="shared" si="35"/>
        <v>1.2</v>
      </c>
      <c r="G535" s="12" t="s">
        <v>40</v>
      </c>
      <c r="L535" s="1">
        <v>1064769</v>
      </c>
      <c r="M535" s="1">
        <v>1064773</v>
      </c>
      <c r="N535" s="1">
        <v>1.2</v>
      </c>
      <c r="O535" s="1" t="s">
        <v>722</v>
      </c>
      <c r="P535" s="1" t="s">
        <v>723</v>
      </c>
      <c r="Q535" s="1" t="s">
        <v>763</v>
      </c>
      <c r="R535" s="1" t="s">
        <v>764</v>
      </c>
      <c r="S535" s="1">
        <v>4</v>
      </c>
    </row>
    <row r="536" spans="1:19" x14ac:dyDescent="0.2">
      <c r="A536" s="1">
        <f t="shared" si="32"/>
        <v>1064773</v>
      </c>
      <c r="B536" s="1">
        <f t="shared" si="32"/>
        <v>1064895</v>
      </c>
      <c r="C536" s="1" t="str">
        <f t="shared" si="33"/>
        <v>0.9m FG</v>
      </c>
      <c r="D536" s="1" t="str">
        <f t="shared" si="34"/>
        <v>0.9m FG - Default Depth</v>
      </c>
      <c r="E536" s="1" t="s">
        <v>40</v>
      </c>
      <c r="F536" s="1">
        <f t="shared" si="35"/>
        <v>0.9</v>
      </c>
      <c r="G536" s="12" t="s">
        <v>40</v>
      </c>
      <c r="L536" s="1">
        <v>1064773</v>
      </c>
      <c r="M536" s="1">
        <v>1064895</v>
      </c>
      <c r="N536" s="1">
        <v>0.9</v>
      </c>
      <c r="O536" s="1" t="s">
        <v>718</v>
      </c>
      <c r="P536" s="1" t="s">
        <v>719</v>
      </c>
      <c r="Q536" s="1" t="s">
        <v>720</v>
      </c>
      <c r="R536" s="1" t="s">
        <v>721</v>
      </c>
      <c r="S536" s="1">
        <v>122</v>
      </c>
    </row>
    <row r="537" spans="1:19" x14ac:dyDescent="0.2">
      <c r="A537" s="1">
        <f t="shared" si="32"/>
        <v>1064895</v>
      </c>
      <c r="B537" s="1">
        <f t="shared" si="32"/>
        <v>1065360</v>
      </c>
      <c r="C537" s="1" t="str">
        <f t="shared" si="33"/>
        <v>2.0m FG</v>
      </c>
      <c r="D537" s="1" t="str">
        <f t="shared" si="34"/>
        <v>2.0m FG - Alignment Sheets</v>
      </c>
      <c r="E537" s="1" t="s">
        <v>40</v>
      </c>
      <c r="F537" s="1">
        <f t="shared" si="35"/>
        <v>2</v>
      </c>
      <c r="G537" s="12" t="s">
        <v>40</v>
      </c>
      <c r="L537" s="1">
        <v>1064895</v>
      </c>
      <c r="M537" s="1">
        <v>1065360</v>
      </c>
      <c r="N537" s="1">
        <v>2</v>
      </c>
      <c r="O537" s="1" t="s">
        <v>718</v>
      </c>
      <c r="P537" s="1" t="s">
        <v>723</v>
      </c>
      <c r="Q537" s="1" t="s">
        <v>759</v>
      </c>
      <c r="R537" s="1" t="s">
        <v>760</v>
      </c>
      <c r="S537" s="1">
        <v>465</v>
      </c>
    </row>
    <row r="538" spans="1:19" x14ac:dyDescent="0.2">
      <c r="A538" s="1">
        <f t="shared" si="32"/>
        <v>1065360</v>
      </c>
      <c r="B538" s="1">
        <f t="shared" si="32"/>
        <v>1065805</v>
      </c>
      <c r="C538" s="1" t="str">
        <f t="shared" si="33"/>
        <v>0.9m FG</v>
      </c>
      <c r="D538" s="1" t="str">
        <f t="shared" si="34"/>
        <v>0.9m FG - Default Depth</v>
      </c>
      <c r="E538" s="1" t="s">
        <v>40</v>
      </c>
      <c r="F538" s="1">
        <f t="shared" si="35"/>
        <v>0.9</v>
      </c>
      <c r="G538" s="12" t="s">
        <v>40</v>
      </c>
      <c r="L538" s="1">
        <v>1065360</v>
      </c>
      <c r="M538" s="1">
        <v>1065805</v>
      </c>
      <c r="N538" s="1">
        <v>0.9</v>
      </c>
      <c r="O538" s="1" t="s">
        <v>718</v>
      </c>
      <c r="P538" s="1" t="s">
        <v>719</v>
      </c>
      <c r="Q538" s="1" t="s">
        <v>720</v>
      </c>
      <c r="R538" s="1" t="s">
        <v>721</v>
      </c>
      <c r="S538" s="1">
        <v>445</v>
      </c>
    </row>
    <row r="539" spans="1:19" x14ac:dyDescent="0.2">
      <c r="A539" s="1">
        <f t="shared" si="32"/>
        <v>1065805</v>
      </c>
      <c r="B539" s="1">
        <f t="shared" si="32"/>
        <v>1065870</v>
      </c>
      <c r="C539" s="1" t="str">
        <f t="shared" si="33"/>
        <v>2.0m MOTI</v>
      </c>
      <c r="D539" s="1" t="str">
        <f t="shared" si="34"/>
        <v>2.0m MOTI - MOTI Encroachment</v>
      </c>
      <c r="E539" s="1" t="s">
        <v>40</v>
      </c>
      <c r="F539" s="1">
        <f t="shared" si="35"/>
        <v>2</v>
      </c>
      <c r="G539" s="12" t="s">
        <v>40</v>
      </c>
      <c r="L539" s="1">
        <v>1065805</v>
      </c>
      <c r="M539" s="1">
        <v>1065870</v>
      </c>
      <c r="N539" s="1">
        <v>2</v>
      </c>
      <c r="O539" s="1" t="s">
        <v>770</v>
      </c>
      <c r="P539" s="1" t="s">
        <v>771</v>
      </c>
      <c r="Q539" s="1" t="s">
        <v>772</v>
      </c>
      <c r="R539" s="1" t="s">
        <v>773</v>
      </c>
      <c r="S539" s="1">
        <v>65</v>
      </c>
    </row>
    <row r="540" spans="1:19" x14ac:dyDescent="0.2">
      <c r="A540" s="1">
        <f t="shared" si="32"/>
        <v>1065870</v>
      </c>
      <c r="B540" s="1">
        <f t="shared" si="32"/>
        <v>1065937</v>
      </c>
      <c r="C540" s="1" t="str">
        <f t="shared" si="33"/>
        <v>0.9m FG</v>
      </c>
      <c r="D540" s="1" t="str">
        <f t="shared" si="34"/>
        <v>0.9m FG - Default Depth</v>
      </c>
      <c r="E540" s="1" t="s">
        <v>40</v>
      </c>
      <c r="F540" s="1">
        <f t="shared" si="35"/>
        <v>0.9</v>
      </c>
      <c r="G540" s="12" t="s">
        <v>40</v>
      </c>
      <c r="L540" s="1">
        <v>1065870</v>
      </c>
      <c r="M540" s="1">
        <v>1065937</v>
      </c>
      <c r="N540" s="1">
        <v>0.9</v>
      </c>
      <c r="O540" s="1" t="s">
        <v>718</v>
      </c>
      <c r="P540" s="1" t="s">
        <v>719</v>
      </c>
      <c r="Q540" s="1" t="s">
        <v>720</v>
      </c>
      <c r="R540" s="1" t="s">
        <v>721</v>
      </c>
      <c r="S540" s="1">
        <v>67</v>
      </c>
    </row>
    <row r="541" spans="1:19" x14ac:dyDescent="0.2">
      <c r="A541" s="1">
        <f t="shared" si="32"/>
        <v>1065937</v>
      </c>
      <c r="B541" s="1">
        <f t="shared" si="32"/>
        <v>1066029</v>
      </c>
      <c r="C541" s="1" t="str">
        <f t="shared" si="33"/>
        <v>2.0m MOTI</v>
      </c>
      <c r="D541" s="1" t="str">
        <f t="shared" si="34"/>
        <v>2.0m MOTI - MOTI Encroachment</v>
      </c>
      <c r="E541" s="1" t="s">
        <v>40</v>
      </c>
      <c r="F541" s="1">
        <f t="shared" si="35"/>
        <v>2</v>
      </c>
      <c r="G541" s="12" t="s">
        <v>40</v>
      </c>
      <c r="L541" s="1">
        <v>1065937</v>
      </c>
      <c r="M541" s="1">
        <v>1066029</v>
      </c>
      <c r="N541" s="1">
        <v>2</v>
      </c>
      <c r="O541" s="1" t="s">
        <v>770</v>
      </c>
      <c r="P541" s="1" t="s">
        <v>771</v>
      </c>
      <c r="Q541" s="1" t="s">
        <v>772</v>
      </c>
      <c r="R541" s="1" t="s">
        <v>773</v>
      </c>
      <c r="S541" s="1">
        <v>92</v>
      </c>
    </row>
    <row r="542" spans="1:19" x14ac:dyDescent="0.2">
      <c r="A542" s="1">
        <f t="shared" si="32"/>
        <v>1066029</v>
      </c>
      <c r="B542" s="1">
        <f t="shared" si="32"/>
        <v>1066053.27</v>
      </c>
      <c r="C542" s="1" t="str">
        <f t="shared" si="33"/>
        <v>0.9m FG</v>
      </c>
      <c r="D542" s="1" t="str">
        <f t="shared" si="34"/>
        <v>0.9m FG - Default Depth</v>
      </c>
      <c r="E542" s="1" t="s">
        <v>40</v>
      </c>
      <c r="F542" s="1">
        <f t="shared" si="35"/>
        <v>0.9</v>
      </c>
      <c r="G542" s="12" t="s">
        <v>40</v>
      </c>
      <c r="L542" s="1">
        <v>1066029</v>
      </c>
      <c r="M542" s="1">
        <v>1066053.27</v>
      </c>
      <c r="N542" s="1">
        <v>0.9</v>
      </c>
      <c r="O542" s="1" t="s">
        <v>718</v>
      </c>
      <c r="P542" s="1" t="s">
        <v>719</v>
      </c>
      <c r="Q542" s="1" t="s">
        <v>720</v>
      </c>
      <c r="R542" s="1" t="s">
        <v>721</v>
      </c>
      <c r="S542" s="1">
        <v>24.270000000018602</v>
      </c>
    </row>
    <row r="543" spans="1:19" x14ac:dyDescent="0.2">
      <c r="A543" s="1">
        <f t="shared" si="32"/>
        <v>1066053.27</v>
      </c>
      <c r="B543" s="1">
        <f t="shared" si="32"/>
        <v>1066077.27</v>
      </c>
      <c r="C543" s="1" t="str">
        <f t="shared" si="33"/>
        <v>1.2m WC</v>
      </c>
      <c r="D543" s="1" t="str">
        <f t="shared" si="34"/>
        <v>1.2m WC - DWG# PT610201</v>
      </c>
      <c r="E543" s="1" t="s">
        <v>40</v>
      </c>
      <c r="F543" s="1">
        <f t="shared" si="35"/>
        <v>1.2</v>
      </c>
      <c r="G543" s="12" t="s">
        <v>40</v>
      </c>
      <c r="L543" s="1">
        <v>1066053.27</v>
      </c>
      <c r="M543" s="1">
        <v>1066077.27</v>
      </c>
      <c r="N543" s="1">
        <v>1.2</v>
      </c>
      <c r="O543" s="1" t="s">
        <v>734</v>
      </c>
      <c r="P543" s="1" t="s">
        <v>735</v>
      </c>
      <c r="Q543" s="1" t="s">
        <v>736</v>
      </c>
      <c r="R543" s="1" t="s">
        <v>736</v>
      </c>
      <c r="S543" s="1">
        <v>24</v>
      </c>
    </row>
    <row r="544" spans="1:19" x14ac:dyDescent="0.2">
      <c r="A544" s="1">
        <f t="shared" si="32"/>
        <v>1066077.27</v>
      </c>
      <c r="B544" s="1">
        <f t="shared" si="32"/>
        <v>1066317.1000000001</v>
      </c>
      <c r="C544" s="1" t="str">
        <f t="shared" si="33"/>
        <v>0.9m FG</v>
      </c>
      <c r="D544" s="1" t="str">
        <f t="shared" si="34"/>
        <v>0.9m FG - Default Depth</v>
      </c>
      <c r="E544" s="1" t="s">
        <v>40</v>
      </c>
      <c r="F544" s="1">
        <f t="shared" si="35"/>
        <v>0.9</v>
      </c>
      <c r="G544" s="12" t="s">
        <v>40</v>
      </c>
      <c r="L544" s="1">
        <v>1066077.27</v>
      </c>
      <c r="M544" s="1">
        <v>1066317.1000000001</v>
      </c>
      <c r="N544" s="1">
        <v>0.9</v>
      </c>
      <c r="O544" s="1" t="s">
        <v>718</v>
      </c>
      <c r="P544" s="1" t="s">
        <v>719</v>
      </c>
      <c r="Q544" s="1" t="s">
        <v>720</v>
      </c>
      <c r="R544" s="1" t="s">
        <v>721</v>
      </c>
      <c r="S544" s="1">
        <v>239.83000000007399</v>
      </c>
    </row>
    <row r="545" spans="1:19" x14ac:dyDescent="0.2">
      <c r="A545" s="1">
        <f t="shared" si="32"/>
        <v>1066317.1000000001</v>
      </c>
      <c r="B545" s="1">
        <f t="shared" si="32"/>
        <v>1066341.1000000001</v>
      </c>
      <c r="C545" s="1" t="str">
        <f t="shared" si="33"/>
        <v>1.2m WC</v>
      </c>
      <c r="D545" s="1" t="str">
        <f t="shared" si="34"/>
        <v>1.2m WC - DWG# PT610201</v>
      </c>
      <c r="E545" s="1" t="s">
        <v>40</v>
      </c>
      <c r="F545" s="1">
        <f t="shared" si="35"/>
        <v>1.2</v>
      </c>
      <c r="G545" s="12" t="s">
        <v>40</v>
      </c>
      <c r="L545" s="1">
        <v>1066317.1000000001</v>
      </c>
      <c r="M545" s="1">
        <v>1066341.1000000001</v>
      </c>
      <c r="N545" s="1">
        <v>1.2</v>
      </c>
      <c r="O545" s="1" t="s">
        <v>734</v>
      </c>
      <c r="P545" s="1" t="s">
        <v>735</v>
      </c>
      <c r="Q545" s="1" t="s">
        <v>736</v>
      </c>
      <c r="R545" s="1" t="s">
        <v>736</v>
      </c>
      <c r="S545" s="1">
        <v>24</v>
      </c>
    </row>
    <row r="546" spans="1:19" x14ac:dyDescent="0.2">
      <c r="A546" s="1">
        <f t="shared" si="32"/>
        <v>1066341.1000000001</v>
      </c>
      <c r="B546" s="1">
        <f t="shared" si="32"/>
        <v>1066930</v>
      </c>
      <c r="C546" s="1" t="str">
        <f t="shared" si="33"/>
        <v>0.9m FG</v>
      </c>
      <c r="D546" s="1" t="str">
        <f t="shared" si="34"/>
        <v>0.9m FG - Default Depth</v>
      </c>
      <c r="E546" s="1" t="s">
        <v>40</v>
      </c>
      <c r="F546" s="1">
        <f t="shared" si="35"/>
        <v>0.9</v>
      </c>
      <c r="G546" s="12" t="s">
        <v>40</v>
      </c>
      <c r="L546" s="1">
        <v>1066341.1000000001</v>
      </c>
      <c r="M546" s="1">
        <v>1066930</v>
      </c>
      <c r="N546" s="1">
        <v>0.9</v>
      </c>
      <c r="O546" s="1" t="s">
        <v>718</v>
      </c>
      <c r="P546" s="1" t="s">
        <v>719</v>
      </c>
      <c r="Q546" s="1" t="s">
        <v>720</v>
      </c>
      <c r="R546" s="1" t="s">
        <v>721</v>
      </c>
      <c r="S546" s="1">
        <v>588.89999999990596</v>
      </c>
    </row>
    <row r="547" spans="1:19" x14ac:dyDescent="0.2">
      <c r="A547" s="1">
        <f t="shared" si="32"/>
        <v>1066930</v>
      </c>
      <c r="B547" s="1">
        <f t="shared" si="32"/>
        <v>1066947</v>
      </c>
      <c r="C547" s="1" t="str">
        <f t="shared" si="33"/>
        <v>2.0m MOTI</v>
      </c>
      <c r="D547" s="1" t="str">
        <f t="shared" si="34"/>
        <v>2.0m MOTI - MOTI Encroachment</v>
      </c>
      <c r="E547" s="1" t="s">
        <v>40</v>
      </c>
      <c r="F547" s="1">
        <f t="shared" si="35"/>
        <v>2</v>
      </c>
      <c r="G547" s="12" t="s">
        <v>40</v>
      </c>
      <c r="L547" s="1">
        <v>1066930</v>
      </c>
      <c r="M547" s="1">
        <v>1066947</v>
      </c>
      <c r="N547" s="1">
        <v>2</v>
      </c>
      <c r="O547" s="1" t="s">
        <v>770</v>
      </c>
      <c r="P547" s="1" t="s">
        <v>771</v>
      </c>
      <c r="Q547" s="1" t="s">
        <v>772</v>
      </c>
      <c r="R547" s="1" t="s">
        <v>773</v>
      </c>
      <c r="S547" s="1">
        <v>17</v>
      </c>
    </row>
    <row r="548" spans="1:19" x14ac:dyDescent="0.2">
      <c r="A548" s="1">
        <f t="shared" si="32"/>
        <v>1066947</v>
      </c>
      <c r="B548" s="1">
        <f t="shared" si="32"/>
        <v>1066989</v>
      </c>
      <c r="C548" s="1" t="str">
        <f t="shared" si="33"/>
        <v>2.3m CG</v>
      </c>
      <c r="D548" s="1" t="str">
        <f t="shared" si="34"/>
        <v>2.3m CG - Alignment Sheets</v>
      </c>
      <c r="E548" s="1" t="s">
        <v>40</v>
      </c>
      <c r="F548" s="1">
        <f t="shared" si="35"/>
        <v>2.2999999999999998</v>
      </c>
      <c r="G548" s="12" t="s">
        <v>40</v>
      </c>
      <c r="L548" s="1">
        <v>1066947</v>
      </c>
      <c r="M548" s="1">
        <v>1066989</v>
      </c>
      <c r="N548" s="1">
        <v>2.2999999999999998</v>
      </c>
      <c r="O548" s="1" t="s">
        <v>722</v>
      </c>
      <c r="P548" s="1" t="s">
        <v>723</v>
      </c>
      <c r="Q548" s="1" t="s">
        <v>839</v>
      </c>
      <c r="R548" s="1" t="s">
        <v>840</v>
      </c>
      <c r="S548" s="1">
        <v>42</v>
      </c>
    </row>
    <row r="549" spans="1:19" x14ac:dyDescent="0.2">
      <c r="A549" s="1">
        <f t="shared" si="32"/>
        <v>1066989</v>
      </c>
      <c r="B549" s="1">
        <f t="shared" si="32"/>
        <v>1066991</v>
      </c>
      <c r="C549" s="1" t="str">
        <f t="shared" si="33"/>
        <v>2.0m MOTI</v>
      </c>
      <c r="D549" s="1" t="str">
        <f t="shared" si="34"/>
        <v>2.0m MOTI - MOTI Encroachment</v>
      </c>
      <c r="E549" s="1" t="s">
        <v>40</v>
      </c>
      <c r="F549" s="1">
        <f t="shared" si="35"/>
        <v>2</v>
      </c>
      <c r="G549" s="12" t="s">
        <v>40</v>
      </c>
      <c r="L549" s="1">
        <v>1066989</v>
      </c>
      <c r="M549" s="1">
        <v>1066991</v>
      </c>
      <c r="N549" s="1">
        <v>2</v>
      </c>
      <c r="O549" s="1" t="s">
        <v>770</v>
      </c>
      <c r="P549" s="1" t="s">
        <v>771</v>
      </c>
      <c r="Q549" s="1" t="s">
        <v>772</v>
      </c>
      <c r="R549" s="1" t="s">
        <v>773</v>
      </c>
      <c r="S549" s="1">
        <v>2</v>
      </c>
    </row>
    <row r="550" spans="1:19" x14ac:dyDescent="0.2">
      <c r="A550" s="1">
        <f t="shared" si="32"/>
        <v>1066991</v>
      </c>
      <c r="B550" s="1">
        <f t="shared" si="32"/>
        <v>1067010</v>
      </c>
      <c r="C550" s="1" t="str">
        <f t="shared" si="33"/>
        <v>2.5m CG</v>
      </c>
      <c r="D550" s="1" t="str">
        <f t="shared" si="34"/>
        <v>2.5m CG - Alignment Sheets</v>
      </c>
      <c r="E550" s="1" t="s">
        <v>40</v>
      </c>
      <c r="F550" s="1">
        <f t="shared" si="35"/>
        <v>2.5</v>
      </c>
      <c r="G550" s="12" t="s">
        <v>40</v>
      </c>
      <c r="L550" s="1">
        <v>1066991</v>
      </c>
      <c r="M550" s="1">
        <v>1067010</v>
      </c>
      <c r="N550" s="1">
        <v>2.5</v>
      </c>
      <c r="O550" s="1" t="s">
        <v>722</v>
      </c>
      <c r="P550" s="1" t="s">
        <v>723</v>
      </c>
      <c r="Q550" s="1" t="s">
        <v>827</v>
      </c>
      <c r="R550" s="1" t="s">
        <v>828</v>
      </c>
      <c r="S550" s="1">
        <v>19</v>
      </c>
    </row>
    <row r="551" spans="1:19" x14ac:dyDescent="0.2">
      <c r="A551" s="1">
        <f t="shared" si="32"/>
        <v>1067010</v>
      </c>
      <c r="B551" s="1">
        <f t="shared" si="32"/>
        <v>1067047</v>
      </c>
      <c r="C551" s="1" t="str">
        <f t="shared" si="33"/>
        <v>1.5m CG/2.3m FG</v>
      </c>
      <c r="D551" s="1" t="str">
        <f t="shared" si="34"/>
        <v>1.5m CG/2.3m FG - Alignment Sheets</v>
      </c>
      <c r="E551" s="1" t="s">
        <v>40</v>
      </c>
      <c r="F551" s="1">
        <f t="shared" si="35"/>
        <v>1.5</v>
      </c>
      <c r="G551" s="12" t="s">
        <v>40</v>
      </c>
      <c r="L551" s="1">
        <v>1067010</v>
      </c>
      <c r="M551" s="1">
        <v>1067047</v>
      </c>
      <c r="N551" s="1" t="s">
        <v>742</v>
      </c>
      <c r="O551" s="1" t="s">
        <v>743</v>
      </c>
      <c r="P551" s="1" t="s">
        <v>723</v>
      </c>
      <c r="Q551" s="1" t="s">
        <v>744</v>
      </c>
      <c r="R551" s="1" t="s">
        <v>745</v>
      </c>
      <c r="S551" s="1">
        <v>37</v>
      </c>
    </row>
    <row r="552" spans="1:19" x14ac:dyDescent="0.2">
      <c r="A552" s="1">
        <f t="shared" si="32"/>
        <v>1067047</v>
      </c>
      <c r="B552" s="1">
        <f t="shared" si="32"/>
        <v>1067370</v>
      </c>
      <c r="C552" s="1" t="str">
        <f t="shared" si="33"/>
        <v>2.0m MOTI</v>
      </c>
      <c r="D552" s="1" t="str">
        <f t="shared" si="34"/>
        <v>2.0m MOTI - MOTI Encroachment</v>
      </c>
      <c r="E552" s="1" t="s">
        <v>40</v>
      </c>
      <c r="F552" s="1">
        <f t="shared" si="35"/>
        <v>2</v>
      </c>
      <c r="G552" s="12" t="s">
        <v>40</v>
      </c>
      <c r="L552" s="1">
        <v>1067047</v>
      </c>
      <c r="M552" s="1">
        <v>1067370</v>
      </c>
      <c r="N552" s="1">
        <v>2</v>
      </c>
      <c r="O552" s="1" t="s">
        <v>770</v>
      </c>
      <c r="P552" s="1" t="s">
        <v>771</v>
      </c>
      <c r="Q552" s="1" t="s">
        <v>772</v>
      </c>
      <c r="R552" s="1" t="s">
        <v>773</v>
      </c>
      <c r="S552" s="1">
        <v>323</v>
      </c>
    </row>
    <row r="553" spans="1:19" x14ac:dyDescent="0.2">
      <c r="A553" s="1">
        <f t="shared" si="32"/>
        <v>1067370</v>
      </c>
      <c r="B553" s="1">
        <f t="shared" si="32"/>
        <v>1067557</v>
      </c>
      <c r="C553" s="1" t="str">
        <f t="shared" si="33"/>
        <v>2.3m CG</v>
      </c>
      <c r="D553" s="1" t="str">
        <f t="shared" si="34"/>
        <v>2.3m CG - Alignment Sheets</v>
      </c>
      <c r="E553" s="1" t="s">
        <v>40</v>
      </c>
      <c r="F553" s="1">
        <f t="shared" si="35"/>
        <v>2.2999999999999998</v>
      </c>
      <c r="G553" s="12" t="s">
        <v>40</v>
      </c>
      <c r="L553" s="1">
        <v>1067370</v>
      </c>
      <c r="M553" s="1">
        <v>1067557</v>
      </c>
      <c r="N553" s="1">
        <v>2.2999999999999998</v>
      </c>
      <c r="O553" s="1" t="s">
        <v>722</v>
      </c>
      <c r="P553" s="1" t="s">
        <v>723</v>
      </c>
      <c r="Q553" s="1" t="s">
        <v>839</v>
      </c>
      <c r="R553" s="1" t="s">
        <v>840</v>
      </c>
      <c r="S553" s="1">
        <v>187</v>
      </c>
    </row>
    <row r="554" spans="1:19" x14ac:dyDescent="0.2">
      <c r="A554" s="1">
        <f t="shared" si="32"/>
        <v>1067557</v>
      </c>
      <c r="B554" s="1">
        <f t="shared" si="32"/>
        <v>1067616</v>
      </c>
      <c r="C554" s="1" t="str">
        <f t="shared" si="33"/>
        <v>1.2m CG/1.5m FG</v>
      </c>
      <c r="D554" s="1" t="str">
        <f t="shared" si="34"/>
        <v>1.2m CG/1.5m FG - Alignment Sheets</v>
      </c>
      <c r="E554" s="1" t="s">
        <v>40</v>
      </c>
      <c r="F554" s="1">
        <f t="shared" si="35"/>
        <v>1.2</v>
      </c>
      <c r="G554" s="12" t="s">
        <v>40</v>
      </c>
      <c r="L554" s="1">
        <v>1067557</v>
      </c>
      <c r="M554" s="1">
        <v>1067616</v>
      </c>
      <c r="N554" s="1" t="s">
        <v>749</v>
      </c>
      <c r="O554" s="1" t="s">
        <v>743</v>
      </c>
      <c r="P554" s="1" t="s">
        <v>723</v>
      </c>
      <c r="Q554" s="1" t="s">
        <v>750</v>
      </c>
      <c r="R554" s="1" t="s">
        <v>751</v>
      </c>
      <c r="S554" s="1">
        <v>59</v>
      </c>
    </row>
    <row r="555" spans="1:19" x14ac:dyDescent="0.2">
      <c r="A555" s="1">
        <f t="shared" si="32"/>
        <v>1067616</v>
      </c>
      <c r="B555" s="1">
        <f t="shared" si="32"/>
        <v>1068616</v>
      </c>
      <c r="C555" s="1" t="str">
        <f t="shared" si="33"/>
        <v>1.2m CG</v>
      </c>
      <c r="D555" s="1" t="str">
        <f t="shared" si="34"/>
        <v>1.2m CG - Alignment Sheets</v>
      </c>
      <c r="E555" s="1" t="s">
        <v>40</v>
      </c>
      <c r="F555" s="1">
        <f t="shared" si="35"/>
        <v>1.2</v>
      </c>
      <c r="G555" s="12" t="s">
        <v>40</v>
      </c>
      <c r="L555" s="1">
        <v>1067616</v>
      </c>
      <c r="M555" s="1">
        <v>1068616</v>
      </c>
      <c r="N555" s="1">
        <v>1.2</v>
      </c>
      <c r="O555" s="1" t="s">
        <v>722</v>
      </c>
      <c r="P555" s="1" t="s">
        <v>723</v>
      </c>
      <c r="Q555" s="1" t="s">
        <v>763</v>
      </c>
      <c r="R555" s="1" t="s">
        <v>764</v>
      </c>
      <c r="S555" s="1">
        <v>1000</v>
      </c>
    </row>
    <row r="556" spans="1:19" x14ac:dyDescent="0.2">
      <c r="A556" s="1">
        <f t="shared" si="32"/>
        <v>1068616</v>
      </c>
      <c r="B556" s="1">
        <f t="shared" si="32"/>
        <v>1068651</v>
      </c>
      <c r="C556" s="1" t="str">
        <f t="shared" si="33"/>
        <v>2.0m MOTI</v>
      </c>
      <c r="D556" s="1" t="str">
        <f t="shared" si="34"/>
        <v>2.0m MOTI - MOTI Encroachment</v>
      </c>
      <c r="E556" s="1" t="s">
        <v>40</v>
      </c>
      <c r="F556" s="1">
        <f t="shared" si="35"/>
        <v>2</v>
      </c>
      <c r="G556" s="12" t="s">
        <v>40</v>
      </c>
      <c r="L556" s="1">
        <v>1068616</v>
      </c>
      <c r="M556" s="1">
        <v>1068651</v>
      </c>
      <c r="N556" s="1">
        <v>2</v>
      </c>
      <c r="O556" s="1" t="s">
        <v>770</v>
      </c>
      <c r="P556" s="1" t="s">
        <v>771</v>
      </c>
      <c r="Q556" s="1" t="s">
        <v>772</v>
      </c>
      <c r="R556" s="1" t="s">
        <v>773</v>
      </c>
      <c r="S556" s="1">
        <v>35</v>
      </c>
    </row>
    <row r="557" spans="1:19" x14ac:dyDescent="0.2">
      <c r="A557" s="1">
        <f t="shared" si="32"/>
        <v>1068651</v>
      </c>
      <c r="B557" s="1">
        <f t="shared" si="32"/>
        <v>1068686</v>
      </c>
      <c r="C557" s="1" t="str">
        <f t="shared" si="33"/>
        <v>3.0m CG</v>
      </c>
      <c r="D557" s="1" t="str">
        <f t="shared" si="34"/>
        <v>3.0m CG - Alignment Sheets</v>
      </c>
      <c r="E557" s="1" t="s">
        <v>40</v>
      </c>
      <c r="F557" s="1">
        <f t="shared" si="35"/>
        <v>3</v>
      </c>
      <c r="G557" s="12" t="s">
        <v>40</v>
      </c>
      <c r="L557" s="1">
        <v>1068651</v>
      </c>
      <c r="M557" s="1">
        <v>1068686</v>
      </c>
      <c r="N557" s="1">
        <v>3</v>
      </c>
      <c r="O557" s="1" t="s">
        <v>722</v>
      </c>
      <c r="P557" s="1" t="s">
        <v>723</v>
      </c>
      <c r="Q557" s="1" t="s">
        <v>825</v>
      </c>
      <c r="R557" s="1" t="s">
        <v>826</v>
      </c>
      <c r="S557" s="1">
        <v>35</v>
      </c>
    </row>
    <row r="558" spans="1:19" x14ac:dyDescent="0.2">
      <c r="A558" s="1">
        <f t="shared" si="32"/>
        <v>1068686</v>
      </c>
      <c r="B558" s="1">
        <f t="shared" si="32"/>
        <v>1068764</v>
      </c>
      <c r="C558" s="1" t="str">
        <f t="shared" si="33"/>
        <v>2.0m MOTI</v>
      </c>
      <c r="D558" s="1" t="str">
        <f t="shared" si="34"/>
        <v>2.0m MOTI - MOTI Encroachment</v>
      </c>
      <c r="E558" s="1" t="s">
        <v>40</v>
      </c>
      <c r="F558" s="1">
        <f t="shared" si="35"/>
        <v>2</v>
      </c>
      <c r="G558" s="12" t="s">
        <v>40</v>
      </c>
      <c r="L558" s="1">
        <v>1068686</v>
      </c>
      <c r="M558" s="1">
        <v>1068764</v>
      </c>
      <c r="N558" s="1">
        <v>2</v>
      </c>
      <c r="O558" s="1" t="s">
        <v>770</v>
      </c>
      <c r="P558" s="1" t="s">
        <v>771</v>
      </c>
      <c r="Q558" s="1" t="s">
        <v>772</v>
      </c>
      <c r="R558" s="1" t="s">
        <v>773</v>
      </c>
      <c r="S558" s="1">
        <v>78</v>
      </c>
    </row>
    <row r="559" spans="1:19" x14ac:dyDescent="0.2">
      <c r="A559" s="1">
        <f t="shared" si="32"/>
        <v>1068764</v>
      </c>
      <c r="B559" s="1">
        <f t="shared" si="32"/>
        <v>1068789</v>
      </c>
      <c r="C559" s="1" t="str">
        <f t="shared" si="33"/>
        <v>3.0m CG</v>
      </c>
      <c r="D559" s="1" t="str">
        <f t="shared" si="34"/>
        <v>3.0m CG - Alignment Sheets</v>
      </c>
      <c r="E559" s="1" t="s">
        <v>40</v>
      </c>
      <c r="F559" s="1">
        <f t="shared" si="35"/>
        <v>3</v>
      </c>
      <c r="G559" s="12" t="s">
        <v>40</v>
      </c>
      <c r="L559" s="1">
        <v>1068764</v>
      </c>
      <c r="M559" s="1">
        <v>1068789</v>
      </c>
      <c r="N559" s="1">
        <v>3</v>
      </c>
      <c r="O559" s="1" t="s">
        <v>722</v>
      </c>
      <c r="P559" s="1" t="s">
        <v>723</v>
      </c>
      <c r="Q559" s="1" t="s">
        <v>825</v>
      </c>
      <c r="R559" s="1" t="s">
        <v>826</v>
      </c>
      <c r="S559" s="1">
        <v>25</v>
      </c>
    </row>
    <row r="560" spans="1:19" x14ac:dyDescent="0.2">
      <c r="A560" s="1">
        <f t="shared" si="32"/>
        <v>1068789</v>
      </c>
      <c r="B560" s="1">
        <f t="shared" si="32"/>
        <v>1068789.1185999999</v>
      </c>
      <c r="C560" s="1" t="str">
        <f t="shared" si="33"/>
        <v>3.0m DD</v>
      </c>
      <c r="D560" s="1" t="str">
        <f t="shared" si="34"/>
        <v>3.0m DD - BGC Dominant Design</v>
      </c>
      <c r="E560" s="1" t="s">
        <v>40</v>
      </c>
      <c r="F560" s="1">
        <f t="shared" si="35"/>
        <v>3</v>
      </c>
      <c r="G560" s="12" t="s">
        <v>40</v>
      </c>
      <c r="L560" s="1">
        <v>1068789</v>
      </c>
      <c r="M560" s="1">
        <v>1068789.1185999999</v>
      </c>
      <c r="N560" s="1">
        <v>3</v>
      </c>
      <c r="O560" s="1" t="s">
        <v>730</v>
      </c>
      <c r="P560" s="1" t="s">
        <v>731</v>
      </c>
      <c r="Q560" s="1" t="s">
        <v>823</v>
      </c>
      <c r="R560" s="1" t="s">
        <v>824</v>
      </c>
      <c r="S560" s="1">
        <v>0.118599999928846</v>
      </c>
    </row>
    <row r="561" spans="1:19" x14ac:dyDescent="0.2">
      <c r="A561" s="1">
        <f t="shared" si="32"/>
        <v>1068789.1185999999</v>
      </c>
      <c r="B561" s="1">
        <f t="shared" si="32"/>
        <v>1068797</v>
      </c>
      <c r="C561" s="1" t="str">
        <f t="shared" si="33"/>
        <v>2.0m MOTI</v>
      </c>
      <c r="D561" s="1" t="str">
        <f t="shared" si="34"/>
        <v>2.0m MOTI - MOTI Encroachment</v>
      </c>
      <c r="E561" s="1" t="s">
        <v>40</v>
      </c>
      <c r="F561" s="1">
        <f t="shared" si="35"/>
        <v>2</v>
      </c>
      <c r="G561" s="12" t="s">
        <v>40</v>
      </c>
      <c r="L561" s="1">
        <v>1068789.1185999999</v>
      </c>
      <c r="M561" s="1">
        <v>1068797</v>
      </c>
      <c r="N561" s="1">
        <v>2</v>
      </c>
      <c r="O561" s="1" t="s">
        <v>770</v>
      </c>
      <c r="P561" s="1" t="s">
        <v>771</v>
      </c>
      <c r="Q561" s="1" t="s">
        <v>772</v>
      </c>
      <c r="R561" s="1" t="s">
        <v>773</v>
      </c>
      <c r="S561" s="1">
        <v>7.8814000000711504</v>
      </c>
    </row>
    <row r="562" spans="1:19" x14ac:dyDescent="0.2">
      <c r="A562" s="1">
        <f t="shared" si="32"/>
        <v>1068797</v>
      </c>
      <c r="B562" s="1">
        <f t="shared" si="32"/>
        <v>1068898</v>
      </c>
      <c r="C562" s="1" t="str">
        <f t="shared" si="33"/>
        <v>2.0m CG</v>
      </c>
      <c r="D562" s="1" t="str">
        <f t="shared" si="34"/>
        <v>2.0m CG - Alignment Sheets</v>
      </c>
      <c r="E562" s="1" t="s">
        <v>40</v>
      </c>
      <c r="F562" s="1">
        <f t="shared" si="35"/>
        <v>2</v>
      </c>
      <c r="G562" s="12" t="s">
        <v>40</v>
      </c>
      <c r="L562" s="1">
        <v>1068797</v>
      </c>
      <c r="M562" s="1">
        <v>1068898</v>
      </c>
      <c r="N562" s="1">
        <v>2</v>
      </c>
      <c r="O562" s="1" t="s">
        <v>722</v>
      </c>
      <c r="P562" s="1" t="s">
        <v>723</v>
      </c>
      <c r="Q562" s="1" t="s">
        <v>774</v>
      </c>
      <c r="R562" s="1" t="s">
        <v>775</v>
      </c>
      <c r="S562" s="1">
        <v>101</v>
      </c>
    </row>
    <row r="563" spans="1:19" x14ac:dyDescent="0.2">
      <c r="A563" s="1">
        <f t="shared" si="32"/>
        <v>1068898</v>
      </c>
      <c r="B563" s="1">
        <f t="shared" si="32"/>
        <v>1068990</v>
      </c>
      <c r="C563" s="1" t="str">
        <f t="shared" si="33"/>
        <v>0.9m FG</v>
      </c>
      <c r="D563" s="1" t="str">
        <f t="shared" si="34"/>
        <v>0.9m FG - Default Depth</v>
      </c>
      <c r="E563" s="1" t="s">
        <v>40</v>
      </c>
      <c r="F563" s="1">
        <f t="shared" si="35"/>
        <v>0.9</v>
      </c>
      <c r="G563" s="12" t="s">
        <v>40</v>
      </c>
      <c r="L563" s="1">
        <v>1068898</v>
      </c>
      <c r="M563" s="1">
        <v>1068990</v>
      </c>
      <c r="N563" s="1">
        <v>0.9</v>
      </c>
      <c r="O563" s="1" t="s">
        <v>718</v>
      </c>
      <c r="P563" s="1" t="s">
        <v>719</v>
      </c>
      <c r="Q563" s="1" t="s">
        <v>720</v>
      </c>
      <c r="R563" s="1" t="s">
        <v>721</v>
      </c>
      <c r="S563" s="1">
        <v>92</v>
      </c>
    </row>
    <row r="564" spans="1:19" x14ac:dyDescent="0.2">
      <c r="A564" s="1">
        <f t="shared" si="32"/>
        <v>1068990</v>
      </c>
      <c r="B564" s="1">
        <f t="shared" si="32"/>
        <v>1069151</v>
      </c>
      <c r="C564" s="1" t="str">
        <f t="shared" si="33"/>
        <v>2.0m MOTI</v>
      </c>
      <c r="D564" s="1" t="str">
        <f t="shared" si="34"/>
        <v>2.0m MOTI - MOTI Encroachment</v>
      </c>
      <c r="E564" s="1" t="s">
        <v>40</v>
      </c>
      <c r="F564" s="1">
        <f t="shared" si="35"/>
        <v>2</v>
      </c>
      <c r="G564" s="12" t="s">
        <v>40</v>
      </c>
      <c r="L564" s="1">
        <v>1068990</v>
      </c>
      <c r="M564" s="1">
        <v>1069151</v>
      </c>
      <c r="N564" s="1">
        <v>2</v>
      </c>
      <c r="O564" s="1" t="s">
        <v>770</v>
      </c>
      <c r="P564" s="1" t="s">
        <v>771</v>
      </c>
      <c r="Q564" s="1" t="s">
        <v>772</v>
      </c>
      <c r="R564" s="1" t="s">
        <v>773</v>
      </c>
      <c r="S564" s="1">
        <v>161</v>
      </c>
    </row>
    <row r="565" spans="1:19" x14ac:dyDescent="0.2">
      <c r="A565" s="1">
        <f t="shared" si="32"/>
        <v>1069151</v>
      </c>
      <c r="B565" s="1">
        <f t="shared" si="32"/>
        <v>1069180</v>
      </c>
      <c r="C565" s="1" t="str">
        <f t="shared" si="33"/>
        <v>3.0m DD</v>
      </c>
      <c r="D565" s="1" t="str">
        <f t="shared" si="34"/>
        <v>3.0m DD - BGC Dominant Design</v>
      </c>
      <c r="E565" s="1" t="s">
        <v>40</v>
      </c>
      <c r="F565" s="1">
        <f t="shared" si="35"/>
        <v>3</v>
      </c>
      <c r="G565" s="12" t="s">
        <v>40</v>
      </c>
      <c r="L565" s="1">
        <v>1069151</v>
      </c>
      <c r="M565" s="1">
        <v>1069180</v>
      </c>
      <c r="N565" s="1">
        <v>3</v>
      </c>
      <c r="O565" s="1" t="s">
        <v>730</v>
      </c>
      <c r="P565" s="1" t="s">
        <v>731</v>
      </c>
      <c r="Q565" s="1" t="s">
        <v>823</v>
      </c>
      <c r="R565" s="1" t="s">
        <v>824</v>
      </c>
      <c r="S565" s="1">
        <v>29</v>
      </c>
    </row>
    <row r="566" spans="1:19" x14ac:dyDescent="0.2">
      <c r="A566" s="1">
        <f t="shared" si="32"/>
        <v>1069180</v>
      </c>
      <c r="B566" s="1">
        <f t="shared" si="32"/>
        <v>1069619</v>
      </c>
      <c r="C566" s="1" t="str">
        <f t="shared" si="33"/>
        <v>2.0m MOTI</v>
      </c>
      <c r="D566" s="1" t="str">
        <f t="shared" si="34"/>
        <v>2.0m MOTI - MOTI Encroachment</v>
      </c>
      <c r="E566" s="1" t="s">
        <v>40</v>
      </c>
      <c r="F566" s="1">
        <f t="shared" si="35"/>
        <v>2</v>
      </c>
      <c r="G566" s="12" t="s">
        <v>40</v>
      </c>
      <c r="L566" s="1">
        <v>1069180</v>
      </c>
      <c r="M566" s="1">
        <v>1069619</v>
      </c>
      <c r="N566" s="1">
        <v>2</v>
      </c>
      <c r="O566" s="1" t="s">
        <v>770</v>
      </c>
      <c r="P566" s="1" t="s">
        <v>771</v>
      </c>
      <c r="Q566" s="1" t="s">
        <v>772</v>
      </c>
      <c r="R566" s="1" t="s">
        <v>773</v>
      </c>
      <c r="S566" s="1">
        <v>439</v>
      </c>
    </row>
    <row r="567" spans="1:19" x14ac:dyDescent="0.2">
      <c r="A567" s="1">
        <f t="shared" si="32"/>
        <v>1069619</v>
      </c>
      <c r="B567" s="1">
        <f t="shared" si="32"/>
        <v>1069659</v>
      </c>
      <c r="C567" s="1" t="str">
        <f t="shared" si="33"/>
        <v>1.2m CG</v>
      </c>
      <c r="D567" s="1" t="str">
        <f t="shared" si="34"/>
        <v>1.2m CG - Alignment Sheets</v>
      </c>
      <c r="E567" s="1" t="s">
        <v>40</v>
      </c>
      <c r="F567" s="1">
        <f t="shared" si="35"/>
        <v>1.2</v>
      </c>
      <c r="G567" s="12" t="s">
        <v>40</v>
      </c>
      <c r="L567" s="1">
        <v>1069619</v>
      </c>
      <c r="M567" s="1">
        <v>1069659</v>
      </c>
      <c r="N567" s="1">
        <v>1.2</v>
      </c>
      <c r="O567" s="1" t="s">
        <v>722</v>
      </c>
      <c r="P567" s="1" t="s">
        <v>723</v>
      </c>
      <c r="Q567" s="1" t="s">
        <v>763</v>
      </c>
      <c r="R567" s="1" t="s">
        <v>764</v>
      </c>
      <c r="S567" s="1">
        <v>40</v>
      </c>
    </row>
    <row r="568" spans="1:19" x14ac:dyDescent="0.2">
      <c r="A568" s="1">
        <f t="shared" si="32"/>
        <v>1069659</v>
      </c>
      <c r="B568" s="1">
        <f t="shared" si="32"/>
        <v>1070105.7808000001</v>
      </c>
      <c r="C568" s="1" t="str">
        <f t="shared" si="33"/>
        <v>2.0m CG</v>
      </c>
      <c r="D568" s="1" t="str">
        <f t="shared" si="34"/>
        <v>2.0m CG - Alignment Sheets</v>
      </c>
      <c r="E568" s="1" t="s">
        <v>40</v>
      </c>
      <c r="F568" s="1">
        <f t="shared" si="35"/>
        <v>2</v>
      </c>
      <c r="G568" s="12" t="s">
        <v>40</v>
      </c>
      <c r="L568" s="1">
        <v>1069659</v>
      </c>
      <c r="M568" s="1">
        <v>1070105.7808000001</v>
      </c>
      <c r="N568" s="1">
        <v>2</v>
      </c>
      <c r="O568" s="1" t="s">
        <v>722</v>
      </c>
      <c r="P568" s="1" t="s">
        <v>723</v>
      </c>
      <c r="Q568" s="1" t="s">
        <v>774</v>
      </c>
      <c r="R568" s="1" t="s">
        <v>775</v>
      </c>
      <c r="S568" s="1">
        <v>446.78080000006503</v>
      </c>
    </row>
    <row r="569" spans="1:19" x14ac:dyDescent="0.2">
      <c r="A569" s="1">
        <f t="shared" si="32"/>
        <v>1070105.7808000001</v>
      </c>
      <c r="B569" s="1">
        <f t="shared" si="32"/>
        <v>1070121.8461</v>
      </c>
      <c r="C569" s="1" t="str">
        <f t="shared" si="33"/>
        <v>3.0m DD</v>
      </c>
      <c r="D569" s="1" t="str">
        <f t="shared" si="34"/>
        <v>3.0m DD - BGC Dominant Design</v>
      </c>
      <c r="E569" s="1" t="s">
        <v>40</v>
      </c>
      <c r="F569" s="1">
        <f t="shared" si="35"/>
        <v>3</v>
      </c>
      <c r="G569" s="12" t="s">
        <v>40</v>
      </c>
      <c r="L569" s="1">
        <v>1070105.7808000001</v>
      </c>
      <c r="M569" s="1">
        <v>1070121.8461</v>
      </c>
      <c r="N569" s="1">
        <v>3</v>
      </c>
      <c r="O569" s="1" t="s">
        <v>730</v>
      </c>
      <c r="P569" s="1" t="s">
        <v>731</v>
      </c>
      <c r="Q569" s="1" t="s">
        <v>823</v>
      </c>
      <c r="R569" s="1" t="s">
        <v>824</v>
      </c>
      <c r="S569" s="1">
        <v>16.065299999900098</v>
      </c>
    </row>
    <row r="570" spans="1:19" x14ac:dyDescent="0.2">
      <c r="A570" s="1">
        <f t="shared" si="32"/>
        <v>1070121.8461</v>
      </c>
      <c r="B570" s="1">
        <f t="shared" si="32"/>
        <v>1070122</v>
      </c>
      <c r="C570" s="1" t="str">
        <f t="shared" si="33"/>
        <v>3.0m CG</v>
      </c>
      <c r="D570" s="1" t="str">
        <f t="shared" si="34"/>
        <v>3.0m CG - Alignment Sheets</v>
      </c>
      <c r="E570" s="1" t="s">
        <v>40</v>
      </c>
      <c r="F570" s="1">
        <f t="shared" si="35"/>
        <v>3</v>
      </c>
      <c r="G570" s="12" t="s">
        <v>40</v>
      </c>
      <c r="L570" s="1">
        <v>1070121.8461</v>
      </c>
      <c r="M570" s="1">
        <v>1070122</v>
      </c>
      <c r="N570" s="1">
        <v>3</v>
      </c>
      <c r="O570" s="1" t="s">
        <v>722</v>
      </c>
      <c r="P570" s="1" t="s">
        <v>723</v>
      </c>
      <c r="Q570" s="1" t="s">
        <v>825</v>
      </c>
      <c r="R570" s="1" t="s">
        <v>826</v>
      </c>
      <c r="S570" s="1">
        <v>0.1539000000339</v>
      </c>
    </row>
    <row r="571" spans="1:19" x14ac:dyDescent="0.2">
      <c r="A571" s="1">
        <f t="shared" si="32"/>
        <v>1070122</v>
      </c>
      <c r="B571" s="1">
        <f t="shared" si="32"/>
        <v>1070362</v>
      </c>
      <c r="C571" s="1" t="str">
        <f t="shared" si="33"/>
        <v>2.0m CG</v>
      </c>
      <c r="D571" s="1" t="str">
        <f t="shared" si="34"/>
        <v>2.0m CG - Alignment Sheets</v>
      </c>
      <c r="E571" s="1" t="s">
        <v>40</v>
      </c>
      <c r="F571" s="1">
        <f t="shared" si="35"/>
        <v>2</v>
      </c>
      <c r="G571" s="12" t="s">
        <v>40</v>
      </c>
      <c r="L571" s="1">
        <v>1070122</v>
      </c>
      <c r="M571" s="1">
        <v>1070362</v>
      </c>
      <c r="N571" s="1">
        <v>2</v>
      </c>
      <c r="O571" s="1" t="s">
        <v>722</v>
      </c>
      <c r="P571" s="1" t="s">
        <v>723</v>
      </c>
      <c r="Q571" s="1" t="s">
        <v>774</v>
      </c>
      <c r="R571" s="1" t="s">
        <v>775</v>
      </c>
      <c r="S571" s="1">
        <v>240</v>
      </c>
    </row>
    <row r="572" spans="1:19" x14ac:dyDescent="0.2">
      <c r="A572" s="1">
        <f t="shared" si="32"/>
        <v>1070362</v>
      </c>
      <c r="B572" s="1">
        <f t="shared" si="32"/>
        <v>1070374</v>
      </c>
      <c r="C572" s="1" t="str">
        <f t="shared" si="33"/>
        <v>3.0m CG</v>
      </c>
      <c r="D572" s="1" t="str">
        <f t="shared" si="34"/>
        <v>3.0m CG - Alignment Sheets</v>
      </c>
      <c r="E572" s="1" t="s">
        <v>40</v>
      </c>
      <c r="F572" s="1">
        <f t="shared" si="35"/>
        <v>3</v>
      </c>
      <c r="G572" s="12" t="s">
        <v>40</v>
      </c>
      <c r="L572" s="1">
        <v>1070362</v>
      </c>
      <c r="M572" s="1">
        <v>1070374</v>
      </c>
      <c r="N572" s="1">
        <v>3</v>
      </c>
      <c r="O572" s="1" t="s">
        <v>722</v>
      </c>
      <c r="P572" s="1" t="s">
        <v>723</v>
      </c>
      <c r="Q572" s="1" t="s">
        <v>825</v>
      </c>
      <c r="R572" s="1" t="s">
        <v>826</v>
      </c>
      <c r="S572" s="1">
        <v>12</v>
      </c>
    </row>
    <row r="573" spans="1:19" x14ac:dyDescent="0.2">
      <c r="A573" s="1">
        <f t="shared" si="32"/>
        <v>1070374</v>
      </c>
      <c r="B573" s="1">
        <f t="shared" si="32"/>
        <v>1070547</v>
      </c>
      <c r="C573" s="1" t="str">
        <f t="shared" si="33"/>
        <v>2.0m CG</v>
      </c>
      <c r="D573" s="1" t="str">
        <f t="shared" si="34"/>
        <v>2.0m CG - Alignment Sheets</v>
      </c>
      <c r="E573" s="1" t="s">
        <v>40</v>
      </c>
      <c r="F573" s="1">
        <f t="shared" si="35"/>
        <v>2</v>
      </c>
      <c r="G573" s="12" t="s">
        <v>40</v>
      </c>
      <c r="L573" s="1">
        <v>1070374</v>
      </c>
      <c r="M573" s="1">
        <v>1070547</v>
      </c>
      <c r="N573" s="1">
        <v>2</v>
      </c>
      <c r="O573" s="1" t="s">
        <v>722</v>
      </c>
      <c r="P573" s="1" t="s">
        <v>723</v>
      </c>
      <c r="Q573" s="1" t="s">
        <v>774</v>
      </c>
      <c r="R573" s="1" t="s">
        <v>775</v>
      </c>
      <c r="S573" s="1">
        <v>173</v>
      </c>
    </row>
    <row r="574" spans="1:19" x14ac:dyDescent="0.2">
      <c r="A574" s="1">
        <f t="shared" ref="A574:B606" si="36">L574</f>
        <v>1070547</v>
      </c>
      <c r="B574" s="1">
        <f t="shared" si="36"/>
        <v>1070601</v>
      </c>
      <c r="C574" s="1" t="str">
        <f t="shared" si="33"/>
        <v>2.0m CG/1.5m FG</v>
      </c>
      <c r="D574" s="1" t="str">
        <f t="shared" si="34"/>
        <v>2.0m CG/1.5m FG - Alignment Sheets</v>
      </c>
      <c r="E574" s="1" t="s">
        <v>40</v>
      </c>
      <c r="F574" s="1">
        <f t="shared" si="35"/>
        <v>2</v>
      </c>
      <c r="G574" s="12" t="s">
        <v>40</v>
      </c>
      <c r="L574" s="1">
        <v>1070547</v>
      </c>
      <c r="M574" s="1">
        <v>1070601</v>
      </c>
      <c r="N574" s="1" t="s">
        <v>793</v>
      </c>
      <c r="O574" s="1" t="s">
        <v>743</v>
      </c>
      <c r="P574" s="1" t="s">
        <v>723</v>
      </c>
      <c r="Q574" s="1" t="s">
        <v>794</v>
      </c>
      <c r="R574" s="1" t="s">
        <v>795</v>
      </c>
      <c r="S574" s="1">
        <v>54</v>
      </c>
    </row>
    <row r="575" spans="1:19" x14ac:dyDescent="0.2">
      <c r="A575" s="1">
        <f t="shared" si="36"/>
        <v>1070601</v>
      </c>
      <c r="B575" s="1">
        <f t="shared" si="36"/>
        <v>1070607</v>
      </c>
      <c r="C575" s="1" t="str">
        <f t="shared" si="33"/>
        <v>3.0m CG/1.5m FG</v>
      </c>
      <c r="D575" s="1" t="str">
        <f t="shared" si="34"/>
        <v>3.0m CG/1.5m FG - Alignment Sheets</v>
      </c>
      <c r="E575" s="1" t="s">
        <v>40</v>
      </c>
      <c r="F575" s="1">
        <f t="shared" si="35"/>
        <v>3</v>
      </c>
      <c r="G575" s="12" t="s">
        <v>40</v>
      </c>
      <c r="L575" s="1">
        <v>1070601</v>
      </c>
      <c r="M575" s="1">
        <v>1070607</v>
      </c>
      <c r="N575" s="1" t="s">
        <v>841</v>
      </c>
      <c r="O575" s="1" t="s">
        <v>743</v>
      </c>
      <c r="P575" s="1" t="s">
        <v>723</v>
      </c>
      <c r="Q575" s="1" t="s">
        <v>842</v>
      </c>
      <c r="R575" s="1" t="s">
        <v>843</v>
      </c>
      <c r="S575" s="1">
        <v>6</v>
      </c>
    </row>
    <row r="576" spans="1:19" x14ac:dyDescent="0.2">
      <c r="A576" s="1">
        <f t="shared" si="36"/>
        <v>1070607</v>
      </c>
      <c r="B576" s="1">
        <f t="shared" si="36"/>
        <v>1070657</v>
      </c>
      <c r="C576" s="1" t="str">
        <f t="shared" si="33"/>
        <v>3.0m CG</v>
      </c>
      <c r="D576" s="1" t="str">
        <f t="shared" si="34"/>
        <v>3.0m CG - Alignment Sheets</v>
      </c>
      <c r="E576" s="1" t="s">
        <v>40</v>
      </c>
      <c r="F576" s="1">
        <f t="shared" si="35"/>
        <v>3</v>
      </c>
      <c r="G576" s="12" t="s">
        <v>40</v>
      </c>
      <c r="L576" s="1">
        <v>1070607</v>
      </c>
      <c r="M576" s="1">
        <v>1070657</v>
      </c>
      <c r="N576" s="1">
        <v>3</v>
      </c>
      <c r="O576" s="1" t="s">
        <v>722</v>
      </c>
      <c r="P576" s="1" t="s">
        <v>723</v>
      </c>
      <c r="Q576" s="1" t="s">
        <v>825</v>
      </c>
      <c r="R576" s="1" t="s">
        <v>826</v>
      </c>
      <c r="S576" s="1">
        <v>50</v>
      </c>
    </row>
    <row r="577" spans="1:19" x14ac:dyDescent="0.2">
      <c r="A577" s="1">
        <f t="shared" si="36"/>
        <v>1070657</v>
      </c>
      <c r="B577" s="1">
        <f t="shared" si="36"/>
        <v>1070663</v>
      </c>
      <c r="C577" s="1" t="str">
        <f t="shared" si="33"/>
        <v>2.0m CG</v>
      </c>
      <c r="D577" s="1" t="str">
        <f t="shared" si="34"/>
        <v>2.0m CG - Alignment Sheets</v>
      </c>
      <c r="E577" s="1" t="s">
        <v>40</v>
      </c>
      <c r="F577" s="1">
        <f t="shared" si="35"/>
        <v>2</v>
      </c>
      <c r="G577" s="12" t="s">
        <v>40</v>
      </c>
      <c r="L577" s="1">
        <v>1070657</v>
      </c>
      <c r="M577" s="1">
        <v>1070663</v>
      </c>
      <c r="N577" s="1">
        <v>2</v>
      </c>
      <c r="O577" s="1" t="s">
        <v>722</v>
      </c>
      <c r="P577" s="1" t="s">
        <v>723</v>
      </c>
      <c r="Q577" s="1" t="s">
        <v>774</v>
      </c>
      <c r="R577" s="1" t="s">
        <v>775</v>
      </c>
      <c r="S577" s="1">
        <v>6</v>
      </c>
    </row>
    <row r="578" spans="1:19" x14ac:dyDescent="0.2">
      <c r="A578" s="1">
        <f t="shared" si="36"/>
        <v>1070663</v>
      </c>
      <c r="B578" s="1">
        <f t="shared" si="36"/>
        <v>1070677</v>
      </c>
      <c r="C578" s="1" t="str">
        <f t="shared" si="33"/>
        <v>0.9m FG</v>
      </c>
      <c r="D578" s="1" t="str">
        <f t="shared" si="34"/>
        <v>0.9m FG - Default Depth</v>
      </c>
      <c r="E578" s="1" t="s">
        <v>40</v>
      </c>
      <c r="F578" s="1">
        <f t="shared" si="35"/>
        <v>0.9</v>
      </c>
      <c r="G578" s="12" t="s">
        <v>40</v>
      </c>
      <c r="L578" s="1">
        <v>1070663</v>
      </c>
      <c r="M578" s="1">
        <v>1070677</v>
      </c>
      <c r="N578" s="1">
        <v>0.9</v>
      </c>
      <c r="O578" s="1" t="s">
        <v>718</v>
      </c>
      <c r="P578" s="1" t="s">
        <v>719</v>
      </c>
      <c r="Q578" s="1" t="s">
        <v>720</v>
      </c>
      <c r="R578" s="1" t="s">
        <v>721</v>
      </c>
      <c r="S578" s="1">
        <v>14</v>
      </c>
    </row>
    <row r="579" spans="1:19" x14ac:dyDescent="0.2">
      <c r="A579" s="1">
        <f t="shared" si="36"/>
        <v>1070677</v>
      </c>
      <c r="B579" s="1">
        <f t="shared" si="36"/>
        <v>1070701</v>
      </c>
      <c r="C579" s="1" t="str">
        <f t="shared" ref="C579:C606" si="37">Q579</f>
        <v>1.2m WC</v>
      </c>
      <c r="D579" s="1" t="str">
        <f t="shared" ref="D579:D606" si="38">Q579&amp;" - "&amp;P579</f>
        <v>1.2m WC - DWG# PT610201</v>
      </c>
      <c r="E579" s="1" t="s">
        <v>40</v>
      </c>
      <c r="F579" s="1">
        <f t="shared" ref="F579:F606" si="39">_xlfn.NUMBERVALUE(TRIM(LEFT(Q579,3)))</f>
        <v>1.2</v>
      </c>
      <c r="G579" s="12" t="s">
        <v>40</v>
      </c>
      <c r="L579" s="1">
        <v>1070677</v>
      </c>
      <c r="M579" s="1">
        <v>1070701</v>
      </c>
      <c r="N579" s="1">
        <v>1.2</v>
      </c>
      <c r="O579" s="1" t="s">
        <v>734</v>
      </c>
      <c r="P579" s="1" t="s">
        <v>735</v>
      </c>
      <c r="Q579" s="1" t="s">
        <v>736</v>
      </c>
      <c r="R579" s="1" t="s">
        <v>736</v>
      </c>
      <c r="S579" s="1">
        <v>24</v>
      </c>
    </row>
    <row r="580" spans="1:19" x14ac:dyDescent="0.2">
      <c r="A580" s="1">
        <f t="shared" si="36"/>
        <v>1070701</v>
      </c>
      <c r="B580" s="1">
        <f t="shared" si="36"/>
        <v>1070890.1599999999</v>
      </c>
      <c r="C580" s="1" t="str">
        <f t="shared" si="37"/>
        <v>1.2m CG</v>
      </c>
      <c r="D580" s="1" t="str">
        <f t="shared" si="38"/>
        <v>1.2m CG - Alignment Sheets</v>
      </c>
      <c r="E580" s="1" t="s">
        <v>40</v>
      </c>
      <c r="F580" s="1">
        <f t="shared" si="39"/>
        <v>1.2</v>
      </c>
      <c r="G580" s="12" t="s">
        <v>40</v>
      </c>
      <c r="L580" s="1">
        <v>1070701</v>
      </c>
      <c r="M580" s="1">
        <v>1070890.1599999999</v>
      </c>
      <c r="N580" s="1">
        <v>1.2</v>
      </c>
      <c r="O580" s="1" t="s">
        <v>722</v>
      </c>
      <c r="P580" s="1" t="s">
        <v>723</v>
      </c>
      <c r="Q580" s="1" t="s">
        <v>763</v>
      </c>
      <c r="R580" s="1" t="s">
        <v>764</v>
      </c>
      <c r="S580" s="1">
        <v>189.15999999991601</v>
      </c>
    </row>
    <row r="581" spans="1:19" x14ac:dyDescent="0.2">
      <c r="A581" s="1">
        <f t="shared" si="36"/>
        <v>1070890.1599999999</v>
      </c>
      <c r="B581" s="1">
        <f t="shared" si="36"/>
        <v>1070914.1599999999</v>
      </c>
      <c r="C581" s="1" t="str">
        <f t="shared" si="37"/>
        <v>1.5m WC</v>
      </c>
      <c r="D581" s="1" t="str">
        <f t="shared" si="38"/>
        <v>1.5m WC - DWG# PT610001</v>
      </c>
      <c r="E581" s="1" t="s">
        <v>40</v>
      </c>
      <c r="F581" s="1">
        <f t="shared" si="39"/>
        <v>1.5</v>
      </c>
      <c r="G581" s="12" t="s">
        <v>40</v>
      </c>
      <c r="L581" s="1">
        <v>1070890.1599999999</v>
      </c>
      <c r="M581" s="1">
        <v>1070914.1599999999</v>
      </c>
      <c r="N581" s="1">
        <v>1.5</v>
      </c>
      <c r="O581" s="1" t="s">
        <v>734</v>
      </c>
      <c r="P581" s="1" t="s">
        <v>740</v>
      </c>
      <c r="Q581" s="1" t="s">
        <v>741</v>
      </c>
      <c r="R581" s="1" t="s">
        <v>741</v>
      </c>
      <c r="S581" s="1">
        <v>24</v>
      </c>
    </row>
    <row r="582" spans="1:19" x14ac:dyDescent="0.2">
      <c r="A582" s="1">
        <f t="shared" si="36"/>
        <v>1070914.1599999999</v>
      </c>
      <c r="B582" s="1">
        <f t="shared" si="36"/>
        <v>1071015</v>
      </c>
      <c r="C582" s="1" t="str">
        <f t="shared" si="37"/>
        <v>1.5m CG</v>
      </c>
      <c r="D582" s="1" t="str">
        <f t="shared" si="38"/>
        <v>1.5m CG - Alignment Sheets</v>
      </c>
      <c r="E582" s="1" t="s">
        <v>40</v>
      </c>
      <c r="F582" s="1">
        <f t="shared" si="39"/>
        <v>1.5</v>
      </c>
      <c r="G582" s="12" t="s">
        <v>40</v>
      </c>
      <c r="L582" s="1">
        <v>1070914.1599999999</v>
      </c>
      <c r="M582" s="1">
        <v>1071015</v>
      </c>
      <c r="N582" s="1">
        <v>1.5</v>
      </c>
      <c r="O582" s="1" t="s">
        <v>722</v>
      </c>
      <c r="P582" s="1" t="s">
        <v>723</v>
      </c>
      <c r="Q582" s="1" t="s">
        <v>724</v>
      </c>
      <c r="R582" s="1" t="s">
        <v>725</v>
      </c>
      <c r="S582" s="1">
        <v>100.84000000008299</v>
      </c>
    </row>
    <row r="583" spans="1:19" x14ac:dyDescent="0.2">
      <c r="A583" s="1">
        <f t="shared" si="36"/>
        <v>1071015</v>
      </c>
      <c r="B583" s="1">
        <f t="shared" si="36"/>
        <v>1071034.01</v>
      </c>
      <c r="C583" s="1" t="str">
        <f t="shared" si="37"/>
        <v>1.5m WC</v>
      </c>
      <c r="D583" s="1" t="str">
        <f t="shared" si="38"/>
        <v>1.5m WC - DWG# PT610001</v>
      </c>
      <c r="E583" s="1" t="s">
        <v>40</v>
      </c>
      <c r="F583" s="1">
        <f t="shared" si="39"/>
        <v>1.5</v>
      </c>
      <c r="G583" s="12" t="s">
        <v>40</v>
      </c>
      <c r="L583" s="1">
        <v>1071015</v>
      </c>
      <c r="M583" s="1">
        <v>1071034.01</v>
      </c>
      <c r="N583" s="1">
        <v>1.5</v>
      </c>
      <c r="O583" s="1" t="s">
        <v>734</v>
      </c>
      <c r="P583" s="1" t="s">
        <v>740</v>
      </c>
      <c r="Q583" s="1" t="s">
        <v>741</v>
      </c>
      <c r="R583" s="1" t="s">
        <v>741</v>
      </c>
      <c r="S583" s="1">
        <v>19.010000000009299</v>
      </c>
    </row>
    <row r="584" spans="1:19" x14ac:dyDescent="0.2">
      <c r="A584" s="1">
        <f t="shared" si="36"/>
        <v>1071034.01</v>
      </c>
      <c r="B584" s="1">
        <f t="shared" si="36"/>
        <v>1071477.8</v>
      </c>
      <c r="C584" s="1" t="str">
        <f t="shared" si="37"/>
        <v>1.2m CG</v>
      </c>
      <c r="D584" s="1" t="str">
        <f t="shared" si="38"/>
        <v>1.2m CG - Alignment Sheets</v>
      </c>
      <c r="E584" s="1" t="s">
        <v>40</v>
      </c>
      <c r="F584" s="1">
        <f t="shared" si="39"/>
        <v>1.2</v>
      </c>
      <c r="G584" s="12" t="s">
        <v>40</v>
      </c>
      <c r="L584" s="1">
        <v>1071034.01</v>
      </c>
      <c r="M584" s="1">
        <v>1071477.8</v>
      </c>
      <c r="N584" s="1">
        <v>1.2</v>
      </c>
      <c r="O584" s="1" t="s">
        <v>722</v>
      </c>
      <c r="P584" s="1" t="s">
        <v>723</v>
      </c>
      <c r="Q584" s="1" t="s">
        <v>763</v>
      </c>
      <c r="R584" s="1" t="s">
        <v>764</v>
      </c>
      <c r="S584" s="1">
        <v>443.79000000003703</v>
      </c>
    </row>
    <row r="585" spans="1:19" x14ac:dyDescent="0.2">
      <c r="A585" s="1">
        <f t="shared" si="36"/>
        <v>1071477.8</v>
      </c>
      <c r="B585" s="1">
        <f t="shared" si="36"/>
        <v>1071501.8</v>
      </c>
      <c r="C585" s="1" t="str">
        <f t="shared" si="37"/>
        <v>1.5m WC</v>
      </c>
      <c r="D585" s="1" t="str">
        <f t="shared" si="38"/>
        <v>1.5m WC - DWG# PT610001</v>
      </c>
      <c r="E585" s="1" t="s">
        <v>40</v>
      </c>
      <c r="F585" s="1">
        <f t="shared" si="39"/>
        <v>1.5</v>
      </c>
      <c r="G585" s="12" t="s">
        <v>40</v>
      </c>
      <c r="L585" s="1">
        <v>1071477.8</v>
      </c>
      <c r="M585" s="1">
        <v>1071501.8</v>
      </c>
      <c r="N585" s="1">
        <v>1.5</v>
      </c>
      <c r="O585" s="1" t="s">
        <v>734</v>
      </c>
      <c r="P585" s="1" t="s">
        <v>740</v>
      </c>
      <c r="Q585" s="1" t="s">
        <v>741</v>
      </c>
      <c r="R585" s="1" t="s">
        <v>741</v>
      </c>
      <c r="S585" s="1">
        <v>24</v>
      </c>
    </row>
    <row r="586" spans="1:19" x14ac:dyDescent="0.2">
      <c r="A586" s="1">
        <f t="shared" si="36"/>
        <v>1071501.8</v>
      </c>
      <c r="B586" s="1">
        <f t="shared" si="36"/>
        <v>1071508</v>
      </c>
      <c r="C586" s="1" t="str">
        <f t="shared" si="37"/>
        <v>1.2m CG</v>
      </c>
      <c r="D586" s="1" t="str">
        <f t="shared" si="38"/>
        <v>1.2m CG - Alignment Sheets</v>
      </c>
      <c r="E586" s="1" t="s">
        <v>40</v>
      </c>
      <c r="F586" s="1">
        <f t="shared" si="39"/>
        <v>1.2</v>
      </c>
      <c r="G586" s="12" t="s">
        <v>40</v>
      </c>
      <c r="L586" s="1">
        <v>1071501.8</v>
      </c>
      <c r="M586" s="1">
        <v>1071508</v>
      </c>
      <c r="N586" s="1">
        <v>1.2</v>
      </c>
      <c r="O586" s="1" t="s">
        <v>722</v>
      </c>
      <c r="P586" s="1" t="s">
        <v>723</v>
      </c>
      <c r="Q586" s="1" t="s">
        <v>763</v>
      </c>
      <c r="R586" s="1" t="s">
        <v>764</v>
      </c>
      <c r="S586" s="1">
        <v>6.1999999999534303</v>
      </c>
    </row>
    <row r="587" spans="1:19" x14ac:dyDescent="0.2">
      <c r="A587" s="1">
        <f t="shared" si="36"/>
        <v>1071508</v>
      </c>
      <c r="B587" s="1">
        <f t="shared" si="36"/>
        <v>1071520</v>
      </c>
      <c r="C587" s="1" t="str">
        <f t="shared" si="37"/>
        <v>1.5m CG CE</v>
      </c>
      <c r="D587" s="1" t="str">
        <f t="shared" si="38"/>
        <v>1.5m CG CE - Alignment Sheets</v>
      </c>
      <c r="E587" s="1" t="s">
        <v>40</v>
      </c>
      <c r="F587" s="1">
        <f t="shared" si="39"/>
        <v>1.5</v>
      </c>
      <c r="G587" s="12" t="s">
        <v>40</v>
      </c>
      <c r="L587" s="1">
        <v>1071508</v>
      </c>
      <c r="M587" s="1">
        <v>1071520</v>
      </c>
      <c r="N587" s="1">
        <v>1.5</v>
      </c>
      <c r="O587" s="1" t="s">
        <v>834</v>
      </c>
      <c r="P587" s="1" t="s">
        <v>723</v>
      </c>
      <c r="Q587" s="1" t="s">
        <v>844</v>
      </c>
      <c r="R587" s="1" t="s">
        <v>845</v>
      </c>
      <c r="S587" s="1">
        <v>12</v>
      </c>
    </row>
    <row r="588" spans="1:19" x14ac:dyDescent="0.2">
      <c r="A588" s="1">
        <f t="shared" si="36"/>
        <v>1071520</v>
      </c>
      <c r="B588" s="1">
        <f t="shared" si="36"/>
        <v>1071522</v>
      </c>
      <c r="C588" s="1" t="str">
        <f t="shared" si="37"/>
        <v>1.2m CG</v>
      </c>
      <c r="D588" s="1" t="str">
        <f t="shared" si="38"/>
        <v>1.2m CG - Alignment Sheets</v>
      </c>
      <c r="E588" s="1" t="s">
        <v>40</v>
      </c>
      <c r="F588" s="1">
        <f t="shared" si="39"/>
        <v>1.2</v>
      </c>
      <c r="G588" s="12" t="s">
        <v>40</v>
      </c>
      <c r="L588" s="1">
        <v>1071520</v>
      </c>
      <c r="M588" s="1">
        <v>1071522</v>
      </c>
      <c r="N588" s="1">
        <v>1.2</v>
      </c>
      <c r="O588" s="1" t="s">
        <v>722</v>
      </c>
      <c r="P588" s="1" t="s">
        <v>723</v>
      </c>
      <c r="Q588" s="1" t="s">
        <v>763</v>
      </c>
      <c r="R588" s="1" t="s">
        <v>764</v>
      </c>
      <c r="S588" s="1">
        <v>2</v>
      </c>
    </row>
    <row r="589" spans="1:19" x14ac:dyDescent="0.2">
      <c r="A589" s="1">
        <f t="shared" si="36"/>
        <v>1071522</v>
      </c>
      <c r="B589" s="1">
        <f t="shared" si="36"/>
        <v>1071787.3999999999</v>
      </c>
      <c r="C589" s="1" t="str">
        <f t="shared" si="37"/>
        <v>0.9m FG</v>
      </c>
      <c r="D589" s="1" t="str">
        <f t="shared" si="38"/>
        <v>0.9m FG - Default Depth</v>
      </c>
      <c r="E589" s="1" t="s">
        <v>40</v>
      </c>
      <c r="F589" s="1">
        <f t="shared" si="39"/>
        <v>0.9</v>
      </c>
      <c r="G589" s="12" t="s">
        <v>40</v>
      </c>
      <c r="L589" s="1">
        <v>1071522</v>
      </c>
      <c r="M589" s="1">
        <v>1071787.3999999999</v>
      </c>
      <c r="N589" s="1">
        <v>0.9</v>
      </c>
      <c r="O589" s="1" t="s">
        <v>718</v>
      </c>
      <c r="P589" s="1" t="s">
        <v>719</v>
      </c>
      <c r="Q589" s="1" t="s">
        <v>720</v>
      </c>
      <c r="R589" s="1" t="s">
        <v>721</v>
      </c>
      <c r="S589" s="1">
        <v>265.39999999990602</v>
      </c>
    </row>
    <row r="590" spans="1:19" x14ac:dyDescent="0.2">
      <c r="A590" s="1">
        <f t="shared" si="36"/>
        <v>1071787.3999999999</v>
      </c>
      <c r="B590" s="1">
        <f t="shared" si="36"/>
        <v>1071799.3999999999</v>
      </c>
      <c r="C590" s="1" t="str">
        <f t="shared" si="37"/>
        <v>1.5m RD</v>
      </c>
      <c r="D590" s="1" t="str">
        <f t="shared" si="38"/>
        <v>1.5m RD - DWG# PT640301</v>
      </c>
      <c r="E590" s="1" t="s">
        <v>40</v>
      </c>
      <c r="F590" s="1">
        <f t="shared" si="39"/>
        <v>1.5</v>
      </c>
      <c r="G590" s="12" t="s">
        <v>40</v>
      </c>
      <c r="L590" s="1">
        <v>1071787.3999999999</v>
      </c>
      <c r="M590" s="1">
        <v>1071799.3999999999</v>
      </c>
      <c r="N590" s="1">
        <v>1.5</v>
      </c>
      <c r="O590" s="1" t="s">
        <v>737</v>
      </c>
      <c r="P590" s="1" t="s">
        <v>738</v>
      </c>
      <c r="Q590" s="1" t="s">
        <v>739</v>
      </c>
      <c r="R590" s="1" t="s">
        <v>739</v>
      </c>
      <c r="S590" s="1">
        <v>12</v>
      </c>
    </row>
    <row r="591" spans="1:19" x14ac:dyDescent="0.2">
      <c r="A591" s="1">
        <f t="shared" si="36"/>
        <v>1071799.3999999999</v>
      </c>
      <c r="B591" s="1">
        <f t="shared" si="36"/>
        <v>1071951.45</v>
      </c>
      <c r="C591" s="1" t="str">
        <f t="shared" si="37"/>
        <v>0.9m FG</v>
      </c>
      <c r="D591" s="1" t="str">
        <f t="shared" si="38"/>
        <v>0.9m FG - Default Depth</v>
      </c>
      <c r="E591" s="1" t="s">
        <v>40</v>
      </c>
      <c r="F591" s="1">
        <f t="shared" si="39"/>
        <v>0.9</v>
      </c>
      <c r="G591" s="12" t="s">
        <v>40</v>
      </c>
      <c r="L591" s="1">
        <v>1071799.3999999999</v>
      </c>
      <c r="M591" s="1">
        <v>1071951.45</v>
      </c>
      <c r="N591" s="1">
        <v>0.9</v>
      </c>
      <c r="O591" s="1" t="s">
        <v>718</v>
      </c>
      <c r="P591" s="1" t="s">
        <v>719</v>
      </c>
      <c r="Q591" s="1" t="s">
        <v>720</v>
      </c>
      <c r="R591" s="1" t="s">
        <v>721</v>
      </c>
      <c r="S591" s="1">
        <v>152.050000000046</v>
      </c>
    </row>
    <row r="592" spans="1:19" x14ac:dyDescent="0.2">
      <c r="A592" s="1">
        <f t="shared" si="36"/>
        <v>1071951.45</v>
      </c>
      <c r="B592" s="1">
        <f t="shared" si="36"/>
        <v>1071963.45</v>
      </c>
      <c r="C592" s="1" t="str">
        <f t="shared" si="37"/>
        <v>1.5m RD</v>
      </c>
      <c r="D592" s="1" t="str">
        <f t="shared" si="38"/>
        <v>1.5m RD - DWG# PT640301</v>
      </c>
      <c r="E592" s="1" t="s">
        <v>40</v>
      </c>
      <c r="F592" s="1">
        <f t="shared" si="39"/>
        <v>1.5</v>
      </c>
      <c r="G592" s="12" t="s">
        <v>40</v>
      </c>
      <c r="L592" s="1">
        <v>1071951.45</v>
      </c>
      <c r="M592" s="1">
        <v>1071963.45</v>
      </c>
      <c r="N592" s="1">
        <v>1.5</v>
      </c>
      <c r="O592" s="1" t="s">
        <v>737</v>
      </c>
      <c r="P592" s="1" t="s">
        <v>738</v>
      </c>
      <c r="Q592" s="1" t="s">
        <v>739</v>
      </c>
      <c r="R592" s="1" t="s">
        <v>739</v>
      </c>
      <c r="S592" s="1">
        <v>12</v>
      </c>
    </row>
    <row r="593" spans="1:19" x14ac:dyDescent="0.2">
      <c r="A593" s="1">
        <f t="shared" si="36"/>
        <v>1071963.45</v>
      </c>
      <c r="B593" s="1">
        <f t="shared" si="36"/>
        <v>1072004</v>
      </c>
      <c r="C593" s="1" t="str">
        <f t="shared" si="37"/>
        <v>0.9m FG</v>
      </c>
      <c r="D593" s="1" t="str">
        <f t="shared" si="38"/>
        <v>0.9m FG - Default Depth</v>
      </c>
      <c r="E593" s="1" t="s">
        <v>40</v>
      </c>
      <c r="F593" s="1">
        <f t="shared" si="39"/>
        <v>0.9</v>
      </c>
      <c r="G593" s="12" t="s">
        <v>40</v>
      </c>
      <c r="L593" s="1">
        <v>1071963.45</v>
      </c>
      <c r="M593" s="1">
        <v>1072004</v>
      </c>
      <c r="N593" s="1">
        <v>0.9</v>
      </c>
      <c r="O593" s="1" t="s">
        <v>718</v>
      </c>
      <c r="P593" s="1" t="s">
        <v>719</v>
      </c>
      <c r="Q593" s="1" t="s">
        <v>720</v>
      </c>
      <c r="R593" s="1" t="s">
        <v>721</v>
      </c>
      <c r="S593" s="1">
        <v>40.550000000046502</v>
      </c>
    </row>
    <row r="594" spans="1:19" x14ac:dyDescent="0.2">
      <c r="A594" s="1">
        <f t="shared" si="36"/>
        <v>1072004</v>
      </c>
      <c r="B594" s="1">
        <f t="shared" si="36"/>
        <v>1072042</v>
      </c>
      <c r="C594" s="1" t="str">
        <f t="shared" si="37"/>
        <v>2.5m CG</v>
      </c>
      <c r="D594" s="1" t="str">
        <f t="shared" si="38"/>
        <v>2.5m CG - Alignment Sheets</v>
      </c>
      <c r="E594" s="1" t="s">
        <v>40</v>
      </c>
      <c r="F594" s="1">
        <f t="shared" si="39"/>
        <v>2.5</v>
      </c>
      <c r="G594" s="12" t="s">
        <v>40</v>
      </c>
      <c r="L594" s="1">
        <v>1072004</v>
      </c>
      <c r="M594" s="1">
        <v>1072042</v>
      </c>
      <c r="N594" s="1">
        <v>2.5</v>
      </c>
      <c r="O594" s="1" t="s">
        <v>722</v>
      </c>
      <c r="P594" s="1" t="s">
        <v>723</v>
      </c>
      <c r="Q594" s="1" t="s">
        <v>827</v>
      </c>
      <c r="R594" s="1" t="s">
        <v>828</v>
      </c>
      <c r="S594" s="1">
        <v>38</v>
      </c>
    </row>
    <row r="595" spans="1:19" x14ac:dyDescent="0.2">
      <c r="A595" s="1">
        <f t="shared" si="36"/>
        <v>1072042</v>
      </c>
      <c r="B595" s="1">
        <f t="shared" si="36"/>
        <v>1073822.2549000001</v>
      </c>
      <c r="C595" s="1" t="str">
        <f t="shared" si="37"/>
        <v>2.5m DD</v>
      </c>
      <c r="D595" s="1" t="str">
        <f t="shared" si="38"/>
        <v>2.5m DD - BGC Dominant Design</v>
      </c>
      <c r="E595" s="1" t="s">
        <v>40</v>
      </c>
      <c r="F595" s="1">
        <f t="shared" si="39"/>
        <v>2.5</v>
      </c>
      <c r="G595" s="12" t="s">
        <v>40</v>
      </c>
      <c r="L595" s="1">
        <v>1072042</v>
      </c>
      <c r="M595" s="1">
        <v>1073822.2549000001</v>
      </c>
      <c r="N595" s="1">
        <v>2.5</v>
      </c>
      <c r="O595" s="1" t="s">
        <v>730</v>
      </c>
      <c r="P595" s="1" t="s">
        <v>731</v>
      </c>
      <c r="Q595" s="1" t="s">
        <v>837</v>
      </c>
      <c r="R595" s="1" t="s">
        <v>838</v>
      </c>
      <c r="S595" s="1">
        <v>1780.2549000000499</v>
      </c>
    </row>
    <row r="596" spans="1:19" x14ac:dyDescent="0.2">
      <c r="A596" s="1">
        <f t="shared" si="36"/>
        <v>1073822.2549000001</v>
      </c>
      <c r="B596" s="1">
        <f t="shared" si="36"/>
        <v>1073852</v>
      </c>
      <c r="C596" s="1" t="str">
        <f t="shared" si="37"/>
        <v>2.5m CG CE</v>
      </c>
      <c r="D596" s="1" t="str">
        <f t="shared" si="38"/>
        <v>2.5m CG CE - Alignment Sheets</v>
      </c>
      <c r="E596" s="1" t="s">
        <v>40</v>
      </c>
      <c r="F596" s="1">
        <f t="shared" si="39"/>
        <v>2.5</v>
      </c>
      <c r="G596" s="12" t="s">
        <v>40</v>
      </c>
      <c r="L596" s="1">
        <v>1073822.2549000001</v>
      </c>
      <c r="M596" s="1">
        <v>1073852</v>
      </c>
      <c r="N596" s="1">
        <v>2.5</v>
      </c>
      <c r="O596" s="1" t="s">
        <v>834</v>
      </c>
      <c r="P596" s="1" t="s">
        <v>723</v>
      </c>
      <c r="Q596" s="1" t="s">
        <v>846</v>
      </c>
      <c r="R596" s="1" t="s">
        <v>847</v>
      </c>
      <c r="S596" s="1">
        <v>29.7450999999418</v>
      </c>
    </row>
    <row r="597" spans="1:19" x14ac:dyDescent="0.2">
      <c r="A597" s="1">
        <f t="shared" si="36"/>
        <v>1073852</v>
      </c>
      <c r="B597" s="1">
        <f t="shared" si="36"/>
        <v>1074513.3500000001</v>
      </c>
      <c r="C597" s="1" t="str">
        <f t="shared" si="37"/>
        <v>1.2m CG</v>
      </c>
      <c r="D597" s="1" t="str">
        <f t="shared" si="38"/>
        <v>1.2m CG - Alignment Sheets</v>
      </c>
      <c r="E597" s="1" t="s">
        <v>40</v>
      </c>
      <c r="F597" s="1">
        <f t="shared" si="39"/>
        <v>1.2</v>
      </c>
      <c r="G597" s="12" t="s">
        <v>40</v>
      </c>
      <c r="L597" s="1">
        <v>1073852</v>
      </c>
      <c r="M597" s="1">
        <v>1074513.3500000001</v>
      </c>
      <c r="N597" s="1">
        <v>1.2</v>
      </c>
      <c r="O597" s="1" t="s">
        <v>722</v>
      </c>
      <c r="P597" s="1" t="s">
        <v>723</v>
      </c>
      <c r="Q597" s="1" t="s">
        <v>763</v>
      </c>
      <c r="R597" s="1" t="s">
        <v>764</v>
      </c>
      <c r="S597" s="1">
        <v>661.35000000009302</v>
      </c>
    </row>
    <row r="598" spans="1:19" x14ac:dyDescent="0.2">
      <c r="A598" s="1">
        <f t="shared" si="36"/>
        <v>1074513.3500000001</v>
      </c>
      <c r="B598" s="1">
        <f t="shared" si="36"/>
        <v>1074537.3500000001</v>
      </c>
      <c r="C598" s="1" t="str">
        <f t="shared" si="37"/>
        <v>1.5m WC</v>
      </c>
      <c r="D598" s="1" t="str">
        <f t="shared" si="38"/>
        <v>1.5m WC - DWG# PT610001</v>
      </c>
      <c r="E598" s="1" t="s">
        <v>40</v>
      </c>
      <c r="F598" s="1">
        <f t="shared" si="39"/>
        <v>1.5</v>
      </c>
      <c r="G598" s="12" t="s">
        <v>40</v>
      </c>
      <c r="L598" s="1">
        <v>1074513.3500000001</v>
      </c>
      <c r="M598" s="1">
        <v>1074537.3500000001</v>
      </c>
      <c r="N598" s="1">
        <v>1.5</v>
      </c>
      <c r="O598" s="1" t="s">
        <v>734</v>
      </c>
      <c r="P598" s="1" t="s">
        <v>740</v>
      </c>
      <c r="Q598" s="1" t="s">
        <v>741</v>
      </c>
      <c r="R598" s="1" t="s">
        <v>741</v>
      </c>
      <c r="S598" s="1">
        <v>24</v>
      </c>
    </row>
    <row r="599" spans="1:19" x14ac:dyDescent="0.2">
      <c r="A599" s="1">
        <f t="shared" si="36"/>
        <v>1074537.3500000001</v>
      </c>
      <c r="B599" s="1">
        <f t="shared" si="36"/>
        <v>1075026</v>
      </c>
      <c r="C599" s="1" t="str">
        <f t="shared" si="37"/>
        <v>1.2m CG</v>
      </c>
      <c r="D599" s="1" t="str">
        <f t="shared" si="38"/>
        <v>1.2m CG - Alignment Sheets</v>
      </c>
      <c r="E599" s="1" t="s">
        <v>40</v>
      </c>
      <c r="F599" s="1">
        <f t="shared" si="39"/>
        <v>1.2</v>
      </c>
      <c r="G599" s="12" t="s">
        <v>40</v>
      </c>
      <c r="L599" s="1">
        <v>1074537.3500000001</v>
      </c>
      <c r="M599" s="1">
        <v>1075026</v>
      </c>
      <c r="N599" s="1">
        <v>1.2</v>
      </c>
      <c r="O599" s="1" t="s">
        <v>722</v>
      </c>
      <c r="P599" s="1" t="s">
        <v>723</v>
      </c>
      <c r="Q599" s="1" t="s">
        <v>763</v>
      </c>
      <c r="R599" s="1" t="s">
        <v>764</v>
      </c>
      <c r="S599" s="1">
        <v>488.64999999990602</v>
      </c>
    </row>
    <row r="600" spans="1:19" x14ac:dyDescent="0.2">
      <c r="A600" s="1">
        <f t="shared" si="36"/>
        <v>1075026</v>
      </c>
      <c r="B600" s="1">
        <f t="shared" si="36"/>
        <v>1075285</v>
      </c>
      <c r="C600" s="1" t="str">
        <f t="shared" si="37"/>
        <v>1.2m CG/1.5m FG</v>
      </c>
      <c r="D600" s="1" t="str">
        <f t="shared" si="38"/>
        <v>1.2m CG/1.5m FG - Alignment Sheets</v>
      </c>
      <c r="E600" s="1" t="s">
        <v>40</v>
      </c>
      <c r="F600" s="1">
        <f t="shared" si="39"/>
        <v>1.2</v>
      </c>
      <c r="G600" s="12" t="s">
        <v>40</v>
      </c>
      <c r="L600" s="1">
        <v>1075026</v>
      </c>
      <c r="M600" s="1">
        <v>1075285</v>
      </c>
      <c r="N600" s="1" t="s">
        <v>749</v>
      </c>
      <c r="O600" s="1" t="s">
        <v>743</v>
      </c>
      <c r="P600" s="1" t="s">
        <v>723</v>
      </c>
      <c r="Q600" s="1" t="s">
        <v>750</v>
      </c>
      <c r="R600" s="1" t="s">
        <v>751</v>
      </c>
      <c r="S600" s="1">
        <v>259</v>
      </c>
    </row>
    <row r="601" spans="1:19" x14ac:dyDescent="0.2">
      <c r="A601" s="1">
        <f t="shared" si="36"/>
        <v>1075285</v>
      </c>
      <c r="B601" s="1">
        <f t="shared" si="36"/>
        <v>1075457</v>
      </c>
      <c r="C601" s="1" t="str">
        <f t="shared" si="37"/>
        <v>1.2m CG</v>
      </c>
      <c r="D601" s="1" t="str">
        <f t="shared" si="38"/>
        <v>1.2m CG - Alignment Sheets</v>
      </c>
      <c r="E601" s="1" t="s">
        <v>40</v>
      </c>
      <c r="F601" s="1">
        <f t="shared" si="39"/>
        <v>1.2</v>
      </c>
      <c r="G601" s="12" t="s">
        <v>40</v>
      </c>
      <c r="L601" s="1">
        <v>1075285</v>
      </c>
      <c r="M601" s="1">
        <v>1075457</v>
      </c>
      <c r="N601" s="1">
        <v>1.2</v>
      </c>
      <c r="O601" s="1" t="s">
        <v>722</v>
      </c>
      <c r="P601" s="1" t="s">
        <v>723</v>
      </c>
      <c r="Q601" s="1" t="s">
        <v>763</v>
      </c>
      <c r="R601" s="1" t="s">
        <v>764</v>
      </c>
      <c r="S601" s="1">
        <v>172</v>
      </c>
    </row>
    <row r="602" spans="1:19" x14ac:dyDescent="0.2">
      <c r="A602" s="1">
        <f t="shared" si="36"/>
        <v>1075457</v>
      </c>
      <c r="B602" s="1">
        <f t="shared" si="36"/>
        <v>1075523</v>
      </c>
      <c r="C602" s="1" t="str">
        <f t="shared" si="37"/>
        <v>2.0m MOTI</v>
      </c>
      <c r="D602" s="1" t="str">
        <f t="shared" si="38"/>
        <v>2.0m MOTI - MOTI Encroachment</v>
      </c>
      <c r="E602" s="1" t="s">
        <v>40</v>
      </c>
      <c r="F602" s="1">
        <f t="shared" si="39"/>
        <v>2</v>
      </c>
      <c r="G602" s="12" t="s">
        <v>40</v>
      </c>
      <c r="L602" s="1">
        <v>1075457</v>
      </c>
      <c r="M602" s="1">
        <v>1075523</v>
      </c>
      <c r="N602" s="1">
        <v>2</v>
      </c>
      <c r="O602" s="1" t="s">
        <v>770</v>
      </c>
      <c r="P602" s="1" t="s">
        <v>771</v>
      </c>
      <c r="Q602" s="1" t="s">
        <v>772</v>
      </c>
      <c r="R602" s="1" t="s">
        <v>773</v>
      </c>
      <c r="S602" s="1">
        <v>66</v>
      </c>
    </row>
    <row r="603" spans="1:19" x14ac:dyDescent="0.2">
      <c r="A603" s="1">
        <f t="shared" si="36"/>
        <v>1075523</v>
      </c>
      <c r="B603" s="1">
        <f t="shared" si="36"/>
        <v>1075601</v>
      </c>
      <c r="C603" s="1" t="str">
        <f t="shared" si="37"/>
        <v>1.2m CG</v>
      </c>
      <c r="D603" s="1" t="str">
        <f t="shared" si="38"/>
        <v>1.2m CG - Alignment Sheets</v>
      </c>
      <c r="E603" s="1" t="s">
        <v>40</v>
      </c>
      <c r="F603" s="1">
        <f t="shared" si="39"/>
        <v>1.2</v>
      </c>
      <c r="G603" s="12" t="s">
        <v>40</v>
      </c>
      <c r="L603" s="1">
        <v>1075523</v>
      </c>
      <c r="M603" s="1">
        <v>1075601</v>
      </c>
      <c r="N603" s="1">
        <v>1.2</v>
      </c>
      <c r="O603" s="1" t="s">
        <v>722</v>
      </c>
      <c r="P603" s="1" t="s">
        <v>723</v>
      </c>
      <c r="Q603" s="1" t="s">
        <v>763</v>
      </c>
      <c r="R603" s="1" t="s">
        <v>764</v>
      </c>
      <c r="S603" s="1">
        <v>78</v>
      </c>
    </row>
    <row r="604" spans="1:19" x14ac:dyDescent="0.2">
      <c r="A604" s="1">
        <f t="shared" si="36"/>
        <v>1075601</v>
      </c>
      <c r="B604" s="1">
        <f t="shared" si="36"/>
        <v>1075656</v>
      </c>
      <c r="C604" s="1" t="str">
        <f t="shared" si="37"/>
        <v>2.0m MOTI</v>
      </c>
      <c r="D604" s="1" t="str">
        <f t="shared" si="38"/>
        <v>2.0m MOTI - MOTI Encroachment</v>
      </c>
      <c r="E604" s="1" t="s">
        <v>40</v>
      </c>
      <c r="F604" s="1">
        <f t="shared" si="39"/>
        <v>2</v>
      </c>
      <c r="G604" s="12" t="s">
        <v>40</v>
      </c>
      <c r="L604" s="1">
        <v>1075601</v>
      </c>
      <c r="M604" s="1">
        <v>1075656</v>
      </c>
      <c r="N604" s="1">
        <v>2</v>
      </c>
      <c r="O604" s="1" t="s">
        <v>770</v>
      </c>
      <c r="P604" s="1" t="s">
        <v>771</v>
      </c>
      <c r="Q604" s="1" t="s">
        <v>772</v>
      </c>
      <c r="R604" s="1" t="s">
        <v>773</v>
      </c>
      <c r="S604" s="1">
        <v>55</v>
      </c>
    </row>
    <row r="605" spans="1:19" x14ac:dyDescent="0.2">
      <c r="A605" s="1">
        <f t="shared" si="36"/>
        <v>1075656</v>
      </c>
      <c r="B605" s="1">
        <f t="shared" si="36"/>
        <v>1075843</v>
      </c>
      <c r="C605" s="1" t="str">
        <f t="shared" si="37"/>
        <v>1.2m CG</v>
      </c>
      <c r="D605" s="1" t="str">
        <f t="shared" si="38"/>
        <v>1.2m CG - Alignment Sheets</v>
      </c>
      <c r="E605" s="1" t="s">
        <v>40</v>
      </c>
      <c r="F605" s="1">
        <f t="shared" si="39"/>
        <v>1.2</v>
      </c>
      <c r="G605" s="12" t="s">
        <v>40</v>
      </c>
      <c r="L605" s="1">
        <v>1075656</v>
      </c>
      <c r="M605" s="1">
        <v>1075843</v>
      </c>
      <c r="N605" s="1">
        <v>1.2</v>
      </c>
      <c r="O605" s="1" t="s">
        <v>722</v>
      </c>
      <c r="P605" s="1" t="s">
        <v>723</v>
      </c>
      <c r="Q605" s="1" t="s">
        <v>763</v>
      </c>
      <c r="R605" s="1" t="s">
        <v>764</v>
      </c>
      <c r="S605" s="1">
        <v>187</v>
      </c>
    </row>
    <row r="606" spans="1:19" x14ac:dyDescent="0.2">
      <c r="A606" s="1">
        <f t="shared" si="36"/>
        <v>1075843</v>
      </c>
      <c r="B606" s="1">
        <f t="shared" si="36"/>
        <v>1075916</v>
      </c>
      <c r="C606" s="1" t="str">
        <f t="shared" si="37"/>
        <v>1.2m CG/1.5m FG</v>
      </c>
      <c r="D606" s="1" t="str">
        <f t="shared" si="38"/>
        <v>1.2m CG/1.5m FG - Alignment Sheets</v>
      </c>
      <c r="E606" s="1" t="s">
        <v>40</v>
      </c>
      <c r="F606" s="1">
        <f t="shared" si="39"/>
        <v>1.2</v>
      </c>
      <c r="G606" s="12" t="s">
        <v>40</v>
      </c>
      <c r="L606" s="1">
        <v>1075843</v>
      </c>
      <c r="M606" s="1">
        <v>1075916</v>
      </c>
      <c r="N606" s="1" t="s">
        <v>749</v>
      </c>
      <c r="O606" s="1" t="s">
        <v>743</v>
      </c>
      <c r="P606" s="1" t="s">
        <v>723</v>
      </c>
      <c r="Q606" s="1" t="s">
        <v>750</v>
      </c>
      <c r="R606" s="1" t="s">
        <v>751</v>
      </c>
      <c r="S606" s="1">
        <v>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17478-7781-194F-AB6E-364657C2BB4A}">
  <dimension ref="A1:W283"/>
  <sheetViews>
    <sheetView topLeftCell="A63" workbookViewId="0">
      <selection activeCell="J33" sqref="J33"/>
    </sheetView>
  </sheetViews>
  <sheetFormatPr baseColWidth="10" defaultColWidth="8.83203125" defaultRowHeight="15" x14ac:dyDescent="0.2"/>
  <cols>
    <col min="1" max="1" width="8.33203125" style="1" bestFit="1" customWidth="1"/>
    <col min="2" max="2" width="7" style="1" bestFit="1" customWidth="1"/>
    <col min="3" max="3" width="9.33203125" style="1" bestFit="1" customWidth="1"/>
    <col min="4" max="4" width="27.5" style="1" bestFit="1" customWidth="1"/>
    <col min="5" max="5" width="7" style="1" customWidth="1"/>
    <col min="6" max="6" width="6.83203125" style="1" bestFit="1" customWidth="1"/>
    <col min="7" max="7" width="5.1640625" style="1" bestFit="1" customWidth="1"/>
    <col min="8" max="11" width="7" style="1" customWidth="1"/>
    <col min="12" max="12" width="28" style="1" bestFit="1" customWidth="1"/>
    <col min="13" max="17" width="8.83203125" style="1"/>
    <col min="18" max="18" width="6.5" style="1" bestFit="1" customWidth="1"/>
    <col min="19" max="20" width="8.83203125" style="1"/>
    <col min="21" max="21" width="6.5" style="1" bestFit="1" customWidth="1"/>
    <col min="22" max="22" width="24" style="1" bestFit="1" customWidth="1"/>
    <col min="23" max="23" width="28" style="1" bestFit="1" customWidth="1"/>
    <col min="24" max="16384" width="8.83203125" style="1"/>
  </cols>
  <sheetData>
    <row r="1" spans="1:23" x14ac:dyDescent="0.2">
      <c r="A1" s="1" t="s">
        <v>35</v>
      </c>
      <c r="B1" s="1" t="s">
        <v>34</v>
      </c>
      <c r="C1" s="1" t="s">
        <v>1589</v>
      </c>
      <c r="D1" s="1" t="s">
        <v>1590</v>
      </c>
      <c r="E1" s="1" t="s">
        <v>1587</v>
      </c>
      <c r="F1" s="11" t="s">
        <v>8983</v>
      </c>
      <c r="G1" s="1" t="s">
        <v>1588</v>
      </c>
      <c r="L1" s="1" t="s">
        <v>848</v>
      </c>
      <c r="W1" s="1" t="s">
        <v>848</v>
      </c>
    </row>
    <row r="2" spans="1:23" x14ac:dyDescent="0.2">
      <c r="A2" s="1">
        <v>806470</v>
      </c>
      <c r="B2" s="1">
        <v>814000</v>
      </c>
      <c r="C2" s="1" t="str">
        <f t="shared" ref="C2:D65" si="0">INDEX(U:U,MATCH($L2,$W:$W,0))</f>
        <v>BRU</v>
      </c>
      <c r="D2" s="1" t="str">
        <f t="shared" si="0"/>
        <v>Bedrock Disturbance Unlikely</v>
      </c>
      <c r="E2" s="1" t="s">
        <v>41</v>
      </c>
      <c r="F2" s="1" t="str">
        <f>TRIM(LEFT(C2,4))</f>
        <v>BRU</v>
      </c>
      <c r="G2" s="1">
        <f t="shared" ref="G2:G65" si="1">IFERROR(_xlfn.NUMBERVALUE(RIGHT(C2,1)),)</f>
        <v>0</v>
      </c>
      <c r="L2" s="1" t="s">
        <v>849</v>
      </c>
      <c r="U2" s="1" t="s">
        <v>850</v>
      </c>
      <c r="V2" s="1" t="s">
        <v>849</v>
      </c>
      <c r="W2" s="1" t="s">
        <v>849</v>
      </c>
    </row>
    <row r="3" spans="1:23" x14ac:dyDescent="0.2">
      <c r="A3" s="1">
        <v>814000</v>
      </c>
      <c r="B3" s="1">
        <v>814110</v>
      </c>
      <c r="C3" s="1" t="str">
        <f t="shared" si="0"/>
        <v>CMC 3</v>
      </c>
      <c r="D3" s="1" t="str">
        <f t="shared" si="0"/>
        <v>CMC 3 - High ML</v>
      </c>
      <c r="E3" s="1" t="s">
        <v>41</v>
      </c>
      <c r="F3" s="1" t="str">
        <f t="shared" ref="F3:F66" si="2">TRIM(LEFT(C3,4))</f>
        <v>CMC</v>
      </c>
      <c r="G3" s="1">
        <f t="shared" si="1"/>
        <v>3</v>
      </c>
      <c r="L3" s="1" t="s">
        <v>851</v>
      </c>
      <c r="U3" s="1" t="s">
        <v>852</v>
      </c>
      <c r="V3" s="1" t="s">
        <v>853</v>
      </c>
      <c r="W3" s="1" t="s">
        <v>854</v>
      </c>
    </row>
    <row r="4" spans="1:23" x14ac:dyDescent="0.2">
      <c r="A4" s="1">
        <v>814110</v>
      </c>
      <c r="B4" s="1">
        <v>814250</v>
      </c>
      <c r="C4" s="1" t="str">
        <f t="shared" si="0"/>
        <v>BRU</v>
      </c>
      <c r="D4" s="1" t="str">
        <f t="shared" si="0"/>
        <v>Bedrock Disturbance Unlikely</v>
      </c>
      <c r="E4" s="1" t="s">
        <v>41</v>
      </c>
      <c r="F4" s="1" t="str">
        <f t="shared" si="2"/>
        <v>BRU</v>
      </c>
      <c r="G4" s="1">
        <f t="shared" si="1"/>
        <v>0</v>
      </c>
      <c r="L4" s="1" t="s">
        <v>849</v>
      </c>
      <c r="U4" s="1" t="s">
        <v>855</v>
      </c>
      <c r="V4" s="1" t="s">
        <v>856</v>
      </c>
      <c r="W4" s="1" t="s">
        <v>857</v>
      </c>
    </row>
    <row r="5" spans="1:23" x14ac:dyDescent="0.2">
      <c r="A5" s="1">
        <v>814250</v>
      </c>
      <c r="B5" s="1">
        <v>814270</v>
      </c>
      <c r="C5" s="1" t="str">
        <f t="shared" si="0"/>
        <v>CMC 1</v>
      </c>
      <c r="D5" s="1" t="str">
        <f t="shared" si="0"/>
        <v>CMC 1 - Low ML/Non-PAG</v>
      </c>
      <c r="E5" s="1" t="s">
        <v>41</v>
      </c>
      <c r="F5" s="1" t="str">
        <f t="shared" si="2"/>
        <v>CMC</v>
      </c>
      <c r="G5" s="1">
        <f t="shared" si="1"/>
        <v>1</v>
      </c>
      <c r="L5" s="1" t="s">
        <v>854</v>
      </c>
      <c r="U5" s="1" t="s">
        <v>858</v>
      </c>
      <c r="V5" s="1" t="s">
        <v>859</v>
      </c>
      <c r="W5" s="1" t="s">
        <v>851</v>
      </c>
    </row>
    <row r="6" spans="1:23" x14ac:dyDescent="0.2">
      <c r="A6" s="1">
        <v>814270</v>
      </c>
      <c r="B6" s="1">
        <v>814820</v>
      </c>
      <c r="C6" s="1" t="str">
        <f t="shared" si="0"/>
        <v>BRU</v>
      </c>
      <c r="D6" s="1" t="str">
        <f t="shared" si="0"/>
        <v>Bedrock Disturbance Unlikely</v>
      </c>
      <c r="E6" s="1" t="s">
        <v>41</v>
      </c>
      <c r="F6" s="1" t="str">
        <f t="shared" si="2"/>
        <v>BRU</v>
      </c>
      <c r="G6" s="1">
        <f t="shared" si="1"/>
        <v>0</v>
      </c>
      <c r="L6" s="1" t="s">
        <v>849</v>
      </c>
      <c r="U6" s="1" t="s">
        <v>860</v>
      </c>
      <c r="V6" s="1" t="s">
        <v>861</v>
      </c>
      <c r="W6" s="1" t="s">
        <v>862</v>
      </c>
    </row>
    <row r="7" spans="1:23" x14ac:dyDescent="0.2">
      <c r="A7" s="1">
        <v>814820</v>
      </c>
      <c r="B7" s="1">
        <v>814920</v>
      </c>
      <c r="C7" s="1" t="str">
        <f t="shared" si="0"/>
        <v>CMC 3</v>
      </c>
      <c r="D7" s="1" t="str">
        <f t="shared" si="0"/>
        <v>CMC 3 - High ML</v>
      </c>
      <c r="E7" s="1" t="s">
        <v>41</v>
      </c>
      <c r="F7" s="1" t="str">
        <f t="shared" si="2"/>
        <v>CMC</v>
      </c>
      <c r="G7" s="1">
        <f t="shared" si="1"/>
        <v>3</v>
      </c>
      <c r="L7" s="1" t="s">
        <v>851</v>
      </c>
      <c r="U7" s="1" t="s">
        <v>863</v>
      </c>
      <c r="V7" s="1" t="s">
        <v>864</v>
      </c>
      <c r="W7" s="1" t="s">
        <v>865</v>
      </c>
    </row>
    <row r="8" spans="1:23" x14ac:dyDescent="0.2">
      <c r="A8" s="1">
        <v>814920</v>
      </c>
      <c r="B8" s="1">
        <v>817400</v>
      </c>
      <c r="C8" s="1" t="str">
        <f t="shared" si="0"/>
        <v>BRU</v>
      </c>
      <c r="D8" s="1" t="str">
        <f t="shared" si="0"/>
        <v>Bedrock Disturbance Unlikely</v>
      </c>
      <c r="E8" s="1" t="s">
        <v>41</v>
      </c>
      <c r="F8" s="1" t="str">
        <f t="shared" si="2"/>
        <v>BRU</v>
      </c>
      <c r="G8" s="1">
        <f t="shared" si="1"/>
        <v>0</v>
      </c>
      <c r="L8" s="1" t="s">
        <v>849</v>
      </c>
    </row>
    <row r="9" spans="1:23" x14ac:dyDescent="0.2">
      <c r="A9" s="1">
        <v>817400</v>
      </c>
      <c r="B9" s="1">
        <v>817440</v>
      </c>
      <c r="C9" s="1" t="str">
        <f t="shared" si="0"/>
        <v>CMC 4</v>
      </c>
      <c r="D9" s="1" t="str">
        <f t="shared" si="0"/>
        <v>CMC 4 - High Sulfur PAG</v>
      </c>
      <c r="E9" s="1" t="s">
        <v>41</v>
      </c>
      <c r="F9" s="1" t="str">
        <f t="shared" si="2"/>
        <v>CMC</v>
      </c>
      <c r="G9" s="1">
        <f t="shared" si="1"/>
        <v>4</v>
      </c>
      <c r="L9" s="1" t="s">
        <v>862</v>
      </c>
    </row>
    <row r="10" spans="1:23" x14ac:dyDescent="0.2">
      <c r="A10" s="1">
        <v>817440</v>
      </c>
      <c r="B10" s="1">
        <v>817920</v>
      </c>
      <c r="C10" s="1" t="str">
        <f t="shared" si="0"/>
        <v>CMC 3</v>
      </c>
      <c r="D10" s="1" t="str">
        <f t="shared" si="0"/>
        <v>CMC 3 - High ML</v>
      </c>
      <c r="E10" s="1" t="s">
        <v>41</v>
      </c>
      <c r="F10" s="1" t="str">
        <f t="shared" si="2"/>
        <v>CMC</v>
      </c>
      <c r="G10" s="1">
        <f t="shared" si="1"/>
        <v>3</v>
      </c>
      <c r="L10" s="1" t="s">
        <v>851</v>
      </c>
    </row>
    <row r="11" spans="1:23" x14ac:dyDescent="0.2">
      <c r="A11" s="1">
        <v>817920</v>
      </c>
      <c r="B11" s="1">
        <v>818050</v>
      </c>
      <c r="C11" s="1" t="str">
        <f t="shared" si="0"/>
        <v>CMC 4</v>
      </c>
      <c r="D11" s="1" t="str">
        <f t="shared" si="0"/>
        <v>CMC 4 - High Sulfur PAG</v>
      </c>
      <c r="E11" s="1" t="s">
        <v>41</v>
      </c>
      <c r="F11" s="1" t="str">
        <f t="shared" si="2"/>
        <v>CMC</v>
      </c>
      <c r="G11" s="1">
        <f t="shared" si="1"/>
        <v>4</v>
      </c>
      <c r="L11" s="1" t="s">
        <v>862</v>
      </c>
    </row>
    <row r="12" spans="1:23" x14ac:dyDescent="0.2">
      <c r="A12" s="1">
        <v>818050</v>
      </c>
      <c r="B12" s="1">
        <v>818070</v>
      </c>
      <c r="C12" s="1" t="str">
        <f t="shared" si="0"/>
        <v>BRU</v>
      </c>
      <c r="D12" s="1" t="str">
        <f t="shared" si="0"/>
        <v>Bedrock Disturbance Unlikely</v>
      </c>
      <c r="E12" s="1" t="s">
        <v>41</v>
      </c>
      <c r="F12" s="1" t="str">
        <f t="shared" si="2"/>
        <v>BRU</v>
      </c>
      <c r="G12" s="1">
        <f t="shared" si="1"/>
        <v>0</v>
      </c>
      <c r="L12" s="1" t="s">
        <v>849</v>
      </c>
    </row>
    <row r="13" spans="1:23" x14ac:dyDescent="0.2">
      <c r="A13" s="1">
        <v>818070</v>
      </c>
      <c r="B13" s="1">
        <v>818320</v>
      </c>
      <c r="C13" s="1" t="str">
        <f t="shared" si="0"/>
        <v>CMC 1</v>
      </c>
      <c r="D13" s="1" t="str">
        <f t="shared" si="0"/>
        <v>CMC 1 - Low ML/Non-PAG</v>
      </c>
      <c r="E13" s="1" t="s">
        <v>41</v>
      </c>
      <c r="F13" s="1" t="str">
        <f t="shared" si="2"/>
        <v>CMC</v>
      </c>
      <c r="G13" s="1">
        <f t="shared" si="1"/>
        <v>1</v>
      </c>
      <c r="L13" s="1" t="s">
        <v>854</v>
      </c>
    </row>
    <row r="14" spans="1:23" x14ac:dyDescent="0.2">
      <c r="A14" s="1">
        <v>818320</v>
      </c>
      <c r="B14" s="1">
        <v>818370</v>
      </c>
      <c r="C14" s="1" t="str">
        <f t="shared" si="0"/>
        <v>CMC 3</v>
      </c>
      <c r="D14" s="1" t="str">
        <f t="shared" si="0"/>
        <v>CMC 3 - High ML</v>
      </c>
      <c r="E14" s="1" t="s">
        <v>41</v>
      </c>
      <c r="F14" s="1" t="str">
        <f t="shared" si="2"/>
        <v>CMC</v>
      </c>
      <c r="G14" s="1">
        <f t="shared" si="1"/>
        <v>3</v>
      </c>
      <c r="L14" s="1" t="s">
        <v>851</v>
      </c>
    </row>
    <row r="15" spans="1:23" x14ac:dyDescent="0.2">
      <c r="A15" s="1">
        <v>818370</v>
      </c>
      <c r="B15" s="1">
        <v>818470</v>
      </c>
      <c r="C15" s="1" t="str">
        <f t="shared" si="0"/>
        <v>CMC 1</v>
      </c>
      <c r="D15" s="1" t="str">
        <f t="shared" si="0"/>
        <v>CMC 1 - Low ML/Non-PAG</v>
      </c>
      <c r="E15" s="1" t="s">
        <v>41</v>
      </c>
      <c r="F15" s="1" t="str">
        <f t="shared" si="2"/>
        <v>CMC</v>
      </c>
      <c r="G15" s="1">
        <f t="shared" si="1"/>
        <v>1</v>
      </c>
      <c r="L15" s="1" t="s">
        <v>854</v>
      </c>
    </row>
    <row r="16" spans="1:23" x14ac:dyDescent="0.2">
      <c r="A16" s="1">
        <v>818470</v>
      </c>
      <c r="B16" s="1">
        <v>818580</v>
      </c>
      <c r="C16" s="1" t="str">
        <f t="shared" si="0"/>
        <v>CMC 4</v>
      </c>
      <c r="D16" s="1" t="str">
        <f t="shared" si="0"/>
        <v>CMC 4 - High Sulfur PAG</v>
      </c>
      <c r="E16" s="1" t="s">
        <v>41</v>
      </c>
      <c r="F16" s="1" t="str">
        <f t="shared" si="2"/>
        <v>CMC</v>
      </c>
      <c r="G16" s="1">
        <f t="shared" si="1"/>
        <v>4</v>
      </c>
      <c r="L16" s="1" t="s">
        <v>862</v>
      </c>
    </row>
    <row r="17" spans="1:12" x14ac:dyDescent="0.2">
      <c r="A17" s="1">
        <v>818580</v>
      </c>
      <c r="B17" s="1">
        <v>820300</v>
      </c>
      <c r="C17" s="1" t="str">
        <f t="shared" si="0"/>
        <v>BRU</v>
      </c>
      <c r="D17" s="1" t="str">
        <f t="shared" si="0"/>
        <v>Bedrock Disturbance Unlikely</v>
      </c>
      <c r="E17" s="1" t="s">
        <v>41</v>
      </c>
      <c r="F17" s="1" t="str">
        <f t="shared" si="2"/>
        <v>BRU</v>
      </c>
      <c r="G17" s="1">
        <f t="shared" si="1"/>
        <v>0</v>
      </c>
      <c r="L17" s="1" t="s">
        <v>849</v>
      </c>
    </row>
    <row r="18" spans="1:12" x14ac:dyDescent="0.2">
      <c r="A18" s="1">
        <v>820300</v>
      </c>
      <c r="B18" s="1">
        <v>823100</v>
      </c>
      <c r="C18" s="1" t="str">
        <f t="shared" si="0"/>
        <v>AREQ</v>
      </c>
      <c r="D18" s="1" t="str">
        <f t="shared" si="0"/>
        <v>Assessment Required</v>
      </c>
      <c r="E18" s="1" t="s">
        <v>41</v>
      </c>
      <c r="F18" s="1" t="str">
        <f t="shared" si="2"/>
        <v>AREQ</v>
      </c>
      <c r="G18" s="1">
        <f t="shared" si="1"/>
        <v>0</v>
      </c>
      <c r="L18" s="1" t="s">
        <v>865</v>
      </c>
    </row>
    <row r="19" spans="1:12" x14ac:dyDescent="0.2">
      <c r="A19" s="1">
        <v>823100</v>
      </c>
      <c r="B19" s="1">
        <v>823710</v>
      </c>
      <c r="C19" s="1" t="str">
        <f t="shared" si="0"/>
        <v>BRU</v>
      </c>
      <c r="D19" s="1" t="str">
        <f t="shared" si="0"/>
        <v>Bedrock Disturbance Unlikely</v>
      </c>
      <c r="E19" s="1" t="s">
        <v>41</v>
      </c>
      <c r="F19" s="1" t="str">
        <f t="shared" si="2"/>
        <v>BRU</v>
      </c>
      <c r="G19" s="1">
        <f t="shared" si="1"/>
        <v>0</v>
      </c>
      <c r="L19" s="1" t="s">
        <v>849</v>
      </c>
    </row>
    <row r="20" spans="1:12" x14ac:dyDescent="0.2">
      <c r="A20" s="1">
        <v>823710</v>
      </c>
      <c r="B20" s="1">
        <v>823800</v>
      </c>
      <c r="C20" s="1" t="str">
        <f t="shared" si="0"/>
        <v>CMC 1</v>
      </c>
      <c r="D20" s="1" t="str">
        <f t="shared" si="0"/>
        <v>CMC 1 - Low ML/Non-PAG</v>
      </c>
      <c r="E20" s="1" t="s">
        <v>41</v>
      </c>
      <c r="F20" s="1" t="str">
        <f t="shared" si="2"/>
        <v>CMC</v>
      </c>
      <c r="G20" s="1">
        <f t="shared" si="1"/>
        <v>1</v>
      </c>
      <c r="L20" s="1" t="s">
        <v>854</v>
      </c>
    </row>
    <row r="21" spans="1:12" x14ac:dyDescent="0.2">
      <c r="A21" s="1">
        <v>823800</v>
      </c>
      <c r="B21" s="1">
        <v>825300</v>
      </c>
      <c r="C21" s="1" t="str">
        <f t="shared" si="0"/>
        <v>AREQ</v>
      </c>
      <c r="D21" s="1" t="str">
        <f t="shared" si="0"/>
        <v>Assessment Required</v>
      </c>
      <c r="E21" s="1" t="s">
        <v>41</v>
      </c>
      <c r="F21" s="1" t="str">
        <f t="shared" si="2"/>
        <v>AREQ</v>
      </c>
      <c r="G21" s="1">
        <f t="shared" si="1"/>
        <v>0</v>
      </c>
      <c r="L21" s="1" t="s">
        <v>865</v>
      </c>
    </row>
    <row r="22" spans="1:12" x14ac:dyDescent="0.2">
      <c r="A22" s="1">
        <v>825300</v>
      </c>
      <c r="B22" s="1">
        <v>826050</v>
      </c>
      <c r="C22" s="1" t="str">
        <f t="shared" si="0"/>
        <v>CMC 1</v>
      </c>
      <c r="D22" s="1" t="str">
        <f t="shared" si="0"/>
        <v>CMC 1 - Low ML/Non-PAG</v>
      </c>
      <c r="E22" s="1" t="s">
        <v>41</v>
      </c>
      <c r="F22" s="1" t="str">
        <f t="shared" si="2"/>
        <v>CMC</v>
      </c>
      <c r="G22" s="1">
        <f t="shared" si="1"/>
        <v>1</v>
      </c>
      <c r="L22" s="1" t="s">
        <v>854</v>
      </c>
    </row>
    <row r="23" spans="1:12" x14ac:dyDescent="0.2">
      <c r="A23" s="1">
        <v>826050</v>
      </c>
      <c r="B23" s="1">
        <v>826420</v>
      </c>
      <c r="C23" s="1" t="str">
        <f t="shared" si="0"/>
        <v>AREQ</v>
      </c>
      <c r="D23" s="1" t="str">
        <f t="shared" si="0"/>
        <v>Assessment Required</v>
      </c>
      <c r="E23" s="1" t="s">
        <v>41</v>
      </c>
      <c r="F23" s="1" t="str">
        <f t="shared" si="2"/>
        <v>AREQ</v>
      </c>
      <c r="G23" s="1">
        <f t="shared" si="1"/>
        <v>0</v>
      </c>
      <c r="L23" s="1" t="s">
        <v>865</v>
      </c>
    </row>
    <row r="24" spans="1:12" x14ac:dyDescent="0.2">
      <c r="A24" s="1">
        <v>826420</v>
      </c>
      <c r="B24" s="1">
        <v>826910</v>
      </c>
      <c r="C24" s="1" t="str">
        <f t="shared" si="0"/>
        <v>BRU</v>
      </c>
      <c r="D24" s="1" t="str">
        <f t="shared" si="0"/>
        <v>Bedrock Disturbance Unlikely</v>
      </c>
      <c r="E24" s="1" t="s">
        <v>41</v>
      </c>
      <c r="F24" s="1" t="str">
        <f t="shared" si="2"/>
        <v>BRU</v>
      </c>
      <c r="G24" s="1">
        <f t="shared" si="1"/>
        <v>0</v>
      </c>
      <c r="L24" s="1" t="s">
        <v>849</v>
      </c>
    </row>
    <row r="25" spans="1:12" x14ac:dyDescent="0.2">
      <c r="A25" s="1">
        <v>826910</v>
      </c>
      <c r="B25" s="1">
        <v>827050</v>
      </c>
      <c r="C25" s="1" t="str">
        <f t="shared" si="0"/>
        <v>CMC 1</v>
      </c>
      <c r="D25" s="1" t="str">
        <f t="shared" si="0"/>
        <v>CMC 1 - Low ML/Non-PAG</v>
      </c>
      <c r="E25" s="1" t="s">
        <v>41</v>
      </c>
      <c r="F25" s="1" t="str">
        <f t="shared" si="2"/>
        <v>CMC</v>
      </c>
      <c r="G25" s="1">
        <f t="shared" si="1"/>
        <v>1</v>
      </c>
      <c r="L25" s="1" t="s">
        <v>854</v>
      </c>
    </row>
    <row r="26" spans="1:12" x14ac:dyDescent="0.2">
      <c r="A26" s="1">
        <v>827050</v>
      </c>
      <c r="B26" s="1">
        <v>828540</v>
      </c>
      <c r="C26" s="1" t="str">
        <f t="shared" si="0"/>
        <v>BRU</v>
      </c>
      <c r="D26" s="1" t="str">
        <f t="shared" si="0"/>
        <v>Bedrock Disturbance Unlikely</v>
      </c>
      <c r="E26" s="1" t="s">
        <v>41</v>
      </c>
      <c r="F26" s="1" t="str">
        <f t="shared" si="2"/>
        <v>BRU</v>
      </c>
      <c r="G26" s="1">
        <f t="shared" si="1"/>
        <v>0</v>
      </c>
      <c r="L26" s="1" t="s">
        <v>849</v>
      </c>
    </row>
    <row r="27" spans="1:12" x14ac:dyDescent="0.2">
      <c r="A27" s="1">
        <v>828540</v>
      </c>
      <c r="B27" s="1">
        <v>828570</v>
      </c>
      <c r="C27" s="1" t="str">
        <f t="shared" si="0"/>
        <v>CMC 3</v>
      </c>
      <c r="D27" s="1" t="str">
        <f t="shared" si="0"/>
        <v>CMC 3 - High ML</v>
      </c>
      <c r="E27" s="1" t="s">
        <v>41</v>
      </c>
      <c r="F27" s="1" t="str">
        <f t="shared" si="2"/>
        <v>CMC</v>
      </c>
      <c r="G27" s="1">
        <f t="shared" si="1"/>
        <v>3</v>
      </c>
      <c r="L27" s="1" t="s">
        <v>851</v>
      </c>
    </row>
    <row r="28" spans="1:12" x14ac:dyDescent="0.2">
      <c r="A28" s="1">
        <v>828570</v>
      </c>
      <c r="B28" s="1">
        <v>828640</v>
      </c>
      <c r="C28" s="1" t="str">
        <f t="shared" si="0"/>
        <v>BRU</v>
      </c>
      <c r="D28" s="1" t="str">
        <f t="shared" si="0"/>
        <v>Bedrock Disturbance Unlikely</v>
      </c>
      <c r="E28" s="1" t="s">
        <v>41</v>
      </c>
      <c r="F28" s="1" t="str">
        <f t="shared" si="2"/>
        <v>BRU</v>
      </c>
      <c r="G28" s="1">
        <f t="shared" si="1"/>
        <v>0</v>
      </c>
      <c r="L28" s="1" t="s">
        <v>849</v>
      </c>
    </row>
    <row r="29" spans="1:12" x14ac:dyDescent="0.2">
      <c r="A29" s="1">
        <v>828640</v>
      </c>
      <c r="B29" s="1">
        <v>828770</v>
      </c>
      <c r="C29" s="1" t="str">
        <f t="shared" si="0"/>
        <v>CMC 3</v>
      </c>
      <c r="D29" s="1" t="str">
        <f t="shared" si="0"/>
        <v>CMC 3 - High ML</v>
      </c>
      <c r="E29" s="1" t="s">
        <v>41</v>
      </c>
      <c r="F29" s="1" t="str">
        <f t="shared" si="2"/>
        <v>CMC</v>
      </c>
      <c r="G29" s="1">
        <f t="shared" si="1"/>
        <v>3</v>
      </c>
      <c r="L29" s="1" t="s">
        <v>851</v>
      </c>
    </row>
    <row r="30" spans="1:12" x14ac:dyDescent="0.2">
      <c r="A30" s="1">
        <v>828770</v>
      </c>
      <c r="B30" s="1">
        <v>829040</v>
      </c>
      <c r="C30" s="1" t="str">
        <f t="shared" si="0"/>
        <v>BRU</v>
      </c>
      <c r="D30" s="1" t="str">
        <f t="shared" si="0"/>
        <v>Bedrock Disturbance Unlikely</v>
      </c>
      <c r="E30" s="1" t="s">
        <v>41</v>
      </c>
      <c r="F30" s="1" t="str">
        <f t="shared" si="2"/>
        <v>BRU</v>
      </c>
      <c r="G30" s="1">
        <f t="shared" si="1"/>
        <v>0</v>
      </c>
      <c r="L30" s="1" t="s">
        <v>849</v>
      </c>
    </row>
    <row r="31" spans="1:12" x14ac:dyDescent="0.2">
      <c r="A31" s="1">
        <v>829040</v>
      </c>
      <c r="B31" s="1">
        <v>829220</v>
      </c>
      <c r="C31" s="1" t="str">
        <f t="shared" si="0"/>
        <v>CMC 1</v>
      </c>
      <c r="D31" s="1" t="str">
        <f t="shared" si="0"/>
        <v>CMC 1 - Low ML/Non-PAG</v>
      </c>
      <c r="E31" s="1" t="s">
        <v>41</v>
      </c>
      <c r="F31" s="1" t="str">
        <f t="shared" si="2"/>
        <v>CMC</v>
      </c>
      <c r="G31" s="1">
        <f t="shared" si="1"/>
        <v>1</v>
      </c>
      <c r="L31" s="1" t="s">
        <v>854</v>
      </c>
    </row>
    <row r="32" spans="1:12" x14ac:dyDescent="0.2">
      <c r="A32" s="1">
        <v>829220</v>
      </c>
      <c r="B32" s="1">
        <v>829250</v>
      </c>
      <c r="C32" s="1" t="str">
        <f t="shared" si="0"/>
        <v>CMC 3</v>
      </c>
      <c r="D32" s="1" t="str">
        <f t="shared" si="0"/>
        <v>CMC 3 - High ML</v>
      </c>
      <c r="E32" s="1" t="s">
        <v>41</v>
      </c>
      <c r="F32" s="1" t="str">
        <f t="shared" si="2"/>
        <v>CMC</v>
      </c>
      <c r="G32" s="1">
        <f t="shared" si="1"/>
        <v>3</v>
      </c>
      <c r="L32" s="1" t="s">
        <v>851</v>
      </c>
    </row>
    <row r="33" spans="1:12" x14ac:dyDescent="0.2">
      <c r="A33" s="1">
        <v>829250</v>
      </c>
      <c r="B33" s="1">
        <v>829300</v>
      </c>
      <c r="C33" s="1" t="str">
        <f t="shared" si="0"/>
        <v>CMC 4</v>
      </c>
      <c r="D33" s="1" t="str">
        <f t="shared" si="0"/>
        <v>CMC 4 - High Sulfur PAG</v>
      </c>
      <c r="E33" s="1" t="s">
        <v>41</v>
      </c>
      <c r="F33" s="1" t="str">
        <f t="shared" si="2"/>
        <v>CMC</v>
      </c>
      <c r="G33" s="1">
        <f t="shared" si="1"/>
        <v>4</v>
      </c>
      <c r="L33" s="1" t="s">
        <v>862</v>
      </c>
    </row>
    <row r="34" spans="1:12" x14ac:dyDescent="0.2">
      <c r="A34" s="1">
        <v>829300</v>
      </c>
      <c r="B34" s="1">
        <v>829340</v>
      </c>
      <c r="C34" s="1" t="str">
        <f t="shared" si="0"/>
        <v>BRU</v>
      </c>
      <c r="D34" s="1" t="str">
        <f t="shared" si="0"/>
        <v>Bedrock Disturbance Unlikely</v>
      </c>
      <c r="E34" s="1" t="s">
        <v>41</v>
      </c>
      <c r="F34" s="1" t="str">
        <f t="shared" si="2"/>
        <v>BRU</v>
      </c>
      <c r="G34" s="1">
        <f t="shared" si="1"/>
        <v>0</v>
      </c>
      <c r="L34" s="1" t="s">
        <v>849</v>
      </c>
    </row>
    <row r="35" spans="1:12" x14ac:dyDescent="0.2">
      <c r="A35" s="1">
        <v>829340</v>
      </c>
      <c r="B35" s="1">
        <v>829420</v>
      </c>
      <c r="C35" s="1" t="str">
        <f t="shared" si="0"/>
        <v>CMC 3</v>
      </c>
      <c r="D35" s="1" t="str">
        <f t="shared" si="0"/>
        <v>CMC 3 - High ML</v>
      </c>
      <c r="E35" s="1" t="s">
        <v>41</v>
      </c>
      <c r="F35" s="1" t="str">
        <f t="shared" si="2"/>
        <v>CMC</v>
      </c>
      <c r="G35" s="1">
        <f t="shared" si="1"/>
        <v>3</v>
      </c>
      <c r="L35" s="1" t="s">
        <v>851</v>
      </c>
    </row>
    <row r="36" spans="1:12" x14ac:dyDescent="0.2">
      <c r="A36" s="1">
        <v>829420</v>
      </c>
      <c r="B36" s="1">
        <v>829450</v>
      </c>
      <c r="C36" s="1" t="str">
        <f t="shared" si="0"/>
        <v>BRU</v>
      </c>
      <c r="D36" s="1" t="str">
        <f t="shared" si="0"/>
        <v>Bedrock Disturbance Unlikely</v>
      </c>
      <c r="E36" s="1" t="s">
        <v>41</v>
      </c>
      <c r="F36" s="1" t="str">
        <f t="shared" si="2"/>
        <v>BRU</v>
      </c>
      <c r="G36" s="1">
        <f t="shared" si="1"/>
        <v>0</v>
      </c>
      <c r="L36" s="1" t="s">
        <v>849</v>
      </c>
    </row>
    <row r="37" spans="1:12" x14ac:dyDescent="0.2">
      <c r="A37" s="1">
        <v>829450</v>
      </c>
      <c r="B37" s="1">
        <v>829490</v>
      </c>
      <c r="C37" s="1" t="str">
        <f t="shared" si="0"/>
        <v>CMC 1</v>
      </c>
      <c r="D37" s="1" t="str">
        <f t="shared" si="0"/>
        <v>CMC 1 - Low ML/Non-PAG</v>
      </c>
      <c r="E37" s="1" t="s">
        <v>41</v>
      </c>
      <c r="F37" s="1" t="str">
        <f t="shared" si="2"/>
        <v>CMC</v>
      </c>
      <c r="G37" s="1">
        <f t="shared" si="1"/>
        <v>1</v>
      </c>
      <c r="L37" s="1" t="s">
        <v>854</v>
      </c>
    </row>
    <row r="38" spans="1:12" x14ac:dyDescent="0.2">
      <c r="A38" s="1">
        <v>829490</v>
      </c>
      <c r="B38" s="1">
        <v>829530</v>
      </c>
      <c r="C38" s="1" t="str">
        <f t="shared" si="0"/>
        <v>CMC 4</v>
      </c>
      <c r="D38" s="1" t="str">
        <f t="shared" si="0"/>
        <v>CMC 4 - High Sulfur PAG</v>
      </c>
      <c r="E38" s="1" t="s">
        <v>41</v>
      </c>
      <c r="F38" s="1" t="str">
        <f t="shared" si="2"/>
        <v>CMC</v>
      </c>
      <c r="G38" s="1">
        <f t="shared" si="1"/>
        <v>4</v>
      </c>
      <c r="L38" s="1" t="s">
        <v>862</v>
      </c>
    </row>
    <row r="39" spans="1:12" x14ac:dyDescent="0.2">
      <c r="A39" s="1">
        <v>829530</v>
      </c>
      <c r="B39" s="1">
        <v>829570</v>
      </c>
      <c r="C39" s="1" t="str">
        <f t="shared" si="0"/>
        <v>CMC 1</v>
      </c>
      <c r="D39" s="1" t="str">
        <f t="shared" si="0"/>
        <v>CMC 1 - Low ML/Non-PAG</v>
      </c>
      <c r="E39" s="1" t="s">
        <v>41</v>
      </c>
      <c r="F39" s="1" t="str">
        <f t="shared" si="2"/>
        <v>CMC</v>
      </c>
      <c r="G39" s="1">
        <f t="shared" si="1"/>
        <v>1</v>
      </c>
      <c r="L39" s="1" t="s">
        <v>854</v>
      </c>
    </row>
    <row r="40" spans="1:12" x14ac:dyDescent="0.2">
      <c r="A40" s="1">
        <v>829570</v>
      </c>
      <c r="B40" s="1">
        <v>829630</v>
      </c>
      <c r="C40" s="1" t="str">
        <f t="shared" si="0"/>
        <v>CMC 3</v>
      </c>
      <c r="D40" s="1" t="str">
        <f t="shared" si="0"/>
        <v>CMC 3 - High ML</v>
      </c>
      <c r="E40" s="1" t="s">
        <v>41</v>
      </c>
      <c r="F40" s="1" t="str">
        <f t="shared" si="2"/>
        <v>CMC</v>
      </c>
      <c r="G40" s="1">
        <f t="shared" si="1"/>
        <v>3</v>
      </c>
      <c r="L40" s="1" t="s">
        <v>851</v>
      </c>
    </row>
    <row r="41" spans="1:12" x14ac:dyDescent="0.2">
      <c r="A41" s="1">
        <v>829630</v>
      </c>
      <c r="B41" s="1">
        <v>829700</v>
      </c>
      <c r="C41" s="1" t="str">
        <f t="shared" si="0"/>
        <v>BRU</v>
      </c>
      <c r="D41" s="1" t="str">
        <f t="shared" si="0"/>
        <v>Bedrock Disturbance Unlikely</v>
      </c>
      <c r="E41" s="1" t="s">
        <v>41</v>
      </c>
      <c r="F41" s="1" t="str">
        <f t="shared" si="2"/>
        <v>BRU</v>
      </c>
      <c r="G41" s="1">
        <f t="shared" si="1"/>
        <v>0</v>
      </c>
      <c r="L41" s="1" t="s">
        <v>849</v>
      </c>
    </row>
    <row r="42" spans="1:12" x14ac:dyDescent="0.2">
      <c r="A42" s="1">
        <v>829700</v>
      </c>
      <c r="B42" s="1">
        <v>829730</v>
      </c>
      <c r="C42" s="1" t="str">
        <f t="shared" si="0"/>
        <v>CMC 1</v>
      </c>
      <c r="D42" s="1" t="str">
        <f t="shared" si="0"/>
        <v>CMC 1 - Low ML/Non-PAG</v>
      </c>
      <c r="E42" s="1" t="s">
        <v>41</v>
      </c>
      <c r="F42" s="1" t="str">
        <f t="shared" si="2"/>
        <v>CMC</v>
      </c>
      <c r="G42" s="1">
        <f t="shared" si="1"/>
        <v>1</v>
      </c>
      <c r="L42" s="1" t="s">
        <v>854</v>
      </c>
    </row>
    <row r="43" spans="1:12" x14ac:dyDescent="0.2">
      <c r="A43" s="1">
        <v>829730</v>
      </c>
      <c r="B43" s="1">
        <v>829790</v>
      </c>
      <c r="C43" s="1" t="str">
        <f t="shared" si="0"/>
        <v>CMC 3</v>
      </c>
      <c r="D43" s="1" t="str">
        <f t="shared" si="0"/>
        <v>CMC 3 - High ML</v>
      </c>
      <c r="E43" s="1" t="s">
        <v>41</v>
      </c>
      <c r="F43" s="1" t="str">
        <f t="shared" si="2"/>
        <v>CMC</v>
      </c>
      <c r="G43" s="1">
        <f t="shared" si="1"/>
        <v>3</v>
      </c>
      <c r="L43" s="1" t="s">
        <v>851</v>
      </c>
    </row>
    <row r="44" spans="1:12" x14ac:dyDescent="0.2">
      <c r="A44" s="1">
        <v>829790</v>
      </c>
      <c r="B44" s="1">
        <v>829920</v>
      </c>
      <c r="C44" s="1" t="str">
        <f t="shared" si="0"/>
        <v>BRU</v>
      </c>
      <c r="D44" s="1" t="str">
        <f t="shared" si="0"/>
        <v>Bedrock Disturbance Unlikely</v>
      </c>
      <c r="E44" s="1" t="s">
        <v>41</v>
      </c>
      <c r="F44" s="1" t="str">
        <f t="shared" si="2"/>
        <v>BRU</v>
      </c>
      <c r="G44" s="1">
        <f t="shared" si="1"/>
        <v>0</v>
      </c>
      <c r="L44" s="1" t="s">
        <v>849</v>
      </c>
    </row>
    <row r="45" spans="1:12" x14ac:dyDescent="0.2">
      <c r="A45" s="1">
        <v>829920</v>
      </c>
      <c r="B45" s="1">
        <v>829950</v>
      </c>
      <c r="C45" s="1" t="str">
        <f t="shared" si="0"/>
        <v>CMC 4</v>
      </c>
      <c r="D45" s="1" t="str">
        <f t="shared" si="0"/>
        <v>CMC 4 - High Sulfur PAG</v>
      </c>
      <c r="E45" s="1" t="s">
        <v>41</v>
      </c>
      <c r="F45" s="1" t="str">
        <f t="shared" si="2"/>
        <v>CMC</v>
      </c>
      <c r="G45" s="1">
        <f t="shared" si="1"/>
        <v>4</v>
      </c>
      <c r="L45" s="1" t="s">
        <v>862</v>
      </c>
    </row>
    <row r="46" spans="1:12" x14ac:dyDescent="0.2">
      <c r="A46" s="1">
        <v>829950</v>
      </c>
      <c r="B46" s="1">
        <v>830140</v>
      </c>
      <c r="C46" s="1" t="str">
        <f t="shared" si="0"/>
        <v>BRU</v>
      </c>
      <c r="D46" s="1" t="str">
        <f t="shared" si="0"/>
        <v>Bedrock Disturbance Unlikely</v>
      </c>
      <c r="E46" s="1" t="s">
        <v>41</v>
      </c>
      <c r="F46" s="1" t="str">
        <f t="shared" si="2"/>
        <v>BRU</v>
      </c>
      <c r="G46" s="1">
        <f t="shared" si="1"/>
        <v>0</v>
      </c>
      <c r="L46" s="1" t="s">
        <v>849</v>
      </c>
    </row>
    <row r="47" spans="1:12" x14ac:dyDescent="0.2">
      <c r="A47" s="1">
        <v>830140</v>
      </c>
      <c r="B47" s="1">
        <v>830220</v>
      </c>
      <c r="C47" s="1" t="str">
        <f t="shared" si="0"/>
        <v>CMC 1</v>
      </c>
      <c r="D47" s="1" t="str">
        <f t="shared" si="0"/>
        <v>CMC 1 - Low ML/Non-PAG</v>
      </c>
      <c r="E47" s="1" t="s">
        <v>41</v>
      </c>
      <c r="F47" s="1" t="str">
        <f t="shared" si="2"/>
        <v>CMC</v>
      </c>
      <c r="G47" s="1">
        <f t="shared" si="1"/>
        <v>1</v>
      </c>
      <c r="L47" s="1" t="s">
        <v>854</v>
      </c>
    </row>
    <row r="48" spans="1:12" x14ac:dyDescent="0.2">
      <c r="A48" s="1">
        <v>830220</v>
      </c>
      <c r="B48" s="1">
        <v>830620</v>
      </c>
      <c r="C48" s="1" t="str">
        <f t="shared" si="0"/>
        <v>BRU</v>
      </c>
      <c r="D48" s="1" t="str">
        <f t="shared" si="0"/>
        <v>Bedrock Disturbance Unlikely</v>
      </c>
      <c r="E48" s="1" t="s">
        <v>41</v>
      </c>
      <c r="F48" s="1" t="str">
        <f t="shared" si="2"/>
        <v>BRU</v>
      </c>
      <c r="G48" s="1">
        <f t="shared" si="1"/>
        <v>0</v>
      </c>
      <c r="L48" s="1" t="s">
        <v>849</v>
      </c>
    </row>
    <row r="49" spans="1:12" x14ac:dyDescent="0.2">
      <c r="A49" s="1">
        <v>830620</v>
      </c>
      <c r="B49" s="1">
        <v>830660</v>
      </c>
      <c r="C49" s="1" t="str">
        <f t="shared" si="0"/>
        <v>CMC 1</v>
      </c>
      <c r="D49" s="1" t="str">
        <f t="shared" si="0"/>
        <v>CMC 1 - Low ML/Non-PAG</v>
      </c>
      <c r="E49" s="1" t="s">
        <v>41</v>
      </c>
      <c r="F49" s="1" t="str">
        <f t="shared" si="2"/>
        <v>CMC</v>
      </c>
      <c r="G49" s="1">
        <f t="shared" si="1"/>
        <v>1</v>
      </c>
      <c r="L49" s="1" t="s">
        <v>854</v>
      </c>
    </row>
    <row r="50" spans="1:12" x14ac:dyDescent="0.2">
      <c r="A50" s="1">
        <v>830660</v>
      </c>
      <c r="B50" s="1">
        <v>830770</v>
      </c>
      <c r="C50" s="1" t="str">
        <f t="shared" si="0"/>
        <v>BRU</v>
      </c>
      <c r="D50" s="1" t="str">
        <f t="shared" si="0"/>
        <v>Bedrock Disturbance Unlikely</v>
      </c>
      <c r="E50" s="1" t="s">
        <v>41</v>
      </c>
      <c r="F50" s="1" t="str">
        <f t="shared" si="2"/>
        <v>BRU</v>
      </c>
      <c r="G50" s="1">
        <f t="shared" si="1"/>
        <v>0</v>
      </c>
      <c r="L50" s="1" t="s">
        <v>849</v>
      </c>
    </row>
    <row r="51" spans="1:12" x14ac:dyDescent="0.2">
      <c r="A51" s="1">
        <v>830770</v>
      </c>
      <c r="B51" s="1">
        <v>830800</v>
      </c>
      <c r="C51" s="1" t="str">
        <f t="shared" si="0"/>
        <v>CMC 1</v>
      </c>
      <c r="D51" s="1" t="str">
        <f t="shared" si="0"/>
        <v>CMC 1 - Low ML/Non-PAG</v>
      </c>
      <c r="E51" s="1" t="s">
        <v>41</v>
      </c>
      <c r="F51" s="1" t="str">
        <f t="shared" si="2"/>
        <v>CMC</v>
      </c>
      <c r="G51" s="1">
        <f t="shared" si="1"/>
        <v>1</v>
      </c>
      <c r="L51" s="1" t="s">
        <v>854</v>
      </c>
    </row>
    <row r="52" spans="1:12" x14ac:dyDescent="0.2">
      <c r="A52" s="1">
        <v>830800</v>
      </c>
      <c r="B52" s="1">
        <v>830840</v>
      </c>
      <c r="C52" s="1" t="str">
        <f t="shared" si="0"/>
        <v>CMC 3</v>
      </c>
      <c r="D52" s="1" t="str">
        <f t="shared" si="0"/>
        <v>CMC 3 - High ML</v>
      </c>
      <c r="E52" s="1" t="s">
        <v>41</v>
      </c>
      <c r="F52" s="1" t="str">
        <f t="shared" si="2"/>
        <v>CMC</v>
      </c>
      <c r="G52" s="1">
        <f t="shared" si="1"/>
        <v>3</v>
      </c>
      <c r="L52" s="1" t="s">
        <v>851</v>
      </c>
    </row>
    <row r="53" spans="1:12" x14ac:dyDescent="0.2">
      <c r="A53" s="1">
        <v>830840</v>
      </c>
      <c r="B53" s="1">
        <v>830940</v>
      </c>
      <c r="C53" s="1" t="str">
        <f t="shared" si="0"/>
        <v>CMC 1</v>
      </c>
      <c r="D53" s="1" t="str">
        <f t="shared" si="0"/>
        <v>CMC 1 - Low ML/Non-PAG</v>
      </c>
      <c r="E53" s="1" t="s">
        <v>41</v>
      </c>
      <c r="F53" s="1" t="str">
        <f t="shared" si="2"/>
        <v>CMC</v>
      </c>
      <c r="G53" s="1">
        <f t="shared" si="1"/>
        <v>1</v>
      </c>
      <c r="L53" s="1" t="s">
        <v>854</v>
      </c>
    </row>
    <row r="54" spans="1:12" x14ac:dyDescent="0.2">
      <c r="A54" s="1">
        <v>830940</v>
      </c>
      <c r="B54" s="1">
        <v>831090</v>
      </c>
      <c r="C54" s="1" t="str">
        <f t="shared" si="0"/>
        <v>CMC 3</v>
      </c>
      <c r="D54" s="1" t="str">
        <f t="shared" si="0"/>
        <v>CMC 3 - High ML</v>
      </c>
      <c r="E54" s="1" t="s">
        <v>41</v>
      </c>
      <c r="F54" s="1" t="str">
        <f t="shared" si="2"/>
        <v>CMC</v>
      </c>
      <c r="G54" s="1">
        <f t="shared" si="1"/>
        <v>3</v>
      </c>
      <c r="L54" s="1" t="s">
        <v>851</v>
      </c>
    </row>
    <row r="55" spans="1:12" x14ac:dyDescent="0.2">
      <c r="A55" s="1">
        <v>831090</v>
      </c>
      <c r="B55" s="1">
        <v>831190</v>
      </c>
      <c r="C55" s="1" t="str">
        <f t="shared" si="0"/>
        <v>CMC 1</v>
      </c>
      <c r="D55" s="1" t="str">
        <f t="shared" si="0"/>
        <v>CMC 1 - Low ML/Non-PAG</v>
      </c>
      <c r="E55" s="1" t="s">
        <v>41</v>
      </c>
      <c r="F55" s="1" t="str">
        <f t="shared" si="2"/>
        <v>CMC</v>
      </c>
      <c r="G55" s="1">
        <f t="shared" si="1"/>
        <v>1</v>
      </c>
      <c r="L55" s="1" t="s">
        <v>854</v>
      </c>
    </row>
    <row r="56" spans="1:12" x14ac:dyDescent="0.2">
      <c r="A56" s="1">
        <v>831190</v>
      </c>
      <c r="B56" s="1">
        <v>831300</v>
      </c>
      <c r="C56" s="1" t="str">
        <f t="shared" si="0"/>
        <v>BRU</v>
      </c>
      <c r="D56" s="1" t="str">
        <f t="shared" si="0"/>
        <v>Bedrock Disturbance Unlikely</v>
      </c>
      <c r="E56" s="1" t="s">
        <v>41</v>
      </c>
      <c r="F56" s="1" t="str">
        <f t="shared" si="2"/>
        <v>BRU</v>
      </c>
      <c r="G56" s="1">
        <f t="shared" si="1"/>
        <v>0</v>
      </c>
      <c r="L56" s="1" t="s">
        <v>849</v>
      </c>
    </row>
    <row r="57" spans="1:12" x14ac:dyDescent="0.2">
      <c r="A57" s="1">
        <v>831300</v>
      </c>
      <c r="B57" s="1">
        <v>831390</v>
      </c>
      <c r="C57" s="1" t="str">
        <f t="shared" si="0"/>
        <v>CMC 1</v>
      </c>
      <c r="D57" s="1" t="str">
        <f t="shared" si="0"/>
        <v>CMC 1 - Low ML/Non-PAG</v>
      </c>
      <c r="E57" s="1" t="s">
        <v>41</v>
      </c>
      <c r="F57" s="1" t="str">
        <f t="shared" si="2"/>
        <v>CMC</v>
      </c>
      <c r="G57" s="1">
        <f t="shared" si="1"/>
        <v>1</v>
      </c>
      <c r="L57" s="1" t="s">
        <v>854</v>
      </c>
    </row>
    <row r="58" spans="1:12" x14ac:dyDescent="0.2">
      <c r="A58" s="1">
        <v>831390</v>
      </c>
      <c r="B58" s="1">
        <v>831420</v>
      </c>
      <c r="C58" s="1" t="str">
        <f t="shared" si="0"/>
        <v>CMC 3</v>
      </c>
      <c r="D58" s="1" t="str">
        <f t="shared" si="0"/>
        <v>CMC 3 - High ML</v>
      </c>
      <c r="E58" s="1" t="s">
        <v>41</v>
      </c>
      <c r="F58" s="1" t="str">
        <f t="shared" si="2"/>
        <v>CMC</v>
      </c>
      <c r="G58" s="1">
        <f t="shared" si="1"/>
        <v>3</v>
      </c>
      <c r="L58" s="1" t="s">
        <v>851</v>
      </c>
    </row>
    <row r="59" spans="1:12" x14ac:dyDescent="0.2">
      <c r="A59" s="1">
        <v>831420</v>
      </c>
      <c r="B59" s="1">
        <v>831510</v>
      </c>
      <c r="C59" s="1" t="str">
        <f t="shared" si="0"/>
        <v>CMC 1</v>
      </c>
      <c r="D59" s="1" t="str">
        <f t="shared" si="0"/>
        <v>CMC 1 - Low ML/Non-PAG</v>
      </c>
      <c r="E59" s="1" t="s">
        <v>41</v>
      </c>
      <c r="F59" s="1" t="str">
        <f t="shared" si="2"/>
        <v>CMC</v>
      </c>
      <c r="G59" s="1">
        <f t="shared" si="1"/>
        <v>1</v>
      </c>
      <c r="L59" s="1" t="s">
        <v>854</v>
      </c>
    </row>
    <row r="60" spans="1:12" x14ac:dyDescent="0.2">
      <c r="A60" s="1">
        <v>831510</v>
      </c>
      <c r="B60" s="1">
        <v>831540</v>
      </c>
      <c r="C60" s="1" t="str">
        <f t="shared" si="0"/>
        <v>CMC 3</v>
      </c>
      <c r="D60" s="1" t="str">
        <f t="shared" si="0"/>
        <v>CMC 3 - High ML</v>
      </c>
      <c r="E60" s="1" t="s">
        <v>41</v>
      </c>
      <c r="F60" s="1" t="str">
        <f t="shared" si="2"/>
        <v>CMC</v>
      </c>
      <c r="G60" s="1">
        <f t="shared" si="1"/>
        <v>3</v>
      </c>
      <c r="L60" s="1" t="s">
        <v>851</v>
      </c>
    </row>
    <row r="61" spans="1:12" x14ac:dyDescent="0.2">
      <c r="A61" s="1">
        <v>831540</v>
      </c>
      <c r="B61" s="1">
        <v>832810</v>
      </c>
      <c r="C61" s="1" t="str">
        <f t="shared" si="0"/>
        <v>BRU</v>
      </c>
      <c r="D61" s="1" t="str">
        <f t="shared" si="0"/>
        <v>Bedrock Disturbance Unlikely</v>
      </c>
      <c r="E61" s="1" t="s">
        <v>41</v>
      </c>
      <c r="F61" s="1" t="str">
        <f t="shared" si="2"/>
        <v>BRU</v>
      </c>
      <c r="G61" s="1">
        <f t="shared" si="1"/>
        <v>0</v>
      </c>
      <c r="L61" s="1" t="s">
        <v>849</v>
      </c>
    </row>
    <row r="62" spans="1:12" x14ac:dyDescent="0.2">
      <c r="A62" s="1">
        <v>832810</v>
      </c>
      <c r="B62" s="1">
        <v>832830</v>
      </c>
      <c r="C62" s="1" t="str">
        <f t="shared" si="0"/>
        <v>CMC 3</v>
      </c>
      <c r="D62" s="1" t="str">
        <f t="shared" si="0"/>
        <v>CMC 3 - High ML</v>
      </c>
      <c r="E62" s="1" t="s">
        <v>41</v>
      </c>
      <c r="F62" s="1" t="str">
        <f t="shared" si="2"/>
        <v>CMC</v>
      </c>
      <c r="G62" s="1">
        <f t="shared" si="1"/>
        <v>3</v>
      </c>
      <c r="L62" s="1" t="s">
        <v>851</v>
      </c>
    </row>
    <row r="63" spans="1:12" x14ac:dyDescent="0.2">
      <c r="A63" s="1">
        <v>832830</v>
      </c>
      <c r="B63" s="1">
        <v>832930</v>
      </c>
      <c r="C63" s="1" t="str">
        <f t="shared" si="0"/>
        <v>BRU</v>
      </c>
      <c r="D63" s="1" t="str">
        <f t="shared" si="0"/>
        <v>Bedrock Disturbance Unlikely</v>
      </c>
      <c r="E63" s="1" t="s">
        <v>41</v>
      </c>
      <c r="F63" s="1" t="str">
        <f t="shared" si="2"/>
        <v>BRU</v>
      </c>
      <c r="G63" s="1">
        <f t="shared" si="1"/>
        <v>0</v>
      </c>
      <c r="L63" s="1" t="s">
        <v>849</v>
      </c>
    </row>
    <row r="64" spans="1:12" x14ac:dyDescent="0.2">
      <c r="A64" s="1">
        <v>832930</v>
      </c>
      <c r="B64" s="1">
        <v>833020</v>
      </c>
      <c r="C64" s="1" t="str">
        <f t="shared" si="0"/>
        <v>AREQ</v>
      </c>
      <c r="D64" s="1" t="str">
        <f t="shared" si="0"/>
        <v>Assessment Required</v>
      </c>
      <c r="E64" s="1" t="s">
        <v>41</v>
      </c>
      <c r="F64" s="1" t="str">
        <f t="shared" si="2"/>
        <v>AREQ</v>
      </c>
      <c r="G64" s="1">
        <f t="shared" si="1"/>
        <v>0</v>
      </c>
      <c r="L64" s="1" t="s">
        <v>865</v>
      </c>
    </row>
    <row r="65" spans="1:12" x14ac:dyDescent="0.2">
      <c r="A65" s="1">
        <v>833020</v>
      </c>
      <c r="B65" s="1">
        <v>833110</v>
      </c>
      <c r="C65" s="1" t="str">
        <f t="shared" si="0"/>
        <v>CMC 3</v>
      </c>
      <c r="D65" s="1" t="str">
        <f t="shared" si="0"/>
        <v>CMC 3 - High ML</v>
      </c>
      <c r="E65" s="1" t="s">
        <v>41</v>
      </c>
      <c r="F65" s="1" t="str">
        <f t="shared" si="2"/>
        <v>CMC</v>
      </c>
      <c r="G65" s="1">
        <f t="shared" si="1"/>
        <v>3</v>
      </c>
      <c r="L65" s="1" t="s">
        <v>851</v>
      </c>
    </row>
    <row r="66" spans="1:12" x14ac:dyDescent="0.2">
      <c r="A66" s="1">
        <v>833110</v>
      </c>
      <c r="B66" s="1">
        <v>833190</v>
      </c>
      <c r="C66" s="1" t="str">
        <f t="shared" ref="C66:D129" si="3">INDEX(U:U,MATCH($L66,$W:$W,0))</f>
        <v>CMC 1</v>
      </c>
      <c r="D66" s="1" t="str">
        <f t="shared" si="3"/>
        <v>CMC 1 - Low ML/Non-PAG</v>
      </c>
      <c r="E66" s="1" t="s">
        <v>41</v>
      </c>
      <c r="F66" s="1" t="str">
        <f t="shared" si="2"/>
        <v>CMC</v>
      </c>
      <c r="G66" s="1">
        <f t="shared" ref="G66:G129" si="4">IFERROR(_xlfn.NUMBERVALUE(RIGHT(C66,1)),)</f>
        <v>1</v>
      </c>
      <c r="L66" s="1" t="s">
        <v>854</v>
      </c>
    </row>
    <row r="67" spans="1:12" x14ac:dyDescent="0.2">
      <c r="A67" s="1">
        <v>833190</v>
      </c>
      <c r="B67" s="1">
        <v>833230</v>
      </c>
      <c r="C67" s="1" t="str">
        <f t="shared" si="3"/>
        <v>BRU</v>
      </c>
      <c r="D67" s="1" t="str">
        <f t="shared" si="3"/>
        <v>Bedrock Disturbance Unlikely</v>
      </c>
      <c r="E67" s="1" t="s">
        <v>41</v>
      </c>
      <c r="F67" s="1" t="str">
        <f t="shared" ref="F67:F130" si="5">TRIM(LEFT(C67,4))</f>
        <v>BRU</v>
      </c>
      <c r="G67" s="1">
        <f t="shared" si="4"/>
        <v>0</v>
      </c>
      <c r="L67" s="1" t="s">
        <v>849</v>
      </c>
    </row>
    <row r="68" spans="1:12" x14ac:dyDescent="0.2">
      <c r="A68" s="1">
        <v>833230</v>
      </c>
      <c r="B68" s="1">
        <v>833300</v>
      </c>
      <c r="C68" s="1" t="str">
        <f t="shared" si="3"/>
        <v>CMC 1</v>
      </c>
      <c r="D68" s="1" t="str">
        <f t="shared" si="3"/>
        <v>CMC 1 - Low ML/Non-PAG</v>
      </c>
      <c r="E68" s="1" t="s">
        <v>41</v>
      </c>
      <c r="F68" s="1" t="str">
        <f t="shared" si="5"/>
        <v>CMC</v>
      </c>
      <c r="G68" s="1">
        <f t="shared" si="4"/>
        <v>1</v>
      </c>
      <c r="L68" s="1" t="s">
        <v>854</v>
      </c>
    </row>
    <row r="69" spans="1:12" x14ac:dyDescent="0.2">
      <c r="A69" s="1">
        <v>833300</v>
      </c>
      <c r="B69" s="1">
        <v>833590</v>
      </c>
      <c r="C69" s="1" t="str">
        <f t="shared" si="3"/>
        <v>CMC 4</v>
      </c>
      <c r="D69" s="1" t="str">
        <f t="shared" si="3"/>
        <v>CMC 4 - High Sulfur PAG</v>
      </c>
      <c r="E69" s="1" t="s">
        <v>41</v>
      </c>
      <c r="F69" s="1" t="str">
        <f t="shared" si="5"/>
        <v>CMC</v>
      </c>
      <c r="G69" s="1">
        <f t="shared" si="4"/>
        <v>4</v>
      </c>
      <c r="L69" s="1" t="s">
        <v>862</v>
      </c>
    </row>
    <row r="70" spans="1:12" x14ac:dyDescent="0.2">
      <c r="A70" s="1">
        <v>833590</v>
      </c>
      <c r="B70" s="1">
        <v>834610</v>
      </c>
      <c r="C70" s="1" t="str">
        <f t="shared" si="3"/>
        <v>BRU</v>
      </c>
      <c r="D70" s="1" t="str">
        <f t="shared" si="3"/>
        <v>Bedrock Disturbance Unlikely</v>
      </c>
      <c r="E70" s="1" t="s">
        <v>41</v>
      </c>
      <c r="F70" s="1" t="str">
        <f t="shared" si="5"/>
        <v>BRU</v>
      </c>
      <c r="G70" s="1">
        <f t="shared" si="4"/>
        <v>0</v>
      </c>
      <c r="L70" s="1" t="s">
        <v>849</v>
      </c>
    </row>
    <row r="71" spans="1:12" x14ac:dyDescent="0.2">
      <c r="A71" s="1">
        <v>834610</v>
      </c>
      <c r="B71" s="1">
        <v>834710</v>
      </c>
      <c r="C71" s="1" t="str">
        <f t="shared" si="3"/>
        <v>AREQ</v>
      </c>
      <c r="D71" s="1" t="str">
        <f t="shared" si="3"/>
        <v>Assessment Required</v>
      </c>
      <c r="E71" s="1" t="s">
        <v>41</v>
      </c>
      <c r="F71" s="1" t="str">
        <f t="shared" si="5"/>
        <v>AREQ</v>
      </c>
      <c r="G71" s="1">
        <f t="shared" si="4"/>
        <v>0</v>
      </c>
      <c r="L71" s="1" t="s">
        <v>865</v>
      </c>
    </row>
    <row r="72" spans="1:12" x14ac:dyDescent="0.2">
      <c r="A72" s="1">
        <v>834710</v>
      </c>
      <c r="B72" s="1">
        <v>834760</v>
      </c>
      <c r="C72" s="1" t="str">
        <f t="shared" si="3"/>
        <v>BRU</v>
      </c>
      <c r="D72" s="1" t="str">
        <f t="shared" si="3"/>
        <v>Bedrock Disturbance Unlikely</v>
      </c>
      <c r="E72" s="1" t="s">
        <v>41</v>
      </c>
      <c r="F72" s="1" t="str">
        <f t="shared" si="5"/>
        <v>BRU</v>
      </c>
      <c r="G72" s="1">
        <f t="shared" si="4"/>
        <v>0</v>
      </c>
      <c r="L72" s="1" t="s">
        <v>849</v>
      </c>
    </row>
    <row r="73" spans="1:12" x14ac:dyDescent="0.2">
      <c r="A73" s="1">
        <v>834760</v>
      </c>
      <c r="B73" s="1">
        <v>834880</v>
      </c>
      <c r="C73" s="1" t="str">
        <f t="shared" si="3"/>
        <v>AREQ</v>
      </c>
      <c r="D73" s="1" t="str">
        <f t="shared" si="3"/>
        <v>Assessment Required</v>
      </c>
      <c r="E73" s="1" t="s">
        <v>41</v>
      </c>
      <c r="F73" s="1" t="str">
        <f t="shared" si="5"/>
        <v>AREQ</v>
      </c>
      <c r="G73" s="1">
        <f t="shared" si="4"/>
        <v>0</v>
      </c>
      <c r="L73" s="1" t="s">
        <v>865</v>
      </c>
    </row>
    <row r="74" spans="1:12" x14ac:dyDescent="0.2">
      <c r="A74" s="1">
        <v>834880</v>
      </c>
      <c r="B74" s="1">
        <v>835570</v>
      </c>
      <c r="C74" s="1" t="str">
        <f t="shared" si="3"/>
        <v>BRU</v>
      </c>
      <c r="D74" s="1" t="str">
        <f t="shared" si="3"/>
        <v>Bedrock Disturbance Unlikely</v>
      </c>
      <c r="E74" s="1" t="s">
        <v>41</v>
      </c>
      <c r="F74" s="1" t="str">
        <f t="shared" si="5"/>
        <v>BRU</v>
      </c>
      <c r="G74" s="1">
        <f t="shared" si="4"/>
        <v>0</v>
      </c>
      <c r="L74" s="1" t="s">
        <v>849</v>
      </c>
    </row>
    <row r="75" spans="1:12" x14ac:dyDescent="0.2">
      <c r="A75" s="1">
        <v>835570</v>
      </c>
      <c r="B75" s="1">
        <v>835690</v>
      </c>
      <c r="C75" s="1" t="str">
        <f t="shared" si="3"/>
        <v>CMC 3</v>
      </c>
      <c r="D75" s="1" t="str">
        <f t="shared" si="3"/>
        <v>CMC 3 - High ML</v>
      </c>
      <c r="E75" s="1" t="s">
        <v>41</v>
      </c>
      <c r="F75" s="1" t="str">
        <f t="shared" si="5"/>
        <v>CMC</v>
      </c>
      <c r="G75" s="1">
        <f t="shared" si="4"/>
        <v>3</v>
      </c>
      <c r="L75" s="1" t="s">
        <v>851</v>
      </c>
    </row>
    <row r="76" spans="1:12" x14ac:dyDescent="0.2">
      <c r="A76" s="1">
        <v>835690</v>
      </c>
      <c r="B76" s="1">
        <v>836150</v>
      </c>
      <c r="C76" s="1" t="str">
        <f t="shared" si="3"/>
        <v>BRU</v>
      </c>
      <c r="D76" s="1" t="str">
        <f t="shared" si="3"/>
        <v>Bedrock Disturbance Unlikely</v>
      </c>
      <c r="E76" s="1" t="s">
        <v>41</v>
      </c>
      <c r="F76" s="1" t="str">
        <f t="shared" si="5"/>
        <v>BRU</v>
      </c>
      <c r="G76" s="1">
        <f t="shared" si="4"/>
        <v>0</v>
      </c>
      <c r="L76" s="1" t="s">
        <v>849</v>
      </c>
    </row>
    <row r="77" spans="1:12" x14ac:dyDescent="0.2">
      <c r="A77" s="1">
        <v>836150</v>
      </c>
      <c r="B77" s="1">
        <v>836300</v>
      </c>
      <c r="C77" s="1" t="str">
        <f t="shared" si="3"/>
        <v>CMC 1</v>
      </c>
      <c r="D77" s="1" t="str">
        <f t="shared" si="3"/>
        <v>CMC 1 - Low ML/Non-PAG</v>
      </c>
      <c r="E77" s="1" t="s">
        <v>41</v>
      </c>
      <c r="F77" s="1" t="str">
        <f t="shared" si="5"/>
        <v>CMC</v>
      </c>
      <c r="G77" s="1">
        <f t="shared" si="4"/>
        <v>1</v>
      </c>
      <c r="L77" s="1" t="s">
        <v>854</v>
      </c>
    </row>
    <row r="78" spans="1:12" x14ac:dyDescent="0.2">
      <c r="A78" s="1">
        <v>836300</v>
      </c>
      <c r="B78" s="1">
        <v>837290</v>
      </c>
      <c r="C78" s="1" t="str">
        <f t="shared" si="3"/>
        <v>BRU</v>
      </c>
      <c r="D78" s="1" t="str">
        <f t="shared" si="3"/>
        <v>Bedrock Disturbance Unlikely</v>
      </c>
      <c r="E78" s="1" t="s">
        <v>41</v>
      </c>
      <c r="F78" s="1" t="str">
        <f t="shared" si="5"/>
        <v>BRU</v>
      </c>
      <c r="G78" s="1">
        <f t="shared" si="4"/>
        <v>0</v>
      </c>
      <c r="L78" s="1" t="s">
        <v>849</v>
      </c>
    </row>
    <row r="79" spans="1:12" x14ac:dyDescent="0.2">
      <c r="A79" s="1">
        <v>837290</v>
      </c>
      <c r="B79" s="1">
        <v>837370</v>
      </c>
      <c r="C79" s="1" t="str">
        <f t="shared" si="3"/>
        <v>CMC 1</v>
      </c>
      <c r="D79" s="1" t="str">
        <f t="shared" si="3"/>
        <v>CMC 1 - Low ML/Non-PAG</v>
      </c>
      <c r="E79" s="1" t="s">
        <v>41</v>
      </c>
      <c r="F79" s="1" t="str">
        <f t="shared" si="5"/>
        <v>CMC</v>
      </c>
      <c r="G79" s="1">
        <f t="shared" si="4"/>
        <v>1</v>
      </c>
      <c r="L79" s="1" t="s">
        <v>854</v>
      </c>
    </row>
    <row r="80" spans="1:12" x14ac:dyDescent="0.2">
      <c r="A80" s="1">
        <v>837370</v>
      </c>
      <c r="B80" s="1">
        <v>837480</v>
      </c>
      <c r="C80" s="1" t="str">
        <f t="shared" si="3"/>
        <v>CMC 3</v>
      </c>
      <c r="D80" s="1" t="str">
        <f t="shared" si="3"/>
        <v>CMC 3 - High ML</v>
      </c>
      <c r="E80" s="1" t="s">
        <v>41</v>
      </c>
      <c r="F80" s="1" t="str">
        <f t="shared" si="5"/>
        <v>CMC</v>
      </c>
      <c r="G80" s="1">
        <f t="shared" si="4"/>
        <v>3</v>
      </c>
      <c r="L80" s="1" t="s">
        <v>851</v>
      </c>
    </row>
    <row r="81" spans="1:12" x14ac:dyDescent="0.2">
      <c r="A81" s="1">
        <v>837480</v>
      </c>
      <c r="B81" s="1">
        <v>837720</v>
      </c>
      <c r="C81" s="1" t="str">
        <f t="shared" si="3"/>
        <v>AREQ</v>
      </c>
      <c r="D81" s="1" t="str">
        <f t="shared" si="3"/>
        <v>Assessment Required</v>
      </c>
      <c r="E81" s="1" t="s">
        <v>41</v>
      </c>
      <c r="F81" s="1" t="str">
        <f t="shared" si="5"/>
        <v>AREQ</v>
      </c>
      <c r="G81" s="1">
        <f t="shared" si="4"/>
        <v>0</v>
      </c>
      <c r="L81" s="1" t="s">
        <v>865</v>
      </c>
    </row>
    <row r="82" spans="1:12" x14ac:dyDescent="0.2">
      <c r="A82" s="1">
        <v>837720</v>
      </c>
      <c r="B82" s="1">
        <v>837800</v>
      </c>
      <c r="C82" s="1" t="str">
        <f t="shared" si="3"/>
        <v>CMC 4</v>
      </c>
      <c r="D82" s="1" t="str">
        <f t="shared" si="3"/>
        <v>CMC 4 - High Sulfur PAG</v>
      </c>
      <c r="E82" s="1" t="s">
        <v>41</v>
      </c>
      <c r="F82" s="1" t="str">
        <f t="shared" si="5"/>
        <v>CMC</v>
      </c>
      <c r="G82" s="1">
        <f t="shared" si="4"/>
        <v>4</v>
      </c>
      <c r="L82" s="1" t="s">
        <v>862</v>
      </c>
    </row>
    <row r="83" spans="1:12" x14ac:dyDescent="0.2">
      <c r="A83" s="1">
        <v>837800</v>
      </c>
      <c r="B83" s="1">
        <v>838230</v>
      </c>
      <c r="C83" s="1" t="str">
        <f t="shared" si="3"/>
        <v>BRU</v>
      </c>
      <c r="D83" s="1" t="str">
        <f t="shared" si="3"/>
        <v>Bedrock Disturbance Unlikely</v>
      </c>
      <c r="E83" s="1" t="s">
        <v>41</v>
      </c>
      <c r="F83" s="1" t="str">
        <f t="shared" si="5"/>
        <v>BRU</v>
      </c>
      <c r="G83" s="1">
        <f t="shared" si="4"/>
        <v>0</v>
      </c>
      <c r="L83" s="1" t="s">
        <v>849</v>
      </c>
    </row>
    <row r="84" spans="1:12" x14ac:dyDescent="0.2">
      <c r="A84" s="1">
        <v>838230</v>
      </c>
      <c r="B84" s="1">
        <v>838300</v>
      </c>
      <c r="C84" s="1" t="str">
        <f t="shared" si="3"/>
        <v>CMC 3</v>
      </c>
      <c r="D84" s="1" t="str">
        <f t="shared" si="3"/>
        <v>CMC 3 - High ML</v>
      </c>
      <c r="E84" s="1" t="s">
        <v>41</v>
      </c>
      <c r="F84" s="1" t="str">
        <f t="shared" si="5"/>
        <v>CMC</v>
      </c>
      <c r="G84" s="1">
        <f t="shared" si="4"/>
        <v>3</v>
      </c>
      <c r="L84" s="1" t="s">
        <v>851</v>
      </c>
    </row>
    <row r="85" spans="1:12" x14ac:dyDescent="0.2">
      <c r="A85" s="1">
        <v>838300</v>
      </c>
      <c r="B85" s="1">
        <v>838640</v>
      </c>
      <c r="C85" s="1" t="str">
        <f t="shared" si="3"/>
        <v>BRU</v>
      </c>
      <c r="D85" s="1" t="str">
        <f t="shared" si="3"/>
        <v>Bedrock Disturbance Unlikely</v>
      </c>
      <c r="E85" s="1" t="s">
        <v>41</v>
      </c>
      <c r="F85" s="1" t="str">
        <f t="shared" si="5"/>
        <v>BRU</v>
      </c>
      <c r="G85" s="1">
        <f t="shared" si="4"/>
        <v>0</v>
      </c>
      <c r="L85" s="1" t="s">
        <v>849</v>
      </c>
    </row>
    <row r="86" spans="1:12" x14ac:dyDescent="0.2">
      <c r="A86" s="1">
        <v>838640</v>
      </c>
      <c r="B86" s="1">
        <v>838690</v>
      </c>
      <c r="C86" s="1" t="str">
        <f t="shared" si="3"/>
        <v>CMC 1</v>
      </c>
      <c r="D86" s="1" t="str">
        <f t="shared" si="3"/>
        <v>CMC 1 - Low ML/Non-PAG</v>
      </c>
      <c r="E86" s="1" t="s">
        <v>41</v>
      </c>
      <c r="F86" s="1" t="str">
        <f t="shared" si="5"/>
        <v>CMC</v>
      </c>
      <c r="G86" s="1">
        <f t="shared" si="4"/>
        <v>1</v>
      </c>
      <c r="L86" s="1" t="s">
        <v>854</v>
      </c>
    </row>
    <row r="87" spans="1:12" x14ac:dyDescent="0.2">
      <c r="A87" s="1">
        <v>838690</v>
      </c>
      <c r="B87" s="1">
        <v>839610</v>
      </c>
      <c r="C87" s="1" t="str">
        <f t="shared" si="3"/>
        <v>BRU</v>
      </c>
      <c r="D87" s="1" t="str">
        <f t="shared" si="3"/>
        <v>Bedrock Disturbance Unlikely</v>
      </c>
      <c r="E87" s="1" t="s">
        <v>41</v>
      </c>
      <c r="F87" s="1" t="str">
        <f t="shared" si="5"/>
        <v>BRU</v>
      </c>
      <c r="G87" s="1">
        <f t="shared" si="4"/>
        <v>0</v>
      </c>
      <c r="L87" s="1" t="s">
        <v>849</v>
      </c>
    </row>
    <row r="88" spans="1:12" x14ac:dyDescent="0.2">
      <c r="A88" s="1">
        <v>839610</v>
      </c>
      <c r="B88" s="1">
        <v>839840</v>
      </c>
      <c r="C88" s="1" t="str">
        <f t="shared" si="3"/>
        <v>CMC 1</v>
      </c>
      <c r="D88" s="1" t="str">
        <f t="shared" si="3"/>
        <v>CMC 1 - Low ML/Non-PAG</v>
      </c>
      <c r="E88" s="1" t="s">
        <v>41</v>
      </c>
      <c r="F88" s="1" t="str">
        <f t="shared" si="5"/>
        <v>CMC</v>
      </c>
      <c r="G88" s="1">
        <f t="shared" si="4"/>
        <v>1</v>
      </c>
      <c r="L88" s="1" t="s">
        <v>854</v>
      </c>
    </row>
    <row r="89" spans="1:12" x14ac:dyDescent="0.2">
      <c r="A89" s="1">
        <v>839840</v>
      </c>
      <c r="B89" s="1">
        <v>839880</v>
      </c>
      <c r="C89" s="1" t="str">
        <f t="shared" si="3"/>
        <v>CMC 4</v>
      </c>
      <c r="D89" s="1" t="str">
        <f t="shared" si="3"/>
        <v>CMC 4 - High Sulfur PAG</v>
      </c>
      <c r="E89" s="1" t="s">
        <v>41</v>
      </c>
      <c r="F89" s="1" t="str">
        <f t="shared" si="5"/>
        <v>CMC</v>
      </c>
      <c r="G89" s="1">
        <f t="shared" si="4"/>
        <v>4</v>
      </c>
      <c r="L89" s="1" t="s">
        <v>862</v>
      </c>
    </row>
    <row r="90" spans="1:12" x14ac:dyDescent="0.2">
      <c r="A90" s="1">
        <v>839880</v>
      </c>
      <c r="B90" s="1">
        <v>839910</v>
      </c>
      <c r="C90" s="1" t="str">
        <f t="shared" si="3"/>
        <v>CMC 1</v>
      </c>
      <c r="D90" s="1" t="str">
        <f t="shared" si="3"/>
        <v>CMC 1 - Low ML/Non-PAG</v>
      </c>
      <c r="E90" s="1" t="s">
        <v>41</v>
      </c>
      <c r="F90" s="1" t="str">
        <f t="shared" si="5"/>
        <v>CMC</v>
      </c>
      <c r="G90" s="1">
        <f t="shared" si="4"/>
        <v>1</v>
      </c>
      <c r="L90" s="1" t="s">
        <v>854</v>
      </c>
    </row>
    <row r="91" spans="1:12" x14ac:dyDescent="0.2">
      <c r="A91" s="1">
        <v>839910</v>
      </c>
      <c r="B91" s="1">
        <v>839950</v>
      </c>
      <c r="C91" s="1" t="str">
        <f t="shared" si="3"/>
        <v>BRU</v>
      </c>
      <c r="D91" s="1" t="str">
        <f t="shared" si="3"/>
        <v>Bedrock Disturbance Unlikely</v>
      </c>
      <c r="E91" s="1" t="s">
        <v>41</v>
      </c>
      <c r="F91" s="1" t="str">
        <f t="shared" si="5"/>
        <v>BRU</v>
      </c>
      <c r="G91" s="1">
        <f t="shared" si="4"/>
        <v>0</v>
      </c>
      <c r="L91" s="1" t="s">
        <v>849</v>
      </c>
    </row>
    <row r="92" spans="1:12" x14ac:dyDescent="0.2">
      <c r="A92" s="1">
        <v>839950</v>
      </c>
      <c r="B92" s="1">
        <v>840030</v>
      </c>
      <c r="C92" s="1" t="str">
        <f t="shared" si="3"/>
        <v>CMC 1</v>
      </c>
      <c r="D92" s="1" t="str">
        <f t="shared" si="3"/>
        <v>CMC 1 - Low ML/Non-PAG</v>
      </c>
      <c r="E92" s="1" t="s">
        <v>41</v>
      </c>
      <c r="F92" s="1" t="str">
        <f t="shared" si="5"/>
        <v>CMC</v>
      </c>
      <c r="G92" s="1">
        <f t="shared" si="4"/>
        <v>1</v>
      </c>
      <c r="L92" s="1" t="s">
        <v>854</v>
      </c>
    </row>
    <row r="93" spans="1:12" x14ac:dyDescent="0.2">
      <c r="A93" s="1">
        <v>840030</v>
      </c>
      <c r="B93" s="1">
        <v>840130</v>
      </c>
      <c r="C93" s="1" t="str">
        <f t="shared" si="3"/>
        <v>CMC 3</v>
      </c>
      <c r="D93" s="1" t="str">
        <f t="shared" si="3"/>
        <v>CMC 3 - High ML</v>
      </c>
      <c r="E93" s="1" t="s">
        <v>41</v>
      </c>
      <c r="F93" s="1" t="str">
        <f t="shared" si="5"/>
        <v>CMC</v>
      </c>
      <c r="G93" s="1">
        <f t="shared" si="4"/>
        <v>3</v>
      </c>
      <c r="L93" s="1" t="s">
        <v>851</v>
      </c>
    </row>
    <row r="94" spans="1:12" x14ac:dyDescent="0.2">
      <c r="A94" s="1">
        <v>840130</v>
      </c>
      <c r="B94" s="1">
        <v>840230</v>
      </c>
      <c r="C94" s="1" t="str">
        <f t="shared" si="3"/>
        <v>CMC 1</v>
      </c>
      <c r="D94" s="1" t="str">
        <f t="shared" si="3"/>
        <v>CMC 1 - Low ML/Non-PAG</v>
      </c>
      <c r="E94" s="1" t="s">
        <v>41</v>
      </c>
      <c r="F94" s="1" t="str">
        <f t="shared" si="5"/>
        <v>CMC</v>
      </c>
      <c r="G94" s="1">
        <f t="shared" si="4"/>
        <v>1</v>
      </c>
      <c r="L94" s="1" t="s">
        <v>854</v>
      </c>
    </row>
    <row r="95" spans="1:12" x14ac:dyDescent="0.2">
      <c r="A95" s="1">
        <v>840230</v>
      </c>
      <c r="B95" s="1">
        <v>840320</v>
      </c>
      <c r="C95" s="1" t="str">
        <f t="shared" si="3"/>
        <v>CMC 3</v>
      </c>
      <c r="D95" s="1" t="str">
        <f t="shared" si="3"/>
        <v>CMC 3 - High ML</v>
      </c>
      <c r="E95" s="1" t="s">
        <v>41</v>
      </c>
      <c r="F95" s="1" t="str">
        <f t="shared" si="5"/>
        <v>CMC</v>
      </c>
      <c r="G95" s="1">
        <f t="shared" si="4"/>
        <v>3</v>
      </c>
      <c r="L95" s="1" t="s">
        <v>851</v>
      </c>
    </row>
    <row r="96" spans="1:12" x14ac:dyDescent="0.2">
      <c r="A96" s="1">
        <v>840320</v>
      </c>
      <c r="B96" s="1">
        <v>840880</v>
      </c>
      <c r="C96" s="1" t="str">
        <f t="shared" si="3"/>
        <v>CMC 1</v>
      </c>
      <c r="D96" s="1" t="str">
        <f t="shared" si="3"/>
        <v>CMC 1 - Low ML/Non-PAG</v>
      </c>
      <c r="E96" s="1" t="s">
        <v>41</v>
      </c>
      <c r="F96" s="1" t="str">
        <f t="shared" si="5"/>
        <v>CMC</v>
      </c>
      <c r="G96" s="1">
        <f t="shared" si="4"/>
        <v>1</v>
      </c>
      <c r="L96" s="1" t="s">
        <v>854</v>
      </c>
    </row>
    <row r="97" spans="1:12" x14ac:dyDescent="0.2">
      <c r="A97" s="1">
        <v>840880</v>
      </c>
      <c r="B97" s="1">
        <v>843600</v>
      </c>
      <c r="C97" s="1" t="str">
        <f t="shared" si="3"/>
        <v>BRU</v>
      </c>
      <c r="D97" s="1" t="str">
        <f t="shared" si="3"/>
        <v>Bedrock Disturbance Unlikely</v>
      </c>
      <c r="E97" s="1" t="s">
        <v>41</v>
      </c>
      <c r="F97" s="1" t="str">
        <f t="shared" si="5"/>
        <v>BRU</v>
      </c>
      <c r="G97" s="1">
        <f t="shared" si="4"/>
        <v>0</v>
      </c>
      <c r="L97" s="1" t="s">
        <v>849</v>
      </c>
    </row>
    <row r="98" spans="1:12" x14ac:dyDescent="0.2">
      <c r="A98" s="1">
        <v>843600</v>
      </c>
      <c r="B98" s="1">
        <v>846700</v>
      </c>
      <c r="C98" s="1" t="str">
        <f t="shared" si="3"/>
        <v>CMC 1</v>
      </c>
      <c r="D98" s="1" t="str">
        <f t="shared" si="3"/>
        <v>CMC 1 - Low ML/Non-PAG</v>
      </c>
      <c r="E98" s="1" t="s">
        <v>41</v>
      </c>
      <c r="F98" s="1" t="str">
        <f t="shared" si="5"/>
        <v>CMC</v>
      </c>
      <c r="G98" s="1">
        <f t="shared" si="4"/>
        <v>1</v>
      </c>
      <c r="L98" s="1" t="s">
        <v>854</v>
      </c>
    </row>
    <row r="99" spans="1:12" x14ac:dyDescent="0.2">
      <c r="A99" s="1">
        <v>846700</v>
      </c>
      <c r="B99" s="1">
        <v>847870</v>
      </c>
      <c r="C99" s="1" t="str">
        <f t="shared" si="3"/>
        <v>AREQ</v>
      </c>
      <c r="D99" s="1" t="str">
        <f t="shared" si="3"/>
        <v>Assessment Required</v>
      </c>
      <c r="E99" s="1" t="s">
        <v>41</v>
      </c>
      <c r="F99" s="1" t="str">
        <f t="shared" si="5"/>
        <v>AREQ</v>
      </c>
      <c r="G99" s="1">
        <f t="shared" si="4"/>
        <v>0</v>
      </c>
      <c r="L99" s="1" t="s">
        <v>865</v>
      </c>
    </row>
    <row r="100" spans="1:12" x14ac:dyDescent="0.2">
      <c r="A100" s="1">
        <v>847870</v>
      </c>
      <c r="B100" s="1">
        <v>847970</v>
      </c>
      <c r="C100" s="1" t="str">
        <f t="shared" si="3"/>
        <v>CMC 1</v>
      </c>
      <c r="D100" s="1" t="str">
        <f t="shared" si="3"/>
        <v>CMC 1 - Low ML/Non-PAG</v>
      </c>
      <c r="E100" s="1" t="s">
        <v>41</v>
      </c>
      <c r="F100" s="1" t="str">
        <f t="shared" si="5"/>
        <v>CMC</v>
      </c>
      <c r="G100" s="1">
        <f t="shared" si="4"/>
        <v>1</v>
      </c>
      <c r="L100" s="1" t="s">
        <v>854</v>
      </c>
    </row>
    <row r="101" spans="1:12" x14ac:dyDescent="0.2">
      <c r="A101" s="1">
        <v>847970</v>
      </c>
      <c r="B101" s="1">
        <v>874000</v>
      </c>
      <c r="C101" s="1" t="str">
        <f t="shared" si="3"/>
        <v>AREQ</v>
      </c>
      <c r="D101" s="1" t="str">
        <f t="shared" si="3"/>
        <v>Assessment Required</v>
      </c>
      <c r="E101" s="1" t="s">
        <v>41</v>
      </c>
      <c r="F101" s="1" t="str">
        <f t="shared" si="5"/>
        <v>AREQ</v>
      </c>
      <c r="G101" s="1">
        <f t="shared" si="4"/>
        <v>0</v>
      </c>
      <c r="L101" s="1" t="s">
        <v>865</v>
      </c>
    </row>
    <row r="102" spans="1:12" x14ac:dyDescent="0.2">
      <c r="A102" s="1">
        <v>874000</v>
      </c>
      <c r="B102" s="1">
        <v>876700</v>
      </c>
      <c r="C102" s="1" t="str">
        <f t="shared" si="3"/>
        <v>BRU</v>
      </c>
      <c r="D102" s="1" t="str">
        <f t="shared" si="3"/>
        <v>Bedrock Disturbance Unlikely</v>
      </c>
      <c r="E102" s="1" t="s">
        <v>41</v>
      </c>
      <c r="F102" s="1" t="str">
        <f t="shared" si="5"/>
        <v>BRU</v>
      </c>
      <c r="G102" s="1">
        <f t="shared" si="4"/>
        <v>0</v>
      </c>
      <c r="L102" s="1" t="s">
        <v>849</v>
      </c>
    </row>
    <row r="103" spans="1:12" x14ac:dyDescent="0.2">
      <c r="A103" s="1">
        <v>876700</v>
      </c>
      <c r="B103" s="1">
        <v>880240</v>
      </c>
      <c r="C103" s="1" t="str">
        <f t="shared" si="3"/>
        <v>CMC 1</v>
      </c>
      <c r="D103" s="1" t="str">
        <f t="shared" si="3"/>
        <v>CMC 1 - Low ML/Non-PAG</v>
      </c>
      <c r="E103" s="1" t="s">
        <v>41</v>
      </c>
      <c r="F103" s="1" t="str">
        <f t="shared" si="5"/>
        <v>CMC</v>
      </c>
      <c r="G103" s="1">
        <f t="shared" si="4"/>
        <v>1</v>
      </c>
      <c r="L103" s="1" t="s">
        <v>854</v>
      </c>
    </row>
    <row r="104" spans="1:12" x14ac:dyDescent="0.2">
      <c r="A104" s="1">
        <v>880240</v>
      </c>
      <c r="B104" s="1">
        <v>880340</v>
      </c>
      <c r="C104" s="1" t="str">
        <f t="shared" si="3"/>
        <v>CMC 3</v>
      </c>
      <c r="D104" s="1" t="str">
        <f t="shared" si="3"/>
        <v>CMC 3 - High ML</v>
      </c>
      <c r="E104" s="1" t="s">
        <v>41</v>
      </c>
      <c r="F104" s="1" t="str">
        <f t="shared" si="5"/>
        <v>CMC</v>
      </c>
      <c r="G104" s="1">
        <f t="shared" si="4"/>
        <v>3</v>
      </c>
      <c r="L104" s="1" t="s">
        <v>851</v>
      </c>
    </row>
    <row r="105" spans="1:12" x14ac:dyDescent="0.2">
      <c r="A105" s="1">
        <v>880340</v>
      </c>
      <c r="B105" s="1">
        <v>880480</v>
      </c>
      <c r="C105" s="1" t="str">
        <f t="shared" si="3"/>
        <v>CMC 1</v>
      </c>
      <c r="D105" s="1" t="str">
        <f t="shared" si="3"/>
        <v>CMC 1 - Low ML/Non-PAG</v>
      </c>
      <c r="E105" s="1" t="s">
        <v>41</v>
      </c>
      <c r="F105" s="1" t="str">
        <f t="shared" si="5"/>
        <v>CMC</v>
      </c>
      <c r="G105" s="1">
        <f t="shared" si="4"/>
        <v>1</v>
      </c>
      <c r="L105" s="1" t="s">
        <v>854</v>
      </c>
    </row>
    <row r="106" spans="1:12" x14ac:dyDescent="0.2">
      <c r="A106" s="1">
        <v>880480</v>
      </c>
      <c r="B106" s="1">
        <v>880600</v>
      </c>
      <c r="C106" s="1" t="str">
        <f t="shared" si="3"/>
        <v>CMC 3</v>
      </c>
      <c r="D106" s="1" t="str">
        <f t="shared" si="3"/>
        <v>CMC 3 - High ML</v>
      </c>
      <c r="E106" s="1" t="s">
        <v>41</v>
      </c>
      <c r="F106" s="1" t="str">
        <f t="shared" si="5"/>
        <v>CMC</v>
      </c>
      <c r="G106" s="1">
        <f t="shared" si="4"/>
        <v>3</v>
      </c>
      <c r="L106" s="1" t="s">
        <v>851</v>
      </c>
    </row>
    <row r="107" spans="1:12" x14ac:dyDescent="0.2">
      <c r="A107" s="1">
        <v>880600</v>
      </c>
      <c r="B107" s="1">
        <v>880860</v>
      </c>
      <c r="C107" s="1" t="str">
        <f t="shared" si="3"/>
        <v>CMC 1</v>
      </c>
      <c r="D107" s="1" t="str">
        <f t="shared" si="3"/>
        <v>CMC 1 - Low ML/Non-PAG</v>
      </c>
      <c r="E107" s="1" t="s">
        <v>41</v>
      </c>
      <c r="F107" s="1" t="str">
        <f t="shared" si="5"/>
        <v>CMC</v>
      </c>
      <c r="G107" s="1">
        <f t="shared" si="4"/>
        <v>1</v>
      </c>
      <c r="L107" s="1" t="s">
        <v>854</v>
      </c>
    </row>
    <row r="108" spans="1:12" x14ac:dyDescent="0.2">
      <c r="A108" s="1">
        <v>880860</v>
      </c>
      <c r="B108" s="1">
        <v>881170</v>
      </c>
      <c r="C108" s="1" t="str">
        <f t="shared" si="3"/>
        <v>AREQ</v>
      </c>
      <c r="D108" s="1" t="str">
        <f t="shared" si="3"/>
        <v>Assessment Required</v>
      </c>
      <c r="E108" s="1" t="s">
        <v>41</v>
      </c>
      <c r="F108" s="1" t="str">
        <f t="shared" si="5"/>
        <v>AREQ</v>
      </c>
      <c r="G108" s="1">
        <f t="shared" si="4"/>
        <v>0</v>
      </c>
      <c r="L108" s="1" t="s">
        <v>865</v>
      </c>
    </row>
    <row r="109" spans="1:12" x14ac:dyDescent="0.2">
      <c r="A109" s="1">
        <v>881170</v>
      </c>
      <c r="B109" s="1">
        <v>881200</v>
      </c>
      <c r="C109" s="1" t="str">
        <f t="shared" si="3"/>
        <v>CMC 3</v>
      </c>
      <c r="D109" s="1" t="str">
        <f t="shared" si="3"/>
        <v>CMC 3 - High ML</v>
      </c>
      <c r="E109" s="1" t="s">
        <v>41</v>
      </c>
      <c r="F109" s="1" t="str">
        <f t="shared" si="5"/>
        <v>CMC</v>
      </c>
      <c r="G109" s="1">
        <f t="shared" si="4"/>
        <v>3</v>
      </c>
      <c r="L109" s="1" t="s">
        <v>851</v>
      </c>
    </row>
    <row r="110" spans="1:12" x14ac:dyDescent="0.2">
      <c r="A110" s="1">
        <v>881200</v>
      </c>
      <c r="B110" s="1">
        <v>881420</v>
      </c>
      <c r="C110" s="1" t="str">
        <f t="shared" si="3"/>
        <v>CMC 1</v>
      </c>
      <c r="D110" s="1" t="str">
        <f t="shared" si="3"/>
        <v>CMC 1 - Low ML/Non-PAG</v>
      </c>
      <c r="E110" s="1" t="s">
        <v>41</v>
      </c>
      <c r="F110" s="1" t="str">
        <f t="shared" si="5"/>
        <v>CMC</v>
      </c>
      <c r="G110" s="1">
        <f t="shared" si="4"/>
        <v>1</v>
      </c>
      <c r="L110" s="1" t="s">
        <v>854</v>
      </c>
    </row>
    <row r="111" spans="1:12" x14ac:dyDescent="0.2">
      <c r="A111" s="1">
        <v>881420</v>
      </c>
      <c r="B111" s="1">
        <v>881570</v>
      </c>
      <c r="C111" s="1" t="str">
        <f t="shared" si="3"/>
        <v>CMC 3</v>
      </c>
      <c r="D111" s="1" t="str">
        <f t="shared" si="3"/>
        <v>CMC 3 - High ML</v>
      </c>
      <c r="E111" s="1" t="s">
        <v>41</v>
      </c>
      <c r="F111" s="1" t="str">
        <f t="shared" si="5"/>
        <v>CMC</v>
      </c>
      <c r="G111" s="1">
        <f t="shared" si="4"/>
        <v>3</v>
      </c>
      <c r="L111" s="1" t="s">
        <v>851</v>
      </c>
    </row>
    <row r="112" spans="1:12" x14ac:dyDescent="0.2">
      <c r="A112" s="1">
        <v>881570</v>
      </c>
      <c r="B112" s="1">
        <v>881720</v>
      </c>
      <c r="C112" s="1" t="str">
        <f t="shared" si="3"/>
        <v>AREQ</v>
      </c>
      <c r="D112" s="1" t="str">
        <f t="shared" si="3"/>
        <v>Assessment Required</v>
      </c>
      <c r="E112" s="1" t="s">
        <v>41</v>
      </c>
      <c r="F112" s="1" t="str">
        <f t="shared" si="5"/>
        <v>AREQ</v>
      </c>
      <c r="G112" s="1">
        <f t="shared" si="4"/>
        <v>0</v>
      </c>
      <c r="L112" s="1" t="s">
        <v>865</v>
      </c>
    </row>
    <row r="113" spans="1:12" x14ac:dyDescent="0.2">
      <c r="A113" s="1">
        <v>881720</v>
      </c>
      <c r="B113" s="1">
        <v>881780</v>
      </c>
      <c r="C113" s="1" t="str">
        <f t="shared" si="3"/>
        <v>CMC 3</v>
      </c>
      <c r="D113" s="1" t="str">
        <f t="shared" si="3"/>
        <v>CMC 3 - High ML</v>
      </c>
      <c r="E113" s="1" t="s">
        <v>41</v>
      </c>
      <c r="F113" s="1" t="str">
        <f t="shared" si="5"/>
        <v>CMC</v>
      </c>
      <c r="G113" s="1">
        <f t="shared" si="4"/>
        <v>3</v>
      </c>
      <c r="L113" s="1" t="s">
        <v>851</v>
      </c>
    </row>
    <row r="114" spans="1:12" x14ac:dyDescent="0.2">
      <c r="A114" s="1">
        <v>881780</v>
      </c>
      <c r="B114" s="1">
        <v>882160</v>
      </c>
      <c r="C114" s="1" t="str">
        <f t="shared" si="3"/>
        <v>AREQ</v>
      </c>
      <c r="D114" s="1" t="str">
        <f t="shared" si="3"/>
        <v>Assessment Required</v>
      </c>
      <c r="E114" s="1" t="s">
        <v>41</v>
      </c>
      <c r="F114" s="1" t="str">
        <f t="shared" si="5"/>
        <v>AREQ</v>
      </c>
      <c r="G114" s="1">
        <f t="shared" si="4"/>
        <v>0</v>
      </c>
      <c r="L114" s="1" t="s">
        <v>865</v>
      </c>
    </row>
    <row r="115" spans="1:12" x14ac:dyDescent="0.2">
      <c r="A115" s="1">
        <v>882160</v>
      </c>
      <c r="B115" s="1">
        <v>882670</v>
      </c>
      <c r="C115" s="1" t="str">
        <f t="shared" si="3"/>
        <v>BRU</v>
      </c>
      <c r="D115" s="1" t="str">
        <f t="shared" si="3"/>
        <v>Bedrock Disturbance Unlikely</v>
      </c>
      <c r="E115" s="1" t="s">
        <v>41</v>
      </c>
      <c r="F115" s="1" t="str">
        <f t="shared" si="5"/>
        <v>BRU</v>
      </c>
      <c r="G115" s="1">
        <f t="shared" si="4"/>
        <v>0</v>
      </c>
      <c r="L115" s="1" t="s">
        <v>849</v>
      </c>
    </row>
    <row r="116" spans="1:12" x14ac:dyDescent="0.2">
      <c r="A116" s="1">
        <v>882670</v>
      </c>
      <c r="B116" s="1">
        <v>882890</v>
      </c>
      <c r="C116" s="1" t="str">
        <f t="shared" si="3"/>
        <v>AREQ</v>
      </c>
      <c r="D116" s="1" t="str">
        <f t="shared" si="3"/>
        <v>Assessment Required</v>
      </c>
      <c r="E116" s="1" t="s">
        <v>41</v>
      </c>
      <c r="F116" s="1" t="str">
        <f t="shared" si="5"/>
        <v>AREQ</v>
      </c>
      <c r="G116" s="1">
        <f t="shared" si="4"/>
        <v>0</v>
      </c>
      <c r="L116" s="1" t="s">
        <v>865</v>
      </c>
    </row>
    <row r="117" spans="1:12" x14ac:dyDescent="0.2">
      <c r="A117" s="1">
        <v>882890</v>
      </c>
      <c r="B117" s="1">
        <v>883100</v>
      </c>
      <c r="C117" s="1" t="str">
        <f t="shared" si="3"/>
        <v>BRU</v>
      </c>
      <c r="D117" s="1" t="str">
        <f t="shared" si="3"/>
        <v>Bedrock Disturbance Unlikely</v>
      </c>
      <c r="E117" s="1" t="s">
        <v>41</v>
      </c>
      <c r="F117" s="1" t="str">
        <f t="shared" si="5"/>
        <v>BRU</v>
      </c>
      <c r="G117" s="1">
        <f t="shared" si="4"/>
        <v>0</v>
      </c>
      <c r="L117" s="1" t="s">
        <v>849</v>
      </c>
    </row>
    <row r="118" spans="1:12" x14ac:dyDescent="0.2">
      <c r="A118" s="1">
        <v>883100</v>
      </c>
      <c r="B118" s="1">
        <v>883150</v>
      </c>
      <c r="C118" s="1" t="str">
        <f t="shared" si="3"/>
        <v>CMC 1</v>
      </c>
      <c r="D118" s="1" t="str">
        <f t="shared" si="3"/>
        <v>CMC 1 - Low ML/Non-PAG</v>
      </c>
      <c r="E118" s="1" t="s">
        <v>41</v>
      </c>
      <c r="F118" s="1" t="str">
        <f t="shared" si="5"/>
        <v>CMC</v>
      </c>
      <c r="G118" s="1">
        <f t="shared" si="4"/>
        <v>1</v>
      </c>
      <c r="L118" s="1" t="s">
        <v>854</v>
      </c>
    </row>
    <row r="119" spans="1:12" x14ac:dyDescent="0.2">
      <c r="A119" s="1">
        <v>883150</v>
      </c>
      <c r="B119" s="1">
        <v>883160</v>
      </c>
      <c r="C119" s="1" t="str">
        <f t="shared" si="3"/>
        <v>BRU</v>
      </c>
      <c r="D119" s="1" t="str">
        <f t="shared" si="3"/>
        <v>Bedrock Disturbance Unlikely</v>
      </c>
      <c r="E119" s="1" t="s">
        <v>41</v>
      </c>
      <c r="F119" s="1" t="str">
        <f t="shared" si="5"/>
        <v>BRU</v>
      </c>
      <c r="G119" s="1">
        <f t="shared" si="4"/>
        <v>0</v>
      </c>
      <c r="L119" s="1" t="s">
        <v>849</v>
      </c>
    </row>
    <row r="120" spans="1:12" x14ac:dyDescent="0.2">
      <c r="A120" s="1">
        <v>883160</v>
      </c>
      <c r="B120" s="1">
        <v>883170</v>
      </c>
      <c r="C120" s="1" t="str">
        <f t="shared" si="3"/>
        <v>CMC 1</v>
      </c>
      <c r="D120" s="1" t="str">
        <f t="shared" si="3"/>
        <v>CMC 1 - Low ML/Non-PAG</v>
      </c>
      <c r="E120" s="1" t="s">
        <v>41</v>
      </c>
      <c r="F120" s="1" t="str">
        <f t="shared" si="5"/>
        <v>CMC</v>
      </c>
      <c r="G120" s="1">
        <f t="shared" si="4"/>
        <v>1</v>
      </c>
      <c r="L120" s="1" t="s">
        <v>854</v>
      </c>
    </row>
    <row r="121" spans="1:12" x14ac:dyDescent="0.2">
      <c r="A121" s="1">
        <v>883170</v>
      </c>
      <c r="B121" s="1">
        <v>883260</v>
      </c>
      <c r="C121" s="1" t="str">
        <f t="shared" si="3"/>
        <v>BRU</v>
      </c>
      <c r="D121" s="1" t="str">
        <f t="shared" si="3"/>
        <v>Bedrock Disturbance Unlikely</v>
      </c>
      <c r="E121" s="1" t="s">
        <v>41</v>
      </c>
      <c r="F121" s="1" t="str">
        <f t="shared" si="5"/>
        <v>BRU</v>
      </c>
      <c r="G121" s="1">
        <f t="shared" si="4"/>
        <v>0</v>
      </c>
      <c r="L121" s="1" t="s">
        <v>849</v>
      </c>
    </row>
    <row r="122" spans="1:12" x14ac:dyDescent="0.2">
      <c r="A122" s="1">
        <v>883260</v>
      </c>
      <c r="B122" s="1">
        <v>883390</v>
      </c>
      <c r="C122" s="1" t="str">
        <f t="shared" si="3"/>
        <v>AREQ</v>
      </c>
      <c r="D122" s="1" t="str">
        <f t="shared" si="3"/>
        <v>Assessment Required</v>
      </c>
      <c r="E122" s="1" t="s">
        <v>41</v>
      </c>
      <c r="F122" s="1" t="str">
        <f t="shared" si="5"/>
        <v>AREQ</v>
      </c>
      <c r="G122" s="1">
        <f t="shared" si="4"/>
        <v>0</v>
      </c>
      <c r="L122" s="1" t="s">
        <v>865</v>
      </c>
    </row>
    <row r="123" spans="1:12" x14ac:dyDescent="0.2">
      <c r="A123" s="1">
        <v>883390</v>
      </c>
      <c r="B123" s="1">
        <v>883520</v>
      </c>
      <c r="C123" s="1" t="str">
        <f t="shared" si="3"/>
        <v>BRU</v>
      </c>
      <c r="D123" s="1" t="str">
        <f t="shared" si="3"/>
        <v>Bedrock Disturbance Unlikely</v>
      </c>
      <c r="E123" s="1" t="s">
        <v>41</v>
      </c>
      <c r="F123" s="1" t="str">
        <f t="shared" si="5"/>
        <v>BRU</v>
      </c>
      <c r="G123" s="1">
        <f t="shared" si="4"/>
        <v>0</v>
      </c>
      <c r="L123" s="1" t="s">
        <v>849</v>
      </c>
    </row>
    <row r="124" spans="1:12" x14ac:dyDescent="0.2">
      <c r="A124" s="1">
        <v>883520</v>
      </c>
      <c r="B124" s="1">
        <v>883570</v>
      </c>
      <c r="C124" s="1" t="str">
        <f t="shared" si="3"/>
        <v>CMC 1</v>
      </c>
      <c r="D124" s="1" t="str">
        <f t="shared" si="3"/>
        <v>CMC 1 - Low ML/Non-PAG</v>
      </c>
      <c r="E124" s="1" t="s">
        <v>41</v>
      </c>
      <c r="F124" s="1" t="str">
        <f t="shared" si="5"/>
        <v>CMC</v>
      </c>
      <c r="G124" s="1">
        <f t="shared" si="4"/>
        <v>1</v>
      </c>
      <c r="L124" s="1" t="s">
        <v>854</v>
      </c>
    </row>
    <row r="125" spans="1:12" x14ac:dyDescent="0.2">
      <c r="A125" s="1">
        <v>883570</v>
      </c>
      <c r="B125" s="1">
        <v>883700</v>
      </c>
      <c r="C125" s="1" t="str">
        <f t="shared" si="3"/>
        <v>AREQ</v>
      </c>
      <c r="D125" s="1" t="str">
        <f t="shared" si="3"/>
        <v>Assessment Required</v>
      </c>
      <c r="E125" s="1" t="s">
        <v>41</v>
      </c>
      <c r="F125" s="1" t="str">
        <f t="shared" si="5"/>
        <v>AREQ</v>
      </c>
      <c r="G125" s="1">
        <f t="shared" si="4"/>
        <v>0</v>
      </c>
      <c r="L125" s="1" t="s">
        <v>865</v>
      </c>
    </row>
    <row r="126" spans="1:12" x14ac:dyDescent="0.2">
      <c r="A126" s="1">
        <v>883700</v>
      </c>
      <c r="B126" s="1">
        <v>883780</v>
      </c>
      <c r="C126" s="1" t="str">
        <f t="shared" si="3"/>
        <v>BRU</v>
      </c>
      <c r="D126" s="1" t="str">
        <f t="shared" si="3"/>
        <v>Bedrock Disturbance Unlikely</v>
      </c>
      <c r="E126" s="1" t="s">
        <v>41</v>
      </c>
      <c r="F126" s="1" t="str">
        <f t="shared" si="5"/>
        <v>BRU</v>
      </c>
      <c r="G126" s="1">
        <f t="shared" si="4"/>
        <v>0</v>
      </c>
      <c r="L126" s="1" t="s">
        <v>849</v>
      </c>
    </row>
    <row r="127" spans="1:12" x14ac:dyDescent="0.2">
      <c r="A127" s="1">
        <v>883780</v>
      </c>
      <c r="B127" s="1">
        <v>883850</v>
      </c>
      <c r="C127" s="1" t="str">
        <f t="shared" si="3"/>
        <v>CMC 1</v>
      </c>
      <c r="D127" s="1" t="str">
        <f t="shared" si="3"/>
        <v>CMC 1 - Low ML/Non-PAG</v>
      </c>
      <c r="E127" s="1" t="s">
        <v>41</v>
      </c>
      <c r="F127" s="1" t="str">
        <f t="shared" si="5"/>
        <v>CMC</v>
      </c>
      <c r="G127" s="1">
        <f t="shared" si="4"/>
        <v>1</v>
      </c>
      <c r="L127" s="1" t="s">
        <v>854</v>
      </c>
    </row>
    <row r="128" spans="1:12" x14ac:dyDescent="0.2">
      <c r="A128" s="1">
        <v>883850</v>
      </c>
      <c r="B128" s="1">
        <v>883920</v>
      </c>
      <c r="C128" s="1" t="str">
        <f t="shared" si="3"/>
        <v>BRU</v>
      </c>
      <c r="D128" s="1" t="str">
        <f t="shared" si="3"/>
        <v>Bedrock Disturbance Unlikely</v>
      </c>
      <c r="E128" s="1" t="s">
        <v>41</v>
      </c>
      <c r="F128" s="1" t="str">
        <f t="shared" si="5"/>
        <v>BRU</v>
      </c>
      <c r="G128" s="1">
        <f t="shared" si="4"/>
        <v>0</v>
      </c>
      <c r="L128" s="1" t="s">
        <v>849</v>
      </c>
    </row>
    <row r="129" spans="1:12" x14ac:dyDescent="0.2">
      <c r="A129" s="1">
        <v>883920</v>
      </c>
      <c r="B129" s="1">
        <v>884110</v>
      </c>
      <c r="C129" s="1" t="str">
        <f t="shared" si="3"/>
        <v>CMC 1</v>
      </c>
      <c r="D129" s="1" t="str">
        <f t="shared" si="3"/>
        <v>CMC 1 - Low ML/Non-PAG</v>
      </c>
      <c r="E129" s="1" t="s">
        <v>41</v>
      </c>
      <c r="F129" s="1" t="str">
        <f t="shared" si="5"/>
        <v>CMC</v>
      </c>
      <c r="G129" s="1">
        <f t="shared" si="4"/>
        <v>1</v>
      </c>
      <c r="L129" s="1" t="s">
        <v>854</v>
      </c>
    </row>
    <row r="130" spans="1:12" x14ac:dyDescent="0.2">
      <c r="A130" s="1">
        <v>884110</v>
      </c>
      <c r="B130" s="1">
        <v>884380</v>
      </c>
      <c r="C130" s="1" t="str">
        <f t="shared" ref="C130:D193" si="6">INDEX(U:U,MATCH($L130,$W:$W,0))</f>
        <v>BRU</v>
      </c>
      <c r="D130" s="1" t="str">
        <f t="shared" si="6"/>
        <v>Bedrock Disturbance Unlikely</v>
      </c>
      <c r="E130" s="1" t="s">
        <v>41</v>
      </c>
      <c r="F130" s="1" t="str">
        <f t="shared" si="5"/>
        <v>BRU</v>
      </c>
      <c r="G130" s="1">
        <f t="shared" ref="G130:G193" si="7">IFERROR(_xlfn.NUMBERVALUE(RIGHT(C130,1)),)</f>
        <v>0</v>
      </c>
      <c r="L130" s="1" t="s">
        <v>849</v>
      </c>
    </row>
    <row r="131" spans="1:12" x14ac:dyDescent="0.2">
      <c r="A131" s="1">
        <v>884380</v>
      </c>
      <c r="B131" s="1">
        <v>884900</v>
      </c>
      <c r="C131" s="1" t="str">
        <f t="shared" si="6"/>
        <v>CMC 1</v>
      </c>
      <c r="D131" s="1" t="str">
        <f t="shared" si="6"/>
        <v>CMC 1 - Low ML/Non-PAG</v>
      </c>
      <c r="E131" s="1" t="s">
        <v>41</v>
      </c>
      <c r="F131" s="1" t="str">
        <f t="shared" ref="F131:F194" si="8">TRIM(LEFT(C131,4))</f>
        <v>CMC</v>
      </c>
      <c r="G131" s="1">
        <f t="shared" si="7"/>
        <v>1</v>
      </c>
      <c r="L131" s="1" t="s">
        <v>854</v>
      </c>
    </row>
    <row r="132" spans="1:12" x14ac:dyDescent="0.2">
      <c r="A132" s="1">
        <v>884900</v>
      </c>
      <c r="B132" s="1">
        <v>885260</v>
      </c>
      <c r="C132" s="1" t="str">
        <f t="shared" si="6"/>
        <v>BRU</v>
      </c>
      <c r="D132" s="1" t="str">
        <f t="shared" si="6"/>
        <v>Bedrock Disturbance Unlikely</v>
      </c>
      <c r="E132" s="1" t="s">
        <v>41</v>
      </c>
      <c r="F132" s="1" t="str">
        <f t="shared" si="8"/>
        <v>BRU</v>
      </c>
      <c r="G132" s="1">
        <f t="shared" si="7"/>
        <v>0</v>
      </c>
      <c r="L132" s="1" t="s">
        <v>849</v>
      </c>
    </row>
    <row r="133" spans="1:12" x14ac:dyDescent="0.2">
      <c r="A133" s="1">
        <v>885260</v>
      </c>
      <c r="B133" s="1">
        <v>885500</v>
      </c>
      <c r="C133" s="1" t="str">
        <f t="shared" si="6"/>
        <v>AREQ</v>
      </c>
      <c r="D133" s="1" t="str">
        <f t="shared" si="6"/>
        <v>Assessment Required</v>
      </c>
      <c r="E133" s="1" t="s">
        <v>41</v>
      </c>
      <c r="F133" s="1" t="str">
        <f t="shared" si="8"/>
        <v>AREQ</v>
      </c>
      <c r="G133" s="1">
        <f t="shared" si="7"/>
        <v>0</v>
      </c>
      <c r="L133" s="1" t="s">
        <v>865</v>
      </c>
    </row>
    <row r="134" spans="1:12" x14ac:dyDescent="0.2">
      <c r="A134" s="1">
        <v>885500</v>
      </c>
      <c r="B134" s="1">
        <v>886450</v>
      </c>
      <c r="C134" s="1" t="str">
        <f t="shared" si="6"/>
        <v>CMC 1</v>
      </c>
      <c r="D134" s="1" t="str">
        <f t="shared" si="6"/>
        <v>CMC 1 - Low ML/Non-PAG</v>
      </c>
      <c r="E134" s="1" t="s">
        <v>41</v>
      </c>
      <c r="F134" s="1" t="str">
        <f t="shared" si="8"/>
        <v>CMC</v>
      </c>
      <c r="G134" s="1">
        <f t="shared" si="7"/>
        <v>1</v>
      </c>
      <c r="L134" s="1" t="s">
        <v>854</v>
      </c>
    </row>
    <row r="135" spans="1:12" x14ac:dyDescent="0.2">
      <c r="A135" s="1">
        <v>886450</v>
      </c>
      <c r="B135" s="1">
        <v>886480</v>
      </c>
      <c r="C135" s="1" t="str">
        <f t="shared" si="6"/>
        <v>CMC 3</v>
      </c>
      <c r="D135" s="1" t="str">
        <f t="shared" si="6"/>
        <v>CMC 3 - High ML</v>
      </c>
      <c r="E135" s="1" t="s">
        <v>41</v>
      </c>
      <c r="F135" s="1" t="str">
        <f t="shared" si="8"/>
        <v>CMC</v>
      </c>
      <c r="G135" s="1">
        <f t="shared" si="7"/>
        <v>3</v>
      </c>
      <c r="L135" s="1" t="s">
        <v>851</v>
      </c>
    </row>
    <row r="136" spans="1:12" x14ac:dyDescent="0.2">
      <c r="A136" s="1">
        <v>886480</v>
      </c>
      <c r="B136" s="1">
        <v>886570</v>
      </c>
      <c r="C136" s="1" t="str">
        <f t="shared" si="6"/>
        <v>CMC 1</v>
      </c>
      <c r="D136" s="1" t="str">
        <f t="shared" si="6"/>
        <v>CMC 1 - Low ML/Non-PAG</v>
      </c>
      <c r="E136" s="1" t="s">
        <v>41</v>
      </c>
      <c r="F136" s="1" t="str">
        <f t="shared" si="8"/>
        <v>CMC</v>
      </c>
      <c r="G136" s="1">
        <f t="shared" si="7"/>
        <v>1</v>
      </c>
      <c r="L136" s="1" t="s">
        <v>854</v>
      </c>
    </row>
    <row r="137" spans="1:12" x14ac:dyDescent="0.2">
      <c r="A137" s="1">
        <v>886570</v>
      </c>
      <c r="B137" s="1">
        <v>886610</v>
      </c>
      <c r="C137" s="1" t="str">
        <f t="shared" si="6"/>
        <v>BRU</v>
      </c>
      <c r="D137" s="1" t="str">
        <f t="shared" si="6"/>
        <v>Bedrock Disturbance Unlikely</v>
      </c>
      <c r="E137" s="1" t="s">
        <v>41</v>
      </c>
      <c r="F137" s="1" t="str">
        <f t="shared" si="8"/>
        <v>BRU</v>
      </c>
      <c r="G137" s="1">
        <f t="shared" si="7"/>
        <v>0</v>
      </c>
      <c r="L137" s="1" t="s">
        <v>849</v>
      </c>
    </row>
    <row r="138" spans="1:12" x14ac:dyDescent="0.2">
      <c r="A138" s="1">
        <v>886610</v>
      </c>
      <c r="B138" s="1">
        <v>886660</v>
      </c>
      <c r="C138" s="1" t="str">
        <f t="shared" si="6"/>
        <v>CMC 1</v>
      </c>
      <c r="D138" s="1" t="str">
        <f t="shared" si="6"/>
        <v>CMC 1 - Low ML/Non-PAG</v>
      </c>
      <c r="E138" s="1" t="s">
        <v>41</v>
      </c>
      <c r="F138" s="1" t="str">
        <f t="shared" si="8"/>
        <v>CMC</v>
      </c>
      <c r="G138" s="1">
        <f t="shared" si="7"/>
        <v>1</v>
      </c>
      <c r="L138" s="1" t="s">
        <v>854</v>
      </c>
    </row>
    <row r="139" spans="1:12" x14ac:dyDescent="0.2">
      <c r="A139" s="1">
        <v>886660</v>
      </c>
      <c r="B139" s="1">
        <v>886850</v>
      </c>
      <c r="C139" s="1" t="str">
        <f t="shared" si="6"/>
        <v>BRU</v>
      </c>
      <c r="D139" s="1" t="str">
        <f t="shared" si="6"/>
        <v>Bedrock Disturbance Unlikely</v>
      </c>
      <c r="E139" s="1" t="s">
        <v>41</v>
      </c>
      <c r="F139" s="1" t="str">
        <f t="shared" si="8"/>
        <v>BRU</v>
      </c>
      <c r="G139" s="1">
        <f t="shared" si="7"/>
        <v>0</v>
      </c>
      <c r="L139" s="1" t="s">
        <v>849</v>
      </c>
    </row>
    <row r="140" spans="1:12" x14ac:dyDescent="0.2">
      <c r="A140" s="1">
        <v>886850</v>
      </c>
      <c r="B140" s="1">
        <v>886950</v>
      </c>
      <c r="C140" s="1" t="str">
        <f t="shared" si="6"/>
        <v>CMC 3</v>
      </c>
      <c r="D140" s="1" t="str">
        <f t="shared" si="6"/>
        <v>CMC 3 - High ML</v>
      </c>
      <c r="E140" s="1" t="s">
        <v>41</v>
      </c>
      <c r="F140" s="1" t="str">
        <f t="shared" si="8"/>
        <v>CMC</v>
      </c>
      <c r="G140" s="1">
        <f t="shared" si="7"/>
        <v>3</v>
      </c>
      <c r="L140" s="1" t="s">
        <v>851</v>
      </c>
    </row>
    <row r="141" spans="1:12" x14ac:dyDescent="0.2">
      <c r="A141" s="1">
        <v>886950</v>
      </c>
      <c r="B141" s="1">
        <v>889200</v>
      </c>
      <c r="C141" s="1" t="str">
        <f t="shared" si="6"/>
        <v>CMC 1</v>
      </c>
      <c r="D141" s="1" t="str">
        <f t="shared" si="6"/>
        <v>CMC 1 - Low ML/Non-PAG</v>
      </c>
      <c r="E141" s="1" t="s">
        <v>41</v>
      </c>
      <c r="F141" s="1" t="str">
        <f t="shared" si="8"/>
        <v>CMC</v>
      </c>
      <c r="G141" s="1">
        <f t="shared" si="7"/>
        <v>1</v>
      </c>
      <c r="L141" s="1" t="s">
        <v>854</v>
      </c>
    </row>
    <row r="142" spans="1:12" x14ac:dyDescent="0.2">
      <c r="A142" s="1">
        <v>889200</v>
      </c>
      <c r="B142" s="1">
        <v>903000</v>
      </c>
      <c r="C142" s="1" t="str">
        <f t="shared" si="6"/>
        <v>AREQ</v>
      </c>
      <c r="D142" s="1" t="str">
        <f t="shared" si="6"/>
        <v>Assessment Required</v>
      </c>
      <c r="E142" s="1" t="s">
        <v>41</v>
      </c>
      <c r="F142" s="1" t="str">
        <f t="shared" si="8"/>
        <v>AREQ</v>
      </c>
      <c r="G142" s="1">
        <f t="shared" si="7"/>
        <v>0</v>
      </c>
      <c r="L142" s="1" t="s">
        <v>865</v>
      </c>
    </row>
    <row r="143" spans="1:12" x14ac:dyDescent="0.2">
      <c r="A143" s="1">
        <v>903000</v>
      </c>
      <c r="B143" s="1">
        <v>906000</v>
      </c>
      <c r="C143" s="1" t="str">
        <f t="shared" si="6"/>
        <v>BRU</v>
      </c>
      <c r="D143" s="1" t="str">
        <f t="shared" si="6"/>
        <v>Bedrock Disturbance Unlikely</v>
      </c>
      <c r="E143" s="1" t="s">
        <v>41</v>
      </c>
      <c r="F143" s="1" t="str">
        <f t="shared" si="8"/>
        <v>BRU</v>
      </c>
      <c r="G143" s="1">
        <f t="shared" si="7"/>
        <v>0</v>
      </c>
      <c r="L143" s="1" t="s">
        <v>849</v>
      </c>
    </row>
    <row r="144" spans="1:12" x14ac:dyDescent="0.2">
      <c r="A144" s="1">
        <v>906000</v>
      </c>
      <c r="B144" s="1">
        <v>920000</v>
      </c>
      <c r="C144" s="1" t="str">
        <f t="shared" si="6"/>
        <v>AREQ</v>
      </c>
      <c r="D144" s="1" t="str">
        <f t="shared" si="6"/>
        <v>Assessment Required</v>
      </c>
      <c r="E144" s="1" t="s">
        <v>41</v>
      </c>
      <c r="F144" s="1" t="str">
        <f t="shared" si="8"/>
        <v>AREQ</v>
      </c>
      <c r="G144" s="1">
        <f t="shared" si="7"/>
        <v>0</v>
      </c>
      <c r="L144" s="1" t="s">
        <v>865</v>
      </c>
    </row>
    <row r="145" spans="1:12" x14ac:dyDescent="0.2">
      <c r="A145" s="1">
        <v>920000</v>
      </c>
      <c r="B145" s="1">
        <v>930000</v>
      </c>
      <c r="C145" s="1" t="str">
        <f t="shared" si="6"/>
        <v>BRU</v>
      </c>
      <c r="D145" s="1" t="str">
        <f t="shared" si="6"/>
        <v>Bedrock Disturbance Unlikely</v>
      </c>
      <c r="E145" s="1" t="s">
        <v>41</v>
      </c>
      <c r="F145" s="1" t="str">
        <f t="shared" si="8"/>
        <v>BRU</v>
      </c>
      <c r="G145" s="1">
        <f t="shared" si="7"/>
        <v>0</v>
      </c>
      <c r="L145" s="1" t="s">
        <v>849</v>
      </c>
    </row>
    <row r="146" spans="1:12" x14ac:dyDescent="0.2">
      <c r="A146" s="1">
        <v>930000</v>
      </c>
      <c r="B146" s="1">
        <v>987050</v>
      </c>
      <c r="C146" s="1" t="str">
        <f t="shared" si="6"/>
        <v>AREQ</v>
      </c>
      <c r="D146" s="1" t="str">
        <f t="shared" si="6"/>
        <v>Assessment Required</v>
      </c>
      <c r="E146" s="1" t="s">
        <v>41</v>
      </c>
      <c r="F146" s="1" t="str">
        <f t="shared" si="8"/>
        <v>AREQ</v>
      </c>
      <c r="G146" s="1">
        <f t="shared" si="7"/>
        <v>0</v>
      </c>
      <c r="L146" s="1" t="s">
        <v>865</v>
      </c>
    </row>
    <row r="147" spans="1:12" x14ac:dyDescent="0.2">
      <c r="A147" s="1">
        <v>987050</v>
      </c>
      <c r="B147" s="1">
        <v>988110</v>
      </c>
      <c r="C147" s="1" t="str">
        <f t="shared" si="6"/>
        <v>CMC 1</v>
      </c>
      <c r="D147" s="1" t="str">
        <f t="shared" si="6"/>
        <v>CMC 1 - Low ML/Non-PAG</v>
      </c>
      <c r="E147" s="1" t="s">
        <v>41</v>
      </c>
      <c r="F147" s="1" t="str">
        <f t="shared" si="8"/>
        <v>CMC</v>
      </c>
      <c r="G147" s="1">
        <f t="shared" si="7"/>
        <v>1</v>
      </c>
      <c r="L147" s="1" t="s">
        <v>854</v>
      </c>
    </row>
    <row r="148" spans="1:12" x14ac:dyDescent="0.2">
      <c r="A148" s="1">
        <v>988110</v>
      </c>
      <c r="B148" s="1">
        <v>988250</v>
      </c>
      <c r="C148" s="1" t="str">
        <f t="shared" si="6"/>
        <v>AREQ</v>
      </c>
      <c r="D148" s="1" t="str">
        <f t="shared" si="6"/>
        <v>Assessment Required</v>
      </c>
      <c r="E148" s="1" t="s">
        <v>41</v>
      </c>
      <c r="F148" s="1" t="str">
        <f t="shared" si="8"/>
        <v>AREQ</v>
      </c>
      <c r="G148" s="1">
        <f t="shared" si="7"/>
        <v>0</v>
      </c>
      <c r="L148" s="1" t="s">
        <v>865</v>
      </c>
    </row>
    <row r="149" spans="1:12" x14ac:dyDescent="0.2">
      <c r="A149" s="1">
        <v>988250</v>
      </c>
      <c r="B149" s="1">
        <v>988350</v>
      </c>
      <c r="C149" s="1" t="str">
        <f t="shared" si="6"/>
        <v>CMC 2</v>
      </c>
      <c r="D149" s="1" t="str">
        <f t="shared" si="6"/>
        <v>CMC 2 - Low Sulfur PAG</v>
      </c>
      <c r="E149" s="1" t="s">
        <v>41</v>
      </c>
      <c r="F149" s="1" t="str">
        <f t="shared" si="8"/>
        <v>CMC</v>
      </c>
      <c r="G149" s="1">
        <f t="shared" si="7"/>
        <v>2</v>
      </c>
      <c r="L149" s="1" t="s">
        <v>857</v>
      </c>
    </row>
    <row r="150" spans="1:12" x14ac:dyDescent="0.2">
      <c r="A150" s="1">
        <v>988350</v>
      </c>
      <c r="B150" s="1">
        <v>988510</v>
      </c>
      <c r="C150" s="1" t="str">
        <f t="shared" si="6"/>
        <v>CMC 1</v>
      </c>
      <c r="D150" s="1" t="str">
        <f t="shared" si="6"/>
        <v>CMC 1 - Low ML/Non-PAG</v>
      </c>
      <c r="E150" s="1" t="s">
        <v>41</v>
      </c>
      <c r="F150" s="1" t="str">
        <f t="shared" si="8"/>
        <v>CMC</v>
      </c>
      <c r="G150" s="1">
        <f t="shared" si="7"/>
        <v>1</v>
      </c>
      <c r="L150" s="1" t="s">
        <v>854</v>
      </c>
    </row>
    <row r="151" spans="1:12" x14ac:dyDescent="0.2">
      <c r="A151" s="1">
        <v>988510</v>
      </c>
      <c r="B151" s="1">
        <v>988550</v>
      </c>
      <c r="C151" s="1" t="str">
        <f t="shared" si="6"/>
        <v>AREQ</v>
      </c>
      <c r="D151" s="1" t="str">
        <f t="shared" si="6"/>
        <v>Assessment Required</v>
      </c>
      <c r="E151" s="1" t="s">
        <v>41</v>
      </c>
      <c r="F151" s="1" t="str">
        <f t="shared" si="8"/>
        <v>AREQ</v>
      </c>
      <c r="G151" s="1">
        <f t="shared" si="7"/>
        <v>0</v>
      </c>
      <c r="L151" s="1" t="s">
        <v>865</v>
      </c>
    </row>
    <row r="152" spans="1:12" x14ac:dyDescent="0.2">
      <c r="A152" s="1">
        <v>988550</v>
      </c>
      <c r="B152" s="1">
        <v>988650</v>
      </c>
      <c r="C152" s="1" t="str">
        <f t="shared" si="6"/>
        <v>AREQ</v>
      </c>
      <c r="D152" s="1" t="str">
        <f t="shared" si="6"/>
        <v>Assessment Required</v>
      </c>
      <c r="E152" s="1" t="s">
        <v>41</v>
      </c>
      <c r="F152" s="1" t="str">
        <f t="shared" si="8"/>
        <v>AREQ</v>
      </c>
      <c r="G152" s="1">
        <f t="shared" si="7"/>
        <v>0</v>
      </c>
      <c r="L152" s="1" t="s">
        <v>865</v>
      </c>
    </row>
    <row r="153" spans="1:12" x14ac:dyDescent="0.2">
      <c r="A153" s="1">
        <v>988650</v>
      </c>
      <c r="B153" s="1">
        <v>988750</v>
      </c>
      <c r="C153" s="1" t="str">
        <f t="shared" si="6"/>
        <v>CMC 4</v>
      </c>
      <c r="D153" s="1" t="str">
        <f t="shared" si="6"/>
        <v>CMC 4 - High Sulfur PAG</v>
      </c>
      <c r="E153" s="1" t="s">
        <v>41</v>
      </c>
      <c r="F153" s="1" t="str">
        <f t="shared" si="8"/>
        <v>CMC</v>
      </c>
      <c r="G153" s="1">
        <f t="shared" si="7"/>
        <v>4</v>
      </c>
      <c r="L153" s="1" t="s">
        <v>862</v>
      </c>
    </row>
    <row r="154" spans="1:12" x14ac:dyDescent="0.2">
      <c r="A154" s="1">
        <v>988750</v>
      </c>
      <c r="B154" s="1">
        <v>988800</v>
      </c>
      <c r="C154" s="1" t="str">
        <f t="shared" si="6"/>
        <v>AREQ</v>
      </c>
      <c r="D154" s="1" t="str">
        <f t="shared" si="6"/>
        <v>Assessment Required</v>
      </c>
      <c r="E154" s="1" t="s">
        <v>41</v>
      </c>
      <c r="F154" s="1" t="str">
        <f t="shared" si="8"/>
        <v>AREQ</v>
      </c>
      <c r="G154" s="1">
        <f t="shared" si="7"/>
        <v>0</v>
      </c>
      <c r="L154" s="1" t="s">
        <v>865</v>
      </c>
    </row>
    <row r="155" spans="1:12" x14ac:dyDescent="0.2">
      <c r="A155" s="1">
        <v>988800</v>
      </c>
      <c r="B155" s="1">
        <v>989810</v>
      </c>
      <c r="C155" s="1" t="str">
        <f t="shared" si="6"/>
        <v>CMC 1</v>
      </c>
      <c r="D155" s="1" t="str">
        <f t="shared" si="6"/>
        <v>CMC 1 - Low ML/Non-PAG</v>
      </c>
      <c r="E155" s="1" t="s">
        <v>41</v>
      </c>
      <c r="F155" s="1" t="str">
        <f t="shared" si="8"/>
        <v>CMC</v>
      </c>
      <c r="G155" s="1">
        <f t="shared" si="7"/>
        <v>1</v>
      </c>
      <c r="L155" s="1" t="s">
        <v>854</v>
      </c>
    </row>
    <row r="156" spans="1:12" x14ac:dyDescent="0.2">
      <c r="A156" s="1">
        <v>989810</v>
      </c>
      <c r="B156" s="1">
        <v>989930</v>
      </c>
      <c r="C156" s="1" t="str">
        <f t="shared" si="6"/>
        <v>CMC 2</v>
      </c>
      <c r="D156" s="1" t="str">
        <f t="shared" si="6"/>
        <v>CMC 2 - Low Sulfur PAG</v>
      </c>
      <c r="E156" s="1" t="s">
        <v>41</v>
      </c>
      <c r="F156" s="1" t="str">
        <f t="shared" si="8"/>
        <v>CMC</v>
      </c>
      <c r="G156" s="1">
        <f t="shared" si="7"/>
        <v>2</v>
      </c>
      <c r="L156" s="1" t="s">
        <v>857</v>
      </c>
    </row>
    <row r="157" spans="1:12" x14ac:dyDescent="0.2">
      <c r="A157" s="1">
        <v>989930</v>
      </c>
      <c r="B157" s="1">
        <v>990130</v>
      </c>
      <c r="C157" s="1" t="str">
        <f t="shared" si="6"/>
        <v>CMC 1</v>
      </c>
      <c r="D157" s="1" t="str">
        <f t="shared" si="6"/>
        <v>CMC 1 - Low ML/Non-PAG</v>
      </c>
      <c r="E157" s="1" t="s">
        <v>41</v>
      </c>
      <c r="F157" s="1" t="str">
        <f t="shared" si="8"/>
        <v>CMC</v>
      </c>
      <c r="G157" s="1">
        <f t="shared" si="7"/>
        <v>1</v>
      </c>
      <c r="L157" s="1" t="s">
        <v>854</v>
      </c>
    </row>
    <row r="158" spans="1:12" x14ac:dyDescent="0.2">
      <c r="A158" s="1">
        <v>990130</v>
      </c>
      <c r="B158" s="1">
        <v>990270</v>
      </c>
      <c r="C158" s="1" t="str">
        <f t="shared" si="6"/>
        <v>CMC 2</v>
      </c>
      <c r="D158" s="1" t="str">
        <f t="shared" si="6"/>
        <v>CMC 2 - Low Sulfur PAG</v>
      </c>
      <c r="E158" s="1" t="s">
        <v>41</v>
      </c>
      <c r="F158" s="1" t="str">
        <f t="shared" si="8"/>
        <v>CMC</v>
      </c>
      <c r="G158" s="1">
        <f t="shared" si="7"/>
        <v>2</v>
      </c>
      <c r="L158" s="1" t="s">
        <v>857</v>
      </c>
    </row>
    <row r="159" spans="1:12" x14ac:dyDescent="0.2">
      <c r="A159" s="1">
        <v>990270</v>
      </c>
      <c r="B159" s="1">
        <v>990300</v>
      </c>
      <c r="C159" s="1" t="str">
        <f t="shared" si="6"/>
        <v>CMC 1</v>
      </c>
      <c r="D159" s="1" t="str">
        <f t="shared" si="6"/>
        <v>CMC 1 - Low ML/Non-PAG</v>
      </c>
      <c r="E159" s="1" t="s">
        <v>41</v>
      </c>
      <c r="F159" s="1" t="str">
        <f t="shared" si="8"/>
        <v>CMC</v>
      </c>
      <c r="G159" s="1">
        <f t="shared" si="7"/>
        <v>1</v>
      </c>
      <c r="L159" s="1" t="s">
        <v>854</v>
      </c>
    </row>
    <row r="160" spans="1:12" x14ac:dyDescent="0.2">
      <c r="A160" s="1">
        <v>990300</v>
      </c>
      <c r="B160" s="1">
        <v>990400</v>
      </c>
      <c r="C160" s="1" t="str">
        <f t="shared" si="6"/>
        <v>CMC 3</v>
      </c>
      <c r="D160" s="1" t="str">
        <f t="shared" si="6"/>
        <v>CMC 3 - High ML</v>
      </c>
      <c r="E160" s="1" t="s">
        <v>41</v>
      </c>
      <c r="F160" s="1" t="str">
        <f t="shared" si="8"/>
        <v>CMC</v>
      </c>
      <c r="G160" s="1">
        <f t="shared" si="7"/>
        <v>3</v>
      </c>
      <c r="L160" s="1" t="s">
        <v>851</v>
      </c>
    </row>
    <row r="161" spans="1:12" x14ac:dyDescent="0.2">
      <c r="A161" s="1">
        <v>990400</v>
      </c>
      <c r="B161" s="1">
        <v>993520</v>
      </c>
      <c r="C161" s="1" t="str">
        <f t="shared" si="6"/>
        <v>AREQ</v>
      </c>
      <c r="D161" s="1" t="str">
        <f t="shared" si="6"/>
        <v>Assessment Required</v>
      </c>
      <c r="E161" s="1" t="s">
        <v>41</v>
      </c>
      <c r="F161" s="1" t="str">
        <f t="shared" si="8"/>
        <v>AREQ</v>
      </c>
      <c r="G161" s="1">
        <f t="shared" si="7"/>
        <v>0</v>
      </c>
      <c r="L161" s="1" t="s">
        <v>865</v>
      </c>
    </row>
    <row r="162" spans="1:12" x14ac:dyDescent="0.2">
      <c r="A162" s="1">
        <v>993520</v>
      </c>
      <c r="B162" s="1">
        <v>993620</v>
      </c>
      <c r="C162" s="1" t="str">
        <f t="shared" si="6"/>
        <v>CMC 2</v>
      </c>
      <c r="D162" s="1" t="str">
        <f t="shared" si="6"/>
        <v>CMC 2 - Low Sulfur PAG</v>
      </c>
      <c r="E162" s="1" t="s">
        <v>41</v>
      </c>
      <c r="F162" s="1" t="str">
        <f t="shared" si="8"/>
        <v>CMC</v>
      </c>
      <c r="G162" s="1">
        <f t="shared" si="7"/>
        <v>2</v>
      </c>
      <c r="L162" s="1" t="s">
        <v>857</v>
      </c>
    </row>
    <row r="163" spans="1:12" x14ac:dyDescent="0.2">
      <c r="A163" s="1">
        <v>993620</v>
      </c>
      <c r="B163" s="1">
        <v>994250</v>
      </c>
      <c r="C163" s="1" t="str">
        <f t="shared" si="6"/>
        <v>AREQ</v>
      </c>
      <c r="D163" s="1" t="str">
        <f t="shared" si="6"/>
        <v>Assessment Required</v>
      </c>
      <c r="E163" s="1" t="s">
        <v>41</v>
      </c>
      <c r="F163" s="1" t="str">
        <f t="shared" si="8"/>
        <v>AREQ</v>
      </c>
      <c r="G163" s="1">
        <f t="shared" si="7"/>
        <v>0</v>
      </c>
      <c r="L163" s="1" t="s">
        <v>865</v>
      </c>
    </row>
    <row r="164" spans="1:12" x14ac:dyDescent="0.2">
      <c r="A164" s="1">
        <v>994250</v>
      </c>
      <c r="B164" s="1">
        <v>994430</v>
      </c>
      <c r="C164" s="1" t="str">
        <f t="shared" si="6"/>
        <v>BRU</v>
      </c>
      <c r="D164" s="1" t="str">
        <f t="shared" si="6"/>
        <v>Bedrock Disturbance Unlikely</v>
      </c>
      <c r="E164" s="1" t="s">
        <v>41</v>
      </c>
      <c r="F164" s="1" t="str">
        <f t="shared" si="8"/>
        <v>BRU</v>
      </c>
      <c r="G164" s="1">
        <f t="shared" si="7"/>
        <v>0</v>
      </c>
      <c r="L164" s="1" t="s">
        <v>849</v>
      </c>
    </row>
    <row r="165" spans="1:12" x14ac:dyDescent="0.2">
      <c r="A165" s="1">
        <v>994430</v>
      </c>
      <c r="B165" s="1">
        <v>994690</v>
      </c>
      <c r="C165" s="1" t="str">
        <f t="shared" si="6"/>
        <v>CMC 2</v>
      </c>
      <c r="D165" s="1" t="str">
        <f t="shared" si="6"/>
        <v>CMC 2 - Low Sulfur PAG</v>
      </c>
      <c r="E165" s="1" t="s">
        <v>41</v>
      </c>
      <c r="F165" s="1" t="str">
        <f t="shared" si="8"/>
        <v>CMC</v>
      </c>
      <c r="G165" s="1">
        <f t="shared" si="7"/>
        <v>2</v>
      </c>
      <c r="L165" s="1" t="s">
        <v>857</v>
      </c>
    </row>
    <row r="166" spans="1:12" x14ac:dyDescent="0.2">
      <c r="A166" s="1">
        <v>994690</v>
      </c>
      <c r="B166" s="1">
        <v>994900</v>
      </c>
      <c r="C166" s="1" t="str">
        <f t="shared" si="6"/>
        <v>CMC 1</v>
      </c>
      <c r="D166" s="1" t="str">
        <f t="shared" si="6"/>
        <v>CMC 1 - Low ML/Non-PAG</v>
      </c>
      <c r="E166" s="1" t="s">
        <v>41</v>
      </c>
      <c r="F166" s="1" t="str">
        <f t="shared" si="8"/>
        <v>CMC</v>
      </c>
      <c r="G166" s="1">
        <f t="shared" si="7"/>
        <v>1</v>
      </c>
      <c r="L166" s="1" t="s">
        <v>854</v>
      </c>
    </row>
    <row r="167" spans="1:12" x14ac:dyDescent="0.2">
      <c r="A167" s="1">
        <v>994900</v>
      </c>
      <c r="B167" s="1">
        <v>996450</v>
      </c>
      <c r="C167" s="1" t="str">
        <f t="shared" si="6"/>
        <v>AREQ</v>
      </c>
      <c r="D167" s="1" t="str">
        <f t="shared" si="6"/>
        <v>Assessment Required</v>
      </c>
      <c r="E167" s="1" t="s">
        <v>41</v>
      </c>
      <c r="F167" s="1" t="str">
        <f t="shared" si="8"/>
        <v>AREQ</v>
      </c>
      <c r="G167" s="1">
        <f t="shared" si="7"/>
        <v>0</v>
      </c>
      <c r="L167" s="1" t="s">
        <v>865</v>
      </c>
    </row>
    <row r="168" spans="1:12" x14ac:dyDescent="0.2">
      <c r="A168" s="1">
        <v>996450</v>
      </c>
      <c r="B168" s="1">
        <v>996560</v>
      </c>
      <c r="C168" s="1" t="str">
        <f t="shared" si="6"/>
        <v>CMC 4</v>
      </c>
      <c r="D168" s="1" t="str">
        <f t="shared" si="6"/>
        <v>CMC 4 - High Sulfur PAG</v>
      </c>
      <c r="E168" s="1" t="s">
        <v>41</v>
      </c>
      <c r="F168" s="1" t="str">
        <f t="shared" si="8"/>
        <v>CMC</v>
      </c>
      <c r="G168" s="1">
        <f t="shared" si="7"/>
        <v>4</v>
      </c>
      <c r="L168" s="1" t="s">
        <v>862</v>
      </c>
    </row>
    <row r="169" spans="1:12" x14ac:dyDescent="0.2">
      <c r="A169" s="1">
        <v>996560</v>
      </c>
      <c r="B169" s="1">
        <v>996660</v>
      </c>
      <c r="C169" s="1" t="str">
        <f t="shared" si="6"/>
        <v>CMC 1</v>
      </c>
      <c r="D169" s="1" t="str">
        <f t="shared" si="6"/>
        <v>CMC 1 - Low ML/Non-PAG</v>
      </c>
      <c r="E169" s="1" t="s">
        <v>41</v>
      </c>
      <c r="F169" s="1" t="str">
        <f t="shared" si="8"/>
        <v>CMC</v>
      </c>
      <c r="G169" s="1">
        <f t="shared" si="7"/>
        <v>1</v>
      </c>
      <c r="L169" s="1" t="s">
        <v>854</v>
      </c>
    </row>
    <row r="170" spans="1:12" x14ac:dyDescent="0.2">
      <c r="A170" s="1">
        <v>996660</v>
      </c>
      <c r="B170" s="1">
        <v>999300</v>
      </c>
      <c r="C170" s="1" t="str">
        <f t="shared" si="6"/>
        <v>AREQ</v>
      </c>
      <c r="D170" s="1" t="str">
        <f t="shared" si="6"/>
        <v>Assessment Required</v>
      </c>
      <c r="E170" s="1" t="s">
        <v>41</v>
      </c>
      <c r="F170" s="1" t="str">
        <f t="shared" si="8"/>
        <v>AREQ</v>
      </c>
      <c r="G170" s="1">
        <f t="shared" si="7"/>
        <v>0</v>
      </c>
      <c r="L170" s="1" t="s">
        <v>865</v>
      </c>
    </row>
    <row r="171" spans="1:12" x14ac:dyDescent="0.2">
      <c r="A171" s="1">
        <v>999300</v>
      </c>
      <c r="B171" s="1">
        <v>1000150</v>
      </c>
      <c r="C171" s="1" t="str">
        <f t="shared" si="6"/>
        <v>BRU</v>
      </c>
      <c r="D171" s="1" t="str">
        <f t="shared" si="6"/>
        <v>Bedrock Disturbance Unlikely</v>
      </c>
      <c r="E171" s="1" t="s">
        <v>41</v>
      </c>
      <c r="F171" s="1" t="str">
        <f t="shared" si="8"/>
        <v>BRU</v>
      </c>
      <c r="G171" s="1">
        <f t="shared" si="7"/>
        <v>0</v>
      </c>
      <c r="L171" s="1" t="s">
        <v>849</v>
      </c>
    </row>
    <row r="172" spans="1:12" x14ac:dyDescent="0.2">
      <c r="A172" s="1">
        <v>1000150</v>
      </c>
      <c r="B172" s="1">
        <v>1000300</v>
      </c>
      <c r="C172" s="1" t="str">
        <f t="shared" si="6"/>
        <v>CMC 3</v>
      </c>
      <c r="D172" s="1" t="str">
        <f t="shared" si="6"/>
        <v>CMC 3 - High ML</v>
      </c>
      <c r="E172" s="1" t="s">
        <v>41</v>
      </c>
      <c r="F172" s="1" t="str">
        <f t="shared" si="8"/>
        <v>CMC</v>
      </c>
      <c r="G172" s="1">
        <f t="shared" si="7"/>
        <v>3</v>
      </c>
      <c r="L172" s="1" t="s">
        <v>851</v>
      </c>
    </row>
    <row r="173" spans="1:12" x14ac:dyDescent="0.2">
      <c r="A173" s="1">
        <v>1000300</v>
      </c>
      <c r="B173" s="1">
        <v>1000470</v>
      </c>
      <c r="C173" s="1" t="str">
        <f t="shared" si="6"/>
        <v>BRU</v>
      </c>
      <c r="D173" s="1" t="str">
        <f t="shared" si="6"/>
        <v>Bedrock Disturbance Unlikely</v>
      </c>
      <c r="E173" s="1" t="s">
        <v>41</v>
      </c>
      <c r="F173" s="1" t="str">
        <f t="shared" si="8"/>
        <v>BRU</v>
      </c>
      <c r="G173" s="1">
        <f t="shared" si="7"/>
        <v>0</v>
      </c>
      <c r="L173" s="1" t="s">
        <v>849</v>
      </c>
    </row>
    <row r="174" spans="1:12" x14ac:dyDescent="0.2">
      <c r="A174" s="1">
        <v>1000470</v>
      </c>
      <c r="B174" s="1">
        <v>1000870</v>
      </c>
      <c r="C174" s="1" t="str">
        <f t="shared" si="6"/>
        <v>CMC 1</v>
      </c>
      <c r="D174" s="1" t="str">
        <f t="shared" si="6"/>
        <v>CMC 1 - Low ML/Non-PAG</v>
      </c>
      <c r="E174" s="1" t="s">
        <v>41</v>
      </c>
      <c r="F174" s="1" t="str">
        <f t="shared" si="8"/>
        <v>CMC</v>
      </c>
      <c r="G174" s="1">
        <f t="shared" si="7"/>
        <v>1</v>
      </c>
      <c r="L174" s="1" t="s">
        <v>854</v>
      </c>
    </row>
    <row r="175" spans="1:12" x14ac:dyDescent="0.2">
      <c r="A175" s="1">
        <v>1000870</v>
      </c>
      <c r="B175" s="1">
        <v>1000990</v>
      </c>
      <c r="C175" s="1" t="str">
        <f t="shared" si="6"/>
        <v>AREQ</v>
      </c>
      <c r="D175" s="1" t="str">
        <f t="shared" si="6"/>
        <v>Assessment Required</v>
      </c>
      <c r="E175" s="1" t="s">
        <v>41</v>
      </c>
      <c r="F175" s="1" t="str">
        <f t="shared" si="8"/>
        <v>AREQ</v>
      </c>
      <c r="G175" s="1">
        <f t="shared" si="7"/>
        <v>0</v>
      </c>
      <c r="L175" s="1" t="s">
        <v>865</v>
      </c>
    </row>
    <row r="176" spans="1:12" x14ac:dyDescent="0.2">
      <c r="A176" s="1">
        <v>1000990</v>
      </c>
      <c r="B176" s="1">
        <v>1001350</v>
      </c>
      <c r="C176" s="1" t="str">
        <f t="shared" si="6"/>
        <v>CMC 3</v>
      </c>
      <c r="D176" s="1" t="str">
        <f t="shared" si="6"/>
        <v>CMC 3 - High ML</v>
      </c>
      <c r="E176" s="1" t="s">
        <v>41</v>
      </c>
      <c r="F176" s="1" t="str">
        <f t="shared" si="8"/>
        <v>CMC</v>
      </c>
      <c r="G176" s="1">
        <f t="shared" si="7"/>
        <v>3</v>
      </c>
      <c r="L176" s="1" t="s">
        <v>851</v>
      </c>
    </row>
    <row r="177" spans="1:12" x14ac:dyDescent="0.2">
      <c r="A177" s="1">
        <v>1001350</v>
      </c>
      <c r="B177" s="1">
        <v>1003150</v>
      </c>
      <c r="C177" s="1" t="str">
        <f t="shared" si="6"/>
        <v>AREQ</v>
      </c>
      <c r="D177" s="1" t="str">
        <f t="shared" si="6"/>
        <v>Assessment Required</v>
      </c>
      <c r="E177" s="1" t="s">
        <v>41</v>
      </c>
      <c r="F177" s="1" t="str">
        <f t="shared" si="8"/>
        <v>AREQ</v>
      </c>
      <c r="G177" s="1">
        <f t="shared" si="7"/>
        <v>0</v>
      </c>
      <c r="L177" s="1" t="s">
        <v>865</v>
      </c>
    </row>
    <row r="178" spans="1:12" x14ac:dyDescent="0.2">
      <c r="A178" s="1">
        <v>1003150</v>
      </c>
      <c r="B178" s="1">
        <v>1003250</v>
      </c>
      <c r="C178" s="1" t="str">
        <f t="shared" si="6"/>
        <v>CMC 2</v>
      </c>
      <c r="D178" s="1" t="str">
        <f t="shared" si="6"/>
        <v>CMC 2 - Low Sulfur PAG</v>
      </c>
      <c r="E178" s="1" t="s">
        <v>41</v>
      </c>
      <c r="F178" s="1" t="str">
        <f t="shared" si="8"/>
        <v>CMC</v>
      </c>
      <c r="G178" s="1">
        <f t="shared" si="7"/>
        <v>2</v>
      </c>
      <c r="L178" s="1" t="s">
        <v>857</v>
      </c>
    </row>
    <row r="179" spans="1:12" x14ac:dyDescent="0.2">
      <c r="A179" s="1">
        <v>1003250</v>
      </c>
      <c r="B179" s="1">
        <v>1010660</v>
      </c>
      <c r="C179" s="1" t="str">
        <f t="shared" si="6"/>
        <v>AREQ</v>
      </c>
      <c r="D179" s="1" t="str">
        <f t="shared" si="6"/>
        <v>Assessment Required</v>
      </c>
      <c r="E179" s="1" t="s">
        <v>41</v>
      </c>
      <c r="F179" s="1" t="str">
        <f t="shared" si="8"/>
        <v>AREQ</v>
      </c>
      <c r="G179" s="1">
        <f t="shared" si="7"/>
        <v>0</v>
      </c>
      <c r="L179" s="1" t="s">
        <v>865</v>
      </c>
    </row>
    <row r="180" spans="1:12" x14ac:dyDescent="0.2">
      <c r="A180" s="1">
        <v>1010660</v>
      </c>
      <c r="B180" s="1">
        <v>1010730</v>
      </c>
      <c r="C180" s="1" t="str">
        <f t="shared" si="6"/>
        <v>CMC 3</v>
      </c>
      <c r="D180" s="1" t="str">
        <f t="shared" si="6"/>
        <v>CMC 3 - High ML</v>
      </c>
      <c r="E180" s="1" t="s">
        <v>41</v>
      </c>
      <c r="F180" s="1" t="str">
        <f t="shared" si="8"/>
        <v>CMC</v>
      </c>
      <c r="G180" s="1">
        <f t="shared" si="7"/>
        <v>3</v>
      </c>
      <c r="L180" s="1" t="s">
        <v>851</v>
      </c>
    </row>
    <row r="181" spans="1:12" x14ac:dyDescent="0.2">
      <c r="A181" s="1">
        <v>1010730</v>
      </c>
      <c r="B181" s="1">
        <v>1010950</v>
      </c>
      <c r="C181" s="1" t="str">
        <f t="shared" si="6"/>
        <v>AREQ</v>
      </c>
      <c r="D181" s="1" t="str">
        <f t="shared" si="6"/>
        <v>Assessment Required</v>
      </c>
      <c r="E181" s="1" t="s">
        <v>41</v>
      </c>
      <c r="F181" s="1" t="str">
        <f t="shared" si="8"/>
        <v>AREQ</v>
      </c>
      <c r="G181" s="1">
        <f t="shared" si="7"/>
        <v>0</v>
      </c>
      <c r="L181" s="1" t="s">
        <v>865</v>
      </c>
    </row>
    <row r="182" spans="1:12" x14ac:dyDescent="0.2">
      <c r="A182" s="1">
        <v>1010950</v>
      </c>
      <c r="B182" s="1">
        <v>1011060</v>
      </c>
      <c r="C182" s="1" t="str">
        <f t="shared" si="6"/>
        <v>CMC 3</v>
      </c>
      <c r="D182" s="1" t="str">
        <f t="shared" si="6"/>
        <v>CMC 3 - High ML</v>
      </c>
      <c r="E182" s="1" t="s">
        <v>41</v>
      </c>
      <c r="F182" s="1" t="str">
        <f t="shared" si="8"/>
        <v>CMC</v>
      </c>
      <c r="G182" s="1">
        <f t="shared" si="7"/>
        <v>3</v>
      </c>
      <c r="L182" s="1" t="s">
        <v>851</v>
      </c>
    </row>
    <row r="183" spans="1:12" x14ac:dyDescent="0.2">
      <c r="A183" s="1">
        <v>1011060</v>
      </c>
      <c r="B183" s="1">
        <v>1014670</v>
      </c>
      <c r="C183" s="1" t="str">
        <f t="shared" si="6"/>
        <v>AREQ</v>
      </c>
      <c r="D183" s="1" t="str">
        <f t="shared" si="6"/>
        <v>Assessment Required</v>
      </c>
      <c r="E183" s="1" t="s">
        <v>41</v>
      </c>
      <c r="F183" s="1" t="str">
        <f t="shared" si="8"/>
        <v>AREQ</v>
      </c>
      <c r="G183" s="1">
        <f t="shared" si="7"/>
        <v>0</v>
      </c>
      <c r="L183" s="1" t="s">
        <v>865</v>
      </c>
    </row>
    <row r="184" spans="1:12" x14ac:dyDescent="0.2">
      <c r="A184" s="1">
        <v>1014670</v>
      </c>
      <c r="B184" s="1">
        <v>1014740</v>
      </c>
      <c r="C184" s="1" t="str">
        <f t="shared" si="6"/>
        <v>CMC 3</v>
      </c>
      <c r="D184" s="1" t="str">
        <f t="shared" si="6"/>
        <v>CMC 3 - High ML</v>
      </c>
      <c r="E184" s="1" t="s">
        <v>41</v>
      </c>
      <c r="F184" s="1" t="str">
        <f t="shared" si="8"/>
        <v>CMC</v>
      </c>
      <c r="G184" s="1">
        <f t="shared" si="7"/>
        <v>3</v>
      </c>
      <c r="L184" s="1" t="s">
        <v>851</v>
      </c>
    </row>
    <row r="185" spans="1:12" x14ac:dyDescent="0.2">
      <c r="A185" s="1">
        <v>1014740</v>
      </c>
      <c r="B185" s="1">
        <v>1014790</v>
      </c>
      <c r="C185" s="1" t="str">
        <f t="shared" si="6"/>
        <v>CMC 2</v>
      </c>
      <c r="D185" s="1" t="str">
        <f t="shared" si="6"/>
        <v>CMC 2 - Low Sulfur PAG</v>
      </c>
      <c r="E185" s="1" t="s">
        <v>41</v>
      </c>
      <c r="F185" s="1" t="str">
        <f t="shared" si="8"/>
        <v>CMC</v>
      </c>
      <c r="G185" s="1">
        <f t="shared" si="7"/>
        <v>2</v>
      </c>
      <c r="L185" s="1" t="s">
        <v>857</v>
      </c>
    </row>
    <row r="186" spans="1:12" x14ac:dyDescent="0.2">
      <c r="A186" s="1">
        <v>1014790</v>
      </c>
      <c r="B186" s="1">
        <v>1014890</v>
      </c>
      <c r="C186" s="1" t="str">
        <f t="shared" si="6"/>
        <v>CMC 1</v>
      </c>
      <c r="D186" s="1" t="str">
        <f t="shared" si="6"/>
        <v>CMC 1 - Low ML/Non-PAG</v>
      </c>
      <c r="E186" s="1" t="s">
        <v>41</v>
      </c>
      <c r="F186" s="1" t="str">
        <f t="shared" si="8"/>
        <v>CMC</v>
      </c>
      <c r="G186" s="1">
        <f t="shared" si="7"/>
        <v>1</v>
      </c>
      <c r="L186" s="1" t="s">
        <v>854</v>
      </c>
    </row>
    <row r="187" spans="1:12" x14ac:dyDescent="0.2">
      <c r="A187" s="1">
        <v>1014890</v>
      </c>
      <c r="B187" s="1">
        <v>1015020</v>
      </c>
      <c r="C187" s="1" t="str">
        <f t="shared" si="6"/>
        <v>CMC 4</v>
      </c>
      <c r="D187" s="1" t="str">
        <f t="shared" si="6"/>
        <v>CMC 4 - High Sulfur PAG</v>
      </c>
      <c r="E187" s="1" t="s">
        <v>41</v>
      </c>
      <c r="F187" s="1" t="str">
        <f t="shared" si="8"/>
        <v>CMC</v>
      </c>
      <c r="G187" s="1">
        <f t="shared" si="7"/>
        <v>4</v>
      </c>
      <c r="L187" s="1" t="s">
        <v>862</v>
      </c>
    </row>
    <row r="188" spans="1:12" x14ac:dyDescent="0.2">
      <c r="A188" s="1">
        <v>1015020</v>
      </c>
      <c r="B188" s="1">
        <v>1015130</v>
      </c>
      <c r="C188" s="1" t="str">
        <f t="shared" si="6"/>
        <v>AREQ</v>
      </c>
      <c r="D188" s="1" t="str">
        <f t="shared" si="6"/>
        <v>Assessment Required</v>
      </c>
      <c r="E188" s="1" t="s">
        <v>41</v>
      </c>
      <c r="F188" s="1" t="str">
        <f t="shared" si="8"/>
        <v>AREQ</v>
      </c>
      <c r="G188" s="1">
        <f t="shared" si="7"/>
        <v>0</v>
      </c>
      <c r="L188" s="1" t="s">
        <v>865</v>
      </c>
    </row>
    <row r="189" spans="1:12" x14ac:dyDescent="0.2">
      <c r="A189" s="1">
        <v>1015130</v>
      </c>
      <c r="B189" s="1">
        <v>1015230</v>
      </c>
      <c r="C189" s="1" t="str">
        <f t="shared" si="6"/>
        <v>BRU</v>
      </c>
      <c r="D189" s="1" t="str">
        <f t="shared" si="6"/>
        <v>Bedrock Disturbance Unlikely</v>
      </c>
      <c r="E189" s="1" t="s">
        <v>41</v>
      </c>
      <c r="F189" s="1" t="str">
        <f t="shared" si="8"/>
        <v>BRU</v>
      </c>
      <c r="G189" s="1">
        <f t="shared" si="7"/>
        <v>0</v>
      </c>
      <c r="L189" s="1" t="s">
        <v>849</v>
      </c>
    </row>
    <row r="190" spans="1:12" x14ac:dyDescent="0.2">
      <c r="A190" s="1">
        <v>1015230</v>
      </c>
      <c r="B190" s="1">
        <v>1015470</v>
      </c>
      <c r="C190" s="1" t="str">
        <f t="shared" si="6"/>
        <v>AREQ</v>
      </c>
      <c r="D190" s="1" t="str">
        <f t="shared" si="6"/>
        <v>Assessment Required</v>
      </c>
      <c r="E190" s="1" t="s">
        <v>41</v>
      </c>
      <c r="F190" s="1" t="str">
        <f t="shared" si="8"/>
        <v>AREQ</v>
      </c>
      <c r="G190" s="1">
        <f t="shared" si="7"/>
        <v>0</v>
      </c>
      <c r="L190" s="1" t="s">
        <v>865</v>
      </c>
    </row>
    <row r="191" spans="1:12" x14ac:dyDescent="0.2">
      <c r="A191" s="1">
        <v>1015470</v>
      </c>
      <c r="B191" s="1">
        <v>1015520</v>
      </c>
      <c r="C191" s="1" t="str">
        <f t="shared" si="6"/>
        <v>BRU</v>
      </c>
      <c r="D191" s="1" t="str">
        <f t="shared" si="6"/>
        <v>Bedrock Disturbance Unlikely</v>
      </c>
      <c r="E191" s="1" t="s">
        <v>41</v>
      </c>
      <c r="F191" s="1" t="str">
        <f t="shared" si="8"/>
        <v>BRU</v>
      </c>
      <c r="G191" s="1">
        <f t="shared" si="7"/>
        <v>0</v>
      </c>
      <c r="L191" s="1" t="s">
        <v>849</v>
      </c>
    </row>
    <row r="192" spans="1:12" x14ac:dyDescent="0.2">
      <c r="A192" s="1">
        <v>1015520</v>
      </c>
      <c r="B192" s="1">
        <v>1016110</v>
      </c>
      <c r="C192" s="1" t="str">
        <f t="shared" si="6"/>
        <v>AREQ</v>
      </c>
      <c r="D192" s="1" t="str">
        <f t="shared" si="6"/>
        <v>Assessment Required</v>
      </c>
      <c r="E192" s="1" t="s">
        <v>41</v>
      </c>
      <c r="F192" s="1" t="str">
        <f t="shared" si="8"/>
        <v>AREQ</v>
      </c>
      <c r="G192" s="1">
        <f t="shared" si="7"/>
        <v>0</v>
      </c>
      <c r="L192" s="1" t="s">
        <v>865</v>
      </c>
    </row>
    <row r="193" spans="1:12" x14ac:dyDescent="0.2">
      <c r="A193" s="1">
        <v>1016110</v>
      </c>
      <c r="B193" s="1">
        <v>1016440</v>
      </c>
      <c r="C193" s="1" t="str">
        <f t="shared" si="6"/>
        <v>CMC 4</v>
      </c>
      <c r="D193" s="1" t="str">
        <f t="shared" si="6"/>
        <v>CMC 4 - High Sulfur PAG</v>
      </c>
      <c r="E193" s="1" t="s">
        <v>41</v>
      </c>
      <c r="F193" s="1" t="str">
        <f t="shared" si="8"/>
        <v>CMC</v>
      </c>
      <c r="G193" s="1">
        <f t="shared" si="7"/>
        <v>4</v>
      </c>
      <c r="L193" s="1" t="s">
        <v>862</v>
      </c>
    </row>
    <row r="194" spans="1:12" x14ac:dyDescent="0.2">
      <c r="A194" s="1">
        <v>1016440</v>
      </c>
      <c r="B194" s="1">
        <v>1016940</v>
      </c>
      <c r="C194" s="1" t="str">
        <f t="shared" ref="C194:D257" si="9">INDEX(U:U,MATCH($L194,$W:$W,0))</f>
        <v>AREQ</v>
      </c>
      <c r="D194" s="1" t="str">
        <f t="shared" si="9"/>
        <v>Assessment Required</v>
      </c>
      <c r="E194" s="1" t="s">
        <v>41</v>
      </c>
      <c r="F194" s="1" t="str">
        <f t="shared" si="8"/>
        <v>AREQ</v>
      </c>
      <c r="G194" s="1">
        <f t="shared" ref="G194:G259" si="10">IFERROR(_xlfn.NUMBERVALUE(RIGHT(C194,1)),)</f>
        <v>0</v>
      </c>
      <c r="L194" s="1" t="s">
        <v>865</v>
      </c>
    </row>
    <row r="195" spans="1:12" x14ac:dyDescent="0.2">
      <c r="A195" s="1">
        <v>1016940</v>
      </c>
      <c r="B195" s="1">
        <v>1017100</v>
      </c>
      <c r="C195" s="1" t="str">
        <f t="shared" si="9"/>
        <v>CMC 4</v>
      </c>
      <c r="D195" s="1" t="str">
        <f t="shared" si="9"/>
        <v>CMC 4 - High Sulfur PAG</v>
      </c>
      <c r="E195" s="1" t="s">
        <v>41</v>
      </c>
      <c r="F195" s="1" t="str">
        <f t="shared" ref="F195:F258" si="11">TRIM(LEFT(C195,4))</f>
        <v>CMC</v>
      </c>
      <c r="G195" s="1">
        <f t="shared" si="10"/>
        <v>4</v>
      </c>
      <c r="L195" s="1" t="s">
        <v>862</v>
      </c>
    </row>
    <row r="196" spans="1:12" x14ac:dyDescent="0.2">
      <c r="A196" s="1">
        <v>1017100</v>
      </c>
      <c r="B196" s="1">
        <v>1018440</v>
      </c>
      <c r="C196" s="1" t="str">
        <f t="shared" si="9"/>
        <v>AREQ</v>
      </c>
      <c r="D196" s="1" t="str">
        <f t="shared" si="9"/>
        <v>Assessment Required</v>
      </c>
      <c r="E196" s="1" t="s">
        <v>41</v>
      </c>
      <c r="F196" s="1" t="str">
        <f t="shared" si="11"/>
        <v>AREQ</v>
      </c>
      <c r="G196" s="1">
        <f t="shared" si="10"/>
        <v>0</v>
      </c>
      <c r="L196" s="1" t="s">
        <v>865</v>
      </c>
    </row>
    <row r="197" spans="1:12" x14ac:dyDescent="0.2">
      <c r="A197" s="1">
        <v>1018440</v>
      </c>
      <c r="B197" s="1">
        <v>1018600</v>
      </c>
      <c r="C197" s="1" t="str">
        <f t="shared" si="9"/>
        <v>CMC 3</v>
      </c>
      <c r="D197" s="1" t="str">
        <f t="shared" si="9"/>
        <v>CMC 3 - High ML</v>
      </c>
      <c r="E197" s="1" t="s">
        <v>41</v>
      </c>
      <c r="F197" s="1" t="str">
        <f t="shared" si="11"/>
        <v>CMC</v>
      </c>
      <c r="G197" s="1">
        <f t="shared" si="10"/>
        <v>3</v>
      </c>
      <c r="L197" s="1" t="s">
        <v>851</v>
      </c>
    </row>
    <row r="198" spans="1:12" x14ac:dyDescent="0.2">
      <c r="A198" s="1">
        <v>1018600</v>
      </c>
      <c r="B198" s="1">
        <v>1019100</v>
      </c>
      <c r="C198" s="1" t="str">
        <f t="shared" si="9"/>
        <v>AREQ</v>
      </c>
      <c r="D198" s="1" t="str">
        <f t="shared" si="9"/>
        <v>Assessment Required</v>
      </c>
      <c r="E198" s="1" t="s">
        <v>41</v>
      </c>
      <c r="F198" s="1" t="str">
        <f t="shared" si="11"/>
        <v>AREQ</v>
      </c>
      <c r="G198" s="1">
        <f t="shared" si="10"/>
        <v>0</v>
      </c>
      <c r="L198" s="1" t="s">
        <v>865</v>
      </c>
    </row>
    <row r="199" spans="1:12" x14ac:dyDescent="0.2">
      <c r="A199" s="1">
        <v>1019100</v>
      </c>
      <c r="B199" s="1">
        <v>1019200</v>
      </c>
      <c r="C199" s="1" t="str">
        <f t="shared" si="9"/>
        <v>CMC 3</v>
      </c>
      <c r="D199" s="1" t="str">
        <f t="shared" si="9"/>
        <v>CMC 3 - High ML</v>
      </c>
      <c r="E199" s="1" t="s">
        <v>41</v>
      </c>
      <c r="F199" s="1" t="str">
        <f t="shared" si="11"/>
        <v>CMC</v>
      </c>
      <c r="G199" s="1">
        <f t="shared" si="10"/>
        <v>3</v>
      </c>
      <c r="L199" s="1" t="s">
        <v>851</v>
      </c>
    </row>
    <row r="200" spans="1:12" x14ac:dyDescent="0.2">
      <c r="A200" s="1">
        <v>1019200</v>
      </c>
      <c r="B200" s="1">
        <v>1019290</v>
      </c>
      <c r="C200" s="1" t="str">
        <f t="shared" si="9"/>
        <v>AREQ</v>
      </c>
      <c r="D200" s="1" t="str">
        <f t="shared" si="9"/>
        <v>Assessment Required</v>
      </c>
      <c r="E200" s="1" t="s">
        <v>41</v>
      </c>
      <c r="F200" s="1" t="str">
        <f t="shared" si="11"/>
        <v>AREQ</v>
      </c>
      <c r="G200" s="1">
        <f t="shared" si="10"/>
        <v>0</v>
      </c>
      <c r="L200" s="1" t="s">
        <v>865</v>
      </c>
    </row>
    <row r="201" spans="1:12" x14ac:dyDescent="0.2">
      <c r="A201" s="1">
        <v>1019290</v>
      </c>
      <c r="B201" s="1">
        <v>1019500</v>
      </c>
      <c r="C201" s="1" t="str">
        <f t="shared" si="9"/>
        <v>CMC 3</v>
      </c>
      <c r="D201" s="1" t="str">
        <f t="shared" si="9"/>
        <v>CMC 3 - High ML</v>
      </c>
      <c r="E201" s="1" t="s">
        <v>41</v>
      </c>
      <c r="F201" s="1" t="str">
        <f t="shared" si="11"/>
        <v>CMC</v>
      </c>
      <c r="G201" s="1">
        <f t="shared" si="10"/>
        <v>3</v>
      </c>
      <c r="L201" s="1" t="s">
        <v>851</v>
      </c>
    </row>
    <row r="202" spans="1:12" x14ac:dyDescent="0.2">
      <c r="A202" s="1">
        <v>1019500</v>
      </c>
      <c r="B202" s="1">
        <v>1019650</v>
      </c>
      <c r="C202" s="1" t="str">
        <f t="shared" si="9"/>
        <v>CMC 4</v>
      </c>
      <c r="D202" s="1" t="str">
        <f t="shared" si="9"/>
        <v>CMC 4 - High Sulfur PAG</v>
      </c>
      <c r="E202" s="1" t="s">
        <v>41</v>
      </c>
      <c r="F202" s="1" t="str">
        <f t="shared" si="11"/>
        <v>CMC</v>
      </c>
      <c r="G202" s="1">
        <f t="shared" si="10"/>
        <v>4</v>
      </c>
      <c r="L202" s="1" t="s">
        <v>862</v>
      </c>
    </row>
    <row r="203" spans="1:12" x14ac:dyDescent="0.2">
      <c r="A203" s="1">
        <v>1019650</v>
      </c>
      <c r="B203" s="1">
        <v>1020100</v>
      </c>
      <c r="C203" s="1" t="str">
        <f t="shared" si="9"/>
        <v>BRU</v>
      </c>
      <c r="D203" s="1" t="str">
        <f t="shared" si="9"/>
        <v>Bedrock Disturbance Unlikely</v>
      </c>
      <c r="E203" s="1" t="s">
        <v>41</v>
      </c>
      <c r="F203" s="1" t="str">
        <f t="shared" si="11"/>
        <v>BRU</v>
      </c>
      <c r="G203" s="1">
        <f t="shared" si="10"/>
        <v>0</v>
      </c>
      <c r="L203" s="1" t="s">
        <v>849</v>
      </c>
    </row>
    <row r="204" spans="1:12" x14ac:dyDescent="0.2">
      <c r="A204" s="1">
        <v>1020100</v>
      </c>
      <c r="B204" s="1">
        <v>1020250</v>
      </c>
      <c r="C204" s="1" t="str">
        <f t="shared" si="9"/>
        <v>CMC 1</v>
      </c>
      <c r="D204" s="1" t="str">
        <f t="shared" si="9"/>
        <v>CMC 1 - Low ML/Non-PAG</v>
      </c>
      <c r="E204" s="1" t="s">
        <v>41</v>
      </c>
      <c r="F204" s="1" t="str">
        <f t="shared" si="11"/>
        <v>CMC</v>
      </c>
      <c r="G204" s="1">
        <f t="shared" si="10"/>
        <v>1</v>
      </c>
      <c r="L204" s="1" t="s">
        <v>854</v>
      </c>
    </row>
    <row r="205" spans="1:12" x14ac:dyDescent="0.2">
      <c r="A205" s="1">
        <v>1020250</v>
      </c>
      <c r="B205" s="1">
        <v>1021200</v>
      </c>
      <c r="C205" s="1" t="str">
        <f t="shared" si="9"/>
        <v>AREQ</v>
      </c>
      <c r="D205" s="1" t="str">
        <f t="shared" si="9"/>
        <v>Assessment Required</v>
      </c>
      <c r="E205" s="1" t="s">
        <v>41</v>
      </c>
      <c r="F205" s="1" t="str">
        <f t="shared" si="11"/>
        <v>AREQ</v>
      </c>
      <c r="G205" s="1">
        <f t="shared" si="10"/>
        <v>0</v>
      </c>
      <c r="L205" s="1" t="s">
        <v>865</v>
      </c>
    </row>
    <row r="206" spans="1:12" x14ac:dyDescent="0.2">
      <c r="A206" s="1">
        <v>1021200</v>
      </c>
      <c r="B206" s="1">
        <v>1021610</v>
      </c>
      <c r="C206" s="1" t="str">
        <f t="shared" si="9"/>
        <v>BRU</v>
      </c>
      <c r="D206" s="1" t="str">
        <f t="shared" si="9"/>
        <v>Bedrock Disturbance Unlikely</v>
      </c>
      <c r="E206" s="1" t="s">
        <v>41</v>
      </c>
      <c r="F206" s="1" t="str">
        <f t="shared" si="11"/>
        <v>BRU</v>
      </c>
      <c r="G206" s="1">
        <f t="shared" si="10"/>
        <v>0</v>
      </c>
      <c r="L206" s="1" t="s">
        <v>849</v>
      </c>
    </row>
    <row r="207" spans="1:12" x14ac:dyDescent="0.2">
      <c r="A207" s="1">
        <v>1021610</v>
      </c>
      <c r="B207" s="1">
        <v>1023150</v>
      </c>
      <c r="C207" s="1" t="str">
        <f t="shared" si="9"/>
        <v>AREQ</v>
      </c>
      <c r="D207" s="1" t="str">
        <f t="shared" si="9"/>
        <v>Assessment Required</v>
      </c>
      <c r="E207" s="1" t="s">
        <v>41</v>
      </c>
      <c r="F207" s="1" t="str">
        <f t="shared" si="11"/>
        <v>AREQ</v>
      </c>
      <c r="G207" s="1">
        <f t="shared" si="10"/>
        <v>0</v>
      </c>
      <c r="L207" s="1" t="s">
        <v>865</v>
      </c>
    </row>
    <row r="208" spans="1:12" x14ac:dyDescent="0.2">
      <c r="A208" s="1">
        <v>1023150</v>
      </c>
      <c r="B208" s="1">
        <v>1023270</v>
      </c>
      <c r="C208" s="1" t="str">
        <f t="shared" si="9"/>
        <v>CMC 3</v>
      </c>
      <c r="D208" s="1" t="str">
        <f t="shared" si="9"/>
        <v>CMC 3 - High ML</v>
      </c>
      <c r="E208" s="1" t="s">
        <v>41</v>
      </c>
      <c r="F208" s="1" t="str">
        <f t="shared" si="11"/>
        <v>CMC</v>
      </c>
      <c r="G208" s="1">
        <f t="shared" si="10"/>
        <v>3</v>
      </c>
      <c r="L208" s="1" t="s">
        <v>851</v>
      </c>
    </row>
    <row r="209" spans="1:12" x14ac:dyDescent="0.2">
      <c r="A209" s="1">
        <v>1023270</v>
      </c>
      <c r="B209" s="1">
        <v>1023350</v>
      </c>
      <c r="C209" s="1" t="str">
        <f t="shared" si="9"/>
        <v>CMC 4</v>
      </c>
      <c r="D209" s="1" t="str">
        <f t="shared" si="9"/>
        <v>CMC 4 - High Sulfur PAG</v>
      </c>
      <c r="E209" s="1" t="s">
        <v>41</v>
      </c>
      <c r="F209" s="1" t="str">
        <f t="shared" si="11"/>
        <v>CMC</v>
      </c>
      <c r="G209" s="1">
        <f t="shared" si="10"/>
        <v>4</v>
      </c>
      <c r="L209" s="1" t="s">
        <v>862</v>
      </c>
    </row>
    <row r="210" spans="1:12" x14ac:dyDescent="0.2">
      <c r="A210" s="1">
        <v>1023350</v>
      </c>
      <c r="B210" s="1">
        <v>1023450</v>
      </c>
      <c r="C210" s="1" t="str">
        <f t="shared" si="9"/>
        <v>CMC 1</v>
      </c>
      <c r="D210" s="1" t="str">
        <f t="shared" si="9"/>
        <v>CMC 1 - Low ML/Non-PAG</v>
      </c>
      <c r="E210" s="1" t="s">
        <v>41</v>
      </c>
      <c r="F210" s="1" t="str">
        <f t="shared" si="11"/>
        <v>CMC</v>
      </c>
      <c r="G210" s="1">
        <f t="shared" si="10"/>
        <v>1</v>
      </c>
      <c r="L210" s="1" t="s">
        <v>854</v>
      </c>
    </row>
    <row r="211" spans="1:12" x14ac:dyDescent="0.2">
      <c r="A211" s="1">
        <v>1023450</v>
      </c>
      <c r="B211" s="1">
        <v>1023550</v>
      </c>
      <c r="C211" s="1" t="str">
        <f t="shared" si="9"/>
        <v>AREQ</v>
      </c>
      <c r="D211" s="1" t="str">
        <f t="shared" si="9"/>
        <v>Assessment Required</v>
      </c>
      <c r="E211" s="1" t="s">
        <v>41</v>
      </c>
      <c r="F211" s="1" t="str">
        <f t="shared" si="11"/>
        <v>AREQ</v>
      </c>
      <c r="G211" s="1">
        <f t="shared" si="10"/>
        <v>0</v>
      </c>
      <c r="L211" s="1" t="s">
        <v>865</v>
      </c>
    </row>
    <row r="212" spans="1:12" x14ac:dyDescent="0.2">
      <c r="A212" s="1">
        <v>1023550</v>
      </c>
      <c r="B212" s="1">
        <v>1023650</v>
      </c>
      <c r="C212" s="1" t="str">
        <f t="shared" si="9"/>
        <v>CMC 3</v>
      </c>
      <c r="D212" s="1" t="str">
        <f t="shared" si="9"/>
        <v>CMC 3 - High ML</v>
      </c>
      <c r="E212" s="1" t="s">
        <v>41</v>
      </c>
      <c r="F212" s="1" t="str">
        <f t="shared" si="11"/>
        <v>CMC</v>
      </c>
      <c r="G212" s="1">
        <f t="shared" si="10"/>
        <v>3</v>
      </c>
      <c r="L212" s="1" t="s">
        <v>851</v>
      </c>
    </row>
    <row r="213" spans="1:12" x14ac:dyDescent="0.2">
      <c r="A213" s="1">
        <v>1023650</v>
      </c>
      <c r="B213" s="1">
        <v>1023800</v>
      </c>
      <c r="C213" s="1" t="str">
        <f t="shared" si="9"/>
        <v>AREQ</v>
      </c>
      <c r="D213" s="1" t="str">
        <f t="shared" si="9"/>
        <v>Assessment Required</v>
      </c>
      <c r="E213" s="1" t="s">
        <v>41</v>
      </c>
      <c r="F213" s="1" t="str">
        <f t="shared" si="11"/>
        <v>AREQ</v>
      </c>
      <c r="G213" s="1">
        <f t="shared" si="10"/>
        <v>0</v>
      </c>
      <c r="L213" s="1" t="s">
        <v>865</v>
      </c>
    </row>
    <row r="214" spans="1:12" x14ac:dyDescent="0.2">
      <c r="A214" s="1">
        <v>1023800</v>
      </c>
      <c r="B214" s="1">
        <v>1024310</v>
      </c>
      <c r="C214" s="1" t="str">
        <f t="shared" si="9"/>
        <v>BRU</v>
      </c>
      <c r="D214" s="1" t="str">
        <f t="shared" si="9"/>
        <v>Bedrock Disturbance Unlikely</v>
      </c>
      <c r="E214" s="1" t="s">
        <v>41</v>
      </c>
      <c r="F214" s="1" t="str">
        <f t="shared" si="11"/>
        <v>BRU</v>
      </c>
      <c r="G214" s="1">
        <f t="shared" si="10"/>
        <v>0</v>
      </c>
      <c r="L214" s="1" t="s">
        <v>849</v>
      </c>
    </row>
    <row r="215" spans="1:12" x14ac:dyDescent="0.2">
      <c r="A215" s="1">
        <v>1024310</v>
      </c>
      <c r="B215" s="1">
        <v>1024800</v>
      </c>
      <c r="C215" s="1" t="str">
        <f t="shared" si="9"/>
        <v>AREQ</v>
      </c>
      <c r="D215" s="1" t="str">
        <f t="shared" si="9"/>
        <v>Assessment Required</v>
      </c>
      <c r="E215" s="1" t="s">
        <v>41</v>
      </c>
      <c r="F215" s="1" t="str">
        <f t="shared" si="11"/>
        <v>AREQ</v>
      </c>
      <c r="G215" s="1">
        <f t="shared" si="10"/>
        <v>0</v>
      </c>
      <c r="L215" s="1" t="s">
        <v>865</v>
      </c>
    </row>
    <row r="216" spans="1:12" x14ac:dyDescent="0.2">
      <c r="A216" s="1">
        <v>1024800</v>
      </c>
      <c r="B216" s="1">
        <v>1024900</v>
      </c>
      <c r="C216" s="1" t="str">
        <f t="shared" si="9"/>
        <v>CMC 4</v>
      </c>
      <c r="D216" s="1" t="str">
        <f t="shared" si="9"/>
        <v>CMC 4 - High Sulfur PAG</v>
      </c>
      <c r="E216" s="1" t="s">
        <v>41</v>
      </c>
      <c r="F216" s="1" t="str">
        <f t="shared" si="11"/>
        <v>CMC</v>
      </c>
      <c r="G216" s="1">
        <f t="shared" si="10"/>
        <v>4</v>
      </c>
      <c r="L216" s="1" t="s">
        <v>862</v>
      </c>
    </row>
    <row r="217" spans="1:12" x14ac:dyDescent="0.2">
      <c r="A217" s="1">
        <v>1024900</v>
      </c>
      <c r="B217" s="1">
        <v>1025600</v>
      </c>
      <c r="C217" s="1" t="str">
        <f t="shared" si="9"/>
        <v>AREQ</v>
      </c>
      <c r="D217" s="1" t="str">
        <f t="shared" si="9"/>
        <v>Assessment Required</v>
      </c>
      <c r="E217" s="1" t="s">
        <v>41</v>
      </c>
      <c r="F217" s="1" t="str">
        <f t="shared" si="11"/>
        <v>AREQ</v>
      </c>
      <c r="G217" s="1">
        <f t="shared" si="10"/>
        <v>0</v>
      </c>
      <c r="L217" s="1" t="s">
        <v>865</v>
      </c>
    </row>
    <row r="218" spans="1:12" x14ac:dyDescent="0.2">
      <c r="A218" s="1">
        <v>1025600</v>
      </c>
      <c r="B218" s="1">
        <v>1026130</v>
      </c>
      <c r="C218" s="1" t="str">
        <f t="shared" si="9"/>
        <v>BRU</v>
      </c>
      <c r="D218" s="1" t="str">
        <f t="shared" si="9"/>
        <v>Bedrock Disturbance Unlikely</v>
      </c>
      <c r="E218" s="1" t="s">
        <v>41</v>
      </c>
      <c r="F218" s="1" t="str">
        <f t="shared" si="11"/>
        <v>BRU</v>
      </c>
      <c r="G218" s="1">
        <f t="shared" si="10"/>
        <v>0</v>
      </c>
      <c r="L218" s="1" t="s">
        <v>849</v>
      </c>
    </row>
    <row r="219" spans="1:12" x14ac:dyDescent="0.2">
      <c r="A219" s="1">
        <v>1026130</v>
      </c>
      <c r="B219" s="1">
        <v>1026240</v>
      </c>
      <c r="C219" s="1" t="str">
        <f t="shared" si="9"/>
        <v>CMC 3</v>
      </c>
      <c r="D219" s="1" t="str">
        <f t="shared" si="9"/>
        <v>CMC 3 - High ML</v>
      </c>
      <c r="E219" s="1" t="s">
        <v>41</v>
      </c>
      <c r="F219" s="1" t="str">
        <f t="shared" si="11"/>
        <v>CMC</v>
      </c>
      <c r="G219" s="1">
        <f t="shared" si="10"/>
        <v>3</v>
      </c>
      <c r="L219" s="1" t="s">
        <v>851</v>
      </c>
    </row>
    <row r="220" spans="1:12" x14ac:dyDescent="0.2">
      <c r="A220" s="1">
        <v>1026240</v>
      </c>
      <c r="B220" s="1">
        <v>1026810</v>
      </c>
      <c r="C220" s="1" t="str">
        <f t="shared" si="9"/>
        <v>BRU</v>
      </c>
      <c r="D220" s="1" t="str">
        <f t="shared" si="9"/>
        <v>Bedrock Disturbance Unlikely</v>
      </c>
      <c r="E220" s="1" t="s">
        <v>41</v>
      </c>
      <c r="F220" s="1" t="str">
        <f t="shared" si="11"/>
        <v>BRU</v>
      </c>
      <c r="G220" s="1">
        <f t="shared" si="10"/>
        <v>0</v>
      </c>
      <c r="L220" s="1" t="s">
        <v>849</v>
      </c>
    </row>
    <row r="221" spans="1:12" x14ac:dyDescent="0.2">
      <c r="A221" s="1">
        <v>1026810</v>
      </c>
      <c r="B221" s="1">
        <v>1027030</v>
      </c>
      <c r="C221" s="1" t="str">
        <f t="shared" si="9"/>
        <v>CMC 3</v>
      </c>
      <c r="D221" s="1" t="str">
        <f t="shared" si="9"/>
        <v>CMC 3 - High ML</v>
      </c>
      <c r="E221" s="1" t="s">
        <v>41</v>
      </c>
      <c r="F221" s="1" t="str">
        <f t="shared" si="11"/>
        <v>CMC</v>
      </c>
      <c r="G221" s="1">
        <f t="shared" si="10"/>
        <v>3</v>
      </c>
      <c r="L221" s="1" t="s">
        <v>851</v>
      </c>
    </row>
    <row r="222" spans="1:12" x14ac:dyDescent="0.2">
      <c r="A222" s="1">
        <v>1027030</v>
      </c>
      <c r="B222" s="1">
        <v>1028340</v>
      </c>
      <c r="C222" s="1" t="str">
        <f t="shared" si="9"/>
        <v>AREQ</v>
      </c>
      <c r="D222" s="1" t="str">
        <f t="shared" si="9"/>
        <v>Assessment Required</v>
      </c>
      <c r="E222" s="1" t="s">
        <v>41</v>
      </c>
      <c r="F222" s="1" t="str">
        <f t="shared" si="11"/>
        <v>AREQ</v>
      </c>
      <c r="G222" s="1">
        <f t="shared" si="10"/>
        <v>0</v>
      </c>
      <c r="L222" s="1" t="s">
        <v>865</v>
      </c>
    </row>
    <row r="223" spans="1:12" x14ac:dyDescent="0.2">
      <c r="A223" s="1">
        <v>1028340</v>
      </c>
      <c r="B223" s="1">
        <v>1029250</v>
      </c>
      <c r="C223" s="1" t="str">
        <f t="shared" si="9"/>
        <v>CMC 3</v>
      </c>
      <c r="D223" s="1" t="str">
        <f t="shared" si="9"/>
        <v>CMC 3 - High ML</v>
      </c>
      <c r="E223" s="1" t="s">
        <v>41</v>
      </c>
      <c r="F223" s="1" t="str">
        <f t="shared" si="11"/>
        <v>CMC</v>
      </c>
      <c r="G223" s="1">
        <f t="shared" si="10"/>
        <v>3</v>
      </c>
      <c r="L223" s="1" t="s">
        <v>851</v>
      </c>
    </row>
    <row r="224" spans="1:12" x14ac:dyDescent="0.2">
      <c r="A224" s="1">
        <v>1029250</v>
      </c>
      <c r="B224" s="1">
        <v>1029680</v>
      </c>
      <c r="C224" s="1" t="str">
        <f t="shared" si="9"/>
        <v>CMC 4</v>
      </c>
      <c r="D224" s="1" t="str">
        <f t="shared" si="9"/>
        <v>CMC 4 - High Sulfur PAG</v>
      </c>
      <c r="E224" s="1" t="s">
        <v>41</v>
      </c>
      <c r="F224" s="1" t="str">
        <f t="shared" si="11"/>
        <v>CMC</v>
      </c>
      <c r="G224" s="1">
        <f t="shared" si="10"/>
        <v>4</v>
      </c>
      <c r="L224" s="1" t="s">
        <v>862</v>
      </c>
    </row>
    <row r="225" spans="1:12" x14ac:dyDescent="0.2">
      <c r="A225" s="1">
        <v>1029680</v>
      </c>
      <c r="B225" s="1">
        <v>1029820</v>
      </c>
      <c r="C225" s="1" t="str">
        <f t="shared" si="9"/>
        <v>CMC 3</v>
      </c>
      <c r="D225" s="1" t="str">
        <f t="shared" si="9"/>
        <v>CMC 3 - High ML</v>
      </c>
      <c r="E225" s="1" t="s">
        <v>41</v>
      </c>
      <c r="F225" s="1" t="str">
        <f t="shared" si="11"/>
        <v>CMC</v>
      </c>
      <c r="G225" s="1">
        <f t="shared" si="10"/>
        <v>3</v>
      </c>
      <c r="L225" s="1" t="s">
        <v>851</v>
      </c>
    </row>
    <row r="226" spans="1:12" x14ac:dyDescent="0.2">
      <c r="A226" s="1">
        <v>1029820</v>
      </c>
      <c r="B226" s="1">
        <v>1030000</v>
      </c>
      <c r="C226" s="1" t="str">
        <f t="shared" si="9"/>
        <v>AREQ</v>
      </c>
      <c r="D226" s="1" t="str">
        <f t="shared" si="9"/>
        <v>Assessment Required</v>
      </c>
      <c r="E226" s="1" t="s">
        <v>41</v>
      </c>
      <c r="F226" s="1" t="str">
        <f t="shared" si="11"/>
        <v>AREQ</v>
      </c>
      <c r="G226" s="1">
        <f t="shared" si="10"/>
        <v>0</v>
      </c>
      <c r="L226" s="1" t="s">
        <v>865</v>
      </c>
    </row>
    <row r="227" spans="1:12" x14ac:dyDescent="0.2">
      <c r="A227" s="1">
        <v>1030000</v>
      </c>
      <c r="B227" s="1">
        <v>1031060</v>
      </c>
      <c r="C227" s="1" t="str">
        <f t="shared" si="9"/>
        <v>BRU</v>
      </c>
      <c r="D227" s="1" t="str">
        <f t="shared" si="9"/>
        <v>Bedrock Disturbance Unlikely</v>
      </c>
      <c r="E227" s="1" t="s">
        <v>41</v>
      </c>
      <c r="F227" s="1" t="str">
        <f t="shared" si="11"/>
        <v>BRU</v>
      </c>
      <c r="G227" s="1">
        <f t="shared" si="10"/>
        <v>0</v>
      </c>
      <c r="L227" s="1" t="s">
        <v>849</v>
      </c>
    </row>
    <row r="228" spans="1:12" x14ac:dyDescent="0.2">
      <c r="A228" s="1">
        <v>1031060</v>
      </c>
      <c r="B228" s="1">
        <v>1031170</v>
      </c>
      <c r="C228" s="1" t="str">
        <f t="shared" si="9"/>
        <v>CMC 3</v>
      </c>
      <c r="D228" s="1" t="str">
        <f t="shared" si="9"/>
        <v>CMC 3 - High ML</v>
      </c>
      <c r="E228" s="1" t="s">
        <v>41</v>
      </c>
      <c r="F228" s="1" t="str">
        <f t="shared" si="11"/>
        <v>CMC</v>
      </c>
      <c r="G228" s="1">
        <f t="shared" si="10"/>
        <v>3</v>
      </c>
      <c r="L228" s="1" t="s">
        <v>851</v>
      </c>
    </row>
    <row r="229" spans="1:12" x14ac:dyDescent="0.2">
      <c r="A229" s="1">
        <v>1031170</v>
      </c>
      <c r="B229" s="1">
        <v>1032710</v>
      </c>
      <c r="C229" s="1" t="str">
        <f t="shared" si="9"/>
        <v>BRU</v>
      </c>
      <c r="D229" s="1" t="str">
        <f t="shared" si="9"/>
        <v>Bedrock Disturbance Unlikely</v>
      </c>
      <c r="E229" s="1" t="s">
        <v>41</v>
      </c>
      <c r="F229" s="1" t="str">
        <f t="shared" si="11"/>
        <v>BRU</v>
      </c>
      <c r="G229" s="1">
        <f t="shared" si="10"/>
        <v>0</v>
      </c>
      <c r="L229" s="1" t="s">
        <v>849</v>
      </c>
    </row>
    <row r="230" spans="1:12" x14ac:dyDescent="0.2">
      <c r="A230" s="1">
        <v>1032710</v>
      </c>
      <c r="B230" s="1">
        <v>1032800</v>
      </c>
      <c r="C230" s="1" t="str">
        <f t="shared" si="9"/>
        <v>CMC 4</v>
      </c>
      <c r="D230" s="1" t="str">
        <f t="shared" si="9"/>
        <v>CMC 4 - High Sulfur PAG</v>
      </c>
      <c r="E230" s="1" t="s">
        <v>41</v>
      </c>
      <c r="F230" s="1" t="str">
        <f t="shared" si="11"/>
        <v>CMC</v>
      </c>
      <c r="G230" s="1">
        <f t="shared" si="10"/>
        <v>4</v>
      </c>
      <c r="L230" s="1" t="s">
        <v>862</v>
      </c>
    </row>
    <row r="231" spans="1:12" x14ac:dyDescent="0.2">
      <c r="A231" s="1">
        <v>1032800</v>
      </c>
      <c r="B231" s="1">
        <v>1033100</v>
      </c>
      <c r="C231" s="1" t="str">
        <f t="shared" si="9"/>
        <v>AREQ</v>
      </c>
      <c r="D231" s="1" t="str">
        <f t="shared" si="9"/>
        <v>Assessment Required</v>
      </c>
      <c r="E231" s="1" t="s">
        <v>41</v>
      </c>
      <c r="F231" s="1" t="str">
        <f t="shared" si="11"/>
        <v>AREQ</v>
      </c>
      <c r="G231" s="1">
        <f t="shared" si="10"/>
        <v>0</v>
      </c>
      <c r="L231" s="1" t="s">
        <v>865</v>
      </c>
    </row>
    <row r="232" spans="1:12" x14ac:dyDescent="0.2">
      <c r="A232" s="1">
        <v>1033100</v>
      </c>
      <c r="B232" s="1">
        <v>1033200</v>
      </c>
      <c r="C232" s="1" t="str">
        <f t="shared" si="9"/>
        <v>CMC 1</v>
      </c>
      <c r="D232" s="1" t="str">
        <f t="shared" si="9"/>
        <v>CMC 1 - Low ML/Non-PAG</v>
      </c>
      <c r="E232" s="1" t="s">
        <v>41</v>
      </c>
      <c r="F232" s="1" t="str">
        <f t="shared" si="11"/>
        <v>CMC</v>
      </c>
      <c r="G232" s="1">
        <f t="shared" si="10"/>
        <v>1</v>
      </c>
      <c r="L232" s="1" t="s">
        <v>854</v>
      </c>
    </row>
    <row r="233" spans="1:12" x14ac:dyDescent="0.2">
      <c r="A233" s="1">
        <v>1033200</v>
      </c>
      <c r="B233" s="1">
        <v>1033330</v>
      </c>
      <c r="C233" s="1" t="str">
        <f t="shared" si="9"/>
        <v>CMC 3</v>
      </c>
      <c r="D233" s="1" t="str">
        <f t="shared" si="9"/>
        <v>CMC 3 - High ML</v>
      </c>
      <c r="E233" s="1" t="s">
        <v>41</v>
      </c>
      <c r="F233" s="1" t="str">
        <f t="shared" si="11"/>
        <v>CMC</v>
      </c>
      <c r="G233" s="1">
        <f t="shared" si="10"/>
        <v>3</v>
      </c>
      <c r="L233" s="1" t="s">
        <v>851</v>
      </c>
    </row>
    <row r="234" spans="1:12" x14ac:dyDescent="0.2">
      <c r="A234" s="1">
        <v>1033330</v>
      </c>
      <c r="B234" s="1">
        <v>1033420</v>
      </c>
      <c r="C234" s="1" t="str">
        <f t="shared" si="9"/>
        <v>CMC 1</v>
      </c>
      <c r="D234" s="1" t="str">
        <f t="shared" si="9"/>
        <v>CMC 1 - Low ML/Non-PAG</v>
      </c>
      <c r="E234" s="1" t="s">
        <v>41</v>
      </c>
      <c r="F234" s="1" t="str">
        <f t="shared" si="11"/>
        <v>CMC</v>
      </c>
      <c r="G234" s="1">
        <f t="shared" si="10"/>
        <v>1</v>
      </c>
      <c r="L234" s="1" t="s">
        <v>854</v>
      </c>
    </row>
    <row r="235" spans="1:12" x14ac:dyDescent="0.2">
      <c r="A235" s="1">
        <v>1033420</v>
      </c>
      <c r="B235" s="1">
        <v>1033560</v>
      </c>
      <c r="C235" s="1" t="str">
        <f t="shared" si="9"/>
        <v>CMC 3</v>
      </c>
      <c r="D235" s="1" t="str">
        <f t="shared" si="9"/>
        <v>CMC 3 - High ML</v>
      </c>
      <c r="E235" s="1" t="s">
        <v>41</v>
      </c>
      <c r="F235" s="1" t="str">
        <f t="shared" si="11"/>
        <v>CMC</v>
      </c>
      <c r="G235" s="1">
        <f t="shared" si="10"/>
        <v>3</v>
      </c>
      <c r="L235" s="1" t="s">
        <v>851</v>
      </c>
    </row>
    <row r="236" spans="1:12" x14ac:dyDescent="0.2">
      <c r="A236" s="1">
        <v>1033560</v>
      </c>
      <c r="B236" s="1">
        <v>1033920</v>
      </c>
      <c r="C236" s="1" t="str">
        <f t="shared" si="9"/>
        <v>AREQ</v>
      </c>
      <c r="D236" s="1" t="str">
        <f t="shared" si="9"/>
        <v>Assessment Required</v>
      </c>
      <c r="E236" s="1" t="s">
        <v>41</v>
      </c>
      <c r="F236" s="1" t="str">
        <f t="shared" si="11"/>
        <v>AREQ</v>
      </c>
      <c r="G236" s="1">
        <f t="shared" si="10"/>
        <v>0</v>
      </c>
      <c r="L236" s="1" t="s">
        <v>865</v>
      </c>
    </row>
    <row r="237" spans="1:12" x14ac:dyDescent="0.2">
      <c r="A237" s="1">
        <v>1033920</v>
      </c>
      <c r="B237" s="1">
        <v>1034020</v>
      </c>
      <c r="C237" s="1" t="str">
        <f t="shared" si="9"/>
        <v>CMC 2</v>
      </c>
      <c r="D237" s="1" t="str">
        <f t="shared" si="9"/>
        <v>CMC 2 - Low Sulfur PAG</v>
      </c>
      <c r="E237" s="1" t="s">
        <v>41</v>
      </c>
      <c r="F237" s="1" t="str">
        <f t="shared" si="11"/>
        <v>CMC</v>
      </c>
      <c r="G237" s="1">
        <f t="shared" si="10"/>
        <v>2</v>
      </c>
      <c r="L237" s="1" t="s">
        <v>857</v>
      </c>
    </row>
    <row r="238" spans="1:12" x14ac:dyDescent="0.2">
      <c r="A238" s="1">
        <v>1034020</v>
      </c>
      <c r="B238" s="1">
        <v>1034150</v>
      </c>
      <c r="C238" s="1" t="str">
        <f t="shared" si="9"/>
        <v>AREQ</v>
      </c>
      <c r="D238" s="1" t="str">
        <f t="shared" si="9"/>
        <v>Assessment Required</v>
      </c>
      <c r="E238" s="1" t="s">
        <v>41</v>
      </c>
      <c r="F238" s="1" t="str">
        <f t="shared" si="11"/>
        <v>AREQ</v>
      </c>
      <c r="G238" s="1">
        <f t="shared" si="10"/>
        <v>0</v>
      </c>
      <c r="L238" s="1" t="s">
        <v>865</v>
      </c>
    </row>
    <row r="239" spans="1:12" x14ac:dyDescent="0.2">
      <c r="A239" s="1">
        <v>1034150</v>
      </c>
      <c r="B239" s="1">
        <v>1034340</v>
      </c>
      <c r="C239" s="1" t="str">
        <f t="shared" si="9"/>
        <v>CMC 3</v>
      </c>
      <c r="D239" s="1" t="str">
        <f t="shared" si="9"/>
        <v>CMC 3 - High ML</v>
      </c>
      <c r="E239" s="1" t="s">
        <v>41</v>
      </c>
      <c r="F239" s="1" t="str">
        <f t="shared" si="11"/>
        <v>CMC</v>
      </c>
      <c r="G239" s="1">
        <f t="shared" si="10"/>
        <v>3</v>
      </c>
      <c r="L239" s="1" t="s">
        <v>851</v>
      </c>
    </row>
    <row r="240" spans="1:12" x14ac:dyDescent="0.2">
      <c r="A240" s="1">
        <v>1034340</v>
      </c>
      <c r="B240" s="1">
        <v>1034520</v>
      </c>
      <c r="C240" s="1" t="str">
        <f t="shared" si="9"/>
        <v>CMC 1</v>
      </c>
      <c r="D240" s="1" t="str">
        <f t="shared" si="9"/>
        <v>CMC 1 - Low ML/Non-PAG</v>
      </c>
      <c r="E240" s="1" t="s">
        <v>41</v>
      </c>
      <c r="F240" s="1" t="str">
        <f t="shared" si="11"/>
        <v>CMC</v>
      </c>
      <c r="G240" s="1">
        <f t="shared" si="10"/>
        <v>1</v>
      </c>
      <c r="L240" s="1" t="s">
        <v>854</v>
      </c>
    </row>
    <row r="241" spans="1:12" x14ac:dyDescent="0.2">
      <c r="A241" s="1">
        <v>1034520</v>
      </c>
      <c r="B241" s="1">
        <v>1034600</v>
      </c>
      <c r="C241" s="1" t="str">
        <f t="shared" si="9"/>
        <v>CMC 4</v>
      </c>
      <c r="D241" s="1" t="str">
        <f t="shared" si="9"/>
        <v>CMC 4 - High Sulfur PAG</v>
      </c>
      <c r="E241" s="1" t="s">
        <v>41</v>
      </c>
      <c r="F241" s="1" t="str">
        <f t="shared" si="11"/>
        <v>CMC</v>
      </c>
      <c r="G241" s="1">
        <f t="shared" si="10"/>
        <v>4</v>
      </c>
      <c r="L241" s="1" t="s">
        <v>862</v>
      </c>
    </row>
    <row r="242" spans="1:12" x14ac:dyDescent="0.2">
      <c r="A242" s="1">
        <v>1034600</v>
      </c>
      <c r="B242" s="1">
        <v>1034700</v>
      </c>
      <c r="C242" s="1" t="str">
        <f t="shared" si="9"/>
        <v>AREQ</v>
      </c>
      <c r="D242" s="1" t="str">
        <f t="shared" si="9"/>
        <v>Assessment Required</v>
      </c>
      <c r="E242" s="1" t="s">
        <v>41</v>
      </c>
      <c r="F242" s="1" t="str">
        <f t="shared" si="11"/>
        <v>AREQ</v>
      </c>
      <c r="G242" s="1">
        <f t="shared" si="10"/>
        <v>0</v>
      </c>
      <c r="L242" s="1" t="s">
        <v>865</v>
      </c>
    </row>
    <row r="243" spans="1:12" x14ac:dyDescent="0.2">
      <c r="A243" s="1">
        <v>1034700</v>
      </c>
      <c r="B243" s="1">
        <v>1035100</v>
      </c>
      <c r="C243" s="1" t="str">
        <f t="shared" si="9"/>
        <v>BRU</v>
      </c>
      <c r="D243" s="1" t="str">
        <f t="shared" si="9"/>
        <v>Bedrock Disturbance Unlikely</v>
      </c>
      <c r="E243" s="1" t="s">
        <v>41</v>
      </c>
      <c r="F243" s="1" t="str">
        <f t="shared" si="11"/>
        <v>BRU</v>
      </c>
      <c r="G243" s="1">
        <f t="shared" si="10"/>
        <v>0</v>
      </c>
      <c r="L243" s="1" t="s">
        <v>849</v>
      </c>
    </row>
    <row r="244" spans="1:12" x14ac:dyDescent="0.2">
      <c r="A244" s="1">
        <v>1035100</v>
      </c>
      <c r="B244" s="1">
        <v>1039600</v>
      </c>
      <c r="C244" s="1" t="str">
        <f t="shared" si="9"/>
        <v>AREQ</v>
      </c>
      <c r="D244" s="1" t="str">
        <f t="shared" si="9"/>
        <v>Assessment Required</v>
      </c>
      <c r="E244" s="1" t="s">
        <v>41</v>
      </c>
      <c r="F244" s="1" t="str">
        <f t="shared" si="11"/>
        <v>AREQ</v>
      </c>
      <c r="G244" s="1">
        <f t="shared" si="10"/>
        <v>0</v>
      </c>
      <c r="L244" s="1" t="s">
        <v>865</v>
      </c>
    </row>
    <row r="245" spans="1:12" x14ac:dyDescent="0.2">
      <c r="A245" s="1">
        <v>1039600</v>
      </c>
      <c r="B245" s="1">
        <v>1041510</v>
      </c>
      <c r="C245" s="1" t="str">
        <f t="shared" si="9"/>
        <v>BRU</v>
      </c>
      <c r="D245" s="1" t="str">
        <f t="shared" si="9"/>
        <v>Bedrock Disturbance Unlikely</v>
      </c>
      <c r="E245" s="1" t="s">
        <v>41</v>
      </c>
      <c r="F245" s="1" t="str">
        <f t="shared" si="11"/>
        <v>BRU</v>
      </c>
      <c r="G245" s="1">
        <f t="shared" si="10"/>
        <v>0</v>
      </c>
      <c r="L245" s="1" t="s">
        <v>849</v>
      </c>
    </row>
    <row r="246" spans="1:12" x14ac:dyDescent="0.2">
      <c r="A246" s="1">
        <v>1041510</v>
      </c>
      <c r="B246" s="1">
        <v>1043600</v>
      </c>
      <c r="C246" s="1" t="str">
        <f t="shared" si="9"/>
        <v>AREQ</v>
      </c>
      <c r="D246" s="1" t="str">
        <f t="shared" si="9"/>
        <v>Assessment Required</v>
      </c>
      <c r="E246" s="1" t="s">
        <v>41</v>
      </c>
      <c r="F246" s="1" t="str">
        <f t="shared" si="11"/>
        <v>AREQ</v>
      </c>
      <c r="G246" s="1">
        <f t="shared" si="10"/>
        <v>0</v>
      </c>
      <c r="L246" s="1" t="s">
        <v>865</v>
      </c>
    </row>
    <row r="247" spans="1:12" x14ac:dyDescent="0.2">
      <c r="A247" s="1">
        <v>1043600</v>
      </c>
      <c r="B247" s="1">
        <v>1043700</v>
      </c>
      <c r="C247" s="1" t="str">
        <f t="shared" si="9"/>
        <v>CMC 4</v>
      </c>
      <c r="D247" s="1" t="str">
        <f t="shared" si="9"/>
        <v>CMC 4 - High Sulfur PAG</v>
      </c>
      <c r="E247" s="1" t="s">
        <v>41</v>
      </c>
      <c r="F247" s="1" t="str">
        <f t="shared" si="11"/>
        <v>CMC</v>
      </c>
      <c r="G247" s="1">
        <f t="shared" si="10"/>
        <v>4</v>
      </c>
      <c r="L247" s="1" t="s">
        <v>862</v>
      </c>
    </row>
    <row r="248" spans="1:12" x14ac:dyDescent="0.2">
      <c r="A248" s="1">
        <v>1043700</v>
      </c>
      <c r="B248" s="1">
        <v>1043900</v>
      </c>
      <c r="C248" s="1" t="str">
        <f t="shared" si="9"/>
        <v>AREQ</v>
      </c>
      <c r="D248" s="1" t="str">
        <f t="shared" si="9"/>
        <v>Assessment Required</v>
      </c>
      <c r="E248" s="1" t="s">
        <v>41</v>
      </c>
      <c r="F248" s="1" t="str">
        <f t="shared" si="11"/>
        <v>AREQ</v>
      </c>
      <c r="G248" s="1">
        <f t="shared" si="10"/>
        <v>0</v>
      </c>
      <c r="L248" s="1" t="s">
        <v>865</v>
      </c>
    </row>
    <row r="249" spans="1:12" x14ac:dyDescent="0.2">
      <c r="A249" s="1">
        <v>1043900</v>
      </c>
      <c r="B249" s="1">
        <v>1049150</v>
      </c>
      <c r="C249" s="1" t="str">
        <f t="shared" si="9"/>
        <v>BRU</v>
      </c>
      <c r="D249" s="1" t="str">
        <f t="shared" si="9"/>
        <v>Bedrock Disturbance Unlikely</v>
      </c>
      <c r="E249" s="1" t="s">
        <v>41</v>
      </c>
      <c r="F249" s="1" t="str">
        <f t="shared" si="11"/>
        <v>BRU</v>
      </c>
      <c r="G249" s="1">
        <f t="shared" si="10"/>
        <v>0</v>
      </c>
      <c r="L249" s="1" t="s">
        <v>849</v>
      </c>
    </row>
    <row r="250" spans="1:12" x14ac:dyDescent="0.2">
      <c r="A250" s="1">
        <v>1049150</v>
      </c>
      <c r="B250" s="1">
        <v>1049750</v>
      </c>
      <c r="C250" s="1" t="str">
        <f t="shared" si="9"/>
        <v>CMC 3</v>
      </c>
      <c r="D250" s="1" t="str">
        <f t="shared" si="9"/>
        <v>CMC 3 - High ML</v>
      </c>
      <c r="E250" s="1" t="s">
        <v>41</v>
      </c>
      <c r="F250" s="1" t="str">
        <f t="shared" si="11"/>
        <v>CMC</v>
      </c>
      <c r="G250" s="1">
        <f t="shared" si="10"/>
        <v>3</v>
      </c>
      <c r="L250" s="1" t="s">
        <v>851</v>
      </c>
    </row>
    <row r="251" spans="1:12" x14ac:dyDescent="0.2">
      <c r="A251" s="1">
        <v>1049750</v>
      </c>
      <c r="B251" s="1">
        <v>1050250</v>
      </c>
      <c r="C251" s="1" t="str">
        <f t="shared" si="9"/>
        <v>BRU</v>
      </c>
      <c r="D251" s="1" t="str">
        <f t="shared" si="9"/>
        <v>Bedrock Disturbance Unlikely</v>
      </c>
      <c r="E251" s="1" t="s">
        <v>41</v>
      </c>
      <c r="F251" s="1" t="str">
        <f t="shared" si="11"/>
        <v>BRU</v>
      </c>
      <c r="G251" s="1">
        <f t="shared" si="10"/>
        <v>0</v>
      </c>
      <c r="L251" s="1" t="s">
        <v>849</v>
      </c>
    </row>
    <row r="252" spans="1:12" x14ac:dyDescent="0.2">
      <c r="A252" s="1">
        <v>1050250</v>
      </c>
      <c r="B252" s="1">
        <v>1051000</v>
      </c>
      <c r="C252" s="1" t="str">
        <f t="shared" si="9"/>
        <v>AREQ</v>
      </c>
      <c r="D252" s="1" t="str">
        <f t="shared" si="9"/>
        <v>Assessment Required</v>
      </c>
      <c r="E252" s="1" t="s">
        <v>41</v>
      </c>
      <c r="F252" s="1" t="str">
        <f t="shared" si="11"/>
        <v>AREQ</v>
      </c>
      <c r="G252" s="1">
        <f t="shared" si="10"/>
        <v>0</v>
      </c>
      <c r="L252" s="1" t="s">
        <v>865</v>
      </c>
    </row>
    <row r="253" spans="1:12" x14ac:dyDescent="0.2">
      <c r="A253" s="1">
        <v>1051000</v>
      </c>
      <c r="B253" s="1">
        <v>1052000</v>
      </c>
      <c r="C253" s="1" t="str">
        <f t="shared" si="9"/>
        <v>BRU</v>
      </c>
      <c r="D253" s="1" t="str">
        <f t="shared" si="9"/>
        <v>Bedrock Disturbance Unlikely</v>
      </c>
      <c r="E253" s="1" t="s">
        <v>41</v>
      </c>
      <c r="F253" s="1" t="str">
        <f t="shared" si="11"/>
        <v>BRU</v>
      </c>
      <c r="G253" s="1">
        <f t="shared" si="10"/>
        <v>0</v>
      </c>
      <c r="L253" s="1" t="s">
        <v>849</v>
      </c>
    </row>
    <row r="254" spans="1:12" x14ac:dyDescent="0.2">
      <c r="A254" s="1">
        <v>1052000</v>
      </c>
      <c r="B254" s="1">
        <v>1052200</v>
      </c>
      <c r="C254" s="1" t="str">
        <f t="shared" si="9"/>
        <v>AREQ</v>
      </c>
      <c r="D254" s="1" t="str">
        <f t="shared" si="9"/>
        <v>Assessment Required</v>
      </c>
      <c r="E254" s="1" t="s">
        <v>41</v>
      </c>
      <c r="F254" s="1" t="str">
        <f t="shared" si="11"/>
        <v>AREQ</v>
      </c>
      <c r="G254" s="1">
        <f t="shared" si="10"/>
        <v>0</v>
      </c>
      <c r="L254" s="1" t="s">
        <v>865</v>
      </c>
    </row>
    <row r="255" spans="1:12" x14ac:dyDescent="0.2">
      <c r="A255" s="1">
        <v>1052200</v>
      </c>
      <c r="B255" s="1">
        <v>1052330</v>
      </c>
      <c r="C255" s="1" t="str">
        <f t="shared" si="9"/>
        <v>CMC 3</v>
      </c>
      <c r="D255" s="1" t="str">
        <f t="shared" si="9"/>
        <v>CMC 3 - High ML</v>
      </c>
      <c r="E255" s="1" t="s">
        <v>41</v>
      </c>
      <c r="F255" s="1" t="str">
        <f t="shared" si="11"/>
        <v>CMC</v>
      </c>
      <c r="G255" s="1">
        <f t="shared" si="10"/>
        <v>3</v>
      </c>
      <c r="L255" s="1" t="s">
        <v>851</v>
      </c>
    </row>
    <row r="256" spans="1:12" x14ac:dyDescent="0.2">
      <c r="A256" s="1">
        <v>1052330</v>
      </c>
      <c r="B256" s="1">
        <v>1052380</v>
      </c>
      <c r="C256" s="1" t="str">
        <f t="shared" si="9"/>
        <v>CMC 1</v>
      </c>
      <c r="D256" s="1" t="str">
        <f t="shared" si="9"/>
        <v>CMC 1 - Low ML/Non-PAG</v>
      </c>
      <c r="E256" s="1" t="s">
        <v>41</v>
      </c>
      <c r="F256" s="1" t="str">
        <f t="shared" si="11"/>
        <v>CMC</v>
      </c>
      <c r="G256" s="1">
        <f t="shared" si="10"/>
        <v>1</v>
      </c>
      <c r="L256" s="1" t="s">
        <v>854</v>
      </c>
    </row>
    <row r="257" spans="1:12" x14ac:dyDescent="0.2">
      <c r="A257" s="1">
        <v>1052380</v>
      </c>
      <c r="B257" s="1">
        <v>1052650</v>
      </c>
      <c r="C257" s="1" t="str">
        <f t="shared" si="9"/>
        <v>BRU</v>
      </c>
      <c r="D257" s="1" t="str">
        <f t="shared" si="9"/>
        <v>Bedrock Disturbance Unlikely</v>
      </c>
      <c r="E257" s="1" t="s">
        <v>41</v>
      </c>
      <c r="F257" s="1" t="str">
        <f t="shared" si="11"/>
        <v>BRU</v>
      </c>
      <c r="G257" s="1">
        <f t="shared" si="10"/>
        <v>0</v>
      </c>
      <c r="L257" s="1" t="s">
        <v>849</v>
      </c>
    </row>
    <row r="258" spans="1:12" x14ac:dyDescent="0.2">
      <c r="A258" s="1">
        <v>1052650</v>
      </c>
      <c r="B258" s="1">
        <v>1060000</v>
      </c>
      <c r="C258" s="1" t="str">
        <f t="shared" ref="C258:D283" si="12">INDEX(U:U,MATCH($L258,$W:$W,0))</f>
        <v>BRU</v>
      </c>
      <c r="D258" s="1" t="str">
        <f t="shared" si="12"/>
        <v>Bedrock Disturbance Unlikely</v>
      </c>
      <c r="E258" s="1" t="s">
        <v>41</v>
      </c>
      <c r="F258" s="1" t="str">
        <f t="shared" si="11"/>
        <v>BRU</v>
      </c>
      <c r="G258" s="1">
        <f t="shared" si="10"/>
        <v>0</v>
      </c>
      <c r="L258" s="1" t="s">
        <v>849</v>
      </c>
    </row>
    <row r="259" spans="1:12" x14ac:dyDescent="0.2">
      <c r="A259" s="1">
        <v>1060000</v>
      </c>
      <c r="B259" s="1">
        <v>1060470</v>
      </c>
      <c r="C259" s="1" t="str">
        <f t="shared" si="12"/>
        <v>AREQ</v>
      </c>
      <c r="D259" s="1" t="str">
        <f t="shared" si="12"/>
        <v>Assessment Required</v>
      </c>
      <c r="E259" s="1" t="s">
        <v>41</v>
      </c>
      <c r="F259" s="1" t="str">
        <f t="shared" ref="F259:F283" si="13">TRIM(LEFT(C259,4))</f>
        <v>AREQ</v>
      </c>
      <c r="G259" s="1">
        <f t="shared" si="10"/>
        <v>0</v>
      </c>
      <c r="L259" s="1" t="s">
        <v>865</v>
      </c>
    </row>
    <row r="260" spans="1:12" x14ac:dyDescent="0.2">
      <c r="A260" s="1">
        <v>1060470</v>
      </c>
      <c r="B260" s="1">
        <v>1060580</v>
      </c>
      <c r="C260" s="1" t="str">
        <f t="shared" si="12"/>
        <v>CMC 3</v>
      </c>
      <c r="D260" s="1" t="str">
        <f t="shared" si="12"/>
        <v>CMC 3 - High ML</v>
      </c>
      <c r="E260" s="1" t="s">
        <v>41</v>
      </c>
      <c r="F260" s="1" t="str">
        <f t="shared" si="13"/>
        <v>CMC</v>
      </c>
      <c r="G260" s="1">
        <f t="shared" ref="G260:G283" si="14">IFERROR(_xlfn.NUMBERVALUE(RIGHT(C260,1)),)</f>
        <v>3</v>
      </c>
      <c r="L260" s="1" t="s">
        <v>851</v>
      </c>
    </row>
    <row r="261" spans="1:12" x14ac:dyDescent="0.2">
      <c r="A261" s="1">
        <v>1060580</v>
      </c>
      <c r="B261" s="1">
        <v>1060960</v>
      </c>
      <c r="C261" s="1" t="str">
        <f t="shared" si="12"/>
        <v>CMC 4</v>
      </c>
      <c r="D261" s="1" t="str">
        <f t="shared" si="12"/>
        <v>CMC 4 - High Sulfur PAG</v>
      </c>
      <c r="E261" s="1" t="s">
        <v>41</v>
      </c>
      <c r="F261" s="1" t="str">
        <f t="shared" si="13"/>
        <v>CMC</v>
      </c>
      <c r="G261" s="1">
        <f t="shared" si="14"/>
        <v>4</v>
      </c>
      <c r="L261" s="1" t="s">
        <v>862</v>
      </c>
    </row>
    <row r="262" spans="1:12" x14ac:dyDescent="0.2">
      <c r="A262" s="1">
        <v>1060960</v>
      </c>
      <c r="B262" s="1">
        <v>1061200</v>
      </c>
      <c r="C262" s="1" t="str">
        <f t="shared" si="12"/>
        <v>CMC 2</v>
      </c>
      <c r="D262" s="1" t="str">
        <f t="shared" si="12"/>
        <v>CMC 2 - Low Sulfur PAG</v>
      </c>
      <c r="E262" s="1" t="s">
        <v>41</v>
      </c>
      <c r="F262" s="1" t="str">
        <f t="shared" si="13"/>
        <v>CMC</v>
      </c>
      <c r="G262" s="1">
        <f t="shared" si="14"/>
        <v>2</v>
      </c>
      <c r="L262" s="1" t="s">
        <v>857</v>
      </c>
    </row>
    <row r="263" spans="1:12" x14ac:dyDescent="0.2">
      <c r="A263" s="1">
        <v>1061200</v>
      </c>
      <c r="B263" s="1">
        <v>1061810</v>
      </c>
      <c r="C263" s="1" t="str">
        <f t="shared" si="12"/>
        <v>BRU</v>
      </c>
      <c r="D263" s="1" t="str">
        <f t="shared" si="12"/>
        <v>Bedrock Disturbance Unlikely</v>
      </c>
      <c r="E263" s="1" t="s">
        <v>41</v>
      </c>
      <c r="F263" s="1" t="str">
        <f t="shared" si="13"/>
        <v>BRU</v>
      </c>
      <c r="G263" s="1">
        <f t="shared" si="14"/>
        <v>0</v>
      </c>
      <c r="L263" s="1" t="s">
        <v>849</v>
      </c>
    </row>
    <row r="264" spans="1:12" x14ac:dyDescent="0.2">
      <c r="A264" s="1">
        <v>1061810</v>
      </c>
      <c r="B264" s="1">
        <v>1061900</v>
      </c>
      <c r="C264" s="1" t="str">
        <f t="shared" si="12"/>
        <v>CMC 1</v>
      </c>
      <c r="D264" s="1" t="str">
        <f t="shared" si="12"/>
        <v>CMC 1 - Low ML/Non-PAG</v>
      </c>
      <c r="E264" s="1" t="s">
        <v>41</v>
      </c>
      <c r="F264" s="1" t="str">
        <f t="shared" si="13"/>
        <v>CMC</v>
      </c>
      <c r="G264" s="1">
        <f t="shared" si="14"/>
        <v>1</v>
      </c>
      <c r="L264" s="1" t="s">
        <v>854</v>
      </c>
    </row>
    <row r="265" spans="1:12" x14ac:dyDescent="0.2">
      <c r="A265" s="1">
        <v>1061900</v>
      </c>
      <c r="B265" s="1">
        <v>1061980</v>
      </c>
      <c r="C265" s="1" t="str">
        <f t="shared" si="12"/>
        <v>BRU</v>
      </c>
      <c r="D265" s="1" t="str">
        <f t="shared" si="12"/>
        <v>Bedrock Disturbance Unlikely</v>
      </c>
      <c r="E265" s="1" t="s">
        <v>41</v>
      </c>
      <c r="F265" s="1" t="str">
        <f t="shared" si="13"/>
        <v>BRU</v>
      </c>
      <c r="G265" s="1">
        <f t="shared" si="14"/>
        <v>0</v>
      </c>
      <c r="L265" s="1" t="s">
        <v>849</v>
      </c>
    </row>
    <row r="266" spans="1:12" x14ac:dyDescent="0.2">
      <c r="A266" s="1">
        <v>1061980</v>
      </c>
      <c r="B266" s="1">
        <v>1062240</v>
      </c>
      <c r="C266" s="1" t="str">
        <f t="shared" si="12"/>
        <v>AREQ</v>
      </c>
      <c r="D266" s="1" t="str">
        <f t="shared" si="12"/>
        <v>Assessment Required</v>
      </c>
      <c r="E266" s="1" t="s">
        <v>41</v>
      </c>
      <c r="F266" s="1" t="str">
        <f t="shared" si="13"/>
        <v>AREQ</v>
      </c>
      <c r="G266" s="1">
        <f t="shared" si="14"/>
        <v>0</v>
      </c>
      <c r="L266" s="1" t="s">
        <v>865</v>
      </c>
    </row>
    <row r="267" spans="1:12" x14ac:dyDescent="0.2">
      <c r="A267" s="1">
        <v>1062240</v>
      </c>
      <c r="B267" s="1">
        <v>1062800</v>
      </c>
      <c r="C267" s="1" t="str">
        <f t="shared" si="12"/>
        <v>BRU</v>
      </c>
      <c r="D267" s="1" t="str">
        <f t="shared" si="12"/>
        <v>Bedrock Disturbance Unlikely</v>
      </c>
      <c r="E267" s="1" t="s">
        <v>41</v>
      </c>
      <c r="F267" s="1" t="str">
        <f t="shared" si="13"/>
        <v>BRU</v>
      </c>
      <c r="G267" s="1">
        <f t="shared" si="14"/>
        <v>0</v>
      </c>
      <c r="L267" s="1" t="s">
        <v>849</v>
      </c>
    </row>
    <row r="268" spans="1:12" x14ac:dyDescent="0.2">
      <c r="A268" s="1">
        <v>1062800</v>
      </c>
      <c r="B268" s="1">
        <v>1062830</v>
      </c>
      <c r="C268" s="1" t="str">
        <f t="shared" si="12"/>
        <v>AREQ</v>
      </c>
      <c r="D268" s="1" t="str">
        <f t="shared" si="12"/>
        <v>Assessment Required</v>
      </c>
      <c r="E268" s="1" t="s">
        <v>41</v>
      </c>
      <c r="F268" s="1" t="str">
        <f t="shared" si="13"/>
        <v>AREQ</v>
      </c>
      <c r="G268" s="1">
        <f t="shared" si="14"/>
        <v>0</v>
      </c>
      <c r="L268" s="1" t="s">
        <v>865</v>
      </c>
    </row>
    <row r="269" spans="1:12" x14ac:dyDescent="0.2">
      <c r="A269" s="1">
        <v>1062830</v>
      </c>
      <c r="B269" s="1">
        <v>1063120</v>
      </c>
      <c r="C269" s="1" t="str">
        <f t="shared" si="12"/>
        <v>CMC 1</v>
      </c>
      <c r="D269" s="1" t="str">
        <f t="shared" si="12"/>
        <v>CMC 1 - Low ML/Non-PAG</v>
      </c>
      <c r="E269" s="1" t="s">
        <v>41</v>
      </c>
      <c r="F269" s="1" t="str">
        <f t="shared" si="13"/>
        <v>CMC</v>
      </c>
      <c r="G269" s="1">
        <f t="shared" si="14"/>
        <v>1</v>
      </c>
      <c r="L269" s="1" t="s">
        <v>854</v>
      </c>
    </row>
    <row r="270" spans="1:12" x14ac:dyDescent="0.2">
      <c r="A270" s="1">
        <v>1063120</v>
      </c>
      <c r="B270" s="1">
        <v>1064800</v>
      </c>
      <c r="C270" s="1" t="str">
        <f t="shared" si="12"/>
        <v>BRU</v>
      </c>
      <c r="D270" s="1" t="str">
        <f t="shared" si="12"/>
        <v>Bedrock Disturbance Unlikely</v>
      </c>
      <c r="E270" s="1" t="s">
        <v>41</v>
      </c>
      <c r="F270" s="1" t="str">
        <f t="shared" si="13"/>
        <v>BRU</v>
      </c>
      <c r="G270" s="1">
        <f t="shared" si="14"/>
        <v>0</v>
      </c>
      <c r="L270" s="1" t="s">
        <v>849</v>
      </c>
    </row>
    <row r="271" spans="1:12" x14ac:dyDescent="0.2">
      <c r="A271" s="1">
        <v>1064800</v>
      </c>
      <c r="B271" s="1">
        <v>1066700</v>
      </c>
      <c r="C271" s="1" t="str">
        <f t="shared" si="12"/>
        <v>AREQ</v>
      </c>
      <c r="D271" s="1" t="str">
        <f t="shared" si="12"/>
        <v>Assessment Required</v>
      </c>
      <c r="E271" s="1" t="s">
        <v>41</v>
      </c>
      <c r="F271" s="1" t="str">
        <f t="shared" si="13"/>
        <v>AREQ</v>
      </c>
      <c r="G271" s="1">
        <f t="shared" si="14"/>
        <v>0</v>
      </c>
      <c r="L271" s="1" t="s">
        <v>865</v>
      </c>
    </row>
    <row r="272" spans="1:12" x14ac:dyDescent="0.2">
      <c r="A272" s="1">
        <v>1066700</v>
      </c>
      <c r="B272" s="1">
        <v>1066800</v>
      </c>
      <c r="C272" s="1" t="str">
        <f t="shared" si="12"/>
        <v>CMC 4</v>
      </c>
      <c r="D272" s="1" t="str">
        <f t="shared" si="12"/>
        <v>CMC 4 - High Sulfur PAG</v>
      </c>
      <c r="E272" s="1" t="s">
        <v>41</v>
      </c>
      <c r="F272" s="1" t="str">
        <f t="shared" si="13"/>
        <v>CMC</v>
      </c>
      <c r="G272" s="1">
        <f t="shared" si="14"/>
        <v>4</v>
      </c>
      <c r="L272" s="1" t="s">
        <v>862</v>
      </c>
    </row>
    <row r="273" spans="1:12" x14ac:dyDescent="0.2">
      <c r="A273" s="1">
        <v>1066800</v>
      </c>
      <c r="B273" s="1">
        <v>1069950</v>
      </c>
      <c r="C273" s="1" t="str">
        <f t="shared" si="12"/>
        <v>AREQ</v>
      </c>
      <c r="D273" s="1" t="str">
        <f t="shared" si="12"/>
        <v>Assessment Required</v>
      </c>
      <c r="E273" s="1" t="s">
        <v>41</v>
      </c>
      <c r="F273" s="1" t="str">
        <f t="shared" si="13"/>
        <v>AREQ</v>
      </c>
      <c r="G273" s="1">
        <f t="shared" si="14"/>
        <v>0</v>
      </c>
      <c r="L273" s="1" t="s">
        <v>865</v>
      </c>
    </row>
    <row r="274" spans="1:12" x14ac:dyDescent="0.2">
      <c r="A274" s="1">
        <v>1069950</v>
      </c>
      <c r="B274" s="1">
        <v>1069970</v>
      </c>
      <c r="C274" s="1" t="str">
        <f t="shared" si="12"/>
        <v>CMC 2</v>
      </c>
      <c r="D274" s="1" t="str">
        <f t="shared" si="12"/>
        <v>CMC 2 - Low Sulfur PAG</v>
      </c>
      <c r="E274" s="1" t="s">
        <v>41</v>
      </c>
      <c r="F274" s="1" t="str">
        <f t="shared" si="13"/>
        <v>CMC</v>
      </c>
      <c r="G274" s="1">
        <f t="shared" si="14"/>
        <v>2</v>
      </c>
      <c r="L274" s="1" t="s">
        <v>857</v>
      </c>
    </row>
    <row r="275" spans="1:12" x14ac:dyDescent="0.2">
      <c r="A275" s="1">
        <v>1069970</v>
      </c>
      <c r="B275" s="1">
        <v>1070080</v>
      </c>
      <c r="C275" s="1" t="str">
        <f t="shared" si="12"/>
        <v>CMC 3</v>
      </c>
      <c r="D275" s="1" t="str">
        <f t="shared" si="12"/>
        <v>CMC 3 - High ML</v>
      </c>
      <c r="E275" s="1" t="s">
        <v>41</v>
      </c>
      <c r="F275" s="1" t="str">
        <f t="shared" si="13"/>
        <v>CMC</v>
      </c>
      <c r="G275" s="1">
        <f t="shared" si="14"/>
        <v>3</v>
      </c>
      <c r="L275" s="1" t="s">
        <v>851</v>
      </c>
    </row>
    <row r="276" spans="1:12" x14ac:dyDescent="0.2">
      <c r="A276" s="1">
        <v>1070080</v>
      </c>
      <c r="B276" s="1">
        <v>1071020</v>
      </c>
      <c r="C276" s="1" t="str">
        <f t="shared" si="12"/>
        <v>AREQ</v>
      </c>
      <c r="D276" s="1" t="str">
        <f t="shared" si="12"/>
        <v>Assessment Required</v>
      </c>
      <c r="E276" s="1" t="s">
        <v>41</v>
      </c>
      <c r="F276" s="1" t="str">
        <f t="shared" si="13"/>
        <v>AREQ</v>
      </c>
      <c r="G276" s="1">
        <f t="shared" si="14"/>
        <v>0</v>
      </c>
      <c r="L276" s="1" t="s">
        <v>865</v>
      </c>
    </row>
    <row r="277" spans="1:12" x14ac:dyDescent="0.2">
      <c r="A277" s="1">
        <v>1071020</v>
      </c>
      <c r="B277" s="1">
        <v>1071120</v>
      </c>
      <c r="C277" s="1" t="str">
        <f t="shared" si="12"/>
        <v>CMC 4</v>
      </c>
      <c r="D277" s="1" t="str">
        <f t="shared" si="12"/>
        <v>CMC 4 - High Sulfur PAG</v>
      </c>
      <c r="E277" s="1" t="s">
        <v>41</v>
      </c>
      <c r="F277" s="1" t="str">
        <f t="shared" si="13"/>
        <v>CMC</v>
      </c>
      <c r="G277" s="1">
        <f t="shared" si="14"/>
        <v>4</v>
      </c>
      <c r="L277" s="1" t="s">
        <v>862</v>
      </c>
    </row>
    <row r="278" spans="1:12" x14ac:dyDescent="0.2">
      <c r="A278" s="1">
        <v>1071120</v>
      </c>
      <c r="B278" s="1">
        <v>1071230</v>
      </c>
      <c r="C278" s="1" t="str">
        <f t="shared" si="12"/>
        <v>AREQ</v>
      </c>
      <c r="D278" s="1" t="str">
        <f t="shared" si="12"/>
        <v>Assessment Required</v>
      </c>
      <c r="E278" s="1" t="s">
        <v>41</v>
      </c>
      <c r="F278" s="1" t="str">
        <f t="shared" si="13"/>
        <v>AREQ</v>
      </c>
      <c r="G278" s="1">
        <f t="shared" si="14"/>
        <v>0</v>
      </c>
      <c r="L278" s="1" t="s">
        <v>865</v>
      </c>
    </row>
    <row r="279" spans="1:12" x14ac:dyDescent="0.2">
      <c r="A279" s="1">
        <v>1071230</v>
      </c>
      <c r="B279" s="1">
        <v>1071330</v>
      </c>
      <c r="C279" s="1" t="str">
        <f t="shared" si="12"/>
        <v>CMC 4</v>
      </c>
      <c r="D279" s="1" t="str">
        <f t="shared" si="12"/>
        <v>CMC 4 - High Sulfur PAG</v>
      </c>
      <c r="E279" s="1" t="s">
        <v>41</v>
      </c>
      <c r="F279" s="1" t="str">
        <f t="shared" si="13"/>
        <v>CMC</v>
      </c>
      <c r="G279" s="1">
        <f t="shared" si="14"/>
        <v>4</v>
      </c>
      <c r="L279" s="1" t="s">
        <v>862</v>
      </c>
    </row>
    <row r="280" spans="1:12" x14ac:dyDescent="0.2">
      <c r="A280" s="1">
        <v>1071330</v>
      </c>
      <c r="B280" s="1">
        <v>1071560</v>
      </c>
      <c r="C280" s="1" t="str">
        <f t="shared" si="12"/>
        <v>AREQ</v>
      </c>
      <c r="D280" s="1" t="str">
        <f t="shared" si="12"/>
        <v>Assessment Required</v>
      </c>
      <c r="E280" s="1" t="s">
        <v>41</v>
      </c>
      <c r="F280" s="1" t="str">
        <f t="shared" si="13"/>
        <v>AREQ</v>
      </c>
      <c r="G280" s="1">
        <f t="shared" si="14"/>
        <v>0</v>
      </c>
      <c r="L280" s="1" t="s">
        <v>865</v>
      </c>
    </row>
    <row r="281" spans="1:12" x14ac:dyDescent="0.2">
      <c r="A281" s="1">
        <v>1071560</v>
      </c>
      <c r="B281" s="1">
        <v>1072200</v>
      </c>
      <c r="C281" s="1" t="str">
        <f t="shared" si="12"/>
        <v>CMC 4</v>
      </c>
      <c r="D281" s="1" t="str">
        <f t="shared" si="12"/>
        <v>CMC 4 - High Sulfur PAG</v>
      </c>
      <c r="E281" s="1" t="s">
        <v>41</v>
      </c>
      <c r="F281" s="1" t="str">
        <f t="shared" si="13"/>
        <v>CMC</v>
      </c>
      <c r="G281" s="1">
        <f t="shared" si="14"/>
        <v>4</v>
      </c>
      <c r="L281" s="1" t="s">
        <v>862</v>
      </c>
    </row>
    <row r="282" spans="1:12" x14ac:dyDescent="0.2">
      <c r="A282" s="1">
        <v>1072200</v>
      </c>
      <c r="B282" s="1">
        <v>1072500</v>
      </c>
      <c r="C282" s="1" t="str">
        <f t="shared" si="12"/>
        <v>AREQ</v>
      </c>
      <c r="D282" s="1" t="str">
        <f t="shared" si="12"/>
        <v>Assessment Required</v>
      </c>
      <c r="E282" s="1" t="s">
        <v>41</v>
      </c>
      <c r="F282" s="1" t="str">
        <f t="shared" si="13"/>
        <v>AREQ</v>
      </c>
      <c r="G282" s="1">
        <f t="shared" si="14"/>
        <v>0</v>
      </c>
      <c r="L282" s="1" t="s">
        <v>865</v>
      </c>
    </row>
    <row r="283" spans="1:12" x14ac:dyDescent="0.2">
      <c r="A283" s="1">
        <v>1072500</v>
      </c>
      <c r="B283" s="1">
        <v>1075920</v>
      </c>
      <c r="C283" s="1" t="str">
        <f t="shared" si="12"/>
        <v>BRU</v>
      </c>
      <c r="D283" s="1" t="str">
        <f t="shared" si="12"/>
        <v>Bedrock Disturbance Unlikely</v>
      </c>
      <c r="E283" s="1" t="s">
        <v>41</v>
      </c>
      <c r="F283" s="1" t="str">
        <f t="shared" si="13"/>
        <v>BRU</v>
      </c>
      <c r="G283" s="1">
        <f t="shared" si="14"/>
        <v>0</v>
      </c>
      <c r="L283" s="1" t="s">
        <v>849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EAEA4-EA50-4741-9C62-83AC6617756F}">
  <dimension ref="A1:AS698"/>
  <sheetViews>
    <sheetView workbookViewId="0">
      <selection activeCell="K1" sqref="K1:K1048576"/>
    </sheetView>
  </sheetViews>
  <sheetFormatPr baseColWidth="10" defaultColWidth="45.1640625" defaultRowHeight="16" x14ac:dyDescent="0.2"/>
  <cols>
    <col min="1" max="1" width="12.1640625" style="6" bestFit="1" customWidth="1"/>
    <col min="2" max="2" width="8.1640625" style="6" bestFit="1" customWidth="1"/>
    <col min="3" max="3" width="14.83203125" style="6" bestFit="1" customWidth="1"/>
    <col min="4" max="4" width="28.83203125" style="6" customWidth="1"/>
    <col min="5" max="5" width="42.6640625" style="6" customWidth="1"/>
    <col min="6" max="6" width="7" style="6" bestFit="1" customWidth="1"/>
    <col min="7" max="7" width="7.1640625" style="6" bestFit="1" customWidth="1"/>
    <col min="8" max="8" width="8.33203125" style="6" customWidth="1"/>
    <col min="9" max="10" width="16.1640625" style="6" customWidth="1"/>
    <col min="11" max="14" width="12.1640625" style="6" bestFit="1" customWidth="1"/>
    <col min="15" max="15" width="43.1640625" style="6" bestFit="1" customWidth="1"/>
    <col min="16" max="16" width="13.1640625" style="6" customWidth="1"/>
    <col min="17" max="17" width="18.33203125" style="6" customWidth="1"/>
    <col min="18" max="18" width="9.83203125" style="6" bestFit="1" customWidth="1"/>
    <col min="19" max="19" width="11.6640625" style="6" bestFit="1" customWidth="1"/>
    <col min="20" max="20" width="14.83203125" style="6" bestFit="1" customWidth="1"/>
    <col min="21" max="21" width="67.33203125" style="6" customWidth="1"/>
    <col min="22" max="22" width="22.1640625" style="6" bestFit="1" customWidth="1"/>
    <col min="23" max="23" width="100.1640625" style="6" bestFit="1" customWidth="1"/>
    <col min="24" max="24" width="255.83203125" style="6" bestFit="1" customWidth="1"/>
    <col min="25" max="25" width="12.5" style="6" bestFit="1" customWidth="1"/>
    <col min="26" max="26" width="8.6640625" style="6" bestFit="1" customWidth="1"/>
    <col min="27" max="27" width="14.5" style="6" bestFit="1" customWidth="1"/>
    <col min="28" max="28" width="12.83203125" style="6" bestFit="1" customWidth="1"/>
    <col min="29" max="32" width="255.83203125" style="6" bestFit="1" customWidth="1"/>
    <col min="33" max="33" width="13.6640625" style="6" bestFit="1" customWidth="1"/>
    <col min="34" max="34" width="12.83203125" style="6" bestFit="1" customWidth="1"/>
    <col min="35" max="35" width="17.33203125" style="6" bestFit="1" customWidth="1"/>
    <col min="36" max="37" width="12.1640625" style="6" bestFit="1" customWidth="1"/>
    <col min="38" max="38" width="31.1640625" style="6" bestFit="1" customWidth="1"/>
    <col min="39" max="39" width="22.83203125" style="6" bestFit="1" customWidth="1"/>
    <col min="40" max="40" width="204.5" style="6" bestFit="1" customWidth="1"/>
    <col min="41" max="41" width="34.33203125" style="6" bestFit="1" customWidth="1"/>
    <col min="42" max="42" width="103.1640625" style="6" bestFit="1" customWidth="1"/>
    <col min="43" max="43" width="12.6640625" style="6" bestFit="1" customWidth="1"/>
    <col min="44" max="44" width="11.1640625" style="6" bestFit="1" customWidth="1"/>
    <col min="45" max="45" width="255.83203125" style="6" bestFit="1" customWidth="1"/>
    <col min="46" max="16384" width="45.1640625" style="6"/>
  </cols>
  <sheetData>
    <row r="1" spans="1:45" x14ac:dyDescent="0.2">
      <c r="A1" s="6" t="s">
        <v>35</v>
      </c>
      <c r="B1" s="6" t="s">
        <v>34</v>
      </c>
      <c r="C1" s="6" t="s">
        <v>1589</v>
      </c>
      <c r="D1" s="6" t="s">
        <v>1590</v>
      </c>
      <c r="E1" s="6" t="s">
        <v>1598</v>
      </c>
      <c r="F1" s="6" t="s">
        <v>1587</v>
      </c>
      <c r="G1" s="6" t="s">
        <v>8983</v>
      </c>
      <c r="K1" s="6" t="s">
        <v>1611</v>
      </c>
      <c r="L1" s="6" t="s">
        <v>1612</v>
      </c>
      <c r="M1" s="6" t="s">
        <v>1613</v>
      </c>
      <c r="N1" s="6" t="s">
        <v>1614</v>
      </c>
      <c r="O1" s="6" t="s">
        <v>866</v>
      </c>
      <c r="P1" s="6" t="s">
        <v>867</v>
      </c>
      <c r="Q1" s="6" t="s">
        <v>870</v>
      </c>
      <c r="R1" s="6" t="s">
        <v>871</v>
      </c>
      <c r="U1" s="6" t="s">
        <v>874</v>
      </c>
      <c r="V1" s="6" t="s">
        <v>883</v>
      </c>
      <c r="W1" s="6" t="s">
        <v>885</v>
      </c>
      <c r="X1" s="6" t="s">
        <v>51</v>
      </c>
      <c r="Y1" s="6" t="s">
        <v>891</v>
      </c>
      <c r="Z1" s="6" t="s">
        <v>892</v>
      </c>
      <c r="AA1" s="6" t="s">
        <v>893</v>
      </c>
      <c r="AB1" s="6" t="s">
        <v>894</v>
      </c>
      <c r="AC1" s="6" t="s">
        <v>896</v>
      </c>
      <c r="AD1" s="6" t="s">
        <v>897</v>
      </c>
      <c r="AE1" s="6" t="s">
        <v>898</v>
      </c>
      <c r="AF1" s="6" t="s">
        <v>899</v>
      </c>
      <c r="AG1" s="6" t="s">
        <v>886</v>
      </c>
      <c r="AH1" s="6" t="s">
        <v>889</v>
      </c>
      <c r="AI1" s="6" t="s">
        <v>890</v>
      </c>
      <c r="AJ1" s="6" t="s">
        <v>1615</v>
      </c>
      <c r="AK1" s="6" t="s">
        <v>1616</v>
      </c>
      <c r="AL1" s="6" t="s">
        <v>868</v>
      </c>
      <c r="AM1" s="6" t="s">
        <v>869</v>
      </c>
      <c r="AN1" s="6" t="s">
        <v>872</v>
      </c>
      <c r="AO1" s="6" t="s">
        <v>873</v>
      </c>
      <c r="AP1" s="6" t="s">
        <v>1617</v>
      </c>
      <c r="AQ1" s="6" t="s">
        <v>1618</v>
      </c>
      <c r="AR1" s="6" t="s">
        <v>1619</v>
      </c>
      <c r="AS1" s="6" t="s">
        <v>895</v>
      </c>
    </row>
    <row r="2" spans="1:45" x14ac:dyDescent="0.2">
      <c r="A2" s="6">
        <v>1042821</v>
      </c>
      <c r="B2" s="6">
        <v>1049150</v>
      </c>
      <c r="C2" s="6" t="str">
        <f>T2</f>
        <v>Aquifer</v>
      </c>
      <c r="D2" s="6" t="str">
        <f>_xlfn.CONCAT(T2," - ",P2)</f>
        <v>Aquifer - Sto:lo-AQ1</v>
      </c>
      <c r="E2" s="6" t="str">
        <f>U2</f>
        <v>Aquifer 
Stó:lō</v>
      </c>
      <c r="F2" s="6" t="s">
        <v>1717</v>
      </c>
      <c r="G2" s="6" t="str">
        <f>S2</f>
        <v>Water</v>
      </c>
      <c r="K2" s="6">
        <v>1042820.44</v>
      </c>
      <c r="L2" s="6">
        <v>1049144.487</v>
      </c>
      <c r="M2" s="6">
        <v>612894</v>
      </c>
      <c r="N2" s="6">
        <v>5469917</v>
      </c>
      <c r="O2" s="6" t="s">
        <v>1114</v>
      </c>
      <c r="P2" s="6" t="s">
        <v>1318</v>
      </c>
      <c r="Q2" s="6" t="s">
        <v>902</v>
      </c>
      <c r="R2" s="6">
        <v>0</v>
      </c>
      <c r="S2" s="6" t="s">
        <v>1732</v>
      </c>
      <c r="T2" s="6" t="s">
        <v>1718</v>
      </c>
      <c r="U2" s="6" t="s">
        <v>1319</v>
      </c>
      <c r="W2" s="6" t="s">
        <v>954</v>
      </c>
      <c r="X2" s="6" t="s">
        <v>1320</v>
      </c>
      <c r="Y2" s="6" t="s">
        <v>906</v>
      </c>
      <c r="Z2" s="6" t="s">
        <v>907</v>
      </c>
      <c r="AA2" s="7">
        <v>44597</v>
      </c>
      <c r="AB2" s="6" t="s">
        <v>908</v>
      </c>
      <c r="AC2" s="6" t="s">
        <v>1321</v>
      </c>
      <c r="AD2" s="6" t="s">
        <v>1321</v>
      </c>
      <c r="AE2" s="6" t="s">
        <v>1321</v>
      </c>
      <c r="AF2" s="6" t="s">
        <v>1321</v>
      </c>
      <c r="AJ2" s="6">
        <v>607086</v>
      </c>
      <c r="AK2" s="6">
        <v>5469052</v>
      </c>
      <c r="AP2" s="6" t="s">
        <v>1637</v>
      </c>
    </row>
    <row r="3" spans="1:45" x14ac:dyDescent="0.2">
      <c r="A3" s="6">
        <v>1052267</v>
      </c>
      <c r="B3" s="6">
        <v>1061273</v>
      </c>
      <c r="C3" s="6" t="str">
        <f t="shared" ref="C3:C66" si="0">T3</f>
        <v>Aquifer</v>
      </c>
      <c r="D3" s="6" t="str">
        <f t="shared" ref="D3:D66" si="1">_xlfn.CONCAT(T3," - ",P3)</f>
        <v>Aquifer - Sto:lo-AQ3</v>
      </c>
      <c r="E3" s="6" t="str">
        <f t="shared" ref="E3:E66" si="2">U3</f>
        <v>Aquifer 
Stó:lō</v>
      </c>
      <c r="F3" s="6" t="s">
        <v>1717</v>
      </c>
      <c r="G3" s="6" t="str">
        <f t="shared" ref="G3:G66" si="3">S3</f>
        <v>Water</v>
      </c>
      <c r="K3" s="6">
        <v>1052263.483</v>
      </c>
      <c r="L3" s="6">
        <v>1061269.7390000001</v>
      </c>
      <c r="M3" s="6">
        <v>604038</v>
      </c>
      <c r="N3" s="6">
        <v>5468548</v>
      </c>
      <c r="O3" s="6" t="s">
        <v>1114</v>
      </c>
      <c r="P3" s="6" t="s">
        <v>1352</v>
      </c>
      <c r="Q3" s="6" t="s">
        <v>902</v>
      </c>
      <c r="R3" s="6">
        <v>0</v>
      </c>
      <c r="S3" s="6" t="s">
        <v>1732</v>
      </c>
      <c r="T3" s="6" t="s">
        <v>1718</v>
      </c>
      <c r="U3" s="6" t="s">
        <v>1319</v>
      </c>
      <c r="W3" s="6" t="s">
        <v>954</v>
      </c>
      <c r="X3" s="6" t="s">
        <v>1353</v>
      </c>
      <c r="Y3" s="6" t="s">
        <v>906</v>
      </c>
      <c r="Z3" s="6" t="s">
        <v>907</v>
      </c>
      <c r="AA3" s="7">
        <v>44597</v>
      </c>
      <c r="AB3" s="6" t="s">
        <v>908</v>
      </c>
      <c r="AC3" s="6" t="s">
        <v>1321</v>
      </c>
      <c r="AD3" s="6" t="s">
        <v>1321</v>
      </c>
      <c r="AE3" s="6" t="s">
        <v>1321</v>
      </c>
      <c r="AF3" s="6" t="s">
        <v>1321</v>
      </c>
      <c r="AJ3" s="6">
        <v>598482</v>
      </c>
      <c r="AK3" s="6">
        <v>5461842</v>
      </c>
      <c r="AP3" s="6" t="s">
        <v>1637</v>
      </c>
    </row>
    <row r="4" spans="1:45" x14ac:dyDescent="0.2">
      <c r="A4" s="6">
        <v>1075072</v>
      </c>
      <c r="B4" s="6">
        <v>1075916</v>
      </c>
      <c r="C4" s="6" t="str">
        <f t="shared" si="0"/>
        <v>Aquifer</v>
      </c>
      <c r="D4" s="6" t="str">
        <f t="shared" si="1"/>
        <v>Aquifer - Sto:lo-AQ6a</v>
      </c>
      <c r="E4" s="6" t="str">
        <f t="shared" si="2"/>
        <v>Aquifer 
Stó:lō</v>
      </c>
      <c r="F4" s="6" t="s">
        <v>1717</v>
      </c>
      <c r="G4" s="6" t="str">
        <f t="shared" si="3"/>
        <v>Water</v>
      </c>
      <c r="K4" s="6">
        <v>1075071.649</v>
      </c>
      <c r="L4" s="6">
        <v>1075959.2</v>
      </c>
      <c r="M4" s="6">
        <v>593012</v>
      </c>
      <c r="N4" s="6">
        <v>5450474</v>
      </c>
      <c r="O4" s="6" t="s">
        <v>1114</v>
      </c>
      <c r="P4" s="6" t="s">
        <v>1473</v>
      </c>
      <c r="Q4" s="6" t="s">
        <v>902</v>
      </c>
      <c r="R4" s="6">
        <v>0</v>
      </c>
      <c r="S4" s="6" t="s">
        <v>1732</v>
      </c>
      <c r="T4" s="6" t="s">
        <v>1718</v>
      </c>
      <c r="U4" s="6" t="s">
        <v>1319</v>
      </c>
      <c r="W4" s="6" t="s">
        <v>1279</v>
      </c>
      <c r="X4" s="6" t="s">
        <v>1320</v>
      </c>
      <c r="Y4" s="6" t="s">
        <v>1161</v>
      </c>
      <c r="Z4" s="6" t="s">
        <v>907</v>
      </c>
      <c r="AA4" s="7">
        <v>44597</v>
      </c>
      <c r="AB4" s="6" t="s">
        <v>908</v>
      </c>
      <c r="AC4" s="6" t="s">
        <v>1474</v>
      </c>
      <c r="AD4" s="6" t="s">
        <v>1474</v>
      </c>
      <c r="AE4" s="6" t="s">
        <v>1474</v>
      </c>
      <c r="AF4" s="6" t="s">
        <v>1474</v>
      </c>
      <c r="AJ4" s="6">
        <v>578890</v>
      </c>
      <c r="AK4" s="6">
        <v>5442238</v>
      </c>
      <c r="AP4" s="6" t="s">
        <v>1637</v>
      </c>
    </row>
    <row r="5" spans="1:45" x14ac:dyDescent="0.2">
      <c r="A5" s="6">
        <v>1042821</v>
      </c>
      <c r="B5" s="6">
        <v>1049150</v>
      </c>
      <c r="C5" s="6" t="str">
        <f t="shared" si="0"/>
        <v>Aquifer</v>
      </c>
      <c r="D5" s="6" t="str">
        <f t="shared" si="1"/>
        <v>Aquifer - Sto:lo-AQ1</v>
      </c>
      <c r="E5" s="6" t="str">
        <f t="shared" si="2"/>
        <v>Aquifer 
Stó:lō</v>
      </c>
      <c r="F5" s="6" t="s">
        <v>1717</v>
      </c>
      <c r="G5" s="6" t="str">
        <f t="shared" si="3"/>
        <v>Water</v>
      </c>
      <c r="K5" s="6">
        <v>1042820.44</v>
      </c>
      <c r="L5" s="6">
        <v>1049144.487</v>
      </c>
      <c r="M5" s="6">
        <v>612894</v>
      </c>
      <c r="N5" s="6">
        <v>5469917</v>
      </c>
      <c r="O5" s="6" t="s">
        <v>1114</v>
      </c>
      <c r="P5" s="6" t="s">
        <v>1318</v>
      </c>
      <c r="Q5" s="6" t="s">
        <v>902</v>
      </c>
      <c r="R5" s="6">
        <v>0</v>
      </c>
      <c r="S5" s="6" t="s">
        <v>1732</v>
      </c>
      <c r="T5" s="6" t="s">
        <v>1718</v>
      </c>
      <c r="U5" s="6" t="s">
        <v>1319</v>
      </c>
      <c r="W5" s="6" t="s">
        <v>954</v>
      </c>
      <c r="X5" s="6" t="s">
        <v>1320</v>
      </c>
      <c r="Y5" s="6" t="s">
        <v>906</v>
      </c>
      <c r="Z5" s="6" t="s">
        <v>907</v>
      </c>
      <c r="AA5" s="7">
        <v>44597</v>
      </c>
      <c r="AB5" s="6" t="s">
        <v>908</v>
      </c>
      <c r="AC5" s="6" t="s">
        <v>1321</v>
      </c>
      <c r="AD5" s="6" t="s">
        <v>1321</v>
      </c>
      <c r="AE5" s="6" t="s">
        <v>1321</v>
      </c>
      <c r="AF5" s="6" t="s">
        <v>1321</v>
      </c>
      <c r="AJ5" s="6">
        <v>607086</v>
      </c>
      <c r="AK5" s="6">
        <v>5469052</v>
      </c>
      <c r="AP5" s="6" t="s">
        <v>1637</v>
      </c>
    </row>
    <row r="6" spans="1:45" x14ac:dyDescent="0.2">
      <c r="A6" s="6">
        <v>1052267</v>
      </c>
      <c r="B6" s="6">
        <v>1061273</v>
      </c>
      <c r="C6" s="6" t="str">
        <f t="shared" si="0"/>
        <v>Aquifer</v>
      </c>
      <c r="D6" s="6" t="str">
        <f t="shared" si="1"/>
        <v>Aquifer - Sto:lo-AQ3</v>
      </c>
      <c r="E6" s="6" t="str">
        <f t="shared" si="2"/>
        <v>Aquifer 
Stó:lō</v>
      </c>
      <c r="F6" s="6" t="s">
        <v>1717</v>
      </c>
      <c r="G6" s="6" t="str">
        <f t="shared" si="3"/>
        <v>Water</v>
      </c>
      <c r="K6" s="6">
        <v>1052263.483</v>
      </c>
      <c r="L6" s="6">
        <v>1061269.7390000001</v>
      </c>
      <c r="M6" s="6">
        <v>604038</v>
      </c>
      <c r="N6" s="6">
        <v>5468548</v>
      </c>
      <c r="O6" s="6" t="s">
        <v>1114</v>
      </c>
      <c r="P6" s="6" t="s">
        <v>1352</v>
      </c>
      <c r="Q6" s="6" t="s">
        <v>902</v>
      </c>
      <c r="R6" s="6">
        <v>0</v>
      </c>
      <c r="S6" s="6" t="s">
        <v>1732</v>
      </c>
      <c r="T6" s="6" t="s">
        <v>1718</v>
      </c>
      <c r="U6" s="6" t="s">
        <v>1319</v>
      </c>
      <c r="W6" s="6" t="s">
        <v>954</v>
      </c>
      <c r="X6" s="6" t="s">
        <v>1353</v>
      </c>
      <c r="Y6" s="6" t="s">
        <v>906</v>
      </c>
      <c r="Z6" s="6" t="s">
        <v>907</v>
      </c>
      <c r="AA6" s="7">
        <v>44597</v>
      </c>
      <c r="AB6" s="6" t="s">
        <v>908</v>
      </c>
      <c r="AC6" s="6" t="s">
        <v>1321</v>
      </c>
      <c r="AD6" s="6" t="s">
        <v>1321</v>
      </c>
      <c r="AE6" s="6" t="s">
        <v>1321</v>
      </c>
      <c r="AF6" s="6" t="s">
        <v>1321</v>
      </c>
      <c r="AJ6" s="6">
        <v>598482</v>
      </c>
      <c r="AK6" s="6">
        <v>5461842</v>
      </c>
      <c r="AP6" s="6" t="s">
        <v>1637</v>
      </c>
    </row>
    <row r="7" spans="1:45" x14ac:dyDescent="0.2">
      <c r="A7" s="6">
        <v>1075072</v>
      </c>
      <c r="B7" s="6">
        <v>1075916</v>
      </c>
      <c r="C7" s="6" t="str">
        <f t="shared" si="0"/>
        <v>Aquifer</v>
      </c>
      <c r="D7" s="6" t="str">
        <f t="shared" si="1"/>
        <v>Aquifer - Sto:lo-AQ6a</v>
      </c>
      <c r="E7" s="6" t="str">
        <f t="shared" si="2"/>
        <v>Aquifer 
Stó:lō</v>
      </c>
      <c r="F7" s="6" t="s">
        <v>1717</v>
      </c>
      <c r="G7" s="6" t="str">
        <f t="shared" si="3"/>
        <v>Water</v>
      </c>
      <c r="K7" s="6">
        <v>1075071.649</v>
      </c>
      <c r="L7" s="6">
        <v>1075959.2</v>
      </c>
      <c r="M7" s="6">
        <v>593012</v>
      </c>
      <c r="N7" s="6">
        <v>5450474</v>
      </c>
      <c r="O7" s="6" t="s">
        <v>1114</v>
      </c>
      <c r="P7" s="6" t="s">
        <v>1473</v>
      </c>
      <c r="Q7" s="6" t="s">
        <v>902</v>
      </c>
      <c r="R7" s="6">
        <v>0</v>
      </c>
      <c r="S7" s="6" t="s">
        <v>1732</v>
      </c>
      <c r="T7" s="6" t="s">
        <v>1718</v>
      </c>
      <c r="U7" s="6" t="s">
        <v>1319</v>
      </c>
      <c r="W7" s="6" t="s">
        <v>1279</v>
      </c>
      <c r="X7" s="6" t="s">
        <v>1320</v>
      </c>
      <c r="Y7" s="6" t="s">
        <v>1161</v>
      </c>
      <c r="Z7" s="6" t="s">
        <v>907</v>
      </c>
      <c r="AA7" s="7">
        <v>44597</v>
      </c>
      <c r="AB7" s="6" t="s">
        <v>908</v>
      </c>
      <c r="AC7" s="6" t="s">
        <v>1474</v>
      </c>
      <c r="AD7" s="6" t="s">
        <v>1474</v>
      </c>
      <c r="AE7" s="6" t="s">
        <v>1474</v>
      </c>
      <c r="AF7" s="6" t="s">
        <v>1474</v>
      </c>
      <c r="AJ7" s="6">
        <v>578890</v>
      </c>
      <c r="AK7" s="6">
        <v>5442238</v>
      </c>
      <c r="AP7" s="6" t="s">
        <v>1637</v>
      </c>
    </row>
    <row r="8" spans="1:45" x14ac:dyDescent="0.2">
      <c r="A8" s="6">
        <v>1042821</v>
      </c>
      <c r="B8" s="6">
        <v>1049150</v>
      </c>
      <c r="C8" s="6" t="str">
        <f t="shared" si="0"/>
        <v>Aquifer</v>
      </c>
      <c r="D8" s="6" t="str">
        <f t="shared" si="1"/>
        <v>Aquifer - Sto:lo-AQ1</v>
      </c>
      <c r="E8" s="6" t="str">
        <f t="shared" si="2"/>
        <v>Aquifer 
Stó:lō</v>
      </c>
      <c r="F8" s="6" t="s">
        <v>1717</v>
      </c>
      <c r="G8" s="6" t="str">
        <f t="shared" si="3"/>
        <v>Water</v>
      </c>
      <c r="K8" s="6">
        <v>1042820.44</v>
      </c>
      <c r="L8" s="6">
        <v>1049144.487</v>
      </c>
      <c r="M8" s="6">
        <v>612894</v>
      </c>
      <c r="N8" s="6">
        <v>5469917</v>
      </c>
      <c r="O8" s="6" t="s">
        <v>1114</v>
      </c>
      <c r="P8" s="6" t="s">
        <v>1318</v>
      </c>
      <c r="Q8" s="6" t="s">
        <v>902</v>
      </c>
      <c r="R8" s="6">
        <v>0</v>
      </c>
      <c r="S8" s="6" t="s">
        <v>1732</v>
      </c>
      <c r="T8" s="6" t="s">
        <v>1718</v>
      </c>
      <c r="U8" s="6" t="s">
        <v>1319</v>
      </c>
      <c r="W8" s="6" t="s">
        <v>954</v>
      </c>
      <c r="X8" s="6" t="s">
        <v>1320</v>
      </c>
      <c r="Y8" s="6" t="s">
        <v>906</v>
      </c>
      <c r="Z8" s="6" t="s">
        <v>907</v>
      </c>
      <c r="AA8" s="7">
        <v>44597</v>
      </c>
      <c r="AB8" s="6" t="s">
        <v>908</v>
      </c>
      <c r="AC8" s="6" t="s">
        <v>1321</v>
      </c>
      <c r="AD8" s="6" t="s">
        <v>1321</v>
      </c>
      <c r="AE8" s="6" t="s">
        <v>1321</v>
      </c>
      <c r="AF8" s="6" t="s">
        <v>1321</v>
      </c>
      <c r="AJ8" s="6">
        <v>607086</v>
      </c>
      <c r="AK8" s="6">
        <v>5469052</v>
      </c>
      <c r="AP8" s="6" t="s">
        <v>1637</v>
      </c>
      <c r="AQ8" s="6">
        <v>82</v>
      </c>
    </row>
    <row r="9" spans="1:45" x14ac:dyDescent="0.2">
      <c r="A9" s="6">
        <v>1052267</v>
      </c>
      <c r="B9" s="6">
        <v>1061273</v>
      </c>
      <c r="C9" s="6" t="str">
        <f t="shared" si="0"/>
        <v>Aquifer</v>
      </c>
      <c r="D9" s="6" t="str">
        <f t="shared" si="1"/>
        <v>Aquifer - Sto:lo-AQ3</v>
      </c>
      <c r="E9" s="6" t="str">
        <f t="shared" si="2"/>
        <v>Aquifer 
Stó:lō</v>
      </c>
      <c r="F9" s="6" t="s">
        <v>1717</v>
      </c>
      <c r="G9" s="6" t="str">
        <f t="shared" si="3"/>
        <v>Water</v>
      </c>
      <c r="K9" s="6">
        <v>1052263.483</v>
      </c>
      <c r="L9" s="6">
        <v>1061269.7390000001</v>
      </c>
      <c r="M9" s="6">
        <v>604038</v>
      </c>
      <c r="N9" s="6">
        <v>5468548</v>
      </c>
      <c r="O9" s="6" t="s">
        <v>1114</v>
      </c>
      <c r="P9" s="6" t="s">
        <v>1352</v>
      </c>
      <c r="Q9" s="6" t="s">
        <v>902</v>
      </c>
      <c r="R9" s="6">
        <v>0</v>
      </c>
      <c r="S9" s="6" t="s">
        <v>1732</v>
      </c>
      <c r="T9" s="6" t="s">
        <v>1718</v>
      </c>
      <c r="U9" s="6" t="s">
        <v>1319</v>
      </c>
      <c r="W9" s="6" t="s">
        <v>954</v>
      </c>
      <c r="X9" s="6" t="s">
        <v>1353</v>
      </c>
      <c r="Y9" s="6" t="s">
        <v>906</v>
      </c>
      <c r="Z9" s="6" t="s">
        <v>907</v>
      </c>
      <c r="AA9" s="7">
        <v>44597</v>
      </c>
      <c r="AB9" s="6" t="s">
        <v>908</v>
      </c>
      <c r="AC9" s="6" t="s">
        <v>1321</v>
      </c>
      <c r="AD9" s="6" t="s">
        <v>1321</v>
      </c>
      <c r="AE9" s="6" t="s">
        <v>1321</v>
      </c>
      <c r="AF9" s="6" t="s">
        <v>1321</v>
      </c>
      <c r="AJ9" s="6">
        <v>598482</v>
      </c>
      <c r="AK9" s="6">
        <v>5461842</v>
      </c>
      <c r="AP9" s="6" t="s">
        <v>1637</v>
      </c>
      <c r="AQ9" s="6">
        <v>97</v>
      </c>
    </row>
    <row r="10" spans="1:45" x14ac:dyDescent="0.2">
      <c r="A10" s="6">
        <v>1075072</v>
      </c>
      <c r="B10" s="6">
        <v>1075916</v>
      </c>
      <c r="C10" s="6" t="str">
        <f t="shared" si="0"/>
        <v>Aquifer</v>
      </c>
      <c r="D10" s="6" t="str">
        <f t="shared" si="1"/>
        <v>Aquifer - Sto:lo-AQ6a</v>
      </c>
      <c r="E10" s="6" t="str">
        <f t="shared" si="2"/>
        <v>Aquifer 
Stó:lō</v>
      </c>
      <c r="F10" s="6" t="s">
        <v>1717</v>
      </c>
      <c r="G10" s="6" t="str">
        <f t="shared" si="3"/>
        <v>Water</v>
      </c>
      <c r="K10" s="6">
        <v>1075071.649</v>
      </c>
      <c r="L10" s="6">
        <v>1075959.2</v>
      </c>
      <c r="M10" s="6">
        <v>593012</v>
      </c>
      <c r="N10" s="6">
        <v>5450474</v>
      </c>
      <c r="O10" s="6" t="s">
        <v>1114</v>
      </c>
      <c r="P10" s="6" t="s">
        <v>1473</v>
      </c>
      <c r="Q10" s="6" t="s">
        <v>902</v>
      </c>
      <c r="R10" s="6">
        <v>0</v>
      </c>
      <c r="S10" s="6" t="s">
        <v>1732</v>
      </c>
      <c r="T10" s="6" t="s">
        <v>1718</v>
      </c>
      <c r="U10" s="6" t="s">
        <v>1319</v>
      </c>
      <c r="W10" s="6" t="s">
        <v>1279</v>
      </c>
      <c r="X10" s="6" t="s">
        <v>1320</v>
      </c>
      <c r="Y10" s="6" t="s">
        <v>1161</v>
      </c>
      <c r="Z10" s="6" t="s">
        <v>907</v>
      </c>
      <c r="AA10" s="7">
        <v>44597</v>
      </c>
      <c r="AB10" s="6" t="s">
        <v>908</v>
      </c>
      <c r="AC10" s="6" t="s">
        <v>1474</v>
      </c>
      <c r="AD10" s="6" t="s">
        <v>1474</v>
      </c>
      <c r="AE10" s="6" t="s">
        <v>1474</v>
      </c>
      <c r="AF10" s="6" t="s">
        <v>1474</v>
      </c>
      <c r="AJ10" s="6">
        <v>578890</v>
      </c>
      <c r="AK10" s="6">
        <v>5442238</v>
      </c>
      <c r="AP10" s="6" t="s">
        <v>1637</v>
      </c>
      <c r="AQ10" s="6">
        <v>144</v>
      </c>
    </row>
    <row r="11" spans="1:45" x14ac:dyDescent="0.2">
      <c r="A11" s="6">
        <v>1042821</v>
      </c>
      <c r="B11" s="6">
        <v>1049150</v>
      </c>
      <c r="C11" s="6" t="str">
        <f t="shared" si="0"/>
        <v>Aquifer</v>
      </c>
      <c r="D11" s="6" t="str">
        <f t="shared" si="1"/>
        <v>Aquifer - Sto:lo-AQ1</v>
      </c>
      <c r="E11" s="6" t="str">
        <f t="shared" si="2"/>
        <v>Aquifer 
Stó:lō</v>
      </c>
      <c r="F11" s="6" t="s">
        <v>1717</v>
      </c>
      <c r="G11" s="6" t="str">
        <f t="shared" si="3"/>
        <v>Water</v>
      </c>
      <c r="K11" s="6">
        <v>1042820.44</v>
      </c>
      <c r="L11" s="6">
        <v>1049144.487</v>
      </c>
      <c r="M11" s="6">
        <v>612894</v>
      </c>
      <c r="N11" s="6">
        <v>5469917</v>
      </c>
      <c r="O11" s="6" t="s">
        <v>1114</v>
      </c>
      <c r="P11" s="6" t="s">
        <v>1318</v>
      </c>
      <c r="Q11" s="6" t="s">
        <v>902</v>
      </c>
      <c r="R11" s="6">
        <v>0</v>
      </c>
      <c r="S11" s="6" t="s">
        <v>1732</v>
      </c>
      <c r="T11" s="6" t="s">
        <v>1718</v>
      </c>
      <c r="U11" s="6" t="s">
        <v>1319</v>
      </c>
      <c r="W11" s="6" t="s">
        <v>954</v>
      </c>
      <c r="X11" s="6" t="s">
        <v>1320</v>
      </c>
      <c r="Y11" s="6" t="s">
        <v>906</v>
      </c>
      <c r="Z11" s="6" t="s">
        <v>907</v>
      </c>
      <c r="AA11" s="7">
        <v>44597</v>
      </c>
      <c r="AB11" s="6" t="s">
        <v>908</v>
      </c>
      <c r="AC11" s="6" t="s">
        <v>1321</v>
      </c>
      <c r="AD11" s="6" t="s">
        <v>1321</v>
      </c>
      <c r="AE11" s="6" t="s">
        <v>1321</v>
      </c>
      <c r="AF11" s="6" t="s">
        <v>1321</v>
      </c>
      <c r="AJ11" s="6">
        <v>607086</v>
      </c>
      <c r="AK11" s="6">
        <v>5469052</v>
      </c>
      <c r="AP11" s="6" t="s">
        <v>1637</v>
      </c>
      <c r="AQ11" s="6">
        <v>228</v>
      </c>
      <c r="AR11" s="6">
        <v>82</v>
      </c>
    </row>
    <row r="12" spans="1:45" x14ac:dyDescent="0.2">
      <c r="A12" s="6">
        <v>1052267</v>
      </c>
      <c r="B12" s="6">
        <v>1061273</v>
      </c>
      <c r="C12" s="6" t="str">
        <f t="shared" si="0"/>
        <v>Aquifer</v>
      </c>
      <c r="D12" s="6" t="str">
        <f t="shared" si="1"/>
        <v>Aquifer - Sto:lo-AQ3</v>
      </c>
      <c r="E12" s="6" t="str">
        <f t="shared" si="2"/>
        <v>Aquifer 
Stó:lō</v>
      </c>
      <c r="F12" s="6" t="s">
        <v>1717</v>
      </c>
      <c r="G12" s="6" t="str">
        <f t="shared" si="3"/>
        <v>Water</v>
      </c>
      <c r="K12" s="6">
        <v>1052263.483</v>
      </c>
      <c r="L12" s="6">
        <v>1061269.7390000001</v>
      </c>
      <c r="M12" s="6">
        <v>604038</v>
      </c>
      <c r="N12" s="6">
        <v>5468548</v>
      </c>
      <c r="O12" s="6" t="s">
        <v>1114</v>
      </c>
      <c r="P12" s="6" t="s">
        <v>1352</v>
      </c>
      <c r="Q12" s="6" t="s">
        <v>902</v>
      </c>
      <c r="R12" s="6">
        <v>0</v>
      </c>
      <c r="S12" s="6" t="s">
        <v>1732</v>
      </c>
      <c r="T12" s="6" t="s">
        <v>1718</v>
      </c>
      <c r="U12" s="6" t="s">
        <v>1319</v>
      </c>
      <c r="W12" s="6" t="s">
        <v>954</v>
      </c>
      <c r="X12" s="6" t="s">
        <v>1353</v>
      </c>
      <c r="Y12" s="6" t="s">
        <v>906</v>
      </c>
      <c r="Z12" s="6" t="s">
        <v>907</v>
      </c>
      <c r="AA12" s="7">
        <v>44597</v>
      </c>
      <c r="AB12" s="6" t="s">
        <v>908</v>
      </c>
      <c r="AC12" s="6" t="s">
        <v>1321</v>
      </c>
      <c r="AD12" s="6" t="s">
        <v>1321</v>
      </c>
      <c r="AE12" s="6" t="s">
        <v>1321</v>
      </c>
      <c r="AF12" s="6" t="s">
        <v>1321</v>
      </c>
      <c r="AJ12" s="6">
        <v>598482</v>
      </c>
      <c r="AK12" s="6">
        <v>5461842</v>
      </c>
      <c r="AP12" s="6" t="s">
        <v>1637</v>
      </c>
      <c r="AQ12" s="6">
        <v>243</v>
      </c>
      <c r="AR12" s="6">
        <v>97</v>
      </c>
    </row>
    <row r="13" spans="1:45" x14ac:dyDescent="0.2">
      <c r="A13" s="6">
        <v>1075072</v>
      </c>
      <c r="B13" s="6">
        <v>1075916</v>
      </c>
      <c r="C13" s="6" t="str">
        <f t="shared" si="0"/>
        <v>Aquifer</v>
      </c>
      <c r="D13" s="6" t="str">
        <f t="shared" si="1"/>
        <v>Aquifer - Sto:lo-AQ6a</v>
      </c>
      <c r="E13" s="6" t="str">
        <f t="shared" si="2"/>
        <v>Aquifer 
Stó:lō</v>
      </c>
      <c r="F13" s="6" t="s">
        <v>1717</v>
      </c>
      <c r="G13" s="6" t="str">
        <f t="shared" si="3"/>
        <v>Water</v>
      </c>
      <c r="K13" s="6">
        <v>1075071.649</v>
      </c>
      <c r="L13" s="6">
        <v>1075959.2</v>
      </c>
      <c r="M13" s="6">
        <v>593012</v>
      </c>
      <c r="N13" s="6">
        <v>5450474</v>
      </c>
      <c r="O13" s="6" t="s">
        <v>1114</v>
      </c>
      <c r="P13" s="6" t="s">
        <v>1473</v>
      </c>
      <c r="Q13" s="6" t="s">
        <v>902</v>
      </c>
      <c r="R13" s="6">
        <v>0</v>
      </c>
      <c r="S13" s="6" t="s">
        <v>1732</v>
      </c>
      <c r="T13" s="6" t="s">
        <v>1718</v>
      </c>
      <c r="U13" s="6" t="s">
        <v>1319</v>
      </c>
      <c r="W13" s="6" t="s">
        <v>1279</v>
      </c>
      <c r="X13" s="6" t="s">
        <v>1320</v>
      </c>
      <c r="Y13" s="6" t="s">
        <v>1161</v>
      </c>
      <c r="Z13" s="6" t="s">
        <v>907</v>
      </c>
      <c r="AA13" s="7">
        <v>44597</v>
      </c>
      <c r="AB13" s="6" t="s">
        <v>908</v>
      </c>
      <c r="AC13" s="6" t="s">
        <v>1474</v>
      </c>
      <c r="AD13" s="6" t="s">
        <v>1474</v>
      </c>
      <c r="AE13" s="6" t="s">
        <v>1474</v>
      </c>
      <c r="AF13" s="6" t="s">
        <v>1474</v>
      </c>
      <c r="AJ13" s="6">
        <v>578890</v>
      </c>
      <c r="AK13" s="6">
        <v>5442238</v>
      </c>
      <c r="AP13" s="6" t="s">
        <v>1637</v>
      </c>
      <c r="AQ13" s="6">
        <v>290</v>
      </c>
      <c r="AR13" s="6">
        <v>144</v>
      </c>
    </row>
    <row r="14" spans="1:45" x14ac:dyDescent="0.2">
      <c r="A14" s="6">
        <v>1070590</v>
      </c>
      <c r="C14" s="6" t="str">
        <f t="shared" si="0"/>
        <v>Ceremonial Area</v>
      </c>
      <c r="D14" s="6" t="str">
        <f t="shared" si="1"/>
        <v>Ceremonial Area - SP5b-CR1-1206-F2-1</v>
      </c>
      <c r="E14" s="6" t="str">
        <f t="shared" si="2"/>
        <v>Ceremonial area, cloth offerings (white/green cloth) on cedar sapling,</v>
      </c>
      <c r="F14" s="6" t="s">
        <v>1717</v>
      </c>
      <c r="G14" s="6" t="str">
        <f t="shared" si="3"/>
        <v>Land</v>
      </c>
      <c r="K14" s="6">
        <v>1070589.18</v>
      </c>
      <c r="M14" s="6">
        <v>595976</v>
      </c>
      <c r="N14" s="6">
        <v>5453725</v>
      </c>
      <c r="O14" s="6" t="s">
        <v>1114</v>
      </c>
      <c r="P14" s="6" t="s">
        <v>1436</v>
      </c>
      <c r="Q14" s="6" t="s">
        <v>1437</v>
      </c>
      <c r="R14" s="6">
        <v>5</v>
      </c>
      <c r="S14" s="6" t="s">
        <v>1733</v>
      </c>
      <c r="T14" s="6" t="s">
        <v>1719</v>
      </c>
      <c r="U14" s="6" t="s">
        <v>1438</v>
      </c>
      <c r="W14" s="6" t="s">
        <v>904</v>
      </c>
      <c r="X14" s="6" t="s">
        <v>1705</v>
      </c>
      <c r="Y14" s="6" t="s">
        <v>906</v>
      </c>
      <c r="Z14" s="6" t="s">
        <v>907</v>
      </c>
      <c r="AA14" s="7">
        <v>44597</v>
      </c>
      <c r="AB14" s="6" t="s">
        <v>908</v>
      </c>
      <c r="AC14" s="6" t="s">
        <v>1706</v>
      </c>
      <c r="AD14" s="6" t="s">
        <v>1706</v>
      </c>
      <c r="AE14" s="6" t="s">
        <v>1706</v>
      </c>
      <c r="AF14" s="6" t="s">
        <v>1706</v>
      </c>
      <c r="AN14" s="6" t="s">
        <v>1704</v>
      </c>
      <c r="AP14" s="6" t="s">
        <v>1645</v>
      </c>
    </row>
    <row r="15" spans="1:45" x14ac:dyDescent="0.2">
      <c r="A15" s="6">
        <v>1070590</v>
      </c>
      <c r="C15" s="6" t="str">
        <f t="shared" si="0"/>
        <v>Ceremonial Area</v>
      </c>
      <c r="D15" s="6" t="str">
        <f t="shared" si="1"/>
        <v>Ceremonial Area - SP5b-CR1-1206-F2-2</v>
      </c>
      <c r="E15" s="6" t="str">
        <f t="shared" si="2"/>
        <v>Ceremonial area, cloth offerings (white/green cloth) on cedar sapling,</v>
      </c>
      <c r="F15" s="6" t="s">
        <v>1717</v>
      </c>
      <c r="G15" s="6" t="str">
        <f t="shared" si="3"/>
        <v>Land</v>
      </c>
      <c r="K15" s="6">
        <v>1070589.0160000001</v>
      </c>
      <c r="M15" s="6">
        <v>595977</v>
      </c>
      <c r="N15" s="6">
        <v>5453725</v>
      </c>
      <c r="O15" s="6" t="s">
        <v>1114</v>
      </c>
      <c r="P15" s="6" t="s">
        <v>1707</v>
      </c>
      <c r="Q15" s="6" t="s">
        <v>1437</v>
      </c>
      <c r="R15" s="6">
        <v>5</v>
      </c>
      <c r="S15" s="6" t="s">
        <v>1733</v>
      </c>
      <c r="T15" s="6" t="s">
        <v>1719</v>
      </c>
      <c r="U15" s="6" t="s">
        <v>1438</v>
      </c>
      <c r="W15" s="6" t="s">
        <v>904</v>
      </c>
      <c r="X15" s="6" t="s">
        <v>1708</v>
      </c>
      <c r="Y15" s="6" t="s">
        <v>906</v>
      </c>
      <c r="Z15" s="6" t="s">
        <v>907</v>
      </c>
      <c r="AA15" s="7">
        <v>44230</v>
      </c>
      <c r="AB15" s="6" t="s">
        <v>1022</v>
      </c>
      <c r="AC15" s="6" t="s">
        <v>1706</v>
      </c>
      <c r="AD15" s="6" t="s">
        <v>1706</v>
      </c>
      <c r="AE15" s="6" t="s">
        <v>1706</v>
      </c>
      <c r="AF15" s="6" t="s">
        <v>1706</v>
      </c>
      <c r="AN15" s="6" t="s">
        <v>1704</v>
      </c>
      <c r="AP15" s="6" t="s">
        <v>1645</v>
      </c>
    </row>
    <row r="16" spans="1:45" x14ac:dyDescent="0.2">
      <c r="A16" s="6">
        <v>1070590</v>
      </c>
      <c r="C16" s="6" t="str">
        <f t="shared" si="0"/>
        <v>Ceremonial Area</v>
      </c>
      <c r="D16" s="6" t="str">
        <f t="shared" si="1"/>
        <v>Ceremonial Area - SP5b-CR1-1206-F2-1</v>
      </c>
      <c r="E16" s="6" t="str">
        <f t="shared" si="2"/>
        <v>Ceremonial area, cloth offerings (white/green cloth) on cedar sapling,</v>
      </c>
      <c r="F16" s="6" t="s">
        <v>1717</v>
      </c>
      <c r="G16" s="6" t="str">
        <f t="shared" si="3"/>
        <v>Land</v>
      </c>
      <c r="K16" s="6">
        <v>1070589.18</v>
      </c>
      <c r="M16" s="6">
        <v>595976</v>
      </c>
      <c r="N16" s="6">
        <v>5453725</v>
      </c>
      <c r="O16" s="6" t="s">
        <v>1114</v>
      </c>
      <c r="P16" s="6" t="s">
        <v>1436</v>
      </c>
      <c r="Q16" s="6" t="s">
        <v>1437</v>
      </c>
      <c r="R16" s="6">
        <v>5</v>
      </c>
      <c r="S16" s="6" t="s">
        <v>1733</v>
      </c>
      <c r="T16" s="6" t="s">
        <v>1719</v>
      </c>
      <c r="U16" s="6" t="s">
        <v>1438</v>
      </c>
      <c r="W16" s="6" t="s">
        <v>904</v>
      </c>
      <c r="X16" s="6" t="s">
        <v>1705</v>
      </c>
      <c r="Y16" s="6" t="s">
        <v>906</v>
      </c>
      <c r="Z16" s="6" t="s">
        <v>907</v>
      </c>
      <c r="AA16" s="7">
        <v>44597</v>
      </c>
      <c r="AB16" s="6" t="s">
        <v>908</v>
      </c>
      <c r="AC16" s="6" t="s">
        <v>1706</v>
      </c>
      <c r="AD16" s="6" t="s">
        <v>1706</v>
      </c>
      <c r="AE16" s="6" t="s">
        <v>1706</v>
      </c>
      <c r="AF16" s="6" t="s">
        <v>1706</v>
      </c>
      <c r="AN16" s="6" t="s">
        <v>1704</v>
      </c>
      <c r="AP16" s="6" t="s">
        <v>1645</v>
      </c>
    </row>
    <row r="17" spans="1:44" x14ac:dyDescent="0.2">
      <c r="A17" s="6">
        <v>1070590</v>
      </c>
      <c r="C17" s="6" t="str">
        <f t="shared" si="0"/>
        <v>Ceremonial Area</v>
      </c>
      <c r="D17" s="6" t="str">
        <f t="shared" si="1"/>
        <v>Ceremonial Area - SP5b-CR1-1206-F2-2</v>
      </c>
      <c r="E17" s="6" t="str">
        <f t="shared" si="2"/>
        <v>Ceremonial area, cloth offerings (white/green cloth) on cedar sapling,</v>
      </c>
      <c r="F17" s="6" t="s">
        <v>1717</v>
      </c>
      <c r="G17" s="6" t="str">
        <f t="shared" si="3"/>
        <v>Land</v>
      </c>
      <c r="K17" s="6">
        <v>1070589.0160000001</v>
      </c>
      <c r="M17" s="6">
        <v>595977</v>
      </c>
      <c r="N17" s="6">
        <v>5453725</v>
      </c>
      <c r="O17" s="6" t="s">
        <v>1114</v>
      </c>
      <c r="P17" s="6" t="s">
        <v>1707</v>
      </c>
      <c r="Q17" s="6" t="s">
        <v>1437</v>
      </c>
      <c r="R17" s="6">
        <v>5</v>
      </c>
      <c r="S17" s="6" t="s">
        <v>1733</v>
      </c>
      <c r="T17" s="6" t="s">
        <v>1719</v>
      </c>
      <c r="U17" s="6" t="s">
        <v>1438</v>
      </c>
      <c r="W17" s="6" t="s">
        <v>904</v>
      </c>
      <c r="X17" s="6" t="s">
        <v>1708</v>
      </c>
      <c r="Y17" s="6" t="s">
        <v>906</v>
      </c>
      <c r="Z17" s="6" t="s">
        <v>907</v>
      </c>
      <c r="AA17" s="7">
        <v>44230</v>
      </c>
      <c r="AB17" s="6" t="s">
        <v>1022</v>
      </c>
      <c r="AC17" s="6" t="s">
        <v>1706</v>
      </c>
      <c r="AD17" s="6" t="s">
        <v>1706</v>
      </c>
      <c r="AE17" s="6" t="s">
        <v>1706</v>
      </c>
      <c r="AF17" s="6" t="s">
        <v>1706</v>
      </c>
      <c r="AN17" s="6" t="s">
        <v>1704</v>
      </c>
      <c r="AP17" s="6" t="s">
        <v>1645</v>
      </c>
    </row>
    <row r="18" spans="1:44" x14ac:dyDescent="0.2">
      <c r="A18" s="6">
        <v>1070590</v>
      </c>
      <c r="C18" s="6" t="str">
        <f t="shared" si="0"/>
        <v>Ceremonial Area</v>
      </c>
      <c r="D18" s="6" t="str">
        <f t="shared" si="1"/>
        <v>Ceremonial Area - SP5b-CR1-1206-F2-1</v>
      </c>
      <c r="E18" s="6" t="str">
        <f t="shared" si="2"/>
        <v>Ceremonial area, cloth offerings (white/green cloth) on cedar sapling,</v>
      </c>
      <c r="F18" s="6" t="s">
        <v>1717</v>
      </c>
      <c r="G18" s="6" t="str">
        <f t="shared" si="3"/>
        <v>Land</v>
      </c>
      <c r="K18" s="6">
        <v>1070589.18</v>
      </c>
      <c r="M18" s="6">
        <v>595976</v>
      </c>
      <c r="N18" s="6">
        <v>5453725</v>
      </c>
      <c r="O18" s="6" t="s">
        <v>1114</v>
      </c>
      <c r="P18" s="6" t="s">
        <v>1436</v>
      </c>
      <c r="Q18" s="6" t="s">
        <v>1437</v>
      </c>
      <c r="R18" s="6">
        <v>5</v>
      </c>
      <c r="S18" s="6" t="s">
        <v>1733</v>
      </c>
      <c r="T18" s="6" t="s">
        <v>1719</v>
      </c>
      <c r="U18" s="6" t="s">
        <v>1438</v>
      </c>
      <c r="W18" s="6" t="s">
        <v>904</v>
      </c>
      <c r="X18" s="6" t="s">
        <v>1705</v>
      </c>
      <c r="Y18" s="6" t="s">
        <v>906</v>
      </c>
      <c r="Z18" s="6" t="s">
        <v>907</v>
      </c>
      <c r="AA18" s="7">
        <v>44597</v>
      </c>
      <c r="AB18" s="6" t="s">
        <v>908</v>
      </c>
      <c r="AC18" s="6" t="s">
        <v>1706</v>
      </c>
      <c r="AD18" s="6" t="s">
        <v>1706</v>
      </c>
      <c r="AE18" s="6" t="s">
        <v>1706</v>
      </c>
      <c r="AF18" s="6" t="s">
        <v>1706</v>
      </c>
      <c r="AN18" s="6" t="s">
        <v>1704</v>
      </c>
      <c r="AP18" s="6" t="s">
        <v>1645</v>
      </c>
      <c r="AQ18" s="6">
        <v>128</v>
      </c>
    </row>
    <row r="19" spans="1:44" x14ac:dyDescent="0.2">
      <c r="A19" s="6">
        <v>1070590</v>
      </c>
      <c r="C19" s="6" t="str">
        <f t="shared" si="0"/>
        <v>Ceremonial Area</v>
      </c>
      <c r="D19" s="6" t="str">
        <f t="shared" si="1"/>
        <v>Ceremonial Area - SP5b-CR1-1206-F2-2</v>
      </c>
      <c r="E19" s="6" t="str">
        <f t="shared" si="2"/>
        <v>Ceremonial area, cloth offerings (white/green cloth) on cedar sapling,</v>
      </c>
      <c r="F19" s="6" t="s">
        <v>1717</v>
      </c>
      <c r="G19" s="6" t="str">
        <f t="shared" si="3"/>
        <v>Land</v>
      </c>
      <c r="K19" s="6">
        <v>1070589.0160000001</v>
      </c>
      <c r="M19" s="6">
        <v>595977</v>
      </c>
      <c r="N19" s="6">
        <v>5453725</v>
      </c>
      <c r="O19" s="6" t="s">
        <v>1114</v>
      </c>
      <c r="P19" s="6" t="s">
        <v>1707</v>
      </c>
      <c r="Q19" s="6" t="s">
        <v>1437</v>
      </c>
      <c r="R19" s="6">
        <v>5</v>
      </c>
      <c r="S19" s="6" t="s">
        <v>1733</v>
      </c>
      <c r="T19" s="6" t="s">
        <v>1719</v>
      </c>
      <c r="U19" s="6" t="s">
        <v>1438</v>
      </c>
      <c r="W19" s="6" t="s">
        <v>904</v>
      </c>
      <c r="X19" s="6" t="s">
        <v>1708</v>
      </c>
      <c r="Y19" s="6" t="s">
        <v>906</v>
      </c>
      <c r="Z19" s="6" t="s">
        <v>907</v>
      </c>
      <c r="AA19" s="7">
        <v>44230</v>
      </c>
      <c r="AB19" s="6" t="s">
        <v>1022</v>
      </c>
      <c r="AC19" s="6" t="s">
        <v>1706</v>
      </c>
      <c r="AD19" s="6" t="s">
        <v>1706</v>
      </c>
      <c r="AE19" s="6" t="s">
        <v>1706</v>
      </c>
      <c r="AF19" s="6" t="s">
        <v>1706</v>
      </c>
      <c r="AN19" s="6" t="s">
        <v>1704</v>
      </c>
      <c r="AP19" s="6" t="s">
        <v>1645</v>
      </c>
      <c r="AQ19" s="6">
        <v>129</v>
      </c>
    </row>
    <row r="20" spans="1:44" x14ac:dyDescent="0.2">
      <c r="A20" s="6">
        <v>1070590</v>
      </c>
      <c r="C20" s="6" t="str">
        <f t="shared" si="0"/>
        <v>Ceremonial Area</v>
      </c>
      <c r="D20" s="6" t="str">
        <f t="shared" si="1"/>
        <v>Ceremonial Area - SP5b-CR1-1206-F2-1</v>
      </c>
      <c r="E20" s="6" t="str">
        <f t="shared" si="2"/>
        <v>Ceremonial area, cloth offerings (white/green cloth) on cedar sapling,</v>
      </c>
      <c r="F20" s="6" t="s">
        <v>1717</v>
      </c>
      <c r="G20" s="6" t="str">
        <f t="shared" si="3"/>
        <v>Land</v>
      </c>
      <c r="K20" s="6">
        <v>1070589.18</v>
      </c>
      <c r="M20" s="6">
        <v>595976</v>
      </c>
      <c r="N20" s="6">
        <v>5453725</v>
      </c>
      <c r="O20" s="6" t="s">
        <v>1114</v>
      </c>
      <c r="P20" s="6" t="s">
        <v>1436</v>
      </c>
      <c r="Q20" s="6" t="s">
        <v>1437</v>
      </c>
      <c r="R20" s="6">
        <v>5</v>
      </c>
      <c r="S20" s="6" t="s">
        <v>1733</v>
      </c>
      <c r="T20" s="6" t="s">
        <v>1719</v>
      </c>
      <c r="U20" s="6" t="s">
        <v>1438</v>
      </c>
      <c r="W20" s="6" t="s">
        <v>904</v>
      </c>
      <c r="X20" s="6" t="s">
        <v>1705</v>
      </c>
      <c r="Y20" s="6" t="s">
        <v>906</v>
      </c>
      <c r="Z20" s="6" t="s">
        <v>907</v>
      </c>
      <c r="AA20" s="7">
        <v>44597</v>
      </c>
      <c r="AB20" s="6" t="s">
        <v>908</v>
      </c>
      <c r="AC20" s="6" t="s">
        <v>1706</v>
      </c>
      <c r="AD20" s="6" t="s">
        <v>1706</v>
      </c>
      <c r="AE20" s="6" t="s">
        <v>1706</v>
      </c>
      <c r="AF20" s="6" t="s">
        <v>1706</v>
      </c>
      <c r="AN20" s="6" t="s">
        <v>1704</v>
      </c>
      <c r="AP20" s="6" t="s">
        <v>1645</v>
      </c>
      <c r="AQ20" s="6">
        <v>274</v>
      </c>
      <c r="AR20" s="6">
        <v>128</v>
      </c>
    </row>
    <row r="21" spans="1:44" x14ac:dyDescent="0.2">
      <c r="A21" s="6">
        <v>1070590</v>
      </c>
      <c r="C21" s="6" t="str">
        <f t="shared" si="0"/>
        <v>Ceremonial Area</v>
      </c>
      <c r="D21" s="6" t="str">
        <f t="shared" si="1"/>
        <v>Ceremonial Area - SP5b-CR1-1206-F2-2</v>
      </c>
      <c r="E21" s="6" t="str">
        <f t="shared" si="2"/>
        <v>Ceremonial area, cloth offerings (white/green cloth) on cedar sapling,</v>
      </c>
      <c r="F21" s="6" t="s">
        <v>1717</v>
      </c>
      <c r="G21" s="6" t="str">
        <f t="shared" si="3"/>
        <v>Land</v>
      </c>
      <c r="K21" s="6">
        <v>1070589.0160000001</v>
      </c>
      <c r="M21" s="6">
        <v>595977</v>
      </c>
      <c r="N21" s="6">
        <v>5453725</v>
      </c>
      <c r="O21" s="6" t="s">
        <v>1114</v>
      </c>
      <c r="P21" s="6" t="s">
        <v>1707</v>
      </c>
      <c r="Q21" s="6" t="s">
        <v>1437</v>
      </c>
      <c r="R21" s="6">
        <v>5</v>
      </c>
      <c r="S21" s="6" t="s">
        <v>1733</v>
      </c>
      <c r="T21" s="6" t="s">
        <v>1719</v>
      </c>
      <c r="U21" s="6" t="s">
        <v>1438</v>
      </c>
      <c r="W21" s="6" t="s">
        <v>904</v>
      </c>
      <c r="X21" s="6" t="s">
        <v>1708</v>
      </c>
      <c r="Y21" s="6" t="s">
        <v>906</v>
      </c>
      <c r="Z21" s="6" t="s">
        <v>907</v>
      </c>
      <c r="AA21" s="7">
        <v>44230</v>
      </c>
      <c r="AB21" s="6" t="s">
        <v>1022</v>
      </c>
      <c r="AC21" s="6" t="s">
        <v>1706</v>
      </c>
      <c r="AD21" s="6" t="s">
        <v>1706</v>
      </c>
      <c r="AE21" s="6" t="s">
        <v>1706</v>
      </c>
      <c r="AF21" s="6" t="s">
        <v>1706</v>
      </c>
      <c r="AN21" s="6" t="s">
        <v>1704</v>
      </c>
      <c r="AP21" s="6" t="s">
        <v>1645</v>
      </c>
      <c r="AQ21" s="6">
        <v>275</v>
      </c>
      <c r="AR21" s="6">
        <v>129</v>
      </c>
    </row>
    <row r="22" spans="1:44" x14ac:dyDescent="0.2">
      <c r="A22" s="6">
        <v>1072887</v>
      </c>
      <c r="C22" s="6" t="str">
        <f t="shared" si="0"/>
        <v>Cultural Site</v>
      </c>
      <c r="D22" s="6" t="str">
        <f t="shared" si="1"/>
        <v>Cultural Site - SP5b-CR1-0219-2021-F1-1</v>
      </c>
      <c r="E22" s="6" t="str">
        <f t="shared" si="2"/>
        <v>Cultrually Modified Tree - Post 1846
Tapered Bark Stripped Tree (Cedar?)
Stó:lō? Linked to Stó:lō-938, Stó:lō-X3, Stó:lō-X4, Stó:lō-X5.</v>
      </c>
      <c r="F22" s="6" t="s">
        <v>1717</v>
      </c>
      <c r="G22" s="6" t="str">
        <f t="shared" si="3"/>
        <v>Tree</v>
      </c>
      <c r="K22" s="6">
        <v>1072887.1170000001</v>
      </c>
      <c r="M22" s="6">
        <v>594660</v>
      </c>
      <c r="N22" s="6">
        <v>5451882</v>
      </c>
      <c r="O22" s="6" t="s">
        <v>1114</v>
      </c>
      <c r="P22" s="6" t="s">
        <v>1457</v>
      </c>
      <c r="Q22" s="6" t="s">
        <v>902</v>
      </c>
      <c r="R22" s="6">
        <v>0</v>
      </c>
      <c r="S22" s="6" t="s">
        <v>1731</v>
      </c>
      <c r="T22" s="6" t="s">
        <v>1720</v>
      </c>
      <c r="U22" s="6" t="s">
        <v>1460</v>
      </c>
      <c r="W22" s="6" t="s">
        <v>904</v>
      </c>
      <c r="X22" s="6" t="s">
        <v>1461</v>
      </c>
      <c r="Y22" s="6" t="s">
        <v>906</v>
      </c>
      <c r="Z22" s="6" t="s">
        <v>907</v>
      </c>
      <c r="AA22" s="7">
        <v>44597</v>
      </c>
      <c r="AB22" s="6" t="s">
        <v>908</v>
      </c>
      <c r="AC22" s="6" t="s">
        <v>1713</v>
      </c>
      <c r="AD22" s="6" t="s">
        <v>1713</v>
      </c>
      <c r="AE22" s="6" t="s">
        <v>1713</v>
      </c>
      <c r="AF22" s="6" t="s">
        <v>1713</v>
      </c>
      <c r="AL22" s="6" t="s">
        <v>1458</v>
      </c>
      <c r="AM22" s="6" t="s">
        <v>1459</v>
      </c>
      <c r="AO22" s="6" t="s">
        <v>1193</v>
      </c>
      <c r="AP22" s="6" t="s">
        <v>1646</v>
      </c>
    </row>
    <row r="23" spans="1:44" x14ac:dyDescent="0.2">
      <c r="A23" s="6">
        <v>1072887</v>
      </c>
      <c r="C23" s="6" t="str">
        <f t="shared" si="0"/>
        <v>Cultural Site</v>
      </c>
      <c r="D23" s="6" t="str">
        <f t="shared" si="1"/>
        <v>Cultural Site - SP5b-CR1-0219-2021-F1-1</v>
      </c>
      <c r="E23" s="6" t="str">
        <f t="shared" si="2"/>
        <v>Cultrually Modified Tree - Post 1846
Tapered Bark Stripped Tree (Cedar?)
Stó:lō? Linked to Stó:lō-938, Stó:lō-X3, Stó:lō-X4, Stó:lō-X5.</v>
      </c>
      <c r="F23" s="6" t="s">
        <v>1717</v>
      </c>
      <c r="G23" s="6" t="str">
        <f t="shared" si="3"/>
        <v>Tree</v>
      </c>
      <c r="K23" s="6">
        <v>1072887.1170000001</v>
      </c>
      <c r="M23" s="6">
        <v>594660</v>
      </c>
      <c r="N23" s="6">
        <v>5451882</v>
      </c>
      <c r="O23" s="6" t="s">
        <v>1114</v>
      </c>
      <c r="P23" s="6" t="s">
        <v>1457</v>
      </c>
      <c r="Q23" s="6" t="s">
        <v>902</v>
      </c>
      <c r="R23" s="6">
        <v>0</v>
      </c>
      <c r="S23" s="6" t="s">
        <v>1731</v>
      </c>
      <c r="T23" s="6" t="s">
        <v>1720</v>
      </c>
      <c r="U23" s="6" t="s">
        <v>1460</v>
      </c>
      <c r="W23" s="6" t="s">
        <v>904</v>
      </c>
      <c r="X23" s="6" t="s">
        <v>1461</v>
      </c>
      <c r="Y23" s="6" t="s">
        <v>906</v>
      </c>
      <c r="Z23" s="6" t="s">
        <v>907</v>
      </c>
      <c r="AA23" s="7">
        <v>44597</v>
      </c>
      <c r="AB23" s="6" t="s">
        <v>908</v>
      </c>
      <c r="AC23" s="6" t="s">
        <v>1713</v>
      </c>
      <c r="AD23" s="6" t="s">
        <v>1713</v>
      </c>
      <c r="AE23" s="6" t="s">
        <v>1713</v>
      </c>
      <c r="AF23" s="6" t="s">
        <v>1713</v>
      </c>
      <c r="AL23" s="6" t="s">
        <v>1458</v>
      </c>
      <c r="AM23" s="6" t="s">
        <v>1459</v>
      </c>
      <c r="AO23" s="6" t="s">
        <v>1193</v>
      </c>
      <c r="AP23" s="6" t="s">
        <v>1646</v>
      </c>
    </row>
    <row r="24" spans="1:44" x14ac:dyDescent="0.2">
      <c r="A24" s="6">
        <v>1072887</v>
      </c>
      <c r="C24" s="6" t="str">
        <f t="shared" si="0"/>
        <v>Cultural Site</v>
      </c>
      <c r="D24" s="6" t="str">
        <f t="shared" si="1"/>
        <v>Cultural Site - SP5b-CR1-0219-2021-F1-1</v>
      </c>
      <c r="E24" s="6" t="str">
        <f t="shared" si="2"/>
        <v>Cultrually Modified Tree - Post 1846
Tapered Bark Stripped Tree (Cedar?)
Stó:lō? Linked to Stó:lō-938, Stó:lō-X3, Stó:lō-X4, Stó:lō-X5.</v>
      </c>
      <c r="F24" s="6" t="s">
        <v>1717</v>
      </c>
      <c r="G24" s="6" t="str">
        <f t="shared" si="3"/>
        <v>Tree</v>
      </c>
      <c r="K24" s="6">
        <v>1072887.1170000001</v>
      </c>
      <c r="M24" s="6">
        <v>594660</v>
      </c>
      <c r="N24" s="6">
        <v>5451882</v>
      </c>
      <c r="O24" s="6" t="s">
        <v>1114</v>
      </c>
      <c r="P24" s="6" t="s">
        <v>1457</v>
      </c>
      <c r="Q24" s="6" t="s">
        <v>902</v>
      </c>
      <c r="R24" s="6">
        <v>0</v>
      </c>
      <c r="S24" s="6" t="s">
        <v>1731</v>
      </c>
      <c r="T24" s="6" t="s">
        <v>1720</v>
      </c>
      <c r="U24" s="6" t="s">
        <v>1460</v>
      </c>
      <c r="W24" s="6" t="s">
        <v>904</v>
      </c>
      <c r="X24" s="6" t="s">
        <v>1461</v>
      </c>
      <c r="Y24" s="6" t="s">
        <v>906</v>
      </c>
      <c r="Z24" s="6" t="s">
        <v>907</v>
      </c>
      <c r="AA24" s="7">
        <v>44597</v>
      </c>
      <c r="AB24" s="6" t="s">
        <v>908</v>
      </c>
      <c r="AC24" s="6" t="s">
        <v>1713</v>
      </c>
      <c r="AD24" s="6" t="s">
        <v>1713</v>
      </c>
      <c r="AE24" s="6" t="s">
        <v>1713</v>
      </c>
      <c r="AF24" s="6" t="s">
        <v>1713</v>
      </c>
      <c r="AL24" s="6" t="s">
        <v>1458</v>
      </c>
      <c r="AM24" s="6" t="s">
        <v>1459</v>
      </c>
      <c r="AO24" s="6" t="s">
        <v>1193</v>
      </c>
      <c r="AP24" s="6" t="s">
        <v>1646</v>
      </c>
      <c r="AQ24" s="6">
        <v>138</v>
      </c>
    </row>
    <row r="25" spans="1:44" x14ac:dyDescent="0.2">
      <c r="A25" s="6">
        <v>1072887</v>
      </c>
      <c r="C25" s="6" t="str">
        <f t="shared" si="0"/>
        <v>Cultural Site</v>
      </c>
      <c r="D25" s="6" t="str">
        <f t="shared" si="1"/>
        <v>Cultural Site - SP5b-CR1-0219-2021-F1-1</v>
      </c>
      <c r="E25" s="6" t="str">
        <f t="shared" si="2"/>
        <v>Cultrually Modified Tree - Post 1846
Tapered Bark Stripped Tree (Cedar?)
Stó:lō? Linked to Stó:lō-938, Stó:lō-X3, Stó:lō-X4, Stó:lō-X5.</v>
      </c>
      <c r="F25" s="6" t="s">
        <v>1717</v>
      </c>
      <c r="G25" s="6" t="str">
        <f t="shared" si="3"/>
        <v>Tree</v>
      </c>
      <c r="K25" s="6">
        <v>1072887.1170000001</v>
      </c>
      <c r="M25" s="6">
        <v>594660</v>
      </c>
      <c r="N25" s="6">
        <v>5451882</v>
      </c>
      <c r="O25" s="6" t="s">
        <v>1114</v>
      </c>
      <c r="P25" s="6" t="s">
        <v>1457</v>
      </c>
      <c r="Q25" s="6" t="s">
        <v>902</v>
      </c>
      <c r="R25" s="6">
        <v>0</v>
      </c>
      <c r="S25" s="6" t="s">
        <v>1731</v>
      </c>
      <c r="T25" s="6" t="s">
        <v>1720</v>
      </c>
      <c r="U25" s="6" t="s">
        <v>1460</v>
      </c>
      <c r="W25" s="6" t="s">
        <v>904</v>
      </c>
      <c r="X25" s="6" t="s">
        <v>1461</v>
      </c>
      <c r="Y25" s="6" t="s">
        <v>906</v>
      </c>
      <c r="Z25" s="6" t="s">
        <v>907</v>
      </c>
      <c r="AA25" s="7">
        <v>44597</v>
      </c>
      <c r="AB25" s="6" t="s">
        <v>908</v>
      </c>
      <c r="AC25" s="6" t="s">
        <v>1713</v>
      </c>
      <c r="AD25" s="6" t="s">
        <v>1713</v>
      </c>
      <c r="AE25" s="6" t="s">
        <v>1713</v>
      </c>
      <c r="AF25" s="6" t="s">
        <v>1713</v>
      </c>
      <c r="AL25" s="6" t="s">
        <v>1458</v>
      </c>
      <c r="AM25" s="6" t="s">
        <v>1459</v>
      </c>
      <c r="AO25" s="6" t="s">
        <v>1193</v>
      </c>
      <c r="AP25" s="6" t="s">
        <v>1646</v>
      </c>
      <c r="AQ25" s="6">
        <v>284</v>
      </c>
      <c r="AR25" s="6">
        <v>138</v>
      </c>
    </row>
    <row r="26" spans="1:44" x14ac:dyDescent="0.2">
      <c r="A26" s="6">
        <v>1042480</v>
      </c>
      <c r="C26" s="6" t="str">
        <f t="shared" si="0"/>
        <v>Cultural Site</v>
      </c>
      <c r="D26" s="6" t="str">
        <f t="shared" si="1"/>
        <v>Cultural Site - SP5b-CR1-0520-2021-F3-1</v>
      </c>
      <c r="E26" s="6" t="str">
        <f t="shared" si="2"/>
        <v>Cultural Depression (Possible)
Sto:lo</v>
      </c>
      <c r="F26" s="6" t="s">
        <v>1717</v>
      </c>
      <c r="G26" s="6" t="str">
        <f t="shared" si="3"/>
        <v>Land</v>
      </c>
      <c r="K26" s="6">
        <v>1042480.965</v>
      </c>
      <c r="M26" s="6">
        <v>613183</v>
      </c>
      <c r="N26" s="6">
        <v>5469995</v>
      </c>
      <c r="O26" s="6" t="s">
        <v>1114</v>
      </c>
      <c r="P26" s="6" t="s">
        <v>1308</v>
      </c>
      <c r="Q26" s="6" t="s">
        <v>1309</v>
      </c>
      <c r="R26" s="6">
        <v>30</v>
      </c>
      <c r="S26" s="6" t="s">
        <v>1733</v>
      </c>
      <c r="T26" s="6" t="s">
        <v>1720</v>
      </c>
      <c r="U26" s="6" t="s">
        <v>1311</v>
      </c>
      <c r="W26" s="6" t="s">
        <v>965</v>
      </c>
      <c r="X26" s="6" t="s">
        <v>1312</v>
      </c>
      <c r="Y26" s="6" t="s">
        <v>1161</v>
      </c>
      <c r="Z26" s="6" t="s">
        <v>907</v>
      </c>
      <c r="AA26" s="7">
        <v>44597</v>
      </c>
      <c r="AB26" s="6" t="s">
        <v>908</v>
      </c>
      <c r="AC26" s="6" t="s">
        <v>1672</v>
      </c>
      <c r="AD26" s="6" t="s">
        <v>1157</v>
      </c>
      <c r="AE26" s="6" t="s">
        <v>1157</v>
      </c>
      <c r="AF26" s="6" t="s">
        <v>1157</v>
      </c>
      <c r="AL26" s="6" t="s">
        <v>1308</v>
      </c>
      <c r="AN26" s="6" t="s">
        <v>1301</v>
      </c>
      <c r="AO26" s="6" t="s">
        <v>1310</v>
      </c>
      <c r="AP26" s="6" t="s">
        <v>1673</v>
      </c>
    </row>
    <row r="27" spans="1:44" x14ac:dyDescent="0.2">
      <c r="A27" s="6">
        <v>1042480</v>
      </c>
      <c r="C27" s="6" t="str">
        <f t="shared" si="0"/>
        <v>Cultural Site</v>
      </c>
      <c r="D27" s="6" t="str">
        <f t="shared" si="1"/>
        <v>Cultural Site - SP5b-CR1-0520-2021-F3-1</v>
      </c>
      <c r="E27" s="6" t="str">
        <f t="shared" si="2"/>
        <v>Cultural Depression (Possible)
Sto:lo</v>
      </c>
      <c r="F27" s="6" t="s">
        <v>1717</v>
      </c>
      <c r="G27" s="6" t="str">
        <f t="shared" si="3"/>
        <v>Land</v>
      </c>
      <c r="K27" s="6">
        <v>1042480.965</v>
      </c>
      <c r="M27" s="6">
        <v>613183</v>
      </c>
      <c r="N27" s="6">
        <v>5469995</v>
      </c>
      <c r="O27" s="6" t="s">
        <v>1114</v>
      </c>
      <c r="P27" s="6" t="s">
        <v>1308</v>
      </c>
      <c r="Q27" s="6" t="s">
        <v>1309</v>
      </c>
      <c r="R27" s="6">
        <v>30</v>
      </c>
      <c r="S27" s="6" t="s">
        <v>1733</v>
      </c>
      <c r="T27" s="6" t="s">
        <v>1720</v>
      </c>
      <c r="U27" s="6" t="s">
        <v>1311</v>
      </c>
      <c r="W27" s="6" t="s">
        <v>965</v>
      </c>
      <c r="X27" s="6" t="s">
        <v>1312</v>
      </c>
      <c r="Y27" s="6" t="s">
        <v>1161</v>
      </c>
      <c r="Z27" s="6" t="s">
        <v>907</v>
      </c>
      <c r="AA27" s="7">
        <v>44597</v>
      </c>
      <c r="AB27" s="6" t="s">
        <v>908</v>
      </c>
      <c r="AC27" s="6" t="s">
        <v>1672</v>
      </c>
      <c r="AD27" s="6" t="s">
        <v>1157</v>
      </c>
      <c r="AE27" s="6" t="s">
        <v>1157</v>
      </c>
      <c r="AF27" s="6" t="s">
        <v>1157</v>
      </c>
      <c r="AL27" s="6" t="s">
        <v>1308</v>
      </c>
      <c r="AN27" s="6" t="s">
        <v>1301</v>
      </c>
      <c r="AO27" s="6" t="s">
        <v>1310</v>
      </c>
      <c r="AP27" s="6" t="s">
        <v>1673</v>
      </c>
    </row>
    <row r="28" spans="1:44" x14ac:dyDescent="0.2">
      <c r="A28" s="6">
        <v>1042480</v>
      </c>
      <c r="C28" s="6" t="str">
        <f t="shared" si="0"/>
        <v>Cultural Site</v>
      </c>
      <c r="D28" s="6" t="str">
        <f t="shared" si="1"/>
        <v>Cultural Site - SP5b-CR1-0520-2021-F3-1</v>
      </c>
      <c r="E28" s="6" t="str">
        <f t="shared" si="2"/>
        <v>Cultural Depression (Possible)
Sto:lo</v>
      </c>
      <c r="F28" s="6" t="s">
        <v>1717</v>
      </c>
      <c r="G28" s="6" t="str">
        <f t="shared" si="3"/>
        <v>Land</v>
      </c>
      <c r="K28" s="6">
        <v>1042480.965</v>
      </c>
      <c r="M28" s="6">
        <v>613183</v>
      </c>
      <c r="N28" s="6">
        <v>5469995</v>
      </c>
      <c r="O28" s="6" t="s">
        <v>1114</v>
      </c>
      <c r="P28" s="6" t="s">
        <v>1308</v>
      </c>
      <c r="Q28" s="6" t="s">
        <v>1309</v>
      </c>
      <c r="R28" s="6">
        <v>30</v>
      </c>
      <c r="S28" s="6" t="s">
        <v>1733</v>
      </c>
      <c r="T28" s="6" t="s">
        <v>1720</v>
      </c>
      <c r="U28" s="6" t="s">
        <v>1311</v>
      </c>
      <c r="W28" s="6" t="s">
        <v>965</v>
      </c>
      <c r="X28" s="6" t="s">
        <v>1312</v>
      </c>
      <c r="Y28" s="6" t="s">
        <v>1161</v>
      </c>
      <c r="Z28" s="6" t="s">
        <v>907</v>
      </c>
      <c r="AA28" s="7">
        <v>44597</v>
      </c>
      <c r="AB28" s="6" t="s">
        <v>908</v>
      </c>
      <c r="AC28" s="6" t="s">
        <v>1672</v>
      </c>
      <c r="AD28" s="6" t="s">
        <v>1157</v>
      </c>
      <c r="AE28" s="6" t="s">
        <v>1157</v>
      </c>
      <c r="AF28" s="6" t="s">
        <v>1157</v>
      </c>
      <c r="AL28" s="6" t="s">
        <v>1308</v>
      </c>
      <c r="AN28" s="6" t="s">
        <v>1301</v>
      </c>
      <c r="AO28" s="6" t="s">
        <v>1310</v>
      </c>
      <c r="AP28" s="6" t="s">
        <v>1673</v>
      </c>
      <c r="AQ28" s="6">
        <v>80</v>
      </c>
    </row>
    <row r="29" spans="1:44" x14ac:dyDescent="0.2">
      <c r="A29" s="6">
        <v>1042480</v>
      </c>
      <c r="C29" s="6" t="str">
        <f t="shared" si="0"/>
        <v>Cultural Site</v>
      </c>
      <c r="D29" s="6" t="str">
        <f t="shared" si="1"/>
        <v>Cultural Site - SP5b-CR1-0520-2021-F3-1</v>
      </c>
      <c r="E29" s="6" t="str">
        <f t="shared" si="2"/>
        <v>Cultural Depression (Possible)
Sto:lo</v>
      </c>
      <c r="F29" s="6" t="s">
        <v>1717</v>
      </c>
      <c r="G29" s="6" t="str">
        <f t="shared" si="3"/>
        <v>Land</v>
      </c>
      <c r="K29" s="6">
        <v>1042480.965</v>
      </c>
      <c r="M29" s="6">
        <v>613183</v>
      </c>
      <c r="N29" s="6">
        <v>5469995</v>
      </c>
      <c r="O29" s="6" t="s">
        <v>1114</v>
      </c>
      <c r="P29" s="6" t="s">
        <v>1308</v>
      </c>
      <c r="Q29" s="6" t="s">
        <v>1309</v>
      </c>
      <c r="R29" s="6">
        <v>30</v>
      </c>
      <c r="S29" s="6" t="s">
        <v>1733</v>
      </c>
      <c r="T29" s="6" t="s">
        <v>1720</v>
      </c>
      <c r="U29" s="6" t="s">
        <v>1311</v>
      </c>
      <c r="W29" s="6" t="s">
        <v>965</v>
      </c>
      <c r="X29" s="6" t="s">
        <v>1312</v>
      </c>
      <c r="Y29" s="6" t="s">
        <v>1161</v>
      </c>
      <c r="Z29" s="6" t="s">
        <v>907</v>
      </c>
      <c r="AA29" s="7">
        <v>44597</v>
      </c>
      <c r="AB29" s="6" t="s">
        <v>908</v>
      </c>
      <c r="AC29" s="6" t="s">
        <v>1672</v>
      </c>
      <c r="AD29" s="6" t="s">
        <v>1157</v>
      </c>
      <c r="AE29" s="6" t="s">
        <v>1157</v>
      </c>
      <c r="AF29" s="6" t="s">
        <v>1157</v>
      </c>
      <c r="AL29" s="6" t="s">
        <v>1308</v>
      </c>
      <c r="AN29" s="6" t="s">
        <v>1301</v>
      </c>
      <c r="AO29" s="6" t="s">
        <v>1310</v>
      </c>
      <c r="AP29" s="6" t="s">
        <v>1673</v>
      </c>
      <c r="AQ29" s="6">
        <v>226</v>
      </c>
      <c r="AR29" s="6">
        <v>80</v>
      </c>
    </row>
    <row r="30" spans="1:44" x14ac:dyDescent="0.2">
      <c r="A30" s="6">
        <v>999513</v>
      </c>
      <c r="C30" s="6" t="str">
        <f t="shared" si="0"/>
        <v>Cultural Site</v>
      </c>
      <c r="D30" s="6" t="str">
        <f t="shared" si="1"/>
        <v>Cultural Site - SP5b-CR3-0817-F2</v>
      </c>
      <c r="E30" s="6" t="str">
        <f t="shared" si="2"/>
        <v xml:space="preserve">Cultural Modified Tree (n=1)
Nooaitch </v>
      </c>
      <c r="F30" s="6" t="s">
        <v>1717</v>
      </c>
      <c r="G30" s="6" t="str">
        <f t="shared" si="3"/>
        <v>Tree</v>
      </c>
      <c r="K30" s="6">
        <v>999512.88230000006</v>
      </c>
      <c r="M30" s="6">
        <v>636038</v>
      </c>
      <c r="N30" s="6">
        <v>5495088</v>
      </c>
      <c r="O30" s="6" t="s">
        <v>900</v>
      </c>
      <c r="P30" s="6" t="s">
        <v>941</v>
      </c>
      <c r="Q30" s="6" t="s">
        <v>942</v>
      </c>
      <c r="R30" s="6">
        <v>0</v>
      </c>
      <c r="S30" s="6" t="s">
        <v>1731</v>
      </c>
      <c r="T30" s="6" t="s">
        <v>1720</v>
      </c>
      <c r="U30" s="6" t="s">
        <v>944</v>
      </c>
      <c r="W30" s="6" t="s">
        <v>904</v>
      </c>
      <c r="X30" s="6" t="s">
        <v>945</v>
      </c>
      <c r="Y30" s="6" t="s">
        <v>906</v>
      </c>
      <c r="Z30" s="6" t="s">
        <v>907</v>
      </c>
      <c r="AA30" s="7">
        <v>44597</v>
      </c>
      <c r="AB30" s="6" t="s">
        <v>908</v>
      </c>
      <c r="AC30" s="6" t="s">
        <v>946</v>
      </c>
      <c r="AD30" s="6" t="s">
        <v>946</v>
      </c>
      <c r="AE30" s="6" t="s">
        <v>947</v>
      </c>
      <c r="AF30" s="6" t="s">
        <v>947</v>
      </c>
      <c r="AO30" s="6" t="s">
        <v>943</v>
      </c>
      <c r="AP30" s="6" t="s">
        <v>1646</v>
      </c>
    </row>
    <row r="31" spans="1:44" x14ac:dyDescent="0.2">
      <c r="A31" s="6">
        <v>999513</v>
      </c>
      <c r="C31" s="6" t="str">
        <f t="shared" si="0"/>
        <v>Cultural Site</v>
      </c>
      <c r="D31" s="6" t="str">
        <f t="shared" si="1"/>
        <v>Cultural Site - SP5b-CR3-0817-F2</v>
      </c>
      <c r="E31" s="6" t="str">
        <f t="shared" si="2"/>
        <v xml:space="preserve">Cultural Modified Tree (n=1)
Nooaitch </v>
      </c>
      <c r="F31" s="6" t="s">
        <v>1717</v>
      </c>
      <c r="G31" s="6" t="str">
        <f t="shared" si="3"/>
        <v>Tree</v>
      </c>
      <c r="K31" s="6">
        <v>999512.88230000006</v>
      </c>
      <c r="M31" s="6">
        <v>636038</v>
      </c>
      <c r="N31" s="6">
        <v>5495088</v>
      </c>
      <c r="O31" s="6" t="s">
        <v>900</v>
      </c>
      <c r="P31" s="6" t="s">
        <v>941</v>
      </c>
      <c r="Q31" s="6" t="s">
        <v>942</v>
      </c>
      <c r="R31" s="6">
        <v>0</v>
      </c>
      <c r="S31" s="6" t="s">
        <v>1731</v>
      </c>
      <c r="T31" s="6" t="s">
        <v>1720</v>
      </c>
      <c r="U31" s="6" t="s">
        <v>944</v>
      </c>
      <c r="W31" s="6" t="s">
        <v>904</v>
      </c>
      <c r="X31" s="6" t="s">
        <v>945</v>
      </c>
      <c r="Y31" s="6" t="s">
        <v>906</v>
      </c>
      <c r="Z31" s="6" t="s">
        <v>907</v>
      </c>
      <c r="AA31" s="7">
        <v>44597</v>
      </c>
      <c r="AB31" s="6" t="s">
        <v>908</v>
      </c>
      <c r="AC31" s="6" t="s">
        <v>946</v>
      </c>
      <c r="AD31" s="6" t="s">
        <v>946</v>
      </c>
      <c r="AE31" s="6" t="s">
        <v>947</v>
      </c>
      <c r="AF31" s="6" t="s">
        <v>947</v>
      </c>
      <c r="AO31" s="6" t="s">
        <v>943</v>
      </c>
      <c r="AP31" s="6" t="s">
        <v>1646</v>
      </c>
    </row>
    <row r="32" spans="1:44" x14ac:dyDescent="0.2">
      <c r="A32" s="6">
        <v>999513</v>
      </c>
      <c r="C32" s="6" t="str">
        <f t="shared" si="0"/>
        <v>Cultural Site</v>
      </c>
      <c r="D32" s="6" t="str">
        <f t="shared" si="1"/>
        <v>Cultural Site - SP5b-CR3-0817-F2</v>
      </c>
      <c r="E32" s="6" t="str">
        <f t="shared" si="2"/>
        <v xml:space="preserve">Cultural Modified Tree (n=1)
Nooaitch </v>
      </c>
      <c r="F32" s="6" t="s">
        <v>1717</v>
      </c>
      <c r="G32" s="6" t="str">
        <f t="shared" si="3"/>
        <v>Tree</v>
      </c>
      <c r="K32" s="6">
        <v>999512.88230000006</v>
      </c>
      <c r="M32" s="6">
        <v>636038</v>
      </c>
      <c r="N32" s="6">
        <v>5495088</v>
      </c>
      <c r="O32" s="6" t="s">
        <v>900</v>
      </c>
      <c r="P32" s="6" t="s">
        <v>941</v>
      </c>
      <c r="Q32" s="6" t="s">
        <v>942</v>
      </c>
      <c r="R32" s="6">
        <v>0</v>
      </c>
      <c r="S32" s="6" t="s">
        <v>1731</v>
      </c>
      <c r="T32" s="6" t="s">
        <v>1720</v>
      </c>
      <c r="U32" s="6" t="s">
        <v>944</v>
      </c>
      <c r="W32" s="6" t="s">
        <v>904</v>
      </c>
      <c r="X32" s="6" t="s">
        <v>945</v>
      </c>
      <c r="Y32" s="6" t="s">
        <v>906</v>
      </c>
      <c r="Z32" s="6" t="s">
        <v>907</v>
      </c>
      <c r="AA32" s="7">
        <v>44597</v>
      </c>
      <c r="AB32" s="6" t="s">
        <v>908</v>
      </c>
      <c r="AC32" s="6" t="s">
        <v>946</v>
      </c>
      <c r="AD32" s="6" t="s">
        <v>946</v>
      </c>
      <c r="AE32" s="6" t="s">
        <v>947</v>
      </c>
      <c r="AF32" s="6" t="s">
        <v>947</v>
      </c>
      <c r="AO32" s="6" t="s">
        <v>943</v>
      </c>
      <c r="AP32" s="6" t="s">
        <v>1646</v>
      </c>
      <c r="AQ32" s="6">
        <v>306</v>
      </c>
      <c r="AR32" s="6">
        <v>160</v>
      </c>
    </row>
    <row r="33" spans="1:44" x14ac:dyDescent="0.2">
      <c r="A33" s="6">
        <v>999513</v>
      </c>
      <c r="C33" s="6" t="str">
        <f t="shared" si="0"/>
        <v>Cultural Site</v>
      </c>
      <c r="D33" s="6" t="str">
        <f t="shared" si="1"/>
        <v>Cultural Site - SP5b-CR3-0817-F2</v>
      </c>
      <c r="E33" s="6" t="str">
        <f t="shared" si="2"/>
        <v xml:space="preserve">Cultural Modified Tree (n=1)
Nooaitch </v>
      </c>
      <c r="F33" s="6" t="s">
        <v>1717</v>
      </c>
      <c r="G33" s="6" t="str">
        <f t="shared" si="3"/>
        <v>Tree</v>
      </c>
      <c r="K33" s="6">
        <v>999512.88230000006</v>
      </c>
      <c r="M33" s="6">
        <v>636038</v>
      </c>
      <c r="N33" s="6">
        <v>5495088</v>
      </c>
      <c r="O33" s="6" t="s">
        <v>900</v>
      </c>
      <c r="P33" s="6" t="s">
        <v>941</v>
      </c>
      <c r="Q33" s="6" t="s">
        <v>942</v>
      </c>
      <c r="R33" s="6">
        <v>0</v>
      </c>
      <c r="S33" s="6" t="s">
        <v>1731</v>
      </c>
      <c r="T33" s="6" t="s">
        <v>1720</v>
      </c>
      <c r="U33" s="6" t="s">
        <v>944</v>
      </c>
      <c r="W33" s="6" t="s">
        <v>904</v>
      </c>
      <c r="X33" s="6" t="s">
        <v>945</v>
      </c>
      <c r="Y33" s="6" t="s">
        <v>906</v>
      </c>
      <c r="Z33" s="6" t="s">
        <v>907</v>
      </c>
      <c r="AA33" s="7">
        <v>44597</v>
      </c>
      <c r="AB33" s="6" t="s">
        <v>908</v>
      </c>
      <c r="AC33" s="6" t="s">
        <v>946</v>
      </c>
      <c r="AD33" s="6" t="s">
        <v>946</v>
      </c>
      <c r="AE33" s="6" t="s">
        <v>947</v>
      </c>
      <c r="AF33" s="6" t="s">
        <v>947</v>
      </c>
      <c r="AO33" s="6" t="s">
        <v>943</v>
      </c>
      <c r="AP33" s="6" t="s">
        <v>1646</v>
      </c>
      <c r="AQ33" s="6">
        <v>331</v>
      </c>
    </row>
    <row r="34" spans="1:44" x14ac:dyDescent="0.2">
      <c r="A34" s="6">
        <v>999980</v>
      </c>
      <c r="B34" s="6">
        <v>999990</v>
      </c>
      <c r="C34" s="6" t="str">
        <f t="shared" si="0"/>
        <v>Cultural Site</v>
      </c>
      <c r="D34" s="6" t="str">
        <f t="shared" si="1"/>
        <v>Cultural Site - TMEP5B20</v>
      </c>
      <c r="E34" s="6" t="str">
        <f t="shared" si="2"/>
        <v xml:space="preserve">Cultural Modified Trees (n=3)
Shxw'ōwhámel First Nation, Lower Nicola Indian Band and NNTC </v>
      </c>
      <c r="F34" s="6" t="s">
        <v>1717</v>
      </c>
      <c r="G34" s="6" t="str">
        <f t="shared" si="3"/>
        <v>Tree</v>
      </c>
      <c r="K34" s="6">
        <v>999986.6716</v>
      </c>
      <c r="L34" s="6">
        <v>999989.31059999997</v>
      </c>
      <c r="M34" s="6">
        <v>635580</v>
      </c>
      <c r="N34" s="6">
        <v>5495121</v>
      </c>
      <c r="O34" s="6" t="s">
        <v>1114</v>
      </c>
      <c r="P34" s="6" t="s">
        <v>1153</v>
      </c>
      <c r="Q34" s="6" t="s">
        <v>902</v>
      </c>
      <c r="R34" s="6">
        <v>0</v>
      </c>
      <c r="S34" s="6" t="s">
        <v>1731</v>
      </c>
      <c r="T34" s="6" t="s">
        <v>1720</v>
      </c>
      <c r="U34" s="6" t="s">
        <v>1154</v>
      </c>
      <c r="W34" s="6" t="s">
        <v>904</v>
      </c>
      <c r="X34" s="6" t="s">
        <v>1155</v>
      </c>
      <c r="Y34" s="6" t="s">
        <v>906</v>
      </c>
      <c r="Z34" s="6" t="s">
        <v>907</v>
      </c>
      <c r="AA34" s="7">
        <v>44597</v>
      </c>
      <c r="AB34" s="6" t="s">
        <v>908</v>
      </c>
      <c r="AC34" s="6" t="s">
        <v>1156</v>
      </c>
      <c r="AD34" s="6" t="s">
        <v>1156</v>
      </c>
      <c r="AE34" s="6" t="s">
        <v>1157</v>
      </c>
      <c r="AF34" s="6" t="s">
        <v>1157</v>
      </c>
      <c r="AJ34" s="6">
        <v>635578</v>
      </c>
      <c r="AK34" s="6">
        <v>5495111</v>
      </c>
      <c r="AL34" s="6" t="s">
        <v>1153</v>
      </c>
      <c r="AO34" s="6" t="s">
        <v>943</v>
      </c>
      <c r="AP34" s="6" t="s">
        <v>1641</v>
      </c>
    </row>
    <row r="35" spans="1:44" x14ac:dyDescent="0.2">
      <c r="A35" s="6">
        <v>999980</v>
      </c>
      <c r="B35" s="6">
        <v>999990</v>
      </c>
      <c r="C35" s="6" t="str">
        <f t="shared" si="0"/>
        <v>Cultural Site</v>
      </c>
      <c r="D35" s="6" t="str">
        <f t="shared" si="1"/>
        <v>Cultural Site - TMEP5B20</v>
      </c>
      <c r="E35" s="6" t="str">
        <f t="shared" si="2"/>
        <v xml:space="preserve">Cultural Modified Trees (n=3)
Shxw'ōwhámel First Nation, Lower Nicola Indian Band and NNTC </v>
      </c>
      <c r="F35" s="6" t="s">
        <v>1717</v>
      </c>
      <c r="G35" s="6" t="str">
        <f t="shared" si="3"/>
        <v>Tree</v>
      </c>
      <c r="K35" s="6">
        <v>999986.6716</v>
      </c>
      <c r="L35" s="6">
        <v>999989.31059999997</v>
      </c>
      <c r="M35" s="6">
        <v>635580</v>
      </c>
      <c r="N35" s="6">
        <v>5495121</v>
      </c>
      <c r="O35" s="6" t="s">
        <v>1114</v>
      </c>
      <c r="P35" s="6" t="s">
        <v>1153</v>
      </c>
      <c r="Q35" s="6" t="s">
        <v>902</v>
      </c>
      <c r="R35" s="6">
        <v>0</v>
      </c>
      <c r="S35" s="6" t="s">
        <v>1731</v>
      </c>
      <c r="T35" s="6" t="s">
        <v>1720</v>
      </c>
      <c r="U35" s="6" t="s">
        <v>1154</v>
      </c>
      <c r="W35" s="6" t="s">
        <v>904</v>
      </c>
      <c r="X35" s="6" t="s">
        <v>1155</v>
      </c>
      <c r="Y35" s="6" t="s">
        <v>906</v>
      </c>
      <c r="Z35" s="6" t="s">
        <v>907</v>
      </c>
      <c r="AA35" s="7">
        <v>44597</v>
      </c>
      <c r="AB35" s="6" t="s">
        <v>908</v>
      </c>
      <c r="AC35" s="6" t="s">
        <v>1156</v>
      </c>
      <c r="AD35" s="6" t="s">
        <v>1156</v>
      </c>
      <c r="AE35" s="6" t="s">
        <v>1157</v>
      </c>
      <c r="AF35" s="6" t="s">
        <v>1157</v>
      </c>
      <c r="AJ35" s="6">
        <v>635578</v>
      </c>
      <c r="AK35" s="6">
        <v>5495111</v>
      </c>
      <c r="AL35" s="6" t="s">
        <v>1153</v>
      </c>
      <c r="AO35" s="6" t="s">
        <v>943</v>
      </c>
      <c r="AP35" s="6" t="s">
        <v>1641</v>
      </c>
    </row>
    <row r="36" spans="1:44" x14ac:dyDescent="0.2">
      <c r="A36" s="6">
        <v>999980</v>
      </c>
      <c r="B36" s="6">
        <v>999990</v>
      </c>
      <c r="C36" s="6" t="str">
        <f t="shared" si="0"/>
        <v>Cultural Site</v>
      </c>
      <c r="D36" s="6" t="str">
        <f t="shared" si="1"/>
        <v>Cultural Site - TMEP5B20</v>
      </c>
      <c r="E36" s="6" t="str">
        <f t="shared" si="2"/>
        <v xml:space="preserve">Cultural Modified Trees (n=3)
Shxw'ōwhámel First Nation, Lower Nicola Indian Band and NNTC </v>
      </c>
      <c r="F36" s="6" t="s">
        <v>1717</v>
      </c>
      <c r="G36" s="6" t="str">
        <f t="shared" si="3"/>
        <v>Tree</v>
      </c>
      <c r="K36" s="6">
        <v>999986.6716</v>
      </c>
      <c r="L36" s="6">
        <v>999989.31059999997</v>
      </c>
      <c r="M36" s="6">
        <v>635580</v>
      </c>
      <c r="N36" s="6">
        <v>5495121</v>
      </c>
      <c r="O36" s="6" t="s">
        <v>1114</v>
      </c>
      <c r="P36" s="6" t="s">
        <v>1153</v>
      </c>
      <c r="Q36" s="6" t="s">
        <v>902</v>
      </c>
      <c r="R36" s="6">
        <v>0</v>
      </c>
      <c r="S36" s="6" t="s">
        <v>1731</v>
      </c>
      <c r="T36" s="6" t="s">
        <v>1720</v>
      </c>
      <c r="U36" s="6" t="s">
        <v>1154</v>
      </c>
      <c r="W36" s="6" t="s">
        <v>904</v>
      </c>
      <c r="X36" s="6" t="s">
        <v>1155</v>
      </c>
      <c r="Y36" s="6" t="s">
        <v>906</v>
      </c>
      <c r="Z36" s="6" t="s">
        <v>907</v>
      </c>
      <c r="AA36" s="7">
        <v>44597</v>
      </c>
      <c r="AB36" s="6" t="s">
        <v>908</v>
      </c>
      <c r="AC36" s="6" t="s">
        <v>1156</v>
      </c>
      <c r="AD36" s="6" t="s">
        <v>1156</v>
      </c>
      <c r="AE36" s="6" t="s">
        <v>1157</v>
      </c>
      <c r="AF36" s="6" t="s">
        <v>1157</v>
      </c>
      <c r="AJ36" s="6">
        <v>635578</v>
      </c>
      <c r="AK36" s="6">
        <v>5495111</v>
      </c>
      <c r="AL36" s="6" t="s">
        <v>1153</v>
      </c>
      <c r="AO36" s="6" t="s">
        <v>943</v>
      </c>
      <c r="AP36" s="6" t="s">
        <v>1641</v>
      </c>
      <c r="AQ36" s="6">
        <v>19</v>
      </c>
    </row>
    <row r="37" spans="1:44" x14ac:dyDescent="0.2">
      <c r="A37" s="6">
        <v>999980</v>
      </c>
      <c r="B37" s="6">
        <v>999990</v>
      </c>
      <c r="C37" s="6" t="str">
        <f t="shared" si="0"/>
        <v>Cultural Site</v>
      </c>
      <c r="D37" s="6" t="str">
        <f t="shared" si="1"/>
        <v>Cultural Site - TMEP5B20</v>
      </c>
      <c r="E37" s="6" t="str">
        <f t="shared" si="2"/>
        <v xml:space="preserve">Cultural Modified Trees (n=3)
Shxw'ōwhámel First Nation, Lower Nicola Indian Band and NNTC </v>
      </c>
      <c r="F37" s="6" t="s">
        <v>1717</v>
      </c>
      <c r="G37" s="6" t="str">
        <f t="shared" si="3"/>
        <v>Tree</v>
      </c>
      <c r="K37" s="6">
        <v>999986.6716</v>
      </c>
      <c r="L37" s="6">
        <v>999989.31059999997</v>
      </c>
      <c r="M37" s="6">
        <v>635580</v>
      </c>
      <c r="N37" s="6">
        <v>5495121</v>
      </c>
      <c r="O37" s="6" t="s">
        <v>1114</v>
      </c>
      <c r="P37" s="6" t="s">
        <v>1153</v>
      </c>
      <c r="Q37" s="6" t="s">
        <v>902</v>
      </c>
      <c r="R37" s="6">
        <v>0</v>
      </c>
      <c r="S37" s="6" t="s">
        <v>1731</v>
      </c>
      <c r="T37" s="6" t="s">
        <v>1720</v>
      </c>
      <c r="U37" s="6" t="s">
        <v>1154</v>
      </c>
      <c r="W37" s="6" t="s">
        <v>904</v>
      </c>
      <c r="X37" s="6" t="s">
        <v>1155</v>
      </c>
      <c r="Y37" s="6" t="s">
        <v>906</v>
      </c>
      <c r="Z37" s="6" t="s">
        <v>907</v>
      </c>
      <c r="AA37" s="7">
        <v>44597</v>
      </c>
      <c r="AB37" s="6" t="s">
        <v>908</v>
      </c>
      <c r="AC37" s="6" t="s">
        <v>1156</v>
      </c>
      <c r="AD37" s="6" t="s">
        <v>1156</v>
      </c>
      <c r="AE37" s="6" t="s">
        <v>1157</v>
      </c>
      <c r="AF37" s="6" t="s">
        <v>1157</v>
      </c>
      <c r="AJ37" s="6">
        <v>635578</v>
      </c>
      <c r="AK37" s="6">
        <v>5495111</v>
      </c>
      <c r="AL37" s="6" t="s">
        <v>1153</v>
      </c>
      <c r="AO37" s="6" t="s">
        <v>943</v>
      </c>
      <c r="AP37" s="6" t="s">
        <v>1641</v>
      </c>
      <c r="AQ37" s="6">
        <v>165</v>
      </c>
      <c r="AR37" s="6">
        <v>19</v>
      </c>
    </row>
    <row r="38" spans="1:44" x14ac:dyDescent="0.2">
      <c r="A38" s="6">
        <v>997525</v>
      </c>
      <c r="B38" s="6">
        <v>997844</v>
      </c>
      <c r="C38" s="6" t="str">
        <f t="shared" si="0"/>
        <v>Cultural Site</v>
      </c>
      <c r="D38" s="6" t="str">
        <f t="shared" si="1"/>
        <v>Cultural Site - NTA-2</v>
      </c>
      <c r="E38" s="6" t="str">
        <f t="shared" si="2"/>
        <v>Cultural Site 
Nicola Tribal Association</v>
      </c>
      <c r="F38" s="6" t="s">
        <v>1717</v>
      </c>
      <c r="G38" s="6" t="str">
        <f t="shared" si="3"/>
        <v>Land</v>
      </c>
      <c r="K38" s="6">
        <v>997524.53650000005</v>
      </c>
      <c r="L38" s="6">
        <v>997844.03709999996</v>
      </c>
      <c r="M38" s="6">
        <v>637883</v>
      </c>
      <c r="N38" s="6">
        <v>5495077</v>
      </c>
      <c r="O38" s="6" t="s">
        <v>1114</v>
      </c>
      <c r="P38" s="6" t="s">
        <v>1141</v>
      </c>
      <c r="Q38" s="6" t="s">
        <v>1142</v>
      </c>
      <c r="R38" s="6">
        <v>0</v>
      </c>
      <c r="S38" s="6" t="s">
        <v>1733</v>
      </c>
      <c r="T38" s="6" t="s">
        <v>1720</v>
      </c>
      <c r="U38" s="6" t="s">
        <v>1143</v>
      </c>
      <c r="W38" s="6" t="s">
        <v>958</v>
      </c>
      <c r="X38" s="6" t="s">
        <v>1144</v>
      </c>
      <c r="Y38" s="6" t="s">
        <v>906</v>
      </c>
      <c r="Z38" s="6" t="s">
        <v>907</v>
      </c>
      <c r="AA38" s="7">
        <v>44597</v>
      </c>
      <c r="AB38" s="6" t="s">
        <v>908</v>
      </c>
      <c r="AC38" s="6" t="s">
        <v>1145</v>
      </c>
      <c r="AD38" s="6" t="s">
        <v>1145</v>
      </c>
      <c r="AE38" s="6" t="s">
        <v>1145</v>
      </c>
      <c r="AF38" s="6" t="s">
        <v>1145</v>
      </c>
      <c r="AJ38" s="6">
        <v>637645</v>
      </c>
      <c r="AK38" s="6">
        <v>5494896</v>
      </c>
      <c r="AP38" s="6" t="s">
        <v>1640</v>
      </c>
    </row>
    <row r="39" spans="1:44" x14ac:dyDescent="0.2">
      <c r="A39" s="6">
        <v>997525</v>
      </c>
      <c r="B39" s="6">
        <v>997844</v>
      </c>
      <c r="C39" s="6" t="str">
        <f t="shared" si="0"/>
        <v>Cultural Site</v>
      </c>
      <c r="D39" s="6" t="str">
        <f t="shared" si="1"/>
        <v>Cultural Site - NTA-2</v>
      </c>
      <c r="E39" s="6" t="str">
        <f t="shared" si="2"/>
        <v>Cultural Site 
Nicola Tribal Association</v>
      </c>
      <c r="F39" s="6" t="s">
        <v>1717</v>
      </c>
      <c r="G39" s="6" t="str">
        <f t="shared" si="3"/>
        <v>Land</v>
      </c>
      <c r="K39" s="6">
        <v>997524.53650000005</v>
      </c>
      <c r="L39" s="6">
        <v>997844.03709999996</v>
      </c>
      <c r="M39" s="6">
        <v>637883</v>
      </c>
      <c r="N39" s="6">
        <v>5495077</v>
      </c>
      <c r="O39" s="6" t="s">
        <v>1114</v>
      </c>
      <c r="P39" s="6" t="s">
        <v>1141</v>
      </c>
      <c r="Q39" s="6" t="s">
        <v>1142</v>
      </c>
      <c r="R39" s="6">
        <v>0</v>
      </c>
      <c r="S39" s="6" t="s">
        <v>1733</v>
      </c>
      <c r="T39" s="6" t="s">
        <v>1720</v>
      </c>
      <c r="U39" s="6" t="s">
        <v>1143</v>
      </c>
      <c r="W39" s="6" t="s">
        <v>958</v>
      </c>
      <c r="X39" s="6" t="s">
        <v>1144</v>
      </c>
      <c r="Y39" s="6" t="s">
        <v>906</v>
      </c>
      <c r="Z39" s="6" t="s">
        <v>907</v>
      </c>
      <c r="AA39" s="7">
        <v>44597</v>
      </c>
      <c r="AB39" s="6" t="s">
        <v>908</v>
      </c>
      <c r="AC39" s="6" t="s">
        <v>1145</v>
      </c>
      <c r="AD39" s="6" t="s">
        <v>1145</v>
      </c>
      <c r="AE39" s="6" t="s">
        <v>1145</v>
      </c>
      <c r="AF39" s="6" t="s">
        <v>1145</v>
      </c>
      <c r="AJ39" s="6">
        <v>637645</v>
      </c>
      <c r="AK39" s="6">
        <v>5494896</v>
      </c>
      <c r="AP39" s="6" t="s">
        <v>1640</v>
      </c>
    </row>
    <row r="40" spans="1:44" x14ac:dyDescent="0.2">
      <c r="A40" s="6">
        <v>997525</v>
      </c>
      <c r="B40" s="6">
        <v>997844</v>
      </c>
      <c r="C40" s="6" t="str">
        <f t="shared" si="0"/>
        <v>Cultural Site</v>
      </c>
      <c r="D40" s="6" t="str">
        <f t="shared" si="1"/>
        <v>Cultural Site - NTA-2</v>
      </c>
      <c r="E40" s="6" t="str">
        <f t="shared" si="2"/>
        <v>Cultural Site 
Nicola Tribal Association</v>
      </c>
      <c r="F40" s="6" t="s">
        <v>1717</v>
      </c>
      <c r="G40" s="6" t="str">
        <f t="shared" si="3"/>
        <v>Land</v>
      </c>
      <c r="K40" s="6">
        <v>997524.53650000005</v>
      </c>
      <c r="L40" s="6">
        <v>997844.03709999996</v>
      </c>
      <c r="M40" s="6">
        <v>637883</v>
      </c>
      <c r="N40" s="6">
        <v>5495077</v>
      </c>
      <c r="O40" s="6" t="s">
        <v>1114</v>
      </c>
      <c r="P40" s="6" t="s">
        <v>1141</v>
      </c>
      <c r="Q40" s="6" t="s">
        <v>1142</v>
      </c>
      <c r="R40" s="6">
        <v>0</v>
      </c>
      <c r="S40" s="6" t="s">
        <v>1733</v>
      </c>
      <c r="T40" s="6" t="s">
        <v>1720</v>
      </c>
      <c r="U40" s="6" t="s">
        <v>1143</v>
      </c>
      <c r="W40" s="6" t="s">
        <v>958</v>
      </c>
      <c r="X40" s="6" t="s">
        <v>1144</v>
      </c>
      <c r="Y40" s="6" t="s">
        <v>906</v>
      </c>
      <c r="Z40" s="6" t="s">
        <v>907</v>
      </c>
      <c r="AA40" s="7">
        <v>44597</v>
      </c>
      <c r="AB40" s="6" t="s">
        <v>908</v>
      </c>
      <c r="AC40" s="6" t="s">
        <v>1145</v>
      </c>
      <c r="AD40" s="6" t="s">
        <v>1145</v>
      </c>
      <c r="AE40" s="6" t="s">
        <v>1145</v>
      </c>
      <c r="AF40" s="6" t="s">
        <v>1145</v>
      </c>
      <c r="AJ40" s="6">
        <v>637645</v>
      </c>
      <c r="AK40" s="6">
        <v>5494896</v>
      </c>
      <c r="AP40" s="6" t="s">
        <v>1640</v>
      </c>
      <c r="AQ40" s="6">
        <v>16</v>
      </c>
    </row>
    <row r="41" spans="1:44" x14ac:dyDescent="0.2">
      <c r="A41" s="6">
        <v>997525</v>
      </c>
      <c r="B41" s="6">
        <v>997844</v>
      </c>
      <c r="C41" s="6" t="str">
        <f t="shared" si="0"/>
        <v>Cultural Site</v>
      </c>
      <c r="D41" s="6" t="str">
        <f t="shared" si="1"/>
        <v>Cultural Site - NTA-2</v>
      </c>
      <c r="E41" s="6" t="str">
        <f t="shared" si="2"/>
        <v>Cultural Site 
Nicola Tribal Association</v>
      </c>
      <c r="F41" s="6" t="s">
        <v>1717</v>
      </c>
      <c r="G41" s="6" t="str">
        <f t="shared" si="3"/>
        <v>Land</v>
      </c>
      <c r="K41" s="6">
        <v>997524.53650000005</v>
      </c>
      <c r="L41" s="6">
        <v>997844.03709999996</v>
      </c>
      <c r="M41" s="6">
        <v>637883</v>
      </c>
      <c r="N41" s="6">
        <v>5495077</v>
      </c>
      <c r="O41" s="6" t="s">
        <v>1114</v>
      </c>
      <c r="P41" s="6" t="s">
        <v>1141</v>
      </c>
      <c r="Q41" s="6" t="s">
        <v>1142</v>
      </c>
      <c r="R41" s="6">
        <v>0</v>
      </c>
      <c r="S41" s="6" t="s">
        <v>1733</v>
      </c>
      <c r="T41" s="6" t="s">
        <v>1720</v>
      </c>
      <c r="U41" s="6" t="s">
        <v>1143</v>
      </c>
      <c r="W41" s="6" t="s">
        <v>958</v>
      </c>
      <c r="X41" s="6" t="s">
        <v>1144</v>
      </c>
      <c r="Y41" s="6" t="s">
        <v>906</v>
      </c>
      <c r="Z41" s="6" t="s">
        <v>907</v>
      </c>
      <c r="AA41" s="7">
        <v>44597</v>
      </c>
      <c r="AB41" s="6" t="s">
        <v>908</v>
      </c>
      <c r="AC41" s="6" t="s">
        <v>1145</v>
      </c>
      <c r="AD41" s="6" t="s">
        <v>1145</v>
      </c>
      <c r="AE41" s="6" t="s">
        <v>1145</v>
      </c>
      <c r="AF41" s="6" t="s">
        <v>1145</v>
      </c>
      <c r="AJ41" s="6">
        <v>637645</v>
      </c>
      <c r="AK41" s="6">
        <v>5494896</v>
      </c>
      <c r="AP41" s="6" t="s">
        <v>1640</v>
      </c>
      <c r="AQ41" s="6">
        <v>162</v>
      </c>
      <c r="AR41" s="6">
        <v>16</v>
      </c>
    </row>
    <row r="42" spans="1:44" x14ac:dyDescent="0.2">
      <c r="A42" s="6">
        <v>1053070</v>
      </c>
      <c r="B42" s="6">
        <v>1053241</v>
      </c>
      <c r="C42" s="6" t="str">
        <f t="shared" si="0"/>
        <v>Cultural Site</v>
      </c>
      <c r="D42" s="6" t="str">
        <f t="shared" si="1"/>
        <v>Cultural Site - CFN-1</v>
      </c>
      <c r="E42" s="6" t="str">
        <f t="shared" si="2"/>
        <v>Cultural Site - Ceremonial Area; Hunter Creek 
Cheam First Nation</v>
      </c>
      <c r="F42" s="6" t="s">
        <v>1717</v>
      </c>
      <c r="G42" s="6" t="str">
        <f t="shared" si="3"/>
        <v>Land</v>
      </c>
      <c r="K42" s="6">
        <v>1053069.9990000001</v>
      </c>
      <c r="L42" s="6">
        <v>1053240.8829999999</v>
      </c>
      <c r="M42" s="6">
        <v>603561</v>
      </c>
      <c r="N42" s="6">
        <v>5467909</v>
      </c>
      <c r="O42" s="6" t="s">
        <v>1114</v>
      </c>
      <c r="P42" s="6" t="s">
        <v>1370</v>
      </c>
      <c r="Q42" s="6" t="s">
        <v>902</v>
      </c>
      <c r="R42" s="6">
        <v>0</v>
      </c>
      <c r="S42" s="6" t="s">
        <v>1733</v>
      </c>
      <c r="T42" s="6" t="s">
        <v>1720</v>
      </c>
      <c r="U42" s="6" t="s">
        <v>1371</v>
      </c>
      <c r="W42" s="6" t="s">
        <v>965</v>
      </c>
      <c r="X42" s="6" t="s">
        <v>1372</v>
      </c>
      <c r="Y42" s="6" t="s">
        <v>906</v>
      </c>
      <c r="Z42" s="6" t="s">
        <v>907</v>
      </c>
      <c r="AA42" s="7">
        <v>44597</v>
      </c>
      <c r="AB42" s="6" t="s">
        <v>908</v>
      </c>
      <c r="AC42" s="6" t="s">
        <v>1373</v>
      </c>
      <c r="AD42" s="6" t="s">
        <v>1373</v>
      </c>
      <c r="AE42" s="6" t="s">
        <v>1373</v>
      </c>
      <c r="AF42" s="6" t="s">
        <v>1373</v>
      </c>
      <c r="AJ42" s="6">
        <v>603458</v>
      </c>
      <c r="AK42" s="6">
        <v>5467774</v>
      </c>
      <c r="AP42" s="6" t="s">
        <v>1640</v>
      </c>
    </row>
    <row r="43" spans="1:44" x14ac:dyDescent="0.2">
      <c r="A43" s="6">
        <v>1053070</v>
      </c>
      <c r="B43" s="6">
        <v>1053241</v>
      </c>
      <c r="C43" s="6" t="str">
        <f t="shared" si="0"/>
        <v>Cultural Site</v>
      </c>
      <c r="D43" s="6" t="str">
        <f t="shared" si="1"/>
        <v>Cultural Site - CFN-1</v>
      </c>
      <c r="E43" s="6" t="str">
        <f t="shared" si="2"/>
        <v>Cultural Site - Ceremonial Area; Hunter Creek 
Cheam First Nation</v>
      </c>
      <c r="F43" s="6" t="s">
        <v>1717</v>
      </c>
      <c r="G43" s="6" t="str">
        <f t="shared" si="3"/>
        <v>Land</v>
      </c>
      <c r="K43" s="6">
        <v>1053069.9990000001</v>
      </c>
      <c r="L43" s="6">
        <v>1053240.8829999999</v>
      </c>
      <c r="M43" s="6">
        <v>603561</v>
      </c>
      <c r="N43" s="6">
        <v>5467909</v>
      </c>
      <c r="O43" s="6" t="s">
        <v>1114</v>
      </c>
      <c r="P43" s="6" t="s">
        <v>1370</v>
      </c>
      <c r="Q43" s="6" t="s">
        <v>902</v>
      </c>
      <c r="R43" s="6">
        <v>0</v>
      </c>
      <c r="S43" s="6" t="s">
        <v>1733</v>
      </c>
      <c r="T43" s="6" t="s">
        <v>1720</v>
      </c>
      <c r="U43" s="6" t="s">
        <v>1371</v>
      </c>
      <c r="W43" s="6" t="s">
        <v>965</v>
      </c>
      <c r="X43" s="6" t="s">
        <v>1372</v>
      </c>
      <c r="Y43" s="6" t="s">
        <v>906</v>
      </c>
      <c r="Z43" s="6" t="s">
        <v>907</v>
      </c>
      <c r="AA43" s="7">
        <v>44597</v>
      </c>
      <c r="AB43" s="6" t="s">
        <v>908</v>
      </c>
      <c r="AC43" s="6" t="s">
        <v>1373</v>
      </c>
      <c r="AD43" s="6" t="s">
        <v>1373</v>
      </c>
      <c r="AE43" s="6" t="s">
        <v>1373</v>
      </c>
      <c r="AF43" s="6" t="s">
        <v>1373</v>
      </c>
      <c r="AJ43" s="6">
        <v>603458</v>
      </c>
      <c r="AK43" s="6">
        <v>5467774</v>
      </c>
      <c r="AP43" s="6" t="s">
        <v>1640</v>
      </c>
    </row>
    <row r="44" spans="1:44" x14ac:dyDescent="0.2">
      <c r="A44" s="6">
        <v>1053070</v>
      </c>
      <c r="B44" s="6">
        <v>1053241</v>
      </c>
      <c r="C44" s="6" t="str">
        <f t="shared" si="0"/>
        <v>Cultural Site</v>
      </c>
      <c r="D44" s="6" t="str">
        <f t="shared" si="1"/>
        <v>Cultural Site - CFN-1</v>
      </c>
      <c r="E44" s="6" t="str">
        <f t="shared" si="2"/>
        <v>Cultural Site - Ceremonial Area; Hunter Creek 
Cheam First Nation</v>
      </c>
      <c r="F44" s="6" t="s">
        <v>1717</v>
      </c>
      <c r="G44" s="6" t="str">
        <f t="shared" si="3"/>
        <v>Land</v>
      </c>
      <c r="K44" s="6">
        <v>1053069.9990000001</v>
      </c>
      <c r="L44" s="6">
        <v>1053240.8829999999</v>
      </c>
      <c r="M44" s="6">
        <v>603561</v>
      </c>
      <c r="N44" s="6">
        <v>5467909</v>
      </c>
      <c r="O44" s="6" t="s">
        <v>1114</v>
      </c>
      <c r="P44" s="6" t="s">
        <v>1370</v>
      </c>
      <c r="Q44" s="6" t="s">
        <v>902</v>
      </c>
      <c r="R44" s="6">
        <v>0</v>
      </c>
      <c r="S44" s="6" t="s">
        <v>1733</v>
      </c>
      <c r="T44" s="6" t="s">
        <v>1720</v>
      </c>
      <c r="U44" s="6" t="s">
        <v>1371</v>
      </c>
      <c r="W44" s="6" t="s">
        <v>965</v>
      </c>
      <c r="X44" s="6" t="s">
        <v>1372</v>
      </c>
      <c r="Y44" s="6" t="s">
        <v>906</v>
      </c>
      <c r="Z44" s="6" t="s">
        <v>907</v>
      </c>
      <c r="AA44" s="7">
        <v>44597</v>
      </c>
      <c r="AB44" s="6" t="s">
        <v>908</v>
      </c>
      <c r="AC44" s="6" t="s">
        <v>1373</v>
      </c>
      <c r="AD44" s="6" t="s">
        <v>1373</v>
      </c>
      <c r="AE44" s="6" t="s">
        <v>1373</v>
      </c>
      <c r="AF44" s="6" t="s">
        <v>1373</v>
      </c>
      <c r="AJ44" s="6">
        <v>603458</v>
      </c>
      <c r="AK44" s="6">
        <v>5467774</v>
      </c>
      <c r="AP44" s="6" t="s">
        <v>1640</v>
      </c>
      <c r="AQ44" s="6">
        <v>105</v>
      </c>
    </row>
    <row r="45" spans="1:44" x14ac:dyDescent="0.2">
      <c r="A45" s="6">
        <v>1053070</v>
      </c>
      <c r="B45" s="6">
        <v>1053241</v>
      </c>
      <c r="C45" s="6" t="str">
        <f t="shared" si="0"/>
        <v>Cultural Site</v>
      </c>
      <c r="D45" s="6" t="str">
        <f t="shared" si="1"/>
        <v>Cultural Site - CFN-1</v>
      </c>
      <c r="E45" s="6" t="str">
        <f t="shared" si="2"/>
        <v>Cultural Site - Ceremonial Area; Hunter Creek 
Cheam First Nation</v>
      </c>
      <c r="F45" s="6" t="s">
        <v>1717</v>
      </c>
      <c r="G45" s="6" t="str">
        <f t="shared" si="3"/>
        <v>Land</v>
      </c>
      <c r="K45" s="6">
        <v>1053069.9990000001</v>
      </c>
      <c r="L45" s="6">
        <v>1053240.8829999999</v>
      </c>
      <c r="M45" s="6">
        <v>603561</v>
      </c>
      <c r="N45" s="6">
        <v>5467909</v>
      </c>
      <c r="O45" s="6" t="s">
        <v>1114</v>
      </c>
      <c r="P45" s="6" t="s">
        <v>1370</v>
      </c>
      <c r="Q45" s="6" t="s">
        <v>902</v>
      </c>
      <c r="R45" s="6">
        <v>0</v>
      </c>
      <c r="S45" s="6" t="s">
        <v>1733</v>
      </c>
      <c r="T45" s="6" t="s">
        <v>1720</v>
      </c>
      <c r="U45" s="6" t="s">
        <v>1371</v>
      </c>
      <c r="W45" s="6" t="s">
        <v>965</v>
      </c>
      <c r="X45" s="6" t="s">
        <v>1372</v>
      </c>
      <c r="Y45" s="6" t="s">
        <v>906</v>
      </c>
      <c r="Z45" s="6" t="s">
        <v>907</v>
      </c>
      <c r="AA45" s="7">
        <v>44597</v>
      </c>
      <c r="AB45" s="6" t="s">
        <v>908</v>
      </c>
      <c r="AC45" s="6" t="s">
        <v>1373</v>
      </c>
      <c r="AD45" s="6" t="s">
        <v>1373</v>
      </c>
      <c r="AE45" s="6" t="s">
        <v>1373</v>
      </c>
      <c r="AF45" s="6" t="s">
        <v>1373</v>
      </c>
      <c r="AJ45" s="6">
        <v>603458</v>
      </c>
      <c r="AK45" s="6">
        <v>5467774</v>
      </c>
      <c r="AP45" s="6" t="s">
        <v>1640</v>
      </c>
      <c r="AQ45" s="6">
        <v>251</v>
      </c>
      <c r="AR45" s="6">
        <v>105</v>
      </c>
    </row>
    <row r="46" spans="1:44" x14ac:dyDescent="0.2">
      <c r="A46" s="6">
        <v>989616</v>
      </c>
      <c r="B46" s="6">
        <v>989843</v>
      </c>
      <c r="C46" s="6" t="str">
        <f t="shared" si="0"/>
        <v>Cultural Site</v>
      </c>
      <c r="D46" s="6" t="str">
        <f t="shared" si="1"/>
        <v>Cultural Site - SIB-8a</v>
      </c>
      <c r="E46" s="6" t="str">
        <f t="shared" si="2"/>
        <v>Cultural Site - Coquihalla Lakes Area 
Shackan Indian Band</v>
      </c>
      <c r="F46" s="6" t="s">
        <v>1717</v>
      </c>
      <c r="G46" s="6" t="str">
        <f t="shared" si="3"/>
        <v>Land</v>
      </c>
      <c r="K46" s="6">
        <v>989620.12509999995</v>
      </c>
      <c r="L46" s="6">
        <v>989846.22369999997</v>
      </c>
      <c r="M46" s="6">
        <v>643752</v>
      </c>
      <c r="N46" s="6">
        <v>5500136</v>
      </c>
      <c r="O46" s="6" t="s">
        <v>900</v>
      </c>
      <c r="P46" s="6" t="s">
        <v>935</v>
      </c>
      <c r="Q46" s="6" t="s">
        <v>902</v>
      </c>
      <c r="R46" s="6">
        <v>0</v>
      </c>
      <c r="S46" s="6" t="s">
        <v>1733</v>
      </c>
      <c r="T46" s="6" t="s">
        <v>1720</v>
      </c>
      <c r="U46" s="6" t="s">
        <v>936</v>
      </c>
      <c r="W46" s="6" t="s">
        <v>904</v>
      </c>
      <c r="X46" s="6" t="s">
        <v>905</v>
      </c>
      <c r="Y46" s="6" t="s">
        <v>1161</v>
      </c>
      <c r="Z46" s="6" t="s">
        <v>907</v>
      </c>
      <c r="AA46" s="7">
        <v>44595</v>
      </c>
      <c r="AB46" s="6" t="s">
        <v>908</v>
      </c>
      <c r="AC46" s="6" t="s">
        <v>937</v>
      </c>
      <c r="AD46" s="6" t="s">
        <v>937</v>
      </c>
      <c r="AE46" s="6" t="s">
        <v>937</v>
      </c>
      <c r="AF46" s="6" t="s">
        <v>937</v>
      </c>
      <c r="AJ46" s="6">
        <v>643598</v>
      </c>
      <c r="AK46" s="6">
        <v>5499971</v>
      </c>
      <c r="AP46" s="6" t="s">
        <v>1622</v>
      </c>
    </row>
    <row r="47" spans="1:44" x14ac:dyDescent="0.2">
      <c r="A47" s="6">
        <v>990520</v>
      </c>
      <c r="B47" s="6">
        <v>990882</v>
      </c>
      <c r="C47" s="6" t="str">
        <f t="shared" si="0"/>
        <v>Cultural Site</v>
      </c>
      <c r="D47" s="6" t="str">
        <f t="shared" si="1"/>
        <v>Cultural Site - SIB-10a</v>
      </c>
      <c r="E47" s="6" t="str">
        <f t="shared" si="2"/>
        <v>Cultural Site - Coquihalla Lakes Area 
Shackan Indian Band</v>
      </c>
      <c r="F47" s="6" t="s">
        <v>1717</v>
      </c>
      <c r="G47" s="6" t="str">
        <f t="shared" si="3"/>
        <v>Land</v>
      </c>
      <c r="K47" s="6">
        <v>990522.06279999996</v>
      </c>
      <c r="L47" s="6">
        <v>990883.804</v>
      </c>
      <c r="M47" s="6">
        <v>643057</v>
      </c>
      <c r="N47" s="6">
        <v>5499571</v>
      </c>
      <c r="O47" s="6" t="s">
        <v>900</v>
      </c>
      <c r="P47" s="6" t="s">
        <v>938</v>
      </c>
      <c r="Q47" s="6" t="s">
        <v>902</v>
      </c>
      <c r="R47" s="6">
        <v>0</v>
      </c>
      <c r="S47" s="6" t="s">
        <v>1733</v>
      </c>
      <c r="T47" s="6" t="s">
        <v>1720</v>
      </c>
      <c r="U47" s="6" t="s">
        <v>936</v>
      </c>
      <c r="W47" s="6" t="s">
        <v>939</v>
      </c>
      <c r="X47" s="6" t="s">
        <v>905</v>
      </c>
      <c r="Y47" s="6" t="s">
        <v>906</v>
      </c>
      <c r="Z47" s="6" t="s">
        <v>907</v>
      </c>
      <c r="AA47" s="7">
        <v>44597</v>
      </c>
      <c r="AB47" s="6" t="s">
        <v>908</v>
      </c>
      <c r="AC47" s="6" t="s">
        <v>940</v>
      </c>
      <c r="AD47" s="6" t="s">
        <v>940</v>
      </c>
      <c r="AE47" s="6" t="s">
        <v>940</v>
      </c>
      <c r="AF47" s="6" t="s">
        <v>940</v>
      </c>
      <c r="AJ47" s="6">
        <v>642781</v>
      </c>
      <c r="AK47" s="6">
        <v>5499343</v>
      </c>
      <c r="AP47" s="6" t="s">
        <v>1640</v>
      </c>
    </row>
    <row r="48" spans="1:44" x14ac:dyDescent="0.2">
      <c r="A48" s="6">
        <v>989616</v>
      </c>
      <c r="B48" s="6">
        <v>989843</v>
      </c>
      <c r="C48" s="6" t="str">
        <f t="shared" si="0"/>
        <v>Cultural Site</v>
      </c>
      <c r="D48" s="6" t="str">
        <f t="shared" si="1"/>
        <v>Cultural Site - SIB-8a</v>
      </c>
      <c r="E48" s="6" t="str">
        <f t="shared" si="2"/>
        <v>Cultural Site - Coquihalla Lakes Area 
Shackan Indian Band</v>
      </c>
      <c r="F48" s="6" t="s">
        <v>1717</v>
      </c>
      <c r="G48" s="6" t="str">
        <f t="shared" si="3"/>
        <v>Land</v>
      </c>
      <c r="K48" s="6">
        <v>989620.12509999995</v>
      </c>
      <c r="L48" s="6">
        <v>989846.22369999997</v>
      </c>
      <c r="M48" s="6">
        <v>643752</v>
      </c>
      <c r="N48" s="6">
        <v>5500136</v>
      </c>
      <c r="O48" s="6" t="s">
        <v>900</v>
      </c>
      <c r="P48" s="6" t="s">
        <v>935</v>
      </c>
      <c r="Q48" s="6" t="s">
        <v>902</v>
      </c>
      <c r="R48" s="6">
        <v>0</v>
      </c>
      <c r="S48" s="6" t="s">
        <v>1733</v>
      </c>
      <c r="T48" s="6" t="s">
        <v>1720</v>
      </c>
      <c r="U48" s="6" t="s">
        <v>936</v>
      </c>
      <c r="W48" s="6" t="s">
        <v>904</v>
      </c>
      <c r="X48" s="6" t="s">
        <v>905</v>
      </c>
      <c r="Y48" s="6" t="s">
        <v>1161</v>
      </c>
      <c r="Z48" s="6" t="s">
        <v>907</v>
      </c>
      <c r="AA48" s="7">
        <v>44595</v>
      </c>
      <c r="AB48" s="6" t="s">
        <v>908</v>
      </c>
      <c r="AC48" s="6" t="s">
        <v>937</v>
      </c>
      <c r="AD48" s="6" t="s">
        <v>937</v>
      </c>
      <c r="AE48" s="6" t="s">
        <v>937</v>
      </c>
      <c r="AF48" s="6" t="s">
        <v>937</v>
      </c>
      <c r="AJ48" s="6">
        <v>643598</v>
      </c>
      <c r="AK48" s="6">
        <v>5499971</v>
      </c>
      <c r="AP48" s="6" t="s">
        <v>1622</v>
      </c>
    </row>
    <row r="49" spans="1:44" x14ac:dyDescent="0.2">
      <c r="A49" s="6">
        <v>990520</v>
      </c>
      <c r="B49" s="6">
        <v>990882</v>
      </c>
      <c r="C49" s="6" t="str">
        <f t="shared" si="0"/>
        <v>Cultural Site</v>
      </c>
      <c r="D49" s="6" t="str">
        <f t="shared" si="1"/>
        <v>Cultural Site - SIB-10a</v>
      </c>
      <c r="E49" s="6" t="str">
        <f t="shared" si="2"/>
        <v>Cultural Site - Coquihalla Lakes Area 
Shackan Indian Band</v>
      </c>
      <c r="F49" s="6" t="s">
        <v>1717</v>
      </c>
      <c r="G49" s="6" t="str">
        <f t="shared" si="3"/>
        <v>Land</v>
      </c>
      <c r="K49" s="6">
        <v>990522.06279999996</v>
      </c>
      <c r="L49" s="6">
        <v>990883.804</v>
      </c>
      <c r="M49" s="6">
        <v>643057</v>
      </c>
      <c r="N49" s="6">
        <v>5499571</v>
      </c>
      <c r="O49" s="6" t="s">
        <v>900</v>
      </c>
      <c r="P49" s="6" t="s">
        <v>938</v>
      </c>
      <c r="Q49" s="6" t="s">
        <v>902</v>
      </c>
      <c r="R49" s="6">
        <v>0</v>
      </c>
      <c r="S49" s="6" t="s">
        <v>1733</v>
      </c>
      <c r="T49" s="6" t="s">
        <v>1720</v>
      </c>
      <c r="U49" s="6" t="s">
        <v>936</v>
      </c>
      <c r="W49" s="6" t="s">
        <v>939</v>
      </c>
      <c r="X49" s="6" t="s">
        <v>905</v>
      </c>
      <c r="Y49" s="6" t="s">
        <v>906</v>
      </c>
      <c r="Z49" s="6" t="s">
        <v>907</v>
      </c>
      <c r="AA49" s="7">
        <v>44597</v>
      </c>
      <c r="AB49" s="6" t="s">
        <v>908</v>
      </c>
      <c r="AC49" s="6" t="s">
        <v>940</v>
      </c>
      <c r="AD49" s="6" t="s">
        <v>940</v>
      </c>
      <c r="AE49" s="6" t="s">
        <v>940</v>
      </c>
      <c r="AF49" s="6" t="s">
        <v>940</v>
      </c>
      <c r="AJ49" s="6">
        <v>642781</v>
      </c>
      <c r="AK49" s="6">
        <v>5499343</v>
      </c>
      <c r="AP49" s="6" t="s">
        <v>1640</v>
      </c>
    </row>
    <row r="50" spans="1:44" x14ac:dyDescent="0.2">
      <c r="A50" s="6">
        <v>989616</v>
      </c>
      <c r="B50" s="6">
        <v>989843</v>
      </c>
      <c r="C50" s="6" t="str">
        <f t="shared" si="0"/>
        <v>Cultural Site</v>
      </c>
      <c r="D50" s="6" t="str">
        <f t="shared" si="1"/>
        <v>Cultural Site - SIB-8a</v>
      </c>
      <c r="E50" s="6" t="str">
        <f t="shared" si="2"/>
        <v>Cultural Site - Coquihalla Lakes Area 
Shackan Indian Band</v>
      </c>
      <c r="F50" s="6" t="s">
        <v>1717</v>
      </c>
      <c r="G50" s="6" t="str">
        <f t="shared" si="3"/>
        <v>Land</v>
      </c>
      <c r="K50" s="6">
        <v>989620.12509999995</v>
      </c>
      <c r="L50" s="6">
        <v>989846.22369999997</v>
      </c>
      <c r="M50" s="6">
        <v>643752</v>
      </c>
      <c r="N50" s="6">
        <v>5500136</v>
      </c>
      <c r="O50" s="6" t="s">
        <v>900</v>
      </c>
      <c r="P50" s="6" t="s">
        <v>935</v>
      </c>
      <c r="Q50" s="6" t="s">
        <v>902</v>
      </c>
      <c r="R50" s="6">
        <v>0</v>
      </c>
      <c r="S50" s="6" t="s">
        <v>1733</v>
      </c>
      <c r="T50" s="6" t="s">
        <v>1720</v>
      </c>
      <c r="U50" s="6" t="s">
        <v>936</v>
      </c>
      <c r="W50" s="6" t="s">
        <v>904</v>
      </c>
      <c r="X50" s="6" t="s">
        <v>905</v>
      </c>
      <c r="Y50" s="6" t="s">
        <v>1161</v>
      </c>
      <c r="Z50" s="6" t="s">
        <v>907</v>
      </c>
      <c r="AA50" s="7">
        <v>44595</v>
      </c>
      <c r="AB50" s="6" t="s">
        <v>908</v>
      </c>
      <c r="AC50" s="6" t="s">
        <v>937</v>
      </c>
      <c r="AD50" s="6" t="s">
        <v>937</v>
      </c>
      <c r="AE50" s="6" t="s">
        <v>937</v>
      </c>
      <c r="AF50" s="6" t="s">
        <v>937</v>
      </c>
      <c r="AJ50" s="6">
        <v>643598</v>
      </c>
      <c r="AK50" s="6">
        <v>5499971</v>
      </c>
      <c r="AP50" s="6" t="s">
        <v>1622</v>
      </c>
      <c r="AQ50" s="6">
        <v>304</v>
      </c>
      <c r="AR50" s="6">
        <v>158</v>
      </c>
    </row>
    <row r="51" spans="1:44" x14ac:dyDescent="0.2">
      <c r="A51" s="6">
        <v>990520</v>
      </c>
      <c r="B51" s="6">
        <v>990882</v>
      </c>
      <c r="C51" s="6" t="str">
        <f t="shared" si="0"/>
        <v>Cultural Site</v>
      </c>
      <c r="D51" s="6" t="str">
        <f t="shared" si="1"/>
        <v>Cultural Site - SIB-10a</v>
      </c>
      <c r="E51" s="6" t="str">
        <f t="shared" si="2"/>
        <v>Cultural Site - Coquihalla Lakes Area 
Shackan Indian Band</v>
      </c>
      <c r="F51" s="6" t="s">
        <v>1717</v>
      </c>
      <c r="G51" s="6" t="str">
        <f t="shared" si="3"/>
        <v>Land</v>
      </c>
      <c r="K51" s="6">
        <v>990522.06279999996</v>
      </c>
      <c r="L51" s="6">
        <v>990883.804</v>
      </c>
      <c r="M51" s="6">
        <v>643057</v>
      </c>
      <c r="N51" s="6">
        <v>5499571</v>
      </c>
      <c r="O51" s="6" t="s">
        <v>900</v>
      </c>
      <c r="P51" s="6" t="s">
        <v>938</v>
      </c>
      <c r="Q51" s="6" t="s">
        <v>902</v>
      </c>
      <c r="R51" s="6">
        <v>0</v>
      </c>
      <c r="S51" s="6" t="s">
        <v>1733</v>
      </c>
      <c r="T51" s="6" t="s">
        <v>1720</v>
      </c>
      <c r="U51" s="6" t="s">
        <v>936</v>
      </c>
      <c r="W51" s="6" t="s">
        <v>939</v>
      </c>
      <c r="X51" s="6" t="s">
        <v>905</v>
      </c>
      <c r="Y51" s="6" t="s">
        <v>906</v>
      </c>
      <c r="Z51" s="6" t="s">
        <v>907</v>
      </c>
      <c r="AA51" s="7">
        <v>44597</v>
      </c>
      <c r="AB51" s="6" t="s">
        <v>908</v>
      </c>
      <c r="AC51" s="6" t="s">
        <v>940</v>
      </c>
      <c r="AD51" s="6" t="s">
        <v>940</v>
      </c>
      <c r="AE51" s="6" t="s">
        <v>940</v>
      </c>
      <c r="AF51" s="6" t="s">
        <v>940</v>
      </c>
      <c r="AJ51" s="6">
        <v>642781</v>
      </c>
      <c r="AK51" s="6">
        <v>5499343</v>
      </c>
      <c r="AP51" s="6" t="s">
        <v>1640</v>
      </c>
      <c r="AQ51" s="6">
        <v>305</v>
      </c>
      <c r="AR51" s="6">
        <v>159</v>
      </c>
    </row>
    <row r="52" spans="1:44" x14ac:dyDescent="0.2">
      <c r="A52" s="6">
        <v>989616</v>
      </c>
      <c r="B52" s="6">
        <v>989843</v>
      </c>
      <c r="C52" s="6" t="str">
        <f t="shared" si="0"/>
        <v>Cultural Site</v>
      </c>
      <c r="D52" s="6" t="str">
        <f t="shared" si="1"/>
        <v>Cultural Site - SIB-8a</v>
      </c>
      <c r="E52" s="6" t="str">
        <f t="shared" si="2"/>
        <v>Cultural Site - Coquihalla Lakes Area 
Shackan Indian Band</v>
      </c>
      <c r="F52" s="6" t="s">
        <v>1717</v>
      </c>
      <c r="G52" s="6" t="str">
        <f t="shared" si="3"/>
        <v>Land</v>
      </c>
      <c r="K52" s="6">
        <v>989620.12509999995</v>
      </c>
      <c r="L52" s="6">
        <v>989846.22369999997</v>
      </c>
      <c r="M52" s="6">
        <v>643752</v>
      </c>
      <c r="N52" s="6">
        <v>5500136</v>
      </c>
      <c r="O52" s="6" t="s">
        <v>900</v>
      </c>
      <c r="P52" s="6" t="s">
        <v>935</v>
      </c>
      <c r="Q52" s="6" t="s">
        <v>902</v>
      </c>
      <c r="R52" s="6">
        <v>0</v>
      </c>
      <c r="S52" s="6" t="s">
        <v>1733</v>
      </c>
      <c r="T52" s="6" t="s">
        <v>1720</v>
      </c>
      <c r="U52" s="6" t="s">
        <v>936</v>
      </c>
      <c r="W52" s="6" t="s">
        <v>904</v>
      </c>
      <c r="X52" s="6" t="s">
        <v>905</v>
      </c>
      <c r="Y52" s="6" t="s">
        <v>1161</v>
      </c>
      <c r="Z52" s="6" t="s">
        <v>907</v>
      </c>
      <c r="AA52" s="7">
        <v>44595</v>
      </c>
      <c r="AB52" s="6" t="s">
        <v>908</v>
      </c>
      <c r="AC52" s="6" t="s">
        <v>937</v>
      </c>
      <c r="AD52" s="6" t="s">
        <v>937</v>
      </c>
      <c r="AE52" s="6" t="s">
        <v>937</v>
      </c>
      <c r="AF52" s="6" t="s">
        <v>937</v>
      </c>
      <c r="AJ52" s="6">
        <v>643598</v>
      </c>
      <c r="AK52" s="6">
        <v>5499971</v>
      </c>
      <c r="AP52" s="6" t="s">
        <v>1622</v>
      </c>
      <c r="AQ52" s="6">
        <v>329</v>
      </c>
    </row>
    <row r="53" spans="1:44" x14ac:dyDescent="0.2">
      <c r="A53" s="6">
        <v>990520</v>
      </c>
      <c r="B53" s="6">
        <v>990882</v>
      </c>
      <c r="C53" s="6" t="str">
        <f t="shared" si="0"/>
        <v>Cultural Site</v>
      </c>
      <c r="D53" s="6" t="str">
        <f t="shared" si="1"/>
        <v>Cultural Site - SIB-10a</v>
      </c>
      <c r="E53" s="6" t="str">
        <f t="shared" si="2"/>
        <v>Cultural Site - Coquihalla Lakes Area 
Shackan Indian Band</v>
      </c>
      <c r="F53" s="6" t="s">
        <v>1717</v>
      </c>
      <c r="G53" s="6" t="str">
        <f t="shared" si="3"/>
        <v>Land</v>
      </c>
      <c r="K53" s="6">
        <v>990522.06279999996</v>
      </c>
      <c r="L53" s="6">
        <v>990883.804</v>
      </c>
      <c r="M53" s="6">
        <v>643057</v>
      </c>
      <c r="N53" s="6">
        <v>5499571</v>
      </c>
      <c r="O53" s="6" t="s">
        <v>900</v>
      </c>
      <c r="P53" s="6" t="s">
        <v>938</v>
      </c>
      <c r="Q53" s="6" t="s">
        <v>902</v>
      </c>
      <c r="R53" s="6">
        <v>0</v>
      </c>
      <c r="S53" s="6" t="s">
        <v>1733</v>
      </c>
      <c r="T53" s="6" t="s">
        <v>1720</v>
      </c>
      <c r="U53" s="6" t="s">
        <v>936</v>
      </c>
      <c r="W53" s="6" t="s">
        <v>939</v>
      </c>
      <c r="X53" s="6" t="s">
        <v>905</v>
      </c>
      <c r="Y53" s="6" t="s">
        <v>906</v>
      </c>
      <c r="Z53" s="6" t="s">
        <v>907</v>
      </c>
      <c r="AA53" s="7">
        <v>44597</v>
      </c>
      <c r="AB53" s="6" t="s">
        <v>908</v>
      </c>
      <c r="AC53" s="6" t="s">
        <v>940</v>
      </c>
      <c r="AD53" s="6" t="s">
        <v>940</v>
      </c>
      <c r="AE53" s="6" t="s">
        <v>940</v>
      </c>
      <c r="AF53" s="6" t="s">
        <v>940</v>
      </c>
      <c r="AJ53" s="6">
        <v>642781</v>
      </c>
      <c r="AK53" s="6">
        <v>5499343</v>
      </c>
      <c r="AP53" s="6" t="s">
        <v>1640</v>
      </c>
      <c r="AQ53" s="6">
        <v>330</v>
      </c>
    </row>
    <row r="54" spans="1:44" x14ac:dyDescent="0.2">
      <c r="A54" s="6">
        <v>1055891</v>
      </c>
      <c r="B54" s="6">
        <v>1055994</v>
      </c>
      <c r="C54" s="6" t="str">
        <f t="shared" si="0"/>
        <v>Cultural Site</v>
      </c>
      <c r="D54" s="6" t="str">
        <f t="shared" si="1"/>
        <v>Cultural Site - SFN-1a</v>
      </c>
      <c r="E54" s="6" t="str">
        <f t="shared" si="2"/>
        <v>Cultural Site - Pithouse Village 
Shxw’ōwhámel First Nation; Ts'elxwéyeqw Tribe Management Limited</v>
      </c>
      <c r="F54" s="6" t="s">
        <v>1717</v>
      </c>
      <c r="G54" s="6" t="str">
        <f t="shared" si="3"/>
        <v>Land</v>
      </c>
      <c r="K54" s="6">
        <v>1055890.862</v>
      </c>
      <c r="L54" s="6">
        <v>1055993.7490000001</v>
      </c>
      <c r="M54" s="6">
        <v>601704</v>
      </c>
      <c r="N54" s="6">
        <v>5465899</v>
      </c>
      <c r="O54" s="6" t="s">
        <v>1114</v>
      </c>
      <c r="P54" s="6" t="s">
        <v>1380</v>
      </c>
      <c r="Q54" s="6" t="s">
        <v>902</v>
      </c>
      <c r="R54" s="6">
        <v>0</v>
      </c>
      <c r="S54" s="6" t="s">
        <v>1733</v>
      </c>
      <c r="T54" s="6" t="s">
        <v>1720</v>
      </c>
      <c r="U54" s="6" t="s">
        <v>1382</v>
      </c>
      <c r="W54" s="6" t="s">
        <v>950</v>
      </c>
      <c r="X54" s="6" t="s">
        <v>1383</v>
      </c>
      <c r="Y54" s="6" t="s">
        <v>906</v>
      </c>
      <c r="Z54" s="6" t="s">
        <v>907</v>
      </c>
      <c r="AA54" s="7">
        <v>44597</v>
      </c>
      <c r="AB54" s="6" t="s">
        <v>908</v>
      </c>
      <c r="AC54" s="6" t="s">
        <v>1373</v>
      </c>
      <c r="AD54" s="6" t="s">
        <v>1373</v>
      </c>
      <c r="AE54" s="6" t="s">
        <v>1373</v>
      </c>
      <c r="AF54" s="6" t="s">
        <v>1373</v>
      </c>
      <c r="AJ54" s="6">
        <v>601644</v>
      </c>
      <c r="AK54" s="6">
        <v>5465815</v>
      </c>
      <c r="AO54" s="6" t="s">
        <v>1381</v>
      </c>
      <c r="AP54" s="6" t="s">
        <v>1640</v>
      </c>
    </row>
    <row r="55" spans="1:44" x14ac:dyDescent="0.2">
      <c r="A55" s="6">
        <v>1056083</v>
      </c>
      <c r="B55" s="6">
        <v>1056321</v>
      </c>
      <c r="C55" s="6" t="str">
        <f t="shared" si="0"/>
        <v>Cultural Site</v>
      </c>
      <c r="D55" s="6" t="str">
        <f t="shared" si="1"/>
        <v>Cultural Site - SFN-1b</v>
      </c>
      <c r="E55" s="6" t="str">
        <f t="shared" si="2"/>
        <v>Cultural Site - Pithouse Village 
Shxw’ōwhámel First Nation; Ts'elxwéyeqw Tribe Management Limited</v>
      </c>
      <c r="F55" s="6" t="s">
        <v>1717</v>
      </c>
      <c r="G55" s="6" t="str">
        <f t="shared" si="3"/>
        <v>Land</v>
      </c>
      <c r="K55" s="6">
        <v>1056082.8330000001</v>
      </c>
      <c r="L55" s="6">
        <v>1056320.611</v>
      </c>
      <c r="M55" s="6">
        <v>601590</v>
      </c>
      <c r="N55" s="6">
        <v>5465744</v>
      </c>
      <c r="O55" s="6" t="s">
        <v>1114</v>
      </c>
      <c r="P55" s="6" t="s">
        <v>1389</v>
      </c>
      <c r="Q55" s="6" t="s">
        <v>902</v>
      </c>
      <c r="R55" s="6">
        <v>0</v>
      </c>
      <c r="S55" s="6" t="s">
        <v>1733</v>
      </c>
      <c r="T55" s="6" t="s">
        <v>1720</v>
      </c>
      <c r="U55" s="6" t="s">
        <v>1382</v>
      </c>
      <c r="W55" s="6" t="s">
        <v>950</v>
      </c>
      <c r="X55" s="6" t="s">
        <v>1390</v>
      </c>
      <c r="Y55" s="6" t="s">
        <v>906</v>
      </c>
      <c r="Z55" s="6" t="s">
        <v>907</v>
      </c>
      <c r="AA55" s="7">
        <v>44597</v>
      </c>
      <c r="AB55" s="6" t="s">
        <v>908</v>
      </c>
      <c r="AC55" s="6" t="s">
        <v>1373</v>
      </c>
      <c r="AD55" s="6" t="s">
        <v>1373</v>
      </c>
      <c r="AE55" s="6" t="s">
        <v>1373</v>
      </c>
      <c r="AF55" s="6" t="s">
        <v>1373</v>
      </c>
      <c r="AJ55" s="6">
        <v>601450</v>
      </c>
      <c r="AK55" s="6">
        <v>5465551</v>
      </c>
      <c r="AO55" s="6" t="s">
        <v>1381</v>
      </c>
      <c r="AP55" s="6" t="s">
        <v>1640</v>
      </c>
    </row>
    <row r="56" spans="1:44" x14ac:dyDescent="0.2">
      <c r="A56" s="6">
        <v>1055891</v>
      </c>
      <c r="B56" s="6">
        <v>1055994</v>
      </c>
      <c r="C56" s="6" t="str">
        <f t="shared" si="0"/>
        <v>Cultural Site</v>
      </c>
      <c r="D56" s="6" t="str">
        <f t="shared" si="1"/>
        <v>Cultural Site - SFN-1a</v>
      </c>
      <c r="E56" s="6" t="str">
        <f t="shared" si="2"/>
        <v>Cultural Site - Pithouse Village 
Shxw’ōwhámel First Nation; Ts'elxwéyeqw Tribe Management Limited</v>
      </c>
      <c r="F56" s="6" t="s">
        <v>1717</v>
      </c>
      <c r="G56" s="6" t="str">
        <f t="shared" si="3"/>
        <v>Land</v>
      </c>
      <c r="K56" s="6">
        <v>1055890.862</v>
      </c>
      <c r="L56" s="6">
        <v>1055993.7490000001</v>
      </c>
      <c r="M56" s="6">
        <v>601704</v>
      </c>
      <c r="N56" s="6">
        <v>5465899</v>
      </c>
      <c r="O56" s="6" t="s">
        <v>1114</v>
      </c>
      <c r="P56" s="6" t="s">
        <v>1380</v>
      </c>
      <c r="Q56" s="6" t="s">
        <v>902</v>
      </c>
      <c r="R56" s="6">
        <v>0</v>
      </c>
      <c r="S56" s="6" t="s">
        <v>1733</v>
      </c>
      <c r="T56" s="6" t="s">
        <v>1720</v>
      </c>
      <c r="U56" s="6" t="s">
        <v>1382</v>
      </c>
      <c r="W56" s="6" t="s">
        <v>950</v>
      </c>
      <c r="X56" s="6" t="s">
        <v>1383</v>
      </c>
      <c r="Y56" s="6" t="s">
        <v>906</v>
      </c>
      <c r="Z56" s="6" t="s">
        <v>907</v>
      </c>
      <c r="AA56" s="7">
        <v>44597</v>
      </c>
      <c r="AB56" s="6" t="s">
        <v>908</v>
      </c>
      <c r="AC56" s="6" t="s">
        <v>1373</v>
      </c>
      <c r="AD56" s="6" t="s">
        <v>1373</v>
      </c>
      <c r="AE56" s="6" t="s">
        <v>1373</v>
      </c>
      <c r="AF56" s="6" t="s">
        <v>1373</v>
      </c>
      <c r="AJ56" s="6">
        <v>601644</v>
      </c>
      <c r="AK56" s="6">
        <v>5465815</v>
      </c>
      <c r="AO56" s="6" t="s">
        <v>1381</v>
      </c>
      <c r="AP56" s="6" t="s">
        <v>1640</v>
      </c>
    </row>
    <row r="57" spans="1:44" x14ac:dyDescent="0.2">
      <c r="A57" s="6">
        <v>1056083</v>
      </c>
      <c r="B57" s="6">
        <v>1056321</v>
      </c>
      <c r="C57" s="6" t="str">
        <f t="shared" si="0"/>
        <v>Cultural Site</v>
      </c>
      <c r="D57" s="6" t="str">
        <f t="shared" si="1"/>
        <v>Cultural Site - SFN-1b</v>
      </c>
      <c r="E57" s="6" t="str">
        <f t="shared" si="2"/>
        <v>Cultural Site - Pithouse Village 
Shxw’ōwhámel First Nation; Ts'elxwéyeqw Tribe Management Limited</v>
      </c>
      <c r="F57" s="6" t="s">
        <v>1717</v>
      </c>
      <c r="G57" s="6" t="str">
        <f t="shared" si="3"/>
        <v>Land</v>
      </c>
      <c r="K57" s="6">
        <v>1056082.8330000001</v>
      </c>
      <c r="L57" s="6">
        <v>1056320.611</v>
      </c>
      <c r="M57" s="6">
        <v>601590</v>
      </c>
      <c r="N57" s="6">
        <v>5465744</v>
      </c>
      <c r="O57" s="6" t="s">
        <v>1114</v>
      </c>
      <c r="P57" s="6" t="s">
        <v>1389</v>
      </c>
      <c r="Q57" s="6" t="s">
        <v>902</v>
      </c>
      <c r="R57" s="6">
        <v>0</v>
      </c>
      <c r="S57" s="6" t="s">
        <v>1733</v>
      </c>
      <c r="T57" s="6" t="s">
        <v>1720</v>
      </c>
      <c r="U57" s="6" t="s">
        <v>1382</v>
      </c>
      <c r="W57" s="6" t="s">
        <v>950</v>
      </c>
      <c r="X57" s="6" t="s">
        <v>1390</v>
      </c>
      <c r="Y57" s="6" t="s">
        <v>906</v>
      </c>
      <c r="Z57" s="6" t="s">
        <v>907</v>
      </c>
      <c r="AA57" s="7">
        <v>44597</v>
      </c>
      <c r="AB57" s="6" t="s">
        <v>908</v>
      </c>
      <c r="AC57" s="6" t="s">
        <v>1373</v>
      </c>
      <c r="AD57" s="6" t="s">
        <v>1373</v>
      </c>
      <c r="AE57" s="6" t="s">
        <v>1373</v>
      </c>
      <c r="AF57" s="6" t="s">
        <v>1373</v>
      </c>
      <c r="AJ57" s="6">
        <v>601450</v>
      </c>
      <c r="AK57" s="6">
        <v>5465551</v>
      </c>
      <c r="AO57" s="6" t="s">
        <v>1381</v>
      </c>
      <c r="AP57" s="6" t="s">
        <v>1640</v>
      </c>
    </row>
    <row r="58" spans="1:44" x14ac:dyDescent="0.2">
      <c r="A58" s="6">
        <v>1055891</v>
      </c>
      <c r="B58" s="6">
        <v>1055994</v>
      </c>
      <c r="C58" s="6" t="str">
        <f t="shared" si="0"/>
        <v>Cultural Site</v>
      </c>
      <c r="D58" s="6" t="str">
        <f t="shared" si="1"/>
        <v>Cultural Site - SFN-1a</v>
      </c>
      <c r="E58" s="6" t="str">
        <f t="shared" si="2"/>
        <v>Cultural Site - Pithouse Village 
Shxw’ōwhámel First Nation; Ts'elxwéyeqw Tribe Management Limited</v>
      </c>
      <c r="F58" s="6" t="s">
        <v>1717</v>
      </c>
      <c r="G58" s="6" t="str">
        <f t="shared" si="3"/>
        <v>Land</v>
      </c>
      <c r="K58" s="6">
        <v>1055890.862</v>
      </c>
      <c r="L58" s="6">
        <v>1055993.7490000001</v>
      </c>
      <c r="M58" s="6">
        <v>601704</v>
      </c>
      <c r="N58" s="6">
        <v>5465899</v>
      </c>
      <c r="O58" s="6" t="s">
        <v>1114</v>
      </c>
      <c r="P58" s="6" t="s">
        <v>1380</v>
      </c>
      <c r="Q58" s="6" t="s">
        <v>902</v>
      </c>
      <c r="R58" s="6">
        <v>0</v>
      </c>
      <c r="S58" s="6" t="s">
        <v>1733</v>
      </c>
      <c r="T58" s="6" t="s">
        <v>1720</v>
      </c>
      <c r="U58" s="6" t="s">
        <v>1382</v>
      </c>
      <c r="W58" s="6" t="s">
        <v>950</v>
      </c>
      <c r="X58" s="6" t="s">
        <v>1383</v>
      </c>
      <c r="Y58" s="6" t="s">
        <v>906</v>
      </c>
      <c r="Z58" s="6" t="s">
        <v>907</v>
      </c>
      <c r="AA58" s="7">
        <v>44597</v>
      </c>
      <c r="AB58" s="6" t="s">
        <v>908</v>
      </c>
      <c r="AC58" s="6" t="s">
        <v>1373</v>
      </c>
      <c r="AD58" s="6" t="s">
        <v>1373</v>
      </c>
      <c r="AE58" s="6" t="s">
        <v>1373</v>
      </c>
      <c r="AF58" s="6" t="s">
        <v>1373</v>
      </c>
      <c r="AJ58" s="6">
        <v>601644</v>
      </c>
      <c r="AK58" s="6">
        <v>5465815</v>
      </c>
      <c r="AO58" s="6" t="s">
        <v>1381</v>
      </c>
      <c r="AP58" s="6" t="s">
        <v>1640</v>
      </c>
      <c r="AQ58" s="6">
        <v>108</v>
      </c>
    </row>
    <row r="59" spans="1:44" x14ac:dyDescent="0.2">
      <c r="A59" s="6">
        <v>1056083</v>
      </c>
      <c r="B59" s="6">
        <v>1056321</v>
      </c>
      <c r="C59" s="6" t="str">
        <f t="shared" si="0"/>
        <v>Cultural Site</v>
      </c>
      <c r="D59" s="6" t="str">
        <f t="shared" si="1"/>
        <v>Cultural Site - SFN-1b</v>
      </c>
      <c r="E59" s="6" t="str">
        <f t="shared" si="2"/>
        <v>Cultural Site - Pithouse Village 
Shxw’ōwhámel First Nation; Ts'elxwéyeqw Tribe Management Limited</v>
      </c>
      <c r="F59" s="6" t="s">
        <v>1717</v>
      </c>
      <c r="G59" s="6" t="str">
        <f t="shared" si="3"/>
        <v>Land</v>
      </c>
      <c r="K59" s="6">
        <v>1056082.8330000001</v>
      </c>
      <c r="L59" s="6">
        <v>1056320.611</v>
      </c>
      <c r="M59" s="6">
        <v>601590</v>
      </c>
      <c r="N59" s="6">
        <v>5465744</v>
      </c>
      <c r="O59" s="6" t="s">
        <v>1114</v>
      </c>
      <c r="P59" s="6" t="s">
        <v>1389</v>
      </c>
      <c r="Q59" s="6" t="s">
        <v>902</v>
      </c>
      <c r="R59" s="6">
        <v>0</v>
      </c>
      <c r="S59" s="6" t="s">
        <v>1733</v>
      </c>
      <c r="T59" s="6" t="s">
        <v>1720</v>
      </c>
      <c r="U59" s="6" t="s">
        <v>1382</v>
      </c>
      <c r="W59" s="6" t="s">
        <v>950</v>
      </c>
      <c r="X59" s="6" t="s">
        <v>1390</v>
      </c>
      <c r="Y59" s="6" t="s">
        <v>906</v>
      </c>
      <c r="Z59" s="6" t="s">
        <v>907</v>
      </c>
      <c r="AA59" s="7">
        <v>44597</v>
      </c>
      <c r="AB59" s="6" t="s">
        <v>908</v>
      </c>
      <c r="AC59" s="6" t="s">
        <v>1373</v>
      </c>
      <c r="AD59" s="6" t="s">
        <v>1373</v>
      </c>
      <c r="AE59" s="6" t="s">
        <v>1373</v>
      </c>
      <c r="AF59" s="6" t="s">
        <v>1373</v>
      </c>
      <c r="AJ59" s="6">
        <v>601450</v>
      </c>
      <c r="AK59" s="6">
        <v>5465551</v>
      </c>
      <c r="AO59" s="6" t="s">
        <v>1381</v>
      </c>
      <c r="AP59" s="6" t="s">
        <v>1640</v>
      </c>
      <c r="AQ59" s="6">
        <v>111</v>
      </c>
    </row>
    <row r="60" spans="1:44" x14ac:dyDescent="0.2">
      <c r="A60" s="6">
        <v>1055891</v>
      </c>
      <c r="B60" s="6">
        <v>1055994</v>
      </c>
      <c r="C60" s="6" t="str">
        <f t="shared" si="0"/>
        <v>Cultural Site</v>
      </c>
      <c r="D60" s="6" t="str">
        <f t="shared" si="1"/>
        <v>Cultural Site - SFN-1a</v>
      </c>
      <c r="E60" s="6" t="str">
        <f t="shared" si="2"/>
        <v>Cultural Site - Pithouse Village 
Shxw’ōwhámel First Nation; Ts'elxwéyeqw Tribe Management Limited</v>
      </c>
      <c r="F60" s="6" t="s">
        <v>1717</v>
      </c>
      <c r="G60" s="6" t="str">
        <f t="shared" si="3"/>
        <v>Land</v>
      </c>
      <c r="K60" s="6">
        <v>1055890.862</v>
      </c>
      <c r="L60" s="6">
        <v>1055993.7490000001</v>
      </c>
      <c r="M60" s="6">
        <v>601704</v>
      </c>
      <c r="N60" s="6">
        <v>5465899</v>
      </c>
      <c r="O60" s="6" t="s">
        <v>1114</v>
      </c>
      <c r="P60" s="6" t="s">
        <v>1380</v>
      </c>
      <c r="Q60" s="6" t="s">
        <v>902</v>
      </c>
      <c r="R60" s="6">
        <v>0</v>
      </c>
      <c r="S60" s="6" t="s">
        <v>1733</v>
      </c>
      <c r="T60" s="6" t="s">
        <v>1720</v>
      </c>
      <c r="U60" s="6" t="s">
        <v>1382</v>
      </c>
      <c r="W60" s="6" t="s">
        <v>950</v>
      </c>
      <c r="X60" s="6" t="s">
        <v>1383</v>
      </c>
      <c r="Y60" s="6" t="s">
        <v>906</v>
      </c>
      <c r="Z60" s="6" t="s">
        <v>907</v>
      </c>
      <c r="AA60" s="7">
        <v>44597</v>
      </c>
      <c r="AB60" s="6" t="s">
        <v>908</v>
      </c>
      <c r="AC60" s="6" t="s">
        <v>1373</v>
      </c>
      <c r="AD60" s="6" t="s">
        <v>1373</v>
      </c>
      <c r="AE60" s="6" t="s">
        <v>1373</v>
      </c>
      <c r="AF60" s="6" t="s">
        <v>1373</v>
      </c>
      <c r="AJ60" s="6">
        <v>601644</v>
      </c>
      <c r="AK60" s="6">
        <v>5465815</v>
      </c>
      <c r="AO60" s="6" t="s">
        <v>1381</v>
      </c>
      <c r="AP60" s="6" t="s">
        <v>1640</v>
      </c>
      <c r="AQ60" s="6">
        <v>254</v>
      </c>
      <c r="AR60" s="6">
        <v>108</v>
      </c>
    </row>
    <row r="61" spans="1:44" x14ac:dyDescent="0.2">
      <c r="A61" s="6">
        <v>1056083</v>
      </c>
      <c r="B61" s="6">
        <v>1056321</v>
      </c>
      <c r="C61" s="6" t="str">
        <f t="shared" si="0"/>
        <v>Cultural Site</v>
      </c>
      <c r="D61" s="6" t="str">
        <f t="shared" si="1"/>
        <v>Cultural Site - SFN-1b</v>
      </c>
      <c r="E61" s="6" t="str">
        <f t="shared" si="2"/>
        <v>Cultural Site - Pithouse Village 
Shxw’ōwhámel First Nation; Ts'elxwéyeqw Tribe Management Limited</v>
      </c>
      <c r="F61" s="6" t="s">
        <v>1717</v>
      </c>
      <c r="G61" s="6" t="str">
        <f t="shared" si="3"/>
        <v>Land</v>
      </c>
      <c r="K61" s="6">
        <v>1056082.8330000001</v>
      </c>
      <c r="L61" s="6">
        <v>1056320.611</v>
      </c>
      <c r="M61" s="6">
        <v>601590</v>
      </c>
      <c r="N61" s="6">
        <v>5465744</v>
      </c>
      <c r="O61" s="6" t="s">
        <v>1114</v>
      </c>
      <c r="P61" s="6" t="s">
        <v>1389</v>
      </c>
      <c r="Q61" s="6" t="s">
        <v>902</v>
      </c>
      <c r="R61" s="6">
        <v>0</v>
      </c>
      <c r="S61" s="6" t="s">
        <v>1733</v>
      </c>
      <c r="T61" s="6" t="s">
        <v>1720</v>
      </c>
      <c r="U61" s="6" t="s">
        <v>1382</v>
      </c>
      <c r="W61" s="6" t="s">
        <v>950</v>
      </c>
      <c r="X61" s="6" t="s">
        <v>1390</v>
      </c>
      <c r="Y61" s="6" t="s">
        <v>906</v>
      </c>
      <c r="Z61" s="6" t="s">
        <v>907</v>
      </c>
      <c r="AA61" s="7">
        <v>44597</v>
      </c>
      <c r="AB61" s="6" t="s">
        <v>908</v>
      </c>
      <c r="AC61" s="6" t="s">
        <v>1373</v>
      </c>
      <c r="AD61" s="6" t="s">
        <v>1373</v>
      </c>
      <c r="AE61" s="6" t="s">
        <v>1373</v>
      </c>
      <c r="AF61" s="6" t="s">
        <v>1373</v>
      </c>
      <c r="AJ61" s="6">
        <v>601450</v>
      </c>
      <c r="AK61" s="6">
        <v>5465551</v>
      </c>
      <c r="AO61" s="6" t="s">
        <v>1381</v>
      </c>
      <c r="AP61" s="6" t="s">
        <v>1640</v>
      </c>
      <c r="AQ61" s="6">
        <v>257</v>
      </c>
      <c r="AR61" s="6">
        <v>111</v>
      </c>
    </row>
    <row r="62" spans="1:44" x14ac:dyDescent="0.2">
      <c r="A62" s="6">
        <v>1000237</v>
      </c>
      <c r="C62" s="6" t="str">
        <f t="shared" si="0"/>
        <v>Cultural Site</v>
      </c>
      <c r="D62" s="6" t="str">
        <f t="shared" si="1"/>
        <v>Cultural Site - 16-Stantec-mjb-002-2; TMEP5B20-2</v>
      </c>
      <c r="E62" s="6" t="str">
        <f t="shared" si="2"/>
        <v>Culturally Modied Tree (n=1)</v>
      </c>
      <c r="F62" s="6" t="s">
        <v>1717</v>
      </c>
      <c r="G62" s="6" t="str">
        <f t="shared" si="3"/>
        <v>Tree</v>
      </c>
      <c r="K62" s="6">
        <v>1000231.196</v>
      </c>
      <c r="M62" s="6">
        <v>635397</v>
      </c>
      <c r="N62" s="6">
        <v>5495272</v>
      </c>
      <c r="O62" s="6" t="s">
        <v>1114</v>
      </c>
      <c r="P62" s="6" t="s">
        <v>1175</v>
      </c>
      <c r="Q62" s="6" t="s">
        <v>902</v>
      </c>
      <c r="R62" s="6">
        <v>0</v>
      </c>
      <c r="S62" s="6" t="s">
        <v>1731</v>
      </c>
      <c r="T62" s="6" t="s">
        <v>1720</v>
      </c>
      <c r="U62" s="6" t="s">
        <v>1176</v>
      </c>
      <c r="W62" s="6" t="s">
        <v>904</v>
      </c>
      <c r="X62" s="6" t="s">
        <v>1172</v>
      </c>
      <c r="Y62" s="6" t="s">
        <v>906</v>
      </c>
      <c r="Z62" s="6" t="s">
        <v>907</v>
      </c>
      <c r="AA62" s="7">
        <v>44597</v>
      </c>
      <c r="AB62" s="6" t="s">
        <v>908</v>
      </c>
      <c r="AC62" s="6" t="s">
        <v>1177</v>
      </c>
      <c r="AD62" s="6" t="s">
        <v>1177</v>
      </c>
      <c r="AE62" s="6" t="s">
        <v>947</v>
      </c>
      <c r="AF62" s="6" t="s">
        <v>1174</v>
      </c>
      <c r="AL62" s="6" t="s">
        <v>1175</v>
      </c>
      <c r="AO62" s="6" t="s">
        <v>943</v>
      </c>
      <c r="AP62" s="6" t="s">
        <v>1645</v>
      </c>
    </row>
    <row r="63" spans="1:44" x14ac:dyDescent="0.2">
      <c r="A63" s="6">
        <v>1000262</v>
      </c>
      <c r="C63" s="6" t="str">
        <f t="shared" si="0"/>
        <v>Cultural Site</v>
      </c>
      <c r="D63" s="6" t="str">
        <f t="shared" si="1"/>
        <v>Cultural Site - 16-Stantec-mjb-002-3; TMEP5B20-1</v>
      </c>
      <c r="E63" s="6" t="str">
        <f t="shared" si="2"/>
        <v>Culturally Modied Tree (n=1)</v>
      </c>
      <c r="F63" s="6" t="s">
        <v>1717</v>
      </c>
      <c r="G63" s="6" t="str">
        <f t="shared" si="3"/>
        <v>Tree</v>
      </c>
      <c r="K63" s="6">
        <v>1000262.602</v>
      </c>
      <c r="M63" s="6">
        <v>635369</v>
      </c>
      <c r="N63" s="6">
        <v>5495257</v>
      </c>
      <c r="O63" s="6" t="s">
        <v>1114</v>
      </c>
      <c r="P63" s="6" t="s">
        <v>1178</v>
      </c>
      <c r="Q63" s="6" t="s">
        <v>1179</v>
      </c>
      <c r="R63" s="6">
        <v>0</v>
      </c>
      <c r="S63" s="6" t="s">
        <v>1731</v>
      </c>
      <c r="T63" s="6" t="s">
        <v>1720</v>
      </c>
      <c r="U63" s="6" t="s">
        <v>1176</v>
      </c>
      <c r="W63" s="6" t="s">
        <v>904</v>
      </c>
      <c r="X63" s="6" t="s">
        <v>1172</v>
      </c>
      <c r="Y63" s="6" t="s">
        <v>906</v>
      </c>
      <c r="Z63" s="6" t="s">
        <v>907</v>
      </c>
      <c r="AA63" s="7">
        <v>44597</v>
      </c>
      <c r="AB63" s="6" t="s">
        <v>908</v>
      </c>
      <c r="AC63" s="6" t="s">
        <v>1177</v>
      </c>
      <c r="AD63" s="6" t="s">
        <v>1177</v>
      </c>
      <c r="AE63" s="6" t="s">
        <v>947</v>
      </c>
      <c r="AF63" s="6" t="s">
        <v>1174</v>
      </c>
      <c r="AO63" s="6" t="s">
        <v>943</v>
      </c>
      <c r="AP63" s="6" t="s">
        <v>1645</v>
      </c>
    </row>
    <row r="64" spans="1:44" x14ac:dyDescent="0.2">
      <c r="A64" s="6">
        <v>1000264</v>
      </c>
      <c r="C64" s="6" t="str">
        <f t="shared" si="0"/>
        <v>Cultural Site</v>
      </c>
      <c r="D64" s="6" t="str">
        <f t="shared" si="1"/>
        <v>Cultural Site - 16-Stantec-mjb-002-1; TMEP5B20-1</v>
      </c>
      <c r="E64" s="6" t="str">
        <f t="shared" si="2"/>
        <v>Culturally Modied Tree (n=1)</v>
      </c>
      <c r="F64" s="6" t="s">
        <v>1717</v>
      </c>
      <c r="G64" s="6" t="str">
        <f t="shared" si="3"/>
        <v>Tree</v>
      </c>
      <c r="K64" s="6">
        <v>1000263.161</v>
      </c>
      <c r="M64" s="6">
        <v>635374</v>
      </c>
      <c r="N64" s="6">
        <v>5495276</v>
      </c>
      <c r="O64" s="6" t="s">
        <v>1114</v>
      </c>
      <c r="P64" s="6" t="s">
        <v>1180</v>
      </c>
      <c r="Q64" s="6" t="s">
        <v>902</v>
      </c>
      <c r="R64" s="6">
        <v>0</v>
      </c>
      <c r="S64" s="6" t="s">
        <v>1731</v>
      </c>
      <c r="T64" s="6" t="s">
        <v>1720</v>
      </c>
      <c r="U64" s="6" t="s">
        <v>1176</v>
      </c>
      <c r="W64" s="6" t="s">
        <v>904</v>
      </c>
      <c r="X64" s="6" t="s">
        <v>1172</v>
      </c>
      <c r="Y64" s="6" t="s">
        <v>906</v>
      </c>
      <c r="Z64" s="6" t="s">
        <v>907</v>
      </c>
      <c r="AA64" s="7">
        <v>44597</v>
      </c>
      <c r="AB64" s="6" t="s">
        <v>908</v>
      </c>
      <c r="AC64" s="6" t="s">
        <v>1177</v>
      </c>
      <c r="AD64" s="6" t="s">
        <v>1177</v>
      </c>
      <c r="AE64" s="6" t="s">
        <v>1157</v>
      </c>
      <c r="AF64" s="6" t="s">
        <v>1157</v>
      </c>
      <c r="AL64" s="6" t="s">
        <v>1180</v>
      </c>
      <c r="AO64" s="6" t="s">
        <v>943</v>
      </c>
      <c r="AP64" s="6" t="s">
        <v>1645</v>
      </c>
    </row>
    <row r="65" spans="1:44" x14ac:dyDescent="0.2">
      <c r="A65" s="6">
        <v>1016663</v>
      </c>
      <c r="C65" s="6" t="str">
        <f t="shared" si="0"/>
        <v>Cultural Site</v>
      </c>
      <c r="D65" s="6" t="str">
        <f t="shared" si="1"/>
        <v>Cultural Site - 20-Stantec-JW-002CMT-1</v>
      </c>
      <c r="E65" s="6" t="str">
        <f t="shared" si="2"/>
        <v>Culturally Modied Tree (n=1)</v>
      </c>
      <c r="F65" s="6" t="s">
        <v>1717</v>
      </c>
      <c r="G65" s="6" t="str">
        <f t="shared" si="3"/>
        <v>Tree</v>
      </c>
      <c r="K65" s="6">
        <v>1016662.625</v>
      </c>
      <c r="M65" s="6">
        <v>628344</v>
      </c>
      <c r="N65" s="6">
        <v>5483804</v>
      </c>
      <c r="O65" s="6" t="s">
        <v>1114</v>
      </c>
      <c r="P65" s="6" t="s">
        <v>1202</v>
      </c>
      <c r="Q65" s="6" t="s">
        <v>902</v>
      </c>
      <c r="R65" s="6">
        <v>0</v>
      </c>
      <c r="S65" s="6" t="s">
        <v>1731</v>
      </c>
      <c r="T65" s="6" t="s">
        <v>1720</v>
      </c>
      <c r="U65" s="6" t="s">
        <v>1176</v>
      </c>
      <c r="W65" s="6" t="s">
        <v>904</v>
      </c>
      <c r="X65" s="6" t="s">
        <v>1205</v>
      </c>
      <c r="Y65" s="6" t="s">
        <v>906</v>
      </c>
      <c r="Z65" s="6" t="s">
        <v>907</v>
      </c>
      <c r="AA65" s="7">
        <v>44597</v>
      </c>
      <c r="AB65" s="6" t="s">
        <v>908</v>
      </c>
      <c r="AC65" s="6" t="s">
        <v>1177</v>
      </c>
      <c r="AD65" s="6" t="s">
        <v>1177</v>
      </c>
      <c r="AE65" s="6" t="s">
        <v>1157</v>
      </c>
      <c r="AF65" s="6" t="s">
        <v>1157</v>
      </c>
      <c r="AL65" s="6" t="s">
        <v>1203</v>
      </c>
      <c r="AM65" s="6" t="s">
        <v>1204</v>
      </c>
      <c r="AO65" s="6" t="s">
        <v>943</v>
      </c>
      <c r="AP65" s="6" t="s">
        <v>1645</v>
      </c>
    </row>
    <row r="66" spans="1:44" x14ac:dyDescent="0.2">
      <c r="A66" s="6">
        <v>1032892</v>
      </c>
      <c r="C66" s="6" t="str">
        <f t="shared" si="0"/>
        <v>Cultural Site</v>
      </c>
      <c r="D66" s="6" t="str">
        <f t="shared" si="1"/>
        <v>Cultural Site - SP5b-CR1-1121-F1-1</v>
      </c>
      <c r="E66" s="6" t="str">
        <f t="shared" si="2"/>
        <v>Culturally Modied Tree (n=1)</v>
      </c>
      <c r="F66" s="6" t="s">
        <v>1717</v>
      </c>
      <c r="G66" s="6" t="str">
        <f t="shared" si="3"/>
        <v>Tree</v>
      </c>
      <c r="K66" s="6">
        <v>1032892.182</v>
      </c>
      <c r="M66" s="6">
        <v>621761</v>
      </c>
      <c r="N66" s="6">
        <v>5471720</v>
      </c>
      <c r="O66" s="6" t="s">
        <v>1114</v>
      </c>
      <c r="P66" s="6" t="s">
        <v>1241</v>
      </c>
      <c r="Q66" s="6" t="s">
        <v>902</v>
      </c>
      <c r="R66" s="6">
        <v>0</v>
      </c>
      <c r="S66" s="6" t="s">
        <v>1731</v>
      </c>
      <c r="T66" s="6" t="s">
        <v>1720</v>
      </c>
      <c r="U66" s="6" t="s">
        <v>1176</v>
      </c>
      <c r="W66" s="6" t="s">
        <v>904</v>
      </c>
      <c r="X66" s="6" t="s">
        <v>1242</v>
      </c>
      <c r="Y66" s="6" t="s">
        <v>906</v>
      </c>
      <c r="Z66" s="6" t="s">
        <v>907</v>
      </c>
      <c r="AA66" s="7">
        <v>44597</v>
      </c>
      <c r="AB66" s="6" t="s">
        <v>908</v>
      </c>
      <c r="AC66" s="6" t="s">
        <v>1243</v>
      </c>
      <c r="AD66" s="6" t="s">
        <v>1243</v>
      </c>
      <c r="AE66" s="6" t="s">
        <v>1157</v>
      </c>
      <c r="AF66" s="6" t="s">
        <v>1244</v>
      </c>
      <c r="AL66" s="6" t="s">
        <v>1241</v>
      </c>
      <c r="AO66" s="6" t="s">
        <v>943</v>
      </c>
      <c r="AP66" s="6" t="s">
        <v>1664</v>
      </c>
    </row>
    <row r="67" spans="1:44" x14ac:dyDescent="0.2">
      <c r="A67" s="6">
        <v>1032956</v>
      </c>
      <c r="C67" s="6" t="str">
        <f t="shared" ref="C67:C130" si="4">T67</f>
        <v>Cultural Site</v>
      </c>
      <c r="D67" s="6" t="str">
        <f t="shared" ref="D67:D130" si="5">_xlfn.CONCAT(T67," - ",P67)</f>
        <v>Cultural Site - SP5b-CR1-1121-F1-2</v>
      </c>
      <c r="E67" s="6" t="str">
        <f t="shared" ref="E67:E130" si="6">U67</f>
        <v>Culturally Modied Tree (n=1)</v>
      </c>
      <c r="F67" s="6" t="s">
        <v>1717</v>
      </c>
      <c r="G67" s="6" t="str">
        <f t="shared" ref="G67:G130" si="7">S67</f>
        <v>Tree</v>
      </c>
      <c r="K67" s="6">
        <v>1032956.877</v>
      </c>
      <c r="M67" s="6">
        <v>621712</v>
      </c>
      <c r="N67" s="6">
        <v>5471660</v>
      </c>
      <c r="O67" s="6" t="s">
        <v>1114</v>
      </c>
      <c r="P67" s="6" t="s">
        <v>1245</v>
      </c>
      <c r="Q67" s="6" t="s">
        <v>902</v>
      </c>
      <c r="R67" s="6">
        <v>0</v>
      </c>
      <c r="S67" s="6" t="s">
        <v>1731</v>
      </c>
      <c r="T67" s="6" t="s">
        <v>1720</v>
      </c>
      <c r="U67" s="6" t="s">
        <v>1176</v>
      </c>
      <c r="W67" s="6" t="s">
        <v>904</v>
      </c>
      <c r="X67" s="6" t="s">
        <v>1246</v>
      </c>
      <c r="Y67" s="6" t="s">
        <v>906</v>
      </c>
      <c r="Z67" s="6" t="s">
        <v>907</v>
      </c>
      <c r="AA67" s="7">
        <v>44597</v>
      </c>
      <c r="AB67" s="6" t="s">
        <v>908</v>
      </c>
      <c r="AC67" s="6" t="s">
        <v>1243</v>
      </c>
      <c r="AD67" s="6" t="s">
        <v>1243</v>
      </c>
      <c r="AE67" s="6" t="s">
        <v>1157</v>
      </c>
      <c r="AF67" s="6" t="s">
        <v>1244</v>
      </c>
      <c r="AL67" s="6" t="s">
        <v>1245</v>
      </c>
      <c r="AO67" s="6" t="s">
        <v>943</v>
      </c>
      <c r="AP67" s="6" t="s">
        <v>1664</v>
      </c>
    </row>
    <row r="68" spans="1:44" x14ac:dyDescent="0.2">
      <c r="A68" s="6">
        <v>1000237</v>
      </c>
      <c r="C68" s="6" t="str">
        <f t="shared" si="4"/>
        <v>Cultural Site</v>
      </c>
      <c r="D68" s="6" t="str">
        <f t="shared" si="5"/>
        <v>Cultural Site - 16-Stantec-mjb-002-2; TMEP5B20-2</v>
      </c>
      <c r="E68" s="6" t="str">
        <f t="shared" si="6"/>
        <v>Culturally Modied Tree (n=1)</v>
      </c>
      <c r="F68" s="6" t="s">
        <v>1717</v>
      </c>
      <c r="G68" s="6" t="str">
        <f t="shared" si="7"/>
        <v>Tree</v>
      </c>
      <c r="K68" s="6">
        <v>1000231.196</v>
      </c>
      <c r="M68" s="6">
        <v>635397</v>
      </c>
      <c r="N68" s="6">
        <v>5495272</v>
      </c>
      <c r="O68" s="6" t="s">
        <v>1114</v>
      </c>
      <c r="P68" s="6" t="s">
        <v>1175</v>
      </c>
      <c r="Q68" s="6" t="s">
        <v>902</v>
      </c>
      <c r="R68" s="6">
        <v>0</v>
      </c>
      <c r="S68" s="6" t="s">
        <v>1731</v>
      </c>
      <c r="T68" s="6" t="s">
        <v>1720</v>
      </c>
      <c r="U68" s="6" t="s">
        <v>1176</v>
      </c>
      <c r="W68" s="6" t="s">
        <v>904</v>
      </c>
      <c r="X68" s="6" t="s">
        <v>1172</v>
      </c>
      <c r="Y68" s="6" t="s">
        <v>906</v>
      </c>
      <c r="Z68" s="6" t="s">
        <v>907</v>
      </c>
      <c r="AA68" s="7">
        <v>44597</v>
      </c>
      <c r="AB68" s="6" t="s">
        <v>908</v>
      </c>
      <c r="AC68" s="6" t="s">
        <v>1177</v>
      </c>
      <c r="AD68" s="6" t="s">
        <v>1177</v>
      </c>
      <c r="AE68" s="6" t="s">
        <v>947</v>
      </c>
      <c r="AF68" s="6" t="s">
        <v>1174</v>
      </c>
      <c r="AL68" s="6" t="s">
        <v>1175</v>
      </c>
      <c r="AO68" s="6" t="s">
        <v>943</v>
      </c>
      <c r="AP68" s="6" t="s">
        <v>1645</v>
      </c>
    </row>
    <row r="69" spans="1:44" x14ac:dyDescent="0.2">
      <c r="A69" s="6">
        <v>1000262</v>
      </c>
      <c r="C69" s="6" t="str">
        <f t="shared" si="4"/>
        <v>Cultural Site</v>
      </c>
      <c r="D69" s="6" t="str">
        <f t="shared" si="5"/>
        <v>Cultural Site - 16-Stantec-mjb-002-3; TMEP5B20-1</v>
      </c>
      <c r="E69" s="6" t="str">
        <f t="shared" si="6"/>
        <v>Culturally Modied Tree (n=1)</v>
      </c>
      <c r="F69" s="6" t="s">
        <v>1717</v>
      </c>
      <c r="G69" s="6" t="str">
        <f t="shared" si="7"/>
        <v>Tree</v>
      </c>
      <c r="K69" s="6">
        <v>1000262.602</v>
      </c>
      <c r="M69" s="6">
        <v>635369</v>
      </c>
      <c r="N69" s="6">
        <v>5495257</v>
      </c>
      <c r="O69" s="6" t="s">
        <v>1114</v>
      </c>
      <c r="P69" s="6" t="s">
        <v>1178</v>
      </c>
      <c r="Q69" s="6" t="s">
        <v>1179</v>
      </c>
      <c r="R69" s="6">
        <v>0</v>
      </c>
      <c r="S69" s="6" t="s">
        <v>1731</v>
      </c>
      <c r="T69" s="6" t="s">
        <v>1720</v>
      </c>
      <c r="U69" s="6" t="s">
        <v>1176</v>
      </c>
      <c r="W69" s="6" t="s">
        <v>904</v>
      </c>
      <c r="X69" s="6" t="s">
        <v>1172</v>
      </c>
      <c r="Y69" s="6" t="s">
        <v>906</v>
      </c>
      <c r="Z69" s="6" t="s">
        <v>907</v>
      </c>
      <c r="AA69" s="7">
        <v>44597</v>
      </c>
      <c r="AB69" s="6" t="s">
        <v>908</v>
      </c>
      <c r="AC69" s="6" t="s">
        <v>1177</v>
      </c>
      <c r="AD69" s="6" t="s">
        <v>1177</v>
      </c>
      <c r="AE69" s="6" t="s">
        <v>947</v>
      </c>
      <c r="AF69" s="6" t="s">
        <v>1174</v>
      </c>
      <c r="AO69" s="6" t="s">
        <v>943</v>
      </c>
      <c r="AP69" s="6" t="s">
        <v>1645</v>
      </c>
    </row>
    <row r="70" spans="1:44" x14ac:dyDescent="0.2">
      <c r="A70" s="6">
        <v>1000264</v>
      </c>
      <c r="C70" s="6" t="str">
        <f t="shared" si="4"/>
        <v>Cultural Site</v>
      </c>
      <c r="D70" s="6" t="str">
        <f t="shared" si="5"/>
        <v>Cultural Site - 16-Stantec-mjb-002-1; TMEP5B20-1</v>
      </c>
      <c r="E70" s="6" t="str">
        <f t="shared" si="6"/>
        <v>Culturally Modied Tree (n=1)</v>
      </c>
      <c r="F70" s="6" t="s">
        <v>1717</v>
      </c>
      <c r="G70" s="6" t="str">
        <f t="shared" si="7"/>
        <v>Tree</v>
      </c>
      <c r="K70" s="6">
        <v>1000263.161</v>
      </c>
      <c r="M70" s="6">
        <v>635374</v>
      </c>
      <c r="N70" s="6">
        <v>5495276</v>
      </c>
      <c r="O70" s="6" t="s">
        <v>1114</v>
      </c>
      <c r="P70" s="6" t="s">
        <v>1180</v>
      </c>
      <c r="Q70" s="6" t="s">
        <v>902</v>
      </c>
      <c r="R70" s="6">
        <v>0</v>
      </c>
      <c r="S70" s="6" t="s">
        <v>1731</v>
      </c>
      <c r="T70" s="6" t="s">
        <v>1720</v>
      </c>
      <c r="U70" s="6" t="s">
        <v>1176</v>
      </c>
      <c r="W70" s="6" t="s">
        <v>904</v>
      </c>
      <c r="X70" s="6" t="s">
        <v>1172</v>
      </c>
      <c r="Y70" s="6" t="s">
        <v>906</v>
      </c>
      <c r="Z70" s="6" t="s">
        <v>907</v>
      </c>
      <c r="AA70" s="7">
        <v>44597</v>
      </c>
      <c r="AB70" s="6" t="s">
        <v>908</v>
      </c>
      <c r="AC70" s="6" t="s">
        <v>1177</v>
      </c>
      <c r="AD70" s="6" t="s">
        <v>1177</v>
      </c>
      <c r="AE70" s="6" t="s">
        <v>1157</v>
      </c>
      <c r="AF70" s="6" t="s">
        <v>1157</v>
      </c>
      <c r="AL70" s="6" t="s">
        <v>1180</v>
      </c>
      <c r="AO70" s="6" t="s">
        <v>943</v>
      </c>
      <c r="AP70" s="6" t="s">
        <v>1645</v>
      </c>
    </row>
    <row r="71" spans="1:44" x14ac:dyDescent="0.2">
      <c r="A71" s="6">
        <v>1016663</v>
      </c>
      <c r="C71" s="6" t="str">
        <f t="shared" si="4"/>
        <v>Cultural Site</v>
      </c>
      <c r="D71" s="6" t="str">
        <f t="shared" si="5"/>
        <v>Cultural Site - 20-Stantec-JW-002CMT-1</v>
      </c>
      <c r="E71" s="6" t="str">
        <f t="shared" si="6"/>
        <v>Culturally Modied Tree (n=1)</v>
      </c>
      <c r="F71" s="6" t="s">
        <v>1717</v>
      </c>
      <c r="G71" s="6" t="str">
        <f t="shared" si="7"/>
        <v>Tree</v>
      </c>
      <c r="K71" s="6">
        <v>1016662.625</v>
      </c>
      <c r="M71" s="6">
        <v>628344</v>
      </c>
      <c r="N71" s="6">
        <v>5483804</v>
      </c>
      <c r="O71" s="6" t="s">
        <v>1114</v>
      </c>
      <c r="P71" s="6" t="s">
        <v>1202</v>
      </c>
      <c r="Q71" s="6" t="s">
        <v>902</v>
      </c>
      <c r="R71" s="6">
        <v>0</v>
      </c>
      <c r="S71" s="6" t="s">
        <v>1731</v>
      </c>
      <c r="T71" s="6" t="s">
        <v>1720</v>
      </c>
      <c r="U71" s="6" t="s">
        <v>1176</v>
      </c>
      <c r="W71" s="6" t="s">
        <v>904</v>
      </c>
      <c r="X71" s="6" t="s">
        <v>1205</v>
      </c>
      <c r="Y71" s="6" t="s">
        <v>906</v>
      </c>
      <c r="Z71" s="6" t="s">
        <v>907</v>
      </c>
      <c r="AA71" s="7">
        <v>44597</v>
      </c>
      <c r="AB71" s="6" t="s">
        <v>908</v>
      </c>
      <c r="AC71" s="6" t="s">
        <v>1177</v>
      </c>
      <c r="AD71" s="6" t="s">
        <v>1177</v>
      </c>
      <c r="AE71" s="6" t="s">
        <v>1157</v>
      </c>
      <c r="AF71" s="6" t="s">
        <v>1157</v>
      </c>
      <c r="AL71" s="6" t="s">
        <v>1203</v>
      </c>
      <c r="AM71" s="6" t="s">
        <v>1204</v>
      </c>
      <c r="AO71" s="6" t="s">
        <v>943</v>
      </c>
      <c r="AP71" s="6" t="s">
        <v>1645</v>
      </c>
    </row>
    <row r="72" spans="1:44" x14ac:dyDescent="0.2">
      <c r="A72" s="6">
        <v>1032892</v>
      </c>
      <c r="C72" s="6" t="str">
        <f t="shared" si="4"/>
        <v>Cultural Site</v>
      </c>
      <c r="D72" s="6" t="str">
        <f t="shared" si="5"/>
        <v>Cultural Site - SP5b-CR1-1121-F1-1</v>
      </c>
      <c r="E72" s="6" t="str">
        <f t="shared" si="6"/>
        <v>Culturally Modied Tree (n=1)</v>
      </c>
      <c r="F72" s="6" t="s">
        <v>1717</v>
      </c>
      <c r="G72" s="6" t="str">
        <f t="shared" si="7"/>
        <v>Tree</v>
      </c>
      <c r="K72" s="6">
        <v>1032892.182</v>
      </c>
      <c r="M72" s="6">
        <v>621761</v>
      </c>
      <c r="N72" s="6">
        <v>5471720</v>
      </c>
      <c r="O72" s="6" t="s">
        <v>1114</v>
      </c>
      <c r="P72" s="6" t="s">
        <v>1241</v>
      </c>
      <c r="Q72" s="6" t="s">
        <v>902</v>
      </c>
      <c r="R72" s="6">
        <v>0</v>
      </c>
      <c r="S72" s="6" t="s">
        <v>1731</v>
      </c>
      <c r="T72" s="6" t="s">
        <v>1720</v>
      </c>
      <c r="U72" s="6" t="s">
        <v>1176</v>
      </c>
      <c r="W72" s="6" t="s">
        <v>904</v>
      </c>
      <c r="X72" s="6" t="s">
        <v>1242</v>
      </c>
      <c r="Y72" s="6" t="s">
        <v>906</v>
      </c>
      <c r="Z72" s="6" t="s">
        <v>907</v>
      </c>
      <c r="AA72" s="7">
        <v>44597</v>
      </c>
      <c r="AB72" s="6" t="s">
        <v>908</v>
      </c>
      <c r="AC72" s="6" t="s">
        <v>1243</v>
      </c>
      <c r="AD72" s="6" t="s">
        <v>1243</v>
      </c>
      <c r="AE72" s="6" t="s">
        <v>1157</v>
      </c>
      <c r="AF72" s="6" t="s">
        <v>1244</v>
      </c>
      <c r="AL72" s="6" t="s">
        <v>1241</v>
      </c>
      <c r="AO72" s="6" t="s">
        <v>943</v>
      </c>
      <c r="AP72" s="6" t="s">
        <v>1664</v>
      </c>
    </row>
    <row r="73" spans="1:44" x14ac:dyDescent="0.2">
      <c r="A73" s="6">
        <v>1032956</v>
      </c>
      <c r="C73" s="6" t="str">
        <f t="shared" si="4"/>
        <v>Cultural Site</v>
      </c>
      <c r="D73" s="6" t="str">
        <f t="shared" si="5"/>
        <v>Cultural Site - SP5b-CR1-1121-F1-2</v>
      </c>
      <c r="E73" s="6" t="str">
        <f t="shared" si="6"/>
        <v>Culturally Modied Tree (n=1)</v>
      </c>
      <c r="F73" s="6" t="s">
        <v>1717</v>
      </c>
      <c r="G73" s="6" t="str">
        <f t="shared" si="7"/>
        <v>Tree</v>
      </c>
      <c r="K73" s="6">
        <v>1032956.877</v>
      </c>
      <c r="M73" s="6">
        <v>621712</v>
      </c>
      <c r="N73" s="6">
        <v>5471660</v>
      </c>
      <c r="O73" s="6" t="s">
        <v>1114</v>
      </c>
      <c r="P73" s="6" t="s">
        <v>1245</v>
      </c>
      <c r="Q73" s="6" t="s">
        <v>902</v>
      </c>
      <c r="R73" s="6">
        <v>0</v>
      </c>
      <c r="S73" s="6" t="s">
        <v>1731</v>
      </c>
      <c r="T73" s="6" t="s">
        <v>1720</v>
      </c>
      <c r="U73" s="6" t="s">
        <v>1176</v>
      </c>
      <c r="W73" s="6" t="s">
        <v>904</v>
      </c>
      <c r="X73" s="6" t="s">
        <v>1246</v>
      </c>
      <c r="Y73" s="6" t="s">
        <v>906</v>
      </c>
      <c r="Z73" s="6" t="s">
        <v>907</v>
      </c>
      <c r="AA73" s="7">
        <v>44597</v>
      </c>
      <c r="AB73" s="6" t="s">
        <v>908</v>
      </c>
      <c r="AC73" s="6" t="s">
        <v>1243</v>
      </c>
      <c r="AD73" s="6" t="s">
        <v>1243</v>
      </c>
      <c r="AE73" s="6" t="s">
        <v>1157</v>
      </c>
      <c r="AF73" s="6" t="s">
        <v>1244</v>
      </c>
      <c r="AL73" s="6" t="s">
        <v>1245</v>
      </c>
      <c r="AO73" s="6" t="s">
        <v>943</v>
      </c>
      <c r="AP73" s="6" t="s">
        <v>1664</v>
      </c>
    </row>
    <row r="74" spans="1:44" x14ac:dyDescent="0.2">
      <c r="A74" s="6">
        <v>1000237</v>
      </c>
      <c r="C74" s="6" t="str">
        <f t="shared" si="4"/>
        <v>Cultural Site</v>
      </c>
      <c r="D74" s="6" t="str">
        <f t="shared" si="5"/>
        <v>Cultural Site - 16-Stantec-mjb-002-2; TMEP5B20-2</v>
      </c>
      <c r="E74" s="6" t="str">
        <f t="shared" si="6"/>
        <v>Culturally Modied Tree (n=1)</v>
      </c>
      <c r="F74" s="6" t="s">
        <v>1717</v>
      </c>
      <c r="G74" s="6" t="str">
        <f t="shared" si="7"/>
        <v>Tree</v>
      </c>
      <c r="K74" s="6">
        <v>1000231.196</v>
      </c>
      <c r="M74" s="6">
        <v>635397</v>
      </c>
      <c r="N74" s="6">
        <v>5495272</v>
      </c>
      <c r="O74" s="6" t="s">
        <v>1114</v>
      </c>
      <c r="P74" s="6" t="s">
        <v>1175</v>
      </c>
      <c r="Q74" s="6" t="s">
        <v>902</v>
      </c>
      <c r="R74" s="6">
        <v>0</v>
      </c>
      <c r="S74" s="6" t="s">
        <v>1731</v>
      </c>
      <c r="T74" s="6" t="s">
        <v>1720</v>
      </c>
      <c r="U74" s="6" t="s">
        <v>1176</v>
      </c>
      <c r="W74" s="6" t="s">
        <v>904</v>
      </c>
      <c r="X74" s="6" t="s">
        <v>1172</v>
      </c>
      <c r="Y74" s="6" t="s">
        <v>906</v>
      </c>
      <c r="Z74" s="6" t="s">
        <v>907</v>
      </c>
      <c r="AA74" s="7">
        <v>44597</v>
      </c>
      <c r="AB74" s="6" t="s">
        <v>908</v>
      </c>
      <c r="AC74" s="6" t="s">
        <v>1177</v>
      </c>
      <c r="AD74" s="6" t="s">
        <v>1177</v>
      </c>
      <c r="AE74" s="6" t="s">
        <v>947</v>
      </c>
      <c r="AF74" s="6" t="s">
        <v>1174</v>
      </c>
      <c r="AL74" s="6" t="s">
        <v>1175</v>
      </c>
      <c r="AO74" s="6" t="s">
        <v>943</v>
      </c>
      <c r="AP74" s="6" t="s">
        <v>1645</v>
      </c>
      <c r="AQ74" s="6">
        <v>25</v>
      </c>
    </row>
    <row r="75" spans="1:44" x14ac:dyDescent="0.2">
      <c r="A75" s="6">
        <v>1000262</v>
      </c>
      <c r="C75" s="6" t="str">
        <f t="shared" si="4"/>
        <v>Cultural Site</v>
      </c>
      <c r="D75" s="6" t="str">
        <f t="shared" si="5"/>
        <v>Cultural Site - 16-Stantec-mjb-002-3; TMEP5B20-1</v>
      </c>
      <c r="E75" s="6" t="str">
        <f t="shared" si="6"/>
        <v>Culturally Modied Tree (n=1)</v>
      </c>
      <c r="F75" s="6" t="s">
        <v>1717</v>
      </c>
      <c r="G75" s="6" t="str">
        <f t="shared" si="7"/>
        <v>Tree</v>
      </c>
      <c r="K75" s="6">
        <v>1000262.602</v>
      </c>
      <c r="M75" s="6">
        <v>635369</v>
      </c>
      <c r="N75" s="6">
        <v>5495257</v>
      </c>
      <c r="O75" s="6" t="s">
        <v>1114</v>
      </c>
      <c r="P75" s="6" t="s">
        <v>1178</v>
      </c>
      <c r="Q75" s="6" t="s">
        <v>1179</v>
      </c>
      <c r="R75" s="6">
        <v>0</v>
      </c>
      <c r="S75" s="6" t="s">
        <v>1731</v>
      </c>
      <c r="T75" s="6" t="s">
        <v>1720</v>
      </c>
      <c r="U75" s="6" t="s">
        <v>1176</v>
      </c>
      <c r="W75" s="6" t="s">
        <v>904</v>
      </c>
      <c r="X75" s="6" t="s">
        <v>1172</v>
      </c>
      <c r="Y75" s="6" t="s">
        <v>906</v>
      </c>
      <c r="Z75" s="6" t="s">
        <v>907</v>
      </c>
      <c r="AA75" s="7">
        <v>44597</v>
      </c>
      <c r="AB75" s="6" t="s">
        <v>908</v>
      </c>
      <c r="AC75" s="6" t="s">
        <v>1177</v>
      </c>
      <c r="AD75" s="6" t="s">
        <v>1177</v>
      </c>
      <c r="AE75" s="6" t="s">
        <v>947</v>
      </c>
      <c r="AF75" s="6" t="s">
        <v>1174</v>
      </c>
      <c r="AO75" s="6" t="s">
        <v>943</v>
      </c>
      <c r="AP75" s="6" t="s">
        <v>1645</v>
      </c>
      <c r="AQ75" s="6">
        <v>26</v>
      </c>
    </row>
    <row r="76" spans="1:44" x14ac:dyDescent="0.2">
      <c r="A76" s="6">
        <v>1000264</v>
      </c>
      <c r="C76" s="6" t="str">
        <f t="shared" si="4"/>
        <v>Cultural Site</v>
      </c>
      <c r="D76" s="6" t="str">
        <f t="shared" si="5"/>
        <v>Cultural Site - 16-Stantec-mjb-002-1; TMEP5B20-1</v>
      </c>
      <c r="E76" s="6" t="str">
        <f t="shared" si="6"/>
        <v>Culturally Modied Tree (n=1)</v>
      </c>
      <c r="F76" s="6" t="s">
        <v>1717</v>
      </c>
      <c r="G76" s="6" t="str">
        <f t="shared" si="7"/>
        <v>Tree</v>
      </c>
      <c r="K76" s="6">
        <v>1000263.161</v>
      </c>
      <c r="M76" s="6">
        <v>635374</v>
      </c>
      <c r="N76" s="6">
        <v>5495276</v>
      </c>
      <c r="O76" s="6" t="s">
        <v>1114</v>
      </c>
      <c r="P76" s="6" t="s">
        <v>1180</v>
      </c>
      <c r="Q76" s="6" t="s">
        <v>902</v>
      </c>
      <c r="R76" s="6">
        <v>0</v>
      </c>
      <c r="S76" s="6" t="s">
        <v>1731</v>
      </c>
      <c r="T76" s="6" t="s">
        <v>1720</v>
      </c>
      <c r="U76" s="6" t="s">
        <v>1176</v>
      </c>
      <c r="W76" s="6" t="s">
        <v>904</v>
      </c>
      <c r="X76" s="6" t="s">
        <v>1172</v>
      </c>
      <c r="Y76" s="6" t="s">
        <v>906</v>
      </c>
      <c r="Z76" s="6" t="s">
        <v>907</v>
      </c>
      <c r="AA76" s="7">
        <v>44597</v>
      </c>
      <c r="AB76" s="6" t="s">
        <v>908</v>
      </c>
      <c r="AC76" s="6" t="s">
        <v>1177</v>
      </c>
      <c r="AD76" s="6" t="s">
        <v>1177</v>
      </c>
      <c r="AE76" s="6" t="s">
        <v>1157</v>
      </c>
      <c r="AF76" s="6" t="s">
        <v>1157</v>
      </c>
      <c r="AL76" s="6" t="s">
        <v>1180</v>
      </c>
      <c r="AO76" s="6" t="s">
        <v>943</v>
      </c>
      <c r="AP76" s="6" t="s">
        <v>1645</v>
      </c>
      <c r="AQ76" s="6">
        <v>27</v>
      </c>
    </row>
    <row r="77" spans="1:44" x14ac:dyDescent="0.2">
      <c r="A77" s="6">
        <v>1016663</v>
      </c>
      <c r="C77" s="6" t="str">
        <f t="shared" si="4"/>
        <v>Cultural Site</v>
      </c>
      <c r="D77" s="6" t="str">
        <f t="shared" si="5"/>
        <v>Cultural Site - 20-Stantec-JW-002CMT-1</v>
      </c>
      <c r="E77" s="6" t="str">
        <f t="shared" si="6"/>
        <v>Culturally Modied Tree (n=1)</v>
      </c>
      <c r="F77" s="6" t="s">
        <v>1717</v>
      </c>
      <c r="G77" s="6" t="str">
        <f t="shared" si="7"/>
        <v>Tree</v>
      </c>
      <c r="K77" s="6">
        <v>1016662.625</v>
      </c>
      <c r="M77" s="6">
        <v>628344</v>
      </c>
      <c r="N77" s="6">
        <v>5483804</v>
      </c>
      <c r="O77" s="6" t="s">
        <v>1114</v>
      </c>
      <c r="P77" s="6" t="s">
        <v>1202</v>
      </c>
      <c r="Q77" s="6" t="s">
        <v>902</v>
      </c>
      <c r="R77" s="6">
        <v>0</v>
      </c>
      <c r="S77" s="6" t="s">
        <v>1731</v>
      </c>
      <c r="T77" s="6" t="s">
        <v>1720</v>
      </c>
      <c r="U77" s="6" t="s">
        <v>1176</v>
      </c>
      <c r="W77" s="6" t="s">
        <v>904</v>
      </c>
      <c r="X77" s="6" t="s">
        <v>1205</v>
      </c>
      <c r="Y77" s="6" t="s">
        <v>906</v>
      </c>
      <c r="Z77" s="6" t="s">
        <v>907</v>
      </c>
      <c r="AA77" s="7">
        <v>44597</v>
      </c>
      <c r="AB77" s="6" t="s">
        <v>908</v>
      </c>
      <c r="AC77" s="6" t="s">
        <v>1177</v>
      </c>
      <c r="AD77" s="6" t="s">
        <v>1177</v>
      </c>
      <c r="AE77" s="6" t="s">
        <v>1157</v>
      </c>
      <c r="AF77" s="6" t="s">
        <v>1157</v>
      </c>
      <c r="AL77" s="6" t="s">
        <v>1203</v>
      </c>
      <c r="AM77" s="6" t="s">
        <v>1204</v>
      </c>
      <c r="AO77" s="6" t="s">
        <v>943</v>
      </c>
      <c r="AP77" s="6" t="s">
        <v>1645</v>
      </c>
      <c r="AQ77" s="6">
        <v>37</v>
      </c>
    </row>
    <row r="78" spans="1:44" x14ac:dyDescent="0.2">
      <c r="A78" s="6">
        <v>1032892</v>
      </c>
      <c r="C78" s="6" t="str">
        <f t="shared" si="4"/>
        <v>Cultural Site</v>
      </c>
      <c r="D78" s="6" t="str">
        <f t="shared" si="5"/>
        <v>Cultural Site - SP5b-CR1-1121-F1-1</v>
      </c>
      <c r="E78" s="6" t="str">
        <f t="shared" si="6"/>
        <v>Culturally Modied Tree (n=1)</v>
      </c>
      <c r="F78" s="6" t="s">
        <v>1717</v>
      </c>
      <c r="G78" s="6" t="str">
        <f t="shared" si="7"/>
        <v>Tree</v>
      </c>
      <c r="K78" s="6">
        <v>1032892.182</v>
      </c>
      <c r="M78" s="6">
        <v>621761</v>
      </c>
      <c r="N78" s="6">
        <v>5471720</v>
      </c>
      <c r="O78" s="6" t="s">
        <v>1114</v>
      </c>
      <c r="P78" s="6" t="s">
        <v>1241</v>
      </c>
      <c r="Q78" s="6" t="s">
        <v>902</v>
      </c>
      <c r="R78" s="6">
        <v>0</v>
      </c>
      <c r="S78" s="6" t="s">
        <v>1731</v>
      </c>
      <c r="T78" s="6" t="s">
        <v>1720</v>
      </c>
      <c r="U78" s="6" t="s">
        <v>1176</v>
      </c>
      <c r="W78" s="6" t="s">
        <v>904</v>
      </c>
      <c r="X78" s="6" t="s">
        <v>1242</v>
      </c>
      <c r="Y78" s="6" t="s">
        <v>906</v>
      </c>
      <c r="Z78" s="6" t="s">
        <v>907</v>
      </c>
      <c r="AA78" s="7">
        <v>44597</v>
      </c>
      <c r="AB78" s="6" t="s">
        <v>908</v>
      </c>
      <c r="AC78" s="6" t="s">
        <v>1243</v>
      </c>
      <c r="AD78" s="6" t="s">
        <v>1243</v>
      </c>
      <c r="AE78" s="6" t="s">
        <v>1157</v>
      </c>
      <c r="AF78" s="6" t="s">
        <v>1244</v>
      </c>
      <c r="AL78" s="6" t="s">
        <v>1241</v>
      </c>
      <c r="AO78" s="6" t="s">
        <v>943</v>
      </c>
      <c r="AP78" s="6" t="s">
        <v>1664</v>
      </c>
      <c r="AQ78" s="6">
        <v>56</v>
      </c>
    </row>
    <row r="79" spans="1:44" x14ac:dyDescent="0.2">
      <c r="A79" s="6">
        <v>1032956</v>
      </c>
      <c r="C79" s="6" t="str">
        <f t="shared" si="4"/>
        <v>Cultural Site</v>
      </c>
      <c r="D79" s="6" t="str">
        <f t="shared" si="5"/>
        <v>Cultural Site - SP5b-CR1-1121-F1-2</v>
      </c>
      <c r="E79" s="6" t="str">
        <f t="shared" si="6"/>
        <v>Culturally Modied Tree (n=1)</v>
      </c>
      <c r="F79" s="6" t="s">
        <v>1717</v>
      </c>
      <c r="G79" s="6" t="str">
        <f t="shared" si="7"/>
        <v>Tree</v>
      </c>
      <c r="K79" s="6">
        <v>1032956.877</v>
      </c>
      <c r="M79" s="6">
        <v>621712</v>
      </c>
      <c r="N79" s="6">
        <v>5471660</v>
      </c>
      <c r="O79" s="6" t="s">
        <v>1114</v>
      </c>
      <c r="P79" s="6" t="s">
        <v>1245</v>
      </c>
      <c r="Q79" s="6" t="s">
        <v>902</v>
      </c>
      <c r="R79" s="6">
        <v>0</v>
      </c>
      <c r="S79" s="6" t="s">
        <v>1731</v>
      </c>
      <c r="T79" s="6" t="s">
        <v>1720</v>
      </c>
      <c r="U79" s="6" t="s">
        <v>1176</v>
      </c>
      <c r="W79" s="6" t="s">
        <v>904</v>
      </c>
      <c r="X79" s="6" t="s">
        <v>1246</v>
      </c>
      <c r="Y79" s="6" t="s">
        <v>906</v>
      </c>
      <c r="Z79" s="6" t="s">
        <v>907</v>
      </c>
      <c r="AA79" s="7">
        <v>44597</v>
      </c>
      <c r="AB79" s="6" t="s">
        <v>908</v>
      </c>
      <c r="AC79" s="6" t="s">
        <v>1243</v>
      </c>
      <c r="AD79" s="6" t="s">
        <v>1243</v>
      </c>
      <c r="AE79" s="6" t="s">
        <v>1157</v>
      </c>
      <c r="AF79" s="6" t="s">
        <v>1244</v>
      </c>
      <c r="AL79" s="6" t="s">
        <v>1245</v>
      </c>
      <c r="AO79" s="6" t="s">
        <v>943</v>
      </c>
      <c r="AP79" s="6" t="s">
        <v>1664</v>
      </c>
      <c r="AQ79" s="6">
        <v>57</v>
      </c>
    </row>
    <row r="80" spans="1:44" x14ac:dyDescent="0.2">
      <c r="A80" s="6">
        <v>1000237</v>
      </c>
      <c r="C80" s="6" t="str">
        <f t="shared" si="4"/>
        <v>Cultural Site</v>
      </c>
      <c r="D80" s="6" t="str">
        <f t="shared" si="5"/>
        <v>Cultural Site - 16-Stantec-mjb-002-2; TMEP5B20-2</v>
      </c>
      <c r="E80" s="6" t="str">
        <f t="shared" si="6"/>
        <v>Culturally Modied Tree (n=1)</v>
      </c>
      <c r="F80" s="6" t="s">
        <v>1717</v>
      </c>
      <c r="G80" s="6" t="str">
        <f t="shared" si="7"/>
        <v>Tree</v>
      </c>
      <c r="K80" s="6">
        <v>1000231.196</v>
      </c>
      <c r="M80" s="6">
        <v>635397</v>
      </c>
      <c r="N80" s="6">
        <v>5495272</v>
      </c>
      <c r="O80" s="6" t="s">
        <v>1114</v>
      </c>
      <c r="P80" s="6" t="s">
        <v>1175</v>
      </c>
      <c r="Q80" s="6" t="s">
        <v>902</v>
      </c>
      <c r="R80" s="6">
        <v>0</v>
      </c>
      <c r="S80" s="6" t="s">
        <v>1731</v>
      </c>
      <c r="T80" s="6" t="s">
        <v>1720</v>
      </c>
      <c r="U80" s="6" t="s">
        <v>1176</v>
      </c>
      <c r="W80" s="6" t="s">
        <v>904</v>
      </c>
      <c r="X80" s="6" t="s">
        <v>1172</v>
      </c>
      <c r="Y80" s="6" t="s">
        <v>906</v>
      </c>
      <c r="Z80" s="6" t="s">
        <v>907</v>
      </c>
      <c r="AA80" s="7">
        <v>44597</v>
      </c>
      <c r="AB80" s="6" t="s">
        <v>908</v>
      </c>
      <c r="AC80" s="6" t="s">
        <v>1177</v>
      </c>
      <c r="AD80" s="6" t="s">
        <v>1177</v>
      </c>
      <c r="AE80" s="6" t="s">
        <v>947</v>
      </c>
      <c r="AF80" s="6" t="s">
        <v>1174</v>
      </c>
      <c r="AL80" s="6" t="s">
        <v>1175</v>
      </c>
      <c r="AO80" s="6" t="s">
        <v>943</v>
      </c>
      <c r="AP80" s="6" t="s">
        <v>1645</v>
      </c>
      <c r="AQ80" s="6">
        <v>171</v>
      </c>
      <c r="AR80" s="6">
        <v>25</v>
      </c>
    </row>
    <row r="81" spans="1:44" x14ac:dyDescent="0.2">
      <c r="A81" s="6">
        <v>1000262</v>
      </c>
      <c r="C81" s="6" t="str">
        <f t="shared" si="4"/>
        <v>Cultural Site</v>
      </c>
      <c r="D81" s="6" t="str">
        <f t="shared" si="5"/>
        <v>Cultural Site - 16-Stantec-mjb-002-3; TMEP5B20-1</v>
      </c>
      <c r="E81" s="6" t="str">
        <f t="shared" si="6"/>
        <v>Culturally Modied Tree (n=1)</v>
      </c>
      <c r="F81" s="6" t="s">
        <v>1717</v>
      </c>
      <c r="G81" s="6" t="str">
        <f t="shared" si="7"/>
        <v>Tree</v>
      </c>
      <c r="K81" s="6">
        <v>1000262.602</v>
      </c>
      <c r="M81" s="6">
        <v>635369</v>
      </c>
      <c r="N81" s="6">
        <v>5495257</v>
      </c>
      <c r="O81" s="6" t="s">
        <v>1114</v>
      </c>
      <c r="P81" s="6" t="s">
        <v>1178</v>
      </c>
      <c r="Q81" s="6" t="s">
        <v>1179</v>
      </c>
      <c r="R81" s="6">
        <v>0</v>
      </c>
      <c r="S81" s="6" t="s">
        <v>1731</v>
      </c>
      <c r="T81" s="6" t="s">
        <v>1720</v>
      </c>
      <c r="U81" s="6" t="s">
        <v>1176</v>
      </c>
      <c r="W81" s="6" t="s">
        <v>904</v>
      </c>
      <c r="X81" s="6" t="s">
        <v>1172</v>
      </c>
      <c r="Y81" s="6" t="s">
        <v>906</v>
      </c>
      <c r="Z81" s="6" t="s">
        <v>907</v>
      </c>
      <c r="AA81" s="7">
        <v>44597</v>
      </c>
      <c r="AB81" s="6" t="s">
        <v>908</v>
      </c>
      <c r="AC81" s="6" t="s">
        <v>1177</v>
      </c>
      <c r="AD81" s="6" t="s">
        <v>1177</v>
      </c>
      <c r="AE81" s="6" t="s">
        <v>947</v>
      </c>
      <c r="AF81" s="6" t="s">
        <v>1174</v>
      </c>
      <c r="AO81" s="6" t="s">
        <v>943</v>
      </c>
      <c r="AP81" s="6" t="s">
        <v>1645</v>
      </c>
      <c r="AQ81" s="6">
        <v>172</v>
      </c>
      <c r="AR81" s="6">
        <v>26</v>
      </c>
    </row>
    <row r="82" spans="1:44" x14ac:dyDescent="0.2">
      <c r="A82" s="6">
        <v>1000264</v>
      </c>
      <c r="C82" s="6" t="str">
        <f t="shared" si="4"/>
        <v>Cultural Site</v>
      </c>
      <c r="D82" s="6" t="str">
        <f t="shared" si="5"/>
        <v>Cultural Site - 16-Stantec-mjb-002-1; TMEP5B20-1</v>
      </c>
      <c r="E82" s="6" t="str">
        <f t="shared" si="6"/>
        <v>Culturally Modied Tree (n=1)</v>
      </c>
      <c r="F82" s="6" t="s">
        <v>1717</v>
      </c>
      <c r="G82" s="6" t="str">
        <f t="shared" si="7"/>
        <v>Tree</v>
      </c>
      <c r="K82" s="6">
        <v>1000263.161</v>
      </c>
      <c r="M82" s="6">
        <v>635374</v>
      </c>
      <c r="N82" s="6">
        <v>5495276</v>
      </c>
      <c r="O82" s="6" t="s">
        <v>1114</v>
      </c>
      <c r="P82" s="6" t="s">
        <v>1180</v>
      </c>
      <c r="Q82" s="6" t="s">
        <v>902</v>
      </c>
      <c r="R82" s="6">
        <v>0</v>
      </c>
      <c r="S82" s="6" t="s">
        <v>1731</v>
      </c>
      <c r="T82" s="6" t="s">
        <v>1720</v>
      </c>
      <c r="U82" s="6" t="s">
        <v>1176</v>
      </c>
      <c r="W82" s="6" t="s">
        <v>904</v>
      </c>
      <c r="X82" s="6" t="s">
        <v>1172</v>
      </c>
      <c r="Y82" s="6" t="s">
        <v>906</v>
      </c>
      <c r="Z82" s="6" t="s">
        <v>907</v>
      </c>
      <c r="AA82" s="7">
        <v>44597</v>
      </c>
      <c r="AB82" s="6" t="s">
        <v>908</v>
      </c>
      <c r="AC82" s="6" t="s">
        <v>1177</v>
      </c>
      <c r="AD82" s="6" t="s">
        <v>1177</v>
      </c>
      <c r="AE82" s="6" t="s">
        <v>1157</v>
      </c>
      <c r="AF82" s="6" t="s">
        <v>1157</v>
      </c>
      <c r="AL82" s="6" t="s">
        <v>1180</v>
      </c>
      <c r="AO82" s="6" t="s">
        <v>943</v>
      </c>
      <c r="AP82" s="6" t="s">
        <v>1645</v>
      </c>
      <c r="AQ82" s="6">
        <v>173</v>
      </c>
      <c r="AR82" s="6">
        <v>27</v>
      </c>
    </row>
    <row r="83" spans="1:44" x14ac:dyDescent="0.2">
      <c r="A83" s="6">
        <v>1016663</v>
      </c>
      <c r="C83" s="6" t="str">
        <f t="shared" si="4"/>
        <v>Cultural Site</v>
      </c>
      <c r="D83" s="6" t="str">
        <f t="shared" si="5"/>
        <v>Cultural Site - 20-Stantec-JW-002CMT-1</v>
      </c>
      <c r="E83" s="6" t="str">
        <f t="shared" si="6"/>
        <v>Culturally Modied Tree (n=1)</v>
      </c>
      <c r="F83" s="6" t="s">
        <v>1717</v>
      </c>
      <c r="G83" s="6" t="str">
        <f t="shared" si="7"/>
        <v>Tree</v>
      </c>
      <c r="K83" s="6">
        <v>1016662.625</v>
      </c>
      <c r="M83" s="6">
        <v>628344</v>
      </c>
      <c r="N83" s="6">
        <v>5483804</v>
      </c>
      <c r="O83" s="6" t="s">
        <v>1114</v>
      </c>
      <c r="P83" s="6" t="s">
        <v>1202</v>
      </c>
      <c r="Q83" s="6" t="s">
        <v>902</v>
      </c>
      <c r="R83" s="6">
        <v>0</v>
      </c>
      <c r="S83" s="6" t="s">
        <v>1731</v>
      </c>
      <c r="T83" s="6" t="s">
        <v>1720</v>
      </c>
      <c r="U83" s="6" t="s">
        <v>1176</v>
      </c>
      <c r="W83" s="6" t="s">
        <v>904</v>
      </c>
      <c r="X83" s="6" t="s">
        <v>1205</v>
      </c>
      <c r="Y83" s="6" t="s">
        <v>906</v>
      </c>
      <c r="Z83" s="6" t="s">
        <v>907</v>
      </c>
      <c r="AA83" s="7">
        <v>44597</v>
      </c>
      <c r="AB83" s="6" t="s">
        <v>908</v>
      </c>
      <c r="AC83" s="6" t="s">
        <v>1177</v>
      </c>
      <c r="AD83" s="6" t="s">
        <v>1177</v>
      </c>
      <c r="AE83" s="6" t="s">
        <v>1157</v>
      </c>
      <c r="AF83" s="6" t="s">
        <v>1157</v>
      </c>
      <c r="AL83" s="6" t="s">
        <v>1203</v>
      </c>
      <c r="AM83" s="6" t="s">
        <v>1204</v>
      </c>
      <c r="AO83" s="6" t="s">
        <v>943</v>
      </c>
      <c r="AP83" s="6" t="s">
        <v>1645</v>
      </c>
      <c r="AQ83" s="6">
        <v>183</v>
      </c>
      <c r="AR83" s="6">
        <v>37</v>
      </c>
    </row>
    <row r="84" spans="1:44" x14ac:dyDescent="0.2">
      <c r="A84" s="6">
        <v>1032892</v>
      </c>
      <c r="C84" s="6" t="str">
        <f t="shared" si="4"/>
        <v>Cultural Site</v>
      </c>
      <c r="D84" s="6" t="str">
        <f t="shared" si="5"/>
        <v>Cultural Site - SP5b-CR1-1121-F1-1</v>
      </c>
      <c r="E84" s="6" t="str">
        <f t="shared" si="6"/>
        <v>Culturally Modied Tree (n=1)</v>
      </c>
      <c r="F84" s="6" t="s">
        <v>1717</v>
      </c>
      <c r="G84" s="6" t="str">
        <f t="shared" si="7"/>
        <v>Tree</v>
      </c>
      <c r="K84" s="6">
        <v>1032892.182</v>
      </c>
      <c r="M84" s="6">
        <v>621761</v>
      </c>
      <c r="N84" s="6">
        <v>5471720</v>
      </c>
      <c r="O84" s="6" t="s">
        <v>1114</v>
      </c>
      <c r="P84" s="6" t="s">
        <v>1241</v>
      </c>
      <c r="Q84" s="6" t="s">
        <v>902</v>
      </c>
      <c r="R84" s="6">
        <v>0</v>
      </c>
      <c r="S84" s="6" t="s">
        <v>1731</v>
      </c>
      <c r="T84" s="6" t="s">
        <v>1720</v>
      </c>
      <c r="U84" s="6" t="s">
        <v>1176</v>
      </c>
      <c r="W84" s="6" t="s">
        <v>904</v>
      </c>
      <c r="X84" s="6" t="s">
        <v>1242</v>
      </c>
      <c r="Y84" s="6" t="s">
        <v>906</v>
      </c>
      <c r="Z84" s="6" t="s">
        <v>907</v>
      </c>
      <c r="AA84" s="7">
        <v>44597</v>
      </c>
      <c r="AB84" s="6" t="s">
        <v>908</v>
      </c>
      <c r="AC84" s="6" t="s">
        <v>1243</v>
      </c>
      <c r="AD84" s="6" t="s">
        <v>1243</v>
      </c>
      <c r="AE84" s="6" t="s">
        <v>1157</v>
      </c>
      <c r="AF84" s="6" t="s">
        <v>1244</v>
      </c>
      <c r="AL84" s="6" t="s">
        <v>1241</v>
      </c>
      <c r="AO84" s="6" t="s">
        <v>943</v>
      </c>
      <c r="AP84" s="6" t="s">
        <v>1664</v>
      </c>
      <c r="AQ84" s="6">
        <v>202</v>
      </c>
      <c r="AR84" s="6">
        <v>56</v>
      </c>
    </row>
    <row r="85" spans="1:44" x14ac:dyDescent="0.2">
      <c r="A85" s="6">
        <v>1032956</v>
      </c>
      <c r="C85" s="6" t="str">
        <f t="shared" si="4"/>
        <v>Cultural Site</v>
      </c>
      <c r="D85" s="6" t="str">
        <f t="shared" si="5"/>
        <v>Cultural Site - SP5b-CR1-1121-F1-2</v>
      </c>
      <c r="E85" s="6" t="str">
        <f t="shared" si="6"/>
        <v>Culturally Modied Tree (n=1)</v>
      </c>
      <c r="F85" s="6" t="s">
        <v>1717</v>
      </c>
      <c r="G85" s="6" t="str">
        <f t="shared" si="7"/>
        <v>Tree</v>
      </c>
      <c r="K85" s="6">
        <v>1032956.877</v>
      </c>
      <c r="M85" s="6">
        <v>621712</v>
      </c>
      <c r="N85" s="6">
        <v>5471660</v>
      </c>
      <c r="O85" s="6" t="s">
        <v>1114</v>
      </c>
      <c r="P85" s="6" t="s">
        <v>1245</v>
      </c>
      <c r="Q85" s="6" t="s">
        <v>902</v>
      </c>
      <c r="R85" s="6">
        <v>0</v>
      </c>
      <c r="S85" s="6" t="s">
        <v>1731</v>
      </c>
      <c r="T85" s="6" t="s">
        <v>1720</v>
      </c>
      <c r="U85" s="6" t="s">
        <v>1176</v>
      </c>
      <c r="W85" s="6" t="s">
        <v>904</v>
      </c>
      <c r="X85" s="6" t="s">
        <v>1246</v>
      </c>
      <c r="Y85" s="6" t="s">
        <v>906</v>
      </c>
      <c r="Z85" s="6" t="s">
        <v>907</v>
      </c>
      <c r="AA85" s="7">
        <v>44597</v>
      </c>
      <c r="AB85" s="6" t="s">
        <v>908</v>
      </c>
      <c r="AC85" s="6" t="s">
        <v>1243</v>
      </c>
      <c r="AD85" s="6" t="s">
        <v>1243</v>
      </c>
      <c r="AE85" s="6" t="s">
        <v>1157</v>
      </c>
      <c r="AF85" s="6" t="s">
        <v>1244</v>
      </c>
      <c r="AL85" s="6" t="s">
        <v>1245</v>
      </c>
      <c r="AO85" s="6" t="s">
        <v>943</v>
      </c>
      <c r="AP85" s="6" t="s">
        <v>1664</v>
      </c>
      <c r="AQ85" s="6">
        <v>203</v>
      </c>
      <c r="AR85" s="6">
        <v>57</v>
      </c>
    </row>
    <row r="86" spans="1:44" x14ac:dyDescent="0.2">
      <c r="A86" s="6">
        <v>999985</v>
      </c>
      <c r="C86" s="6" t="str">
        <f t="shared" si="4"/>
        <v>Cultural Site</v>
      </c>
      <c r="D86" s="6" t="str">
        <f t="shared" si="5"/>
        <v>Cultural Site - TMEP5B20-15</v>
      </c>
      <c r="E86" s="6" t="str">
        <f t="shared" si="6"/>
        <v>Culturally Modied Tree (n=1)
Shxw'ōwhámel First Nation, Lower Nicola Indian Band and NNTC</v>
      </c>
      <c r="F86" s="6" t="s">
        <v>1717</v>
      </c>
      <c r="G86" s="6" t="str">
        <f t="shared" si="7"/>
        <v>Tree</v>
      </c>
      <c r="K86" s="6">
        <v>999985.0307</v>
      </c>
      <c r="M86" s="6">
        <v>635581</v>
      </c>
      <c r="N86" s="6">
        <v>5495131</v>
      </c>
      <c r="O86" s="6" t="s">
        <v>1114</v>
      </c>
      <c r="P86" s="6" t="s">
        <v>1158</v>
      </c>
      <c r="Q86" s="6" t="s">
        <v>902</v>
      </c>
      <c r="R86" s="6">
        <v>0</v>
      </c>
      <c r="S86" s="6" t="s">
        <v>1731</v>
      </c>
      <c r="T86" s="6" t="s">
        <v>1720</v>
      </c>
      <c r="U86" s="6" t="s">
        <v>1164</v>
      </c>
      <c r="W86" s="6" t="s">
        <v>1160</v>
      </c>
      <c r="X86" s="6" t="s">
        <v>1642</v>
      </c>
      <c r="Y86" s="6" t="s">
        <v>1161</v>
      </c>
      <c r="Z86" s="6" t="s">
        <v>907</v>
      </c>
      <c r="AA86" s="7">
        <v>44597</v>
      </c>
      <c r="AB86" s="6" t="s">
        <v>908</v>
      </c>
      <c r="AC86" s="6" t="s">
        <v>1643</v>
      </c>
      <c r="AD86" s="6" t="s">
        <v>1643</v>
      </c>
      <c r="AE86" s="6" t="s">
        <v>1643</v>
      </c>
      <c r="AF86" s="6" t="s">
        <v>1643</v>
      </c>
      <c r="AL86" s="6" t="s">
        <v>1158</v>
      </c>
      <c r="AN86" s="6" t="s">
        <v>1159</v>
      </c>
      <c r="AO86" s="6" t="s">
        <v>943</v>
      </c>
      <c r="AP86" s="6" t="s">
        <v>1644</v>
      </c>
    </row>
    <row r="87" spans="1:44" x14ac:dyDescent="0.2">
      <c r="A87" s="6">
        <v>999986</v>
      </c>
      <c r="C87" s="6" t="str">
        <f t="shared" si="4"/>
        <v>Cultural Site</v>
      </c>
      <c r="D87" s="6" t="str">
        <f t="shared" si="5"/>
        <v>Cultural Site - TMEP5B20-6</v>
      </c>
      <c r="E87" s="6" t="str">
        <f t="shared" si="6"/>
        <v>Culturally Modied Tree (n=1)
Shxw'ōwhámel First Nation, Lower Nicola Indian Band and NNTC</v>
      </c>
      <c r="F87" s="6" t="s">
        <v>1717</v>
      </c>
      <c r="G87" s="6" t="str">
        <f t="shared" si="7"/>
        <v>Tree</v>
      </c>
      <c r="K87" s="6">
        <v>999986.6716</v>
      </c>
      <c r="M87" s="6">
        <v>635580</v>
      </c>
      <c r="N87" s="6">
        <v>5495121</v>
      </c>
      <c r="O87" s="6" t="s">
        <v>1114</v>
      </c>
      <c r="P87" s="6" t="s">
        <v>1162</v>
      </c>
      <c r="Q87" s="6" t="s">
        <v>902</v>
      </c>
      <c r="R87" s="6">
        <v>0</v>
      </c>
      <c r="S87" s="6" t="s">
        <v>1731</v>
      </c>
      <c r="T87" s="6" t="s">
        <v>1720</v>
      </c>
      <c r="U87" s="6" t="s">
        <v>1164</v>
      </c>
      <c r="W87" s="6" t="s">
        <v>904</v>
      </c>
      <c r="X87" s="6" t="s">
        <v>1165</v>
      </c>
      <c r="Y87" s="6" t="s">
        <v>906</v>
      </c>
      <c r="Z87" s="6" t="s">
        <v>907</v>
      </c>
      <c r="AA87" s="7">
        <v>44597</v>
      </c>
      <c r="AB87" s="6" t="s">
        <v>908</v>
      </c>
      <c r="AC87" s="6" t="s">
        <v>1166</v>
      </c>
      <c r="AD87" s="6" t="s">
        <v>1166</v>
      </c>
      <c r="AE87" s="6" t="s">
        <v>1157</v>
      </c>
      <c r="AF87" s="6" t="s">
        <v>1157</v>
      </c>
      <c r="AL87" s="6" t="s">
        <v>1163</v>
      </c>
      <c r="AO87" s="6" t="s">
        <v>943</v>
      </c>
      <c r="AP87" s="6" t="s">
        <v>1641</v>
      </c>
    </row>
    <row r="88" spans="1:44" x14ac:dyDescent="0.2">
      <c r="A88" s="6">
        <v>999999</v>
      </c>
      <c r="C88" s="6" t="str">
        <f t="shared" si="4"/>
        <v>Cultural Site</v>
      </c>
      <c r="D88" s="6" t="str">
        <f t="shared" si="5"/>
        <v>Cultural Site - TMEP5B20-7</v>
      </c>
      <c r="E88" s="6" t="str">
        <f t="shared" si="6"/>
        <v>Culturally Modied Tree (n=1)
Shxw'ōwhámel First Nation, Lower Nicola Indian Band and NNTC</v>
      </c>
      <c r="F88" s="6" t="s">
        <v>1717</v>
      </c>
      <c r="G88" s="6" t="str">
        <f t="shared" si="7"/>
        <v>Tree</v>
      </c>
      <c r="K88" s="6">
        <v>999989.31059999997</v>
      </c>
      <c r="M88" s="6">
        <v>635578</v>
      </c>
      <c r="N88" s="6">
        <v>5495111</v>
      </c>
      <c r="O88" s="6" t="s">
        <v>1114</v>
      </c>
      <c r="P88" s="6" t="s">
        <v>1167</v>
      </c>
      <c r="Q88" s="6" t="s">
        <v>902</v>
      </c>
      <c r="R88" s="6">
        <v>0</v>
      </c>
      <c r="S88" s="6" t="s">
        <v>1731</v>
      </c>
      <c r="T88" s="6" t="s">
        <v>1720</v>
      </c>
      <c r="U88" s="6" t="s">
        <v>1164</v>
      </c>
      <c r="W88" s="6" t="s">
        <v>904</v>
      </c>
      <c r="X88" s="6" t="s">
        <v>1165</v>
      </c>
      <c r="Y88" s="6" t="s">
        <v>906</v>
      </c>
      <c r="Z88" s="6" t="s">
        <v>907</v>
      </c>
      <c r="AA88" s="7">
        <v>44597</v>
      </c>
      <c r="AB88" s="6" t="s">
        <v>908</v>
      </c>
      <c r="AC88" s="6" t="s">
        <v>1166</v>
      </c>
      <c r="AD88" s="6" t="s">
        <v>1166</v>
      </c>
      <c r="AE88" s="6" t="s">
        <v>1157</v>
      </c>
      <c r="AF88" s="6" t="s">
        <v>1157</v>
      </c>
      <c r="AL88" s="6" t="s">
        <v>1167</v>
      </c>
      <c r="AM88" s="6" t="s">
        <v>1168</v>
      </c>
      <c r="AO88" s="6" t="s">
        <v>943</v>
      </c>
      <c r="AP88" s="6" t="s">
        <v>1641</v>
      </c>
    </row>
    <row r="89" spans="1:44" x14ac:dyDescent="0.2">
      <c r="A89" s="6">
        <v>1000005</v>
      </c>
      <c r="C89" s="6" t="str">
        <f t="shared" si="4"/>
        <v>Cultural Site</v>
      </c>
      <c r="D89" s="6" t="str">
        <f t="shared" si="5"/>
        <v>Cultural Site - TMEP5B20-8</v>
      </c>
      <c r="E89" s="6" t="str">
        <f t="shared" si="6"/>
        <v>Culturally Modied Tree (n=1)
Shxw'ōwhámel First Nation, Lower Nicola Indian Band and NNTC</v>
      </c>
      <c r="F89" s="6" t="s">
        <v>1717</v>
      </c>
      <c r="G89" s="6" t="str">
        <f t="shared" si="7"/>
        <v>Tree</v>
      </c>
      <c r="K89" s="6">
        <v>1000000.025</v>
      </c>
      <c r="M89" s="6">
        <v>635560</v>
      </c>
      <c r="N89" s="6">
        <v>5495114</v>
      </c>
      <c r="O89" s="6" t="s">
        <v>1114</v>
      </c>
      <c r="P89" s="6" t="s">
        <v>1169</v>
      </c>
      <c r="Q89" s="6" t="s">
        <v>902</v>
      </c>
      <c r="R89" s="6">
        <v>0</v>
      </c>
      <c r="S89" s="6" t="s">
        <v>1731</v>
      </c>
      <c r="T89" s="6" t="s">
        <v>1720</v>
      </c>
      <c r="U89" s="6" t="s">
        <v>1164</v>
      </c>
      <c r="W89" s="6" t="s">
        <v>904</v>
      </c>
      <c r="X89" s="6" t="s">
        <v>1165</v>
      </c>
      <c r="Y89" s="6" t="s">
        <v>906</v>
      </c>
      <c r="Z89" s="6" t="s">
        <v>907</v>
      </c>
      <c r="AA89" s="7">
        <v>44597</v>
      </c>
      <c r="AB89" s="6" t="s">
        <v>908</v>
      </c>
      <c r="AC89" s="6" t="s">
        <v>1166</v>
      </c>
      <c r="AD89" s="6" t="s">
        <v>1166</v>
      </c>
      <c r="AE89" s="6" t="s">
        <v>1157</v>
      </c>
      <c r="AF89" s="6" t="s">
        <v>1157</v>
      </c>
      <c r="AL89" s="6" t="s">
        <v>1169</v>
      </c>
      <c r="AM89" s="6" t="s">
        <v>1168</v>
      </c>
      <c r="AO89" s="6" t="s">
        <v>943</v>
      </c>
      <c r="AP89" s="6" t="s">
        <v>1641</v>
      </c>
    </row>
    <row r="90" spans="1:44" x14ac:dyDescent="0.2">
      <c r="A90" s="6">
        <v>999985</v>
      </c>
      <c r="C90" s="6" t="str">
        <f t="shared" si="4"/>
        <v>Cultural Site</v>
      </c>
      <c r="D90" s="6" t="str">
        <f t="shared" si="5"/>
        <v>Cultural Site - TMEP5B20-15</v>
      </c>
      <c r="E90" s="6" t="str">
        <f t="shared" si="6"/>
        <v>Culturally Modied Tree (n=1)
Shxw'ōwhámel First Nation, Lower Nicola Indian Band and NNTC</v>
      </c>
      <c r="F90" s="6" t="s">
        <v>1717</v>
      </c>
      <c r="G90" s="6" t="str">
        <f t="shared" si="7"/>
        <v>Tree</v>
      </c>
      <c r="K90" s="6">
        <v>999985.0307</v>
      </c>
      <c r="M90" s="6">
        <v>635581</v>
      </c>
      <c r="N90" s="6">
        <v>5495131</v>
      </c>
      <c r="O90" s="6" t="s">
        <v>1114</v>
      </c>
      <c r="P90" s="6" t="s">
        <v>1158</v>
      </c>
      <c r="Q90" s="6" t="s">
        <v>902</v>
      </c>
      <c r="R90" s="6">
        <v>0</v>
      </c>
      <c r="S90" s="6" t="s">
        <v>1731</v>
      </c>
      <c r="T90" s="6" t="s">
        <v>1720</v>
      </c>
      <c r="U90" s="6" t="s">
        <v>1164</v>
      </c>
      <c r="W90" s="6" t="s">
        <v>1160</v>
      </c>
      <c r="X90" s="6" t="s">
        <v>1642</v>
      </c>
      <c r="Y90" s="6" t="s">
        <v>1161</v>
      </c>
      <c r="Z90" s="6" t="s">
        <v>907</v>
      </c>
      <c r="AA90" s="7">
        <v>44597</v>
      </c>
      <c r="AB90" s="6" t="s">
        <v>908</v>
      </c>
      <c r="AC90" s="6" t="s">
        <v>1643</v>
      </c>
      <c r="AD90" s="6" t="s">
        <v>1643</v>
      </c>
      <c r="AE90" s="6" t="s">
        <v>1643</v>
      </c>
      <c r="AF90" s="6" t="s">
        <v>1643</v>
      </c>
      <c r="AL90" s="6" t="s">
        <v>1158</v>
      </c>
      <c r="AN90" s="6" t="s">
        <v>1159</v>
      </c>
      <c r="AO90" s="6" t="s">
        <v>943</v>
      </c>
      <c r="AP90" s="6" t="s">
        <v>1644</v>
      </c>
    </row>
    <row r="91" spans="1:44" x14ac:dyDescent="0.2">
      <c r="A91" s="6">
        <v>999986</v>
      </c>
      <c r="C91" s="6" t="str">
        <f t="shared" si="4"/>
        <v>Cultural Site</v>
      </c>
      <c r="D91" s="6" t="str">
        <f t="shared" si="5"/>
        <v>Cultural Site - TMEP5B20-6</v>
      </c>
      <c r="E91" s="6" t="str">
        <f t="shared" si="6"/>
        <v>Culturally Modied Tree (n=1)
Shxw'ōwhámel First Nation, Lower Nicola Indian Band and NNTC</v>
      </c>
      <c r="F91" s="6" t="s">
        <v>1717</v>
      </c>
      <c r="G91" s="6" t="str">
        <f t="shared" si="7"/>
        <v>Tree</v>
      </c>
      <c r="K91" s="6">
        <v>999986.6716</v>
      </c>
      <c r="M91" s="6">
        <v>635580</v>
      </c>
      <c r="N91" s="6">
        <v>5495121</v>
      </c>
      <c r="O91" s="6" t="s">
        <v>1114</v>
      </c>
      <c r="P91" s="6" t="s">
        <v>1162</v>
      </c>
      <c r="Q91" s="6" t="s">
        <v>902</v>
      </c>
      <c r="R91" s="6">
        <v>0</v>
      </c>
      <c r="S91" s="6" t="s">
        <v>1731</v>
      </c>
      <c r="T91" s="6" t="s">
        <v>1720</v>
      </c>
      <c r="U91" s="6" t="s">
        <v>1164</v>
      </c>
      <c r="W91" s="6" t="s">
        <v>904</v>
      </c>
      <c r="X91" s="6" t="s">
        <v>1165</v>
      </c>
      <c r="Y91" s="6" t="s">
        <v>906</v>
      </c>
      <c r="Z91" s="6" t="s">
        <v>907</v>
      </c>
      <c r="AA91" s="7">
        <v>44597</v>
      </c>
      <c r="AB91" s="6" t="s">
        <v>908</v>
      </c>
      <c r="AC91" s="6" t="s">
        <v>1166</v>
      </c>
      <c r="AD91" s="6" t="s">
        <v>1166</v>
      </c>
      <c r="AE91" s="6" t="s">
        <v>1157</v>
      </c>
      <c r="AF91" s="6" t="s">
        <v>1157</v>
      </c>
      <c r="AL91" s="6" t="s">
        <v>1163</v>
      </c>
      <c r="AO91" s="6" t="s">
        <v>943</v>
      </c>
      <c r="AP91" s="6" t="s">
        <v>1641</v>
      </c>
    </row>
    <row r="92" spans="1:44" x14ac:dyDescent="0.2">
      <c r="A92" s="6">
        <v>999999</v>
      </c>
      <c r="C92" s="6" t="str">
        <f t="shared" si="4"/>
        <v>Cultural Site</v>
      </c>
      <c r="D92" s="6" t="str">
        <f t="shared" si="5"/>
        <v>Cultural Site - TMEP5B20-7</v>
      </c>
      <c r="E92" s="6" t="str">
        <f t="shared" si="6"/>
        <v>Culturally Modied Tree (n=1)
Shxw'ōwhámel First Nation, Lower Nicola Indian Band and NNTC</v>
      </c>
      <c r="F92" s="6" t="s">
        <v>1717</v>
      </c>
      <c r="G92" s="6" t="str">
        <f t="shared" si="7"/>
        <v>Tree</v>
      </c>
      <c r="K92" s="6">
        <v>999989.31059999997</v>
      </c>
      <c r="M92" s="6">
        <v>635578</v>
      </c>
      <c r="N92" s="6">
        <v>5495111</v>
      </c>
      <c r="O92" s="6" t="s">
        <v>1114</v>
      </c>
      <c r="P92" s="6" t="s">
        <v>1167</v>
      </c>
      <c r="Q92" s="6" t="s">
        <v>902</v>
      </c>
      <c r="R92" s="6">
        <v>0</v>
      </c>
      <c r="S92" s="6" t="s">
        <v>1731</v>
      </c>
      <c r="T92" s="6" t="s">
        <v>1720</v>
      </c>
      <c r="U92" s="6" t="s">
        <v>1164</v>
      </c>
      <c r="W92" s="6" t="s">
        <v>904</v>
      </c>
      <c r="X92" s="6" t="s">
        <v>1165</v>
      </c>
      <c r="Y92" s="6" t="s">
        <v>906</v>
      </c>
      <c r="Z92" s="6" t="s">
        <v>907</v>
      </c>
      <c r="AA92" s="7">
        <v>44597</v>
      </c>
      <c r="AB92" s="6" t="s">
        <v>908</v>
      </c>
      <c r="AC92" s="6" t="s">
        <v>1166</v>
      </c>
      <c r="AD92" s="6" t="s">
        <v>1166</v>
      </c>
      <c r="AE92" s="6" t="s">
        <v>1157</v>
      </c>
      <c r="AF92" s="6" t="s">
        <v>1157</v>
      </c>
      <c r="AL92" s="6" t="s">
        <v>1167</v>
      </c>
      <c r="AM92" s="6" t="s">
        <v>1168</v>
      </c>
      <c r="AO92" s="6" t="s">
        <v>943</v>
      </c>
      <c r="AP92" s="6" t="s">
        <v>1641</v>
      </c>
    </row>
    <row r="93" spans="1:44" x14ac:dyDescent="0.2">
      <c r="A93" s="6">
        <v>1000005</v>
      </c>
      <c r="C93" s="6" t="str">
        <f t="shared" si="4"/>
        <v>Cultural Site</v>
      </c>
      <c r="D93" s="6" t="str">
        <f t="shared" si="5"/>
        <v>Cultural Site - TMEP5B20-8</v>
      </c>
      <c r="E93" s="6" t="str">
        <f t="shared" si="6"/>
        <v>Culturally Modied Tree (n=1)
Shxw'ōwhámel First Nation, Lower Nicola Indian Band and NNTC</v>
      </c>
      <c r="F93" s="6" t="s">
        <v>1717</v>
      </c>
      <c r="G93" s="6" t="str">
        <f t="shared" si="7"/>
        <v>Tree</v>
      </c>
      <c r="K93" s="6">
        <v>1000000.025</v>
      </c>
      <c r="M93" s="6">
        <v>635560</v>
      </c>
      <c r="N93" s="6">
        <v>5495114</v>
      </c>
      <c r="O93" s="6" t="s">
        <v>1114</v>
      </c>
      <c r="P93" s="6" t="s">
        <v>1169</v>
      </c>
      <c r="Q93" s="6" t="s">
        <v>902</v>
      </c>
      <c r="R93" s="6">
        <v>0</v>
      </c>
      <c r="S93" s="6" t="s">
        <v>1731</v>
      </c>
      <c r="T93" s="6" t="s">
        <v>1720</v>
      </c>
      <c r="U93" s="6" t="s">
        <v>1164</v>
      </c>
      <c r="W93" s="6" t="s">
        <v>904</v>
      </c>
      <c r="X93" s="6" t="s">
        <v>1165</v>
      </c>
      <c r="Y93" s="6" t="s">
        <v>906</v>
      </c>
      <c r="Z93" s="6" t="s">
        <v>907</v>
      </c>
      <c r="AA93" s="7">
        <v>44597</v>
      </c>
      <c r="AB93" s="6" t="s">
        <v>908</v>
      </c>
      <c r="AC93" s="6" t="s">
        <v>1166</v>
      </c>
      <c r="AD93" s="6" t="s">
        <v>1166</v>
      </c>
      <c r="AE93" s="6" t="s">
        <v>1157</v>
      </c>
      <c r="AF93" s="6" t="s">
        <v>1157</v>
      </c>
      <c r="AL93" s="6" t="s">
        <v>1169</v>
      </c>
      <c r="AM93" s="6" t="s">
        <v>1168</v>
      </c>
      <c r="AO93" s="6" t="s">
        <v>943</v>
      </c>
      <c r="AP93" s="6" t="s">
        <v>1641</v>
      </c>
    </row>
    <row r="94" spans="1:44" x14ac:dyDescent="0.2">
      <c r="A94" s="6">
        <v>999985</v>
      </c>
      <c r="C94" s="6" t="str">
        <f t="shared" si="4"/>
        <v>Cultural Site</v>
      </c>
      <c r="D94" s="6" t="str">
        <f t="shared" si="5"/>
        <v>Cultural Site - TMEP5B20-15</v>
      </c>
      <c r="E94" s="6" t="str">
        <f t="shared" si="6"/>
        <v>Culturally Modied Tree (n=1)
Shxw'ōwhámel First Nation, Lower Nicola Indian Band and NNTC</v>
      </c>
      <c r="F94" s="6" t="s">
        <v>1717</v>
      </c>
      <c r="G94" s="6" t="str">
        <f t="shared" si="7"/>
        <v>Tree</v>
      </c>
      <c r="K94" s="6">
        <v>999985.0307</v>
      </c>
      <c r="M94" s="6">
        <v>635581</v>
      </c>
      <c r="N94" s="6">
        <v>5495131</v>
      </c>
      <c r="O94" s="6" t="s">
        <v>1114</v>
      </c>
      <c r="P94" s="6" t="s">
        <v>1158</v>
      </c>
      <c r="Q94" s="6" t="s">
        <v>902</v>
      </c>
      <c r="R94" s="6">
        <v>0</v>
      </c>
      <c r="S94" s="6" t="s">
        <v>1731</v>
      </c>
      <c r="T94" s="6" t="s">
        <v>1720</v>
      </c>
      <c r="U94" s="6" t="s">
        <v>1164</v>
      </c>
      <c r="W94" s="6" t="s">
        <v>1160</v>
      </c>
      <c r="X94" s="6" t="s">
        <v>1642</v>
      </c>
      <c r="Y94" s="6" t="s">
        <v>1161</v>
      </c>
      <c r="Z94" s="6" t="s">
        <v>907</v>
      </c>
      <c r="AA94" s="7">
        <v>44597</v>
      </c>
      <c r="AB94" s="6" t="s">
        <v>908</v>
      </c>
      <c r="AC94" s="6" t="s">
        <v>1643</v>
      </c>
      <c r="AD94" s="6" t="s">
        <v>1643</v>
      </c>
      <c r="AE94" s="6" t="s">
        <v>1643</v>
      </c>
      <c r="AF94" s="6" t="s">
        <v>1643</v>
      </c>
      <c r="AL94" s="6" t="s">
        <v>1158</v>
      </c>
      <c r="AN94" s="6" t="s">
        <v>1159</v>
      </c>
      <c r="AO94" s="6" t="s">
        <v>943</v>
      </c>
      <c r="AP94" s="6" t="s">
        <v>1644</v>
      </c>
      <c r="AQ94" s="6">
        <v>20</v>
      </c>
    </row>
    <row r="95" spans="1:44" x14ac:dyDescent="0.2">
      <c r="A95" s="6">
        <v>999986</v>
      </c>
      <c r="C95" s="6" t="str">
        <f t="shared" si="4"/>
        <v>Cultural Site</v>
      </c>
      <c r="D95" s="6" t="str">
        <f t="shared" si="5"/>
        <v>Cultural Site - TMEP5B20-6</v>
      </c>
      <c r="E95" s="6" t="str">
        <f t="shared" si="6"/>
        <v>Culturally Modied Tree (n=1)
Shxw'ōwhámel First Nation, Lower Nicola Indian Band and NNTC</v>
      </c>
      <c r="F95" s="6" t="s">
        <v>1717</v>
      </c>
      <c r="G95" s="6" t="str">
        <f t="shared" si="7"/>
        <v>Tree</v>
      </c>
      <c r="K95" s="6">
        <v>999986.6716</v>
      </c>
      <c r="M95" s="6">
        <v>635580</v>
      </c>
      <c r="N95" s="6">
        <v>5495121</v>
      </c>
      <c r="O95" s="6" t="s">
        <v>1114</v>
      </c>
      <c r="P95" s="6" t="s">
        <v>1162</v>
      </c>
      <c r="Q95" s="6" t="s">
        <v>902</v>
      </c>
      <c r="R95" s="6">
        <v>0</v>
      </c>
      <c r="S95" s="6" t="s">
        <v>1731</v>
      </c>
      <c r="T95" s="6" t="s">
        <v>1720</v>
      </c>
      <c r="U95" s="6" t="s">
        <v>1164</v>
      </c>
      <c r="W95" s="6" t="s">
        <v>904</v>
      </c>
      <c r="X95" s="6" t="s">
        <v>1165</v>
      </c>
      <c r="Y95" s="6" t="s">
        <v>906</v>
      </c>
      <c r="Z95" s="6" t="s">
        <v>907</v>
      </c>
      <c r="AA95" s="7">
        <v>44597</v>
      </c>
      <c r="AB95" s="6" t="s">
        <v>908</v>
      </c>
      <c r="AC95" s="6" t="s">
        <v>1166</v>
      </c>
      <c r="AD95" s="6" t="s">
        <v>1166</v>
      </c>
      <c r="AE95" s="6" t="s">
        <v>1157</v>
      </c>
      <c r="AF95" s="6" t="s">
        <v>1157</v>
      </c>
      <c r="AL95" s="6" t="s">
        <v>1163</v>
      </c>
      <c r="AO95" s="6" t="s">
        <v>943</v>
      </c>
      <c r="AP95" s="6" t="s">
        <v>1641</v>
      </c>
      <c r="AQ95" s="6">
        <v>21</v>
      </c>
    </row>
    <row r="96" spans="1:44" x14ac:dyDescent="0.2">
      <c r="A96" s="6">
        <v>999999</v>
      </c>
      <c r="C96" s="6" t="str">
        <f t="shared" si="4"/>
        <v>Cultural Site</v>
      </c>
      <c r="D96" s="6" t="str">
        <f t="shared" si="5"/>
        <v>Cultural Site - TMEP5B20-7</v>
      </c>
      <c r="E96" s="6" t="str">
        <f t="shared" si="6"/>
        <v>Culturally Modied Tree (n=1)
Shxw'ōwhámel First Nation, Lower Nicola Indian Band and NNTC</v>
      </c>
      <c r="F96" s="6" t="s">
        <v>1717</v>
      </c>
      <c r="G96" s="6" t="str">
        <f t="shared" si="7"/>
        <v>Tree</v>
      </c>
      <c r="K96" s="6">
        <v>999989.31059999997</v>
      </c>
      <c r="M96" s="6">
        <v>635578</v>
      </c>
      <c r="N96" s="6">
        <v>5495111</v>
      </c>
      <c r="O96" s="6" t="s">
        <v>1114</v>
      </c>
      <c r="P96" s="6" t="s">
        <v>1167</v>
      </c>
      <c r="Q96" s="6" t="s">
        <v>902</v>
      </c>
      <c r="R96" s="6">
        <v>0</v>
      </c>
      <c r="S96" s="6" t="s">
        <v>1731</v>
      </c>
      <c r="T96" s="6" t="s">
        <v>1720</v>
      </c>
      <c r="U96" s="6" t="s">
        <v>1164</v>
      </c>
      <c r="W96" s="6" t="s">
        <v>904</v>
      </c>
      <c r="X96" s="6" t="s">
        <v>1165</v>
      </c>
      <c r="Y96" s="6" t="s">
        <v>906</v>
      </c>
      <c r="Z96" s="6" t="s">
        <v>907</v>
      </c>
      <c r="AA96" s="7">
        <v>44597</v>
      </c>
      <c r="AB96" s="6" t="s">
        <v>908</v>
      </c>
      <c r="AC96" s="6" t="s">
        <v>1166</v>
      </c>
      <c r="AD96" s="6" t="s">
        <v>1166</v>
      </c>
      <c r="AE96" s="6" t="s">
        <v>1157</v>
      </c>
      <c r="AF96" s="6" t="s">
        <v>1157</v>
      </c>
      <c r="AL96" s="6" t="s">
        <v>1167</v>
      </c>
      <c r="AM96" s="6" t="s">
        <v>1168</v>
      </c>
      <c r="AO96" s="6" t="s">
        <v>943</v>
      </c>
      <c r="AP96" s="6" t="s">
        <v>1641</v>
      </c>
      <c r="AQ96" s="6">
        <v>22</v>
      </c>
    </row>
    <row r="97" spans="1:44" x14ac:dyDescent="0.2">
      <c r="A97" s="6">
        <v>1000005</v>
      </c>
      <c r="C97" s="6" t="str">
        <f t="shared" si="4"/>
        <v>Cultural Site</v>
      </c>
      <c r="D97" s="6" t="str">
        <f t="shared" si="5"/>
        <v>Cultural Site - TMEP5B20-8</v>
      </c>
      <c r="E97" s="6" t="str">
        <f t="shared" si="6"/>
        <v>Culturally Modied Tree (n=1)
Shxw'ōwhámel First Nation, Lower Nicola Indian Band and NNTC</v>
      </c>
      <c r="F97" s="6" t="s">
        <v>1717</v>
      </c>
      <c r="G97" s="6" t="str">
        <f t="shared" si="7"/>
        <v>Tree</v>
      </c>
      <c r="K97" s="6">
        <v>1000000.025</v>
      </c>
      <c r="M97" s="6">
        <v>635560</v>
      </c>
      <c r="N97" s="6">
        <v>5495114</v>
      </c>
      <c r="O97" s="6" t="s">
        <v>1114</v>
      </c>
      <c r="P97" s="6" t="s">
        <v>1169</v>
      </c>
      <c r="Q97" s="6" t="s">
        <v>902</v>
      </c>
      <c r="R97" s="6">
        <v>0</v>
      </c>
      <c r="S97" s="6" t="s">
        <v>1731</v>
      </c>
      <c r="T97" s="6" t="s">
        <v>1720</v>
      </c>
      <c r="U97" s="6" t="s">
        <v>1164</v>
      </c>
      <c r="W97" s="6" t="s">
        <v>904</v>
      </c>
      <c r="X97" s="6" t="s">
        <v>1165</v>
      </c>
      <c r="Y97" s="6" t="s">
        <v>906</v>
      </c>
      <c r="Z97" s="6" t="s">
        <v>907</v>
      </c>
      <c r="AA97" s="7">
        <v>44597</v>
      </c>
      <c r="AB97" s="6" t="s">
        <v>908</v>
      </c>
      <c r="AC97" s="6" t="s">
        <v>1166</v>
      </c>
      <c r="AD97" s="6" t="s">
        <v>1166</v>
      </c>
      <c r="AE97" s="6" t="s">
        <v>1157</v>
      </c>
      <c r="AF97" s="6" t="s">
        <v>1157</v>
      </c>
      <c r="AL97" s="6" t="s">
        <v>1169</v>
      </c>
      <c r="AM97" s="6" t="s">
        <v>1168</v>
      </c>
      <c r="AO97" s="6" t="s">
        <v>943</v>
      </c>
      <c r="AP97" s="6" t="s">
        <v>1641</v>
      </c>
      <c r="AQ97" s="6">
        <v>23</v>
      </c>
    </row>
    <row r="98" spans="1:44" x14ac:dyDescent="0.2">
      <c r="A98" s="6">
        <v>999985</v>
      </c>
      <c r="C98" s="6" t="str">
        <f t="shared" si="4"/>
        <v>Cultural Site</v>
      </c>
      <c r="D98" s="6" t="str">
        <f t="shared" si="5"/>
        <v>Cultural Site - TMEP5B20-15</v>
      </c>
      <c r="E98" s="6" t="str">
        <f t="shared" si="6"/>
        <v>Culturally Modied Tree (n=1)
Shxw'ōwhámel First Nation, Lower Nicola Indian Band and NNTC</v>
      </c>
      <c r="F98" s="6" t="s">
        <v>1717</v>
      </c>
      <c r="G98" s="6" t="str">
        <f t="shared" si="7"/>
        <v>Tree</v>
      </c>
      <c r="K98" s="6">
        <v>999985.0307</v>
      </c>
      <c r="M98" s="6">
        <v>635581</v>
      </c>
      <c r="N98" s="6">
        <v>5495131</v>
      </c>
      <c r="O98" s="6" t="s">
        <v>1114</v>
      </c>
      <c r="P98" s="6" t="s">
        <v>1158</v>
      </c>
      <c r="Q98" s="6" t="s">
        <v>902</v>
      </c>
      <c r="R98" s="6">
        <v>0</v>
      </c>
      <c r="S98" s="6" t="s">
        <v>1731</v>
      </c>
      <c r="T98" s="6" t="s">
        <v>1720</v>
      </c>
      <c r="U98" s="6" t="s">
        <v>1164</v>
      </c>
      <c r="W98" s="6" t="s">
        <v>1160</v>
      </c>
      <c r="X98" s="6" t="s">
        <v>1642</v>
      </c>
      <c r="Y98" s="6" t="s">
        <v>1161</v>
      </c>
      <c r="Z98" s="6" t="s">
        <v>907</v>
      </c>
      <c r="AA98" s="7">
        <v>44597</v>
      </c>
      <c r="AB98" s="6" t="s">
        <v>908</v>
      </c>
      <c r="AC98" s="6" t="s">
        <v>1643</v>
      </c>
      <c r="AD98" s="6" t="s">
        <v>1643</v>
      </c>
      <c r="AE98" s="6" t="s">
        <v>1643</v>
      </c>
      <c r="AF98" s="6" t="s">
        <v>1643</v>
      </c>
      <c r="AL98" s="6" t="s">
        <v>1158</v>
      </c>
      <c r="AN98" s="6" t="s">
        <v>1159</v>
      </c>
      <c r="AO98" s="6" t="s">
        <v>943</v>
      </c>
      <c r="AP98" s="6" t="s">
        <v>1644</v>
      </c>
      <c r="AQ98" s="6">
        <v>166</v>
      </c>
      <c r="AR98" s="6">
        <v>20</v>
      </c>
    </row>
    <row r="99" spans="1:44" x14ac:dyDescent="0.2">
      <c r="A99" s="6">
        <v>999986</v>
      </c>
      <c r="C99" s="6" t="str">
        <f t="shared" si="4"/>
        <v>Cultural Site</v>
      </c>
      <c r="D99" s="6" t="str">
        <f t="shared" si="5"/>
        <v>Cultural Site - TMEP5B20-6</v>
      </c>
      <c r="E99" s="6" t="str">
        <f t="shared" si="6"/>
        <v>Culturally Modied Tree (n=1)
Shxw'ōwhámel First Nation, Lower Nicola Indian Band and NNTC</v>
      </c>
      <c r="F99" s="6" t="s">
        <v>1717</v>
      </c>
      <c r="G99" s="6" t="str">
        <f t="shared" si="7"/>
        <v>Tree</v>
      </c>
      <c r="K99" s="6">
        <v>999986.6716</v>
      </c>
      <c r="M99" s="6">
        <v>635580</v>
      </c>
      <c r="N99" s="6">
        <v>5495121</v>
      </c>
      <c r="O99" s="6" t="s">
        <v>1114</v>
      </c>
      <c r="P99" s="6" t="s">
        <v>1162</v>
      </c>
      <c r="Q99" s="6" t="s">
        <v>902</v>
      </c>
      <c r="R99" s="6">
        <v>0</v>
      </c>
      <c r="S99" s="6" t="s">
        <v>1731</v>
      </c>
      <c r="T99" s="6" t="s">
        <v>1720</v>
      </c>
      <c r="U99" s="6" t="s">
        <v>1164</v>
      </c>
      <c r="W99" s="6" t="s">
        <v>904</v>
      </c>
      <c r="X99" s="6" t="s">
        <v>1165</v>
      </c>
      <c r="Y99" s="6" t="s">
        <v>906</v>
      </c>
      <c r="Z99" s="6" t="s">
        <v>907</v>
      </c>
      <c r="AA99" s="7">
        <v>44597</v>
      </c>
      <c r="AB99" s="6" t="s">
        <v>908</v>
      </c>
      <c r="AC99" s="6" t="s">
        <v>1166</v>
      </c>
      <c r="AD99" s="6" t="s">
        <v>1166</v>
      </c>
      <c r="AE99" s="6" t="s">
        <v>1157</v>
      </c>
      <c r="AF99" s="6" t="s">
        <v>1157</v>
      </c>
      <c r="AL99" s="6" t="s">
        <v>1163</v>
      </c>
      <c r="AO99" s="6" t="s">
        <v>943</v>
      </c>
      <c r="AP99" s="6" t="s">
        <v>1641</v>
      </c>
      <c r="AQ99" s="6">
        <v>167</v>
      </c>
      <c r="AR99" s="6">
        <v>21</v>
      </c>
    </row>
    <row r="100" spans="1:44" x14ac:dyDescent="0.2">
      <c r="A100" s="6">
        <v>999999</v>
      </c>
      <c r="C100" s="6" t="str">
        <f t="shared" si="4"/>
        <v>Cultural Site</v>
      </c>
      <c r="D100" s="6" t="str">
        <f t="shared" si="5"/>
        <v>Cultural Site - TMEP5B20-7</v>
      </c>
      <c r="E100" s="6" t="str">
        <f t="shared" si="6"/>
        <v>Culturally Modied Tree (n=1)
Shxw'ōwhámel First Nation, Lower Nicola Indian Band and NNTC</v>
      </c>
      <c r="F100" s="6" t="s">
        <v>1717</v>
      </c>
      <c r="G100" s="6" t="str">
        <f t="shared" si="7"/>
        <v>Tree</v>
      </c>
      <c r="K100" s="6">
        <v>999989.31059999997</v>
      </c>
      <c r="M100" s="6">
        <v>635578</v>
      </c>
      <c r="N100" s="6">
        <v>5495111</v>
      </c>
      <c r="O100" s="6" t="s">
        <v>1114</v>
      </c>
      <c r="P100" s="6" t="s">
        <v>1167</v>
      </c>
      <c r="Q100" s="6" t="s">
        <v>902</v>
      </c>
      <c r="R100" s="6">
        <v>0</v>
      </c>
      <c r="S100" s="6" t="s">
        <v>1731</v>
      </c>
      <c r="T100" s="6" t="s">
        <v>1720</v>
      </c>
      <c r="U100" s="6" t="s">
        <v>1164</v>
      </c>
      <c r="W100" s="6" t="s">
        <v>904</v>
      </c>
      <c r="X100" s="6" t="s">
        <v>1165</v>
      </c>
      <c r="Y100" s="6" t="s">
        <v>906</v>
      </c>
      <c r="Z100" s="6" t="s">
        <v>907</v>
      </c>
      <c r="AA100" s="7">
        <v>44597</v>
      </c>
      <c r="AB100" s="6" t="s">
        <v>908</v>
      </c>
      <c r="AC100" s="6" t="s">
        <v>1166</v>
      </c>
      <c r="AD100" s="6" t="s">
        <v>1166</v>
      </c>
      <c r="AE100" s="6" t="s">
        <v>1157</v>
      </c>
      <c r="AF100" s="6" t="s">
        <v>1157</v>
      </c>
      <c r="AL100" s="6" t="s">
        <v>1167</v>
      </c>
      <c r="AM100" s="6" t="s">
        <v>1168</v>
      </c>
      <c r="AO100" s="6" t="s">
        <v>943</v>
      </c>
      <c r="AP100" s="6" t="s">
        <v>1641</v>
      </c>
      <c r="AQ100" s="6">
        <v>168</v>
      </c>
      <c r="AR100" s="6">
        <v>22</v>
      </c>
    </row>
    <row r="101" spans="1:44" x14ac:dyDescent="0.2">
      <c r="A101" s="6">
        <v>1000005</v>
      </c>
      <c r="C101" s="6" t="str">
        <f t="shared" si="4"/>
        <v>Cultural Site</v>
      </c>
      <c r="D101" s="6" t="str">
        <f t="shared" si="5"/>
        <v>Cultural Site - TMEP5B20-8</v>
      </c>
      <c r="E101" s="6" t="str">
        <f t="shared" si="6"/>
        <v>Culturally Modied Tree (n=1)
Shxw'ōwhámel First Nation, Lower Nicola Indian Band and NNTC</v>
      </c>
      <c r="F101" s="6" t="s">
        <v>1717</v>
      </c>
      <c r="G101" s="6" t="str">
        <f t="shared" si="7"/>
        <v>Tree</v>
      </c>
      <c r="K101" s="6">
        <v>1000000.025</v>
      </c>
      <c r="M101" s="6">
        <v>635560</v>
      </c>
      <c r="N101" s="6">
        <v>5495114</v>
      </c>
      <c r="O101" s="6" t="s">
        <v>1114</v>
      </c>
      <c r="P101" s="6" t="s">
        <v>1169</v>
      </c>
      <c r="Q101" s="6" t="s">
        <v>902</v>
      </c>
      <c r="R101" s="6">
        <v>0</v>
      </c>
      <c r="S101" s="6" t="s">
        <v>1731</v>
      </c>
      <c r="T101" s="6" t="s">
        <v>1720</v>
      </c>
      <c r="U101" s="6" t="s">
        <v>1164</v>
      </c>
      <c r="W101" s="6" t="s">
        <v>904</v>
      </c>
      <c r="X101" s="6" t="s">
        <v>1165</v>
      </c>
      <c r="Y101" s="6" t="s">
        <v>906</v>
      </c>
      <c r="Z101" s="6" t="s">
        <v>907</v>
      </c>
      <c r="AA101" s="7">
        <v>44597</v>
      </c>
      <c r="AB101" s="6" t="s">
        <v>908</v>
      </c>
      <c r="AC101" s="6" t="s">
        <v>1166</v>
      </c>
      <c r="AD101" s="6" t="s">
        <v>1166</v>
      </c>
      <c r="AE101" s="6" t="s">
        <v>1157</v>
      </c>
      <c r="AF101" s="6" t="s">
        <v>1157</v>
      </c>
      <c r="AL101" s="6" t="s">
        <v>1169</v>
      </c>
      <c r="AM101" s="6" t="s">
        <v>1168</v>
      </c>
      <c r="AO101" s="6" t="s">
        <v>943</v>
      </c>
      <c r="AP101" s="6" t="s">
        <v>1641</v>
      </c>
      <c r="AQ101" s="6">
        <v>169</v>
      </c>
      <c r="AR101" s="6">
        <v>23</v>
      </c>
    </row>
    <row r="102" spans="1:44" x14ac:dyDescent="0.2">
      <c r="A102" s="6">
        <v>1024241</v>
      </c>
      <c r="C102" s="6" t="str">
        <f t="shared" si="4"/>
        <v>Cultural Site</v>
      </c>
      <c r="D102" s="6" t="str">
        <f t="shared" si="5"/>
        <v>Cultural Site - SP5b-CR1-1110-2021-F1-2</v>
      </c>
      <c r="E102" s="6" t="str">
        <f t="shared" si="6"/>
        <v>Culturally Modied Tree, Post 1846 AD (n=1)
Stó:lō</v>
      </c>
      <c r="F102" s="6" t="s">
        <v>1717</v>
      </c>
      <c r="G102" s="6" t="str">
        <f t="shared" si="7"/>
        <v>Tree</v>
      </c>
      <c r="K102" s="6">
        <v>1024234.8639999999</v>
      </c>
      <c r="M102" s="6">
        <v>625165</v>
      </c>
      <c r="N102" s="6">
        <v>5478344</v>
      </c>
      <c r="O102" s="6" t="s">
        <v>1114</v>
      </c>
      <c r="P102" s="6" t="s">
        <v>1648</v>
      </c>
      <c r="Q102" s="6" t="s">
        <v>1649</v>
      </c>
      <c r="R102" s="6">
        <v>5</v>
      </c>
      <c r="S102" s="6" t="s">
        <v>1731</v>
      </c>
      <c r="T102" s="6" t="s">
        <v>1720</v>
      </c>
      <c r="U102" s="6" t="s">
        <v>1340</v>
      </c>
      <c r="W102" s="6" t="s">
        <v>1650</v>
      </c>
      <c r="X102" s="6" t="s">
        <v>1651</v>
      </c>
      <c r="Y102" s="6" t="s">
        <v>1161</v>
      </c>
      <c r="Z102" s="6" t="s">
        <v>907</v>
      </c>
      <c r="AA102" s="7">
        <v>44644</v>
      </c>
      <c r="AB102" s="6" t="s">
        <v>908</v>
      </c>
      <c r="AC102" s="6" t="s">
        <v>1652</v>
      </c>
      <c r="AD102" s="6" t="s">
        <v>1652</v>
      </c>
      <c r="AE102" s="6" t="s">
        <v>1652</v>
      </c>
      <c r="AF102" s="6" t="s">
        <v>1652</v>
      </c>
      <c r="AL102" s="6" t="s">
        <v>1648</v>
      </c>
      <c r="AN102" s="6" t="s">
        <v>1653</v>
      </c>
      <c r="AO102" s="6" t="s">
        <v>1193</v>
      </c>
      <c r="AP102" s="6" t="s">
        <v>1646</v>
      </c>
    </row>
    <row r="103" spans="1:44" x14ac:dyDescent="0.2">
      <c r="A103" s="6">
        <v>1024253</v>
      </c>
      <c r="C103" s="6" t="str">
        <f t="shared" si="4"/>
        <v>Cultural Site</v>
      </c>
      <c r="D103" s="6" t="str">
        <f t="shared" si="5"/>
        <v>Cultural Site - SP5b-CR1-1110-2021-F1-1</v>
      </c>
      <c r="E103" s="6" t="str">
        <f t="shared" si="6"/>
        <v>Culturally Modied Tree, Post 1846 AD (n=1)
Stó:lō</v>
      </c>
      <c r="F103" s="6" t="s">
        <v>1717</v>
      </c>
      <c r="G103" s="6" t="str">
        <f t="shared" si="7"/>
        <v>Tree</v>
      </c>
      <c r="K103" s="6">
        <v>1024243.622</v>
      </c>
      <c r="M103" s="6">
        <v>625156</v>
      </c>
      <c r="N103" s="6">
        <v>5478341</v>
      </c>
      <c r="O103" s="6" t="s">
        <v>1114</v>
      </c>
      <c r="P103" s="6" t="s">
        <v>1654</v>
      </c>
      <c r="Q103" s="6" t="s">
        <v>1655</v>
      </c>
      <c r="R103" s="6">
        <v>5</v>
      </c>
      <c r="S103" s="6" t="s">
        <v>1731</v>
      </c>
      <c r="T103" s="6" t="s">
        <v>1720</v>
      </c>
      <c r="U103" s="6" t="s">
        <v>1340</v>
      </c>
      <c r="W103" s="6" t="s">
        <v>1650</v>
      </c>
      <c r="X103" s="6" t="s">
        <v>1656</v>
      </c>
      <c r="Y103" s="6" t="s">
        <v>1161</v>
      </c>
      <c r="Z103" s="6" t="s">
        <v>907</v>
      </c>
      <c r="AA103" s="7">
        <v>44644</v>
      </c>
      <c r="AB103" s="6" t="s">
        <v>908</v>
      </c>
      <c r="AC103" s="6" t="s">
        <v>1652</v>
      </c>
      <c r="AD103" s="6" t="s">
        <v>1652</v>
      </c>
      <c r="AE103" s="6" t="s">
        <v>1652</v>
      </c>
      <c r="AF103" s="6" t="s">
        <v>1652</v>
      </c>
      <c r="AL103" s="6" t="s">
        <v>1654</v>
      </c>
      <c r="AN103" s="6" t="s">
        <v>1657</v>
      </c>
      <c r="AO103" s="6" t="s">
        <v>1193</v>
      </c>
      <c r="AP103" s="6" t="s">
        <v>1646</v>
      </c>
    </row>
    <row r="104" spans="1:44" x14ac:dyDescent="0.2">
      <c r="A104" s="6">
        <v>1032718</v>
      </c>
      <c r="C104" s="6" t="str">
        <f t="shared" si="4"/>
        <v>Cultural Site</v>
      </c>
      <c r="D104" s="6" t="str">
        <f t="shared" si="5"/>
        <v>Cultural Site - SP5b-CR1-0126-2022-F1-1</v>
      </c>
      <c r="E104" s="6" t="str">
        <f t="shared" si="6"/>
        <v>Culturally Modied Tree, Post 1846 AD (n=1)
Stó:lō</v>
      </c>
      <c r="F104" s="6" t="s">
        <v>1717</v>
      </c>
      <c r="G104" s="6" t="str">
        <f t="shared" si="7"/>
        <v>Tree</v>
      </c>
      <c r="K104" s="6">
        <v>1032717.428</v>
      </c>
      <c r="M104" s="6">
        <v>621966</v>
      </c>
      <c r="N104" s="6">
        <v>5471665</v>
      </c>
      <c r="O104" s="6" t="s">
        <v>1114</v>
      </c>
      <c r="P104" s="6" t="s">
        <v>1659</v>
      </c>
      <c r="Q104" s="6" t="s">
        <v>1660</v>
      </c>
      <c r="R104" s="6">
        <v>5</v>
      </c>
      <c r="S104" s="6" t="s">
        <v>1731</v>
      </c>
      <c r="T104" s="6" t="s">
        <v>1720</v>
      </c>
      <c r="U104" s="6" t="s">
        <v>1340</v>
      </c>
      <c r="W104" s="6" t="s">
        <v>904</v>
      </c>
      <c r="X104" s="6" t="s">
        <v>1661</v>
      </c>
      <c r="Y104" s="6" t="s">
        <v>1161</v>
      </c>
      <c r="Z104" s="6" t="s">
        <v>907</v>
      </c>
      <c r="AA104" s="7">
        <v>44595</v>
      </c>
      <c r="AB104" s="6" t="s">
        <v>1022</v>
      </c>
      <c r="AC104" s="6" t="s">
        <v>947</v>
      </c>
      <c r="AD104" s="6" t="s">
        <v>947</v>
      </c>
      <c r="AE104" s="6" t="s">
        <v>947</v>
      </c>
      <c r="AF104" s="6" t="s">
        <v>947</v>
      </c>
      <c r="AL104" s="6" t="s">
        <v>1659</v>
      </c>
      <c r="AM104" s="6" t="s">
        <v>1168</v>
      </c>
      <c r="AN104" s="6" t="s">
        <v>1662</v>
      </c>
      <c r="AO104" s="6" t="s">
        <v>1193</v>
      </c>
      <c r="AP104" s="6" t="s">
        <v>1646</v>
      </c>
    </row>
    <row r="105" spans="1:44" x14ac:dyDescent="0.2">
      <c r="A105" s="6">
        <v>1037723</v>
      </c>
      <c r="C105" s="6" t="str">
        <f t="shared" si="4"/>
        <v>Cultural Site</v>
      </c>
      <c r="D105" s="6" t="str">
        <f t="shared" si="5"/>
        <v>Cultural Site - SP5b-CR1-0318-2022-F1-1</v>
      </c>
      <c r="E105" s="6" t="str">
        <f t="shared" si="6"/>
        <v>Culturally Modied Tree, Post 1846 AD (n=1)
Stó:lō</v>
      </c>
      <c r="F105" s="6" t="s">
        <v>1717</v>
      </c>
      <c r="G105" s="6" t="str">
        <f t="shared" si="7"/>
        <v>Tree</v>
      </c>
      <c r="K105" s="6">
        <v>1037942.996</v>
      </c>
      <c r="M105" s="6">
        <v>617196</v>
      </c>
      <c r="N105" s="6">
        <v>5471273</v>
      </c>
      <c r="O105" s="6" t="s">
        <v>1114</v>
      </c>
      <c r="P105" s="6" t="s">
        <v>1666</v>
      </c>
      <c r="Q105" s="6" t="s">
        <v>902</v>
      </c>
      <c r="R105" s="6">
        <v>5</v>
      </c>
      <c r="S105" s="6" t="s">
        <v>1731</v>
      </c>
      <c r="T105" s="6" t="s">
        <v>1720</v>
      </c>
      <c r="U105" s="6" t="s">
        <v>1340</v>
      </c>
      <c r="W105" s="6" t="s">
        <v>1667</v>
      </c>
      <c r="X105" s="6" t="s">
        <v>1668</v>
      </c>
      <c r="Y105" s="6" t="s">
        <v>1161</v>
      </c>
      <c r="Z105" s="6" t="s">
        <v>907</v>
      </c>
      <c r="AA105" s="7">
        <v>44644</v>
      </c>
      <c r="AB105" s="6" t="s">
        <v>1022</v>
      </c>
      <c r="AC105" s="6" t="s">
        <v>1669</v>
      </c>
      <c r="AD105" s="6" t="s">
        <v>1669</v>
      </c>
      <c r="AE105" s="6" t="s">
        <v>1669</v>
      </c>
      <c r="AF105" s="6" t="s">
        <v>1669</v>
      </c>
      <c r="AL105" s="6" t="s">
        <v>1666</v>
      </c>
      <c r="AN105" s="6" t="s">
        <v>1670</v>
      </c>
      <c r="AO105" s="6" t="s">
        <v>1193</v>
      </c>
      <c r="AP105" s="6" t="s">
        <v>1646</v>
      </c>
    </row>
    <row r="106" spans="1:44" x14ac:dyDescent="0.2">
      <c r="A106" s="6">
        <v>1050379</v>
      </c>
      <c r="C106" s="6" t="str">
        <f t="shared" si="4"/>
        <v>Cultural Site</v>
      </c>
      <c r="D106" s="6" t="str">
        <f t="shared" si="5"/>
        <v>Cultural Site - SP5b-CR1-0426-2021-F1-1</v>
      </c>
      <c r="E106" s="6" t="str">
        <f t="shared" si="6"/>
        <v>Culturally Modied Tree, Post 1846 AD (n=1)
Stó:lō</v>
      </c>
      <c r="F106" s="6" t="s">
        <v>1717</v>
      </c>
      <c r="G106" s="6" t="str">
        <f t="shared" si="7"/>
        <v>Tree</v>
      </c>
      <c r="K106" s="6">
        <v>1050385.571</v>
      </c>
      <c r="M106" s="6">
        <v>605870</v>
      </c>
      <c r="N106" s="6">
        <v>5468859</v>
      </c>
      <c r="O106" s="6" t="s">
        <v>1114</v>
      </c>
      <c r="P106" s="6" t="s">
        <v>1338</v>
      </c>
      <c r="Q106" s="6" t="s">
        <v>1339</v>
      </c>
      <c r="R106" s="6">
        <v>7</v>
      </c>
      <c r="S106" s="6" t="s">
        <v>1731</v>
      </c>
      <c r="T106" s="6" t="s">
        <v>1720</v>
      </c>
      <c r="U106" s="6" t="s">
        <v>1340</v>
      </c>
      <c r="W106" s="6" t="s">
        <v>1341</v>
      </c>
      <c r="X106" s="6" t="s">
        <v>1676</v>
      </c>
      <c r="Y106" s="6" t="s">
        <v>906</v>
      </c>
      <c r="Z106" s="6" t="s">
        <v>907</v>
      </c>
      <c r="AA106" s="7">
        <v>44597</v>
      </c>
      <c r="AB106" s="6" t="s">
        <v>908</v>
      </c>
      <c r="AC106" s="6" t="s">
        <v>1677</v>
      </c>
      <c r="AD106" s="6" t="s">
        <v>1677</v>
      </c>
      <c r="AE106" s="6" t="s">
        <v>1271</v>
      </c>
      <c r="AF106" s="6" t="s">
        <v>1271</v>
      </c>
      <c r="AL106" s="6" t="s">
        <v>1338</v>
      </c>
      <c r="AO106" s="6" t="s">
        <v>1193</v>
      </c>
      <c r="AP106" s="6" t="s">
        <v>1646</v>
      </c>
    </row>
    <row r="107" spans="1:44" x14ac:dyDescent="0.2">
      <c r="A107" s="6">
        <v>1050399</v>
      </c>
      <c r="C107" s="6" t="str">
        <f t="shared" si="4"/>
        <v>Cultural Site</v>
      </c>
      <c r="D107" s="6" t="str">
        <f t="shared" si="5"/>
        <v>Cultural Site - SP5b-CR1-0426-2021-F1-3</v>
      </c>
      <c r="E107" s="6" t="str">
        <f t="shared" si="6"/>
        <v>Culturally Modied Tree, Post 1846 AD (n=1)
Stó:lō</v>
      </c>
      <c r="F107" s="6" t="s">
        <v>1717</v>
      </c>
      <c r="G107" s="6" t="str">
        <f t="shared" si="7"/>
        <v>Tree</v>
      </c>
      <c r="K107" s="6">
        <v>1050404.02</v>
      </c>
      <c r="M107" s="6">
        <v>605851</v>
      </c>
      <c r="N107" s="6">
        <v>5468864</v>
      </c>
      <c r="O107" s="6" t="s">
        <v>1114</v>
      </c>
      <c r="P107" s="6" t="s">
        <v>1342</v>
      </c>
      <c r="Q107" s="6" t="s">
        <v>1343</v>
      </c>
      <c r="R107" s="6">
        <v>7.5</v>
      </c>
      <c r="S107" s="6" t="s">
        <v>1731</v>
      </c>
      <c r="T107" s="6" t="s">
        <v>1720</v>
      </c>
      <c r="U107" s="6" t="s">
        <v>1340</v>
      </c>
      <c r="W107" s="6" t="s">
        <v>1341</v>
      </c>
      <c r="X107" s="6" t="s">
        <v>1678</v>
      </c>
      <c r="Y107" s="6" t="s">
        <v>906</v>
      </c>
      <c r="Z107" s="6" t="s">
        <v>907</v>
      </c>
      <c r="AA107" s="7">
        <v>44597</v>
      </c>
      <c r="AB107" s="6" t="s">
        <v>908</v>
      </c>
      <c r="AC107" s="6" t="s">
        <v>1679</v>
      </c>
      <c r="AD107" s="6" t="s">
        <v>1679</v>
      </c>
      <c r="AE107" s="6" t="s">
        <v>1271</v>
      </c>
      <c r="AF107" s="6" t="s">
        <v>1271</v>
      </c>
      <c r="AL107" s="6" t="s">
        <v>1342</v>
      </c>
      <c r="AO107" s="6" t="s">
        <v>1193</v>
      </c>
      <c r="AP107" s="6" t="s">
        <v>1646</v>
      </c>
    </row>
    <row r="108" spans="1:44" x14ac:dyDescent="0.2">
      <c r="A108" s="6">
        <v>1050411</v>
      </c>
      <c r="C108" s="6" t="str">
        <f t="shared" si="4"/>
        <v>Cultural Site</v>
      </c>
      <c r="D108" s="6" t="str">
        <f t="shared" si="5"/>
        <v>Cultural Site - SP5b-CR1-0426-2021-F1-2</v>
      </c>
      <c r="E108" s="6" t="str">
        <f t="shared" si="6"/>
        <v>Culturally Modied Tree, Post 1846 AD (n=1)
Stó:lō</v>
      </c>
      <c r="F108" s="6" t="s">
        <v>1717</v>
      </c>
      <c r="G108" s="6" t="str">
        <f t="shared" si="7"/>
        <v>Tree</v>
      </c>
      <c r="K108" s="6">
        <v>1050418.7339999999</v>
      </c>
      <c r="M108" s="6">
        <v>605835</v>
      </c>
      <c r="N108" s="6">
        <v>5468877</v>
      </c>
      <c r="O108" s="6" t="s">
        <v>1114</v>
      </c>
      <c r="P108" s="6" t="s">
        <v>1344</v>
      </c>
      <c r="Q108" s="6" t="s">
        <v>1345</v>
      </c>
      <c r="R108" s="6">
        <v>7.5</v>
      </c>
      <c r="S108" s="6" t="s">
        <v>1731</v>
      </c>
      <c r="T108" s="6" t="s">
        <v>1720</v>
      </c>
      <c r="U108" s="6" t="s">
        <v>1340</v>
      </c>
      <c r="W108" s="6" t="s">
        <v>1341</v>
      </c>
      <c r="X108" s="6" t="s">
        <v>1680</v>
      </c>
      <c r="Y108" s="6" t="s">
        <v>906</v>
      </c>
      <c r="Z108" s="6" t="s">
        <v>907</v>
      </c>
      <c r="AA108" s="7">
        <v>44597</v>
      </c>
      <c r="AB108" s="6" t="s">
        <v>908</v>
      </c>
      <c r="AC108" s="6" t="s">
        <v>1681</v>
      </c>
      <c r="AD108" s="6" t="s">
        <v>1681</v>
      </c>
      <c r="AE108" s="6" t="s">
        <v>1271</v>
      </c>
      <c r="AF108" s="6" t="s">
        <v>1271</v>
      </c>
      <c r="AL108" s="6" t="s">
        <v>1344</v>
      </c>
      <c r="AO108" s="6" t="s">
        <v>1193</v>
      </c>
      <c r="AP108" s="6" t="s">
        <v>1646</v>
      </c>
    </row>
    <row r="109" spans="1:44" x14ac:dyDescent="0.2">
      <c r="A109" s="6">
        <v>1050715</v>
      </c>
      <c r="C109" s="6" t="str">
        <f t="shared" si="4"/>
        <v>Cultural Site</v>
      </c>
      <c r="D109" s="6" t="str">
        <f t="shared" si="5"/>
        <v>Cultural Site - SP5b-CR1-0128-2022-F1-1</v>
      </c>
      <c r="E109" s="6" t="str">
        <f t="shared" si="6"/>
        <v>Culturally Modied Tree, Post 1846 AD (n=1)
Stó:lō</v>
      </c>
      <c r="F109" s="6" t="s">
        <v>1717</v>
      </c>
      <c r="G109" s="6" t="str">
        <f t="shared" si="7"/>
        <v>Tree</v>
      </c>
      <c r="K109" s="6">
        <v>1050721.959</v>
      </c>
      <c r="M109" s="6">
        <v>605532</v>
      </c>
      <c r="N109" s="6">
        <v>5468862</v>
      </c>
      <c r="O109" s="6" t="s">
        <v>1114</v>
      </c>
      <c r="P109" s="6" t="s">
        <v>1682</v>
      </c>
      <c r="Q109" s="6" t="s">
        <v>1091</v>
      </c>
      <c r="R109" s="6">
        <v>5</v>
      </c>
      <c r="S109" s="6" t="s">
        <v>1731</v>
      </c>
      <c r="T109" s="6" t="s">
        <v>1720</v>
      </c>
      <c r="U109" s="6" t="s">
        <v>1340</v>
      </c>
      <c r="W109" s="6" t="s">
        <v>1341</v>
      </c>
      <c r="X109" s="6" t="s">
        <v>1683</v>
      </c>
      <c r="Y109" s="6" t="s">
        <v>1161</v>
      </c>
      <c r="Z109" s="6" t="s">
        <v>907</v>
      </c>
      <c r="AA109" s="7">
        <v>44644</v>
      </c>
      <c r="AB109" s="6" t="s">
        <v>908</v>
      </c>
      <c r="AC109" s="6" t="s">
        <v>1684</v>
      </c>
      <c r="AD109" s="6" t="s">
        <v>1684</v>
      </c>
      <c r="AE109" s="6" t="s">
        <v>1684</v>
      </c>
      <c r="AF109" s="6" t="s">
        <v>1684</v>
      </c>
      <c r="AL109" s="6" t="s">
        <v>1682</v>
      </c>
      <c r="AN109" s="6" t="s">
        <v>1685</v>
      </c>
      <c r="AO109" s="6" t="s">
        <v>1193</v>
      </c>
      <c r="AP109" s="6" t="s">
        <v>1646</v>
      </c>
    </row>
    <row r="110" spans="1:44" x14ac:dyDescent="0.2">
      <c r="A110" s="6">
        <v>1050730</v>
      </c>
      <c r="C110" s="6" t="str">
        <f t="shared" si="4"/>
        <v>Cultural Site</v>
      </c>
      <c r="D110" s="6" t="str">
        <f t="shared" si="5"/>
        <v>Cultural Site - SP5b-CR1-0427-2021-F1-2</v>
      </c>
      <c r="E110" s="6" t="str">
        <f t="shared" si="6"/>
        <v>Culturally Modied Tree, Post 1846 AD (n=1)
Stó:lō</v>
      </c>
      <c r="F110" s="6" t="s">
        <v>1717</v>
      </c>
      <c r="G110" s="6" t="str">
        <f t="shared" si="7"/>
        <v>Tree</v>
      </c>
      <c r="K110" s="6">
        <v>1050737.1340000001</v>
      </c>
      <c r="M110" s="6">
        <v>605517</v>
      </c>
      <c r="N110" s="6">
        <v>5468858</v>
      </c>
      <c r="O110" s="6" t="s">
        <v>1114</v>
      </c>
      <c r="P110" s="6" t="s">
        <v>1346</v>
      </c>
      <c r="Q110" s="6" t="s">
        <v>1347</v>
      </c>
      <c r="R110" s="6">
        <v>12</v>
      </c>
      <c r="S110" s="6" t="s">
        <v>1731</v>
      </c>
      <c r="T110" s="6" t="s">
        <v>1720</v>
      </c>
      <c r="U110" s="6" t="s">
        <v>1340</v>
      </c>
      <c r="W110" s="6" t="s">
        <v>1341</v>
      </c>
      <c r="X110" s="6" t="s">
        <v>1686</v>
      </c>
      <c r="Y110" s="6" t="s">
        <v>906</v>
      </c>
      <c r="Z110" s="6" t="s">
        <v>907</v>
      </c>
      <c r="AA110" s="7">
        <v>44597</v>
      </c>
      <c r="AB110" s="6" t="s">
        <v>908</v>
      </c>
      <c r="AC110" s="6" t="s">
        <v>1687</v>
      </c>
      <c r="AD110" s="6" t="s">
        <v>1687</v>
      </c>
      <c r="AE110" s="6" t="s">
        <v>1271</v>
      </c>
      <c r="AF110" s="6" t="s">
        <v>1271</v>
      </c>
      <c r="AL110" s="6" t="s">
        <v>1346</v>
      </c>
      <c r="AO110" s="6" t="s">
        <v>1193</v>
      </c>
      <c r="AP110" s="6" t="s">
        <v>1646</v>
      </c>
    </row>
    <row r="111" spans="1:44" x14ac:dyDescent="0.2">
      <c r="A111" s="6">
        <v>1050739</v>
      </c>
      <c r="C111" s="6" t="str">
        <f t="shared" si="4"/>
        <v>Cultural Site</v>
      </c>
      <c r="D111" s="6" t="str">
        <f t="shared" si="5"/>
        <v>Cultural Site - SP5b-CR1-0427-2021-F1-1</v>
      </c>
      <c r="E111" s="6" t="str">
        <f t="shared" si="6"/>
        <v>Culturally Modied Tree, Post 1846 AD (n=1)
Stó:lō</v>
      </c>
      <c r="F111" s="6" t="s">
        <v>1717</v>
      </c>
      <c r="G111" s="6" t="str">
        <f t="shared" si="7"/>
        <v>Tree</v>
      </c>
      <c r="K111" s="6">
        <v>1050744.2609999999</v>
      </c>
      <c r="M111" s="6">
        <v>605509</v>
      </c>
      <c r="N111" s="6">
        <v>5468876</v>
      </c>
      <c r="O111" s="6" t="s">
        <v>1114</v>
      </c>
      <c r="P111" s="6" t="s">
        <v>1348</v>
      </c>
      <c r="Q111" s="6" t="s">
        <v>902</v>
      </c>
      <c r="R111" s="6">
        <v>19</v>
      </c>
      <c r="S111" s="6" t="s">
        <v>1731</v>
      </c>
      <c r="T111" s="6" t="s">
        <v>1720</v>
      </c>
      <c r="U111" s="6" t="s">
        <v>1340</v>
      </c>
      <c r="W111" s="6" t="s">
        <v>1341</v>
      </c>
      <c r="X111" s="6" t="s">
        <v>1688</v>
      </c>
      <c r="Y111" s="6" t="s">
        <v>906</v>
      </c>
      <c r="Z111" s="6" t="s">
        <v>907</v>
      </c>
      <c r="AA111" s="7">
        <v>44597</v>
      </c>
      <c r="AB111" s="6" t="s">
        <v>908</v>
      </c>
      <c r="AC111" s="6" t="s">
        <v>1689</v>
      </c>
      <c r="AD111" s="6" t="s">
        <v>1689</v>
      </c>
      <c r="AE111" s="6" t="s">
        <v>1271</v>
      </c>
      <c r="AF111" s="6" t="s">
        <v>1271</v>
      </c>
      <c r="AL111" s="6" t="s">
        <v>1348</v>
      </c>
      <c r="AO111" s="6" t="s">
        <v>1193</v>
      </c>
      <c r="AP111" s="6" t="s">
        <v>1646</v>
      </c>
    </row>
    <row r="112" spans="1:44" x14ac:dyDescent="0.2">
      <c r="A112" s="6">
        <v>1024241</v>
      </c>
      <c r="C112" s="6" t="str">
        <f t="shared" si="4"/>
        <v>Cultural Site</v>
      </c>
      <c r="D112" s="6" t="str">
        <f t="shared" si="5"/>
        <v>Cultural Site - SP5b-CR1-1110-2021-F1-2</v>
      </c>
      <c r="E112" s="6" t="str">
        <f t="shared" si="6"/>
        <v>Culturally Modied Tree, Post 1846 AD (n=1)
Stó:lō</v>
      </c>
      <c r="F112" s="6" t="s">
        <v>1717</v>
      </c>
      <c r="G112" s="6" t="str">
        <f t="shared" si="7"/>
        <v>Tree</v>
      </c>
      <c r="K112" s="6">
        <v>1024234.8639999999</v>
      </c>
      <c r="M112" s="6">
        <v>625165</v>
      </c>
      <c r="N112" s="6">
        <v>5478344</v>
      </c>
      <c r="O112" s="6" t="s">
        <v>1114</v>
      </c>
      <c r="P112" s="6" t="s">
        <v>1648</v>
      </c>
      <c r="Q112" s="6" t="s">
        <v>1649</v>
      </c>
      <c r="R112" s="6">
        <v>5</v>
      </c>
      <c r="S112" s="6" t="s">
        <v>1731</v>
      </c>
      <c r="T112" s="6" t="s">
        <v>1720</v>
      </c>
      <c r="U112" s="6" t="s">
        <v>1340</v>
      </c>
      <c r="W112" s="6" t="s">
        <v>1650</v>
      </c>
      <c r="X112" s="6" t="s">
        <v>1651</v>
      </c>
      <c r="Y112" s="6" t="s">
        <v>1161</v>
      </c>
      <c r="Z112" s="6" t="s">
        <v>907</v>
      </c>
      <c r="AA112" s="7">
        <v>44644</v>
      </c>
      <c r="AB112" s="6" t="s">
        <v>908</v>
      </c>
      <c r="AC112" s="6" t="s">
        <v>1652</v>
      </c>
      <c r="AD112" s="6" t="s">
        <v>1652</v>
      </c>
      <c r="AE112" s="6" t="s">
        <v>1652</v>
      </c>
      <c r="AF112" s="6" t="s">
        <v>1652</v>
      </c>
      <c r="AL112" s="6" t="s">
        <v>1648</v>
      </c>
      <c r="AN112" s="6" t="s">
        <v>1653</v>
      </c>
      <c r="AO112" s="6" t="s">
        <v>1193</v>
      </c>
      <c r="AP112" s="6" t="s">
        <v>1646</v>
      </c>
    </row>
    <row r="113" spans="1:43" x14ac:dyDescent="0.2">
      <c r="A113" s="6">
        <v>1024253</v>
      </c>
      <c r="C113" s="6" t="str">
        <f t="shared" si="4"/>
        <v>Cultural Site</v>
      </c>
      <c r="D113" s="6" t="str">
        <f t="shared" si="5"/>
        <v>Cultural Site - SP5b-CR1-1110-2021-F1-1</v>
      </c>
      <c r="E113" s="6" t="str">
        <f t="shared" si="6"/>
        <v>Culturally Modied Tree, Post 1846 AD (n=1)
Stó:lō</v>
      </c>
      <c r="F113" s="6" t="s">
        <v>1717</v>
      </c>
      <c r="G113" s="6" t="str">
        <f t="shared" si="7"/>
        <v>Tree</v>
      </c>
      <c r="K113" s="6">
        <v>1024243.622</v>
      </c>
      <c r="M113" s="6">
        <v>625156</v>
      </c>
      <c r="N113" s="6">
        <v>5478341</v>
      </c>
      <c r="O113" s="6" t="s">
        <v>1114</v>
      </c>
      <c r="P113" s="6" t="s">
        <v>1654</v>
      </c>
      <c r="Q113" s="6" t="s">
        <v>1655</v>
      </c>
      <c r="R113" s="6">
        <v>5</v>
      </c>
      <c r="S113" s="6" t="s">
        <v>1731</v>
      </c>
      <c r="T113" s="6" t="s">
        <v>1720</v>
      </c>
      <c r="U113" s="6" t="s">
        <v>1340</v>
      </c>
      <c r="W113" s="6" t="s">
        <v>1650</v>
      </c>
      <c r="X113" s="6" t="s">
        <v>1656</v>
      </c>
      <c r="Y113" s="6" t="s">
        <v>1161</v>
      </c>
      <c r="Z113" s="6" t="s">
        <v>907</v>
      </c>
      <c r="AA113" s="7">
        <v>44644</v>
      </c>
      <c r="AB113" s="6" t="s">
        <v>908</v>
      </c>
      <c r="AC113" s="6" t="s">
        <v>1652</v>
      </c>
      <c r="AD113" s="6" t="s">
        <v>1652</v>
      </c>
      <c r="AE113" s="6" t="s">
        <v>1652</v>
      </c>
      <c r="AF113" s="6" t="s">
        <v>1652</v>
      </c>
      <c r="AL113" s="6" t="s">
        <v>1654</v>
      </c>
      <c r="AN113" s="6" t="s">
        <v>1657</v>
      </c>
      <c r="AO113" s="6" t="s">
        <v>1193</v>
      </c>
      <c r="AP113" s="6" t="s">
        <v>1646</v>
      </c>
    </row>
    <row r="114" spans="1:43" x14ac:dyDescent="0.2">
      <c r="A114" s="6">
        <v>1032718</v>
      </c>
      <c r="C114" s="6" t="str">
        <f t="shared" si="4"/>
        <v>Cultural Site</v>
      </c>
      <c r="D114" s="6" t="str">
        <f t="shared" si="5"/>
        <v>Cultural Site - SP5b-CR1-0126-2022-F1-1</v>
      </c>
      <c r="E114" s="6" t="str">
        <f t="shared" si="6"/>
        <v>Culturally Modied Tree, Post 1846 AD (n=1)
Stó:lō</v>
      </c>
      <c r="F114" s="6" t="s">
        <v>1717</v>
      </c>
      <c r="G114" s="6" t="str">
        <f t="shared" si="7"/>
        <v>Tree</v>
      </c>
      <c r="K114" s="6">
        <v>1032717.428</v>
      </c>
      <c r="M114" s="6">
        <v>621966</v>
      </c>
      <c r="N114" s="6">
        <v>5471665</v>
      </c>
      <c r="O114" s="6" t="s">
        <v>1114</v>
      </c>
      <c r="P114" s="6" t="s">
        <v>1659</v>
      </c>
      <c r="Q114" s="6" t="s">
        <v>1660</v>
      </c>
      <c r="R114" s="6">
        <v>5</v>
      </c>
      <c r="S114" s="6" t="s">
        <v>1731</v>
      </c>
      <c r="T114" s="6" t="s">
        <v>1720</v>
      </c>
      <c r="U114" s="6" t="s">
        <v>1340</v>
      </c>
      <c r="W114" s="6" t="s">
        <v>904</v>
      </c>
      <c r="X114" s="6" t="s">
        <v>1661</v>
      </c>
      <c r="Y114" s="6" t="s">
        <v>1161</v>
      </c>
      <c r="Z114" s="6" t="s">
        <v>907</v>
      </c>
      <c r="AA114" s="7">
        <v>44595</v>
      </c>
      <c r="AB114" s="6" t="s">
        <v>1022</v>
      </c>
      <c r="AC114" s="6" t="s">
        <v>947</v>
      </c>
      <c r="AD114" s="6" t="s">
        <v>947</v>
      </c>
      <c r="AE114" s="6" t="s">
        <v>947</v>
      </c>
      <c r="AF114" s="6" t="s">
        <v>947</v>
      </c>
      <c r="AL114" s="6" t="s">
        <v>1659</v>
      </c>
      <c r="AM114" s="6" t="s">
        <v>1168</v>
      </c>
      <c r="AN114" s="6" t="s">
        <v>1662</v>
      </c>
      <c r="AO114" s="6" t="s">
        <v>1193</v>
      </c>
      <c r="AP114" s="6" t="s">
        <v>1646</v>
      </c>
    </row>
    <row r="115" spans="1:43" x14ac:dyDescent="0.2">
      <c r="A115" s="6">
        <v>1037723</v>
      </c>
      <c r="C115" s="6" t="str">
        <f t="shared" si="4"/>
        <v>Cultural Site</v>
      </c>
      <c r="D115" s="6" t="str">
        <f t="shared" si="5"/>
        <v>Cultural Site - SP5b-CR1-0318-2022-F1-1</v>
      </c>
      <c r="E115" s="6" t="str">
        <f t="shared" si="6"/>
        <v>Culturally Modied Tree, Post 1846 AD (n=1)
Stó:lō</v>
      </c>
      <c r="F115" s="6" t="s">
        <v>1717</v>
      </c>
      <c r="G115" s="6" t="str">
        <f t="shared" si="7"/>
        <v>Tree</v>
      </c>
      <c r="K115" s="6">
        <v>1037942.996</v>
      </c>
      <c r="M115" s="6">
        <v>617196</v>
      </c>
      <c r="N115" s="6">
        <v>5471273</v>
      </c>
      <c r="O115" s="6" t="s">
        <v>1114</v>
      </c>
      <c r="P115" s="6" t="s">
        <v>1666</v>
      </c>
      <c r="Q115" s="6" t="s">
        <v>902</v>
      </c>
      <c r="R115" s="6">
        <v>5</v>
      </c>
      <c r="S115" s="6" t="s">
        <v>1731</v>
      </c>
      <c r="T115" s="6" t="s">
        <v>1720</v>
      </c>
      <c r="U115" s="6" t="s">
        <v>1340</v>
      </c>
      <c r="W115" s="6" t="s">
        <v>1667</v>
      </c>
      <c r="X115" s="6" t="s">
        <v>1668</v>
      </c>
      <c r="Y115" s="6" t="s">
        <v>1161</v>
      </c>
      <c r="Z115" s="6" t="s">
        <v>907</v>
      </c>
      <c r="AA115" s="7">
        <v>44644</v>
      </c>
      <c r="AB115" s="6" t="s">
        <v>1022</v>
      </c>
      <c r="AC115" s="6" t="s">
        <v>1669</v>
      </c>
      <c r="AD115" s="6" t="s">
        <v>1669</v>
      </c>
      <c r="AE115" s="6" t="s">
        <v>1669</v>
      </c>
      <c r="AF115" s="6" t="s">
        <v>1669</v>
      </c>
      <c r="AL115" s="6" t="s">
        <v>1666</v>
      </c>
      <c r="AN115" s="6" t="s">
        <v>1670</v>
      </c>
      <c r="AO115" s="6" t="s">
        <v>1193</v>
      </c>
      <c r="AP115" s="6" t="s">
        <v>1646</v>
      </c>
    </row>
    <row r="116" spans="1:43" x14ac:dyDescent="0.2">
      <c r="A116" s="6">
        <v>1050379</v>
      </c>
      <c r="C116" s="6" t="str">
        <f t="shared" si="4"/>
        <v>Cultural Site</v>
      </c>
      <c r="D116" s="6" t="str">
        <f t="shared" si="5"/>
        <v>Cultural Site - SP5b-CR1-0426-2021-F1-1</v>
      </c>
      <c r="E116" s="6" t="str">
        <f t="shared" si="6"/>
        <v>Culturally Modied Tree, Post 1846 AD (n=1)
Stó:lō</v>
      </c>
      <c r="F116" s="6" t="s">
        <v>1717</v>
      </c>
      <c r="G116" s="6" t="str">
        <f t="shared" si="7"/>
        <v>Tree</v>
      </c>
      <c r="K116" s="6">
        <v>1050385.571</v>
      </c>
      <c r="M116" s="6">
        <v>605870</v>
      </c>
      <c r="N116" s="6">
        <v>5468859</v>
      </c>
      <c r="O116" s="6" t="s">
        <v>1114</v>
      </c>
      <c r="P116" s="6" t="s">
        <v>1338</v>
      </c>
      <c r="Q116" s="6" t="s">
        <v>1339</v>
      </c>
      <c r="R116" s="6">
        <v>7</v>
      </c>
      <c r="S116" s="6" t="s">
        <v>1731</v>
      </c>
      <c r="T116" s="6" t="s">
        <v>1720</v>
      </c>
      <c r="U116" s="6" t="s">
        <v>1340</v>
      </c>
      <c r="W116" s="6" t="s">
        <v>1341</v>
      </c>
      <c r="X116" s="6" t="s">
        <v>1676</v>
      </c>
      <c r="Y116" s="6" t="s">
        <v>906</v>
      </c>
      <c r="Z116" s="6" t="s">
        <v>907</v>
      </c>
      <c r="AA116" s="7">
        <v>44597</v>
      </c>
      <c r="AB116" s="6" t="s">
        <v>908</v>
      </c>
      <c r="AC116" s="6" t="s">
        <v>1677</v>
      </c>
      <c r="AD116" s="6" t="s">
        <v>1677</v>
      </c>
      <c r="AE116" s="6" t="s">
        <v>1271</v>
      </c>
      <c r="AF116" s="6" t="s">
        <v>1271</v>
      </c>
      <c r="AL116" s="6" t="s">
        <v>1338</v>
      </c>
      <c r="AO116" s="6" t="s">
        <v>1193</v>
      </c>
      <c r="AP116" s="6" t="s">
        <v>1646</v>
      </c>
    </row>
    <row r="117" spans="1:43" x14ac:dyDescent="0.2">
      <c r="A117" s="6">
        <v>1050399</v>
      </c>
      <c r="C117" s="6" t="str">
        <f t="shared" si="4"/>
        <v>Cultural Site</v>
      </c>
      <c r="D117" s="6" t="str">
        <f t="shared" si="5"/>
        <v>Cultural Site - SP5b-CR1-0426-2021-F1-3</v>
      </c>
      <c r="E117" s="6" t="str">
        <f t="shared" si="6"/>
        <v>Culturally Modied Tree, Post 1846 AD (n=1)
Stó:lō</v>
      </c>
      <c r="F117" s="6" t="s">
        <v>1717</v>
      </c>
      <c r="G117" s="6" t="str">
        <f t="shared" si="7"/>
        <v>Tree</v>
      </c>
      <c r="K117" s="6">
        <v>1050404.02</v>
      </c>
      <c r="M117" s="6">
        <v>605851</v>
      </c>
      <c r="N117" s="6">
        <v>5468864</v>
      </c>
      <c r="O117" s="6" t="s">
        <v>1114</v>
      </c>
      <c r="P117" s="6" t="s">
        <v>1342</v>
      </c>
      <c r="Q117" s="6" t="s">
        <v>1343</v>
      </c>
      <c r="R117" s="6">
        <v>7.5</v>
      </c>
      <c r="S117" s="6" t="s">
        <v>1731</v>
      </c>
      <c r="T117" s="6" t="s">
        <v>1720</v>
      </c>
      <c r="U117" s="6" t="s">
        <v>1340</v>
      </c>
      <c r="W117" s="6" t="s">
        <v>1341</v>
      </c>
      <c r="X117" s="6" t="s">
        <v>1678</v>
      </c>
      <c r="Y117" s="6" t="s">
        <v>906</v>
      </c>
      <c r="Z117" s="6" t="s">
        <v>907</v>
      </c>
      <c r="AA117" s="7">
        <v>44597</v>
      </c>
      <c r="AB117" s="6" t="s">
        <v>908</v>
      </c>
      <c r="AC117" s="6" t="s">
        <v>1679</v>
      </c>
      <c r="AD117" s="6" t="s">
        <v>1679</v>
      </c>
      <c r="AE117" s="6" t="s">
        <v>1271</v>
      </c>
      <c r="AF117" s="6" t="s">
        <v>1271</v>
      </c>
      <c r="AL117" s="6" t="s">
        <v>1342</v>
      </c>
      <c r="AO117" s="6" t="s">
        <v>1193</v>
      </c>
      <c r="AP117" s="6" t="s">
        <v>1646</v>
      </c>
    </row>
    <row r="118" spans="1:43" x14ac:dyDescent="0.2">
      <c r="A118" s="6">
        <v>1050411</v>
      </c>
      <c r="C118" s="6" t="str">
        <f t="shared" si="4"/>
        <v>Cultural Site</v>
      </c>
      <c r="D118" s="6" t="str">
        <f t="shared" si="5"/>
        <v>Cultural Site - SP5b-CR1-0426-2021-F1-2</v>
      </c>
      <c r="E118" s="6" t="str">
        <f t="shared" si="6"/>
        <v>Culturally Modied Tree, Post 1846 AD (n=1)
Stó:lō</v>
      </c>
      <c r="F118" s="6" t="s">
        <v>1717</v>
      </c>
      <c r="G118" s="6" t="str">
        <f t="shared" si="7"/>
        <v>Tree</v>
      </c>
      <c r="K118" s="6">
        <v>1050418.7339999999</v>
      </c>
      <c r="M118" s="6">
        <v>605835</v>
      </c>
      <c r="N118" s="6">
        <v>5468877</v>
      </c>
      <c r="O118" s="6" t="s">
        <v>1114</v>
      </c>
      <c r="P118" s="6" t="s">
        <v>1344</v>
      </c>
      <c r="Q118" s="6" t="s">
        <v>1345</v>
      </c>
      <c r="R118" s="6">
        <v>7.5</v>
      </c>
      <c r="S118" s="6" t="s">
        <v>1731</v>
      </c>
      <c r="T118" s="6" t="s">
        <v>1720</v>
      </c>
      <c r="U118" s="6" t="s">
        <v>1340</v>
      </c>
      <c r="W118" s="6" t="s">
        <v>1341</v>
      </c>
      <c r="X118" s="6" t="s">
        <v>1680</v>
      </c>
      <c r="Y118" s="6" t="s">
        <v>906</v>
      </c>
      <c r="Z118" s="6" t="s">
        <v>907</v>
      </c>
      <c r="AA118" s="7">
        <v>44597</v>
      </c>
      <c r="AB118" s="6" t="s">
        <v>908</v>
      </c>
      <c r="AC118" s="6" t="s">
        <v>1681</v>
      </c>
      <c r="AD118" s="6" t="s">
        <v>1681</v>
      </c>
      <c r="AE118" s="6" t="s">
        <v>1271</v>
      </c>
      <c r="AF118" s="6" t="s">
        <v>1271</v>
      </c>
      <c r="AL118" s="6" t="s">
        <v>1344</v>
      </c>
      <c r="AO118" s="6" t="s">
        <v>1193</v>
      </c>
      <c r="AP118" s="6" t="s">
        <v>1646</v>
      </c>
    </row>
    <row r="119" spans="1:43" x14ac:dyDescent="0.2">
      <c r="A119" s="6">
        <v>1050715</v>
      </c>
      <c r="C119" s="6" t="str">
        <f t="shared" si="4"/>
        <v>Cultural Site</v>
      </c>
      <c r="D119" s="6" t="str">
        <f t="shared" si="5"/>
        <v>Cultural Site - SP5b-CR1-0128-2022-F1-1</v>
      </c>
      <c r="E119" s="6" t="str">
        <f t="shared" si="6"/>
        <v>Culturally Modied Tree, Post 1846 AD (n=1)
Stó:lō</v>
      </c>
      <c r="F119" s="6" t="s">
        <v>1717</v>
      </c>
      <c r="G119" s="6" t="str">
        <f t="shared" si="7"/>
        <v>Tree</v>
      </c>
      <c r="K119" s="6">
        <v>1050721.959</v>
      </c>
      <c r="M119" s="6">
        <v>605532</v>
      </c>
      <c r="N119" s="6">
        <v>5468862</v>
      </c>
      <c r="O119" s="6" t="s">
        <v>1114</v>
      </c>
      <c r="P119" s="6" t="s">
        <v>1682</v>
      </c>
      <c r="Q119" s="6" t="s">
        <v>1091</v>
      </c>
      <c r="R119" s="6">
        <v>5</v>
      </c>
      <c r="S119" s="6" t="s">
        <v>1731</v>
      </c>
      <c r="T119" s="6" t="s">
        <v>1720</v>
      </c>
      <c r="U119" s="6" t="s">
        <v>1340</v>
      </c>
      <c r="W119" s="6" t="s">
        <v>1341</v>
      </c>
      <c r="X119" s="6" t="s">
        <v>1683</v>
      </c>
      <c r="Y119" s="6" t="s">
        <v>1161</v>
      </c>
      <c r="Z119" s="6" t="s">
        <v>907</v>
      </c>
      <c r="AA119" s="7">
        <v>44644</v>
      </c>
      <c r="AB119" s="6" t="s">
        <v>908</v>
      </c>
      <c r="AC119" s="6" t="s">
        <v>1684</v>
      </c>
      <c r="AD119" s="6" t="s">
        <v>1684</v>
      </c>
      <c r="AE119" s="6" t="s">
        <v>1684</v>
      </c>
      <c r="AF119" s="6" t="s">
        <v>1684</v>
      </c>
      <c r="AL119" s="6" t="s">
        <v>1682</v>
      </c>
      <c r="AN119" s="6" t="s">
        <v>1685</v>
      </c>
      <c r="AO119" s="6" t="s">
        <v>1193</v>
      </c>
      <c r="AP119" s="6" t="s">
        <v>1646</v>
      </c>
    </row>
    <row r="120" spans="1:43" x14ac:dyDescent="0.2">
      <c r="A120" s="6">
        <v>1050730</v>
      </c>
      <c r="C120" s="6" t="str">
        <f t="shared" si="4"/>
        <v>Cultural Site</v>
      </c>
      <c r="D120" s="6" t="str">
        <f t="shared" si="5"/>
        <v>Cultural Site - SP5b-CR1-0427-2021-F1-2</v>
      </c>
      <c r="E120" s="6" t="str">
        <f t="shared" si="6"/>
        <v>Culturally Modied Tree, Post 1846 AD (n=1)
Stó:lō</v>
      </c>
      <c r="F120" s="6" t="s">
        <v>1717</v>
      </c>
      <c r="G120" s="6" t="str">
        <f t="shared" si="7"/>
        <v>Tree</v>
      </c>
      <c r="K120" s="6">
        <v>1050737.1340000001</v>
      </c>
      <c r="M120" s="6">
        <v>605517</v>
      </c>
      <c r="N120" s="6">
        <v>5468858</v>
      </c>
      <c r="O120" s="6" t="s">
        <v>1114</v>
      </c>
      <c r="P120" s="6" t="s">
        <v>1346</v>
      </c>
      <c r="Q120" s="6" t="s">
        <v>1347</v>
      </c>
      <c r="R120" s="6">
        <v>12</v>
      </c>
      <c r="S120" s="6" t="s">
        <v>1731</v>
      </c>
      <c r="T120" s="6" t="s">
        <v>1720</v>
      </c>
      <c r="U120" s="6" t="s">
        <v>1340</v>
      </c>
      <c r="W120" s="6" t="s">
        <v>1341</v>
      </c>
      <c r="X120" s="6" t="s">
        <v>1686</v>
      </c>
      <c r="Y120" s="6" t="s">
        <v>906</v>
      </c>
      <c r="Z120" s="6" t="s">
        <v>907</v>
      </c>
      <c r="AA120" s="7">
        <v>44597</v>
      </c>
      <c r="AB120" s="6" t="s">
        <v>908</v>
      </c>
      <c r="AC120" s="6" t="s">
        <v>1687</v>
      </c>
      <c r="AD120" s="6" t="s">
        <v>1687</v>
      </c>
      <c r="AE120" s="6" t="s">
        <v>1271</v>
      </c>
      <c r="AF120" s="6" t="s">
        <v>1271</v>
      </c>
      <c r="AL120" s="6" t="s">
        <v>1346</v>
      </c>
      <c r="AO120" s="6" t="s">
        <v>1193</v>
      </c>
      <c r="AP120" s="6" t="s">
        <v>1646</v>
      </c>
    </row>
    <row r="121" spans="1:43" x14ac:dyDescent="0.2">
      <c r="A121" s="6">
        <v>1050739</v>
      </c>
      <c r="C121" s="6" t="str">
        <f t="shared" si="4"/>
        <v>Cultural Site</v>
      </c>
      <c r="D121" s="6" t="str">
        <f t="shared" si="5"/>
        <v>Cultural Site - SP5b-CR1-0427-2021-F1-1</v>
      </c>
      <c r="E121" s="6" t="str">
        <f t="shared" si="6"/>
        <v>Culturally Modied Tree, Post 1846 AD (n=1)
Stó:lō</v>
      </c>
      <c r="F121" s="6" t="s">
        <v>1717</v>
      </c>
      <c r="G121" s="6" t="str">
        <f t="shared" si="7"/>
        <v>Tree</v>
      </c>
      <c r="K121" s="6">
        <v>1050744.2609999999</v>
      </c>
      <c r="M121" s="6">
        <v>605509</v>
      </c>
      <c r="N121" s="6">
        <v>5468876</v>
      </c>
      <c r="O121" s="6" t="s">
        <v>1114</v>
      </c>
      <c r="P121" s="6" t="s">
        <v>1348</v>
      </c>
      <c r="Q121" s="6" t="s">
        <v>902</v>
      </c>
      <c r="R121" s="6">
        <v>19</v>
      </c>
      <c r="S121" s="6" t="s">
        <v>1731</v>
      </c>
      <c r="T121" s="6" t="s">
        <v>1720</v>
      </c>
      <c r="U121" s="6" t="s">
        <v>1340</v>
      </c>
      <c r="W121" s="6" t="s">
        <v>1341</v>
      </c>
      <c r="X121" s="6" t="s">
        <v>1688</v>
      </c>
      <c r="Y121" s="6" t="s">
        <v>906</v>
      </c>
      <c r="Z121" s="6" t="s">
        <v>907</v>
      </c>
      <c r="AA121" s="7">
        <v>44597</v>
      </c>
      <c r="AB121" s="6" t="s">
        <v>908</v>
      </c>
      <c r="AC121" s="6" t="s">
        <v>1689</v>
      </c>
      <c r="AD121" s="6" t="s">
        <v>1689</v>
      </c>
      <c r="AE121" s="6" t="s">
        <v>1271</v>
      </c>
      <c r="AF121" s="6" t="s">
        <v>1271</v>
      </c>
      <c r="AL121" s="6" t="s">
        <v>1348</v>
      </c>
      <c r="AO121" s="6" t="s">
        <v>1193</v>
      </c>
      <c r="AP121" s="6" t="s">
        <v>1646</v>
      </c>
    </row>
    <row r="122" spans="1:43" x14ac:dyDescent="0.2">
      <c r="A122" s="6">
        <v>1024241</v>
      </c>
      <c r="C122" s="6" t="str">
        <f t="shared" si="4"/>
        <v>Cultural Site</v>
      </c>
      <c r="D122" s="6" t="str">
        <f t="shared" si="5"/>
        <v>Cultural Site - SP5b-CR1-1110-2021-F1-2</v>
      </c>
      <c r="E122" s="6" t="str">
        <f t="shared" si="6"/>
        <v>Culturally Modied Tree, Post 1846 AD (n=1)
Stó:lō</v>
      </c>
      <c r="F122" s="6" t="s">
        <v>1717</v>
      </c>
      <c r="G122" s="6" t="str">
        <f t="shared" si="7"/>
        <v>Tree</v>
      </c>
      <c r="K122" s="6">
        <v>1024234.8639999999</v>
      </c>
      <c r="M122" s="6">
        <v>625165</v>
      </c>
      <c r="N122" s="6">
        <v>5478344</v>
      </c>
      <c r="O122" s="6" t="s">
        <v>1114</v>
      </c>
      <c r="P122" s="6" t="s">
        <v>1648</v>
      </c>
      <c r="Q122" s="6" t="s">
        <v>1649</v>
      </c>
      <c r="R122" s="6">
        <v>5</v>
      </c>
      <c r="S122" s="6" t="s">
        <v>1731</v>
      </c>
      <c r="T122" s="6" t="s">
        <v>1720</v>
      </c>
      <c r="U122" s="6" t="s">
        <v>1340</v>
      </c>
      <c r="W122" s="6" t="s">
        <v>1650</v>
      </c>
      <c r="X122" s="6" t="s">
        <v>1651</v>
      </c>
      <c r="Y122" s="6" t="s">
        <v>1161</v>
      </c>
      <c r="Z122" s="6" t="s">
        <v>907</v>
      </c>
      <c r="AA122" s="7">
        <v>44644</v>
      </c>
      <c r="AB122" s="6" t="s">
        <v>908</v>
      </c>
      <c r="AC122" s="6" t="s">
        <v>1652</v>
      </c>
      <c r="AD122" s="6" t="s">
        <v>1652</v>
      </c>
      <c r="AE122" s="6" t="s">
        <v>1652</v>
      </c>
      <c r="AF122" s="6" t="s">
        <v>1652</v>
      </c>
      <c r="AL122" s="6" t="s">
        <v>1648</v>
      </c>
      <c r="AN122" s="6" t="s">
        <v>1653</v>
      </c>
      <c r="AO122" s="6" t="s">
        <v>1193</v>
      </c>
      <c r="AP122" s="6" t="s">
        <v>1646</v>
      </c>
      <c r="AQ122" s="6">
        <v>43</v>
      </c>
    </row>
    <row r="123" spans="1:43" x14ac:dyDescent="0.2">
      <c r="A123" s="6">
        <v>1024253</v>
      </c>
      <c r="C123" s="6" t="str">
        <f t="shared" si="4"/>
        <v>Cultural Site</v>
      </c>
      <c r="D123" s="6" t="str">
        <f t="shared" si="5"/>
        <v>Cultural Site - SP5b-CR1-1110-2021-F1-1</v>
      </c>
      <c r="E123" s="6" t="str">
        <f t="shared" si="6"/>
        <v>Culturally Modied Tree, Post 1846 AD (n=1)
Stó:lō</v>
      </c>
      <c r="F123" s="6" t="s">
        <v>1717</v>
      </c>
      <c r="G123" s="6" t="str">
        <f t="shared" si="7"/>
        <v>Tree</v>
      </c>
      <c r="K123" s="6">
        <v>1024243.622</v>
      </c>
      <c r="M123" s="6">
        <v>625156</v>
      </c>
      <c r="N123" s="6">
        <v>5478341</v>
      </c>
      <c r="O123" s="6" t="s">
        <v>1114</v>
      </c>
      <c r="P123" s="6" t="s">
        <v>1654</v>
      </c>
      <c r="Q123" s="6" t="s">
        <v>1655</v>
      </c>
      <c r="R123" s="6">
        <v>5</v>
      </c>
      <c r="S123" s="6" t="s">
        <v>1731</v>
      </c>
      <c r="T123" s="6" t="s">
        <v>1720</v>
      </c>
      <c r="U123" s="6" t="s">
        <v>1340</v>
      </c>
      <c r="W123" s="6" t="s">
        <v>1650</v>
      </c>
      <c r="X123" s="6" t="s">
        <v>1656</v>
      </c>
      <c r="Y123" s="6" t="s">
        <v>1161</v>
      </c>
      <c r="Z123" s="6" t="s">
        <v>907</v>
      </c>
      <c r="AA123" s="7">
        <v>44644</v>
      </c>
      <c r="AB123" s="6" t="s">
        <v>908</v>
      </c>
      <c r="AC123" s="6" t="s">
        <v>1652</v>
      </c>
      <c r="AD123" s="6" t="s">
        <v>1652</v>
      </c>
      <c r="AE123" s="6" t="s">
        <v>1652</v>
      </c>
      <c r="AF123" s="6" t="s">
        <v>1652</v>
      </c>
      <c r="AL123" s="6" t="s">
        <v>1654</v>
      </c>
      <c r="AN123" s="6" t="s">
        <v>1657</v>
      </c>
      <c r="AO123" s="6" t="s">
        <v>1193</v>
      </c>
      <c r="AP123" s="6" t="s">
        <v>1646</v>
      </c>
      <c r="AQ123" s="6">
        <v>44</v>
      </c>
    </row>
    <row r="124" spans="1:43" x14ac:dyDescent="0.2">
      <c r="A124" s="6">
        <v>1032718</v>
      </c>
      <c r="C124" s="6" t="str">
        <f t="shared" si="4"/>
        <v>Cultural Site</v>
      </c>
      <c r="D124" s="6" t="str">
        <f t="shared" si="5"/>
        <v>Cultural Site - SP5b-CR1-0126-2022-F1-1</v>
      </c>
      <c r="E124" s="6" t="str">
        <f t="shared" si="6"/>
        <v>Culturally Modied Tree, Post 1846 AD (n=1)
Stó:lō</v>
      </c>
      <c r="F124" s="6" t="s">
        <v>1717</v>
      </c>
      <c r="G124" s="6" t="str">
        <f t="shared" si="7"/>
        <v>Tree</v>
      </c>
      <c r="K124" s="6">
        <v>1032717.428</v>
      </c>
      <c r="M124" s="6">
        <v>621966</v>
      </c>
      <c r="N124" s="6">
        <v>5471665</v>
      </c>
      <c r="O124" s="6" t="s">
        <v>1114</v>
      </c>
      <c r="P124" s="6" t="s">
        <v>1659</v>
      </c>
      <c r="Q124" s="6" t="s">
        <v>1660</v>
      </c>
      <c r="R124" s="6">
        <v>5</v>
      </c>
      <c r="S124" s="6" t="s">
        <v>1731</v>
      </c>
      <c r="T124" s="6" t="s">
        <v>1720</v>
      </c>
      <c r="U124" s="6" t="s">
        <v>1340</v>
      </c>
      <c r="W124" s="6" t="s">
        <v>904</v>
      </c>
      <c r="X124" s="6" t="s">
        <v>1661</v>
      </c>
      <c r="Y124" s="6" t="s">
        <v>1161</v>
      </c>
      <c r="Z124" s="6" t="s">
        <v>907</v>
      </c>
      <c r="AA124" s="7">
        <v>44595</v>
      </c>
      <c r="AB124" s="6" t="s">
        <v>1022</v>
      </c>
      <c r="AC124" s="6" t="s">
        <v>947</v>
      </c>
      <c r="AD124" s="6" t="s">
        <v>947</v>
      </c>
      <c r="AE124" s="6" t="s">
        <v>947</v>
      </c>
      <c r="AF124" s="6" t="s">
        <v>947</v>
      </c>
      <c r="AL124" s="6" t="s">
        <v>1659</v>
      </c>
      <c r="AM124" s="6" t="s">
        <v>1168</v>
      </c>
      <c r="AN124" s="6" t="s">
        <v>1662</v>
      </c>
      <c r="AO124" s="6" t="s">
        <v>1193</v>
      </c>
      <c r="AP124" s="6" t="s">
        <v>1646</v>
      </c>
      <c r="AQ124" s="6">
        <v>54</v>
      </c>
    </row>
    <row r="125" spans="1:43" x14ac:dyDescent="0.2">
      <c r="A125" s="6">
        <v>1037723</v>
      </c>
      <c r="C125" s="6" t="str">
        <f t="shared" si="4"/>
        <v>Cultural Site</v>
      </c>
      <c r="D125" s="6" t="str">
        <f t="shared" si="5"/>
        <v>Cultural Site - SP5b-CR1-0318-2022-F1-1</v>
      </c>
      <c r="E125" s="6" t="str">
        <f t="shared" si="6"/>
        <v>Culturally Modied Tree, Post 1846 AD (n=1)
Stó:lō</v>
      </c>
      <c r="F125" s="6" t="s">
        <v>1717</v>
      </c>
      <c r="G125" s="6" t="str">
        <f t="shared" si="7"/>
        <v>Tree</v>
      </c>
      <c r="K125" s="6">
        <v>1037942.996</v>
      </c>
      <c r="M125" s="6">
        <v>617196</v>
      </c>
      <c r="N125" s="6">
        <v>5471273</v>
      </c>
      <c r="O125" s="6" t="s">
        <v>1114</v>
      </c>
      <c r="P125" s="6" t="s">
        <v>1666</v>
      </c>
      <c r="Q125" s="6" t="s">
        <v>902</v>
      </c>
      <c r="R125" s="6">
        <v>5</v>
      </c>
      <c r="S125" s="6" t="s">
        <v>1731</v>
      </c>
      <c r="T125" s="6" t="s">
        <v>1720</v>
      </c>
      <c r="U125" s="6" t="s">
        <v>1340</v>
      </c>
      <c r="W125" s="6" t="s">
        <v>1667</v>
      </c>
      <c r="X125" s="6" t="s">
        <v>1668</v>
      </c>
      <c r="Y125" s="6" t="s">
        <v>1161</v>
      </c>
      <c r="Z125" s="6" t="s">
        <v>907</v>
      </c>
      <c r="AA125" s="7">
        <v>44644</v>
      </c>
      <c r="AB125" s="6" t="s">
        <v>1022</v>
      </c>
      <c r="AC125" s="6" t="s">
        <v>1669</v>
      </c>
      <c r="AD125" s="6" t="s">
        <v>1669</v>
      </c>
      <c r="AE125" s="6" t="s">
        <v>1669</v>
      </c>
      <c r="AF125" s="6" t="s">
        <v>1669</v>
      </c>
      <c r="AL125" s="6" t="s">
        <v>1666</v>
      </c>
      <c r="AN125" s="6" t="s">
        <v>1670</v>
      </c>
      <c r="AO125" s="6" t="s">
        <v>1193</v>
      </c>
      <c r="AP125" s="6" t="s">
        <v>1646</v>
      </c>
      <c r="AQ125" s="6">
        <v>66</v>
      </c>
    </row>
    <row r="126" spans="1:43" x14ac:dyDescent="0.2">
      <c r="A126" s="6">
        <v>1050379</v>
      </c>
      <c r="C126" s="6" t="str">
        <f t="shared" si="4"/>
        <v>Cultural Site</v>
      </c>
      <c r="D126" s="6" t="str">
        <f t="shared" si="5"/>
        <v>Cultural Site - SP5b-CR1-0426-2021-F1-1</v>
      </c>
      <c r="E126" s="6" t="str">
        <f t="shared" si="6"/>
        <v>Culturally Modied Tree, Post 1846 AD (n=1)
Stó:lō</v>
      </c>
      <c r="F126" s="6" t="s">
        <v>1717</v>
      </c>
      <c r="G126" s="6" t="str">
        <f t="shared" si="7"/>
        <v>Tree</v>
      </c>
      <c r="K126" s="6">
        <v>1050385.571</v>
      </c>
      <c r="M126" s="6">
        <v>605870</v>
      </c>
      <c r="N126" s="6">
        <v>5468859</v>
      </c>
      <c r="O126" s="6" t="s">
        <v>1114</v>
      </c>
      <c r="P126" s="6" t="s">
        <v>1338</v>
      </c>
      <c r="Q126" s="6" t="s">
        <v>1339</v>
      </c>
      <c r="R126" s="6">
        <v>7</v>
      </c>
      <c r="S126" s="6" t="s">
        <v>1731</v>
      </c>
      <c r="T126" s="6" t="s">
        <v>1720</v>
      </c>
      <c r="U126" s="6" t="s">
        <v>1340</v>
      </c>
      <c r="W126" s="6" t="s">
        <v>1341</v>
      </c>
      <c r="X126" s="6" t="s">
        <v>1676</v>
      </c>
      <c r="Y126" s="6" t="s">
        <v>906</v>
      </c>
      <c r="Z126" s="6" t="s">
        <v>907</v>
      </c>
      <c r="AA126" s="7">
        <v>44597</v>
      </c>
      <c r="AB126" s="6" t="s">
        <v>908</v>
      </c>
      <c r="AC126" s="6" t="s">
        <v>1677</v>
      </c>
      <c r="AD126" s="6" t="s">
        <v>1677</v>
      </c>
      <c r="AE126" s="6" t="s">
        <v>1271</v>
      </c>
      <c r="AF126" s="6" t="s">
        <v>1271</v>
      </c>
      <c r="AL126" s="6" t="s">
        <v>1338</v>
      </c>
      <c r="AO126" s="6" t="s">
        <v>1193</v>
      </c>
      <c r="AP126" s="6" t="s">
        <v>1646</v>
      </c>
      <c r="AQ126" s="6">
        <v>90</v>
      </c>
    </row>
    <row r="127" spans="1:43" x14ac:dyDescent="0.2">
      <c r="A127" s="6">
        <v>1050399</v>
      </c>
      <c r="C127" s="6" t="str">
        <f t="shared" si="4"/>
        <v>Cultural Site</v>
      </c>
      <c r="D127" s="6" t="str">
        <f t="shared" si="5"/>
        <v>Cultural Site - SP5b-CR1-0426-2021-F1-3</v>
      </c>
      <c r="E127" s="6" t="str">
        <f t="shared" si="6"/>
        <v>Culturally Modied Tree, Post 1846 AD (n=1)
Stó:lō</v>
      </c>
      <c r="F127" s="6" t="s">
        <v>1717</v>
      </c>
      <c r="G127" s="6" t="str">
        <f t="shared" si="7"/>
        <v>Tree</v>
      </c>
      <c r="K127" s="6">
        <v>1050404.02</v>
      </c>
      <c r="M127" s="6">
        <v>605851</v>
      </c>
      <c r="N127" s="6">
        <v>5468864</v>
      </c>
      <c r="O127" s="6" t="s">
        <v>1114</v>
      </c>
      <c r="P127" s="6" t="s">
        <v>1342</v>
      </c>
      <c r="Q127" s="6" t="s">
        <v>1343</v>
      </c>
      <c r="R127" s="6">
        <v>7.5</v>
      </c>
      <c r="S127" s="6" t="s">
        <v>1731</v>
      </c>
      <c r="T127" s="6" t="s">
        <v>1720</v>
      </c>
      <c r="U127" s="6" t="s">
        <v>1340</v>
      </c>
      <c r="W127" s="6" t="s">
        <v>1341</v>
      </c>
      <c r="X127" s="6" t="s">
        <v>1678</v>
      </c>
      <c r="Y127" s="6" t="s">
        <v>906</v>
      </c>
      <c r="Z127" s="6" t="s">
        <v>907</v>
      </c>
      <c r="AA127" s="7">
        <v>44597</v>
      </c>
      <c r="AB127" s="6" t="s">
        <v>908</v>
      </c>
      <c r="AC127" s="6" t="s">
        <v>1679</v>
      </c>
      <c r="AD127" s="6" t="s">
        <v>1679</v>
      </c>
      <c r="AE127" s="6" t="s">
        <v>1271</v>
      </c>
      <c r="AF127" s="6" t="s">
        <v>1271</v>
      </c>
      <c r="AL127" s="6" t="s">
        <v>1342</v>
      </c>
      <c r="AO127" s="6" t="s">
        <v>1193</v>
      </c>
      <c r="AP127" s="6" t="s">
        <v>1646</v>
      </c>
      <c r="AQ127" s="6">
        <v>91</v>
      </c>
    </row>
    <row r="128" spans="1:43" x14ac:dyDescent="0.2">
      <c r="A128" s="6">
        <v>1050411</v>
      </c>
      <c r="C128" s="6" t="str">
        <f t="shared" si="4"/>
        <v>Cultural Site</v>
      </c>
      <c r="D128" s="6" t="str">
        <f t="shared" si="5"/>
        <v>Cultural Site - SP5b-CR1-0426-2021-F1-2</v>
      </c>
      <c r="E128" s="6" t="str">
        <f t="shared" si="6"/>
        <v>Culturally Modied Tree, Post 1846 AD (n=1)
Stó:lō</v>
      </c>
      <c r="F128" s="6" t="s">
        <v>1717</v>
      </c>
      <c r="G128" s="6" t="str">
        <f t="shared" si="7"/>
        <v>Tree</v>
      </c>
      <c r="K128" s="6">
        <v>1050418.7339999999</v>
      </c>
      <c r="M128" s="6">
        <v>605835</v>
      </c>
      <c r="N128" s="6">
        <v>5468877</v>
      </c>
      <c r="O128" s="6" t="s">
        <v>1114</v>
      </c>
      <c r="P128" s="6" t="s">
        <v>1344</v>
      </c>
      <c r="Q128" s="6" t="s">
        <v>1345</v>
      </c>
      <c r="R128" s="6">
        <v>7.5</v>
      </c>
      <c r="S128" s="6" t="s">
        <v>1731</v>
      </c>
      <c r="T128" s="6" t="s">
        <v>1720</v>
      </c>
      <c r="U128" s="6" t="s">
        <v>1340</v>
      </c>
      <c r="W128" s="6" t="s">
        <v>1341</v>
      </c>
      <c r="X128" s="6" t="s">
        <v>1680</v>
      </c>
      <c r="Y128" s="6" t="s">
        <v>906</v>
      </c>
      <c r="Z128" s="6" t="s">
        <v>907</v>
      </c>
      <c r="AA128" s="7">
        <v>44597</v>
      </c>
      <c r="AB128" s="6" t="s">
        <v>908</v>
      </c>
      <c r="AC128" s="6" t="s">
        <v>1681</v>
      </c>
      <c r="AD128" s="6" t="s">
        <v>1681</v>
      </c>
      <c r="AE128" s="6" t="s">
        <v>1271</v>
      </c>
      <c r="AF128" s="6" t="s">
        <v>1271</v>
      </c>
      <c r="AL128" s="6" t="s">
        <v>1344</v>
      </c>
      <c r="AO128" s="6" t="s">
        <v>1193</v>
      </c>
      <c r="AP128" s="6" t="s">
        <v>1646</v>
      </c>
      <c r="AQ128" s="6">
        <v>92</v>
      </c>
    </row>
    <row r="129" spans="1:44" x14ac:dyDescent="0.2">
      <c r="A129" s="6">
        <v>1050715</v>
      </c>
      <c r="C129" s="6" t="str">
        <f t="shared" si="4"/>
        <v>Cultural Site</v>
      </c>
      <c r="D129" s="6" t="str">
        <f t="shared" si="5"/>
        <v>Cultural Site - SP5b-CR1-0128-2022-F1-1</v>
      </c>
      <c r="E129" s="6" t="str">
        <f t="shared" si="6"/>
        <v>Culturally Modied Tree, Post 1846 AD (n=1)
Stó:lō</v>
      </c>
      <c r="F129" s="6" t="s">
        <v>1717</v>
      </c>
      <c r="G129" s="6" t="str">
        <f t="shared" si="7"/>
        <v>Tree</v>
      </c>
      <c r="K129" s="6">
        <v>1050721.959</v>
      </c>
      <c r="M129" s="6">
        <v>605532</v>
      </c>
      <c r="N129" s="6">
        <v>5468862</v>
      </c>
      <c r="O129" s="6" t="s">
        <v>1114</v>
      </c>
      <c r="P129" s="6" t="s">
        <v>1682</v>
      </c>
      <c r="Q129" s="6" t="s">
        <v>1091</v>
      </c>
      <c r="R129" s="6">
        <v>5</v>
      </c>
      <c r="S129" s="6" t="s">
        <v>1731</v>
      </c>
      <c r="T129" s="6" t="s">
        <v>1720</v>
      </c>
      <c r="U129" s="6" t="s">
        <v>1340</v>
      </c>
      <c r="W129" s="6" t="s">
        <v>1341</v>
      </c>
      <c r="X129" s="6" t="s">
        <v>1683</v>
      </c>
      <c r="Y129" s="6" t="s">
        <v>1161</v>
      </c>
      <c r="Z129" s="6" t="s">
        <v>907</v>
      </c>
      <c r="AA129" s="7">
        <v>44644</v>
      </c>
      <c r="AB129" s="6" t="s">
        <v>908</v>
      </c>
      <c r="AC129" s="6" t="s">
        <v>1684</v>
      </c>
      <c r="AD129" s="6" t="s">
        <v>1684</v>
      </c>
      <c r="AE129" s="6" t="s">
        <v>1684</v>
      </c>
      <c r="AF129" s="6" t="s">
        <v>1684</v>
      </c>
      <c r="AL129" s="6" t="s">
        <v>1682</v>
      </c>
      <c r="AN129" s="6" t="s">
        <v>1685</v>
      </c>
      <c r="AO129" s="6" t="s">
        <v>1193</v>
      </c>
      <c r="AP129" s="6" t="s">
        <v>1646</v>
      </c>
      <c r="AQ129" s="6">
        <v>93</v>
      </c>
    </row>
    <row r="130" spans="1:44" x14ac:dyDescent="0.2">
      <c r="A130" s="6">
        <v>1050730</v>
      </c>
      <c r="C130" s="6" t="str">
        <f t="shared" si="4"/>
        <v>Cultural Site</v>
      </c>
      <c r="D130" s="6" t="str">
        <f t="shared" si="5"/>
        <v>Cultural Site - SP5b-CR1-0427-2021-F1-2</v>
      </c>
      <c r="E130" s="6" t="str">
        <f t="shared" si="6"/>
        <v>Culturally Modied Tree, Post 1846 AD (n=1)
Stó:lō</v>
      </c>
      <c r="F130" s="6" t="s">
        <v>1717</v>
      </c>
      <c r="G130" s="6" t="str">
        <f t="shared" si="7"/>
        <v>Tree</v>
      </c>
      <c r="K130" s="6">
        <v>1050737.1340000001</v>
      </c>
      <c r="M130" s="6">
        <v>605517</v>
      </c>
      <c r="N130" s="6">
        <v>5468858</v>
      </c>
      <c r="O130" s="6" t="s">
        <v>1114</v>
      </c>
      <c r="P130" s="6" t="s">
        <v>1346</v>
      </c>
      <c r="Q130" s="6" t="s">
        <v>1347</v>
      </c>
      <c r="R130" s="6">
        <v>12</v>
      </c>
      <c r="S130" s="6" t="s">
        <v>1731</v>
      </c>
      <c r="T130" s="6" t="s">
        <v>1720</v>
      </c>
      <c r="U130" s="6" t="s">
        <v>1340</v>
      </c>
      <c r="W130" s="6" t="s">
        <v>1341</v>
      </c>
      <c r="X130" s="6" t="s">
        <v>1686</v>
      </c>
      <c r="Y130" s="6" t="s">
        <v>906</v>
      </c>
      <c r="Z130" s="6" t="s">
        <v>907</v>
      </c>
      <c r="AA130" s="7">
        <v>44597</v>
      </c>
      <c r="AB130" s="6" t="s">
        <v>908</v>
      </c>
      <c r="AC130" s="6" t="s">
        <v>1687</v>
      </c>
      <c r="AD130" s="6" t="s">
        <v>1687</v>
      </c>
      <c r="AE130" s="6" t="s">
        <v>1271</v>
      </c>
      <c r="AF130" s="6" t="s">
        <v>1271</v>
      </c>
      <c r="AL130" s="6" t="s">
        <v>1346</v>
      </c>
      <c r="AO130" s="6" t="s">
        <v>1193</v>
      </c>
      <c r="AP130" s="6" t="s">
        <v>1646</v>
      </c>
      <c r="AQ130" s="6">
        <v>94</v>
      </c>
    </row>
    <row r="131" spans="1:44" x14ac:dyDescent="0.2">
      <c r="A131" s="6">
        <v>1050739</v>
      </c>
      <c r="C131" s="6" t="str">
        <f t="shared" ref="C131:C194" si="8">T131</f>
        <v>Cultural Site</v>
      </c>
      <c r="D131" s="6" t="str">
        <f t="shared" ref="D131:D194" si="9">_xlfn.CONCAT(T131," - ",P131)</f>
        <v>Cultural Site - SP5b-CR1-0427-2021-F1-1</v>
      </c>
      <c r="E131" s="6" t="str">
        <f t="shared" ref="E131:E194" si="10">U131</f>
        <v>Culturally Modied Tree, Post 1846 AD (n=1)
Stó:lō</v>
      </c>
      <c r="F131" s="6" t="s">
        <v>1717</v>
      </c>
      <c r="G131" s="6" t="str">
        <f t="shared" ref="G131:G194" si="11">S131</f>
        <v>Tree</v>
      </c>
      <c r="K131" s="6">
        <v>1050744.2609999999</v>
      </c>
      <c r="M131" s="6">
        <v>605509</v>
      </c>
      <c r="N131" s="6">
        <v>5468876</v>
      </c>
      <c r="O131" s="6" t="s">
        <v>1114</v>
      </c>
      <c r="P131" s="6" t="s">
        <v>1348</v>
      </c>
      <c r="Q131" s="6" t="s">
        <v>902</v>
      </c>
      <c r="R131" s="6">
        <v>19</v>
      </c>
      <c r="S131" s="6" t="s">
        <v>1731</v>
      </c>
      <c r="T131" s="6" t="s">
        <v>1720</v>
      </c>
      <c r="U131" s="6" t="s">
        <v>1340</v>
      </c>
      <c r="W131" s="6" t="s">
        <v>1341</v>
      </c>
      <c r="X131" s="6" t="s">
        <v>1688</v>
      </c>
      <c r="Y131" s="6" t="s">
        <v>906</v>
      </c>
      <c r="Z131" s="6" t="s">
        <v>907</v>
      </c>
      <c r="AA131" s="7">
        <v>44597</v>
      </c>
      <c r="AB131" s="6" t="s">
        <v>908</v>
      </c>
      <c r="AC131" s="6" t="s">
        <v>1689</v>
      </c>
      <c r="AD131" s="6" t="s">
        <v>1689</v>
      </c>
      <c r="AE131" s="6" t="s">
        <v>1271</v>
      </c>
      <c r="AF131" s="6" t="s">
        <v>1271</v>
      </c>
      <c r="AL131" s="6" t="s">
        <v>1348</v>
      </c>
      <c r="AO131" s="6" t="s">
        <v>1193</v>
      </c>
      <c r="AP131" s="6" t="s">
        <v>1646</v>
      </c>
      <c r="AQ131" s="6">
        <v>95</v>
      </c>
    </row>
    <row r="132" spans="1:44" x14ac:dyDescent="0.2">
      <c r="A132" s="6">
        <v>1024241</v>
      </c>
      <c r="C132" s="6" t="str">
        <f t="shared" si="8"/>
        <v>Cultural Site</v>
      </c>
      <c r="D132" s="6" t="str">
        <f t="shared" si="9"/>
        <v>Cultural Site - SP5b-CR1-1110-2021-F1-2</v>
      </c>
      <c r="E132" s="6" t="str">
        <f t="shared" si="10"/>
        <v>Culturally Modied Tree, Post 1846 AD (n=1)
Stó:lō</v>
      </c>
      <c r="F132" s="6" t="s">
        <v>1717</v>
      </c>
      <c r="G132" s="6" t="str">
        <f t="shared" si="11"/>
        <v>Tree</v>
      </c>
      <c r="K132" s="6">
        <v>1024234.8639999999</v>
      </c>
      <c r="M132" s="6">
        <v>625165</v>
      </c>
      <c r="N132" s="6">
        <v>5478344</v>
      </c>
      <c r="O132" s="6" t="s">
        <v>1114</v>
      </c>
      <c r="P132" s="6" t="s">
        <v>1648</v>
      </c>
      <c r="Q132" s="6" t="s">
        <v>1649</v>
      </c>
      <c r="R132" s="6">
        <v>5</v>
      </c>
      <c r="S132" s="6" t="s">
        <v>1731</v>
      </c>
      <c r="T132" s="6" t="s">
        <v>1720</v>
      </c>
      <c r="U132" s="6" t="s">
        <v>1340</v>
      </c>
      <c r="W132" s="6" t="s">
        <v>1650</v>
      </c>
      <c r="X132" s="6" t="s">
        <v>1651</v>
      </c>
      <c r="Y132" s="6" t="s">
        <v>1161</v>
      </c>
      <c r="Z132" s="6" t="s">
        <v>907</v>
      </c>
      <c r="AA132" s="7">
        <v>44644</v>
      </c>
      <c r="AB132" s="6" t="s">
        <v>908</v>
      </c>
      <c r="AC132" s="6" t="s">
        <v>1652</v>
      </c>
      <c r="AD132" s="6" t="s">
        <v>1652</v>
      </c>
      <c r="AE132" s="6" t="s">
        <v>1652</v>
      </c>
      <c r="AF132" s="6" t="s">
        <v>1652</v>
      </c>
      <c r="AL132" s="6" t="s">
        <v>1648</v>
      </c>
      <c r="AN132" s="6" t="s">
        <v>1653</v>
      </c>
      <c r="AO132" s="6" t="s">
        <v>1193</v>
      </c>
      <c r="AP132" s="6" t="s">
        <v>1646</v>
      </c>
      <c r="AQ132" s="6">
        <v>189</v>
      </c>
      <c r="AR132" s="6">
        <v>43</v>
      </c>
    </row>
    <row r="133" spans="1:44" x14ac:dyDescent="0.2">
      <c r="A133" s="6">
        <v>1024253</v>
      </c>
      <c r="C133" s="6" t="str">
        <f t="shared" si="8"/>
        <v>Cultural Site</v>
      </c>
      <c r="D133" s="6" t="str">
        <f t="shared" si="9"/>
        <v>Cultural Site - SP5b-CR1-1110-2021-F1-1</v>
      </c>
      <c r="E133" s="6" t="str">
        <f t="shared" si="10"/>
        <v>Culturally Modied Tree, Post 1846 AD (n=1)
Stó:lō</v>
      </c>
      <c r="F133" s="6" t="s">
        <v>1717</v>
      </c>
      <c r="G133" s="6" t="str">
        <f t="shared" si="11"/>
        <v>Tree</v>
      </c>
      <c r="K133" s="6">
        <v>1024243.622</v>
      </c>
      <c r="M133" s="6">
        <v>625156</v>
      </c>
      <c r="N133" s="6">
        <v>5478341</v>
      </c>
      <c r="O133" s="6" t="s">
        <v>1114</v>
      </c>
      <c r="P133" s="6" t="s">
        <v>1654</v>
      </c>
      <c r="Q133" s="6" t="s">
        <v>1655</v>
      </c>
      <c r="R133" s="6">
        <v>5</v>
      </c>
      <c r="S133" s="6" t="s">
        <v>1731</v>
      </c>
      <c r="T133" s="6" t="s">
        <v>1720</v>
      </c>
      <c r="U133" s="6" t="s">
        <v>1340</v>
      </c>
      <c r="W133" s="6" t="s">
        <v>1650</v>
      </c>
      <c r="X133" s="6" t="s">
        <v>1656</v>
      </c>
      <c r="Y133" s="6" t="s">
        <v>1161</v>
      </c>
      <c r="Z133" s="6" t="s">
        <v>907</v>
      </c>
      <c r="AA133" s="7">
        <v>44644</v>
      </c>
      <c r="AB133" s="6" t="s">
        <v>908</v>
      </c>
      <c r="AC133" s="6" t="s">
        <v>1652</v>
      </c>
      <c r="AD133" s="6" t="s">
        <v>1652</v>
      </c>
      <c r="AE133" s="6" t="s">
        <v>1652</v>
      </c>
      <c r="AF133" s="6" t="s">
        <v>1652</v>
      </c>
      <c r="AL133" s="6" t="s">
        <v>1654</v>
      </c>
      <c r="AN133" s="6" t="s">
        <v>1657</v>
      </c>
      <c r="AO133" s="6" t="s">
        <v>1193</v>
      </c>
      <c r="AP133" s="6" t="s">
        <v>1646</v>
      </c>
      <c r="AQ133" s="6">
        <v>190</v>
      </c>
      <c r="AR133" s="6">
        <v>44</v>
      </c>
    </row>
    <row r="134" spans="1:44" x14ac:dyDescent="0.2">
      <c r="A134" s="6">
        <v>1032718</v>
      </c>
      <c r="C134" s="6" t="str">
        <f t="shared" si="8"/>
        <v>Cultural Site</v>
      </c>
      <c r="D134" s="6" t="str">
        <f t="shared" si="9"/>
        <v>Cultural Site - SP5b-CR1-0126-2022-F1-1</v>
      </c>
      <c r="E134" s="6" t="str">
        <f t="shared" si="10"/>
        <v>Culturally Modied Tree, Post 1846 AD (n=1)
Stó:lō</v>
      </c>
      <c r="F134" s="6" t="s">
        <v>1717</v>
      </c>
      <c r="G134" s="6" t="str">
        <f t="shared" si="11"/>
        <v>Tree</v>
      </c>
      <c r="K134" s="6">
        <v>1032717.428</v>
      </c>
      <c r="M134" s="6">
        <v>621966</v>
      </c>
      <c r="N134" s="6">
        <v>5471665</v>
      </c>
      <c r="O134" s="6" t="s">
        <v>1114</v>
      </c>
      <c r="P134" s="6" t="s">
        <v>1659</v>
      </c>
      <c r="Q134" s="6" t="s">
        <v>1660</v>
      </c>
      <c r="R134" s="6">
        <v>5</v>
      </c>
      <c r="S134" s="6" t="s">
        <v>1731</v>
      </c>
      <c r="T134" s="6" t="s">
        <v>1720</v>
      </c>
      <c r="U134" s="6" t="s">
        <v>1340</v>
      </c>
      <c r="W134" s="6" t="s">
        <v>904</v>
      </c>
      <c r="X134" s="6" t="s">
        <v>1661</v>
      </c>
      <c r="Y134" s="6" t="s">
        <v>1161</v>
      </c>
      <c r="Z134" s="6" t="s">
        <v>907</v>
      </c>
      <c r="AA134" s="7">
        <v>44595</v>
      </c>
      <c r="AB134" s="6" t="s">
        <v>1022</v>
      </c>
      <c r="AC134" s="6" t="s">
        <v>947</v>
      </c>
      <c r="AD134" s="6" t="s">
        <v>947</v>
      </c>
      <c r="AE134" s="6" t="s">
        <v>947</v>
      </c>
      <c r="AF134" s="6" t="s">
        <v>947</v>
      </c>
      <c r="AL134" s="6" t="s">
        <v>1659</v>
      </c>
      <c r="AM134" s="6" t="s">
        <v>1168</v>
      </c>
      <c r="AN134" s="6" t="s">
        <v>1662</v>
      </c>
      <c r="AO134" s="6" t="s">
        <v>1193</v>
      </c>
      <c r="AP134" s="6" t="s">
        <v>1646</v>
      </c>
      <c r="AQ134" s="6">
        <v>200</v>
      </c>
      <c r="AR134" s="6">
        <v>54</v>
      </c>
    </row>
    <row r="135" spans="1:44" x14ac:dyDescent="0.2">
      <c r="A135" s="6">
        <v>1037723</v>
      </c>
      <c r="C135" s="6" t="str">
        <f t="shared" si="8"/>
        <v>Cultural Site</v>
      </c>
      <c r="D135" s="6" t="str">
        <f t="shared" si="9"/>
        <v>Cultural Site - SP5b-CR1-0318-2022-F1-1</v>
      </c>
      <c r="E135" s="6" t="str">
        <f t="shared" si="10"/>
        <v>Culturally Modied Tree, Post 1846 AD (n=1)
Stó:lō</v>
      </c>
      <c r="F135" s="6" t="s">
        <v>1717</v>
      </c>
      <c r="G135" s="6" t="str">
        <f t="shared" si="11"/>
        <v>Tree</v>
      </c>
      <c r="K135" s="6">
        <v>1037942.996</v>
      </c>
      <c r="M135" s="6">
        <v>617196</v>
      </c>
      <c r="N135" s="6">
        <v>5471273</v>
      </c>
      <c r="O135" s="6" t="s">
        <v>1114</v>
      </c>
      <c r="P135" s="6" t="s">
        <v>1666</v>
      </c>
      <c r="Q135" s="6" t="s">
        <v>902</v>
      </c>
      <c r="R135" s="6">
        <v>5</v>
      </c>
      <c r="S135" s="6" t="s">
        <v>1731</v>
      </c>
      <c r="T135" s="6" t="s">
        <v>1720</v>
      </c>
      <c r="U135" s="6" t="s">
        <v>1340</v>
      </c>
      <c r="W135" s="6" t="s">
        <v>1667</v>
      </c>
      <c r="X135" s="6" t="s">
        <v>1668</v>
      </c>
      <c r="Y135" s="6" t="s">
        <v>1161</v>
      </c>
      <c r="Z135" s="6" t="s">
        <v>907</v>
      </c>
      <c r="AA135" s="7">
        <v>44644</v>
      </c>
      <c r="AB135" s="6" t="s">
        <v>1022</v>
      </c>
      <c r="AC135" s="6" t="s">
        <v>1669</v>
      </c>
      <c r="AD135" s="6" t="s">
        <v>1669</v>
      </c>
      <c r="AE135" s="6" t="s">
        <v>1669</v>
      </c>
      <c r="AF135" s="6" t="s">
        <v>1669</v>
      </c>
      <c r="AL135" s="6" t="s">
        <v>1666</v>
      </c>
      <c r="AN135" s="6" t="s">
        <v>1670</v>
      </c>
      <c r="AO135" s="6" t="s">
        <v>1193</v>
      </c>
      <c r="AP135" s="6" t="s">
        <v>1646</v>
      </c>
      <c r="AQ135" s="6">
        <v>212</v>
      </c>
      <c r="AR135" s="6">
        <v>66</v>
      </c>
    </row>
    <row r="136" spans="1:44" x14ac:dyDescent="0.2">
      <c r="A136" s="6">
        <v>1050379</v>
      </c>
      <c r="C136" s="6" t="str">
        <f t="shared" si="8"/>
        <v>Cultural Site</v>
      </c>
      <c r="D136" s="6" t="str">
        <f t="shared" si="9"/>
        <v>Cultural Site - SP5b-CR1-0426-2021-F1-1</v>
      </c>
      <c r="E136" s="6" t="str">
        <f t="shared" si="10"/>
        <v>Culturally Modied Tree, Post 1846 AD (n=1)
Stó:lō</v>
      </c>
      <c r="F136" s="6" t="s">
        <v>1717</v>
      </c>
      <c r="G136" s="6" t="str">
        <f t="shared" si="11"/>
        <v>Tree</v>
      </c>
      <c r="K136" s="6">
        <v>1050385.571</v>
      </c>
      <c r="M136" s="6">
        <v>605870</v>
      </c>
      <c r="N136" s="6">
        <v>5468859</v>
      </c>
      <c r="O136" s="6" t="s">
        <v>1114</v>
      </c>
      <c r="P136" s="6" t="s">
        <v>1338</v>
      </c>
      <c r="Q136" s="6" t="s">
        <v>1339</v>
      </c>
      <c r="R136" s="6">
        <v>7</v>
      </c>
      <c r="S136" s="6" t="s">
        <v>1731</v>
      </c>
      <c r="T136" s="6" t="s">
        <v>1720</v>
      </c>
      <c r="U136" s="6" t="s">
        <v>1340</v>
      </c>
      <c r="W136" s="6" t="s">
        <v>1341</v>
      </c>
      <c r="X136" s="6" t="s">
        <v>1676</v>
      </c>
      <c r="Y136" s="6" t="s">
        <v>906</v>
      </c>
      <c r="Z136" s="6" t="s">
        <v>907</v>
      </c>
      <c r="AA136" s="7">
        <v>44597</v>
      </c>
      <c r="AB136" s="6" t="s">
        <v>908</v>
      </c>
      <c r="AC136" s="6" t="s">
        <v>1677</v>
      </c>
      <c r="AD136" s="6" t="s">
        <v>1677</v>
      </c>
      <c r="AE136" s="6" t="s">
        <v>1271</v>
      </c>
      <c r="AF136" s="6" t="s">
        <v>1271</v>
      </c>
      <c r="AL136" s="6" t="s">
        <v>1338</v>
      </c>
      <c r="AO136" s="6" t="s">
        <v>1193</v>
      </c>
      <c r="AP136" s="6" t="s">
        <v>1646</v>
      </c>
      <c r="AQ136" s="6">
        <v>236</v>
      </c>
      <c r="AR136" s="6">
        <v>90</v>
      </c>
    </row>
    <row r="137" spans="1:44" x14ac:dyDescent="0.2">
      <c r="A137" s="6">
        <v>1050399</v>
      </c>
      <c r="C137" s="6" t="str">
        <f t="shared" si="8"/>
        <v>Cultural Site</v>
      </c>
      <c r="D137" s="6" t="str">
        <f t="shared" si="9"/>
        <v>Cultural Site - SP5b-CR1-0426-2021-F1-3</v>
      </c>
      <c r="E137" s="6" t="str">
        <f t="shared" si="10"/>
        <v>Culturally Modied Tree, Post 1846 AD (n=1)
Stó:lō</v>
      </c>
      <c r="F137" s="6" t="s">
        <v>1717</v>
      </c>
      <c r="G137" s="6" t="str">
        <f t="shared" si="11"/>
        <v>Tree</v>
      </c>
      <c r="K137" s="6">
        <v>1050404.02</v>
      </c>
      <c r="M137" s="6">
        <v>605851</v>
      </c>
      <c r="N137" s="6">
        <v>5468864</v>
      </c>
      <c r="O137" s="6" t="s">
        <v>1114</v>
      </c>
      <c r="P137" s="6" t="s">
        <v>1342</v>
      </c>
      <c r="Q137" s="6" t="s">
        <v>1343</v>
      </c>
      <c r="R137" s="6">
        <v>7.5</v>
      </c>
      <c r="S137" s="6" t="s">
        <v>1731</v>
      </c>
      <c r="T137" s="6" t="s">
        <v>1720</v>
      </c>
      <c r="U137" s="6" t="s">
        <v>1340</v>
      </c>
      <c r="W137" s="6" t="s">
        <v>1341</v>
      </c>
      <c r="X137" s="6" t="s">
        <v>1678</v>
      </c>
      <c r="Y137" s="6" t="s">
        <v>906</v>
      </c>
      <c r="Z137" s="6" t="s">
        <v>907</v>
      </c>
      <c r="AA137" s="7">
        <v>44597</v>
      </c>
      <c r="AB137" s="6" t="s">
        <v>908</v>
      </c>
      <c r="AC137" s="6" t="s">
        <v>1679</v>
      </c>
      <c r="AD137" s="6" t="s">
        <v>1679</v>
      </c>
      <c r="AE137" s="6" t="s">
        <v>1271</v>
      </c>
      <c r="AF137" s="6" t="s">
        <v>1271</v>
      </c>
      <c r="AL137" s="6" t="s">
        <v>1342</v>
      </c>
      <c r="AO137" s="6" t="s">
        <v>1193</v>
      </c>
      <c r="AP137" s="6" t="s">
        <v>1646</v>
      </c>
      <c r="AQ137" s="6">
        <v>237</v>
      </c>
      <c r="AR137" s="6">
        <v>91</v>
      </c>
    </row>
    <row r="138" spans="1:44" x14ac:dyDescent="0.2">
      <c r="A138" s="6">
        <v>1050411</v>
      </c>
      <c r="C138" s="6" t="str">
        <f t="shared" si="8"/>
        <v>Cultural Site</v>
      </c>
      <c r="D138" s="6" t="str">
        <f t="shared" si="9"/>
        <v>Cultural Site - SP5b-CR1-0426-2021-F1-2</v>
      </c>
      <c r="E138" s="6" t="str">
        <f t="shared" si="10"/>
        <v>Culturally Modied Tree, Post 1846 AD (n=1)
Stó:lō</v>
      </c>
      <c r="F138" s="6" t="s">
        <v>1717</v>
      </c>
      <c r="G138" s="6" t="str">
        <f t="shared" si="11"/>
        <v>Tree</v>
      </c>
      <c r="K138" s="6">
        <v>1050418.7339999999</v>
      </c>
      <c r="M138" s="6">
        <v>605835</v>
      </c>
      <c r="N138" s="6">
        <v>5468877</v>
      </c>
      <c r="O138" s="6" t="s">
        <v>1114</v>
      </c>
      <c r="P138" s="6" t="s">
        <v>1344</v>
      </c>
      <c r="Q138" s="6" t="s">
        <v>1345</v>
      </c>
      <c r="R138" s="6">
        <v>7.5</v>
      </c>
      <c r="S138" s="6" t="s">
        <v>1731</v>
      </c>
      <c r="T138" s="6" t="s">
        <v>1720</v>
      </c>
      <c r="U138" s="6" t="s">
        <v>1340</v>
      </c>
      <c r="W138" s="6" t="s">
        <v>1341</v>
      </c>
      <c r="X138" s="6" t="s">
        <v>1680</v>
      </c>
      <c r="Y138" s="6" t="s">
        <v>906</v>
      </c>
      <c r="Z138" s="6" t="s">
        <v>907</v>
      </c>
      <c r="AA138" s="7">
        <v>44597</v>
      </c>
      <c r="AB138" s="6" t="s">
        <v>908</v>
      </c>
      <c r="AC138" s="6" t="s">
        <v>1681</v>
      </c>
      <c r="AD138" s="6" t="s">
        <v>1681</v>
      </c>
      <c r="AE138" s="6" t="s">
        <v>1271</v>
      </c>
      <c r="AF138" s="6" t="s">
        <v>1271</v>
      </c>
      <c r="AL138" s="6" t="s">
        <v>1344</v>
      </c>
      <c r="AO138" s="6" t="s">
        <v>1193</v>
      </c>
      <c r="AP138" s="6" t="s">
        <v>1646</v>
      </c>
      <c r="AQ138" s="6">
        <v>238</v>
      </c>
      <c r="AR138" s="6">
        <v>92</v>
      </c>
    </row>
    <row r="139" spans="1:44" x14ac:dyDescent="0.2">
      <c r="A139" s="6">
        <v>1050715</v>
      </c>
      <c r="C139" s="6" t="str">
        <f t="shared" si="8"/>
        <v>Cultural Site</v>
      </c>
      <c r="D139" s="6" t="str">
        <f t="shared" si="9"/>
        <v>Cultural Site - SP5b-CR1-0128-2022-F1-1</v>
      </c>
      <c r="E139" s="6" t="str">
        <f t="shared" si="10"/>
        <v>Culturally Modied Tree, Post 1846 AD (n=1)
Stó:lō</v>
      </c>
      <c r="F139" s="6" t="s">
        <v>1717</v>
      </c>
      <c r="G139" s="6" t="str">
        <f t="shared" si="11"/>
        <v>Tree</v>
      </c>
      <c r="K139" s="6">
        <v>1050721.959</v>
      </c>
      <c r="M139" s="6">
        <v>605532</v>
      </c>
      <c r="N139" s="6">
        <v>5468862</v>
      </c>
      <c r="O139" s="6" t="s">
        <v>1114</v>
      </c>
      <c r="P139" s="6" t="s">
        <v>1682</v>
      </c>
      <c r="Q139" s="6" t="s">
        <v>1091</v>
      </c>
      <c r="R139" s="6">
        <v>5</v>
      </c>
      <c r="S139" s="6" t="s">
        <v>1731</v>
      </c>
      <c r="T139" s="6" t="s">
        <v>1720</v>
      </c>
      <c r="U139" s="6" t="s">
        <v>1340</v>
      </c>
      <c r="W139" s="6" t="s">
        <v>1341</v>
      </c>
      <c r="X139" s="6" t="s">
        <v>1683</v>
      </c>
      <c r="Y139" s="6" t="s">
        <v>1161</v>
      </c>
      <c r="Z139" s="6" t="s">
        <v>907</v>
      </c>
      <c r="AA139" s="7">
        <v>44644</v>
      </c>
      <c r="AB139" s="6" t="s">
        <v>908</v>
      </c>
      <c r="AC139" s="6" t="s">
        <v>1684</v>
      </c>
      <c r="AD139" s="6" t="s">
        <v>1684</v>
      </c>
      <c r="AE139" s="6" t="s">
        <v>1684</v>
      </c>
      <c r="AF139" s="6" t="s">
        <v>1684</v>
      </c>
      <c r="AL139" s="6" t="s">
        <v>1682</v>
      </c>
      <c r="AN139" s="6" t="s">
        <v>1685</v>
      </c>
      <c r="AO139" s="6" t="s">
        <v>1193</v>
      </c>
      <c r="AP139" s="6" t="s">
        <v>1646</v>
      </c>
      <c r="AQ139" s="6">
        <v>239</v>
      </c>
      <c r="AR139" s="6">
        <v>93</v>
      </c>
    </row>
    <row r="140" spans="1:44" x14ac:dyDescent="0.2">
      <c r="A140" s="6">
        <v>1050730</v>
      </c>
      <c r="C140" s="6" t="str">
        <f t="shared" si="8"/>
        <v>Cultural Site</v>
      </c>
      <c r="D140" s="6" t="str">
        <f t="shared" si="9"/>
        <v>Cultural Site - SP5b-CR1-0427-2021-F1-2</v>
      </c>
      <c r="E140" s="6" t="str">
        <f t="shared" si="10"/>
        <v>Culturally Modied Tree, Post 1846 AD (n=1)
Stó:lō</v>
      </c>
      <c r="F140" s="6" t="s">
        <v>1717</v>
      </c>
      <c r="G140" s="6" t="str">
        <f t="shared" si="11"/>
        <v>Tree</v>
      </c>
      <c r="K140" s="6">
        <v>1050737.1340000001</v>
      </c>
      <c r="M140" s="6">
        <v>605517</v>
      </c>
      <c r="N140" s="6">
        <v>5468858</v>
      </c>
      <c r="O140" s="6" t="s">
        <v>1114</v>
      </c>
      <c r="P140" s="6" t="s">
        <v>1346</v>
      </c>
      <c r="Q140" s="6" t="s">
        <v>1347</v>
      </c>
      <c r="R140" s="6">
        <v>12</v>
      </c>
      <c r="S140" s="6" t="s">
        <v>1731</v>
      </c>
      <c r="T140" s="6" t="s">
        <v>1720</v>
      </c>
      <c r="U140" s="6" t="s">
        <v>1340</v>
      </c>
      <c r="W140" s="6" t="s">
        <v>1341</v>
      </c>
      <c r="X140" s="6" t="s">
        <v>1686</v>
      </c>
      <c r="Y140" s="6" t="s">
        <v>906</v>
      </c>
      <c r="Z140" s="6" t="s">
        <v>907</v>
      </c>
      <c r="AA140" s="7">
        <v>44597</v>
      </c>
      <c r="AB140" s="6" t="s">
        <v>908</v>
      </c>
      <c r="AC140" s="6" t="s">
        <v>1687</v>
      </c>
      <c r="AD140" s="6" t="s">
        <v>1687</v>
      </c>
      <c r="AE140" s="6" t="s">
        <v>1271</v>
      </c>
      <c r="AF140" s="6" t="s">
        <v>1271</v>
      </c>
      <c r="AL140" s="6" t="s">
        <v>1346</v>
      </c>
      <c r="AO140" s="6" t="s">
        <v>1193</v>
      </c>
      <c r="AP140" s="6" t="s">
        <v>1646</v>
      </c>
      <c r="AQ140" s="6">
        <v>240</v>
      </c>
      <c r="AR140" s="6">
        <v>94</v>
      </c>
    </row>
    <row r="141" spans="1:44" x14ac:dyDescent="0.2">
      <c r="A141" s="6">
        <v>1050739</v>
      </c>
      <c r="C141" s="6" t="str">
        <f t="shared" si="8"/>
        <v>Cultural Site</v>
      </c>
      <c r="D141" s="6" t="str">
        <f t="shared" si="9"/>
        <v>Cultural Site - SP5b-CR1-0427-2021-F1-1</v>
      </c>
      <c r="E141" s="6" t="str">
        <f t="shared" si="10"/>
        <v>Culturally Modied Tree, Post 1846 AD (n=1)
Stó:lō</v>
      </c>
      <c r="F141" s="6" t="s">
        <v>1717</v>
      </c>
      <c r="G141" s="6" t="str">
        <f t="shared" si="11"/>
        <v>Tree</v>
      </c>
      <c r="K141" s="6">
        <v>1050744.2609999999</v>
      </c>
      <c r="M141" s="6">
        <v>605509</v>
      </c>
      <c r="N141" s="6">
        <v>5468876</v>
      </c>
      <c r="O141" s="6" t="s">
        <v>1114</v>
      </c>
      <c r="P141" s="6" t="s">
        <v>1348</v>
      </c>
      <c r="Q141" s="6" t="s">
        <v>902</v>
      </c>
      <c r="R141" s="6">
        <v>19</v>
      </c>
      <c r="S141" s="6" t="s">
        <v>1731</v>
      </c>
      <c r="T141" s="6" t="s">
        <v>1720</v>
      </c>
      <c r="U141" s="6" t="s">
        <v>1340</v>
      </c>
      <c r="W141" s="6" t="s">
        <v>1341</v>
      </c>
      <c r="X141" s="6" t="s">
        <v>1688</v>
      </c>
      <c r="Y141" s="6" t="s">
        <v>906</v>
      </c>
      <c r="Z141" s="6" t="s">
        <v>907</v>
      </c>
      <c r="AA141" s="7">
        <v>44597</v>
      </c>
      <c r="AB141" s="6" t="s">
        <v>908</v>
      </c>
      <c r="AC141" s="6" t="s">
        <v>1689</v>
      </c>
      <c r="AD141" s="6" t="s">
        <v>1689</v>
      </c>
      <c r="AE141" s="6" t="s">
        <v>1271</v>
      </c>
      <c r="AF141" s="6" t="s">
        <v>1271</v>
      </c>
      <c r="AL141" s="6" t="s">
        <v>1348</v>
      </c>
      <c r="AO141" s="6" t="s">
        <v>1193</v>
      </c>
      <c r="AP141" s="6" t="s">
        <v>1646</v>
      </c>
      <c r="AQ141" s="6">
        <v>241</v>
      </c>
      <c r="AR141" s="6">
        <v>95</v>
      </c>
    </row>
    <row r="142" spans="1:44" x14ac:dyDescent="0.2">
      <c r="A142" s="6">
        <v>1029716</v>
      </c>
      <c r="C142" s="6" t="str">
        <f t="shared" si="8"/>
        <v>Cultural Site</v>
      </c>
      <c r="D142" s="6" t="str">
        <f t="shared" si="9"/>
        <v>Cultural Site - SP5b-CR1-0508-2021-F1-1</v>
      </c>
      <c r="E142" s="6" t="str">
        <f t="shared" si="10"/>
        <v>Culturally Modied Tree, Post 1846 AD (n=1)
Sto:lo, Lower Nicola Indian Band</v>
      </c>
      <c r="F142" s="6" t="s">
        <v>1717</v>
      </c>
      <c r="G142" s="6" t="str">
        <f t="shared" si="11"/>
        <v>Tree</v>
      </c>
      <c r="K142" s="6">
        <v>1029718.214</v>
      </c>
      <c r="M142" s="6">
        <v>622145</v>
      </c>
      <c r="N142" s="6">
        <v>5474622</v>
      </c>
      <c r="O142" s="6" t="s">
        <v>1114</v>
      </c>
      <c r="P142" s="6" t="s">
        <v>1226</v>
      </c>
      <c r="Q142" s="6" t="s">
        <v>1182</v>
      </c>
      <c r="R142" s="6">
        <v>6</v>
      </c>
      <c r="S142" s="6" t="s">
        <v>1731</v>
      </c>
      <c r="T142" s="6" t="s">
        <v>1720</v>
      </c>
      <c r="U142" s="6" t="s">
        <v>1228</v>
      </c>
      <c r="W142" s="6" t="s">
        <v>1229</v>
      </c>
      <c r="X142" s="6" t="s">
        <v>1230</v>
      </c>
      <c r="Y142" s="6" t="s">
        <v>906</v>
      </c>
      <c r="Z142" s="6" t="s">
        <v>907</v>
      </c>
      <c r="AA142" s="7">
        <v>44597</v>
      </c>
      <c r="AB142" s="6" t="s">
        <v>908</v>
      </c>
      <c r="AC142" s="6" t="s">
        <v>1658</v>
      </c>
      <c r="AD142" s="6" t="s">
        <v>1658</v>
      </c>
      <c r="AE142" s="6" t="s">
        <v>1658</v>
      </c>
      <c r="AF142" s="6" t="s">
        <v>1658</v>
      </c>
      <c r="AL142" s="6" t="s">
        <v>1226</v>
      </c>
      <c r="AN142" s="6" t="s">
        <v>1227</v>
      </c>
      <c r="AO142" s="6" t="s">
        <v>943</v>
      </c>
      <c r="AP142" s="6" t="s">
        <v>1646</v>
      </c>
    </row>
    <row r="143" spans="1:44" x14ac:dyDescent="0.2">
      <c r="A143" s="6">
        <v>1029716</v>
      </c>
      <c r="C143" s="6" t="str">
        <f t="shared" si="8"/>
        <v>Cultural Site</v>
      </c>
      <c r="D143" s="6" t="str">
        <f t="shared" si="9"/>
        <v>Cultural Site - SP5b-CR1-0508-2021-F1-1</v>
      </c>
      <c r="E143" s="6" t="str">
        <f t="shared" si="10"/>
        <v>Culturally Modied Tree, Post 1846 AD (n=1)
Sto:lo, Lower Nicola Indian Band</v>
      </c>
      <c r="F143" s="6" t="s">
        <v>1717</v>
      </c>
      <c r="G143" s="6" t="str">
        <f t="shared" si="11"/>
        <v>Tree</v>
      </c>
      <c r="K143" s="6">
        <v>1029718.214</v>
      </c>
      <c r="M143" s="6">
        <v>622145</v>
      </c>
      <c r="N143" s="6">
        <v>5474622</v>
      </c>
      <c r="O143" s="6" t="s">
        <v>1114</v>
      </c>
      <c r="P143" s="6" t="s">
        <v>1226</v>
      </c>
      <c r="Q143" s="6" t="s">
        <v>1182</v>
      </c>
      <c r="R143" s="6">
        <v>6</v>
      </c>
      <c r="S143" s="6" t="s">
        <v>1731</v>
      </c>
      <c r="T143" s="6" t="s">
        <v>1720</v>
      </c>
      <c r="U143" s="6" t="s">
        <v>1228</v>
      </c>
      <c r="W143" s="6" t="s">
        <v>1229</v>
      </c>
      <c r="X143" s="6" t="s">
        <v>1230</v>
      </c>
      <c r="Y143" s="6" t="s">
        <v>906</v>
      </c>
      <c r="Z143" s="6" t="s">
        <v>907</v>
      </c>
      <c r="AA143" s="7">
        <v>44597</v>
      </c>
      <c r="AB143" s="6" t="s">
        <v>908</v>
      </c>
      <c r="AC143" s="6" t="s">
        <v>1658</v>
      </c>
      <c r="AD143" s="6" t="s">
        <v>1658</v>
      </c>
      <c r="AE143" s="6" t="s">
        <v>1658</v>
      </c>
      <c r="AF143" s="6" t="s">
        <v>1658</v>
      </c>
      <c r="AL143" s="6" t="s">
        <v>1226</v>
      </c>
      <c r="AN143" s="6" t="s">
        <v>1227</v>
      </c>
      <c r="AO143" s="6" t="s">
        <v>943</v>
      </c>
      <c r="AP143" s="6" t="s">
        <v>1646</v>
      </c>
    </row>
    <row r="144" spans="1:44" x14ac:dyDescent="0.2">
      <c r="A144" s="6">
        <v>1029716</v>
      </c>
      <c r="C144" s="6" t="str">
        <f t="shared" si="8"/>
        <v>Cultural Site</v>
      </c>
      <c r="D144" s="6" t="str">
        <f t="shared" si="9"/>
        <v>Cultural Site - SP5b-CR1-0508-2021-F1-1</v>
      </c>
      <c r="E144" s="6" t="str">
        <f t="shared" si="10"/>
        <v>Culturally Modied Tree, Post 1846 AD (n=1)
Sto:lo, Lower Nicola Indian Band</v>
      </c>
      <c r="F144" s="6" t="s">
        <v>1717</v>
      </c>
      <c r="G144" s="6" t="str">
        <f t="shared" si="11"/>
        <v>Tree</v>
      </c>
      <c r="K144" s="6">
        <v>1029718.214</v>
      </c>
      <c r="M144" s="6">
        <v>622145</v>
      </c>
      <c r="N144" s="6">
        <v>5474622</v>
      </c>
      <c r="O144" s="6" t="s">
        <v>1114</v>
      </c>
      <c r="P144" s="6" t="s">
        <v>1226</v>
      </c>
      <c r="Q144" s="6" t="s">
        <v>1182</v>
      </c>
      <c r="R144" s="6">
        <v>6</v>
      </c>
      <c r="S144" s="6" t="s">
        <v>1731</v>
      </c>
      <c r="T144" s="6" t="s">
        <v>1720</v>
      </c>
      <c r="U144" s="6" t="s">
        <v>1228</v>
      </c>
      <c r="W144" s="6" t="s">
        <v>1229</v>
      </c>
      <c r="X144" s="6" t="s">
        <v>1230</v>
      </c>
      <c r="Y144" s="6" t="s">
        <v>906</v>
      </c>
      <c r="Z144" s="6" t="s">
        <v>907</v>
      </c>
      <c r="AA144" s="7">
        <v>44597</v>
      </c>
      <c r="AB144" s="6" t="s">
        <v>908</v>
      </c>
      <c r="AC144" s="6" t="s">
        <v>1658</v>
      </c>
      <c r="AD144" s="6" t="s">
        <v>1658</v>
      </c>
      <c r="AE144" s="6" t="s">
        <v>1658</v>
      </c>
      <c r="AF144" s="6" t="s">
        <v>1658</v>
      </c>
      <c r="AL144" s="6" t="s">
        <v>1226</v>
      </c>
      <c r="AN144" s="6" t="s">
        <v>1227</v>
      </c>
      <c r="AO144" s="6" t="s">
        <v>943</v>
      </c>
      <c r="AP144" s="6" t="s">
        <v>1646</v>
      </c>
      <c r="AQ144" s="6">
        <v>50</v>
      </c>
    </row>
    <row r="145" spans="1:44" x14ac:dyDescent="0.2">
      <c r="A145" s="6">
        <v>1029716</v>
      </c>
      <c r="C145" s="6" t="str">
        <f t="shared" si="8"/>
        <v>Cultural Site</v>
      </c>
      <c r="D145" s="6" t="str">
        <f t="shared" si="9"/>
        <v>Cultural Site - SP5b-CR1-0508-2021-F1-1</v>
      </c>
      <c r="E145" s="6" t="str">
        <f t="shared" si="10"/>
        <v>Culturally Modied Tree, Post 1846 AD (n=1)
Sto:lo, Lower Nicola Indian Band</v>
      </c>
      <c r="F145" s="6" t="s">
        <v>1717</v>
      </c>
      <c r="G145" s="6" t="str">
        <f t="shared" si="11"/>
        <v>Tree</v>
      </c>
      <c r="K145" s="6">
        <v>1029718.214</v>
      </c>
      <c r="M145" s="6">
        <v>622145</v>
      </c>
      <c r="N145" s="6">
        <v>5474622</v>
      </c>
      <c r="O145" s="6" t="s">
        <v>1114</v>
      </c>
      <c r="P145" s="6" t="s">
        <v>1226</v>
      </c>
      <c r="Q145" s="6" t="s">
        <v>1182</v>
      </c>
      <c r="R145" s="6">
        <v>6</v>
      </c>
      <c r="S145" s="6" t="s">
        <v>1731</v>
      </c>
      <c r="T145" s="6" t="s">
        <v>1720</v>
      </c>
      <c r="U145" s="6" t="s">
        <v>1228</v>
      </c>
      <c r="W145" s="6" t="s">
        <v>1229</v>
      </c>
      <c r="X145" s="6" t="s">
        <v>1230</v>
      </c>
      <c r="Y145" s="6" t="s">
        <v>906</v>
      </c>
      <c r="Z145" s="6" t="s">
        <v>907</v>
      </c>
      <c r="AA145" s="7">
        <v>44597</v>
      </c>
      <c r="AB145" s="6" t="s">
        <v>908</v>
      </c>
      <c r="AC145" s="6" t="s">
        <v>1658</v>
      </c>
      <c r="AD145" s="6" t="s">
        <v>1658</v>
      </c>
      <c r="AE145" s="6" t="s">
        <v>1658</v>
      </c>
      <c r="AF145" s="6" t="s">
        <v>1658</v>
      </c>
      <c r="AL145" s="6" t="s">
        <v>1226</v>
      </c>
      <c r="AN145" s="6" t="s">
        <v>1227</v>
      </c>
      <c r="AO145" s="6" t="s">
        <v>943</v>
      </c>
      <c r="AP145" s="6" t="s">
        <v>1646</v>
      </c>
      <c r="AQ145" s="6">
        <v>196</v>
      </c>
      <c r="AR145" s="6">
        <v>50</v>
      </c>
    </row>
    <row r="146" spans="1:44" x14ac:dyDescent="0.2">
      <c r="A146" s="6">
        <v>1075742</v>
      </c>
      <c r="C146" s="6" t="str">
        <f t="shared" si="8"/>
        <v>Cultural Site</v>
      </c>
      <c r="D146" s="6" t="str">
        <f t="shared" si="9"/>
        <v>Cultural Site - SP5b-CR1-0430-2021-F1-1</v>
      </c>
      <c r="E146" s="6" t="str">
        <f t="shared" si="10"/>
        <v>Culturally Modified Tree (Age 1930) Historic Logging Stump
Stó:lō, TBD</v>
      </c>
      <c r="F146" s="6" t="s">
        <v>1717</v>
      </c>
      <c r="G146" s="6" t="str">
        <f t="shared" si="11"/>
        <v>Tree</v>
      </c>
      <c r="K146" s="6">
        <v>1075745.483</v>
      </c>
      <c r="M146" s="6">
        <v>592511</v>
      </c>
      <c r="N146" s="6">
        <v>5450024</v>
      </c>
      <c r="O146" s="6" t="s">
        <v>1114</v>
      </c>
      <c r="P146" s="6" t="s">
        <v>1475</v>
      </c>
      <c r="Q146" s="6" t="s">
        <v>902</v>
      </c>
      <c r="R146" s="6">
        <v>5</v>
      </c>
      <c r="S146" s="6" t="s">
        <v>1731</v>
      </c>
      <c r="T146" s="6" t="s">
        <v>1720</v>
      </c>
      <c r="U146" s="6" t="s">
        <v>1476</v>
      </c>
      <c r="W146" s="6" t="s">
        <v>1341</v>
      </c>
      <c r="X146" s="6" t="s">
        <v>1477</v>
      </c>
      <c r="Y146" s="6" t="s">
        <v>1161</v>
      </c>
      <c r="Z146" s="6" t="s">
        <v>907</v>
      </c>
      <c r="AA146" s="7">
        <v>44597</v>
      </c>
      <c r="AB146" s="6" t="s">
        <v>908</v>
      </c>
      <c r="AC146" s="6" t="s">
        <v>1714</v>
      </c>
      <c r="AD146" s="6" t="s">
        <v>1714</v>
      </c>
      <c r="AE146" s="6" t="s">
        <v>1271</v>
      </c>
      <c r="AF146" s="6" t="s">
        <v>1271</v>
      </c>
      <c r="AL146" s="6" t="s">
        <v>1715</v>
      </c>
      <c r="AO146" s="6" t="s">
        <v>1193</v>
      </c>
      <c r="AP146" s="6" t="s">
        <v>1716</v>
      </c>
    </row>
    <row r="147" spans="1:44" x14ac:dyDescent="0.2">
      <c r="A147" s="6">
        <v>1075742</v>
      </c>
      <c r="C147" s="6" t="str">
        <f t="shared" si="8"/>
        <v>Cultural Site</v>
      </c>
      <c r="D147" s="6" t="str">
        <f t="shared" si="9"/>
        <v>Cultural Site - SP5b-CR1-0430-2021-F1-1</v>
      </c>
      <c r="E147" s="6" t="str">
        <f t="shared" si="10"/>
        <v>Culturally Modified Tree (Age 1930) Historic Logging Stump
Stó:lō, TBD</v>
      </c>
      <c r="F147" s="6" t="s">
        <v>1717</v>
      </c>
      <c r="G147" s="6" t="str">
        <f t="shared" si="11"/>
        <v>Tree</v>
      </c>
      <c r="K147" s="6">
        <v>1075745.483</v>
      </c>
      <c r="M147" s="6">
        <v>592511</v>
      </c>
      <c r="N147" s="6">
        <v>5450024</v>
      </c>
      <c r="O147" s="6" t="s">
        <v>1114</v>
      </c>
      <c r="P147" s="6" t="s">
        <v>1475</v>
      </c>
      <c r="Q147" s="6" t="s">
        <v>902</v>
      </c>
      <c r="R147" s="6">
        <v>5</v>
      </c>
      <c r="S147" s="6" t="s">
        <v>1731</v>
      </c>
      <c r="T147" s="6" t="s">
        <v>1720</v>
      </c>
      <c r="U147" s="6" t="s">
        <v>1476</v>
      </c>
      <c r="W147" s="6" t="s">
        <v>1341</v>
      </c>
      <c r="X147" s="6" t="s">
        <v>1477</v>
      </c>
      <c r="Y147" s="6" t="s">
        <v>1161</v>
      </c>
      <c r="Z147" s="6" t="s">
        <v>907</v>
      </c>
      <c r="AA147" s="7">
        <v>44597</v>
      </c>
      <c r="AB147" s="6" t="s">
        <v>908</v>
      </c>
      <c r="AC147" s="6" t="s">
        <v>1714</v>
      </c>
      <c r="AD147" s="6" t="s">
        <v>1714</v>
      </c>
      <c r="AE147" s="6" t="s">
        <v>1271</v>
      </c>
      <c r="AF147" s="6" t="s">
        <v>1271</v>
      </c>
      <c r="AL147" s="6" t="s">
        <v>1715</v>
      </c>
      <c r="AO147" s="6" t="s">
        <v>1193</v>
      </c>
      <c r="AP147" s="6" t="s">
        <v>1716</v>
      </c>
    </row>
    <row r="148" spans="1:44" x14ac:dyDescent="0.2">
      <c r="A148" s="6">
        <v>1075742</v>
      </c>
      <c r="C148" s="6" t="str">
        <f t="shared" si="8"/>
        <v>Cultural Site</v>
      </c>
      <c r="D148" s="6" t="str">
        <f t="shared" si="9"/>
        <v>Cultural Site - SP5b-CR1-0430-2021-F1-1</v>
      </c>
      <c r="E148" s="6" t="str">
        <f t="shared" si="10"/>
        <v>Culturally Modified Tree (Age 1930) Historic Logging Stump
Stó:lō, TBD</v>
      </c>
      <c r="F148" s="6" t="s">
        <v>1717</v>
      </c>
      <c r="G148" s="6" t="str">
        <f t="shared" si="11"/>
        <v>Tree</v>
      </c>
      <c r="K148" s="6">
        <v>1075745.483</v>
      </c>
      <c r="M148" s="6">
        <v>592511</v>
      </c>
      <c r="N148" s="6">
        <v>5450024</v>
      </c>
      <c r="O148" s="6" t="s">
        <v>1114</v>
      </c>
      <c r="P148" s="6" t="s">
        <v>1475</v>
      </c>
      <c r="Q148" s="6" t="s">
        <v>902</v>
      </c>
      <c r="R148" s="6">
        <v>5</v>
      </c>
      <c r="S148" s="6" t="s">
        <v>1731</v>
      </c>
      <c r="T148" s="6" t="s">
        <v>1720</v>
      </c>
      <c r="U148" s="6" t="s">
        <v>1476</v>
      </c>
      <c r="W148" s="6" t="s">
        <v>1341</v>
      </c>
      <c r="X148" s="6" t="s">
        <v>1477</v>
      </c>
      <c r="Y148" s="6" t="s">
        <v>1161</v>
      </c>
      <c r="Z148" s="6" t="s">
        <v>907</v>
      </c>
      <c r="AA148" s="7">
        <v>44597</v>
      </c>
      <c r="AB148" s="6" t="s">
        <v>908</v>
      </c>
      <c r="AC148" s="6" t="s">
        <v>1714</v>
      </c>
      <c r="AD148" s="6" t="s">
        <v>1714</v>
      </c>
      <c r="AE148" s="6" t="s">
        <v>1271</v>
      </c>
      <c r="AF148" s="6" t="s">
        <v>1271</v>
      </c>
      <c r="AL148" s="6" t="s">
        <v>1715</v>
      </c>
      <c r="AO148" s="6" t="s">
        <v>1193</v>
      </c>
      <c r="AP148" s="6" t="s">
        <v>1716</v>
      </c>
      <c r="AQ148" s="6">
        <v>145</v>
      </c>
    </row>
    <row r="149" spans="1:44" x14ac:dyDescent="0.2">
      <c r="A149" s="6">
        <v>1075742</v>
      </c>
      <c r="C149" s="6" t="str">
        <f t="shared" si="8"/>
        <v>Cultural Site</v>
      </c>
      <c r="D149" s="6" t="str">
        <f t="shared" si="9"/>
        <v>Cultural Site - SP5b-CR1-0430-2021-F1-1</v>
      </c>
      <c r="E149" s="6" t="str">
        <f t="shared" si="10"/>
        <v>Culturally Modified Tree (Age 1930) Historic Logging Stump
Stó:lō, TBD</v>
      </c>
      <c r="F149" s="6" t="s">
        <v>1717</v>
      </c>
      <c r="G149" s="6" t="str">
        <f t="shared" si="11"/>
        <v>Tree</v>
      </c>
      <c r="K149" s="6">
        <v>1075745.483</v>
      </c>
      <c r="M149" s="6">
        <v>592511</v>
      </c>
      <c r="N149" s="6">
        <v>5450024</v>
      </c>
      <c r="O149" s="6" t="s">
        <v>1114</v>
      </c>
      <c r="P149" s="6" t="s">
        <v>1475</v>
      </c>
      <c r="Q149" s="6" t="s">
        <v>902</v>
      </c>
      <c r="R149" s="6">
        <v>5</v>
      </c>
      <c r="S149" s="6" t="s">
        <v>1731</v>
      </c>
      <c r="T149" s="6" t="s">
        <v>1720</v>
      </c>
      <c r="U149" s="6" t="s">
        <v>1476</v>
      </c>
      <c r="W149" s="6" t="s">
        <v>1341</v>
      </c>
      <c r="X149" s="6" t="s">
        <v>1477</v>
      </c>
      <c r="Y149" s="6" t="s">
        <v>1161</v>
      </c>
      <c r="Z149" s="6" t="s">
        <v>907</v>
      </c>
      <c r="AA149" s="7">
        <v>44597</v>
      </c>
      <c r="AB149" s="6" t="s">
        <v>908</v>
      </c>
      <c r="AC149" s="6" t="s">
        <v>1714</v>
      </c>
      <c r="AD149" s="6" t="s">
        <v>1714</v>
      </c>
      <c r="AE149" s="6" t="s">
        <v>1271</v>
      </c>
      <c r="AF149" s="6" t="s">
        <v>1271</v>
      </c>
      <c r="AL149" s="6" t="s">
        <v>1715</v>
      </c>
      <c r="AO149" s="6" t="s">
        <v>1193</v>
      </c>
      <c r="AP149" s="6" t="s">
        <v>1716</v>
      </c>
      <c r="AQ149" s="6">
        <v>291</v>
      </c>
      <c r="AR149" s="6">
        <v>145</v>
      </c>
    </row>
    <row r="150" spans="1:44" x14ac:dyDescent="0.2">
      <c r="A150" s="6">
        <v>1037619</v>
      </c>
      <c r="C150" s="6" t="str">
        <f t="shared" si="8"/>
        <v>Cultural Site</v>
      </c>
      <c r="D150" s="6" t="str">
        <f t="shared" si="9"/>
        <v>Cultural Site - SP5b-CR1-0417-2021-F1-1</v>
      </c>
      <c r="E150" s="6" t="str">
        <f t="shared" si="10"/>
        <v>Culturally Modified Tree (Age TBD) Tapered Bark Strip Cedar
Union Bar, Stó:lō, TBD</v>
      </c>
      <c r="F150" s="6" t="s">
        <v>1717</v>
      </c>
      <c r="G150" s="6" t="str">
        <f t="shared" si="11"/>
        <v>Tree</v>
      </c>
      <c r="K150" s="6">
        <v>1037619.579</v>
      </c>
      <c r="M150" s="6">
        <v>617485</v>
      </c>
      <c r="N150" s="6">
        <v>5471288</v>
      </c>
      <c r="O150" s="6" t="s">
        <v>1114</v>
      </c>
      <c r="P150" s="6" t="s">
        <v>1266</v>
      </c>
      <c r="Q150" s="6" t="s">
        <v>1267</v>
      </c>
      <c r="R150" s="6">
        <v>3</v>
      </c>
      <c r="S150" s="6" t="s">
        <v>1731</v>
      </c>
      <c r="T150" s="6" t="s">
        <v>1720</v>
      </c>
      <c r="U150" s="6" t="s">
        <v>1268</v>
      </c>
      <c r="W150" s="6" t="s">
        <v>1269</v>
      </c>
      <c r="X150" s="6" t="s">
        <v>1270</v>
      </c>
      <c r="Y150" s="6" t="s">
        <v>906</v>
      </c>
      <c r="Z150" s="6" t="s">
        <v>907</v>
      </c>
      <c r="AA150" s="7">
        <v>44597</v>
      </c>
      <c r="AB150" s="6" t="s">
        <v>908</v>
      </c>
      <c r="AC150" s="6" t="s">
        <v>1665</v>
      </c>
      <c r="AD150" s="6" t="s">
        <v>1665</v>
      </c>
      <c r="AE150" s="6" t="s">
        <v>1271</v>
      </c>
      <c r="AF150" s="6" t="s">
        <v>1271</v>
      </c>
      <c r="AL150" s="6" t="s">
        <v>1266</v>
      </c>
      <c r="AO150" s="6" t="s">
        <v>1193</v>
      </c>
      <c r="AP150" s="6" t="s">
        <v>1646</v>
      </c>
    </row>
    <row r="151" spans="1:44" x14ac:dyDescent="0.2">
      <c r="A151" s="6">
        <v>1037619</v>
      </c>
      <c r="C151" s="6" t="str">
        <f t="shared" si="8"/>
        <v>Cultural Site</v>
      </c>
      <c r="D151" s="6" t="str">
        <f t="shared" si="9"/>
        <v>Cultural Site - SP5b-CR1-0417-2021-F1-1</v>
      </c>
      <c r="E151" s="6" t="str">
        <f t="shared" si="10"/>
        <v>Culturally Modified Tree (Age TBD) Tapered Bark Strip Cedar
Union Bar, Stó:lō, TBD</v>
      </c>
      <c r="F151" s="6" t="s">
        <v>1717</v>
      </c>
      <c r="G151" s="6" t="str">
        <f t="shared" si="11"/>
        <v>Tree</v>
      </c>
      <c r="K151" s="6">
        <v>1037619.579</v>
      </c>
      <c r="M151" s="6">
        <v>617485</v>
      </c>
      <c r="N151" s="6">
        <v>5471288</v>
      </c>
      <c r="O151" s="6" t="s">
        <v>1114</v>
      </c>
      <c r="P151" s="6" t="s">
        <v>1266</v>
      </c>
      <c r="Q151" s="6" t="s">
        <v>1267</v>
      </c>
      <c r="R151" s="6">
        <v>3</v>
      </c>
      <c r="S151" s="6" t="s">
        <v>1731</v>
      </c>
      <c r="T151" s="6" t="s">
        <v>1720</v>
      </c>
      <c r="U151" s="6" t="s">
        <v>1268</v>
      </c>
      <c r="W151" s="6" t="s">
        <v>1269</v>
      </c>
      <c r="X151" s="6" t="s">
        <v>1270</v>
      </c>
      <c r="Y151" s="6" t="s">
        <v>906</v>
      </c>
      <c r="Z151" s="6" t="s">
        <v>907</v>
      </c>
      <c r="AA151" s="7">
        <v>44597</v>
      </c>
      <c r="AB151" s="6" t="s">
        <v>908</v>
      </c>
      <c r="AC151" s="6" t="s">
        <v>1665</v>
      </c>
      <c r="AD151" s="6" t="s">
        <v>1665</v>
      </c>
      <c r="AE151" s="6" t="s">
        <v>1271</v>
      </c>
      <c r="AF151" s="6" t="s">
        <v>1271</v>
      </c>
      <c r="AL151" s="6" t="s">
        <v>1266</v>
      </c>
      <c r="AO151" s="6" t="s">
        <v>1193</v>
      </c>
      <c r="AP151" s="6" t="s">
        <v>1646</v>
      </c>
    </row>
    <row r="152" spans="1:44" x14ac:dyDescent="0.2">
      <c r="A152" s="6">
        <v>1037619</v>
      </c>
      <c r="C152" s="6" t="str">
        <f t="shared" si="8"/>
        <v>Cultural Site</v>
      </c>
      <c r="D152" s="6" t="str">
        <f t="shared" si="9"/>
        <v>Cultural Site - SP5b-CR1-0417-2021-F1-1</v>
      </c>
      <c r="E152" s="6" t="str">
        <f t="shared" si="10"/>
        <v>Culturally Modified Tree (Age TBD) Tapered Bark Strip Cedar
Union Bar, Stó:lō, TBD</v>
      </c>
      <c r="F152" s="6" t="s">
        <v>1717</v>
      </c>
      <c r="G152" s="6" t="str">
        <f t="shared" si="11"/>
        <v>Tree</v>
      </c>
      <c r="K152" s="6">
        <v>1037619.579</v>
      </c>
      <c r="M152" s="6">
        <v>617485</v>
      </c>
      <c r="N152" s="6">
        <v>5471288</v>
      </c>
      <c r="O152" s="6" t="s">
        <v>1114</v>
      </c>
      <c r="P152" s="6" t="s">
        <v>1266</v>
      </c>
      <c r="Q152" s="6" t="s">
        <v>1267</v>
      </c>
      <c r="R152" s="6">
        <v>3</v>
      </c>
      <c r="S152" s="6" t="s">
        <v>1731</v>
      </c>
      <c r="T152" s="6" t="s">
        <v>1720</v>
      </c>
      <c r="U152" s="6" t="s">
        <v>1268</v>
      </c>
      <c r="W152" s="6" t="s">
        <v>1269</v>
      </c>
      <c r="X152" s="6" t="s">
        <v>1270</v>
      </c>
      <c r="Y152" s="6" t="s">
        <v>906</v>
      </c>
      <c r="Z152" s="6" t="s">
        <v>907</v>
      </c>
      <c r="AA152" s="7">
        <v>44597</v>
      </c>
      <c r="AB152" s="6" t="s">
        <v>908</v>
      </c>
      <c r="AC152" s="6" t="s">
        <v>1665</v>
      </c>
      <c r="AD152" s="6" t="s">
        <v>1665</v>
      </c>
      <c r="AE152" s="6" t="s">
        <v>1271</v>
      </c>
      <c r="AF152" s="6" t="s">
        <v>1271</v>
      </c>
      <c r="AL152" s="6" t="s">
        <v>1266</v>
      </c>
      <c r="AO152" s="6" t="s">
        <v>1193</v>
      </c>
      <c r="AP152" s="6" t="s">
        <v>1646</v>
      </c>
      <c r="AQ152" s="6">
        <v>65</v>
      </c>
    </row>
    <row r="153" spans="1:44" x14ac:dyDescent="0.2">
      <c r="A153" s="6">
        <v>1037619</v>
      </c>
      <c r="C153" s="6" t="str">
        <f t="shared" si="8"/>
        <v>Cultural Site</v>
      </c>
      <c r="D153" s="6" t="str">
        <f t="shared" si="9"/>
        <v>Cultural Site - SP5b-CR1-0417-2021-F1-1</v>
      </c>
      <c r="E153" s="6" t="str">
        <f t="shared" si="10"/>
        <v>Culturally Modified Tree (Age TBD) Tapered Bark Strip Cedar
Union Bar, Stó:lō, TBD</v>
      </c>
      <c r="F153" s="6" t="s">
        <v>1717</v>
      </c>
      <c r="G153" s="6" t="str">
        <f t="shared" si="11"/>
        <v>Tree</v>
      </c>
      <c r="K153" s="6">
        <v>1037619.579</v>
      </c>
      <c r="M153" s="6">
        <v>617485</v>
      </c>
      <c r="N153" s="6">
        <v>5471288</v>
      </c>
      <c r="O153" s="6" t="s">
        <v>1114</v>
      </c>
      <c r="P153" s="6" t="s">
        <v>1266</v>
      </c>
      <c r="Q153" s="6" t="s">
        <v>1267</v>
      </c>
      <c r="R153" s="6">
        <v>3</v>
      </c>
      <c r="S153" s="6" t="s">
        <v>1731</v>
      </c>
      <c r="T153" s="6" t="s">
        <v>1720</v>
      </c>
      <c r="U153" s="6" t="s">
        <v>1268</v>
      </c>
      <c r="W153" s="6" t="s">
        <v>1269</v>
      </c>
      <c r="X153" s="6" t="s">
        <v>1270</v>
      </c>
      <c r="Y153" s="6" t="s">
        <v>906</v>
      </c>
      <c r="Z153" s="6" t="s">
        <v>907</v>
      </c>
      <c r="AA153" s="7">
        <v>44597</v>
      </c>
      <c r="AB153" s="6" t="s">
        <v>908</v>
      </c>
      <c r="AC153" s="6" t="s">
        <v>1665</v>
      </c>
      <c r="AD153" s="6" t="s">
        <v>1665</v>
      </c>
      <c r="AE153" s="6" t="s">
        <v>1271</v>
      </c>
      <c r="AF153" s="6" t="s">
        <v>1271</v>
      </c>
      <c r="AL153" s="6" t="s">
        <v>1266</v>
      </c>
      <c r="AO153" s="6" t="s">
        <v>1193</v>
      </c>
      <c r="AP153" s="6" t="s">
        <v>1646</v>
      </c>
      <c r="AQ153" s="6">
        <v>211</v>
      </c>
      <c r="AR153" s="6">
        <v>65</v>
      </c>
    </row>
    <row r="154" spans="1:44" x14ac:dyDescent="0.2">
      <c r="A154" s="6">
        <v>1064782</v>
      </c>
      <c r="C154" s="6" t="str">
        <f t="shared" si="8"/>
        <v>Cultural Site</v>
      </c>
      <c r="D154" s="6" t="str">
        <f t="shared" si="9"/>
        <v>Cultural Site - SP5b-CR1-1216-2021-F1-1</v>
      </c>
      <c r="E154" s="6" t="str">
        <f t="shared" si="10"/>
        <v>Culturally Modified Tree (Cloth Offering)
Stó:lō, TBD</v>
      </c>
      <c r="F154" s="6" t="s">
        <v>1717</v>
      </c>
      <c r="G154" s="6" t="str">
        <f t="shared" si="11"/>
        <v>Tree</v>
      </c>
      <c r="K154" s="6">
        <v>1066944.2009999999</v>
      </c>
      <c r="M154" s="6">
        <v>596360</v>
      </c>
      <c r="N154" s="6">
        <v>5457004</v>
      </c>
      <c r="O154" s="6" t="s">
        <v>1114</v>
      </c>
      <c r="P154" s="6" t="s">
        <v>1692</v>
      </c>
      <c r="Q154" s="6" t="s">
        <v>1257</v>
      </c>
      <c r="R154" s="6">
        <v>5</v>
      </c>
      <c r="S154" s="6" t="s">
        <v>1731</v>
      </c>
      <c r="T154" s="6" t="s">
        <v>1720</v>
      </c>
      <c r="U154" s="6" t="s">
        <v>1693</v>
      </c>
      <c r="W154" s="6" t="s">
        <v>1694</v>
      </c>
      <c r="X154" s="6" t="s">
        <v>1695</v>
      </c>
      <c r="Y154" s="6" t="s">
        <v>1161</v>
      </c>
      <c r="Z154" s="6" t="s">
        <v>907</v>
      </c>
      <c r="AA154" s="7">
        <v>44597</v>
      </c>
      <c r="AB154" s="6" t="s">
        <v>1022</v>
      </c>
      <c r="AC154" s="6" t="s">
        <v>1696</v>
      </c>
      <c r="AD154" s="6" t="s">
        <v>1696</v>
      </c>
      <c r="AE154" s="6" t="s">
        <v>1696</v>
      </c>
      <c r="AF154" s="6" t="s">
        <v>1696</v>
      </c>
      <c r="AL154" s="6" t="s">
        <v>1692</v>
      </c>
      <c r="AN154" s="6" t="s">
        <v>1697</v>
      </c>
      <c r="AO154" s="6" t="s">
        <v>1193</v>
      </c>
      <c r="AP154" s="6" t="s">
        <v>1698</v>
      </c>
    </row>
    <row r="155" spans="1:44" x14ac:dyDescent="0.2">
      <c r="A155" s="6">
        <v>1064782</v>
      </c>
      <c r="C155" s="6" t="str">
        <f t="shared" si="8"/>
        <v>Cultural Site</v>
      </c>
      <c r="D155" s="6" t="str">
        <f t="shared" si="9"/>
        <v>Cultural Site - SP5b-CR1-1216-2021-F1-1</v>
      </c>
      <c r="E155" s="6" t="str">
        <f t="shared" si="10"/>
        <v>Culturally Modified Tree (Cloth Offering)
Stó:lō, TBD</v>
      </c>
      <c r="F155" s="6" t="s">
        <v>1717</v>
      </c>
      <c r="G155" s="6" t="str">
        <f t="shared" si="11"/>
        <v>Tree</v>
      </c>
      <c r="K155" s="6">
        <v>1066944.2009999999</v>
      </c>
      <c r="M155" s="6">
        <v>596360</v>
      </c>
      <c r="N155" s="6">
        <v>5457004</v>
      </c>
      <c r="O155" s="6" t="s">
        <v>1114</v>
      </c>
      <c r="P155" s="6" t="s">
        <v>1692</v>
      </c>
      <c r="Q155" s="6" t="s">
        <v>1257</v>
      </c>
      <c r="R155" s="6">
        <v>5</v>
      </c>
      <c r="S155" s="6" t="s">
        <v>1731</v>
      </c>
      <c r="T155" s="6" t="s">
        <v>1720</v>
      </c>
      <c r="U155" s="6" t="s">
        <v>1693</v>
      </c>
      <c r="W155" s="6" t="s">
        <v>1694</v>
      </c>
      <c r="X155" s="6" t="s">
        <v>1695</v>
      </c>
      <c r="Y155" s="6" t="s">
        <v>1161</v>
      </c>
      <c r="Z155" s="6" t="s">
        <v>907</v>
      </c>
      <c r="AA155" s="7">
        <v>44597</v>
      </c>
      <c r="AB155" s="6" t="s">
        <v>1022</v>
      </c>
      <c r="AC155" s="6" t="s">
        <v>1696</v>
      </c>
      <c r="AD155" s="6" t="s">
        <v>1696</v>
      </c>
      <c r="AE155" s="6" t="s">
        <v>1696</v>
      </c>
      <c r="AF155" s="6" t="s">
        <v>1696</v>
      </c>
      <c r="AL155" s="6" t="s">
        <v>1692</v>
      </c>
      <c r="AN155" s="6" t="s">
        <v>1697</v>
      </c>
      <c r="AO155" s="6" t="s">
        <v>1193</v>
      </c>
      <c r="AP155" s="6" t="s">
        <v>1698</v>
      </c>
    </row>
    <row r="156" spans="1:44" x14ac:dyDescent="0.2">
      <c r="A156" s="6">
        <v>1064782</v>
      </c>
      <c r="C156" s="6" t="str">
        <f t="shared" si="8"/>
        <v>Cultural Site</v>
      </c>
      <c r="D156" s="6" t="str">
        <f t="shared" si="9"/>
        <v>Cultural Site - SP5b-CR1-1216-2021-F1-1</v>
      </c>
      <c r="E156" s="6" t="str">
        <f t="shared" si="10"/>
        <v>Culturally Modified Tree (Cloth Offering)
Stó:lō, TBD</v>
      </c>
      <c r="F156" s="6" t="s">
        <v>1717</v>
      </c>
      <c r="G156" s="6" t="str">
        <f t="shared" si="11"/>
        <v>Tree</v>
      </c>
      <c r="K156" s="6">
        <v>1066944.2009999999</v>
      </c>
      <c r="M156" s="6">
        <v>596360</v>
      </c>
      <c r="N156" s="6">
        <v>5457004</v>
      </c>
      <c r="O156" s="6" t="s">
        <v>1114</v>
      </c>
      <c r="P156" s="6" t="s">
        <v>1692</v>
      </c>
      <c r="Q156" s="6" t="s">
        <v>1257</v>
      </c>
      <c r="R156" s="6">
        <v>5</v>
      </c>
      <c r="S156" s="6" t="s">
        <v>1731</v>
      </c>
      <c r="T156" s="6" t="s">
        <v>1720</v>
      </c>
      <c r="U156" s="6" t="s">
        <v>1693</v>
      </c>
      <c r="W156" s="6" t="s">
        <v>1694</v>
      </c>
      <c r="X156" s="6" t="s">
        <v>1695</v>
      </c>
      <c r="Y156" s="6" t="s">
        <v>1161</v>
      </c>
      <c r="Z156" s="6" t="s">
        <v>907</v>
      </c>
      <c r="AA156" s="7">
        <v>44597</v>
      </c>
      <c r="AB156" s="6" t="s">
        <v>1022</v>
      </c>
      <c r="AC156" s="6" t="s">
        <v>1696</v>
      </c>
      <c r="AD156" s="6" t="s">
        <v>1696</v>
      </c>
      <c r="AE156" s="6" t="s">
        <v>1696</v>
      </c>
      <c r="AF156" s="6" t="s">
        <v>1696</v>
      </c>
      <c r="AL156" s="6" t="s">
        <v>1692</v>
      </c>
      <c r="AN156" s="6" t="s">
        <v>1697</v>
      </c>
      <c r="AO156" s="6" t="s">
        <v>1193</v>
      </c>
      <c r="AP156" s="6" t="s">
        <v>1698</v>
      </c>
      <c r="AQ156" s="6">
        <v>123</v>
      </c>
    </row>
    <row r="157" spans="1:44" x14ac:dyDescent="0.2">
      <c r="A157" s="6">
        <v>1064782</v>
      </c>
      <c r="C157" s="6" t="str">
        <f t="shared" si="8"/>
        <v>Cultural Site</v>
      </c>
      <c r="D157" s="6" t="str">
        <f t="shared" si="9"/>
        <v>Cultural Site - SP5b-CR1-1216-2021-F1-1</v>
      </c>
      <c r="E157" s="6" t="str">
        <f t="shared" si="10"/>
        <v>Culturally Modified Tree (Cloth Offering)
Stó:lō, TBD</v>
      </c>
      <c r="F157" s="6" t="s">
        <v>1717</v>
      </c>
      <c r="G157" s="6" t="str">
        <f t="shared" si="11"/>
        <v>Tree</v>
      </c>
      <c r="K157" s="6">
        <v>1066944.2009999999</v>
      </c>
      <c r="M157" s="6">
        <v>596360</v>
      </c>
      <c r="N157" s="6">
        <v>5457004</v>
      </c>
      <c r="O157" s="6" t="s">
        <v>1114</v>
      </c>
      <c r="P157" s="6" t="s">
        <v>1692</v>
      </c>
      <c r="Q157" s="6" t="s">
        <v>1257</v>
      </c>
      <c r="R157" s="6">
        <v>5</v>
      </c>
      <c r="S157" s="6" t="s">
        <v>1731</v>
      </c>
      <c r="T157" s="6" t="s">
        <v>1720</v>
      </c>
      <c r="U157" s="6" t="s">
        <v>1693</v>
      </c>
      <c r="W157" s="6" t="s">
        <v>1694</v>
      </c>
      <c r="X157" s="6" t="s">
        <v>1695</v>
      </c>
      <c r="Y157" s="6" t="s">
        <v>1161</v>
      </c>
      <c r="Z157" s="6" t="s">
        <v>907</v>
      </c>
      <c r="AA157" s="7">
        <v>44597</v>
      </c>
      <c r="AB157" s="6" t="s">
        <v>1022</v>
      </c>
      <c r="AC157" s="6" t="s">
        <v>1696</v>
      </c>
      <c r="AD157" s="6" t="s">
        <v>1696</v>
      </c>
      <c r="AE157" s="6" t="s">
        <v>1696</v>
      </c>
      <c r="AF157" s="6" t="s">
        <v>1696</v>
      </c>
      <c r="AL157" s="6" t="s">
        <v>1692</v>
      </c>
      <c r="AN157" s="6" t="s">
        <v>1697</v>
      </c>
      <c r="AO157" s="6" t="s">
        <v>1193</v>
      </c>
      <c r="AP157" s="6" t="s">
        <v>1698</v>
      </c>
      <c r="AQ157" s="6">
        <v>269</v>
      </c>
      <c r="AR157" s="6">
        <v>123</v>
      </c>
    </row>
    <row r="158" spans="1:44" x14ac:dyDescent="0.2">
      <c r="A158" s="6">
        <v>1070597</v>
      </c>
      <c r="C158" s="6" t="str">
        <f t="shared" si="8"/>
        <v>Cultural Site</v>
      </c>
      <c r="D158" s="6" t="str">
        <f t="shared" si="9"/>
        <v>Cultural Site - SP5b-CR1-1206-F1-3</v>
      </c>
      <c r="E158" s="6" t="str">
        <f t="shared" si="10"/>
        <v>Culturally Modified Tree (n-=1)</v>
      </c>
      <c r="F158" s="6" t="s">
        <v>1717</v>
      </c>
      <c r="G158" s="6" t="str">
        <f t="shared" si="11"/>
        <v>Tree</v>
      </c>
      <c r="K158" s="6">
        <v>1070588.858</v>
      </c>
      <c r="M158" s="6">
        <v>595984</v>
      </c>
      <c r="N158" s="6">
        <v>5453724</v>
      </c>
      <c r="O158" s="6" t="s">
        <v>1114</v>
      </c>
      <c r="P158" s="6" t="s">
        <v>1439</v>
      </c>
      <c r="Q158" s="6" t="s">
        <v>1440</v>
      </c>
      <c r="R158" s="6">
        <v>5</v>
      </c>
      <c r="S158" s="6" t="s">
        <v>1731</v>
      </c>
      <c r="T158" s="6" t="s">
        <v>1720</v>
      </c>
      <c r="U158" s="6" t="s">
        <v>1441</v>
      </c>
      <c r="W158" s="6" t="s">
        <v>904</v>
      </c>
      <c r="X158" s="6" t="s">
        <v>1709</v>
      </c>
      <c r="Y158" s="6" t="s">
        <v>906</v>
      </c>
      <c r="Z158" s="6" t="s">
        <v>907</v>
      </c>
      <c r="AA158" s="7">
        <v>44597</v>
      </c>
      <c r="AB158" s="6" t="s">
        <v>908</v>
      </c>
      <c r="AC158" s="6" t="s">
        <v>1703</v>
      </c>
      <c r="AD158" s="6" t="s">
        <v>1703</v>
      </c>
      <c r="AE158" s="6" t="s">
        <v>1703</v>
      </c>
      <c r="AF158" s="6" t="s">
        <v>1703</v>
      </c>
      <c r="AN158" s="6" t="s">
        <v>1704</v>
      </c>
      <c r="AO158" s="6" t="s">
        <v>943</v>
      </c>
      <c r="AP158" s="6" t="s">
        <v>1645</v>
      </c>
    </row>
    <row r="159" spans="1:44" x14ac:dyDescent="0.2">
      <c r="A159" s="6">
        <v>1070597</v>
      </c>
      <c r="C159" s="6" t="str">
        <f t="shared" si="8"/>
        <v>Cultural Site</v>
      </c>
      <c r="D159" s="6" t="str">
        <f t="shared" si="9"/>
        <v>Cultural Site - SP5b-CR1-1206-F1-3</v>
      </c>
      <c r="E159" s="6" t="str">
        <f t="shared" si="10"/>
        <v>Culturally Modified Tree (n-=1)</v>
      </c>
      <c r="F159" s="6" t="s">
        <v>1717</v>
      </c>
      <c r="G159" s="6" t="str">
        <f t="shared" si="11"/>
        <v>Tree</v>
      </c>
      <c r="K159" s="6">
        <v>1070588.858</v>
      </c>
      <c r="M159" s="6">
        <v>595984</v>
      </c>
      <c r="N159" s="6">
        <v>5453724</v>
      </c>
      <c r="O159" s="6" t="s">
        <v>1114</v>
      </c>
      <c r="P159" s="6" t="s">
        <v>1439</v>
      </c>
      <c r="Q159" s="6" t="s">
        <v>1440</v>
      </c>
      <c r="R159" s="6">
        <v>5</v>
      </c>
      <c r="S159" s="6" t="s">
        <v>1731</v>
      </c>
      <c r="T159" s="6" t="s">
        <v>1720</v>
      </c>
      <c r="U159" s="6" t="s">
        <v>1441</v>
      </c>
      <c r="W159" s="6" t="s">
        <v>904</v>
      </c>
      <c r="X159" s="6" t="s">
        <v>1709</v>
      </c>
      <c r="Y159" s="6" t="s">
        <v>906</v>
      </c>
      <c r="Z159" s="6" t="s">
        <v>907</v>
      </c>
      <c r="AA159" s="7">
        <v>44597</v>
      </c>
      <c r="AB159" s="6" t="s">
        <v>908</v>
      </c>
      <c r="AC159" s="6" t="s">
        <v>1703</v>
      </c>
      <c r="AD159" s="6" t="s">
        <v>1703</v>
      </c>
      <c r="AE159" s="6" t="s">
        <v>1703</v>
      </c>
      <c r="AF159" s="6" t="s">
        <v>1703</v>
      </c>
      <c r="AN159" s="6" t="s">
        <v>1704</v>
      </c>
      <c r="AO159" s="6" t="s">
        <v>943</v>
      </c>
      <c r="AP159" s="6" t="s">
        <v>1645</v>
      </c>
    </row>
    <row r="160" spans="1:44" x14ac:dyDescent="0.2">
      <c r="A160" s="6">
        <v>1070597</v>
      </c>
      <c r="C160" s="6" t="str">
        <f t="shared" si="8"/>
        <v>Cultural Site</v>
      </c>
      <c r="D160" s="6" t="str">
        <f t="shared" si="9"/>
        <v>Cultural Site - SP5b-CR1-1206-F1-3</v>
      </c>
      <c r="E160" s="6" t="str">
        <f t="shared" si="10"/>
        <v>Culturally Modified Tree (n-=1)</v>
      </c>
      <c r="F160" s="6" t="s">
        <v>1717</v>
      </c>
      <c r="G160" s="6" t="str">
        <f t="shared" si="11"/>
        <v>Tree</v>
      </c>
      <c r="K160" s="6">
        <v>1070588.858</v>
      </c>
      <c r="M160" s="6">
        <v>595984</v>
      </c>
      <c r="N160" s="6">
        <v>5453724</v>
      </c>
      <c r="O160" s="6" t="s">
        <v>1114</v>
      </c>
      <c r="P160" s="6" t="s">
        <v>1439</v>
      </c>
      <c r="Q160" s="6" t="s">
        <v>1440</v>
      </c>
      <c r="R160" s="6">
        <v>5</v>
      </c>
      <c r="S160" s="6" t="s">
        <v>1731</v>
      </c>
      <c r="T160" s="6" t="s">
        <v>1720</v>
      </c>
      <c r="U160" s="6" t="s">
        <v>1441</v>
      </c>
      <c r="W160" s="6" t="s">
        <v>904</v>
      </c>
      <c r="X160" s="6" t="s">
        <v>1709</v>
      </c>
      <c r="Y160" s="6" t="s">
        <v>906</v>
      </c>
      <c r="Z160" s="6" t="s">
        <v>907</v>
      </c>
      <c r="AA160" s="7">
        <v>44597</v>
      </c>
      <c r="AB160" s="6" t="s">
        <v>908</v>
      </c>
      <c r="AC160" s="6" t="s">
        <v>1703</v>
      </c>
      <c r="AD160" s="6" t="s">
        <v>1703</v>
      </c>
      <c r="AE160" s="6" t="s">
        <v>1703</v>
      </c>
      <c r="AF160" s="6" t="s">
        <v>1703</v>
      </c>
      <c r="AN160" s="6" t="s">
        <v>1704</v>
      </c>
      <c r="AO160" s="6" t="s">
        <v>943</v>
      </c>
      <c r="AP160" s="6" t="s">
        <v>1645</v>
      </c>
      <c r="AQ160" s="6">
        <v>130</v>
      </c>
    </row>
    <row r="161" spans="1:44" x14ac:dyDescent="0.2">
      <c r="A161" s="6">
        <v>1070597</v>
      </c>
      <c r="C161" s="6" t="str">
        <f t="shared" si="8"/>
        <v>Cultural Site</v>
      </c>
      <c r="D161" s="6" t="str">
        <f t="shared" si="9"/>
        <v>Cultural Site - SP5b-CR1-1206-F1-3</v>
      </c>
      <c r="E161" s="6" t="str">
        <f t="shared" si="10"/>
        <v>Culturally Modified Tree (n-=1)</v>
      </c>
      <c r="F161" s="6" t="s">
        <v>1717</v>
      </c>
      <c r="G161" s="6" t="str">
        <f t="shared" si="11"/>
        <v>Tree</v>
      </c>
      <c r="K161" s="6">
        <v>1070588.858</v>
      </c>
      <c r="M161" s="6">
        <v>595984</v>
      </c>
      <c r="N161" s="6">
        <v>5453724</v>
      </c>
      <c r="O161" s="6" t="s">
        <v>1114</v>
      </c>
      <c r="P161" s="6" t="s">
        <v>1439</v>
      </c>
      <c r="Q161" s="6" t="s">
        <v>1440</v>
      </c>
      <c r="R161" s="6">
        <v>5</v>
      </c>
      <c r="S161" s="6" t="s">
        <v>1731</v>
      </c>
      <c r="T161" s="6" t="s">
        <v>1720</v>
      </c>
      <c r="U161" s="6" t="s">
        <v>1441</v>
      </c>
      <c r="W161" s="6" t="s">
        <v>904</v>
      </c>
      <c r="X161" s="6" t="s">
        <v>1709</v>
      </c>
      <c r="Y161" s="6" t="s">
        <v>906</v>
      </c>
      <c r="Z161" s="6" t="s">
        <v>907</v>
      </c>
      <c r="AA161" s="7">
        <v>44597</v>
      </c>
      <c r="AB161" s="6" t="s">
        <v>908</v>
      </c>
      <c r="AC161" s="6" t="s">
        <v>1703</v>
      </c>
      <c r="AD161" s="6" t="s">
        <v>1703</v>
      </c>
      <c r="AE161" s="6" t="s">
        <v>1703</v>
      </c>
      <c r="AF161" s="6" t="s">
        <v>1703</v>
      </c>
      <c r="AN161" s="6" t="s">
        <v>1704</v>
      </c>
      <c r="AO161" s="6" t="s">
        <v>943</v>
      </c>
      <c r="AP161" s="6" t="s">
        <v>1645</v>
      </c>
      <c r="AQ161" s="6">
        <v>276</v>
      </c>
      <c r="AR161" s="6">
        <v>130</v>
      </c>
    </row>
    <row r="162" spans="1:44" x14ac:dyDescent="0.2">
      <c r="A162" s="6">
        <v>1000264</v>
      </c>
      <c r="C162" s="6" t="str">
        <f t="shared" si="8"/>
        <v>Cultural Site</v>
      </c>
      <c r="D162" s="6" t="str">
        <f t="shared" si="9"/>
        <v>Cultural Site - TMEP5B20-4</v>
      </c>
      <c r="E162" s="6" t="str">
        <f t="shared" si="10"/>
        <v>Culturally Modified Tree (n=1, associated with 16-Stantec-MJB-002 - in same KP range)</v>
      </c>
      <c r="F162" s="6" t="s">
        <v>1717</v>
      </c>
      <c r="G162" s="6" t="str">
        <f t="shared" si="11"/>
        <v>Tree</v>
      </c>
      <c r="K162" s="6">
        <v>1000268.1459999999</v>
      </c>
      <c r="M162" s="6">
        <v>635350</v>
      </c>
      <c r="N162" s="6">
        <v>5495212</v>
      </c>
      <c r="O162" s="6" t="s">
        <v>1114</v>
      </c>
      <c r="P162" s="6" t="s">
        <v>1181</v>
      </c>
      <c r="Q162" s="6" t="s">
        <v>1182</v>
      </c>
      <c r="R162" s="6">
        <v>0</v>
      </c>
      <c r="S162" s="6" t="s">
        <v>1731</v>
      </c>
      <c r="T162" s="6" t="s">
        <v>1720</v>
      </c>
      <c r="U162" s="6" t="s">
        <v>1183</v>
      </c>
      <c r="W162" s="6" t="s">
        <v>904</v>
      </c>
      <c r="X162" s="6" t="s">
        <v>1184</v>
      </c>
      <c r="Y162" s="6" t="s">
        <v>906</v>
      </c>
      <c r="Z162" s="6" t="s">
        <v>907</v>
      </c>
      <c r="AA162" s="7">
        <v>44597</v>
      </c>
      <c r="AB162" s="6" t="s">
        <v>908</v>
      </c>
      <c r="AC162" s="6" t="s">
        <v>947</v>
      </c>
      <c r="AD162" s="6" t="s">
        <v>947</v>
      </c>
      <c r="AE162" s="6" t="s">
        <v>947</v>
      </c>
      <c r="AF162" s="6" t="s">
        <v>947</v>
      </c>
      <c r="AL162" s="6" t="s">
        <v>1181</v>
      </c>
      <c r="AO162" s="6" t="s">
        <v>943</v>
      </c>
      <c r="AP162" s="6" t="s">
        <v>1646</v>
      </c>
    </row>
    <row r="163" spans="1:44" x14ac:dyDescent="0.2">
      <c r="A163" s="6">
        <v>1000264</v>
      </c>
      <c r="C163" s="6" t="str">
        <f t="shared" si="8"/>
        <v>Cultural Site</v>
      </c>
      <c r="D163" s="6" t="str">
        <f t="shared" si="9"/>
        <v>Cultural Site - TMEP5B20-4</v>
      </c>
      <c r="E163" s="6" t="str">
        <f t="shared" si="10"/>
        <v>Culturally Modified Tree (n=1, associated with 16-Stantec-MJB-002 - in same KP range)</v>
      </c>
      <c r="F163" s="6" t="s">
        <v>1717</v>
      </c>
      <c r="G163" s="6" t="str">
        <f t="shared" si="11"/>
        <v>Tree</v>
      </c>
      <c r="K163" s="6">
        <v>1000268.1459999999</v>
      </c>
      <c r="M163" s="6">
        <v>635350</v>
      </c>
      <c r="N163" s="6">
        <v>5495212</v>
      </c>
      <c r="O163" s="6" t="s">
        <v>1114</v>
      </c>
      <c r="P163" s="6" t="s">
        <v>1181</v>
      </c>
      <c r="Q163" s="6" t="s">
        <v>1182</v>
      </c>
      <c r="R163" s="6">
        <v>0</v>
      </c>
      <c r="S163" s="6" t="s">
        <v>1731</v>
      </c>
      <c r="T163" s="6" t="s">
        <v>1720</v>
      </c>
      <c r="U163" s="6" t="s">
        <v>1183</v>
      </c>
      <c r="W163" s="6" t="s">
        <v>904</v>
      </c>
      <c r="X163" s="6" t="s">
        <v>1184</v>
      </c>
      <c r="Y163" s="6" t="s">
        <v>906</v>
      </c>
      <c r="Z163" s="6" t="s">
        <v>907</v>
      </c>
      <c r="AA163" s="7">
        <v>44597</v>
      </c>
      <c r="AB163" s="6" t="s">
        <v>908</v>
      </c>
      <c r="AC163" s="6" t="s">
        <v>947</v>
      </c>
      <c r="AD163" s="6" t="s">
        <v>947</v>
      </c>
      <c r="AE163" s="6" t="s">
        <v>947</v>
      </c>
      <c r="AF163" s="6" t="s">
        <v>947</v>
      </c>
      <c r="AL163" s="6" t="s">
        <v>1181</v>
      </c>
      <c r="AO163" s="6" t="s">
        <v>943</v>
      </c>
      <c r="AP163" s="6" t="s">
        <v>1646</v>
      </c>
    </row>
    <row r="164" spans="1:44" x14ac:dyDescent="0.2">
      <c r="A164" s="6">
        <v>1000264</v>
      </c>
      <c r="C164" s="6" t="str">
        <f t="shared" si="8"/>
        <v>Cultural Site</v>
      </c>
      <c r="D164" s="6" t="str">
        <f t="shared" si="9"/>
        <v>Cultural Site - TMEP5B20-4</v>
      </c>
      <c r="E164" s="6" t="str">
        <f t="shared" si="10"/>
        <v>Culturally Modified Tree (n=1, associated with 16-Stantec-MJB-002 - in same KP range)</v>
      </c>
      <c r="F164" s="6" t="s">
        <v>1717</v>
      </c>
      <c r="G164" s="6" t="str">
        <f t="shared" si="11"/>
        <v>Tree</v>
      </c>
      <c r="K164" s="6">
        <v>1000268.1459999999</v>
      </c>
      <c r="M164" s="6">
        <v>635350</v>
      </c>
      <c r="N164" s="6">
        <v>5495212</v>
      </c>
      <c r="O164" s="6" t="s">
        <v>1114</v>
      </c>
      <c r="P164" s="6" t="s">
        <v>1181</v>
      </c>
      <c r="Q164" s="6" t="s">
        <v>1182</v>
      </c>
      <c r="R164" s="6">
        <v>0</v>
      </c>
      <c r="S164" s="6" t="s">
        <v>1731</v>
      </c>
      <c r="T164" s="6" t="s">
        <v>1720</v>
      </c>
      <c r="U164" s="6" t="s">
        <v>1183</v>
      </c>
      <c r="W164" s="6" t="s">
        <v>904</v>
      </c>
      <c r="X164" s="6" t="s">
        <v>1184</v>
      </c>
      <c r="Y164" s="6" t="s">
        <v>906</v>
      </c>
      <c r="Z164" s="6" t="s">
        <v>907</v>
      </c>
      <c r="AA164" s="7">
        <v>44597</v>
      </c>
      <c r="AB164" s="6" t="s">
        <v>908</v>
      </c>
      <c r="AC164" s="6" t="s">
        <v>947</v>
      </c>
      <c r="AD164" s="6" t="s">
        <v>947</v>
      </c>
      <c r="AE164" s="6" t="s">
        <v>947</v>
      </c>
      <c r="AF164" s="6" t="s">
        <v>947</v>
      </c>
      <c r="AL164" s="6" t="s">
        <v>1181</v>
      </c>
      <c r="AO164" s="6" t="s">
        <v>943</v>
      </c>
      <c r="AP164" s="6" t="s">
        <v>1646</v>
      </c>
      <c r="AQ164" s="6">
        <v>28</v>
      </c>
    </row>
    <row r="165" spans="1:44" x14ac:dyDescent="0.2">
      <c r="A165" s="6">
        <v>1000264</v>
      </c>
      <c r="C165" s="6" t="str">
        <f t="shared" si="8"/>
        <v>Cultural Site</v>
      </c>
      <c r="D165" s="6" t="str">
        <f t="shared" si="9"/>
        <v>Cultural Site - TMEP5B20-4</v>
      </c>
      <c r="E165" s="6" t="str">
        <f t="shared" si="10"/>
        <v>Culturally Modified Tree (n=1, associated with 16-Stantec-MJB-002 - in same KP range)</v>
      </c>
      <c r="F165" s="6" t="s">
        <v>1717</v>
      </c>
      <c r="G165" s="6" t="str">
        <f t="shared" si="11"/>
        <v>Tree</v>
      </c>
      <c r="K165" s="6">
        <v>1000268.1459999999</v>
      </c>
      <c r="M165" s="6">
        <v>635350</v>
      </c>
      <c r="N165" s="6">
        <v>5495212</v>
      </c>
      <c r="O165" s="6" t="s">
        <v>1114</v>
      </c>
      <c r="P165" s="6" t="s">
        <v>1181</v>
      </c>
      <c r="Q165" s="6" t="s">
        <v>1182</v>
      </c>
      <c r="R165" s="6">
        <v>0</v>
      </c>
      <c r="S165" s="6" t="s">
        <v>1731</v>
      </c>
      <c r="T165" s="6" t="s">
        <v>1720</v>
      </c>
      <c r="U165" s="6" t="s">
        <v>1183</v>
      </c>
      <c r="W165" s="6" t="s">
        <v>904</v>
      </c>
      <c r="X165" s="6" t="s">
        <v>1184</v>
      </c>
      <c r="Y165" s="6" t="s">
        <v>906</v>
      </c>
      <c r="Z165" s="6" t="s">
        <v>907</v>
      </c>
      <c r="AA165" s="7">
        <v>44597</v>
      </c>
      <c r="AB165" s="6" t="s">
        <v>908</v>
      </c>
      <c r="AC165" s="6" t="s">
        <v>947</v>
      </c>
      <c r="AD165" s="6" t="s">
        <v>947</v>
      </c>
      <c r="AE165" s="6" t="s">
        <v>947</v>
      </c>
      <c r="AF165" s="6" t="s">
        <v>947</v>
      </c>
      <c r="AL165" s="6" t="s">
        <v>1181</v>
      </c>
      <c r="AO165" s="6" t="s">
        <v>943</v>
      </c>
      <c r="AP165" s="6" t="s">
        <v>1646</v>
      </c>
      <c r="AQ165" s="6">
        <v>174</v>
      </c>
      <c r="AR165" s="6">
        <v>28</v>
      </c>
    </row>
    <row r="166" spans="1:44" x14ac:dyDescent="0.2">
      <c r="A166" s="6">
        <v>1070589</v>
      </c>
      <c r="C166" s="6" t="str">
        <f t="shared" si="8"/>
        <v>Cultural Site</v>
      </c>
      <c r="D166" s="6" t="str">
        <f t="shared" si="9"/>
        <v>Cultural Site - SP5b-CR1-1206-F1-4</v>
      </c>
      <c r="E166" s="6" t="str">
        <f t="shared" si="10"/>
        <v>Culturally Modified Tree (n=1)</v>
      </c>
      <c r="F166" s="6" t="s">
        <v>1717</v>
      </c>
      <c r="G166" s="6" t="str">
        <f t="shared" si="11"/>
        <v>Tree</v>
      </c>
      <c r="K166" s="6">
        <v>1070587.054</v>
      </c>
      <c r="M166" s="6">
        <v>595989</v>
      </c>
      <c r="N166" s="6">
        <v>5453725</v>
      </c>
      <c r="O166" s="6" t="s">
        <v>1114</v>
      </c>
      <c r="P166" s="6" t="s">
        <v>1433</v>
      </c>
      <c r="Q166" s="6" t="s">
        <v>1434</v>
      </c>
      <c r="R166" s="6">
        <v>5</v>
      </c>
      <c r="S166" s="6" t="s">
        <v>1731</v>
      </c>
      <c r="T166" s="6" t="s">
        <v>1720</v>
      </c>
      <c r="U166" s="6" t="s">
        <v>1435</v>
      </c>
      <c r="W166" s="6" t="s">
        <v>904</v>
      </c>
      <c r="X166" s="6" t="s">
        <v>1702</v>
      </c>
      <c r="Y166" s="6" t="s">
        <v>906</v>
      </c>
      <c r="Z166" s="6" t="s">
        <v>907</v>
      </c>
      <c r="AA166" s="7">
        <v>44597</v>
      </c>
      <c r="AB166" s="6" t="s">
        <v>908</v>
      </c>
      <c r="AC166" s="6" t="s">
        <v>1703</v>
      </c>
      <c r="AD166" s="6" t="s">
        <v>1703</v>
      </c>
      <c r="AE166" s="6" t="s">
        <v>1703</v>
      </c>
      <c r="AF166" s="6" t="s">
        <v>1703</v>
      </c>
      <c r="AN166" s="6" t="s">
        <v>1704</v>
      </c>
      <c r="AO166" s="6" t="s">
        <v>943</v>
      </c>
      <c r="AP166" s="6" t="s">
        <v>1645</v>
      </c>
    </row>
    <row r="167" spans="1:44" x14ac:dyDescent="0.2">
      <c r="A167" s="6">
        <v>1070603</v>
      </c>
      <c r="C167" s="6" t="str">
        <f t="shared" si="8"/>
        <v>Cultural Site</v>
      </c>
      <c r="D167" s="6" t="str">
        <f t="shared" si="9"/>
        <v>Cultural Site - SP5b-CR1-1206-F1-2</v>
      </c>
      <c r="E167" s="6" t="str">
        <f t="shared" si="10"/>
        <v>Culturally Modified Tree (n=1)</v>
      </c>
      <c r="F167" s="6" t="s">
        <v>1717</v>
      </c>
      <c r="G167" s="6" t="str">
        <f t="shared" si="11"/>
        <v>Tree</v>
      </c>
      <c r="K167" s="6">
        <v>1070585.4029999999</v>
      </c>
      <c r="M167" s="6">
        <v>595981</v>
      </c>
      <c r="N167" s="6">
        <v>5453728</v>
      </c>
      <c r="O167" s="6" t="s">
        <v>1114</v>
      </c>
      <c r="P167" s="6" t="s">
        <v>1442</v>
      </c>
      <c r="Q167" s="6" t="s">
        <v>1443</v>
      </c>
      <c r="R167" s="6">
        <v>5</v>
      </c>
      <c r="S167" s="6" t="s">
        <v>1731</v>
      </c>
      <c r="T167" s="6" t="s">
        <v>1720</v>
      </c>
      <c r="U167" s="6" t="s">
        <v>1435</v>
      </c>
      <c r="W167" s="6" t="s">
        <v>904</v>
      </c>
      <c r="X167" s="6" t="s">
        <v>1710</v>
      </c>
      <c r="Y167" s="6" t="s">
        <v>906</v>
      </c>
      <c r="Z167" s="6" t="s">
        <v>907</v>
      </c>
      <c r="AA167" s="7">
        <v>44597</v>
      </c>
      <c r="AB167" s="6" t="s">
        <v>908</v>
      </c>
      <c r="AC167" s="6" t="s">
        <v>1703</v>
      </c>
      <c r="AD167" s="6" t="s">
        <v>1703</v>
      </c>
      <c r="AE167" s="6" t="s">
        <v>1703</v>
      </c>
      <c r="AF167" s="6" t="s">
        <v>1703</v>
      </c>
      <c r="AN167" s="6" t="s">
        <v>1704</v>
      </c>
      <c r="AO167" s="6" t="s">
        <v>943</v>
      </c>
      <c r="AP167" s="6" t="s">
        <v>1645</v>
      </c>
    </row>
    <row r="168" spans="1:44" x14ac:dyDescent="0.2">
      <c r="A168" s="6">
        <v>1070615</v>
      </c>
      <c r="C168" s="6" t="str">
        <f t="shared" si="8"/>
        <v>Cultural Site</v>
      </c>
      <c r="D168" s="6" t="str">
        <f t="shared" si="9"/>
        <v>Cultural Site - SP5b-CR1-1206-F1-1</v>
      </c>
      <c r="E168" s="6" t="str">
        <f t="shared" si="10"/>
        <v>Culturally Modified Tree (n=1)</v>
      </c>
      <c r="F168" s="6" t="s">
        <v>1717</v>
      </c>
      <c r="G168" s="6" t="str">
        <f t="shared" si="11"/>
        <v>Tree</v>
      </c>
      <c r="K168" s="6">
        <v>1070592.7760000001</v>
      </c>
      <c r="M168" s="6">
        <v>595954</v>
      </c>
      <c r="N168" s="6">
        <v>5453725</v>
      </c>
      <c r="O168" s="6" t="s">
        <v>1114</v>
      </c>
      <c r="P168" s="6" t="s">
        <v>1444</v>
      </c>
      <c r="Q168" s="6" t="s">
        <v>902</v>
      </c>
      <c r="R168" s="6">
        <v>5</v>
      </c>
      <c r="S168" s="6" t="s">
        <v>1731</v>
      </c>
      <c r="T168" s="6" t="s">
        <v>1720</v>
      </c>
      <c r="U168" s="6" t="s">
        <v>1435</v>
      </c>
      <c r="W168" s="6" t="s">
        <v>904</v>
      </c>
      <c r="X168" s="6" t="s">
        <v>1711</v>
      </c>
      <c r="Y168" s="6" t="s">
        <v>906</v>
      </c>
      <c r="Z168" s="6" t="s">
        <v>907</v>
      </c>
      <c r="AA168" s="7">
        <v>44609</v>
      </c>
      <c r="AB168" s="6" t="s">
        <v>908</v>
      </c>
      <c r="AC168" s="6" t="s">
        <v>1712</v>
      </c>
      <c r="AD168" s="6" t="s">
        <v>1712</v>
      </c>
      <c r="AE168" s="6" t="s">
        <v>1712</v>
      </c>
      <c r="AF168" s="6" t="s">
        <v>1712</v>
      </c>
      <c r="AN168" s="6" t="s">
        <v>1704</v>
      </c>
      <c r="AO168" s="6" t="s">
        <v>943</v>
      </c>
      <c r="AP168" s="6" t="s">
        <v>1646</v>
      </c>
    </row>
    <row r="169" spans="1:44" x14ac:dyDescent="0.2">
      <c r="A169" s="6">
        <v>1070589</v>
      </c>
      <c r="C169" s="6" t="str">
        <f t="shared" si="8"/>
        <v>Cultural Site</v>
      </c>
      <c r="D169" s="6" t="str">
        <f t="shared" si="9"/>
        <v>Cultural Site - SP5b-CR1-1206-F1-4</v>
      </c>
      <c r="E169" s="6" t="str">
        <f t="shared" si="10"/>
        <v>Culturally Modified Tree (n=1)</v>
      </c>
      <c r="F169" s="6" t="s">
        <v>1717</v>
      </c>
      <c r="G169" s="6" t="str">
        <f t="shared" si="11"/>
        <v>Tree</v>
      </c>
      <c r="K169" s="6">
        <v>1070587.054</v>
      </c>
      <c r="M169" s="6">
        <v>595989</v>
      </c>
      <c r="N169" s="6">
        <v>5453725</v>
      </c>
      <c r="O169" s="6" t="s">
        <v>1114</v>
      </c>
      <c r="P169" s="6" t="s">
        <v>1433</v>
      </c>
      <c r="Q169" s="6" t="s">
        <v>1434</v>
      </c>
      <c r="R169" s="6">
        <v>5</v>
      </c>
      <c r="S169" s="6" t="s">
        <v>1731</v>
      </c>
      <c r="T169" s="6" t="s">
        <v>1720</v>
      </c>
      <c r="U169" s="6" t="s">
        <v>1435</v>
      </c>
      <c r="W169" s="6" t="s">
        <v>904</v>
      </c>
      <c r="X169" s="6" t="s">
        <v>1702</v>
      </c>
      <c r="Y169" s="6" t="s">
        <v>906</v>
      </c>
      <c r="Z169" s="6" t="s">
        <v>907</v>
      </c>
      <c r="AA169" s="7">
        <v>44597</v>
      </c>
      <c r="AB169" s="6" t="s">
        <v>908</v>
      </c>
      <c r="AC169" s="6" t="s">
        <v>1703</v>
      </c>
      <c r="AD169" s="6" t="s">
        <v>1703</v>
      </c>
      <c r="AE169" s="6" t="s">
        <v>1703</v>
      </c>
      <c r="AF169" s="6" t="s">
        <v>1703</v>
      </c>
      <c r="AN169" s="6" t="s">
        <v>1704</v>
      </c>
      <c r="AO169" s="6" t="s">
        <v>943</v>
      </c>
      <c r="AP169" s="6" t="s">
        <v>1645</v>
      </c>
    </row>
    <row r="170" spans="1:44" x14ac:dyDescent="0.2">
      <c r="A170" s="6">
        <v>1070603</v>
      </c>
      <c r="C170" s="6" t="str">
        <f t="shared" si="8"/>
        <v>Cultural Site</v>
      </c>
      <c r="D170" s="6" t="str">
        <f t="shared" si="9"/>
        <v>Cultural Site - SP5b-CR1-1206-F1-2</v>
      </c>
      <c r="E170" s="6" t="str">
        <f t="shared" si="10"/>
        <v>Culturally Modified Tree (n=1)</v>
      </c>
      <c r="F170" s="6" t="s">
        <v>1717</v>
      </c>
      <c r="G170" s="6" t="str">
        <f t="shared" si="11"/>
        <v>Tree</v>
      </c>
      <c r="K170" s="6">
        <v>1070585.4029999999</v>
      </c>
      <c r="M170" s="6">
        <v>595981</v>
      </c>
      <c r="N170" s="6">
        <v>5453728</v>
      </c>
      <c r="O170" s="6" t="s">
        <v>1114</v>
      </c>
      <c r="P170" s="6" t="s">
        <v>1442</v>
      </c>
      <c r="Q170" s="6" t="s">
        <v>1443</v>
      </c>
      <c r="R170" s="6">
        <v>5</v>
      </c>
      <c r="S170" s="6" t="s">
        <v>1731</v>
      </c>
      <c r="T170" s="6" t="s">
        <v>1720</v>
      </c>
      <c r="U170" s="6" t="s">
        <v>1435</v>
      </c>
      <c r="W170" s="6" t="s">
        <v>904</v>
      </c>
      <c r="X170" s="6" t="s">
        <v>1710</v>
      </c>
      <c r="Y170" s="6" t="s">
        <v>906</v>
      </c>
      <c r="Z170" s="6" t="s">
        <v>907</v>
      </c>
      <c r="AA170" s="7">
        <v>44597</v>
      </c>
      <c r="AB170" s="6" t="s">
        <v>908</v>
      </c>
      <c r="AC170" s="6" t="s">
        <v>1703</v>
      </c>
      <c r="AD170" s="6" t="s">
        <v>1703</v>
      </c>
      <c r="AE170" s="6" t="s">
        <v>1703</v>
      </c>
      <c r="AF170" s="6" t="s">
        <v>1703</v>
      </c>
      <c r="AN170" s="6" t="s">
        <v>1704</v>
      </c>
      <c r="AO170" s="6" t="s">
        <v>943</v>
      </c>
      <c r="AP170" s="6" t="s">
        <v>1645</v>
      </c>
    </row>
    <row r="171" spans="1:44" x14ac:dyDescent="0.2">
      <c r="A171" s="6">
        <v>1070615</v>
      </c>
      <c r="C171" s="6" t="str">
        <f t="shared" si="8"/>
        <v>Cultural Site</v>
      </c>
      <c r="D171" s="6" t="str">
        <f t="shared" si="9"/>
        <v>Cultural Site - SP5b-CR1-1206-F1-1</v>
      </c>
      <c r="E171" s="6" t="str">
        <f t="shared" si="10"/>
        <v>Culturally Modified Tree (n=1)</v>
      </c>
      <c r="F171" s="6" t="s">
        <v>1717</v>
      </c>
      <c r="G171" s="6" t="str">
        <f t="shared" si="11"/>
        <v>Tree</v>
      </c>
      <c r="K171" s="6">
        <v>1070592.7760000001</v>
      </c>
      <c r="M171" s="6">
        <v>595954</v>
      </c>
      <c r="N171" s="6">
        <v>5453725</v>
      </c>
      <c r="O171" s="6" t="s">
        <v>1114</v>
      </c>
      <c r="P171" s="6" t="s">
        <v>1444</v>
      </c>
      <c r="Q171" s="6" t="s">
        <v>902</v>
      </c>
      <c r="R171" s="6">
        <v>5</v>
      </c>
      <c r="S171" s="6" t="s">
        <v>1731</v>
      </c>
      <c r="T171" s="6" t="s">
        <v>1720</v>
      </c>
      <c r="U171" s="6" t="s">
        <v>1435</v>
      </c>
      <c r="W171" s="6" t="s">
        <v>904</v>
      </c>
      <c r="X171" s="6" t="s">
        <v>1711</v>
      </c>
      <c r="Y171" s="6" t="s">
        <v>906</v>
      </c>
      <c r="Z171" s="6" t="s">
        <v>907</v>
      </c>
      <c r="AA171" s="7">
        <v>44609</v>
      </c>
      <c r="AB171" s="6" t="s">
        <v>908</v>
      </c>
      <c r="AC171" s="6" t="s">
        <v>1712</v>
      </c>
      <c r="AD171" s="6" t="s">
        <v>1712</v>
      </c>
      <c r="AE171" s="6" t="s">
        <v>1712</v>
      </c>
      <c r="AF171" s="6" t="s">
        <v>1712</v>
      </c>
      <c r="AN171" s="6" t="s">
        <v>1704</v>
      </c>
      <c r="AO171" s="6" t="s">
        <v>943</v>
      </c>
      <c r="AP171" s="6" t="s">
        <v>1646</v>
      </c>
    </row>
    <row r="172" spans="1:44" x14ac:dyDescent="0.2">
      <c r="A172" s="6">
        <v>1070589</v>
      </c>
      <c r="C172" s="6" t="str">
        <f t="shared" si="8"/>
        <v>Cultural Site</v>
      </c>
      <c r="D172" s="6" t="str">
        <f t="shared" si="9"/>
        <v>Cultural Site - SP5b-CR1-1206-F1-4</v>
      </c>
      <c r="E172" s="6" t="str">
        <f t="shared" si="10"/>
        <v>Culturally Modified Tree (n=1)</v>
      </c>
      <c r="F172" s="6" t="s">
        <v>1717</v>
      </c>
      <c r="G172" s="6" t="str">
        <f t="shared" si="11"/>
        <v>Tree</v>
      </c>
      <c r="K172" s="6">
        <v>1070587.054</v>
      </c>
      <c r="M172" s="6">
        <v>595989</v>
      </c>
      <c r="N172" s="6">
        <v>5453725</v>
      </c>
      <c r="O172" s="6" t="s">
        <v>1114</v>
      </c>
      <c r="P172" s="6" t="s">
        <v>1433</v>
      </c>
      <c r="Q172" s="6" t="s">
        <v>1434</v>
      </c>
      <c r="R172" s="6">
        <v>5</v>
      </c>
      <c r="S172" s="6" t="s">
        <v>1731</v>
      </c>
      <c r="T172" s="6" t="s">
        <v>1720</v>
      </c>
      <c r="U172" s="6" t="s">
        <v>1435</v>
      </c>
      <c r="W172" s="6" t="s">
        <v>904</v>
      </c>
      <c r="X172" s="6" t="s">
        <v>1702</v>
      </c>
      <c r="Y172" s="6" t="s">
        <v>906</v>
      </c>
      <c r="Z172" s="6" t="s">
        <v>907</v>
      </c>
      <c r="AA172" s="7">
        <v>44597</v>
      </c>
      <c r="AB172" s="6" t="s">
        <v>908</v>
      </c>
      <c r="AC172" s="6" t="s">
        <v>1703</v>
      </c>
      <c r="AD172" s="6" t="s">
        <v>1703</v>
      </c>
      <c r="AE172" s="6" t="s">
        <v>1703</v>
      </c>
      <c r="AF172" s="6" t="s">
        <v>1703</v>
      </c>
      <c r="AN172" s="6" t="s">
        <v>1704</v>
      </c>
      <c r="AO172" s="6" t="s">
        <v>943</v>
      </c>
      <c r="AP172" s="6" t="s">
        <v>1645</v>
      </c>
      <c r="AQ172" s="6">
        <v>127</v>
      </c>
    </row>
    <row r="173" spans="1:44" x14ac:dyDescent="0.2">
      <c r="A173" s="6">
        <v>1070603</v>
      </c>
      <c r="C173" s="6" t="str">
        <f t="shared" si="8"/>
        <v>Cultural Site</v>
      </c>
      <c r="D173" s="6" t="str">
        <f t="shared" si="9"/>
        <v>Cultural Site - SP5b-CR1-1206-F1-2</v>
      </c>
      <c r="E173" s="6" t="str">
        <f t="shared" si="10"/>
        <v>Culturally Modified Tree (n=1)</v>
      </c>
      <c r="F173" s="6" t="s">
        <v>1717</v>
      </c>
      <c r="G173" s="6" t="str">
        <f t="shared" si="11"/>
        <v>Tree</v>
      </c>
      <c r="K173" s="6">
        <v>1070585.4029999999</v>
      </c>
      <c r="M173" s="6">
        <v>595981</v>
      </c>
      <c r="N173" s="6">
        <v>5453728</v>
      </c>
      <c r="O173" s="6" t="s">
        <v>1114</v>
      </c>
      <c r="P173" s="6" t="s">
        <v>1442</v>
      </c>
      <c r="Q173" s="6" t="s">
        <v>1443</v>
      </c>
      <c r="R173" s="6">
        <v>5</v>
      </c>
      <c r="S173" s="6" t="s">
        <v>1731</v>
      </c>
      <c r="T173" s="6" t="s">
        <v>1720</v>
      </c>
      <c r="U173" s="6" t="s">
        <v>1435</v>
      </c>
      <c r="W173" s="6" t="s">
        <v>904</v>
      </c>
      <c r="X173" s="6" t="s">
        <v>1710</v>
      </c>
      <c r="Y173" s="6" t="s">
        <v>906</v>
      </c>
      <c r="Z173" s="6" t="s">
        <v>907</v>
      </c>
      <c r="AA173" s="7">
        <v>44597</v>
      </c>
      <c r="AB173" s="6" t="s">
        <v>908</v>
      </c>
      <c r="AC173" s="6" t="s">
        <v>1703</v>
      </c>
      <c r="AD173" s="6" t="s">
        <v>1703</v>
      </c>
      <c r="AE173" s="6" t="s">
        <v>1703</v>
      </c>
      <c r="AF173" s="6" t="s">
        <v>1703</v>
      </c>
      <c r="AN173" s="6" t="s">
        <v>1704</v>
      </c>
      <c r="AO173" s="6" t="s">
        <v>943</v>
      </c>
      <c r="AP173" s="6" t="s">
        <v>1645</v>
      </c>
      <c r="AQ173" s="6">
        <v>131</v>
      </c>
    </row>
    <row r="174" spans="1:44" x14ac:dyDescent="0.2">
      <c r="A174" s="6">
        <v>1070615</v>
      </c>
      <c r="C174" s="6" t="str">
        <f t="shared" si="8"/>
        <v>Cultural Site</v>
      </c>
      <c r="D174" s="6" t="str">
        <f t="shared" si="9"/>
        <v>Cultural Site - SP5b-CR1-1206-F1-1</v>
      </c>
      <c r="E174" s="6" t="str">
        <f t="shared" si="10"/>
        <v>Culturally Modified Tree (n=1)</v>
      </c>
      <c r="F174" s="6" t="s">
        <v>1717</v>
      </c>
      <c r="G174" s="6" t="str">
        <f t="shared" si="11"/>
        <v>Tree</v>
      </c>
      <c r="K174" s="6">
        <v>1070592.7760000001</v>
      </c>
      <c r="M174" s="6">
        <v>595954</v>
      </c>
      <c r="N174" s="6">
        <v>5453725</v>
      </c>
      <c r="O174" s="6" t="s">
        <v>1114</v>
      </c>
      <c r="P174" s="6" t="s">
        <v>1444</v>
      </c>
      <c r="Q174" s="6" t="s">
        <v>902</v>
      </c>
      <c r="R174" s="6">
        <v>5</v>
      </c>
      <c r="S174" s="6" t="s">
        <v>1731</v>
      </c>
      <c r="T174" s="6" t="s">
        <v>1720</v>
      </c>
      <c r="U174" s="6" t="s">
        <v>1435</v>
      </c>
      <c r="W174" s="6" t="s">
        <v>904</v>
      </c>
      <c r="X174" s="6" t="s">
        <v>1711</v>
      </c>
      <c r="Y174" s="6" t="s">
        <v>906</v>
      </c>
      <c r="Z174" s="6" t="s">
        <v>907</v>
      </c>
      <c r="AA174" s="7">
        <v>44609</v>
      </c>
      <c r="AB174" s="6" t="s">
        <v>908</v>
      </c>
      <c r="AC174" s="6" t="s">
        <v>1712</v>
      </c>
      <c r="AD174" s="6" t="s">
        <v>1712</v>
      </c>
      <c r="AE174" s="6" t="s">
        <v>1712</v>
      </c>
      <c r="AF174" s="6" t="s">
        <v>1712</v>
      </c>
      <c r="AN174" s="6" t="s">
        <v>1704</v>
      </c>
      <c r="AO174" s="6" t="s">
        <v>943</v>
      </c>
      <c r="AP174" s="6" t="s">
        <v>1646</v>
      </c>
      <c r="AQ174" s="6">
        <v>132</v>
      </c>
    </row>
    <row r="175" spans="1:44" x14ac:dyDescent="0.2">
      <c r="A175" s="6">
        <v>1070589</v>
      </c>
      <c r="C175" s="6" t="str">
        <f t="shared" si="8"/>
        <v>Cultural Site</v>
      </c>
      <c r="D175" s="6" t="str">
        <f t="shared" si="9"/>
        <v>Cultural Site - SP5b-CR1-1206-F1-4</v>
      </c>
      <c r="E175" s="6" t="str">
        <f t="shared" si="10"/>
        <v>Culturally Modified Tree (n=1)</v>
      </c>
      <c r="F175" s="6" t="s">
        <v>1717</v>
      </c>
      <c r="G175" s="6" t="str">
        <f t="shared" si="11"/>
        <v>Tree</v>
      </c>
      <c r="K175" s="6">
        <v>1070587.054</v>
      </c>
      <c r="M175" s="6">
        <v>595989</v>
      </c>
      <c r="N175" s="6">
        <v>5453725</v>
      </c>
      <c r="O175" s="6" t="s">
        <v>1114</v>
      </c>
      <c r="P175" s="6" t="s">
        <v>1433</v>
      </c>
      <c r="Q175" s="6" t="s">
        <v>1434</v>
      </c>
      <c r="R175" s="6">
        <v>5</v>
      </c>
      <c r="S175" s="6" t="s">
        <v>1731</v>
      </c>
      <c r="T175" s="6" t="s">
        <v>1720</v>
      </c>
      <c r="U175" s="6" t="s">
        <v>1435</v>
      </c>
      <c r="W175" s="6" t="s">
        <v>904</v>
      </c>
      <c r="X175" s="6" t="s">
        <v>1702</v>
      </c>
      <c r="Y175" s="6" t="s">
        <v>906</v>
      </c>
      <c r="Z175" s="6" t="s">
        <v>907</v>
      </c>
      <c r="AA175" s="7">
        <v>44597</v>
      </c>
      <c r="AB175" s="6" t="s">
        <v>908</v>
      </c>
      <c r="AC175" s="6" t="s">
        <v>1703</v>
      </c>
      <c r="AD175" s="6" t="s">
        <v>1703</v>
      </c>
      <c r="AE175" s="6" t="s">
        <v>1703</v>
      </c>
      <c r="AF175" s="6" t="s">
        <v>1703</v>
      </c>
      <c r="AN175" s="6" t="s">
        <v>1704</v>
      </c>
      <c r="AO175" s="6" t="s">
        <v>943</v>
      </c>
      <c r="AP175" s="6" t="s">
        <v>1645</v>
      </c>
      <c r="AQ175" s="6">
        <v>273</v>
      </c>
      <c r="AR175" s="6">
        <v>127</v>
      </c>
    </row>
    <row r="176" spans="1:44" x14ac:dyDescent="0.2">
      <c r="A176" s="6">
        <v>1070603</v>
      </c>
      <c r="C176" s="6" t="str">
        <f t="shared" si="8"/>
        <v>Cultural Site</v>
      </c>
      <c r="D176" s="6" t="str">
        <f t="shared" si="9"/>
        <v>Cultural Site - SP5b-CR1-1206-F1-2</v>
      </c>
      <c r="E176" s="6" t="str">
        <f t="shared" si="10"/>
        <v>Culturally Modified Tree (n=1)</v>
      </c>
      <c r="F176" s="6" t="s">
        <v>1717</v>
      </c>
      <c r="G176" s="6" t="str">
        <f t="shared" si="11"/>
        <v>Tree</v>
      </c>
      <c r="K176" s="6">
        <v>1070585.4029999999</v>
      </c>
      <c r="M176" s="6">
        <v>595981</v>
      </c>
      <c r="N176" s="6">
        <v>5453728</v>
      </c>
      <c r="O176" s="6" t="s">
        <v>1114</v>
      </c>
      <c r="P176" s="6" t="s">
        <v>1442</v>
      </c>
      <c r="Q176" s="6" t="s">
        <v>1443</v>
      </c>
      <c r="R176" s="6">
        <v>5</v>
      </c>
      <c r="S176" s="6" t="s">
        <v>1731</v>
      </c>
      <c r="T176" s="6" t="s">
        <v>1720</v>
      </c>
      <c r="U176" s="6" t="s">
        <v>1435</v>
      </c>
      <c r="W176" s="6" t="s">
        <v>904</v>
      </c>
      <c r="X176" s="6" t="s">
        <v>1710</v>
      </c>
      <c r="Y176" s="6" t="s">
        <v>906</v>
      </c>
      <c r="Z176" s="6" t="s">
        <v>907</v>
      </c>
      <c r="AA176" s="7">
        <v>44597</v>
      </c>
      <c r="AB176" s="6" t="s">
        <v>908</v>
      </c>
      <c r="AC176" s="6" t="s">
        <v>1703</v>
      </c>
      <c r="AD176" s="6" t="s">
        <v>1703</v>
      </c>
      <c r="AE176" s="6" t="s">
        <v>1703</v>
      </c>
      <c r="AF176" s="6" t="s">
        <v>1703</v>
      </c>
      <c r="AN176" s="6" t="s">
        <v>1704</v>
      </c>
      <c r="AO176" s="6" t="s">
        <v>943</v>
      </c>
      <c r="AP176" s="6" t="s">
        <v>1645</v>
      </c>
      <c r="AQ176" s="6">
        <v>277</v>
      </c>
      <c r="AR176" s="6">
        <v>131</v>
      </c>
    </row>
    <row r="177" spans="1:44" x14ac:dyDescent="0.2">
      <c r="A177" s="6">
        <v>1070615</v>
      </c>
      <c r="C177" s="6" t="str">
        <f t="shared" si="8"/>
        <v>Cultural Site</v>
      </c>
      <c r="D177" s="6" t="str">
        <f t="shared" si="9"/>
        <v>Cultural Site - SP5b-CR1-1206-F1-1</v>
      </c>
      <c r="E177" s="6" t="str">
        <f t="shared" si="10"/>
        <v>Culturally Modified Tree (n=1)</v>
      </c>
      <c r="F177" s="6" t="s">
        <v>1717</v>
      </c>
      <c r="G177" s="6" t="str">
        <f t="shared" si="11"/>
        <v>Tree</v>
      </c>
      <c r="K177" s="6">
        <v>1070592.7760000001</v>
      </c>
      <c r="M177" s="6">
        <v>595954</v>
      </c>
      <c r="N177" s="6">
        <v>5453725</v>
      </c>
      <c r="O177" s="6" t="s">
        <v>1114</v>
      </c>
      <c r="P177" s="6" t="s">
        <v>1444</v>
      </c>
      <c r="Q177" s="6" t="s">
        <v>902</v>
      </c>
      <c r="R177" s="6">
        <v>5</v>
      </c>
      <c r="S177" s="6" t="s">
        <v>1731</v>
      </c>
      <c r="T177" s="6" t="s">
        <v>1720</v>
      </c>
      <c r="U177" s="6" t="s">
        <v>1435</v>
      </c>
      <c r="W177" s="6" t="s">
        <v>904</v>
      </c>
      <c r="X177" s="6" t="s">
        <v>1711</v>
      </c>
      <c r="Y177" s="6" t="s">
        <v>906</v>
      </c>
      <c r="Z177" s="6" t="s">
        <v>907</v>
      </c>
      <c r="AA177" s="7">
        <v>44609</v>
      </c>
      <c r="AB177" s="6" t="s">
        <v>908</v>
      </c>
      <c r="AC177" s="6" t="s">
        <v>1712</v>
      </c>
      <c r="AD177" s="6" t="s">
        <v>1712</v>
      </c>
      <c r="AE177" s="6" t="s">
        <v>1712</v>
      </c>
      <c r="AF177" s="6" t="s">
        <v>1712</v>
      </c>
      <c r="AN177" s="6" t="s">
        <v>1704</v>
      </c>
      <c r="AO177" s="6" t="s">
        <v>943</v>
      </c>
      <c r="AP177" s="6" t="s">
        <v>1646</v>
      </c>
      <c r="AQ177" s="6">
        <v>278</v>
      </c>
      <c r="AR177" s="6">
        <v>132</v>
      </c>
    </row>
    <row r="178" spans="1:44" x14ac:dyDescent="0.2">
      <c r="A178" s="6">
        <v>1000237</v>
      </c>
      <c r="B178" s="6">
        <v>1000264</v>
      </c>
      <c r="C178" s="6" t="str">
        <f t="shared" si="8"/>
        <v>Cultural Site</v>
      </c>
      <c r="D178" s="6" t="str">
        <f t="shared" si="9"/>
        <v>Cultural Site - 16-Stantec-mjb-002; TMEP5B20-1</v>
      </c>
      <c r="E178" s="6" t="str">
        <f t="shared" si="10"/>
        <v>Culturally Modified Tree (n=3)</v>
      </c>
      <c r="F178" s="6" t="s">
        <v>1717</v>
      </c>
      <c r="G178" s="6" t="str">
        <f t="shared" si="11"/>
        <v>Tree</v>
      </c>
      <c r="K178" s="6">
        <v>1000231.196</v>
      </c>
      <c r="L178" s="6">
        <v>1000263.161</v>
      </c>
      <c r="M178" s="6">
        <v>635397</v>
      </c>
      <c r="N178" s="6">
        <v>5495272</v>
      </c>
      <c r="O178" s="6" t="s">
        <v>1114</v>
      </c>
      <c r="P178" s="6" t="s">
        <v>1170</v>
      </c>
      <c r="Q178" s="6" t="s">
        <v>902</v>
      </c>
      <c r="R178" s="6">
        <v>0</v>
      </c>
      <c r="S178" s="6" t="s">
        <v>1731</v>
      </c>
      <c r="T178" s="6" t="s">
        <v>1720</v>
      </c>
      <c r="U178" s="6" t="s">
        <v>1171</v>
      </c>
      <c r="W178" s="6" t="s">
        <v>904</v>
      </c>
      <c r="X178" s="6" t="s">
        <v>1172</v>
      </c>
      <c r="Y178" s="6" t="s">
        <v>906</v>
      </c>
      <c r="Z178" s="6" t="s">
        <v>907</v>
      </c>
      <c r="AA178" s="7">
        <v>44597</v>
      </c>
      <c r="AB178" s="6" t="s">
        <v>908</v>
      </c>
      <c r="AC178" s="6" t="s">
        <v>1173</v>
      </c>
      <c r="AD178" s="6" t="s">
        <v>1173</v>
      </c>
      <c r="AE178" s="6" t="s">
        <v>947</v>
      </c>
      <c r="AF178" s="6" t="s">
        <v>1174</v>
      </c>
      <c r="AJ178" s="6">
        <v>635374</v>
      </c>
      <c r="AK178" s="6">
        <v>5495276</v>
      </c>
      <c r="AL178" s="6" t="s">
        <v>1170</v>
      </c>
      <c r="AM178" s="6" t="s">
        <v>1168</v>
      </c>
      <c r="AO178" s="6" t="s">
        <v>943</v>
      </c>
      <c r="AP178" s="6" t="s">
        <v>1645</v>
      </c>
    </row>
    <row r="179" spans="1:44" x14ac:dyDescent="0.2">
      <c r="A179" s="6">
        <v>1000237</v>
      </c>
      <c r="B179" s="6">
        <v>1000264</v>
      </c>
      <c r="C179" s="6" t="str">
        <f t="shared" si="8"/>
        <v>Cultural Site</v>
      </c>
      <c r="D179" s="6" t="str">
        <f t="shared" si="9"/>
        <v>Cultural Site - 16-Stantec-mjb-002; TMEP5B20-1</v>
      </c>
      <c r="E179" s="6" t="str">
        <f t="shared" si="10"/>
        <v>Culturally Modified Tree (n=3)</v>
      </c>
      <c r="F179" s="6" t="s">
        <v>1717</v>
      </c>
      <c r="G179" s="6" t="str">
        <f t="shared" si="11"/>
        <v>Tree</v>
      </c>
      <c r="K179" s="6">
        <v>1000231.196</v>
      </c>
      <c r="L179" s="6">
        <v>1000263.161</v>
      </c>
      <c r="M179" s="6">
        <v>635397</v>
      </c>
      <c r="N179" s="6">
        <v>5495272</v>
      </c>
      <c r="O179" s="6" t="s">
        <v>1114</v>
      </c>
      <c r="P179" s="6" t="s">
        <v>1170</v>
      </c>
      <c r="Q179" s="6" t="s">
        <v>902</v>
      </c>
      <c r="R179" s="6">
        <v>0</v>
      </c>
      <c r="S179" s="6" t="s">
        <v>1731</v>
      </c>
      <c r="T179" s="6" t="s">
        <v>1720</v>
      </c>
      <c r="U179" s="6" t="s">
        <v>1171</v>
      </c>
      <c r="W179" s="6" t="s">
        <v>904</v>
      </c>
      <c r="X179" s="6" t="s">
        <v>1172</v>
      </c>
      <c r="Y179" s="6" t="s">
        <v>906</v>
      </c>
      <c r="Z179" s="6" t="s">
        <v>907</v>
      </c>
      <c r="AA179" s="7">
        <v>44597</v>
      </c>
      <c r="AB179" s="6" t="s">
        <v>908</v>
      </c>
      <c r="AC179" s="6" t="s">
        <v>1173</v>
      </c>
      <c r="AD179" s="6" t="s">
        <v>1173</v>
      </c>
      <c r="AE179" s="6" t="s">
        <v>947</v>
      </c>
      <c r="AF179" s="6" t="s">
        <v>1174</v>
      </c>
      <c r="AJ179" s="6">
        <v>635374</v>
      </c>
      <c r="AK179" s="6">
        <v>5495276</v>
      </c>
      <c r="AL179" s="6" t="s">
        <v>1170</v>
      </c>
      <c r="AM179" s="6" t="s">
        <v>1168</v>
      </c>
      <c r="AO179" s="6" t="s">
        <v>943</v>
      </c>
      <c r="AP179" s="6" t="s">
        <v>1645</v>
      </c>
    </row>
    <row r="180" spans="1:44" x14ac:dyDescent="0.2">
      <c r="A180" s="6">
        <v>1000237</v>
      </c>
      <c r="B180" s="6">
        <v>1000264</v>
      </c>
      <c r="C180" s="6" t="str">
        <f t="shared" si="8"/>
        <v>Cultural Site</v>
      </c>
      <c r="D180" s="6" t="str">
        <f t="shared" si="9"/>
        <v>Cultural Site - 16-Stantec-mjb-002; TMEP5B20-1</v>
      </c>
      <c r="E180" s="6" t="str">
        <f t="shared" si="10"/>
        <v>Culturally Modified Tree (n=3)</v>
      </c>
      <c r="F180" s="6" t="s">
        <v>1717</v>
      </c>
      <c r="G180" s="6" t="str">
        <f t="shared" si="11"/>
        <v>Tree</v>
      </c>
      <c r="K180" s="6">
        <v>1000231.196</v>
      </c>
      <c r="L180" s="6">
        <v>1000263.161</v>
      </c>
      <c r="M180" s="6">
        <v>635397</v>
      </c>
      <c r="N180" s="6">
        <v>5495272</v>
      </c>
      <c r="O180" s="6" t="s">
        <v>1114</v>
      </c>
      <c r="P180" s="6" t="s">
        <v>1170</v>
      </c>
      <c r="Q180" s="6" t="s">
        <v>902</v>
      </c>
      <c r="R180" s="6">
        <v>0</v>
      </c>
      <c r="S180" s="6" t="s">
        <v>1731</v>
      </c>
      <c r="T180" s="6" t="s">
        <v>1720</v>
      </c>
      <c r="U180" s="6" t="s">
        <v>1171</v>
      </c>
      <c r="W180" s="6" t="s">
        <v>904</v>
      </c>
      <c r="X180" s="6" t="s">
        <v>1172</v>
      </c>
      <c r="Y180" s="6" t="s">
        <v>906</v>
      </c>
      <c r="Z180" s="6" t="s">
        <v>907</v>
      </c>
      <c r="AA180" s="7">
        <v>44597</v>
      </c>
      <c r="AB180" s="6" t="s">
        <v>908</v>
      </c>
      <c r="AC180" s="6" t="s">
        <v>1173</v>
      </c>
      <c r="AD180" s="6" t="s">
        <v>1173</v>
      </c>
      <c r="AE180" s="6" t="s">
        <v>947</v>
      </c>
      <c r="AF180" s="6" t="s">
        <v>1174</v>
      </c>
      <c r="AJ180" s="6">
        <v>635374</v>
      </c>
      <c r="AK180" s="6">
        <v>5495276</v>
      </c>
      <c r="AL180" s="6" t="s">
        <v>1170</v>
      </c>
      <c r="AM180" s="6" t="s">
        <v>1168</v>
      </c>
      <c r="AO180" s="6" t="s">
        <v>943</v>
      </c>
      <c r="AP180" s="6" t="s">
        <v>1645</v>
      </c>
      <c r="AQ180" s="6">
        <v>24</v>
      </c>
    </row>
    <row r="181" spans="1:44" x14ac:dyDescent="0.2">
      <c r="A181" s="6">
        <v>1000237</v>
      </c>
      <c r="B181" s="6">
        <v>1000264</v>
      </c>
      <c r="C181" s="6" t="str">
        <f t="shared" si="8"/>
        <v>Cultural Site</v>
      </c>
      <c r="D181" s="6" t="str">
        <f t="shared" si="9"/>
        <v>Cultural Site - 16-Stantec-mjb-002; TMEP5B20-1</v>
      </c>
      <c r="E181" s="6" t="str">
        <f t="shared" si="10"/>
        <v>Culturally Modified Tree (n=3)</v>
      </c>
      <c r="F181" s="6" t="s">
        <v>1717</v>
      </c>
      <c r="G181" s="6" t="str">
        <f t="shared" si="11"/>
        <v>Tree</v>
      </c>
      <c r="K181" s="6">
        <v>1000231.196</v>
      </c>
      <c r="L181" s="6">
        <v>1000263.161</v>
      </c>
      <c r="M181" s="6">
        <v>635397</v>
      </c>
      <c r="N181" s="6">
        <v>5495272</v>
      </c>
      <c r="O181" s="6" t="s">
        <v>1114</v>
      </c>
      <c r="P181" s="6" t="s">
        <v>1170</v>
      </c>
      <c r="Q181" s="6" t="s">
        <v>902</v>
      </c>
      <c r="R181" s="6">
        <v>0</v>
      </c>
      <c r="S181" s="6" t="s">
        <v>1731</v>
      </c>
      <c r="T181" s="6" t="s">
        <v>1720</v>
      </c>
      <c r="U181" s="6" t="s">
        <v>1171</v>
      </c>
      <c r="W181" s="6" t="s">
        <v>904</v>
      </c>
      <c r="X181" s="6" t="s">
        <v>1172</v>
      </c>
      <c r="Y181" s="6" t="s">
        <v>906</v>
      </c>
      <c r="Z181" s="6" t="s">
        <v>907</v>
      </c>
      <c r="AA181" s="7">
        <v>44597</v>
      </c>
      <c r="AB181" s="6" t="s">
        <v>908</v>
      </c>
      <c r="AC181" s="6" t="s">
        <v>1173</v>
      </c>
      <c r="AD181" s="6" t="s">
        <v>1173</v>
      </c>
      <c r="AE181" s="6" t="s">
        <v>947</v>
      </c>
      <c r="AF181" s="6" t="s">
        <v>1174</v>
      </c>
      <c r="AJ181" s="6">
        <v>635374</v>
      </c>
      <c r="AK181" s="6">
        <v>5495276</v>
      </c>
      <c r="AL181" s="6" t="s">
        <v>1170</v>
      </c>
      <c r="AM181" s="6" t="s">
        <v>1168</v>
      </c>
      <c r="AO181" s="6" t="s">
        <v>943</v>
      </c>
      <c r="AP181" s="6" t="s">
        <v>1645</v>
      </c>
      <c r="AQ181" s="6">
        <v>170</v>
      </c>
      <c r="AR181" s="6">
        <v>24</v>
      </c>
    </row>
    <row r="182" spans="1:44" x14ac:dyDescent="0.2">
      <c r="A182" s="6">
        <v>1069903</v>
      </c>
      <c r="C182" s="6" t="str">
        <f t="shared" si="8"/>
        <v>Cultural Site</v>
      </c>
      <c r="D182" s="6" t="str">
        <f t="shared" si="9"/>
        <v>Cultural Site - SP5b-CR1-0403-2021-F1-3</v>
      </c>
      <c r="E182" s="6" t="str">
        <f t="shared" si="10"/>
        <v>Culturally Modified Tree (Post 1846AD), Bark Stripped (rectangular cedar)
Communities TBD</v>
      </c>
      <c r="F182" s="6" t="s">
        <v>1717</v>
      </c>
      <c r="G182" s="6" t="str">
        <f t="shared" si="11"/>
        <v>Tree</v>
      </c>
      <c r="K182" s="6">
        <v>1069902.0730000001</v>
      </c>
      <c r="M182" s="6">
        <v>596161</v>
      </c>
      <c r="N182" s="6">
        <v>5454349</v>
      </c>
      <c r="O182" s="6" t="s">
        <v>1114</v>
      </c>
      <c r="P182" s="6" t="s">
        <v>1427</v>
      </c>
      <c r="Q182" s="6" t="s">
        <v>1428</v>
      </c>
      <c r="R182" s="6">
        <v>3</v>
      </c>
      <c r="S182" s="6" t="s">
        <v>1731</v>
      </c>
      <c r="T182" s="6" t="s">
        <v>1720</v>
      </c>
      <c r="U182" s="6" t="s">
        <v>1429</v>
      </c>
      <c r="W182" s="6" t="s">
        <v>1425</v>
      </c>
      <c r="X182" s="6" t="s">
        <v>1430</v>
      </c>
      <c r="Y182" s="6" t="s">
        <v>906</v>
      </c>
      <c r="Z182" s="6" t="s">
        <v>907</v>
      </c>
      <c r="AA182" s="7">
        <v>44597</v>
      </c>
      <c r="AB182" s="6" t="s">
        <v>908</v>
      </c>
      <c r="AC182" s="6" t="s">
        <v>1700</v>
      </c>
      <c r="AD182" s="6" t="s">
        <v>1700</v>
      </c>
      <c r="AE182" s="6" t="s">
        <v>1157</v>
      </c>
      <c r="AF182" s="6" t="s">
        <v>1157</v>
      </c>
      <c r="AO182" s="6" t="s">
        <v>1193</v>
      </c>
      <c r="AP182" s="6" t="s">
        <v>1646</v>
      </c>
    </row>
    <row r="183" spans="1:44" x14ac:dyDescent="0.2">
      <c r="A183" s="6">
        <v>1069903</v>
      </c>
      <c r="C183" s="6" t="str">
        <f t="shared" si="8"/>
        <v>Cultural Site</v>
      </c>
      <c r="D183" s="6" t="str">
        <f t="shared" si="9"/>
        <v>Cultural Site - SP5b-CR1-0403-2021-F1-3</v>
      </c>
      <c r="E183" s="6" t="str">
        <f t="shared" si="10"/>
        <v>Culturally Modified Tree (Post 1846AD), Bark Stripped (rectangular cedar)
Communities TBD</v>
      </c>
      <c r="F183" s="6" t="s">
        <v>1717</v>
      </c>
      <c r="G183" s="6" t="str">
        <f t="shared" si="11"/>
        <v>Tree</v>
      </c>
      <c r="K183" s="6">
        <v>1069902.0730000001</v>
      </c>
      <c r="M183" s="6">
        <v>596161</v>
      </c>
      <c r="N183" s="6">
        <v>5454349</v>
      </c>
      <c r="O183" s="6" t="s">
        <v>1114</v>
      </c>
      <c r="P183" s="6" t="s">
        <v>1427</v>
      </c>
      <c r="Q183" s="6" t="s">
        <v>1428</v>
      </c>
      <c r="R183" s="6">
        <v>3</v>
      </c>
      <c r="S183" s="6" t="s">
        <v>1731</v>
      </c>
      <c r="T183" s="6" t="s">
        <v>1720</v>
      </c>
      <c r="U183" s="6" t="s">
        <v>1429</v>
      </c>
      <c r="W183" s="6" t="s">
        <v>1425</v>
      </c>
      <c r="X183" s="6" t="s">
        <v>1430</v>
      </c>
      <c r="Y183" s="6" t="s">
        <v>906</v>
      </c>
      <c r="Z183" s="6" t="s">
        <v>907</v>
      </c>
      <c r="AA183" s="7">
        <v>44597</v>
      </c>
      <c r="AB183" s="6" t="s">
        <v>908</v>
      </c>
      <c r="AC183" s="6" t="s">
        <v>1700</v>
      </c>
      <c r="AD183" s="6" t="s">
        <v>1700</v>
      </c>
      <c r="AE183" s="6" t="s">
        <v>1157</v>
      </c>
      <c r="AF183" s="6" t="s">
        <v>1157</v>
      </c>
      <c r="AO183" s="6" t="s">
        <v>1193</v>
      </c>
      <c r="AP183" s="6" t="s">
        <v>1646</v>
      </c>
    </row>
    <row r="184" spans="1:44" x14ac:dyDescent="0.2">
      <c r="A184" s="6">
        <v>1069903</v>
      </c>
      <c r="C184" s="6" t="str">
        <f t="shared" si="8"/>
        <v>Cultural Site</v>
      </c>
      <c r="D184" s="6" t="str">
        <f t="shared" si="9"/>
        <v>Cultural Site - SP5b-CR1-0403-2021-F1-3</v>
      </c>
      <c r="E184" s="6" t="str">
        <f t="shared" si="10"/>
        <v>Culturally Modified Tree (Post 1846AD), Bark Stripped (rectangular cedar)
Communities TBD</v>
      </c>
      <c r="F184" s="6" t="s">
        <v>1717</v>
      </c>
      <c r="G184" s="6" t="str">
        <f t="shared" si="11"/>
        <v>Tree</v>
      </c>
      <c r="K184" s="6">
        <v>1069902.0730000001</v>
      </c>
      <c r="M184" s="6">
        <v>596161</v>
      </c>
      <c r="N184" s="6">
        <v>5454349</v>
      </c>
      <c r="O184" s="6" t="s">
        <v>1114</v>
      </c>
      <c r="P184" s="6" t="s">
        <v>1427</v>
      </c>
      <c r="Q184" s="6" t="s">
        <v>1428</v>
      </c>
      <c r="R184" s="6">
        <v>3</v>
      </c>
      <c r="S184" s="6" t="s">
        <v>1731</v>
      </c>
      <c r="T184" s="6" t="s">
        <v>1720</v>
      </c>
      <c r="U184" s="6" t="s">
        <v>1429</v>
      </c>
      <c r="W184" s="6" t="s">
        <v>1425</v>
      </c>
      <c r="X184" s="6" t="s">
        <v>1430</v>
      </c>
      <c r="Y184" s="6" t="s">
        <v>906</v>
      </c>
      <c r="Z184" s="6" t="s">
        <v>907</v>
      </c>
      <c r="AA184" s="7">
        <v>44597</v>
      </c>
      <c r="AB184" s="6" t="s">
        <v>908</v>
      </c>
      <c r="AC184" s="6" t="s">
        <v>1700</v>
      </c>
      <c r="AD184" s="6" t="s">
        <v>1700</v>
      </c>
      <c r="AE184" s="6" t="s">
        <v>1157</v>
      </c>
      <c r="AF184" s="6" t="s">
        <v>1157</v>
      </c>
      <c r="AO184" s="6" t="s">
        <v>1193</v>
      </c>
      <c r="AP184" s="6" t="s">
        <v>1646</v>
      </c>
      <c r="AQ184" s="6">
        <v>125</v>
      </c>
    </row>
    <row r="185" spans="1:44" x14ac:dyDescent="0.2">
      <c r="A185" s="6">
        <v>1069903</v>
      </c>
      <c r="C185" s="6" t="str">
        <f t="shared" si="8"/>
        <v>Cultural Site</v>
      </c>
      <c r="D185" s="6" t="str">
        <f t="shared" si="9"/>
        <v>Cultural Site - SP5b-CR1-0403-2021-F1-3</v>
      </c>
      <c r="E185" s="6" t="str">
        <f t="shared" si="10"/>
        <v>Culturally Modified Tree (Post 1846AD), Bark Stripped (rectangular cedar)
Communities TBD</v>
      </c>
      <c r="F185" s="6" t="s">
        <v>1717</v>
      </c>
      <c r="G185" s="6" t="str">
        <f t="shared" si="11"/>
        <v>Tree</v>
      </c>
      <c r="K185" s="6">
        <v>1069902.0730000001</v>
      </c>
      <c r="M185" s="6">
        <v>596161</v>
      </c>
      <c r="N185" s="6">
        <v>5454349</v>
      </c>
      <c r="O185" s="6" t="s">
        <v>1114</v>
      </c>
      <c r="P185" s="6" t="s">
        <v>1427</v>
      </c>
      <c r="Q185" s="6" t="s">
        <v>1428</v>
      </c>
      <c r="R185" s="6">
        <v>3</v>
      </c>
      <c r="S185" s="6" t="s">
        <v>1731</v>
      </c>
      <c r="T185" s="6" t="s">
        <v>1720</v>
      </c>
      <c r="U185" s="6" t="s">
        <v>1429</v>
      </c>
      <c r="W185" s="6" t="s">
        <v>1425</v>
      </c>
      <c r="X185" s="6" t="s">
        <v>1430</v>
      </c>
      <c r="Y185" s="6" t="s">
        <v>906</v>
      </c>
      <c r="Z185" s="6" t="s">
        <v>907</v>
      </c>
      <c r="AA185" s="7">
        <v>44597</v>
      </c>
      <c r="AB185" s="6" t="s">
        <v>908</v>
      </c>
      <c r="AC185" s="6" t="s">
        <v>1700</v>
      </c>
      <c r="AD185" s="6" t="s">
        <v>1700</v>
      </c>
      <c r="AE185" s="6" t="s">
        <v>1157</v>
      </c>
      <c r="AF185" s="6" t="s">
        <v>1157</v>
      </c>
      <c r="AO185" s="6" t="s">
        <v>1193</v>
      </c>
      <c r="AP185" s="6" t="s">
        <v>1646</v>
      </c>
      <c r="AQ185" s="6">
        <v>271</v>
      </c>
      <c r="AR185" s="6">
        <v>125</v>
      </c>
    </row>
    <row r="186" spans="1:44" x14ac:dyDescent="0.2">
      <c r="A186" s="6">
        <v>1015881</v>
      </c>
      <c r="C186" s="6" t="str">
        <f t="shared" si="8"/>
        <v>Cultural Site</v>
      </c>
      <c r="D186" s="6" t="str">
        <f t="shared" si="9"/>
        <v>Cultural Site - SP5b-CR1-0521-2021-F1-1</v>
      </c>
      <c r="E186" s="6" t="str">
        <f t="shared" si="10"/>
        <v>Culturally Modified Tree (Post-1846)
Stó:lō</v>
      </c>
      <c r="F186" s="6" t="s">
        <v>1717</v>
      </c>
      <c r="G186" s="6" t="str">
        <f t="shared" si="11"/>
        <v>Tree</v>
      </c>
      <c r="K186" s="6">
        <v>1015877.52</v>
      </c>
      <c r="M186" s="6">
        <v>629111</v>
      </c>
      <c r="N186" s="6">
        <v>5483918</v>
      </c>
      <c r="O186" s="6" t="s">
        <v>1114</v>
      </c>
      <c r="P186" s="6" t="s">
        <v>1191</v>
      </c>
      <c r="Q186" s="6" t="s">
        <v>902</v>
      </c>
      <c r="R186" s="6">
        <v>6</v>
      </c>
      <c r="S186" s="6" t="s">
        <v>1731</v>
      </c>
      <c r="T186" s="6" t="s">
        <v>1720</v>
      </c>
      <c r="U186" s="6" t="s">
        <v>1194</v>
      </c>
      <c r="W186" s="6" t="s">
        <v>1195</v>
      </c>
      <c r="X186" s="6" t="s">
        <v>1196</v>
      </c>
      <c r="Y186" s="6" t="s">
        <v>1161</v>
      </c>
      <c r="Z186" s="6" t="s">
        <v>907</v>
      </c>
      <c r="AA186" s="7">
        <v>44597</v>
      </c>
      <c r="AB186" s="6" t="s">
        <v>908</v>
      </c>
      <c r="AC186" s="6" t="s">
        <v>1647</v>
      </c>
      <c r="AD186" s="6" t="s">
        <v>1647</v>
      </c>
      <c r="AE186" s="6" t="s">
        <v>1647</v>
      </c>
      <c r="AF186" s="6" t="s">
        <v>1647</v>
      </c>
      <c r="AL186" s="6" t="s">
        <v>1191</v>
      </c>
      <c r="AN186" s="6" t="s">
        <v>1192</v>
      </c>
      <c r="AO186" s="6" t="s">
        <v>1193</v>
      </c>
      <c r="AP186" s="6" t="s">
        <v>1646</v>
      </c>
    </row>
    <row r="187" spans="1:44" x14ac:dyDescent="0.2">
      <c r="A187" s="6">
        <v>1040312</v>
      </c>
      <c r="C187" s="6" t="str">
        <f t="shared" si="8"/>
        <v>Cultural Site</v>
      </c>
      <c r="D187" s="6" t="str">
        <f t="shared" si="9"/>
        <v>Cultural Site - SP5b-CR1-0624-2021-F1-1</v>
      </c>
      <c r="E187" s="6" t="str">
        <f t="shared" si="10"/>
        <v>Culturally Modified Tree (Post-1846)
Stó:lō</v>
      </c>
      <c r="F187" s="6" t="s">
        <v>1717</v>
      </c>
      <c r="G187" s="6" t="str">
        <f t="shared" si="11"/>
        <v>Tree</v>
      </c>
      <c r="K187" s="6">
        <v>1040314.028</v>
      </c>
      <c r="M187" s="6">
        <v>614979</v>
      </c>
      <c r="N187" s="6">
        <v>5470674</v>
      </c>
      <c r="O187" s="6" t="s">
        <v>1114</v>
      </c>
      <c r="P187" s="6" t="s">
        <v>1283</v>
      </c>
      <c r="Q187" s="6" t="s">
        <v>902</v>
      </c>
      <c r="R187" s="6">
        <v>5</v>
      </c>
      <c r="S187" s="6" t="s">
        <v>1731</v>
      </c>
      <c r="T187" s="6" t="s">
        <v>1720</v>
      </c>
      <c r="U187" s="6" t="s">
        <v>1194</v>
      </c>
      <c r="W187" s="6" t="s">
        <v>1285</v>
      </c>
      <c r="X187" s="6" t="s">
        <v>1286</v>
      </c>
      <c r="Y187" s="6" t="s">
        <v>1161</v>
      </c>
      <c r="Z187" s="6" t="s">
        <v>907</v>
      </c>
      <c r="AA187" s="7">
        <v>44597</v>
      </c>
      <c r="AB187" s="6" t="s">
        <v>908</v>
      </c>
      <c r="AC187" s="6" t="s">
        <v>1671</v>
      </c>
      <c r="AD187" s="6" t="s">
        <v>1671</v>
      </c>
      <c r="AE187" s="6" t="s">
        <v>1671</v>
      </c>
      <c r="AF187" s="6" t="s">
        <v>1671</v>
      </c>
      <c r="AL187" s="6" t="s">
        <v>1283</v>
      </c>
      <c r="AO187" s="6" t="s">
        <v>1284</v>
      </c>
      <c r="AP187" s="6" t="s">
        <v>1646</v>
      </c>
    </row>
    <row r="188" spans="1:44" x14ac:dyDescent="0.2">
      <c r="A188" s="6">
        <v>1040313</v>
      </c>
      <c r="C188" s="6" t="str">
        <f t="shared" si="8"/>
        <v>Cultural Site</v>
      </c>
      <c r="D188" s="6" t="str">
        <f t="shared" si="9"/>
        <v>Cultural Site - SP5b-CR1-0624-2021-F1-2</v>
      </c>
      <c r="E188" s="6" t="str">
        <f t="shared" si="10"/>
        <v>Culturally Modified Tree (Post-1846)
Stó:lō</v>
      </c>
      <c r="F188" s="6" t="s">
        <v>1717</v>
      </c>
      <c r="G188" s="6" t="str">
        <f t="shared" si="11"/>
        <v>Tree</v>
      </c>
      <c r="K188" s="6">
        <v>1040314.9620000001</v>
      </c>
      <c r="M188" s="6">
        <v>614978</v>
      </c>
      <c r="N188" s="6">
        <v>5470674</v>
      </c>
      <c r="O188" s="6" t="s">
        <v>1114</v>
      </c>
      <c r="P188" s="6" t="s">
        <v>1287</v>
      </c>
      <c r="Q188" s="6" t="s">
        <v>902</v>
      </c>
      <c r="R188" s="6">
        <v>5</v>
      </c>
      <c r="S188" s="6" t="s">
        <v>1731</v>
      </c>
      <c r="T188" s="6" t="s">
        <v>1720</v>
      </c>
      <c r="U188" s="6" t="s">
        <v>1194</v>
      </c>
      <c r="W188" s="6" t="s">
        <v>1285</v>
      </c>
      <c r="X188" s="6" t="s">
        <v>1288</v>
      </c>
      <c r="Y188" s="6" t="s">
        <v>1161</v>
      </c>
      <c r="Z188" s="6" t="s">
        <v>907</v>
      </c>
      <c r="AA188" s="7">
        <v>44597</v>
      </c>
      <c r="AB188" s="6" t="s">
        <v>908</v>
      </c>
      <c r="AC188" s="6" t="s">
        <v>1671</v>
      </c>
      <c r="AD188" s="6" t="s">
        <v>1671</v>
      </c>
      <c r="AE188" s="6" t="s">
        <v>1671</v>
      </c>
      <c r="AF188" s="6" t="s">
        <v>1671</v>
      </c>
      <c r="AL188" s="6" t="s">
        <v>1287</v>
      </c>
      <c r="AO188" s="6" t="s">
        <v>1284</v>
      </c>
      <c r="AP188" s="6" t="s">
        <v>1646</v>
      </c>
    </row>
    <row r="189" spans="1:44" x14ac:dyDescent="0.2">
      <c r="A189" s="6">
        <v>1042240</v>
      </c>
      <c r="C189" s="6" t="str">
        <f t="shared" si="8"/>
        <v>Cultural Site</v>
      </c>
      <c r="D189" s="6" t="str">
        <f t="shared" si="9"/>
        <v>Cultural Site - SP5b-CR1-0520-2021-F1-1</v>
      </c>
      <c r="E189" s="6" t="str">
        <f t="shared" si="10"/>
        <v>Culturally Modified Tree (Post-1846)
Stó:lō</v>
      </c>
      <c r="F189" s="6" t="s">
        <v>1717</v>
      </c>
      <c r="G189" s="6" t="str">
        <f t="shared" si="11"/>
        <v>Tree</v>
      </c>
      <c r="K189" s="6">
        <v>1042244.776</v>
      </c>
      <c r="M189" s="6">
        <v>613416</v>
      </c>
      <c r="N189" s="6">
        <v>5470048</v>
      </c>
      <c r="O189" s="6" t="s">
        <v>1114</v>
      </c>
      <c r="P189" s="6" t="s">
        <v>1299</v>
      </c>
      <c r="Q189" s="6" t="s">
        <v>1300</v>
      </c>
      <c r="R189" s="6">
        <v>10</v>
      </c>
      <c r="S189" s="6" t="s">
        <v>1731</v>
      </c>
      <c r="T189" s="6" t="s">
        <v>1720</v>
      </c>
      <c r="U189" s="6" t="s">
        <v>1194</v>
      </c>
      <c r="W189" s="6" t="s">
        <v>1302</v>
      </c>
      <c r="X189" s="6" t="s">
        <v>1303</v>
      </c>
      <c r="Y189" s="6" t="s">
        <v>1161</v>
      </c>
      <c r="Z189" s="6" t="s">
        <v>907</v>
      </c>
      <c r="AA189" s="7">
        <v>44597</v>
      </c>
      <c r="AB189" s="6" t="s">
        <v>908</v>
      </c>
      <c r="AC189" s="6" t="s">
        <v>1304</v>
      </c>
      <c r="AD189" s="6" t="s">
        <v>1304</v>
      </c>
      <c r="AE189" s="6" t="s">
        <v>1304</v>
      </c>
      <c r="AF189" s="6" t="s">
        <v>1304</v>
      </c>
      <c r="AL189" s="6" t="s">
        <v>1299</v>
      </c>
      <c r="AN189" s="6" t="s">
        <v>1301</v>
      </c>
      <c r="AO189" s="6" t="s">
        <v>1193</v>
      </c>
      <c r="AP189" s="6" t="s">
        <v>1646</v>
      </c>
    </row>
    <row r="190" spans="1:44" x14ac:dyDescent="0.2">
      <c r="A190" s="6">
        <v>1042512</v>
      </c>
      <c r="C190" s="6" t="str">
        <f t="shared" si="8"/>
        <v>Cultural Site</v>
      </c>
      <c r="D190" s="6" t="str">
        <f t="shared" si="9"/>
        <v>Cultural Site - SP5b-CR1-0520-2021-F2-1</v>
      </c>
      <c r="E190" s="6" t="str">
        <f t="shared" si="10"/>
        <v>Culturally Modified Tree (Post-1846)
Stó:lō</v>
      </c>
      <c r="F190" s="6" t="s">
        <v>1717</v>
      </c>
      <c r="G190" s="6" t="str">
        <f t="shared" si="11"/>
        <v>Tree</v>
      </c>
      <c r="K190" s="6">
        <v>1042511.246</v>
      </c>
      <c r="M190" s="6">
        <v>613153</v>
      </c>
      <c r="N190" s="6">
        <v>5469990</v>
      </c>
      <c r="O190" s="6" t="s">
        <v>1114</v>
      </c>
      <c r="P190" s="6" t="s">
        <v>1313</v>
      </c>
      <c r="Q190" s="6" t="s">
        <v>1314</v>
      </c>
      <c r="R190" s="6">
        <v>6</v>
      </c>
      <c r="S190" s="6" t="s">
        <v>1731</v>
      </c>
      <c r="T190" s="6" t="s">
        <v>1720</v>
      </c>
      <c r="U190" s="6" t="s">
        <v>1194</v>
      </c>
      <c r="W190" s="6" t="s">
        <v>1315</v>
      </c>
      <c r="X190" s="6" t="s">
        <v>1316</v>
      </c>
      <c r="Y190" s="6" t="s">
        <v>1161</v>
      </c>
      <c r="Z190" s="6" t="s">
        <v>907</v>
      </c>
      <c r="AA190" s="7">
        <v>44597</v>
      </c>
      <c r="AB190" s="6" t="s">
        <v>908</v>
      </c>
      <c r="AC190" s="6" t="s">
        <v>1317</v>
      </c>
      <c r="AD190" s="6" t="s">
        <v>1317</v>
      </c>
      <c r="AE190" s="6" t="s">
        <v>1317</v>
      </c>
      <c r="AF190" s="6" t="s">
        <v>1317</v>
      </c>
      <c r="AL190" s="6" t="s">
        <v>1313</v>
      </c>
      <c r="AN190" s="6" t="s">
        <v>1301</v>
      </c>
      <c r="AO190" s="6" t="s">
        <v>1193</v>
      </c>
      <c r="AP190" s="6" t="s">
        <v>1646</v>
      </c>
    </row>
    <row r="191" spans="1:44" x14ac:dyDescent="0.2">
      <c r="A191" s="6">
        <v>1044803</v>
      </c>
      <c r="C191" s="6" t="str">
        <f t="shared" si="8"/>
        <v>Cultural Site</v>
      </c>
      <c r="D191" s="6" t="str">
        <f t="shared" si="9"/>
        <v>Cultural Site - SP5b-CR1-0601-2021-F1-1</v>
      </c>
      <c r="E191" s="6" t="str">
        <f t="shared" si="10"/>
        <v>Culturally Modified Tree (Post-1846)
Stó:lō</v>
      </c>
      <c r="F191" s="6" t="s">
        <v>1717</v>
      </c>
      <c r="G191" s="6" t="str">
        <f t="shared" si="11"/>
        <v>Tree</v>
      </c>
      <c r="K191" s="6">
        <v>1044804.8320000001</v>
      </c>
      <c r="M191" s="6">
        <v>611319</v>
      </c>
      <c r="N191" s="6">
        <v>5469274</v>
      </c>
      <c r="O191" s="6" t="s">
        <v>1114</v>
      </c>
      <c r="P191" s="6" t="s">
        <v>1327</v>
      </c>
      <c r="Q191" s="6" t="s">
        <v>1328</v>
      </c>
      <c r="R191" s="6">
        <v>7.5</v>
      </c>
      <c r="S191" s="6" t="s">
        <v>1731</v>
      </c>
      <c r="T191" s="6" t="s">
        <v>1720</v>
      </c>
      <c r="U191" s="6" t="s">
        <v>1194</v>
      </c>
      <c r="X191" s="6" t="s">
        <v>1674</v>
      </c>
      <c r="Y191" s="6" t="s">
        <v>1161</v>
      </c>
      <c r="Z191" s="6" t="s">
        <v>907</v>
      </c>
      <c r="AA191" s="7">
        <v>44597</v>
      </c>
      <c r="AB191" s="6" t="s">
        <v>908</v>
      </c>
      <c r="AC191" s="6" t="s">
        <v>1675</v>
      </c>
      <c r="AD191" s="6" t="s">
        <v>1675</v>
      </c>
      <c r="AE191" s="6" t="s">
        <v>1675</v>
      </c>
      <c r="AF191" s="6" t="s">
        <v>1675</v>
      </c>
      <c r="AL191" s="6" t="s">
        <v>1327</v>
      </c>
      <c r="AN191" s="6" t="s">
        <v>1329</v>
      </c>
      <c r="AO191" s="6" t="s">
        <v>1193</v>
      </c>
      <c r="AP191" s="6" t="s">
        <v>1646</v>
      </c>
    </row>
    <row r="192" spans="1:44" x14ac:dyDescent="0.2">
      <c r="A192" s="6">
        <v>1015881</v>
      </c>
      <c r="C192" s="6" t="str">
        <f t="shared" si="8"/>
        <v>Cultural Site</v>
      </c>
      <c r="D192" s="6" t="str">
        <f t="shared" si="9"/>
        <v>Cultural Site - SP5b-CR1-0521-2021-F1-1</v>
      </c>
      <c r="E192" s="6" t="str">
        <f t="shared" si="10"/>
        <v>Culturally Modified Tree (Post-1846)
Stó:lō</v>
      </c>
      <c r="F192" s="6" t="s">
        <v>1717</v>
      </c>
      <c r="G192" s="6" t="str">
        <f t="shared" si="11"/>
        <v>Tree</v>
      </c>
      <c r="K192" s="6">
        <v>1015877.52</v>
      </c>
      <c r="M192" s="6">
        <v>629111</v>
      </c>
      <c r="N192" s="6">
        <v>5483918</v>
      </c>
      <c r="O192" s="6" t="s">
        <v>1114</v>
      </c>
      <c r="P192" s="6" t="s">
        <v>1191</v>
      </c>
      <c r="Q192" s="6" t="s">
        <v>902</v>
      </c>
      <c r="R192" s="6">
        <v>6</v>
      </c>
      <c r="S192" s="6" t="s">
        <v>1731</v>
      </c>
      <c r="T192" s="6" t="s">
        <v>1720</v>
      </c>
      <c r="U192" s="6" t="s">
        <v>1194</v>
      </c>
      <c r="W192" s="6" t="s">
        <v>1195</v>
      </c>
      <c r="X192" s="6" t="s">
        <v>1196</v>
      </c>
      <c r="Y192" s="6" t="s">
        <v>1161</v>
      </c>
      <c r="Z192" s="6" t="s">
        <v>907</v>
      </c>
      <c r="AA192" s="7">
        <v>44597</v>
      </c>
      <c r="AB192" s="6" t="s">
        <v>908</v>
      </c>
      <c r="AC192" s="6" t="s">
        <v>1647</v>
      </c>
      <c r="AD192" s="6" t="s">
        <v>1647</v>
      </c>
      <c r="AE192" s="6" t="s">
        <v>1647</v>
      </c>
      <c r="AF192" s="6" t="s">
        <v>1647</v>
      </c>
      <c r="AL192" s="6" t="s">
        <v>1191</v>
      </c>
      <c r="AN192" s="6" t="s">
        <v>1192</v>
      </c>
      <c r="AO192" s="6" t="s">
        <v>1193</v>
      </c>
      <c r="AP192" s="6" t="s">
        <v>1646</v>
      </c>
    </row>
    <row r="193" spans="1:44" x14ac:dyDescent="0.2">
      <c r="A193" s="6">
        <v>1040312</v>
      </c>
      <c r="C193" s="6" t="str">
        <f t="shared" si="8"/>
        <v>Cultural Site</v>
      </c>
      <c r="D193" s="6" t="str">
        <f t="shared" si="9"/>
        <v>Cultural Site - SP5b-CR1-0624-2021-F1-1</v>
      </c>
      <c r="E193" s="6" t="str">
        <f t="shared" si="10"/>
        <v>Culturally Modified Tree (Post-1846)
Stó:lō</v>
      </c>
      <c r="F193" s="6" t="s">
        <v>1717</v>
      </c>
      <c r="G193" s="6" t="str">
        <f t="shared" si="11"/>
        <v>Tree</v>
      </c>
      <c r="K193" s="6">
        <v>1040314.028</v>
      </c>
      <c r="M193" s="6">
        <v>614979</v>
      </c>
      <c r="N193" s="6">
        <v>5470674</v>
      </c>
      <c r="O193" s="6" t="s">
        <v>1114</v>
      </c>
      <c r="P193" s="6" t="s">
        <v>1283</v>
      </c>
      <c r="Q193" s="6" t="s">
        <v>902</v>
      </c>
      <c r="R193" s="6">
        <v>5</v>
      </c>
      <c r="S193" s="6" t="s">
        <v>1731</v>
      </c>
      <c r="T193" s="6" t="s">
        <v>1720</v>
      </c>
      <c r="U193" s="6" t="s">
        <v>1194</v>
      </c>
      <c r="W193" s="6" t="s">
        <v>1285</v>
      </c>
      <c r="X193" s="6" t="s">
        <v>1286</v>
      </c>
      <c r="Y193" s="6" t="s">
        <v>1161</v>
      </c>
      <c r="Z193" s="6" t="s">
        <v>907</v>
      </c>
      <c r="AA193" s="7">
        <v>44597</v>
      </c>
      <c r="AB193" s="6" t="s">
        <v>908</v>
      </c>
      <c r="AC193" s="6" t="s">
        <v>1671</v>
      </c>
      <c r="AD193" s="6" t="s">
        <v>1671</v>
      </c>
      <c r="AE193" s="6" t="s">
        <v>1671</v>
      </c>
      <c r="AF193" s="6" t="s">
        <v>1671</v>
      </c>
      <c r="AL193" s="6" t="s">
        <v>1283</v>
      </c>
      <c r="AO193" s="6" t="s">
        <v>1284</v>
      </c>
      <c r="AP193" s="6" t="s">
        <v>1646</v>
      </c>
    </row>
    <row r="194" spans="1:44" x14ac:dyDescent="0.2">
      <c r="A194" s="6">
        <v>1040313</v>
      </c>
      <c r="C194" s="6" t="str">
        <f t="shared" si="8"/>
        <v>Cultural Site</v>
      </c>
      <c r="D194" s="6" t="str">
        <f t="shared" si="9"/>
        <v>Cultural Site - SP5b-CR1-0624-2021-F1-2</v>
      </c>
      <c r="E194" s="6" t="str">
        <f t="shared" si="10"/>
        <v>Culturally Modified Tree (Post-1846)
Stó:lō</v>
      </c>
      <c r="F194" s="6" t="s">
        <v>1717</v>
      </c>
      <c r="G194" s="6" t="str">
        <f t="shared" si="11"/>
        <v>Tree</v>
      </c>
      <c r="K194" s="6">
        <v>1040314.9620000001</v>
      </c>
      <c r="M194" s="6">
        <v>614978</v>
      </c>
      <c r="N194" s="6">
        <v>5470674</v>
      </c>
      <c r="O194" s="6" t="s">
        <v>1114</v>
      </c>
      <c r="P194" s="6" t="s">
        <v>1287</v>
      </c>
      <c r="Q194" s="6" t="s">
        <v>902</v>
      </c>
      <c r="R194" s="6">
        <v>5</v>
      </c>
      <c r="S194" s="6" t="s">
        <v>1731</v>
      </c>
      <c r="T194" s="6" t="s">
        <v>1720</v>
      </c>
      <c r="U194" s="6" t="s">
        <v>1194</v>
      </c>
      <c r="W194" s="6" t="s">
        <v>1285</v>
      </c>
      <c r="X194" s="6" t="s">
        <v>1288</v>
      </c>
      <c r="Y194" s="6" t="s">
        <v>1161</v>
      </c>
      <c r="Z194" s="6" t="s">
        <v>907</v>
      </c>
      <c r="AA194" s="7">
        <v>44597</v>
      </c>
      <c r="AB194" s="6" t="s">
        <v>908</v>
      </c>
      <c r="AC194" s="6" t="s">
        <v>1671</v>
      </c>
      <c r="AD194" s="6" t="s">
        <v>1671</v>
      </c>
      <c r="AE194" s="6" t="s">
        <v>1671</v>
      </c>
      <c r="AF194" s="6" t="s">
        <v>1671</v>
      </c>
      <c r="AL194" s="6" t="s">
        <v>1287</v>
      </c>
      <c r="AO194" s="6" t="s">
        <v>1284</v>
      </c>
      <c r="AP194" s="6" t="s">
        <v>1646</v>
      </c>
    </row>
    <row r="195" spans="1:44" x14ac:dyDescent="0.2">
      <c r="A195" s="6">
        <v>1042240</v>
      </c>
      <c r="C195" s="6" t="str">
        <f t="shared" ref="C195:C258" si="12">T195</f>
        <v>Cultural Site</v>
      </c>
      <c r="D195" s="6" t="str">
        <f t="shared" ref="D195:D258" si="13">_xlfn.CONCAT(T195," - ",P195)</f>
        <v>Cultural Site - SP5b-CR1-0520-2021-F1-1</v>
      </c>
      <c r="E195" s="6" t="str">
        <f t="shared" ref="E195:E258" si="14">U195</f>
        <v>Culturally Modified Tree (Post-1846)
Stó:lō</v>
      </c>
      <c r="F195" s="6" t="s">
        <v>1717</v>
      </c>
      <c r="G195" s="6" t="str">
        <f t="shared" ref="G195:G258" si="15">S195</f>
        <v>Tree</v>
      </c>
      <c r="K195" s="6">
        <v>1042244.776</v>
      </c>
      <c r="M195" s="6">
        <v>613416</v>
      </c>
      <c r="N195" s="6">
        <v>5470048</v>
      </c>
      <c r="O195" s="6" t="s">
        <v>1114</v>
      </c>
      <c r="P195" s="6" t="s">
        <v>1299</v>
      </c>
      <c r="Q195" s="6" t="s">
        <v>1300</v>
      </c>
      <c r="R195" s="6">
        <v>10</v>
      </c>
      <c r="S195" s="6" t="s">
        <v>1731</v>
      </c>
      <c r="T195" s="6" t="s">
        <v>1720</v>
      </c>
      <c r="U195" s="6" t="s">
        <v>1194</v>
      </c>
      <c r="W195" s="6" t="s">
        <v>1302</v>
      </c>
      <c r="X195" s="6" t="s">
        <v>1303</v>
      </c>
      <c r="Y195" s="6" t="s">
        <v>1161</v>
      </c>
      <c r="Z195" s="6" t="s">
        <v>907</v>
      </c>
      <c r="AA195" s="7">
        <v>44597</v>
      </c>
      <c r="AB195" s="6" t="s">
        <v>908</v>
      </c>
      <c r="AC195" s="6" t="s">
        <v>1304</v>
      </c>
      <c r="AD195" s="6" t="s">
        <v>1304</v>
      </c>
      <c r="AE195" s="6" t="s">
        <v>1304</v>
      </c>
      <c r="AF195" s="6" t="s">
        <v>1304</v>
      </c>
      <c r="AL195" s="6" t="s">
        <v>1299</v>
      </c>
      <c r="AN195" s="6" t="s">
        <v>1301</v>
      </c>
      <c r="AO195" s="6" t="s">
        <v>1193</v>
      </c>
      <c r="AP195" s="6" t="s">
        <v>1646</v>
      </c>
    </row>
    <row r="196" spans="1:44" x14ac:dyDescent="0.2">
      <c r="A196" s="6">
        <v>1042512</v>
      </c>
      <c r="C196" s="6" t="str">
        <f t="shared" si="12"/>
        <v>Cultural Site</v>
      </c>
      <c r="D196" s="6" t="str">
        <f t="shared" si="13"/>
        <v>Cultural Site - SP5b-CR1-0520-2021-F2-1</v>
      </c>
      <c r="E196" s="6" t="str">
        <f t="shared" si="14"/>
        <v>Culturally Modified Tree (Post-1846)
Stó:lō</v>
      </c>
      <c r="F196" s="6" t="s">
        <v>1717</v>
      </c>
      <c r="G196" s="6" t="str">
        <f t="shared" si="15"/>
        <v>Tree</v>
      </c>
      <c r="K196" s="6">
        <v>1042511.246</v>
      </c>
      <c r="M196" s="6">
        <v>613153</v>
      </c>
      <c r="N196" s="6">
        <v>5469990</v>
      </c>
      <c r="O196" s="6" t="s">
        <v>1114</v>
      </c>
      <c r="P196" s="6" t="s">
        <v>1313</v>
      </c>
      <c r="Q196" s="6" t="s">
        <v>1314</v>
      </c>
      <c r="R196" s="6">
        <v>6</v>
      </c>
      <c r="S196" s="6" t="s">
        <v>1731</v>
      </c>
      <c r="T196" s="6" t="s">
        <v>1720</v>
      </c>
      <c r="U196" s="6" t="s">
        <v>1194</v>
      </c>
      <c r="W196" s="6" t="s">
        <v>1315</v>
      </c>
      <c r="X196" s="6" t="s">
        <v>1316</v>
      </c>
      <c r="Y196" s="6" t="s">
        <v>1161</v>
      </c>
      <c r="Z196" s="6" t="s">
        <v>907</v>
      </c>
      <c r="AA196" s="7">
        <v>44597</v>
      </c>
      <c r="AB196" s="6" t="s">
        <v>908</v>
      </c>
      <c r="AC196" s="6" t="s">
        <v>1317</v>
      </c>
      <c r="AD196" s="6" t="s">
        <v>1317</v>
      </c>
      <c r="AE196" s="6" t="s">
        <v>1317</v>
      </c>
      <c r="AF196" s="6" t="s">
        <v>1317</v>
      </c>
      <c r="AL196" s="6" t="s">
        <v>1313</v>
      </c>
      <c r="AN196" s="6" t="s">
        <v>1301</v>
      </c>
      <c r="AO196" s="6" t="s">
        <v>1193</v>
      </c>
      <c r="AP196" s="6" t="s">
        <v>1646</v>
      </c>
    </row>
    <row r="197" spans="1:44" x14ac:dyDescent="0.2">
      <c r="A197" s="6">
        <v>1044803</v>
      </c>
      <c r="C197" s="6" t="str">
        <f t="shared" si="12"/>
        <v>Cultural Site</v>
      </c>
      <c r="D197" s="6" t="str">
        <f t="shared" si="13"/>
        <v>Cultural Site - SP5b-CR1-0601-2021-F1-1</v>
      </c>
      <c r="E197" s="6" t="str">
        <f t="shared" si="14"/>
        <v>Culturally Modified Tree (Post-1846)
Stó:lō</v>
      </c>
      <c r="F197" s="6" t="s">
        <v>1717</v>
      </c>
      <c r="G197" s="6" t="str">
        <f t="shared" si="15"/>
        <v>Tree</v>
      </c>
      <c r="K197" s="6">
        <v>1044804.8320000001</v>
      </c>
      <c r="M197" s="6">
        <v>611319</v>
      </c>
      <c r="N197" s="6">
        <v>5469274</v>
      </c>
      <c r="O197" s="6" t="s">
        <v>1114</v>
      </c>
      <c r="P197" s="6" t="s">
        <v>1327</v>
      </c>
      <c r="Q197" s="6" t="s">
        <v>1328</v>
      </c>
      <c r="R197" s="6">
        <v>7.5</v>
      </c>
      <c r="S197" s="6" t="s">
        <v>1731</v>
      </c>
      <c r="T197" s="6" t="s">
        <v>1720</v>
      </c>
      <c r="U197" s="6" t="s">
        <v>1194</v>
      </c>
      <c r="X197" s="6" t="s">
        <v>1674</v>
      </c>
      <c r="Y197" s="6" t="s">
        <v>1161</v>
      </c>
      <c r="Z197" s="6" t="s">
        <v>907</v>
      </c>
      <c r="AA197" s="7">
        <v>44597</v>
      </c>
      <c r="AB197" s="6" t="s">
        <v>908</v>
      </c>
      <c r="AC197" s="6" t="s">
        <v>1675</v>
      </c>
      <c r="AD197" s="6" t="s">
        <v>1675</v>
      </c>
      <c r="AE197" s="6" t="s">
        <v>1675</v>
      </c>
      <c r="AF197" s="6" t="s">
        <v>1675</v>
      </c>
      <c r="AL197" s="6" t="s">
        <v>1327</v>
      </c>
      <c r="AN197" s="6" t="s">
        <v>1329</v>
      </c>
      <c r="AO197" s="6" t="s">
        <v>1193</v>
      </c>
      <c r="AP197" s="6" t="s">
        <v>1646</v>
      </c>
    </row>
    <row r="198" spans="1:44" x14ac:dyDescent="0.2">
      <c r="A198" s="6">
        <v>1015881</v>
      </c>
      <c r="C198" s="6" t="str">
        <f t="shared" si="12"/>
        <v>Cultural Site</v>
      </c>
      <c r="D198" s="6" t="str">
        <f t="shared" si="13"/>
        <v>Cultural Site - SP5b-CR1-0521-2021-F1-1</v>
      </c>
      <c r="E198" s="6" t="str">
        <f t="shared" si="14"/>
        <v>Culturally Modified Tree (Post-1846)
Stó:lō</v>
      </c>
      <c r="F198" s="6" t="s">
        <v>1717</v>
      </c>
      <c r="G198" s="6" t="str">
        <f t="shared" si="15"/>
        <v>Tree</v>
      </c>
      <c r="K198" s="6">
        <v>1015877.52</v>
      </c>
      <c r="M198" s="6">
        <v>629111</v>
      </c>
      <c r="N198" s="6">
        <v>5483918</v>
      </c>
      <c r="O198" s="6" t="s">
        <v>1114</v>
      </c>
      <c r="P198" s="6" t="s">
        <v>1191</v>
      </c>
      <c r="Q198" s="6" t="s">
        <v>902</v>
      </c>
      <c r="R198" s="6">
        <v>6</v>
      </c>
      <c r="S198" s="6" t="s">
        <v>1731</v>
      </c>
      <c r="T198" s="6" t="s">
        <v>1720</v>
      </c>
      <c r="U198" s="6" t="s">
        <v>1194</v>
      </c>
      <c r="W198" s="6" t="s">
        <v>1195</v>
      </c>
      <c r="X198" s="6" t="s">
        <v>1196</v>
      </c>
      <c r="Y198" s="6" t="s">
        <v>1161</v>
      </c>
      <c r="Z198" s="6" t="s">
        <v>907</v>
      </c>
      <c r="AA198" s="7">
        <v>44597</v>
      </c>
      <c r="AB198" s="6" t="s">
        <v>908</v>
      </c>
      <c r="AC198" s="6" t="s">
        <v>1647</v>
      </c>
      <c r="AD198" s="6" t="s">
        <v>1647</v>
      </c>
      <c r="AE198" s="6" t="s">
        <v>1647</v>
      </c>
      <c r="AF198" s="6" t="s">
        <v>1647</v>
      </c>
      <c r="AL198" s="6" t="s">
        <v>1191</v>
      </c>
      <c r="AN198" s="6" t="s">
        <v>1192</v>
      </c>
      <c r="AO198" s="6" t="s">
        <v>1193</v>
      </c>
      <c r="AP198" s="6" t="s">
        <v>1646</v>
      </c>
      <c r="AQ198" s="6">
        <v>32</v>
      </c>
    </row>
    <row r="199" spans="1:44" x14ac:dyDescent="0.2">
      <c r="A199" s="6">
        <v>1040312</v>
      </c>
      <c r="C199" s="6" t="str">
        <f t="shared" si="12"/>
        <v>Cultural Site</v>
      </c>
      <c r="D199" s="6" t="str">
        <f t="shared" si="13"/>
        <v>Cultural Site - SP5b-CR1-0624-2021-F1-1</v>
      </c>
      <c r="E199" s="6" t="str">
        <f t="shared" si="14"/>
        <v>Culturally Modified Tree (Post-1846)
Stó:lō</v>
      </c>
      <c r="F199" s="6" t="s">
        <v>1717</v>
      </c>
      <c r="G199" s="6" t="str">
        <f t="shared" si="15"/>
        <v>Tree</v>
      </c>
      <c r="K199" s="6">
        <v>1040314.028</v>
      </c>
      <c r="M199" s="6">
        <v>614979</v>
      </c>
      <c r="N199" s="6">
        <v>5470674</v>
      </c>
      <c r="O199" s="6" t="s">
        <v>1114</v>
      </c>
      <c r="P199" s="6" t="s">
        <v>1283</v>
      </c>
      <c r="Q199" s="6" t="s">
        <v>902</v>
      </c>
      <c r="R199" s="6">
        <v>5</v>
      </c>
      <c r="S199" s="6" t="s">
        <v>1731</v>
      </c>
      <c r="T199" s="6" t="s">
        <v>1720</v>
      </c>
      <c r="U199" s="6" t="s">
        <v>1194</v>
      </c>
      <c r="W199" s="6" t="s">
        <v>1285</v>
      </c>
      <c r="X199" s="6" t="s">
        <v>1286</v>
      </c>
      <c r="Y199" s="6" t="s">
        <v>1161</v>
      </c>
      <c r="Z199" s="6" t="s">
        <v>907</v>
      </c>
      <c r="AA199" s="7">
        <v>44597</v>
      </c>
      <c r="AB199" s="6" t="s">
        <v>908</v>
      </c>
      <c r="AC199" s="6" t="s">
        <v>1671</v>
      </c>
      <c r="AD199" s="6" t="s">
        <v>1671</v>
      </c>
      <c r="AE199" s="6" t="s">
        <v>1671</v>
      </c>
      <c r="AF199" s="6" t="s">
        <v>1671</v>
      </c>
      <c r="AL199" s="6" t="s">
        <v>1283</v>
      </c>
      <c r="AO199" s="6" t="s">
        <v>1284</v>
      </c>
      <c r="AP199" s="6" t="s">
        <v>1646</v>
      </c>
      <c r="AQ199" s="6">
        <v>72</v>
      </c>
    </row>
    <row r="200" spans="1:44" x14ac:dyDescent="0.2">
      <c r="A200" s="6">
        <v>1040313</v>
      </c>
      <c r="C200" s="6" t="str">
        <f t="shared" si="12"/>
        <v>Cultural Site</v>
      </c>
      <c r="D200" s="6" t="str">
        <f t="shared" si="13"/>
        <v>Cultural Site - SP5b-CR1-0624-2021-F1-2</v>
      </c>
      <c r="E200" s="6" t="str">
        <f t="shared" si="14"/>
        <v>Culturally Modified Tree (Post-1846)
Stó:lō</v>
      </c>
      <c r="F200" s="6" t="s">
        <v>1717</v>
      </c>
      <c r="G200" s="6" t="str">
        <f t="shared" si="15"/>
        <v>Tree</v>
      </c>
      <c r="K200" s="6">
        <v>1040314.9620000001</v>
      </c>
      <c r="M200" s="6">
        <v>614978</v>
      </c>
      <c r="N200" s="6">
        <v>5470674</v>
      </c>
      <c r="O200" s="6" t="s">
        <v>1114</v>
      </c>
      <c r="P200" s="6" t="s">
        <v>1287</v>
      </c>
      <c r="Q200" s="6" t="s">
        <v>902</v>
      </c>
      <c r="R200" s="6">
        <v>5</v>
      </c>
      <c r="S200" s="6" t="s">
        <v>1731</v>
      </c>
      <c r="T200" s="6" t="s">
        <v>1720</v>
      </c>
      <c r="U200" s="6" t="s">
        <v>1194</v>
      </c>
      <c r="W200" s="6" t="s">
        <v>1285</v>
      </c>
      <c r="X200" s="6" t="s">
        <v>1288</v>
      </c>
      <c r="Y200" s="6" t="s">
        <v>1161</v>
      </c>
      <c r="Z200" s="6" t="s">
        <v>907</v>
      </c>
      <c r="AA200" s="7">
        <v>44597</v>
      </c>
      <c r="AB200" s="6" t="s">
        <v>908</v>
      </c>
      <c r="AC200" s="6" t="s">
        <v>1671</v>
      </c>
      <c r="AD200" s="6" t="s">
        <v>1671</v>
      </c>
      <c r="AE200" s="6" t="s">
        <v>1671</v>
      </c>
      <c r="AF200" s="6" t="s">
        <v>1671</v>
      </c>
      <c r="AL200" s="6" t="s">
        <v>1287</v>
      </c>
      <c r="AO200" s="6" t="s">
        <v>1284</v>
      </c>
      <c r="AP200" s="6" t="s">
        <v>1646</v>
      </c>
      <c r="AQ200" s="6">
        <v>73</v>
      </c>
    </row>
    <row r="201" spans="1:44" x14ac:dyDescent="0.2">
      <c r="A201" s="6">
        <v>1042240</v>
      </c>
      <c r="C201" s="6" t="str">
        <f t="shared" si="12"/>
        <v>Cultural Site</v>
      </c>
      <c r="D201" s="6" t="str">
        <f t="shared" si="13"/>
        <v>Cultural Site - SP5b-CR1-0520-2021-F1-1</v>
      </c>
      <c r="E201" s="6" t="str">
        <f t="shared" si="14"/>
        <v>Culturally Modified Tree (Post-1846)
Stó:lō</v>
      </c>
      <c r="F201" s="6" t="s">
        <v>1717</v>
      </c>
      <c r="G201" s="6" t="str">
        <f t="shared" si="15"/>
        <v>Tree</v>
      </c>
      <c r="K201" s="6">
        <v>1042244.776</v>
      </c>
      <c r="M201" s="6">
        <v>613416</v>
      </c>
      <c r="N201" s="6">
        <v>5470048</v>
      </c>
      <c r="O201" s="6" t="s">
        <v>1114</v>
      </c>
      <c r="P201" s="6" t="s">
        <v>1299</v>
      </c>
      <c r="Q201" s="6" t="s">
        <v>1300</v>
      </c>
      <c r="R201" s="6">
        <v>10</v>
      </c>
      <c r="S201" s="6" t="s">
        <v>1731</v>
      </c>
      <c r="T201" s="6" t="s">
        <v>1720</v>
      </c>
      <c r="U201" s="6" t="s">
        <v>1194</v>
      </c>
      <c r="W201" s="6" t="s">
        <v>1302</v>
      </c>
      <c r="X201" s="6" t="s">
        <v>1303</v>
      </c>
      <c r="Y201" s="6" t="s">
        <v>1161</v>
      </c>
      <c r="Z201" s="6" t="s">
        <v>907</v>
      </c>
      <c r="AA201" s="7">
        <v>44597</v>
      </c>
      <c r="AB201" s="6" t="s">
        <v>908</v>
      </c>
      <c r="AC201" s="6" t="s">
        <v>1304</v>
      </c>
      <c r="AD201" s="6" t="s">
        <v>1304</v>
      </c>
      <c r="AE201" s="6" t="s">
        <v>1304</v>
      </c>
      <c r="AF201" s="6" t="s">
        <v>1304</v>
      </c>
      <c r="AL201" s="6" t="s">
        <v>1299</v>
      </c>
      <c r="AN201" s="6" t="s">
        <v>1301</v>
      </c>
      <c r="AO201" s="6" t="s">
        <v>1193</v>
      </c>
      <c r="AP201" s="6" t="s">
        <v>1646</v>
      </c>
      <c r="AQ201" s="6">
        <v>78</v>
      </c>
    </row>
    <row r="202" spans="1:44" x14ac:dyDescent="0.2">
      <c r="A202" s="6">
        <v>1042512</v>
      </c>
      <c r="C202" s="6" t="str">
        <f t="shared" si="12"/>
        <v>Cultural Site</v>
      </c>
      <c r="D202" s="6" t="str">
        <f t="shared" si="13"/>
        <v>Cultural Site - SP5b-CR1-0520-2021-F2-1</v>
      </c>
      <c r="E202" s="6" t="str">
        <f t="shared" si="14"/>
        <v>Culturally Modified Tree (Post-1846)
Stó:lō</v>
      </c>
      <c r="F202" s="6" t="s">
        <v>1717</v>
      </c>
      <c r="G202" s="6" t="str">
        <f t="shared" si="15"/>
        <v>Tree</v>
      </c>
      <c r="K202" s="6">
        <v>1042511.246</v>
      </c>
      <c r="M202" s="6">
        <v>613153</v>
      </c>
      <c r="N202" s="6">
        <v>5469990</v>
      </c>
      <c r="O202" s="6" t="s">
        <v>1114</v>
      </c>
      <c r="P202" s="6" t="s">
        <v>1313</v>
      </c>
      <c r="Q202" s="6" t="s">
        <v>1314</v>
      </c>
      <c r="R202" s="6">
        <v>6</v>
      </c>
      <c r="S202" s="6" t="s">
        <v>1731</v>
      </c>
      <c r="T202" s="6" t="s">
        <v>1720</v>
      </c>
      <c r="U202" s="6" t="s">
        <v>1194</v>
      </c>
      <c r="W202" s="6" t="s">
        <v>1315</v>
      </c>
      <c r="X202" s="6" t="s">
        <v>1316</v>
      </c>
      <c r="Y202" s="6" t="s">
        <v>1161</v>
      </c>
      <c r="Z202" s="6" t="s">
        <v>907</v>
      </c>
      <c r="AA202" s="7">
        <v>44597</v>
      </c>
      <c r="AB202" s="6" t="s">
        <v>908</v>
      </c>
      <c r="AC202" s="6" t="s">
        <v>1317</v>
      </c>
      <c r="AD202" s="6" t="s">
        <v>1317</v>
      </c>
      <c r="AE202" s="6" t="s">
        <v>1317</v>
      </c>
      <c r="AF202" s="6" t="s">
        <v>1317</v>
      </c>
      <c r="AL202" s="6" t="s">
        <v>1313</v>
      </c>
      <c r="AN202" s="6" t="s">
        <v>1301</v>
      </c>
      <c r="AO202" s="6" t="s">
        <v>1193</v>
      </c>
      <c r="AP202" s="6" t="s">
        <v>1646</v>
      </c>
      <c r="AQ202" s="6">
        <v>81</v>
      </c>
    </row>
    <row r="203" spans="1:44" x14ac:dyDescent="0.2">
      <c r="A203" s="6">
        <v>1044803</v>
      </c>
      <c r="C203" s="6" t="str">
        <f t="shared" si="12"/>
        <v>Cultural Site</v>
      </c>
      <c r="D203" s="6" t="str">
        <f t="shared" si="13"/>
        <v>Cultural Site - SP5b-CR1-0601-2021-F1-1</v>
      </c>
      <c r="E203" s="6" t="str">
        <f t="shared" si="14"/>
        <v>Culturally Modified Tree (Post-1846)
Stó:lō</v>
      </c>
      <c r="F203" s="6" t="s">
        <v>1717</v>
      </c>
      <c r="G203" s="6" t="str">
        <f t="shared" si="15"/>
        <v>Tree</v>
      </c>
      <c r="K203" s="6">
        <v>1044804.8320000001</v>
      </c>
      <c r="M203" s="6">
        <v>611319</v>
      </c>
      <c r="N203" s="6">
        <v>5469274</v>
      </c>
      <c r="O203" s="6" t="s">
        <v>1114</v>
      </c>
      <c r="P203" s="6" t="s">
        <v>1327</v>
      </c>
      <c r="Q203" s="6" t="s">
        <v>1328</v>
      </c>
      <c r="R203" s="6">
        <v>7.5</v>
      </c>
      <c r="S203" s="6" t="s">
        <v>1731</v>
      </c>
      <c r="T203" s="6" t="s">
        <v>1720</v>
      </c>
      <c r="U203" s="6" t="s">
        <v>1194</v>
      </c>
      <c r="X203" s="6" t="s">
        <v>1674</v>
      </c>
      <c r="Y203" s="6" t="s">
        <v>1161</v>
      </c>
      <c r="Z203" s="6" t="s">
        <v>907</v>
      </c>
      <c r="AA203" s="7">
        <v>44597</v>
      </c>
      <c r="AB203" s="6" t="s">
        <v>908</v>
      </c>
      <c r="AC203" s="6" t="s">
        <v>1675</v>
      </c>
      <c r="AD203" s="6" t="s">
        <v>1675</v>
      </c>
      <c r="AE203" s="6" t="s">
        <v>1675</v>
      </c>
      <c r="AF203" s="6" t="s">
        <v>1675</v>
      </c>
      <c r="AL203" s="6" t="s">
        <v>1327</v>
      </c>
      <c r="AN203" s="6" t="s">
        <v>1329</v>
      </c>
      <c r="AO203" s="6" t="s">
        <v>1193</v>
      </c>
      <c r="AP203" s="6" t="s">
        <v>1646</v>
      </c>
      <c r="AQ203" s="6">
        <v>85</v>
      </c>
    </row>
    <row r="204" spans="1:44" x14ac:dyDescent="0.2">
      <c r="A204" s="6">
        <v>1015881</v>
      </c>
      <c r="C204" s="6" t="str">
        <f t="shared" si="12"/>
        <v>Cultural Site</v>
      </c>
      <c r="D204" s="6" t="str">
        <f t="shared" si="13"/>
        <v>Cultural Site - SP5b-CR1-0521-2021-F1-1</v>
      </c>
      <c r="E204" s="6" t="str">
        <f t="shared" si="14"/>
        <v>Culturally Modified Tree (Post-1846)
Stó:lō</v>
      </c>
      <c r="F204" s="6" t="s">
        <v>1717</v>
      </c>
      <c r="G204" s="6" t="str">
        <f t="shared" si="15"/>
        <v>Tree</v>
      </c>
      <c r="K204" s="6">
        <v>1015877.52</v>
      </c>
      <c r="M204" s="6">
        <v>629111</v>
      </c>
      <c r="N204" s="6">
        <v>5483918</v>
      </c>
      <c r="O204" s="6" t="s">
        <v>1114</v>
      </c>
      <c r="P204" s="6" t="s">
        <v>1191</v>
      </c>
      <c r="Q204" s="6" t="s">
        <v>902</v>
      </c>
      <c r="R204" s="6">
        <v>6</v>
      </c>
      <c r="S204" s="6" t="s">
        <v>1731</v>
      </c>
      <c r="T204" s="6" t="s">
        <v>1720</v>
      </c>
      <c r="U204" s="6" t="s">
        <v>1194</v>
      </c>
      <c r="W204" s="6" t="s">
        <v>1195</v>
      </c>
      <c r="X204" s="6" t="s">
        <v>1196</v>
      </c>
      <c r="Y204" s="6" t="s">
        <v>1161</v>
      </c>
      <c r="Z204" s="6" t="s">
        <v>907</v>
      </c>
      <c r="AA204" s="7">
        <v>44597</v>
      </c>
      <c r="AB204" s="6" t="s">
        <v>908</v>
      </c>
      <c r="AC204" s="6" t="s">
        <v>1647</v>
      </c>
      <c r="AD204" s="6" t="s">
        <v>1647</v>
      </c>
      <c r="AE204" s="6" t="s">
        <v>1647</v>
      </c>
      <c r="AF204" s="6" t="s">
        <v>1647</v>
      </c>
      <c r="AL204" s="6" t="s">
        <v>1191</v>
      </c>
      <c r="AN204" s="6" t="s">
        <v>1192</v>
      </c>
      <c r="AO204" s="6" t="s">
        <v>1193</v>
      </c>
      <c r="AP204" s="6" t="s">
        <v>1646</v>
      </c>
      <c r="AQ204" s="6">
        <v>178</v>
      </c>
      <c r="AR204" s="6">
        <v>32</v>
      </c>
    </row>
    <row r="205" spans="1:44" x14ac:dyDescent="0.2">
      <c r="A205" s="6">
        <v>1040312</v>
      </c>
      <c r="C205" s="6" t="str">
        <f t="shared" si="12"/>
        <v>Cultural Site</v>
      </c>
      <c r="D205" s="6" t="str">
        <f t="shared" si="13"/>
        <v>Cultural Site - SP5b-CR1-0624-2021-F1-1</v>
      </c>
      <c r="E205" s="6" t="str">
        <f t="shared" si="14"/>
        <v>Culturally Modified Tree (Post-1846)
Stó:lō</v>
      </c>
      <c r="F205" s="6" t="s">
        <v>1717</v>
      </c>
      <c r="G205" s="6" t="str">
        <f t="shared" si="15"/>
        <v>Tree</v>
      </c>
      <c r="K205" s="6">
        <v>1040314.028</v>
      </c>
      <c r="M205" s="6">
        <v>614979</v>
      </c>
      <c r="N205" s="6">
        <v>5470674</v>
      </c>
      <c r="O205" s="6" t="s">
        <v>1114</v>
      </c>
      <c r="P205" s="6" t="s">
        <v>1283</v>
      </c>
      <c r="Q205" s="6" t="s">
        <v>902</v>
      </c>
      <c r="R205" s="6">
        <v>5</v>
      </c>
      <c r="S205" s="6" t="s">
        <v>1731</v>
      </c>
      <c r="T205" s="6" t="s">
        <v>1720</v>
      </c>
      <c r="U205" s="6" t="s">
        <v>1194</v>
      </c>
      <c r="W205" s="6" t="s">
        <v>1285</v>
      </c>
      <c r="X205" s="6" t="s">
        <v>1286</v>
      </c>
      <c r="Y205" s="6" t="s">
        <v>1161</v>
      </c>
      <c r="Z205" s="6" t="s">
        <v>907</v>
      </c>
      <c r="AA205" s="7">
        <v>44597</v>
      </c>
      <c r="AB205" s="6" t="s">
        <v>908</v>
      </c>
      <c r="AC205" s="6" t="s">
        <v>1671</v>
      </c>
      <c r="AD205" s="6" t="s">
        <v>1671</v>
      </c>
      <c r="AE205" s="6" t="s">
        <v>1671</v>
      </c>
      <c r="AF205" s="6" t="s">
        <v>1671</v>
      </c>
      <c r="AL205" s="6" t="s">
        <v>1283</v>
      </c>
      <c r="AO205" s="6" t="s">
        <v>1284</v>
      </c>
      <c r="AP205" s="6" t="s">
        <v>1646</v>
      </c>
      <c r="AQ205" s="6">
        <v>218</v>
      </c>
      <c r="AR205" s="6">
        <v>72</v>
      </c>
    </row>
    <row r="206" spans="1:44" x14ac:dyDescent="0.2">
      <c r="A206" s="6">
        <v>1040313</v>
      </c>
      <c r="C206" s="6" t="str">
        <f t="shared" si="12"/>
        <v>Cultural Site</v>
      </c>
      <c r="D206" s="6" t="str">
        <f t="shared" si="13"/>
        <v>Cultural Site - SP5b-CR1-0624-2021-F1-2</v>
      </c>
      <c r="E206" s="6" t="str">
        <f t="shared" si="14"/>
        <v>Culturally Modified Tree (Post-1846)
Stó:lō</v>
      </c>
      <c r="F206" s="6" t="s">
        <v>1717</v>
      </c>
      <c r="G206" s="6" t="str">
        <f t="shared" si="15"/>
        <v>Tree</v>
      </c>
      <c r="K206" s="6">
        <v>1040314.9620000001</v>
      </c>
      <c r="M206" s="6">
        <v>614978</v>
      </c>
      <c r="N206" s="6">
        <v>5470674</v>
      </c>
      <c r="O206" s="6" t="s">
        <v>1114</v>
      </c>
      <c r="P206" s="6" t="s">
        <v>1287</v>
      </c>
      <c r="Q206" s="6" t="s">
        <v>902</v>
      </c>
      <c r="R206" s="6">
        <v>5</v>
      </c>
      <c r="S206" s="6" t="s">
        <v>1731</v>
      </c>
      <c r="T206" s="6" t="s">
        <v>1720</v>
      </c>
      <c r="U206" s="6" t="s">
        <v>1194</v>
      </c>
      <c r="W206" s="6" t="s">
        <v>1285</v>
      </c>
      <c r="X206" s="6" t="s">
        <v>1288</v>
      </c>
      <c r="Y206" s="6" t="s">
        <v>1161</v>
      </c>
      <c r="Z206" s="6" t="s">
        <v>907</v>
      </c>
      <c r="AA206" s="7">
        <v>44597</v>
      </c>
      <c r="AB206" s="6" t="s">
        <v>908</v>
      </c>
      <c r="AC206" s="6" t="s">
        <v>1671</v>
      </c>
      <c r="AD206" s="6" t="s">
        <v>1671</v>
      </c>
      <c r="AE206" s="6" t="s">
        <v>1671</v>
      </c>
      <c r="AF206" s="6" t="s">
        <v>1671</v>
      </c>
      <c r="AL206" s="6" t="s">
        <v>1287</v>
      </c>
      <c r="AO206" s="6" t="s">
        <v>1284</v>
      </c>
      <c r="AP206" s="6" t="s">
        <v>1646</v>
      </c>
      <c r="AQ206" s="6">
        <v>219</v>
      </c>
      <c r="AR206" s="6">
        <v>73</v>
      </c>
    </row>
    <row r="207" spans="1:44" x14ac:dyDescent="0.2">
      <c r="A207" s="6">
        <v>1042240</v>
      </c>
      <c r="C207" s="6" t="str">
        <f t="shared" si="12"/>
        <v>Cultural Site</v>
      </c>
      <c r="D207" s="6" t="str">
        <f t="shared" si="13"/>
        <v>Cultural Site - SP5b-CR1-0520-2021-F1-1</v>
      </c>
      <c r="E207" s="6" t="str">
        <f t="shared" si="14"/>
        <v>Culturally Modified Tree (Post-1846)
Stó:lō</v>
      </c>
      <c r="F207" s="6" t="s">
        <v>1717</v>
      </c>
      <c r="G207" s="6" t="str">
        <f t="shared" si="15"/>
        <v>Tree</v>
      </c>
      <c r="K207" s="6">
        <v>1042244.776</v>
      </c>
      <c r="M207" s="6">
        <v>613416</v>
      </c>
      <c r="N207" s="6">
        <v>5470048</v>
      </c>
      <c r="O207" s="6" t="s">
        <v>1114</v>
      </c>
      <c r="P207" s="6" t="s">
        <v>1299</v>
      </c>
      <c r="Q207" s="6" t="s">
        <v>1300</v>
      </c>
      <c r="R207" s="6">
        <v>10</v>
      </c>
      <c r="S207" s="6" t="s">
        <v>1731</v>
      </c>
      <c r="T207" s="6" t="s">
        <v>1720</v>
      </c>
      <c r="U207" s="6" t="s">
        <v>1194</v>
      </c>
      <c r="W207" s="6" t="s">
        <v>1302</v>
      </c>
      <c r="X207" s="6" t="s">
        <v>1303</v>
      </c>
      <c r="Y207" s="6" t="s">
        <v>1161</v>
      </c>
      <c r="Z207" s="6" t="s">
        <v>907</v>
      </c>
      <c r="AA207" s="7">
        <v>44597</v>
      </c>
      <c r="AB207" s="6" t="s">
        <v>908</v>
      </c>
      <c r="AC207" s="6" t="s">
        <v>1304</v>
      </c>
      <c r="AD207" s="6" t="s">
        <v>1304</v>
      </c>
      <c r="AE207" s="6" t="s">
        <v>1304</v>
      </c>
      <c r="AF207" s="6" t="s">
        <v>1304</v>
      </c>
      <c r="AL207" s="6" t="s">
        <v>1299</v>
      </c>
      <c r="AN207" s="6" t="s">
        <v>1301</v>
      </c>
      <c r="AO207" s="6" t="s">
        <v>1193</v>
      </c>
      <c r="AP207" s="6" t="s">
        <v>1646</v>
      </c>
      <c r="AQ207" s="6">
        <v>224</v>
      </c>
      <c r="AR207" s="6">
        <v>78</v>
      </c>
    </row>
    <row r="208" spans="1:44" x14ac:dyDescent="0.2">
      <c r="A208" s="6">
        <v>1042512</v>
      </c>
      <c r="C208" s="6" t="str">
        <f t="shared" si="12"/>
        <v>Cultural Site</v>
      </c>
      <c r="D208" s="6" t="str">
        <f t="shared" si="13"/>
        <v>Cultural Site - SP5b-CR1-0520-2021-F2-1</v>
      </c>
      <c r="E208" s="6" t="str">
        <f t="shared" si="14"/>
        <v>Culturally Modified Tree (Post-1846)
Stó:lō</v>
      </c>
      <c r="F208" s="6" t="s">
        <v>1717</v>
      </c>
      <c r="G208" s="6" t="str">
        <f t="shared" si="15"/>
        <v>Tree</v>
      </c>
      <c r="K208" s="6">
        <v>1042511.246</v>
      </c>
      <c r="M208" s="6">
        <v>613153</v>
      </c>
      <c r="N208" s="6">
        <v>5469990</v>
      </c>
      <c r="O208" s="6" t="s">
        <v>1114</v>
      </c>
      <c r="P208" s="6" t="s">
        <v>1313</v>
      </c>
      <c r="Q208" s="6" t="s">
        <v>1314</v>
      </c>
      <c r="R208" s="6">
        <v>6</v>
      </c>
      <c r="S208" s="6" t="s">
        <v>1731</v>
      </c>
      <c r="T208" s="6" t="s">
        <v>1720</v>
      </c>
      <c r="U208" s="6" t="s">
        <v>1194</v>
      </c>
      <c r="W208" s="6" t="s">
        <v>1315</v>
      </c>
      <c r="X208" s="6" t="s">
        <v>1316</v>
      </c>
      <c r="Y208" s="6" t="s">
        <v>1161</v>
      </c>
      <c r="Z208" s="6" t="s">
        <v>907</v>
      </c>
      <c r="AA208" s="7">
        <v>44597</v>
      </c>
      <c r="AB208" s="6" t="s">
        <v>908</v>
      </c>
      <c r="AC208" s="6" t="s">
        <v>1317</v>
      </c>
      <c r="AD208" s="6" t="s">
        <v>1317</v>
      </c>
      <c r="AE208" s="6" t="s">
        <v>1317</v>
      </c>
      <c r="AF208" s="6" t="s">
        <v>1317</v>
      </c>
      <c r="AL208" s="6" t="s">
        <v>1313</v>
      </c>
      <c r="AN208" s="6" t="s">
        <v>1301</v>
      </c>
      <c r="AO208" s="6" t="s">
        <v>1193</v>
      </c>
      <c r="AP208" s="6" t="s">
        <v>1646</v>
      </c>
      <c r="AQ208" s="6">
        <v>227</v>
      </c>
      <c r="AR208" s="6">
        <v>81</v>
      </c>
    </row>
    <row r="209" spans="1:44" x14ac:dyDescent="0.2">
      <c r="A209" s="6">
        <v>1044803</v>
      </c>
      <c r="C209" s="6" t="str">
        <f t="shared" si="12"/>
        <v>Cultural Site</v>
      </c>
      <c r="D209" s="6" t="str">
        <f t="shared" si="13"/>
        <v>Cultural Site - SP5b-CR1-0601-2021-F1-1</v>
      </c>
      <c r="E209" s="6" t="str">
        <f t="shared" si="14"/>
        <v>Culturally Modified Tree (Post-1846)
Stó:lō</v>
      </c>
      <c r="F209" s="6" t="s">
        <v>1717</v>
      </c>
      <c r="G209" s="6" t="str">
        <f t="shared" si="15"/>
        <v>Tree</v>
      </c>
      <c r="K209" s="6">
        <v>1044804.8320000001</v>
      </c>
      <c r="M209" s="6">
        <v>611319</v>
      </c>
      <c r="N209" s="6">
        <v>5469274</v>
      </c>
      <c r="O209" s="6" t="s">
        <v>1114</v>
      </c>
      <c r="P209" s="6" t="s">
        <v>1327</v>
      </c>
      <c r="Q209" s="6" t="s">
        <v>1328</v>
      </c>
      <c r="R209" s="6">
        <v>7.5</v>
      </c>
      <c r="S209" s="6" t="s">
        <v>1731</v>
      </c>
      <c r="T209" s="6" t="s">
        <v>1720</v>
      </c>
      <c r="U209" s="6" t="s">
        <v>1194</v>
      </c>
      <c r="X209" s="6" t="s">
        <v>1674</v>
      </c>
      <c r="Y209" s="6" t="s">
        <v>1161</v>
      </c>
      <c r="Z209" s="6" t="s">
        <v>907</v>
      </c>
      <c r="AA209" s="7">
        <v>44597</v>
      </c>
      <c r="AB209" s="6" t="s">
        <v>908</v>
      </c>
      <c r="AC209" s="6" t="s">
        <v>1675</v>
      </c>
      <c r="AD209" s="6" t="s">
        <v>1675</v>
      </c>
      <c r="AE209" s="6" t="s">
        <v>1675</v>
      </c>
      <c r="AF209" s="6" t="s">
        <v>1675</v>
      </c>
      <c r="AL209" s="6" t="s">
        <v>1327</v>
      </c>
      <c r="AN209" s="6" t="s">
        <v>1329</v>
      </c>
      <c r="AO209" s="6" t="s">
        <v>1193</v>
      </c>
      <c r="AP209" s="6" t="s">
        <v>1646</v>
      </c>
      <c r="AQ209" s="6">
        <v>231</v>
      </c>
      <c r="AR209" s="6">
        <v>85</v>
      </c>
    </row>
    <row r="210" spans="1:44" x14ac:dyDescent="0.2">
      <c r="A210" s="6">
        <v>1069902</v>
      </c>
      <c r="C210" s="6" t="str">
        <f t="shared" si="12"/>
        <v>Cultural Site</v>
      </c>
      <c r="D210" s="6" t="str">
        <f t="shared" si="13"/>
        <v>Cultural Site - SP5b-CR1-0403-2021-F1-2</v>
      </c>
      <c r="E210" s="6" t="str">
        <f t="shared" si="14"/>
        <v>Culturally Modified Tree (Post-1846), Bark Stripped (rectangular cedar)
Communities TBD</v>
      </c>
      <c r="F210" s="6" t="s">
        <v>1717</v>
      </c>
      <c r="G210" s="6" t="str">
        <f t="shared" si="15"/>
        <v>Tree</v>
      </c>
      <c r="K210" s="6">
        <v>1069903.557</v>
      </c>
      <c r="M210" s="6">
        <v>596148</v>
      </c>
      <c r="N210" s="6">
        <v>5454359</v>
      </c>
      <c r="O210" s="6" t="s">
        <v>1114</v>
      </c>
      <c r="P210" s="6" t="s">
        <v>1422</v>
      </c>
      <c r="Q210" s="6" t="s">
        <v>1423</v>
      </c>
      <c r="R210" s="6">
        <v>3</v>
      </c>
      <c r="S210" s="6" t="s">
        <v>1731</v>
      </c>
      <c r="T210" s="6" t="s">
        <v>1720</v>
      </c>
      <c r="U210" s="6" t="s">
        <v>1424</v>
      </c>
      <c r="W210" s="6" t="s">
        <v>1425</v>
      </c>
      <c r="X210" s="6" t="s">
        <v>1426</v>
      </c>
      <c r="Y210" s="6" t="s">
        <v>906</v>
      </c>
      <c r="Z210" s="6" t="s">
        <v>907</v>
      </c>
      <c r="AA210" s="7">
        <v>44597</v>
      </c>
      <c r="AB210" s="6" t="s">
        <v>908</v>
      </c>
      <c r="AC210" s="6" t="s">
        <v>1699</v>
      </c>
      <c r="AD210" s="6" t="s">
        <v>1699</v>
      </c>
      <c r="AE210" s="6" t="s">
        <v>1157</v>
      </c>
      <c r="AF210" s="6" t="s">
        <v>1157</v>
      </c>
      <c r="AO210" s="6" t="s">
        <v>1193</v>
      </c>
      <c r="AP210" s="6" t="s">
        <v>1646</v>
      </c>
    </row>
    <row r="211" spans="1:44" x14ac:dyDescent="0.2">
      <c r="A211" s="6">
        <v>1069915</v>
      </c>
      <c r="C211" s="6" t="str">
        <f t="shared" si="12"/>
        <v>Cultural Site</v>
      </c>
      <c r="D211" s="6" t="str">
        <f t="shared" si="13"/>
        <v>Cultural Site - SP5b-CR1-0403-2021-F1-1</v>
      </c>
      <c r="E211" s="6" t="str">
        <f t="shared" si="14"/>
        <v>Culturally Modified Tree (Post-1846), Bark Stripped (rectangular cedar)
Communities TBD</v>
      </c>
      <c r="F211" s="6" t="s">
        <v>1717</v>
      </c>
      <c r="G211" s="6" t="str">
        <f t="shared" si="15"/>
        <v>Tree</v>
      </c>
      <c r="K211" s="6">
        <v>1069917.192</v>
      </c>
      <c r="M211" s="6">
        <v>596129</v>
      </c>
      <c r="N211" s="6">
        <v>5454358</v>
      </c>
      <c r="O211" s="6" t="s">
        <v>1114</v>
      </c>
      <c r="P211" s="6" t="s">
        <v>1431</v>
      </c>
      <c r="Q211" s="6" t="s">
        <v>1182</v>
      </c>
      <c r="R211" s="6">
        <v>3</v>
      </c>
      <c r="S211" s="6" t="s">
        <v>1731</v>
      </c>
      <c r="T211" s="6" t="s">
        <v>1720</v>
      </c>
      <c r="U211" s="6" t="s">
        <v>1424</v>
      </c>
      <c r="W211" s="6" t="s">
        <v>1425</v>
      </c>
      <c r="X211" s="6" t="s">
        <v>1432</v>
      </c>
      <c r="Y211" s="6" t="s">
        <v>906</v>
      </c>
      <c r="Z211" s="6" t="s">
        <v>907</v>
      </c>
      <c r="AA211" s="7">
        <v>44597</v>
      </c>
      <c r="AB211" s="6" t="s">
        <v>908</v>
      </c>
      <c r="AC211" s="6" t="s">
        <v>1701</v>
      </c>
      <c r="AD211" s="6" t="s">
        <v>1701</v>
      </c>
      <c r="AE211" s="6" t="s">
        <v>1701</v>
      </c>
      <c r="AF211" s="6" t="s">
        <v>1701</v>
      </c>
      <c r="AO211" s="6" t="s">
        <v>1193</v>
      </c>
      <c r="AP211" s="6" t="s">
        <v>1646</v>
      </c>
    </row>
    <row r="212" spans="1:44" x14ac:dyDescent="0.2">
      <c r="A212" s="6">
        <v>1069902</v>
      </c>
      <c r="C212" s="6" t="str">
        <f t="shared" si="12"/>
        <v>Cultural Site</v>
      </c>
      <c r="D212" s="6" t="str">
        <f t="shared" si="13"/>
        <v>Cultural Site - SP5b-CR1-0403-2021-F1-2</v>
      </c>
      <c r="E212" s="6" t="str">
        <f t="shared" si="14"/>
        <v>Culturally Modified Tree (Post-1846), Bark Stripped (rectangular cedar)
Communities TBD</v>
      </c>
      <c r="F212" s="6" t="s">
        <v>1717</v>
      </c>
      <c r="G212" s="6" t="str">
        <f t="shared" si="15"/>
        <v>Tree</v>
      </c>
      <c r="K212" s="6">
        <v>1069903.557</v>
      </c>
      <c r="M212" s="6">
        <v>596148</v>
      </c>
      <c r="N212" s="6">
        <v>5454359</v>
      </c>
      <c r="O212" s="6" t="s">
        <v>1114</v>
      </c>
      <c r="P212" s="6" t="s">
        <v>1422</v>
      </c>
      <c r="Q212" s="6" t="s">
        <v>1423</v>
      </c>
      <c r="R212" s="6">
        <v>3</v>
      </c>
      <c r="S212" s="6" t="s">
        <v>1731</v>
      </c>
      <c r="T212" s="6" t="s">
        <v>1720</v>
      </c>
      <c r="U212" s="6" t="s">
        <v>1424</v>
      </c>
      <c r="W212" s="6" t="s">
        <v>1425</v>
      </c>
      <c r="X212" s="6" t="s">
        <v>1426</v>
      </c>
      <c r="Y212" s="6" t="s">
        <v>906</v>
      </c>
      <c r="Z212" s="6" t="s">
        <v>907</v>
      </c>
      <c r="AA212" s="7">
        <v>44597</v>
      </c>
      <c r="AB212" s="6" t="s">
        <v>908</v>
      </c>
      <c r="AC212" s="6" t="s">
        <v>1699</v>
      </c>
      <c r="AD212" s="6" t="s">
        <v>1699</v>
      </c>
      <c r="AE212" s="6" t="s">
        <v>1157</v>
      </c>
      <c r="AF212" s="6" t="s">
        <v>1157</v>
      </c>
      <c r="AO212" s="6" t="s">
        <v>1193</v>
      </c>
      <c r="AP212" s="6" t="s">
        <v>1646</v>
      </c>
    </row>
    <row r="213" spans="1:44" x14ac:dyDescent="0.2">
      <c r="A213" s="6">
        <v>1069915</v>
      </c>
      <c r="C213" s="6" t="str">
        <f t="shared" si="12"/>
        <v>Cultural Site</v>
      </c>
      <c r="D213" s="6" t="str">
        <f t="shared" si="13"/>
        <v>Cultural Site - SP5b-CR1-0403-2021-F1-1</v>
      </c>
      <c r="E213" s="6" t="str">
        <f t="shared" si="14"/>
        <v>Culturally Modified Tree (Post-1846), Bark Stripped (rectangular cedar)
Communities TBD</v>
      </c>
      <c r="F213" s="6" t="s">
        <v>1717</v>
      </c>
      <c r="G213" s="6" t="str">
        <f t="shared" si="15"/>
        <v>Tree</v>
      </c>
      <c r="K213" s="6">
        <v>1069917.192</v>
      </c>
      <c r="M213" s="6">
        <v>596129</v>
      </c>
      <c r="N213" s="6">
        <v>5454358</v>
      </c>
      <c r="O213" s="6" t="s">
        <v>1114</v>
      </c>
      <c r="P213" s="6" t="s">
        <v>1431</v>
      </c>
      <c r="Q213" s="6" t="s">
        <v>1182</v>
      </c>
      <c r="R213" s="6">
        <v>3</v>
      </c>
      <c r="S213" s="6" t="s">
        <v>1731</v>
      </c>
      <c r="T213" s="6" t="s">
        <v>1720</v>
      </c>
      <c r="U213" s="6" t="s">
        <v>1424</v>
      </c>
      <c r="W213" s="6" t="s">
        <v>1425</v>
      </c>
      <c r="X213" s="6" t="s">
        <v>1432</v>
      </c>
      <c r="Y213" s="6" t="s">
        <v>906</v>
      </c>
      <c r="Z213" s="6" t="s">
        <v>907</v>
      </c>
      <c r="AA213" s="7">
        <v>44597</v>
      </c>
      <c r="AB213" s="6" t="s">
        <v>908</v>
      </c>
      <c r="AC213" s="6" t="s">
        <v>1701</v>
      </c>
      <c r="AD213" s="6" t="s">
        <v>1701</v>
      </c>
      <c r="AE213" s="6" t="s">
        <v>1701</v>
      </c>
      <c r="AF213" s="6" t="s">
        <v>1701</v>
      </c>
      <c r="AO213" s="6" t="s">
        <v>1193</v>
      </c>
      <c r="AP213" s="6" t="s">
        <v>1646</v>
      </c>
    </row>
    <row r="214" spans="1:44" x14ac:dyDescent="0.2">
      <c r="A214" s="6">
        <v>1069902</v>
      </c>
      <c r="C214" s="6" t="str">
        <f t="shared" si="12"/>
        <v>Cultural Site</v>
      </c>
      <c r="D214" s="6" t="str">
        <f t="shared" si="13"/>
        <v>Cultural Site - SP5b-CR1-0403-2021-F1-2</v>
      </c>
      <c r="E214" s="6" t="str">
        <f t="shared" si="14"/>
        <v>Culturally Modified Tree (Post-1846), Bark Stripped (rectangular cedar)
Communities TBD</v>
      </c>
      <c r="F214" s="6" t="s">
        <v>1717</v>
      </c>
      <c r="G214" s="6" t="str">
        <f t="shared" si="15"/>
        <v>Tree</v>
      </c>
      <c r="K214" s="6">
        <v>1069903.557</v>
      </c>
      <c r="M214" s="6">
        <v>596148</v>
      </c>
      <c r="N214" s="6">
        <v>5454359</v>
      </c>
      <c r="O214" s="6" t="s">
        <v>1114</v>
      </c>
      <c r="P214" s="6" t="s">
        <v>1422</v>
      </c>
      <c r="Q214" s="6" t="s">
        <v>1423</v>
      </c>
      <c r="R214" s="6">
        <v>3</v>
      </c>
      <c r="S214" s="6" t="s">
        <v>1731</v>
      </c>
      <c r="T214" s="6" t="s">
        <v>1720</v>
      </c>
      <c r="U214" s="6" t="s">
        <v>1424</v>
      </c>
      <c r="W214" s="6" t="s">
        <v>1425</v>
      </c>
      <c r="X214" s="6" t="s">
        <v>1426</v>
      </c>
      <c r="Y214" s="6" t="s">
        <v>906</v>
      </c>
      <c r="Z214" s="6" t="s">
        <v>907</v>
      </c>
      <c r="AA214" s="7">
        <v>44597</v>
      </c>
      <c r="AB214" s="6" t="s">
        <v>908</v>
      </c>
      <c r="AC214" s="6" t="s">
        <v>1699</v>
      </c>
      <c r="AD214" s="6" t="s">
        <v>1699</v>
      </c>
      <c r="AE214" s="6" t="s">
        <v>1157</v>
      </c>
      <c r="AF214" s="6" t="s">
        <v>1157</v>
      </c>
      <c r="AO214" s="6" t="s">
        <v>1193</v>
      </c>
      <c r="AP214" s="6" t="s">
        <v>1646</v>
      </c>
      <c r="AQ214" s="6">
        <v>124</v>
      </c>
    </row>
    <row r="215" spans="1:44" x14ac:dyDescent="0.2">
      <c r="A215" s="6">
        <v>1069915</v>
      </c>
      <c r="C215" s="6" t="str">
        <f t="shared" si="12"/>
        <v>Cultural Site</v>
      </c>
      <c r="D215" s="6" t="str">
        <f t="shared" si="13"/>
        <v>Cultural Site - SP5b-CR1-0403-2021-F1-1</v>
      </c>
      <c r="E215" s="6" t="str">
        <f t="shared" si="14"/>
        <v>Culturally Modified Tree (Post-1846), Bark Stripped (rectangular cedar)
Communities TBD</v>
      </c>
      <c r="F215" s="6" t="s">
        <v>1717</v>
      </c>
      <c r="G215" s="6" t="str">
        <f t="shared" si="15"/>
        <v>Tree</v>
      </c>
      <c r="K215" s="6">
        <v>1069917.192</v>
      </c>
      <c r="M215" s="6">
        <v>596129</v>
      </c>
      <c r="N215" s="6">
        <v>5454358</v>
      </c>
      <c r="O215" s="6" t="s">
        <v>1114</v>
      </c>
      <c r="P215" s="6" t="s">
        <v>1431</v>
      </c>
      <c r="Q215" s="6" t="s">
        <v>1182</v>
      </c>
      <c r="R215" s="6">
        <v>3</v>
      </c>
      <c r="S215" s="6" t="s">
        <v>1731</v>
      </c>
      <c r="T215" s="6" t="s">
        <v>1720</v>
      </c>
      <c r="U215" s="6" t="s">
        <v>1424</v>
      </c>
      <c r="W215" s="6" t="s">
        <v>1425</v>
      </c>
      <c r="X215" s="6" t="s">
        <v>1432</v>
      </c>
      <c r="Y215" s="6" t="s">
        <v>906</v>
      </c>
      <c r="Z215" s="6" t="s">
        <v>907</v>
      </c>
      <c r="AA215" s="7">
        <v>44597</v>
      </c>
      <c r="AB215" s="6" t="s">
        <v>908</v>
      </c>
      <c r="AC215" s="6" t="s">
        <v>1701</v>
      </c>
      <c r="AD215" s="6" t="s">
        <v>1701</v>
      </c>
      <c r="AE215" s="6" t="s">
        <v>1701</v>
      </c>
      <c r="AF215" s="6" t="s">
        <v>1701</v>
      </c>
      <c r="AO215" s="6" t="s">
        <v>1193</v>
      </c>
      <c r="AP215" s="6" t="s">
        <v>1646</v>
      </c>
      <c r="AQ215" s="6">
        <v>126</v>
      </c>
    </row>
    <row r="216" spans="1:44" x14ac:dyDescent="0.2">
      <c r="A216" s="6">
        <v>1069902</v>
      </c>
      <c r="C216" s="6" t="str">
        <f t="shared" si="12"/>
        <v>Cultural Site</v>
      </c>
      <c r="D216" s="6" t="str">
        <f t="shared" si="13"/>
        <v>Cultural Site - SP5b-CR1-0403-2021-F1-2</v>
      </c>
      <c r="E216" s="6" t="str">
        <f t="shared" si="14"/>
        <v>Culturally Modified Tree (Post-1846), Bark Stripped (rectangular cedar)
Communities TBD</v>
      </c>
      <c r="F216" s="6" t="s">
        <v>1717</v>
      </c>
      <c r="G216" s="6" t="str">
        <f t="shared" si="15"/>
        <v>Tree</v>
      </c>
      <c r="K216" s="6">
        <v>1069903.557</v>
      </c>
      <c r="M216" s="6">
        <v>596148</v>
      </c>
      <c r="N216" s="6">
        <v>5454359</v>
      </c>
      <c r="O216" s="6" t="s">
        <v>1114</v>
      </c>
      <c r="P216" s="6" t="s">
        <v>1422</v>
      </c>
      <c r="Q216" s="6" t="s">
        <v>1423</v>
      </c>
      <c r="R216" s="6">
        <v>3</v>
      </c>
      <c r="S216" s="6" t="s">
        <v>1731</v>
      </c>
      <c r="T216" s="6" t="s">
        <v>1720</v>
      </c>
      <c r="U216" s="6" t="s">
        <v>1424</v>
      </c>
      <c r="W216" s="6" t="s">
        <v>1425</v>
      </c>
      <c r="X216" s="6" t="s">
        <v>1426</v>
      </c>
      <c r="Y216" s="6" t="s">
        <v>906</v>
      </c>
      <c r="Z216" s="6" t="s">
        <v>907</v>
      </c>
      <c r="AA216" s="7">
        <v>44597</v>
      </c>
      <c r="AB216" s="6" t="s">
        <v>908</v>
      </c>
      <c r="AC216" s="6" t="s">
        <v>1699</v>
      </c>
      <c r="AD216" s="6" t="s">
        <v>1699</v>
      </c>
      <c r="AE216" s="6" t="s">
        <v>1157</v>
      </c>
      <c r="AF216" s="6" t="s">
        <v>1157</v>
      </c>
      <c r="AO216" s="6" t="s">
        <v>1193</v>
      </c>
      <c r="AP216" s="6" t="s">
        <v>1646</v>
      </c>
      <c r="AQ216" s="6">
        <v>270</v>
      </c>
      <c r="AR216" s="6">
        <v>124</v>
      </c>
    </row>
    <row r="217" spans="1:44" x14ac:dyDescent="0.2">
      <c r="A217" s="6">
        <v>1069915</v>
      </c>
      <c r="C217" s="6" t="str">
        <f t="shared" si="12"/>
        <v>Cultural Site</v>
      </c>
      <c r="D217" s="6" t="str">
        <f t="shared" si="13"/>
        <v>Cultural Site - SP5b-CR1-0403-2021-F1-1</v>
      </c>
      <c r="E217" s="6" t="str">
        <f t="shared" si="14"/>
        <v>Culturally Modified Tree (Post-1846), Bark Stripped (rectangular cedar)
Communities TBD</v>
      </c>
      <c r="F217" s="6" t="s">
        <v>1717</v>
      </c>
      <c r="G217" s="6" t="str">
        <f t="shared" si="15"/>
        <v>Tree</v>
      </c>
      <c r="K217" s="6">
        <v>1069917.192</v>
      </c>
      <c r="M217" s="6">
        <v>596129</v>
      </c>
      <c r="N217" s="6">
        <v>5454358</v>
      </c>
      <c r="O217" s="6" t="s">
        <v>1114</v>
      </c>
      <c r="P217" s="6" t="s">
        <v>1431</v>
      </c>
      <c r="Q217" s="6" t="s">
        <v>1182</v>
      </c>
      <c r="R217" s="6">
        <v>3</v>
      </c>
      <c r="S217" s="6" t="s">
        <v>1731</v>
      </c>
      <c r="T217" s="6" t="s">
        <v>1720</v>
      </c>
      <c r="U217" s="6" t="s">
        <v>1424</v>
      </c>
      <c r="W217" s="6" t="s">
        <v>1425</v>
      </c>
      <c r="X217" s="6" t="s">
        <v>1432</v>
      </c>
      <c r="Y217" s="6" t="s">
        <v>906</v>
      </c>
      <c r="Z217" s="6" t="s">
        <v>907</v>
      </c>
      <c r="AA217" s="7">
        <v>44597</v>
      </c>
      <c r="AB217" s="6" t="s">
        <v>908</v>
      </c>
      <c r="AC217" s="6" t="s">
        <v>1701</v>
      </c>
      <c r="AD217" s="6" t="s">
        <v>1701</v>
      </c>
      <c r="AE217" s="6" t="s">
        <v>1701</v>
      </c>
      <c r="AF217" s="6" t="s">
        <v>1701</v>
      </c>
      <c r="AO217" s="6" t="s">
        <v>1193</v>
      </c>
      <c r="AP217" s="6" t="s">
        <v>1646</v>
      </c>
      <c r="AQ217" s="6">
        <v>272</v>
      </c>
      <c r="AR217" s="6">
        <v>126</v>
      </c>
    </row>
    <row r="218" spans="1:44" x14ac:dyDescent="0.2">
      <c r="A218" s="6">
        <v>1063684</v>
      </c>
      <c r="C218" s="6" t="str">
        <f t="shared" si="12"/>
        <v>Cultural Site</v>
      </c>
      <c r="D218" s="6" t="str">
        <f t="shared" si="13"/>
        <v>Cultural Site - SP5b-CR1-0903-2021-F1-1</v>
      </c>
      <c r="E218" s="6" t="str">
        <f t="shared" si="14"/>
        <v>Culturally Modified Tree (Post-1846), Bark Stripped (tapered cedar)
Communities TBD</v>
      </c>
      <c r="F218" s="6" t="s">
        <v>1717</v>
      </c>
      <c r="G218" s="6" t="str">
        <f t="shared" si="15"/>
        <v>Tree</v>
      </c>
      <c r="K218" s="6">
        <v>1063678.0319999999</v>
      </c>
      <c r="M218" s="6">
        <v>596935</v>
      </c>
      <c r="N218" s="6">
        <v>5460210</v>
      </c>
      <c r="O218" s="6" t="s">
        <v>1114</v>
      </c>
      <c r="P218" s="6" t="s">
        <v>1418</v>
      </c>
      <c r="Q218" s="6" t="s">
        <v>1419</v>
      </c>
      <c r="R218" s="6">
        <v>3</v>
      </c>
      <c r="S218" s="6" t="s">
        <v>1731</v>
      </c>
      <c r="T218" s="6" t="s">
        <v>1720</v>
      </c>
      <c r="U218" s="6" t="s">
        <v>1420</v>
      </c>
      <c r="W218" s="6" t="s">
        <v>950</v>
      </c>
      <c r="X218" s="6" t="s">
        <v>1421</v>
      </c>
      <c r="Y218" s="6" t="s">
        <v>906</v>
      </c>
      <c r="Z218" s="6" t="s">
        <v>907</v>
      </c>
      <c r="AA218" s="7">
        <v>44597</v>
      </c>
      <c r="AB218" s="6" t="s">
        <v>908</v>
      </c>
      <c r="AC218" s="6" t="s">
        <v>1690</v>
      </c>
      <c r="AD218" s="6" t="s">
        <v>1690</v>
      </c>
      <c r="AE218" s="6" t="s">
        <v>1690</v>
      </c>
      <c r="AF218" s="6" t="s">
        <v>1690</v>
      </c>
      <c r="AO218" s="6" t="s">
        <v>1193</v>
      </c>
      <c r="AP218" s="6" t="s">
        <v>1691</v>
      </c>
    </row>
    <row r="219" spans="1:44" x14ac:dyDescent="0.2">
      <c r="A219" s="6">
        <v>1063684</v>
      </c>
      <c r="C219" s="6" t="str">
        <f t="shared" si="12"/>
        <v>Cultural Site</v>
      </c>
      <c r="D219" s="6" t="str">
        <f t="shared" si="13"/>
        <v>Cultural Site - SP5b-CR1-0903-2021-F1-1</v>
      </c>
      <c r="E219" s="6" t="str">
        <f t="shared" si="14"/>
        <v>Culturally Modified Tree (Post-1846), Bark Stripped (tapered cedar)
Communities TBD</v>
      </c>
      <c r="F219" s="6" t="s">
        <v>1717</v>
      </c>
      <c r="G219" s="6" t="str">
        <f t="shared" si="15"/>
        <v>Tree</v>
      </c>
      <c r="K219" s="6">
        <v>1063678.0319999999</v>
      </c>
      <c r="M219" s="6">
        <v>596935</v>
      </c>
      <c r="N219" s="6">
        <v>5460210</v>
      </c>
      <c r="O219" s="6" t="s">
        <v>1114</v>
      </c>
      <c r="P219" s="6" t="s">
        <v>1418</v>
      </c>
      <c r="Q219" s="6" t="s">
        <v>1419</v>
      </c>
      <c r="R219" s="6">
        <v>3</v>
      </c>
      <c r="S219" s="6" t="s">
        <v>1731</v>
      </c>
      <c r="T219" s="6" t="s">
        <v>1720</v>
      </c>
      <c r="U219" s="6" t="s">
        <v>1420</v>
      </c>
      <c r="W219" s="6" t="s">
        <v>950</v>
      </c>
      <c r="X219" s="6" t="s">
        <v>1421</v>
      </c>
      <c r="Y219" s="6" t="s">
        <v>906</v>
      </c>
      <c r="Z219" s="6" t="s">
        <v>907</v>
      </c>
      <c r="AA219" s="7">
        <v>44597</v>
      </c>
      <c r="AB219" s="6" t="s">
        <v>908</v>
      </c>
      <c r="AC219" s="6" t="s">
        <v>1690</v>
      </c>
      <c r="AD219" s="6" t="s">
        <v>1690</v>
      </c>
      <c r="AE219" s="6" t="s">
        <v>1690</v>
      </c>
      <c r="AF219" s="6" t="s">
        <v>1690</v>
      </c>
      <c r="AO219" s="6" t="s">
        <v>1193</v>
      </c>
      <c r="AP219" s="6" t="s">
        <v>1691</v>
      </c>
    </row>
    <row r="220" spans="1:44" x14ac:dyDescent="0.2">
      <c r="A220" s="6">
        <v>1063684</v>
      </c>
      <c r="C220" s="6" t="str">
        <f t="shared" si="12"/>
        <v>Cultural Site</v>
      </c>
      <c r="D220" s="6" t="str">
        <f t="shared" si="13"/>
        <v>Cultural Site - SP5b-CR1-0903-2021-F1-1</v>
      </c>
      <c r="E220" s="6" t="str">
        <f t="shared" si="14"/>
        <v>Culturally Modified Tree (Post-1846), Bark Stripped (tapered cedar)
Communities TBD</v>
      </c>
      <c r="F220" s="6" t="s">
        <v>1717</v>
      </c>
      <c r="G220" s="6" t="str">
        <f t="shared" si="15"/>
        <v>Tree</v>
      </c>
      <c r="K220" s="6">
        <v>1063678.0319999999</v>
      </c>
      <c r="M220" s="6">
        <v>596935</v>
      </c>
      <c r="N220" s="6">
        <v>5460210</v>
      </c>
      <c r="O220" s="6" t="s">
        <v>1114</v>
      </c>
      <c r="P220" s="6" t="s">
        <v>1418</v>
      </c>
      <c r="Q220" s="6" t="s">
        <v>1419</v>
      </c>
      <c r="R220" s="6">
        <v>3</v>
      </c>
      <c r="S220" s="6" t="s">
        <v>1731</v>
      </c>
      <c r="T220" s="6" t="s">
        <v>1720</v>
      </c>
      <c r="U220" s="6" t="s">
        <v>1420</v>
      </c>
      <c r="W220" s="6" t="s">
        <v>950</v>
      </c>
      <c r="X220" s="6" t="s">
        <v>1421</v>
      </c>
      <c r="Y220" s="6" t="s">
        <v>906</v>
      </c>
      <c r="Z220" s="6" t="s">
        <v>907</v>
      </c>
      <c r="AA220" s="7">
        <v>44597</v>
      </c>
      <c r="AB220" s="6" t="s">
        <v>908</v>
      </c>
      <c r="AC220" s="6" t="s">
        <v>1690</v>
      </c>
      <c r="AD220" s="6" t="s">
        <v>1690</v>
      </c>
      <c r="AE220" s="6" t="s">
        <v>1690</v>
      </c>
      <c r="AF220" s="6" t="s">
        <v>1690</v>
      </c>
      <c r="AO220" s="6" t="s">
        <v>1193</v>
      </c>
      <c r="AP220" s="6" t="s">
        <v>1691</v>
      </c>
      <c r="AQ220" s="6">
        <v>122</v>
      </c>
    </row>
    <row r="221" spans="1:44" x14ac:dyDescent="0.2">
      <c r="A221" s="6">
        <v>1063684</v>
      </c>
      <c r="C221" s="6" t="str">
        <f t="shared" si="12"/>
        <v>Cultural Site</v>
      </c>
      <c r="D221" s="6" t="str">
        <f t="shared" si="13"/>
        <v>Cultural Site - SP5b-CR1-0903-2021-F1-1</v>
      </c>
      <c r="E221" s="6" t="str">
        <f t="shared" si="14"/>
        <v>Culturally Modified Tree (Post-1846), Bark Stripped (tapered cedar)
Communities TBD</v>
      </c>
      <c r="F221" s="6" t="s">
        <v>1717</v>
      </c>
      <c r="G221" s="6" t="str">
        <f t="shared" si="15"/>
        <v>Tree</v>
      </c>
      <c r="K221" s="6">
        <v>1063678.0319999999</v>
      </c>
      <c r="M221" s="6">
        <v>596935</v>
      </c>
      <c r="N221" s="6">
        <v>5460210</v>
      </c>
      <c r="O221" s="6" t="s">
        <v>1114</v>
      </c>
      <c r="P221" s="6" t="s">
        <v>1418</v>
      </c>
      <c r="Q221" s="6" t="s">
        <v>1419</v>
      </c>
      <c r="R221" s="6">
        <v>3</v>
      </c>
      <c r="S221" s="6" t="s">
        <v>1731</v>
      </c>
      <c r="T221" s="6" t="s">
        <v>1720</v>
      </c>
      <c r="U221" s="6" t="s">
        <v>1420</v>
      </c>
      <c r="W221" s="6" t="s">
        <v>950</v>
      </c>
      <c r="X221" s="6" t="s">
        <v>1421</v>
      </c>
      <c r="Y221" s="6" t="s">
        <v>906</v>
      </c>
      <c r="Z221" s="6" t="s">
        <v>907</v>
      </c>
      <c r="AA221" s="7">
        <v>44597</v>
      </c>
      <c r="AB221" s="6" t="s">
        <v>908</v>
      </c>
      <c r="AC221" s="6" t="s">
        <v>1690</v>
      </c>
      <c r="AD221" s="6" t="s">
        <v>1690</v>
      </c>
      <c r="AE221" s="6" t="s">
        <v>1690</v>
      </c>
      <c r="AF221" s="6" t="s">
        <v>1690</v>
      </c>
      <c r="AO221" s="6" t="s">
        <v>1193</v>
      </c>
      <c r="AP221" s="6" t="s">
        <v>1691</v>
      </c>
      <c r="AQ221" s="6">
        <v>268</v>
      </c>
      <c r="AR221" s="6">
        <v>122</v>
      </c>
    </row>
    <row r="222" spans="1:44" x14ac:dyDescent="0.2">
      <c r="A222" s="6">
        <v>1016119</v>
      </c>
      <c r="C222" s="6" t="str">
        <f t="shared" si="12"/>
        <v>Cultural Site</v>
      </c>
      <c r="D222" s="6" t="str">
        <f t="shared" si="13"/>
        <v>Cultural Site - TMEP5b20-CMT 09</v>
      </c>
      <c r="E222" s="6" t="str">
        <f t="shared" si="14"/>
        <v>Cultutrally Modified Tree
NNTC</v>
      </c>
      <c r="F222" s="6" t="s">
        <v>1717</v>
      </c>
      <c r="G222" s="6" t="str">
        <f t="shared" si="15"/>
        <v>Tree</v>
      </c>
      <c r="K222" s="6">
        <v>1016093.125</v>
      </c>
      <c r="M222" s="6">
        <v>628909</v>
      </c>
      <c r="N222" s="6">
        <v>5483820</v>
      </c>
      <c r="O222" s="6" t="s">
        <v>1114</v>
      </c>
      <c r="P222" s="6" t="s">
        <v>1197</v>
      </c>
      <c r="Q222" s="6" t="s">
        <v>1182</v>
      </c>
      <c r="R222" s="6">
        <v>1</v>
      </c>
      <c r="S222" s="6" t="s">
        <v>1731</v>
      </c>
      <c r="T222" s="6" t="s">
        <v>1720</v>
      </c>
      <c r="U222" s="6" t="s">
        <v>1198</v>
      </c>
      <c r="W222" s="6" t="s">
        <v>904</v>
      </c>
      <c r="X222" s="6" t="s">
        <v>963</v>
      </c>
      <c r="Y222" s="6" t="s">
        <v>1161</v>
      </c>
      <c r="Z222" s="6" t="s">
        <v>907</v>
      </c>
      <c r="AA222" s="7">
        <v>44597</v>
      </c>
      <c r="AB222" s="6" t="s">
        <v>908</v>
      </c>
      <c r="AC222" s="6" t="s">
        <v>1174</v>
      </c>
      <c r="AD222" s="6" t="s">
        <v>1174</v>
      </c>
      <c r="AE222" s="6" t="s">
        <v>1174</v>
      </c>
      <c r="AF222" s="6" t="s">
        <v>1174</v>
      </c>
      <c r="AO222" s="6" t="s">
        <v>943</v>
      </c>
      <c r="AP222" s="6" t="s">
        <v>1646</v>
      </c>
    </row>
    <row r="223" spans="1:44" x14ac:dyDescent="0.2">
      <c r="A223" s="6">
        <v>1016119</v>
      </c>
      <c r="C223" s="6" t="str">
        <f t="shared" si="12"/>
        <v>Cultural Site</v>
      </c>
      <c r="D223" s="6" t="str">
        <f t="shared" si="13"/>
        <v>Cultural Site - TMEP5b20-CMT 10</v>
      </c>
      <c r="E223" s="6" t="str">
        <f t="shared" si="14"/>
        <v>Cultutrally Modified Tree
NNTC</v>
      </c>
      <c r="F223" s="6" t="s">
        <v>1717</v>
      </c>
      <c r="G223" s="6" t="str">
        <f t="shared" si="15"/>
        <v>Tree</v>
      </c>
      <c r="K223" s="6">
        <v>1016093.125</v>
      </c>
      <c r="M223" s="6">
        <v>628909</v>
      </c>
      <c r="N223" s="6">
        <v>5483820</v>
      </c>
      <c r="O223" s="6" t="s">
        <v>1114</v>
      </c>
      <c r="P223" s="6" t="s">
        <v>1199</v>
      </c>
      <c r="Q223" s="6" t="s">
        <v>1182</v>
      </c>
      <c r="R223" s="6">
        <v>1</v>
      </c>
      <c r="S223" s="6" t="s">
        <v>1731</v>
      </c>
      <c r="T223" s="6" t="s">
        <v>1720</v>
      </c>
      <c r="U223" s="6" t="s">
        <v>1198</v>
      </c>
      <c r="W223" s="6" t="s">
        <v>904</v>
      </c>
      <c r="X223" s="6" t="s">
        <v>963</v>
      </c>
      <c r="Y223" s="6" t="s">
        <v>1161</v>
      </c>
      <c r="Z223" s="6" t="s">
        <v>907</v>
      </c>
      <c r="AA223" s="7">
        <v>44597</v>
      </c>
      <c r="AB223" s="6" t="s">
        <v>908</v>
      </c>
      <c r="AC223" s="6" t="s">
        <v>1174</v>
      </c>
      <c r="AD223" s="6" t="s">
        <v>1174</v>
      </c>
      <c r="AE223" s="6" t="s">
        <v>1174</v>
      </c>
      <c r="AF223" s="6" t="s">
        <v>1174</v>
      </c>
      <c r="AO223" s="6" t="s">
        <v>943</v>
      </c>
      <c r="AP223" s="6" t="s">
        <v>1646</v>
      </c>
    </row>
    <row r="224" spans="1:44" x14ac:dyDescent="0.2">
      <c r="A224" s="6">
        <v>1016119</v>
      </c>
      <c r="C224" s="6" t="str">
        <f t="shared" si="12"/>
        <v>Cultural Site</v>
      </c>
      <c r="D224" s="6" t="str">
        <f t="shared" si="13"/>
        <v>Cultural Site - TMEP5b20-CMT 11</v>
      </c>
      <c r="E224" s="6" t="str">
        <f t="shared" si="14"/>
        <v>Cultutrally Modified Tree
NNTC</v>
      </c>
      <c r="F224" s="6" t="s">
        <v>1717</v>
      </c>
      <c r="G224" s="6" t="str">
        <f t="shared" si="15"/>
        <v>Tree</v>
      </c>
      <c r="K224" s="6">
        <v>1016093.125</v>
      </c>
      <c r="M224" s="6">
        <v>628909</v>
      </c>
      <c r="N224" s="6">
        <v>5483820</v>
      </c>
      <c r="O224" s="6" t="s">
        <v>1114</v>
      </c>
      <c r="P224" s="6" t="s">
        <v>1200</v>
      </c>
      <c r="Q224" s="6" t="s">
        <v>1182</v>
      </c>
      <c r="R224" s="6">
        <v>1</v>
      </c>
      <c r="S224" s="6" t="s">
        <v>1731</v>
      </c>
      <c r="T224" s="6" t="s">
        <v>1720</v>
      </c>
      <c r="U224" s="6" t="s">
        <v>1198</v>
      </c>
      <c r="W224" s="6" t="s">
        <v>904</v>
      </c>
      <c r="X224" s="6" t="s">
        <v>963</v>
      </c>
      <c r="Y224" s="6" t="s">
        <v>1161</v>
      </c>
      <c r="Z224" s="6" t="s">
        <v>907</v>
      </c>
      <c r="AA224" s="7">
        <v>44597</v>
      </c>
      <c r="AB224" s="6" t="s">
        <v>908</v>
      </c>
      <c r="AC224" s="6" t="s">
        <v>1174</v>
      </c>
      <c r="AD224" s="6" t="s">
        <v>1174</v>
      </c>
      <c r="AE224" s="6" t="s">
        <v>1174</v>
      </c>
      <c r="AF224" s="6" t="s">
        <v>1174</v>
      </c>
      <c r="AO224" s="6" t="s">
        <v>943</v>
      </c>
      <c r="AP224" s="6" t="s">
        <v>1646</v>
      </c>
    </row>
    <row r="225" spans="1:44" x14ac:dyDescent="0.2">
      <c r="A225" s="6">
        <v>1016119</v>
      </c>
      <c r="C225" s="6" t="str">
        <f t="shared" si="12"/>
        <v>Cultural Site</v>
      </c>
      <c r="D225" s="6" t="str">
        <f t="shared" si="13"/>
        <v>Cultural Site - TMEP5b20-CMT 12</v>
      </c>
      <c r="E225" s="6" t="str">
        <f t="shared" si="14"/>
        <v>Cultutrally Modified Tree
NNTC</v>
      </c>
      <c r="F225" s="6" t="s">
        <v>1717</v>
      </c>
      <c r="G225" s="6" t="str">
        <f t="shared" si="15"/>
        <v>Tree</v>
      </c>
      <c r="K225" s="6">
        <v>1016093.125</v>
      </c>
      <c r="M225" s="6">
        <v>628909</v>
      </c>
      <c r="N225" s="6">
        <v>5483820</v>
      </c>
      <c r="O225" s="6" t="s">
        <v>1114</v>
      </c>
      <c r="P225" s="6" t="s">
        <v>1201</v>
      </c>
      <c r="Q225" s="6" t="s">
        <v>1182</v>
      </c>
      <c r="R225" s="6">
        <v>1</v>
      </c>
      <c r="S225" s="6" t="s">
        <v>1731</v>
      </c>
      <c r="T225" s="6" t="s">
        <v>1720</v>
      </c>
      <c r="U225" s="6" t="s">
        <v>1198</v>
      </c>
      <c r="W225" s="6" t="s">
        <v>904</v>
      </c>
      <c r="X225" s="6" t="s">
        <v>963</v>
      </c>
      <c r="Y225" s="6" t="s">
        <v>1161</v>
      </c>
      <c r="Z225" s="6" t="s">
        <v>907</v>
      </c>
      <c r="AA225" s="7">
        <v>44597</v>
      </c>
      <c r="AB225" s="6" t="s">
        <v>908</v>
      </c>
      <c r="AC225" s="6" t="s">
        <v>1174</v>
      </c>
      <c r="AD225" s="6" t="s">
        <v>1174</v>
      </c>
      <c r="AE225" s="6" t="s">
        <v>1174</v>
      </c>
      <c r="AF225" s="6" t="s">
        <v>1174</v>
      </c>
      <c r="AO225" s="6" t="s">
        <v>943</v>
      </c>
      <c r="AP225" s="6" t="s">
        <v>1646</v>
      </c>
    </row>
    <row r="226" spans="1:44" x14ac:dyDescent="0.2">
      <c r="A226" s="6">
        <v>1016119</v>
      </c>
      <c r="C226" s="6" t="str">
        <f t="shared" si="12"/>
        <v>Cultural Site</v>
      </c>
      <c r="D226" s="6" t="str">
        <f t="shared" si="13"/>
        <v>Cultural Site - TMEP5b20-CMT 09</v>
      </c>
      <c r="E226" s="6" t="str">
        <f t="shared" si="14"/>
        <v>Cultutrally Modified Tree
NNTC</v>
      </c>
      <c r="F226" s="6" t="s">
        <v>1717</v>
      </c>
      <c r="G226" s="6" t="str">
        <f t="shared" si="15"/>
        <v>Tree</v>
      </c>
      <c r="K226" s="6">
        <v>1016093.125</v>
      </c>
      <c r="M226" s="6">
        <v>628909</v>
      </c>
      <c r="N226" s="6">
        <v>5483820</v>
      </c>
      <c r="O226" s="6" t="s">
        <v>1114</v>
      </c>
      <c r="P226" s="6" t="s">
        <v>1197</v>
      </c>
      <c r="Q226" s="6" t="s">
        <v>1182</v>
      </c>
      <c r="R226" s="6">
        <v>1</v>
      </c>
      <c r="S226" s="6" t="s">
        <v>1731</v>
      </c>
      <c r="T226" s="6" t="s">
        <v>1720</v>
      </c>
      <c r="U226" s="6" t="s">
        <v>1198</v>
      </c>
      <c r="W226" s="6" t="s">
        <v>904</v>
      </c>
      <c r="X226" s="6" t="s">
        <v>963</v>
      </c>
      <c r="Y226" s="6" t="s">
        <v>1161</v>
      </c>
      <c r="Z226" s="6" t="s">
        <v>907</v>
      </c>
      <c r="AA226" s="7">
        <v>44597</v>
      </c>
      <c r="AB226" s="6" t="s">
        <v>908</v>
      </c>
      <c r="AC226" s="6" t="s">
        <v>1174</v>
      </c>
      <c r="AD226" s="6" t="s">
        <v>1174</v>
      </c>
      <c r="AE226" s="6" t="s">
        <v>1174</v>
      </c>
      <c r="AF226" s="6" t="s">
        <v>1174</v>
      </c>
      <c r="AO226" s="6" t="s">
        <v>943</v>
      </c>
      <c r="AP226" s="6" t="s">
        <v>1646</v>
      </c>
    </row>
    <row r="227" spans="1:44" x14ac:dyDescent="0.2">
      <c r="A227" s="6">
        <v>1016119</v>
      </c>
      <c r="C227" s="6" t="str">
        <f t="shared" si="12"/>
        <v>Cultural Site</v>
      </c>
      <c r="D227" s="6" t="str">
        <f t="shared" si="13"/>
        <v>Cultural Site - TMEP5b20-CMT 10</v>
      </c>
      <c r="E227" s="6" t="str">
        <f t="shared" si="14"/>
        <v>Cultutrally Modified Tree
NNTC</v>
      </c>
      <c r="F227" s="6" t="s">
        <v>1717</v>
      </c>
      <c r="G227" s="6" t="str">
        <f t="shared" si="15"/>
        <v>Tree</v>
      </c>
      <c r="K227" s="6">
        <v>1016093.125</v>
      </c>
      <c r="M227" s="6">
        <v>628909</v>
      </c>
      <c r="N227" s="6">
        <v>5483820</v>
      </c>
      <c r="O227" s="6" t="s">
        <v>1114</v>
      </c>
      <c r="P227" s="6" t="s">
        <v>1199</v>
      </c>
      <c r="Q227" s="6" t="s">
        <v>1182</v>
      </c>
      <c r="R227" s="6">
        <v>1</v>
      </c>
      <c r="S227" s="6" t="s">
        <v>1731</v>
      </c>
      <c r="T227" s="6" t="s">
        <v>1720</v>
      </c>
      <c r="U227" s="6" t="s">
        <v>1198</v>
      </c>
      <c r="W227" s="6" t="s">
        <v>904</v>
      </c>
      <c r="X227" s="6" t="s">
        <v>963</v>
      </c>
      <c r="Y227" s="6" t="s">
        <v>1161</v>
      </c>
      <c r="Z227" s="6" t="s">
        <v>907</v>
      </c>
      <c r="AA227" s="7">
        <v>44597</v>
      </c>
      <c r="AB227" s="6" t="s">
        <v>908</v>
      </c>
      <c r="AC227" s="6" t="s">
        <v>1174</v>
      </c>
      <c r="AD227" s="6" t="s">
        <v>1174</v>
      </c>
      <c r="AE227" s="6" t="s">
        <v>1174</v>
      </c>
      <c r="AF227" s="6" t="s">
        <v>1174</v>
      </c>
      <c r="AO227" s="6" t="s">
        <v>943</v>
      </c>
      <c r="AP227" s="6" t="s">
        <v>1646</v>
      </c>
    </row>
    <row r="228" spans="1:44" x14ac:dyDescent="0.2">
      <c r="A228" s="6">
        <v>1016119</v>
      </c>
      <c r="C228" s="6" t="str">
        <f t="shared" si="12"/>
        <v>Cultural Site</v>
      </c>
      <c r="D228" s="6" t="str">
        <f t="shared" si="13"/>
        <v>Cultural Site - TMEP5b20-CMT 11</v>
      </c>
      <c r="E228" s="6" t="str">
        <f t="shared" si="14"/>
        <v>Cultutrally Modified Tree
NNTC</v>
      </c>
      <c r="F228" s="6" t="s">
        <v>1717</v>
      </c>
      <c r="G228" s="6" t="str">
        <f t="shared" si="15"/>
        <v>Tree</v>
      </c>
      <c r="K228" s="6">
        <v>1016093.125</v>
      </c>
      <c r="M228" s="6">
        <v>628909</v>
      </c>
      <c r="N228" s="6">
        <v>5483820</v>
      </c>
      <c r="O228" s="6" t="s">
        <v>1114</v>
      </c>
      <c r="P228" s="6" t="s">
        <v>1200</v>
      </c>
      <c r="Q228" s="6" t="s">
        <v>1182</v>
      </c>
      <c r="R228" s="6">
        <v>1</v>
      </c>
      <c r="S228" s="6" t="s">
        <v>1731</v>
      </c>
      <c r="T228" s="6" t="s">
        <v>1720</v>
      </c>
      <c r="U228" s="6" t="s">
        <v>1198</v>
      </c>
      <c r="W228" s="6" t="s">
        <v>904</v>
      </c>
      <c r="X228" s="6" t="s">
        <v>963</v>
      </c>
      <c r="Y228" s="6" t="s">
        <v>1161</v>
      </c>
      <c r="Z228" s="6" t="s">
        <v>907</v>
      </c>
      <c r="AA228" s="7">
        <v>44597</v>
      </c>
      <c r="AB228" s="6" t="s">
        <v>908</v>
      </c>
      <c r="AC228" s="6" t="s">
        <v>1174</v>
      </c>
      <c r="AD228" s="6" t="s">
        <v>1174</v>
      </c>
      <c r="AE228" s="6" t="s">
        <v>1174</v>
      </c>
      <c r="AF228" s="6" t="s">
        <v>1174</v>
      </c>
      <c r="AO228" s="6" t="s">
        <v>943</v>
      </c>
      <c r="AP228" s="6" t="s">
        <v>1646</v>
      </c>
    </row>
    <row r="229" spans="1:44" x14ac:dyDescent="0.2">
      <c r="A229" s="6">
        <v>1016119</v>
      </c>
      <c r="C229" s="6" t="str">
        <f t="shared" si="12"/>
        <v>Cultural Site</v>
      </c>
      <c r="D229" s="6" t="str">
        <f t="shared" si="13"/>
        <v>Cultural Site - TMEP5b20-CMT 12</v>
      </c>
      <c r="E229" s="6" t="str">
        <f t="shared" si="14"/>
        <v>Cultutrally Modified Tree
NNTC</v>
      </c>
      <c r="F229" s="6" t="s">
        <v>1717</v>
      </c>
      <c r="G229" s="6" t="str">
        <f t="shared" si="15"/>
        <v>Tree</v>
      </c>
      <c r="K229" s="6">
        <v>1016093.125</v>
      </c>
      <c r="M229" s="6">
        <v>628909</v>
      </c>
      <c r="N229" s="6">
        <v>5483820</v>
      </c>
      <c r="O229" s="6" t="s">
        <v>1114</v>
      </c>
      <c r="P229" s="6" t="s">
        <v>1201</v>
      </c>
      <c r="Q229" s="6" t="s">
        <v>1182</v>
      </c>
      <c r="R229" s="6">
        <v>1</v>
      </c>
      <c r="S229" s="6" t="s">
        <v>1731</v>
      </c>
      <c r="T229" s="6" t="s">
        <v>1720</v>
      </c>
      <c r="U229" s="6" t="s">
        <v>1198</v>
      </c>
      <c r="W229" s="6" t="s">
        <v>904</v>
      </c>
      <c r="X229" s="6" t="s">
        <v>963</v>
      </c>
      <c r="Y229" s="6" t="s">
        <v>1161</v>
      </c>
      <c r="Z229" s="6" t="s">
        <v>907</v>
      </c>
      <c r="AA229" s="7">
        <v>44597</v>
      </c>
      <c r="AB229" s="6" t="s">
        <v>908</v>
      </c>
      <c r="AC229" s="6" t="s">
        <v>1174</v>
      </c>
      <c r="AD229" s="6" t="s">
        <v>1174</v>
      </c>
      <c r="AE229" s="6" t="s">
        <v>1174</v>
      </c>
      <c r="AF229" s="6" t="s">
        <v>1174</v>
      </c>
      <c r="AO229" s="6" t="s">
        <v>943</v>
      </c>
      <c r="AP229" s="6" t="s">
        <v>1646</v>
      </c>
    </row>
    <row r="230" spans="1:44" x14ac:dyDescent="0.2">
      <c r="A230" s="6">
        <v>1016119</v>
      </c>
      <c r="C230" s="6" t="str">
        <f t="shared" si="12"/>
        <v>Cultural Site</v>
      </c>
      <c r="D230" s="6" t="str">
        <f t="shared" si="13"/>
        <v>Cultural Site - TMEP5b20-CMT 09</v>
      </c>
      <c r="E230" s="6" t="str">
        <f t="shared" si="14"/>
        <v>Cultutrally Modified Tree
NNTC</v>
      </c>
      <c r="F230" s="6" t="s">
        <v>1717</v>
      </c>
      <c r="G230" s="6" t="str">
        <f t="shared" si="15"/>
        <v>Tree</v>
      </c>
      <c r="K230" s="6">
        <v>1016093.125</v>
      </c>
      <c r="M230" s="6">
        <v>628909</v>
      </c>
      <c r="N230" s="6">
        <v>5483820</v>
      </c>
      <c r="O230" s="6" t="s">
        <v>1114</v>
      </c>
      <c r="P230" s="6" t="s">
        <v>1197</v>
      </c>
      <c r="Q230" s="6" t="s">
        <v>1182</v>
      </c>
      <c r="R230" s="6">
        <v>1</v>
      </c>
      <c r="S230" s="6" t="s">
        <v>1731</v>
      </c>
      <c r="T230" s="6" t="s">
        <v>1720</v>
      </c>
      <c r="U230" s="6" t="s">
        <v>1198</v>
      </c>
      <c r="W230" s="6" t="s">
        <v>904</v>
      </c>
      <c r="X230" s="6" t="s">
        <v>963</v>
      </c>
      <c r="Y230" s="6" t="s">
        <v>1161</v>
      </c>
      <c r="Z230" s="6" t="s">
        <v>907</v>
      </c>
      <c r="AA230" s="7">
        <v>44597</v>
      </c>
      <c r="AB230" s="6" t="s">
        <v>908</v>
      </c>
      <c r="AC230" s="6" t="s">
        <v>1174</v>
      </c>
      <c r="AD230" s="6" t="s">
        <v>1174</v>
      </c>
      <c r="AE230" s="6" t="s">
        <v>1174</v>
      </c>
      <c r="AF230" s="6" t="s">
        <v>1174</v>
      </c>
      <c r="AO230" s="6" t="s">
        <v>943</v>
      </c>
      <c r="AP230" s="6" t="s">
        <v>1646</v>
      </c>
      <c r="AQ230" s="6">
        <v>33</v>
      </c>
    </row>
    <row r="231" spans="1:44" x14ac:dyDescent="0.2">
      <c r="A231" s="6">
        <v>1016119</v>
      </c>
      <c r="C231" s="6" t="str">
        <f t="shared" si="12"/>
        <v>Cultural Site</v>
      </c>
      <c r="D231" s="6" t="str">
        <f t="shared" si="13"/>
        <v>Cultural Site - TMEP5b20-CMT 10</v>
      </c>
      <c r="E231" s="6" t="str">
        <f t="shared" si="14"/>
        <v>Cultutrally Modified Tree
NNTC</v>
      </c>
      <c r="F231" s="6" t="s">
        <v>1717</v>
      </c>
      <c r="G231" s="6" t="str">
        <f t="shared" si="15"/>
        <v>Tree</v>
      </c>
      <c r="K231" s="6">
        <v>1016093.125</v>
      </c>
      <c r="M231" s="6">
        <v>628909</v>
      </c>
      <c r="N231" s="6">
        <v>5483820</v>
      </c>
      <c r="O231" s="6" t="s">
        <v>1114</v>
      </c>
      <c r="P231" s="6" t="s">
        <v>1199</v>
      </c>
      <c r="Q231" s="6" t="s">
        <v>1182</v>
      </c>
      <c r="R231" s="6">
        <v>1</v>
      </c>
      <c r="S231" s="6" t="s">
        <v>1731</v>
      </c>
      <c r="T231" s="6" t="s">
        <v>1720</v>
      </c>
      <c r="U231" s="6" t="s">
        <v>1198</v>
      </c>
      <c r="W231" s="6" t="s">
        <v>904</v>
      </c>
      <c r="X231" s="6" t="s">
        <v>963</v>
      </c>
      <c r="Y231" s="6" t="s">
        <v>1161</v>
      </c>
      <c r="Z231" s="6" t="s">
        <v>907</v>
      </c>
      <c r="AA231" s="7">
        <v>44597</v>
      </c>
      <c r="AB231" s="6" t="s">
        <v>908</v>
      </c>
      <c r="AC231" s="6" t="s">
        <v>1174</v>
      </c>
      <c r="AD231" s="6" t="s">
        <v>1174</v>
      </c>
      <c r="AE231" s="6" t="s">
        <v>1174</v>
      </c>
      <c r="AF231" s="6" t="s">
        <v>1174</v>
      </c>
      <c r="AO231" s="6" t="s">
        <v>943</v>
      </c>
      <c r="AP231" s="6" t="s">
        <v>1646</v>
      </c>
      <c r="AQ231" s="6">
        <v>34</v>
      </c>
    </row>
    <row r="232" spans="1:44" x14ac:dyDescent="0.2">
      <c r="A232" s="6">
        <v>1016119</v>
      </c>
      <c r="C232" s="6" t="str">
        <f t="shared" si="12"/>
        <v>Cultural Site</v>
      </c>
      <c r="D232" s="6" t="str">
        <f t="shared" si="13"/>
        <v>Cultural Site - TMEP5b20-CMT 11</v>
      </c>
      <c r="E232" s="6" t="str">
        <f t="shared" si="14"/>
        <v>Cultutrally Modified Tree
NNTC</v>
      </c>
      <c r="F232" s="6" t="s">
        <v>1717</v>
      </c>
      <c r="G232" s="6" t="str">
        <f t="shared" si="15"/>
        <v>Tree</v>
      </c>
      <c r="K232" s="6">
        <v>1016093.125</v>
      </c>
      <c r="M232" s="6">
        <v>628909</v>
      </c>
      <c r="N232" s="6">
        <v>5483820</v>
      </c>
      <c r="O232" s="6" t="s">
        <v>1114</v>
      </c>
      <c r="P232" s="6" t="s">
        <v>1200</v>
      </c>
      <c r="Q232" s="6" t="s">
        <v>1182</v>
      </c>
      <c r="R232" s="6">
        <v>1</v>
      </c>
      <c r="S232" s="6" t="s">
        <v>1731</v>
      </c>
      <c r="T232" s="6" t="s">
        <v>1720</v>
      </c>
      <c r="U232" s="6" t="s">
        <v>1198</v>
      </c>
      <c r="W232" s="6" t="s">
        <v>904</v>
      </c>
      <c r="X232" s="6" t="s">
        <v>963</v>
      </c>
      <c r="Y232" s="6" t="s">
        <v>1161</v>
      </c>
      <c r="Z232" s="6" t="s">
        <v>907</v>
      </c>
      <c r="AA232" s="7">
        <v>44597</v>
      </c>
      <c r="AB232" s="6" t="s">
        <v>908</v>
      </c>
      <c r="AC232" s="6" t="s">
        <v>1174</v>
      </c>
      <c r="AD232" s="6" t="s">
        <v>1174</v>
      </c>
      <c r="AE232" s="6" t="s">
        <v>1174</v>
      </c>
      <c r="AF232" s="6" t="s">
        <v>1174</v>
      </c>
      <c r="AO232" s="6" t="s">
        <v>943</v>
      </c>
      <c r="AP232" s="6" t="s">
        <v>1646</v>
      </c>
      <c r="AQ232" s="6">
        <v>35</v>
      </c>
    </row>
    <row r="233" spans="1:44" x14ac:dyDescent="0.2">
      <c r="A233" s="6">
        <v>1016119</v>
      </c>
      <c r="C233" s="6" t="str">
        <f t="shared" si="12"/>
        <v>Cultural Site</v>
      </c>
      <c r="D233" s="6" t="str">
        <f t="shared" si="13"/>
        <v>Cultural Site - TMEP5b20-CMT 12</v>
      </c>
      <c r="E233" s="6" t="str">
        <f t="shared" si="14"/>
        <v>Cultutrally Modified Tree
NNTC</v>
      </c>
      <c r="F233" s="6" t="s">
        <v>1717</v>
      </c>
      <c r="G233" s="6" t="str">
        <f t="shared" si="15"/>
        <v>Tree</v>
      </c>
      <c r="K233" s="6">
        <v>1016093.125</v>
      </c>
      <c r="M233" s="6">
        <v>628909</v>
      </c>
      <c r="N233" s="6">
        <v>5483820</v>
      </c>
      <c r="O233" s="6" t="s">
        <v>1114</v>
      </c>
      <c r="P233" s="6" t="s">
        <v>1201</v>
      </c>
      <c r="Q233" s="6" t="s">
        <v>1182</v>
      </c>
      <c r="R233" s="6">
        <v>1</v>
      </c>
      <c r="S233" s="6" t="s">
        <v>1731</v>
      </c>
      <c r="T233" s="6" t="s">
        <v>1720</v>
      </c>
      <c r="U233" s="6" t="s">
        <v>1198</v>
      </c>
      <c r="W233" s="6" t="s">
        <v>904</v>
      </c>
      <c r="X233" s="6" t="s">
        <v>963</v>
      </c>
      <c r="Y233" s="6" t="s">
        <v>1161</v>
      </c>
      <c r="Z233" s="6" t="s">
        <v>907</v>
      </c>
      <c r="AA233" s="7">
        <v>44597</v>
      </c>
      <c r="AB233" s="6" t="s">
        <v>908</v>
      </c>
      <c r="AC233" s="6" t="s">
        <v>1174</v>
      </c>
      <c r="AD233" s="6" t="s">
        <v>1174</v>
      </c>
      <c r="AE233" s="6" t="s">
        <v>1174</v>
      </c>
      <c r="AF233" s="6" t="s">
        <v>1174</v>
      </c>
      <c r="AO233" s="6" t="s">
        <v>943</v>
      </c>
      <c r="AP233" s="6" t="s">
        <v>1646</v>
      </c>
      <c r="AQ233" s="6">
        <v>36</v>
      </c>
    </row>
    <row r="234" spans="1:44" x14ac:dyDescent="0.2">
      <c r="A234" s="6">
        <v>1016119</v>
      </c>
      <c r="C234" s="6" t="str">
        <f t="shared" si="12"/>
        <v>Cultural Site</v>
      </c>
      <c r="D234" s="6" t="str">
        <f t="shared" si="13"/>
        <v>Cultural Site - TMEP5b20-CMT 09</v>
      </c>
      <c r="E234" s="6" t="str">
        <f t="shared" si="14"/>
        <v>Cultutrally Modified Tree
NNTC</v>
      </c>
      <c r="F234" s="6" t="s">
        <v>1717</v>
      </c>
      <c r="G234" s="6" t="str">
        <f t="shared" si="15"/>
        <v>Tree</v>
      </c>
      <c r="K234" s="6">
        <v>1016093.125</v>
      </c>
      <c r="M234" s="6">
        <v>628909</v>
      </c>
      <c r="N234" s="6">
        <v>5483820</v>
      </c>
      <c r="O234" s="6" t="s">
        <v>1114</v>
      </c>
      <c r="P234" s="6" t="s">
        <v>1197</v>
      </c>
      <c r="Q234" s="6" t="s">
        <v>1182</v>
      </c>
      <c r="R234" s="6">
        <v>1</v>
      </c>
      <c r="S234" s="6" t="s">
        <v>1731</v>
      </c>
      <c r="T234" s="6" t="s">
        <v>1720</v>
      </c>
      <c r="U234" s="6" t="s">
        <v>1198</v>
      </c>
      <c r="W234" s="6" t="s">
        <v>904</v>
      </c>
      <c r="X234" s="6" t="s">
        <v>963</v>
      </c>
      <c r="Y234" s="6" t="s">
        <v>1161</v>
      </c>
      <c r="Z234" s="6" t="s">
        <v>907</v>
      </c>
      <c r="AA234" s="7">
        <v>44597</v>
      </c>
      <c r="AB234" s="6" t="s">
        <v>908</v>
      </c>
      <c r="AC234" s="6" t="s">
        <v>1174</v>
      </c>
      <c r="AD234" s="6" t="s">
        <v>1174</v>
      </c>
      <c r="AE234" s="6" t="s">
        <v>1174</v>
      </c>
      <c r="AF234" s="6" t="s">
        <v>1174</v>
      </c>
      <c r="AO234" s="6" t="s">
        <v>943</v>
      </c>
      <c r="AP234" s="6" t="s">
        <v>1646</v>
      </c>
      <c r="AQ234" s="6">
        <v>179</v>
      </c>
      <c r="AR234" s="6">
        <v>33</v>
      </c>
    </row>
    <row r="235" spans="1:44" x14ac:dyDescent="0.2">
      <c r="A235" s="6">
        <v>1016119</v>
      </c>
      <c r="C235" s="6" t="str">
        <f t="shared" si="12"/>
        <v>Cultural Site</v>
      </c>
      <c r="D235" s="6" t="str">
        <f t="shared" si="13"/>
        <v>Cultural Site - TMEP5b20-CMT 10</v>
      </c>
      <c r="E235" s="6" t="str">
        <f t="shared" si="14"/>
        <v>Cultutrally Modified Tree
NNTC</v>
      </c>
      <c r="F235" s="6" t="s">
        <v>1717</v>
      </c>
      <c r="G235" s="6" t="str">
        <f t="shared" si="15"/>
        <v>Tree</v>
      </c>
      <c r="K235" s="6">
        <v>1016093.125</v>
      </c>
      <c r="M235" s="6">
        <v>628909</v>
      </c>
      <c r="N235" s="6">
        <v>5483820</v>
      </c>
      <c r="O235" s="6" t="s">
        <v>1114</v>
      </c>
      <c r="P235" s="6" t="s">
        <v>1199</v>
      </c>
      <c r="Q235" s="6" t="s">
        <v>1182</v>
      </c>
      <c r="R235" s="6">
        <v>1</v>
      </c>
      <c r="S235" s="6" t="s">
        <v>1731</v>
      </c>
      <c r="T235" s="6" t="s">
        <v>1720</v>
      </c>
      <c r="U235" s="6" t="s">
        <v>1198</v>
      </c>
      <c r="W235" s="6" t="s">
        <v>904</v>
      </c>
      <c r="X235" s="6" t="s">
        <v>963</v>
      </c>
      <c r="Y235" s="6" t="s">
        <v>1161</v>
      </c>
      <c r="Z235" s="6" t="s">
        <v>907</v>
      </c>
      <c r="AA235" s="7">
        <v>44597</v>
      </c>
      <c r="AB235" s="6" t="s">
        <v>908</v>
      </c>
      <c r="AC235" s="6" t="s">
        <v>1174</v>
      </c>
      <c r="AD235" s="6" t="s">
        <v>1174</v>
      </c>
      <c r="AE235" s="6" t="s">
        <v>1174</v>
      </c>
      <c r="AF235" s="6" t="s">
        <v>1174</v>
      </c>
      <c r="AO235" s="6" t="s">
        <v>943</v>
      </c>
      <c r="AP235" s="6" t="s">
        <v>1646</v>
      </c>
      <c r="AQ235" s="6">
        <v>180</v>
      </c>
      <c r="AR235" s="6">
        <v>34</v>
      </c>
    </row>
    <row r="236" spans="1:44" x14ac:dyDescent="0.2">
      <c r="A236" s="6">
        <v>1016119</v>
      </c>
      <c r="C236" s="6" t="str">
        <f t="shared" si="12"/>
        <v>Cultural Site</v>
      </c>
      <c r="D236" s="6" t="str">
        <f t="shared" si="13"/>
        <v>Cultural Site - TMEP5b20-CMT 11</v>
      </c>
      <c r="E236" s="6" t="str">
        <f t="shared" si="14"/>
        <v>Cultutrally Modified Tree
NNTC</v>
      </c>
      <c r="F236" s="6" t="s">
        <v>1717</v>
      </c>
      <c r="G236" s="6" t="str">
        <f t="shared" si="15"/>
        <v>Tree</v>
      </c>
      <c r="K236" s="6">
        <v>1016093.125</v>
      </c>
      <c r="M236" s="6">
        <v>628909</v>
      </c>
      <c r="N236" s="6">
        <v>5483820</v>
      </c>
      <c r="O236" s="6" t="s">
        <v>1114</v>
      </c>
      <c r="P236" s="6" t="s">
        <v>1200</v>
      </c>
      <c r="Q236" s="6" t="s">
        <v>1182</v>
      </c>
      <c r="R236" s="6">
        <v>1</v>
      </c>
      <c r="S236" s="6" t="s">
        <v>1731</v>
      </c>
      <c r="T236" s="6" t="s">
        <v>1720</v>
      </c>
      <c r="U236" s="6" t="s">
        <v>1198</v>
      </c>
      <c r="W236" s="6" t="s">
        <v>904</v>
      </c>
      <c r="X236" s="6" t="s">
        <v>963</v>
      </c>
      <c r="Y236" s="6" t="s">
        <v>1161</v>
      </c>
      <c r="Z236" s="6" t="s">
        <v>907</v>
      </c>
      <c r="AA236" s="7">
        <v>44597</v>
      </c>
      <c r="AB236" s="6" t="s">
        <v>908</v>
      </c>
      <c r="AC236" s="6" t="s">
        <v>1174</v>
      </c>
      <c r="AD236" s="6" t="s">
        <v>1174</v>
      </c>
      <c r="AE236" s="6" t="s">
        <v>1174</v>
      </c>
      <c r="AF236" s="6" t="s">
        <v>1174</v>
      </c>
      <c r="AO236" s="6" t="s">
        <v>943</v>
      </c>
      <c r="AP236" s="6" t="s">
        <v>1646</v>
      </c>
      <c r="AQ236" s="6">
        <v>181</v>
      </c>
      <c r="AR236" s="6">
        <v>35</v>
      </c>
    </row>
    <row r="237" spans="1:44" x14ac:dyDescent="0.2">
      <c r="A237" s="6">
        <v>1016119</v>
      </c>
      <c r="C237" s="6" t="str">
        <f t="shared" si="12"/>
        <v>Cultural Site</v>
      </c>
      <c r="D237" s="6" t="str">
        <f t="shared" si="13"/>
        <v>Cultural Site - TMEP5b20-CMT 12</v>
      </c>
      <c r="E237" s="6" t="str">
        <f t="shared" si="14"/>
        <v>Cultutrally Modified Tree
NNTC</v>
      </c>
      <c r="F237" s="6" t="s">
        <v>1717</v>
      </c>
      <c r="G237" s="6" t="str">
        <f t="shared" si="15"/>
        <v>Tree</v>
      </c>
      <c r="K237" s="6">
        <v>1016093.125</v>
      </c>
      <c r="M237" s="6">
        <v>628909</v>
      </c>
      <c r="N237" s="6">
        <v>5483820</v>
      </c>
      <c r="O237" s="6" t="s">
        <v>1114</v>
      </c>
      <c r="P237" s="6" t="s">
        <v>1201</v>
      </c>
      <c r="Q237" s="6" t="s">
        <v>1182</v>
      </c>
      <c r="R237" s="6">
        <v>1</v>
      </c>
      <c r="S237" s="6" t="s">
        <v>1731</v>
      </c>
      <c r="T237" s="6" t="s">
        <v>1720</v>
      </c>
      <c r="U237" s="6" t="s">
        <v>1198</v>
      </c>
      <c r="W237" s="6" t="s">
        <v>904</v>
      </c>
      <c r="X237" s="6" t="s">
        <v>963</v>
      </c>
      <c r="Y237" s="6" t="s">
        <v>1161</v>
      </c>
      <c r="Z237" s="6" t="s">
        <v>907</v>
      </c>
      <c r="AA237" s="7">
        <v>44597</v>
      </c>
      <c r="AB237" s="6" t="s">
        <v>908</v>
      </c>
      <c r="AC237" s="6" t="s">
        <v>1174</v>
      </c>
      <c r="AD237" s="6" t="s">
        <v>1174</v>
      </c>
      <c r="AE237" s="6" t="s">
        <v>1174</v>
      </c>
      <c r="AF237" s="6" t="s">
        <v>1174</v>
      </c>
      <c r="AO237" s="6" t="s">
        <v>943</v>
      </c>
      <c r="AP237" s="6" t="s">
        <v>1646</v>
      </c>
      <c r="AQ237" s="6">
        <v>182</v>
      </c>
      <c r="AR237" s="6">
        <v>36</v>
      </c>
    </row>
    <row r="238" spans="1:44" x14ac:dyDescent="0.2">
      <c r="A238" s="6">
        <v>1052886</v>
      </c>
      <c r="B238" s="6">
        <v>1052906</v>
      </c>
      <c r="C238" s="6" t="str">
        <f t="shared" si="12"/>
        <v>Travelway</v>
      </c>
      <c r="D238" s="6" t="str">
        <f t="shared" si="13"/>
        <v>Travelway - Sto:lo-1160</v>
      </c>
      <c r="E238" s="6" t="str">
        <f t="shared" si="14"/>
        <v>Documented Travelway 
Stó:lō</v>
      </c>
      <c r="F238" s="6" t="s">
        <v>1717</v>
      </c>
      <c r="G238" s="6" t="str">
        <f t="shared" si="15"/>
        <v>Land</v>
      </c>
      <c r="K238" s="6">
        <v>1052885.2169999999</v>
      </c>
      <c r="L238" s="6">
        <v>1052905.733</v>
      </c>
      <c r="M238" s="6">
        <v>603693</v>
      </c>
      <c r="N238" s="6">
        <v>5468039</v>
      </c>
      <c r="O238" s="6" t="s">
        <v>1114</v>
      </c>
      <c r="P238" s="6" t="s">
        <v>1358</v>
      </c>
      <c r="Q238" s="6" t="s">
        <v>902</v>
      </c>
      <c r="R238" s="6">
        <v>0</v>
      </c>
      <c r="S238" s="6" t="s">
        <v>1733</v>
      </c>
      <c r="T238" s="6" t="s">
        <v>1721</v>
      </c>
      <c r="U238" s="6" t="s">
        <v>1359</v>
      </c>
      <c r="W238" s="6" t="s">
        <v>965</v>
      </c>
      <c r="X238" s="6" t="s">
        <v>1360</v>
      </c>
      <c r="Y238" s="6" t="s">
        <v>906</v>
      </c>
      <c r="Z238" s="6" t="s">
        <v>907</v>
      </c>
      <c r="AA238" s="7">
        <v>44597</v>
      </c>
      <c r="AB238" s="6" t="s">
        <v>908</v>
      </c>
      <c r="AC238" s="6" t="s">
        <v>1149</v>
      </c>
      <c r="AD238" s="6" t="s">
        <v>1149</v>
      </c>
      <c r="AE238" s="6" t="s">
        <v>1149</v>
      </c>
      <c r="AF238" s="6" t="s">
        <v>1149</v>
      </c>
      <c r="AJ238" s="6">
        <v>603679</v>
      </c>
      <c r="AK238" s="6">
        <v>5468024</v>
      </c>
      <c r="AP238" s="6" t="s">
        <v>1637</v>
      </c>
    </row>
    <row r="239" spans="1:44" x14ac:dyDescent="0.2">
      <c r="A239" s="6">
        <v>1059071</v>
      </c>
      <c r="B239" s="6">
        <v>1059085</v>
      </c>
      <c r="C239" s="6" t="str">
        <f t="shared" si="12"/>
        <v>Travelway</v>
      </c>
      <c r="D239" s="6" t="str">
        <f t="shared" si="13"/>
        <v>Travelway - Sto:lo-1140</v>
      </c>
      <c r="E239" s="6" t="str">
        <f t="shared" si="14"/>
        <v>Documented Travelway 
Stó:lō</v>
      </c>
      <c r="F239" s="6" t="s">
        <v>1717</v>
      </c>
      <c r="G239" s="6" t="str">
        <f t="shared" si="15"/>
        <v>Land</v>
      </c>
      <c r="K239" s="6">
        <v>1059070.7439999999</v>
      </c>
      <c r="L239" s="6">
        <v>1059084.9339999999</v>
      </c>
      <c r="M239" s="6">
        <v>599959</v>
      </c>
      <c r="N239" s="6">
        <v>5463420</v>
      </c>
      <c r="O239" s="6" t="s">
        <v>1114</v>
      </c>
      <c r="P239" s="6" t="s">
        <v>1404</v>
      </c>
      <c r="Q239" s="6" t="s">
        <v>902</v>
      </c>
      <c r="R239" s="6">
        <v>0</v>
      </c>
      <c r="S239" s="6" t="s">
        <v>1733</v>
      </c>
      <c r="T239" s="6" t="s">
        <v>1721</v>
      </c>
      <c r="U239" s="6" t="s">
        <v>1359</v>
      </c>
      <c r="W239" s="6" t="s">
        <v>965</v>
      </c>
      <c r="X239" s="6" t="s">
        <v>1401</v>
      </c>
      <c r="Y239" s="6" t="s">
        <v>906</v>
      </c>
      <c r="Z239" s="6" t="s">
        <v>907</v>
      </c>
      <c r="AA239" s="7">
        <v>44597</v>
      </c>
      <c r="AB239" s="6" t="s">
        <v>908</v>
      </c>
      <c r="AC239" s="6" t="s">
        <v>1149</v>
      </c>
      <c r="AD239" s="6" t="s">
        <v>1149</v>
      </c>
      <c r="AE239" s="6" t="s">
        <v>1149</v>
      </c>
      <c r="AF239" s="6" t="s">
        <v>1149</v>
      </c>
      <c r="AJ239" s="6">
        <v>599950</v>
      </c>
      <c r="AK239" s="6">
        <v>5463409</v>
      </c>
      <c r="AP239" s="6" t="s">
        <v>1637</v>
      </c>
    </row>
    <row r="240" spans="1:44" x14ac:dyDescent="0.2">
      <c r="A240" s="6">
        <v>1052886</v>
      </c>
      <c r="B240" s="6">
        <v>1052906</v>
      </c>
      <c r="C240" s="6" t="str">
        <f t="shared" si="12"/>
        <v>Travelway</v>
      </c>
      <c r="D240" s="6" t="str">
        <f t="shared" si="13"/>
        <v>Travelway - Sto:lo-1160</v>
      </c>
      <c r="E240" s="6" t="str">
        <f t="shared" si="14"/>
        <v>Documented Travelway 
Stó:lō</v>
      </c>
      <c r="F240" s="6" t="s">
        <v>1717</v>
      </c>
      <c r="G240" s="6" t="str">
        <f t="shared" si="15"/>
        <v>Land</v>
      </c>
      <c r="K240" s="6">
        <v>1052885.2169999999</v>
      </c>
      <c r="L240" s="6">
        <v>1052905.733</v>
      </c>
      <c r="M240" s="6">
        <v>603693</v>
      </c>
      <c r="N240" s="6">
        <v>5468039</v>
      </c>
      <c r="O240" s="6" t="s">
        <v>1114</v>
      </c>
      <c r="P240" s="6" t="s">
        <v>1358</v>
      </c>
      <c r="Q240" s="6" t="s">
        <v>902</v>
      </c>
      <c r="R240" s="6">
        <v>0</v>
      </c>
      <c r="S240" s="6" t="s">
        <v>1733</v>
      </c>
      <c r="T240" s="6" t="s">
        <v>1721</v>
      </c>
      <c r="U240" s="6" t="s">
        <v>1359</v>
      </c>
      <c r="W240" s="6" t="s">
        <v>965</v>
      </c>
      <c r="X240" s="6" t="s">
        <v>1360</v>
      </c>
      <c r="Y240" s="6" t="s">
        <v>906</v>
      </c>
      <c r="Z240" s="6" t="s">
        <v>907</v>
      </c>
      <c r="AA240" s="7">
        <v>44597</v>
      </c>
      <c r="AB240" s="6" t="s">
        <v>908</v>
      </c>
      <c r="AC240" s="6" t="s">
        <v>1149</v>
      </c>
      <c r="AD240" s="6" t="s">
        <v>1149</v>
      </c>
      <c r="AE240" s="6" t="s">
        <v>1149</v>
      </c>
      <c r="AF240" s="6" t="s">
        <v>1149</v>
      </c>
      <c r="AJ240" s="6">
        <v>603679</v>
      </c>
      <c r="AK240" s="6">
        <v>5468024</v>
      </c>
      <c r="AP240" s="6" t="s">
        <v>1637</v>
      </c>
    </row>
    <row r="241" spans="1:44" x14ac:dyDescent="0.2">
      <c r="A241" s="6">
        <v>1059071</v>
      </c>
      <c r="B241" s="6">
        <v>1059085</v>
      </c>
      <c r="C241" s="6" t="str">
        <f t="shared" si="12"/>
        <v>Travelway</v>
      </c>
      <c r="D241" s="6" t="str">
        <f t="shared" si="13"/>
        <v>Travelway - Sto:lo-1140</v>
      </c>
      <c r="E241" s="6" t="str">
        <f t="shared" si="14"/>
        <v>Documented Travelway 
Stó:lō</v>
      </c>
      <c r="F241" s="6" t="s">
        <v>1717</v>
      </c>
      <c r="G241" s="6" t="str">
        <f t="shared" si="15"/>
        <v>Land</v>
      </c>
      <c r="K241" s="6">
        <v>1059070.7439999999</v>
      </c>
      <c r="L241" s="6">
        <v>1059084.9339999999</v>
      </c>
      <c r="M241" s="6">
        <v>599959</v>
      </c>
      <c r="N241" s="6">
        <v>5463420</v>
      </c>
      <c r="O241" s="6" t="s">
        <v>1114</v>
      </c>
      <c r="P241" s="6" t="s">
        <v>1404</v>
      </c>
      <c r="Q241" s="6" t="s">
        <v>902</v>
      </c>
      <c r="R241" s="6">
        <v>0</v>
      </c>
      <c r="S241" s="6" t="s">
        <v>1733</v>
      </c>
      <c r="T241" s="6" t="s">
        <v>1721</v>
      </c>
      <c r="U241" s="6" t="s">
        <v>1359</v>
      </c>
      <c r="W241" s="6" t="s">
        <v>965</v>
      </c>
      <c r="X241" s="6" t="s">
        <v>1401</v>
      </c>
      <c r="Y241" s="6" t="s">
        <v>906</v>
      </c>
      <c r="Z241" s="6" t="s">
        <v>907</v>
      </c>
      <c r="AA241" s="7">
        <v>44597</v>
      </c>
      <c r="AB241" s="6" t="s">
        <v>908</v>
      </c>
      <c r="AC241" s="6" t="s">
        <v>1149</v>
      </c>
      <c r="AD241" s="6" t="s">
        <v>1149</v>
      </c>
      <c r="AE241" s="6" t="s">
        <v>1149</v>
      </c>
      <c r="AF241" s="6" t="s">
        <v>1149</v>
      </c>
      <c r="AJ241" s="6">
        <v>599950</v>
      </c>
      <c r="AK241" s="6">
        <v>5463409</v>
      </c>
      <c r="AP241" s="6" t="s">
        <v>1637</v>
      </c>
    </row>
    <row r="242" spans="1:44" x14ac:dyDescent="0.2">
      <c r="A242" s="6">
        <v>1052886</v>
      </c>
      <c r="B242" s="6">
        <v>1052906</v>
      </c>
      <c r="C242" s="6" t="str">
        <f t="shared" si="12"/>
        <v>Travelway</v>
      </c>
      <c r="D242" s="6" t="str">
        <f t="shared" si="13"/>
        <v>Travelway - Sto:lo-1160</v>
      </c>
      <c r="E242" s="6" t="str">
        <f t="shared" si="14"/>
        <v>Documented Travelway 
Stó:lō</v>
      </c>
      <c r="F242" s="6" t="s">
        <v>1717</v>
      </c>
      <c r="G242" s="6" t="str">
        <f t="shared" si="15"/>
        <v>Land</v>
      </c>
      <c r="K242" s="6">
        <v>1052885.2169999999</v>
      </c>
      <c r="L242" s="6">
        <v>1052905.733</v>
      </c>
      <c r="M242" s="6">
        <v>603693</v>
      </c>
      <c r="N242" s="6">
        <v>5468039</v>
      </c>
      <c r="O242" s="6" t="s">
        <v>1114</v>
      </c>
      <c r="P242" s="6" t="s">
        <v>1358</v>
      </c>
      <c r="Q242" s="6" t="s">
        <v>902</v>
      </c>
      <c r="R242" s="6">
        <v>0</v>
      </c>
      <c r="S242" s="6" t="s">
        <v>1733</v>
      </c>
      <c r="T242" s="6" t="s">
        <v>1721</v>
      </c>
      <c r="U242" s="6" t="s">
        <v>1359</v>
      </c>
      <c r="W242" s="6" t="s">
        <v>965</v>
      </c>
      <c r="X242" s="6" t="s">
        <v>1360</v>
      </c>
      <c r="Y242" s="6" t="s">
        <v>906</v>
      </c>
      <c r="Z242" s="6" t="s">
        <v>907</v>
      </c>
      <c r="AA242" s="7">
        <v>44597</v>
      </c>
      <c r="AB242" s="6" t="s">
        <v>908</v>
      </c>
      <c r="AC242" s="6" t="s">
        <v>1149</v>
      </c>
      <c r="AD242" s="6" t="s">
        <v>1149</v>
      </c>
      <c r="AE242" s="6" t="s">
        <v>1149</v>
      </c>
      <c r="AF242" s="6" t="s">
        <v>1149</v>
      </c>
      <c r="AJ242" s="6">
        <v>603679</v>
      </c>
      <c r="AK242" s="6">
        <v>5468024</v>
      </c>
      <c r="AP242" s="6" t="s">
        <v>1637</v>
      </c>
      <c r="AQ242" s="6">
        <v>100</v>
      </c>
    </row>
    <row r="243" spans="1:44" x14ac:dyDescent="0.2">
      <c r="A243" s="6">
        <v>1059071</v>
      </c>
      <c r="B243" s="6">
        <v>1059085</v>
      </c>
      <c r="C243" s="6" t="str">
        <f t="shared" si="12"/>
        <v>Travelway</v>
      </c>
      <c r="D243" s="6" t="str">
        <f t="shared" si="13"/>
        <v>Travelway - Sto:lo-1140</v>
      </c>
      <c r="E243" s="6" t="str">
        <f t="shared" si="14"/>
        <v>Documented Travelway 
Stó:lō</v>
      </c>
      <c r="F243" s="6" t="s">
        <v>1717</v>
      </c>
      <c r="G243" s="6" t="str">
        <f t="shared" si="15"/>
        <v>Land</v>
      </c>
      <c r="K243" s="6">
        <v>1059070.7439999999</v>
      </c>
      <c r="L243" s="6">
        <v>1059084.9339999999</v>
      </c>
      <c r="M243" s="6">
        <v>599959</v>
      </c>
      <c r="N243" s="6">
        <v>5463420</v>
      </c>
      <c r="O243" s="6" t="s">
        <v>1114</v>
      </c>
      <c r="P243" s="6" t="s">
        <v>1404</v>
      </c>
      <c r="Q243" s="6" t="s">
        <v>902</v>
      </c>
      <c r="R243" s="6">
        <v>0</v>
      </c>
      <c r="S243" s="6" t="s">
        <v>1733</v>
      </c>
      <c r="T243" s="6" t="s">
        <v>1721</v>
      </c>
      <c r="U243" s="6" t="s">
        <v>1359</v>
      </c>
      <c r="W243" s="6" t="s">
        <v>965</v>
      </c>
      <c r="X243" s="6" t="s">
        <v>1401</v>
      </c>
      <c r="Y243" s="6" t="s">
        <v>906</v>
      </c>
      <c r="Z243" s="6" t="s">
        <v>907</v>
      </c>
      <c r="AA243" s="7">
        <v>44597</v>
      </c>
      <c r="AB243" s="6" t="s">
        <v>908</v>
      </c>
      <c r="AC243" s="6" t="s">
        <v>1149</v>
      </c>
      <c r="AD243" s="6" t="s">
        <v>1149</v>
      </c>
      <c r="AE243" s="6" t="s">
        <v>1149</v>
      </c>
      <c r="AF243" s="6" t="s">
        <v>1149</v>
      </c>
      <c r="AJ243" s="6">
        <v>599950</v>
      </c>
      <c r="AK243" s="6">
        <v>5463409</v>
      </c>
      <c r="AP243" s="6" t="s">
        <v>1637</v>
      </c>
      <c r="AQ243" s="6">
        <v>116</v>
      </c>
    </row>
    <row r="244" spans="1:44" x14ac:dyDescent="0.2">
      <c r="A244" s="6">
        <v>1052886</v>
      </c>
      <c r="B244" s="6">
        <v>1052906</v>
      </c>
      <c r="C244" s="6" t="str">
        <f t="shared" si="12"/>
        <v>Travelway</v>
      </c>
      <c r="D244" s="6" t="str">
        <f t="shared" si="13"/>
        <v>Travelway - Sto:lo-1160</v>
      </c>
      <c r="E244" s="6" t="str">
        <f t="shared" si="14"/>
        <v>Documented Travelway 
Stó:lō</v>
      </c>
      <c r="F244" s="6" t="s">
        <v>1717</v>
      </c>
      <c r="G244" s="6" t="str">
        <f t="shared" si="15"/>
        <v>Land</v>
      </c>
      <c r="K244" s="6">
        <v>1052885.2169999999</v>
      </c>
      <c r="L244" s="6">
        <v>1052905.733</v>
      </c>
      <c r="M244" s="6">
        <v>603693</v>
      </c>
      <c r="N244" s="6">
        <v>5468039</v>
      </c>
      <c r="O244" s="6" t="s">
        <v>1114</v>
      </c>
      <c r="P244" s="6" t="s">
        <v>1358</v>
      </c>
      <c r="Q244" s="6" t="s">
        <v>902</v>
      </c>
      <c r="R244" s="6">
        <v>0</v>
      </c>
      <c r="S244" s="6" t="s">
        <v>1733</v>
      </c>
      <c r="T244" s="6" t="s">
        <v>1721</v>
      </c>
      <c r="U244" s="6" t="s">
        <v>1359</v>
      </c>
      <c r="W244" s="6" t="s">
        <v>965</v>
      </c>
      <c r="X244" s="6" t="s">
        <v>1360</v>
      </c>
      <c r="Y244" s="6" t="s">
        <v>906</v>
      </c>
      <c r="Z244" s="6" t="s">
        <v>907</v>
      </c>
      <c r="AA244" s="7">
        <v>44597</v>
      </c>
      <c r="AB244" s="6" t="s">
        <v>908</v>
      </c>
      <c r="AC244" s="6" t="s">
        <v>1149</v>
      </c>
      <c r="AD244" s="6" t="s">
        <v>1149</v>
      </c>
      <c r="AE244" s="6" t="s">
        <v>1149</v>
      </c>
      <c r="AF244" s="6" t="s">
        <v>1149</v>
      </c>
      <c r="AJ244" s="6">
        <v>603679</v>
      </c>
      <c r="AK244" s="6">
        <v>5468024</v>
      </c>
      <c r="AP244" s="6" t="s">
        <v>1637</v>
      </c>
      <c r="AQ244" s="6">
        <v>246</v>
      </c>
      <c r="AR244" s="6">
        <v>100</v>
      </c>
    </row>
    <row r="245" spans="1:44" x14ac:dyDescent="0.2">
      <c r="A245" s="6">
        <v>1059071</v>
      </c>
      <c r="B245" s="6">
        <v>1059085</v>
      </c>
      <c r="C245" s="6" t="str">
        <f t="shared" si="12"/>
        <v>Travelway</v>
      </c>
      <c r="D245" s="6" t="str">
        <f t="shared" si="13"/>
        <v>Travelway - Sto:lo-1140</v>
      </c>
      <c r="E245" s="6" t="str">
        <f t="shared" si="14"/>
        <v>Documented Travelway 
Stó:lō</v>
      </c>
      <c r="F245" s="6" t="s">
        <v>1717</v>
      </c>
      <c r="G245" s="6" t="str">
        <f t="shared" si="15"/>
        <v>Land</v>
      </c>
      <c r="K245" s="6">
        <v>1059070.7439999999</v>
      </c>
      <c r="L245" s="6">
        <v>1059084.9339999999</v>
      </c>
      <c r="M245" s="6">
        <v>599959</v>
      </c>
      <c r="N245" s="6">
        <v>5463420</v>
      </c>
      <c r="O245" s="6" t="s">
        <v>1114</v>
      </c>
      <c r="P245" s="6" t="s">
        <v>1404</v>
      </c>
      <c r="Q245" s="6" t="s">
        <v>902</v>
      </c>
      <c r="R245" s="6">
        <v>0</v>
      </c>
      <c r="S245" s="6" t="s">
        <v>1733</v>
      </c>
      <c r="T245" s="6" t="s">
        <v>1721</v>
      </c>
      <c r="U245" s="6" t="s">
        <v>1359</v>
      </c>
      <c r="W245" s="6" t="s">
        <v>965</v>
      </c>
      <c r="X245" s="6" t="s">
        <v>1401</v>
      </c>
      <c r="Y245" s="6" t="s">
        <v>906</v>
      </c>
      <c r="Z245" s="6" t="s">
        <v>907</v>
      </c>
      <c r="AA245" s="7">
        <v>44597</v>
      </c>
      <c r="AB245" s="6" t="s">
        <v>908</v>
      </c>
      <c r="AC245" s="6" t="s">
        <v>1149</v>
      </c>
      <c r="AD245" s="6" t="s">
        <v>1149</v>
      </c>
      <c r="AE245" s="6" t="s">
        <v>1149</v>
      </c>
      <c r="AF245" s="6" t="s">
        <v>1149</v>
      </c>
      <c r="AJ245" s="6">
        <v>599950</v>
      </c>
      <c r="AK245" s="6">
        <v>5463409</v>
      </c>
      <c r="AP245" s="6" t="s">
        <v>1637</v>
      </c>
      <c r="AQ245" s="6">
        <v>262</v>
      </c>
      <c r="AR245" s="6">
        <v>116</v>
      </c>
    </row>
    <row r="246" spans="1:44" x14ac:dyDescent="0.2">
      <c r="A246" s="6">
        <v>997714</v>
      </c>
      <c r="B246" s="6">
        <v>997723</v>
      </c>
      <c r="C246" s="6" t="str">
        <f t="shared" si="12"/>
        <v>Travelway</v>
      </c>
      <c r="D246" s="6" t="str">
        <f t="shared" si="13"/>
        <v>Travelway - Sto:lo-1614a</v>
      </c>
      <c r="E246" s="6" t="str">
        <f t="shared" si="14"/>
        <v>GIS-Modelled Trail 
Stó:lō</v>
      </c>
      <c r="F246" s="6" t="s">
        <v>1717</v>
      </c>
      <c r="G246" s="6" t="str">
        <f t="shared" si="15"/>
        <v>Land</v>
      </c>
      <c r="K246" s="6">
        <v>997713.96719999996</v>
      </c>
      <c r="L246" s="6">
        <v>997722.29429999995</v>
      </c>
      <c r="M246" s="6">
        <v>637754</v>
      </c>
      <c r="N246" s="6">
        <v>5494946</v>
      </c>
      <c r="O246" s="6" t="s">
        <v>1114</v>
      </c>
      <c r="P246" s="6" t="s">
        <v>1146</v>
      </c>
      <c r="Q246" s="6" t="s">
        <v>902</v>
      </c>
      <c r="R246" s="6">
        <v>0</v>
      </c>
      <c r="S246" s="6" t="s">
        <v>1733</v>
      </c>
      <c r="T246" s="6" t="s">
        <v>1721</v>
      </c>
      <c r="U246" s="6" t="s">
        <v>1147</v>
      </c>
      <c r="W246" s="6" t="s">
        <v>904</v>
      </c>
      <c r="X246" s="6" t="s">
        <v>1148</v>
      </c>
      <c r="Y246" s="6" t="s">
        <v>906</v>
      </c>
      <c r="Z246" s="6" t="s">
        <v>907</v>
      </c>
      <c r="AA246" s="7">
        <v>44597</v>
      </c>
      <c r="AB246" s="6" t="s">
        <v>908</v>
      </c>
      <c r="AC246" s="6" t="s">
        <v>1149</v>
      </c>
      <c r="AD246" s="6" t="s">
        <v>1149</v>
      </c>
      <c r="AE246" s="6" t="s">
        <v>1149</v>
      </c>
      <c r="AF246" s="6" t="s">
        <v>1149</v>
      </c>
      <c r="AJ246" s="6">
        <v>637751</v>
      </c>
      <c r="AK246" s="6">
        <v>5494938</v>
      </c>
      <c r="AP246" s="6" t="s">
        <v>1637</v>
      </c>
    </row>
    <row r="247" spans="1:44" x14ac:dyDescent="0.2">
      <c r="A247" s="6">
        <v>1008087</v>
      </c>
      <c r="B247" s="6">
        <v>1008950</v>
      </c>
      <c r="C247" s="6" t="str">
        <f t="shared" si="12"/>
        <v>Travelway</v>
      </c>
      <c r="D247" s="6" t="str">
        <f t="shared" si="13"/>
        <v>Travelway - Sto:lo-1614b</v>
      </c>
      <c r="E247" s="6" t="str">
        <f t="shared" si="14"/>
        <v>GIS-Modelled Trail 
Stó:lō</v>
      </c>
      <c r="F247" s="6" t="s">
        <v>1717</v>
      </c>
      <c r="G247" s="6" t="str">
        <f t="shared" si="15"/>
        <v>Land</v>
      </c>
      <c r="K247" s="6">
        <v>1008190.254</v>
      </c>
      <c r="L247" s="6">
        <v>1008198.38</v>
      </c>
      <c r="M247" s="6">
        <v>630590</v>
      </c>
      <c r="N247" s="6">
        <v>5490526</v>
      </c>
      <c r="O247" s="6" t="s">
        <v>1114</v>
      </c>
      <c r="P247" s="6" t="s">
        <v>1186</v>
      </c>
      <c r="Q247" s="6" t="s">
        <v>902</v>
      </c>
      <c r="R247" s="6">
        <v>0</v>
      </c>
      <c r="S247" s="6" t="s">
        <v>1733</v>
      </c>
      <c r="T247" s="6" t="s">
        <v>1721</v>
      </c>
      <c r="U247" s="6" t="s">
        <v>1147</v>
      </c>
      <c r="W247" s="6" t="s">
        <v>904</v>
      </c>
      <c r="X247" s="6" t="s">
        <v>1187</v>
      </c>
      <c r="Y247" s="6" t="s">
        <v>906</v>
      </c>
      <c r="Z247" s="6" t="s">
        <v>907</v>
      </c>
      <c r="AA247" s="7">
        <v>44597</v>
      </c>
      <c r="AB247" s="6" t="s">
        <v>908</v>
      </c>
      <c r="AC247" s="6" t="s">
        <v>1149</v>
      </c>
      <c r="AD247" s="6" t="s">
        <v>1149</v>
      </c>
      <c r="AE247" s="6" t="s">
        <v>1149</v>
      </c>
      <c r="AF247" s="6" t="s">
        <v>1149</v>
      </c>
      <c r="AJ247" s="6">
        <v>630582</v>
      </c>
      <c r="AK247" s="6">
        <v>5490528</v>
      </c>
      <c r="AP247" s="6" t="s">
        <v>1637</v>
      </c>
    </row>
    <row r="248" spans="1:44" x14ac:dyDescent="0.2">
      <c r="A248" s="6">
        <v>1019033</v>
      </c>
      <c r="B248" s="6">
        <v>1019045</v>
      </c>
      <c r="C248" s="6" t="str">
        <f t="shared" si="12"/>
        <v>Travelway</v>
      </c>
      <c r="D248" s="6" t="str">
        <f t="shared" si="13"/>
        <v>Travelway - Sto:lo-1614c</v>
      </c>
      <c r="E248" s="6" t="str">
        <f t="shared" si="14"/>
        <v>GIS-Modelled Trail 
Stó:lō</v>
      </c>
      <c r="F248" s="6" t="s">
        <v>1717</v>
      </c>
      <c r="G248" s="6" t="str">
        <f t="shared" si="15"/>
        <v>Land</v>
      </c>
      <c r="K248" s="6">
        <v>1019033.051</v>
      </c>
      <c r="L248" s="6">
        <v>1019044.713</v>
      </c>
      <c r="M248" s="6">
        <v>626774</v>
      </c>
      <c r="N248" s="6">
        <v>5482642</v>
      </c>
      <c r="O248" s="6" t="s">
        <v>1114</v>
      </c>
      <c r="P248" s="6" t="s">
        <v>1206</v>
      </c>
      <c r="Q248" s="6" t="s">
        <v>902</v>
      </c>
      <c r="R248" s="6">
        <v>0</v>
      </c>
      <c r="S248" s="6" t="s">
        <v>1733</v>
      </c>
      <c r="T248" s="6" t="s">
        <v>1721</v>
      </c>
      <c r="U248" s="6" t="s">
        <v>1147</v>
      </c>
      <c r="W248" s="6" t="s">
        <v>904</v>
      </c>
      <c r="X248" s="6" t="s">
        <v>1207</v>
      </c>
      <c r="Y248" s="6" t="s">
        <v>906</v>
      </c>
      <c r="Z248" s="6" t="s">
        <v>907</v>
      </c>
      <c r="AA248" s="7">
        <v>44597</v>
      </c>
      <c r="AB248" s="6" t="s">
        <v>908</v>
      </c>
      <c r="AC248" s="6" t="s">
        <v>1149</v>
      </c>
      <c r="AD248" s="6" t="s">
        <v>1149</v>
      </c>
      <c r="AE248" s="6" t="s">
        <v>1149</v>
      </c>
      <c r="AF248" s="6" t="s">
        <v>1149</v>
      </c>
      <c r="AJ248" s="6">
        <v>626784</v>
      </c>
      <c r="AK248" s="6">
        <v>5482636</v>
      </c>
      <c r="AP248" s="6" t="s">
        <v>1637</v>
      </c>
    </row>
    <row r="249" spans="1:44" x14ac:dyDescent="0.2">
      <c r="A249" s="6">
        <v>1019075</v>
      </c>
      <c r="B249" s="6">
        <v>1019097</v>
      </c>
      <c r="C249" s="6" t="str">
        <f t="shared" si="12"/>
        <v>Travelway</v>
      </c>
      <c r="D249" s="6" t="str">
        <f t="shared" si="13"/>
        <v>Travelway - Sto:lo-1614d</v>
      </c>
      <c r="E249" s="6" t="str">
        <f t="shared" si="14"/>
        <v>GIS-Modelled Trail 
Stó:lō</v>
      </c>
      <c r="F249" s="6" t="s">
        <v>1717</v>
      </c>
      <c r="G249" s="6" t="str">
        <f t="shared" si="15"/>
        <v>Land</v>
      </c>
      <c r="K249" s="6">
        <v>1019074.374</v>
      </c>
      <c r="L249" s="6">
        <v>1019096.328</v>
      </c>
      <c r="M249" s="6">
        <v>626809</v>
      </c>
      <c r="N249" s="6">
        <v>5482620</v>
      </c>
      <c r="O249" s="6" t="s">
        <v>1114</v>
      </c>
      <c r="P249" s="6" t="s">
        <v>1208</v>
      </c>
      <c r="Q249" s="6" t="s">
        <v>902</v>
      </c>
      <c r="R249" s="6">
        <v>0</v>
      </c>
      <c r="S249" s="6" t="s">
        <v>1733</v>
      </c>
      <c r="T249" s="6" t="s">
        <v>1721</v>
      </c>
      <c r="U249" s="6" t="s">
        <v>1147</v>
      </c>
      <c r="W249" s="6" t="s">
        <v>904</v>
      </c>
      <c r="X249" s="6" t="s">
        <v>1209</v>
      </c>
      <c r="Y249" s="6" t="s">
        <v>906</v>
      </c>
      <c r="Z249" s="6" t="s">
        <v>907</v>
      </c>
      <c r="AA249" s="7">
        <v>44597</v>
      </c>
      <c r="AB249" s="6" t="s">
        <v>908</v>
      </c>
      <c r="AC249" s="6" t="s">
        <v>1149</v>
      </c>
      <c r="AD249" s="6" t="s">
        <v>1149</v>
      </c>
      <c r="AE249" s="6" t="s">
        <v>1149</v>
      </c>
      <c r="AF249" s="6" t="s">
        <v>1149</v>
      </c>
      <c r="AJ249" s="6">
        <v>626828</v>
      </c>
      <c r="AK249" s="6">
        <v>5482609</v>
      </c>
      <c r="AP249" s="6" t="s">
        <v>1637</v>
      </c>
    </row>
    <row r="250" spans="1:44" x14ac:dyDescent="0.2">
      <c r="A250" s="6">
        <v>1020198</v>
      </c>
      <c r="B250" s="6">
        <v>1020205</v>
      </c>
      <c r="C250" s="6" t="str">
        <f t="shared" si="12"/>
        <v>Travelway</v>
      </c>
      <c r="D250" s="6" t="str">
        <f t="shared" si="13"/>
        <v>Travelway - Sto:lo-1614e</v>
      </c>
      <c r="E250" s="6" t="str">
        <f t="shared" si="14"/>
        <v>GIS-Modelled Trail 
Stó:lō</v>
      </c>
      <c r="F250" s="6" t="s">
        <v>1717</v>
      </c>
      <c r="G250" s="6" t="str">
        <f t="shared" si="15"/>
        <v>Land</v>
      </c>
      <c r="K250" s="6">
        <v>1020196.4</v>
      </c>
      <c r="L250" s="6">
        <v>1020203.676</v>
      </c>
      <c r="M250" s="6">
        <v>626703</v>
      </c>
      <c r="N250" s="6">
        <v>5481657</v>
      </c>
      <c r="O250" s="6" t="s">
        <v>1114</v>
      </c>
      <c r="P250" s="6" t="s">
        <v>1210</v>
      </c>
      <c r="Q250" s="6" t="s">
        <v>902</v>
      </c>
      <c r="R250" s="6">
        <v>0</v>
      </c>
      <c r="S250" s="6" t="s">
        <v>1733</v>
      </c>
      <c r="T250" s="6" t="s">
        <v>1721</v>
      </c>
      <c r="U250" s="6" t="s">
        <v>1147</v>
      </c>
      <c r="W250" s="6" t="s">
        <v>904</v>
      </c>
      <c r="X250" s="6" t="s">
        <v>1211</v>
      </c>
      <c r="Y250" s="6" t="s">
        <v>906</v>
      </c>
      <c r="Z250" s="6" t="s">
        <v>907</v>
      </c>
      <c r="AA250" s="7">
        <v>44597</v>
      </c>
      <c r="AB250" s="6" t="s">
        <v>908</v>
      </c>
      <c r="AC250" s="6" t="s">
        <v>1149</v>
      </c>
      <c r="AD250" s="6" t="s">
        <v>1149</v>
      </c>
      <c r="AE250" s="6" t="s">
        <v>1149</v>
      </c>
      <c r="AF250" s="6" t="s">
        <v>1149</v>
      </c>
      <c r="AJ250" s="6">
        <v>626701</v>
      </c>
      <c r="AK250" s="6">
        <v>5481650</v>
      </c>
      <c r="AP250" s="6" t="s">
        <v>1637</v>
      </c>
    </row>
    <row r="251" spans="1:44" x14ac:dyDescent="0.2">
      <c r="A251" s="6">
        <v>1023902</v>
      </c>
      <c r="B251" s="6">
        <v>1023909</v>
      </c>
      <c r="C251" s="6" t="str">
        <f t="shared" si="12"/>
        <v>Travelway</v>
      </c>
      <c r="D251" s="6" t="str">
        <f t="shared" si="13"/>
        <v>Travelway - Sto:lo-1614f</v>
      </c>
      <c r="E251" s="6" t="str">
        <f t="shared" si="14"/>
        <v>GIS-Modelled Trail 
Stó:lō</v>
      </c>
      <c r="F251" s="6" t="s">
        <v>1717</v>
      </c>
      <c r="G251" s="6" t="str">
        <f t="shared" si="15"/>
        <v>Land</v>
      </c>
      <c r="K251" s="6">
        <v>1023901.358</v>
      </c>
      <c r="L251" s="6">
        <v>1023908.474</v>
      </c>
      <c r="M251" s="6">
        <v>625443</v>
      </c>
      <c r="N251" s="6">
        <v>5478536</v>
      </c>
      <c r="O251" s="6" t="s">
        <v>1114</v>
      </c>
      <c r="P251" s="6" t="s">
        <v>1212</v>
      </c>
      <c r="Q251" s="6" t="s">
        <v>902</v>
      </c>
      <c r="R251" s="6">
        <v>0</v>
      </c>
      <c r="S251" s="6" t="s">
        <v>1733</v>
      </c>
      <c r="T251" s="6" t="s">
        <v>1721</v>
      </c>
      <c r="U251" s="6" t="s">
        <v>1147</v>
      </c>
      <c r="W251" s="6" t="s">
        <v>904</v>
      </c>
      <c r="X251" s="6" t="s">
        <v>1213</v>
      </c>
      <c r="Y251" s="6" t="s">
        <v>906</v>
      </c>
      <c r="Z251" s="6" t="s">
        <v>907</v>
      </c>
      <c r="AA251" s="7">
        <v>44597</v>
      </c>
      <c r="AB251" s="6" t="s">
        <v>908</v>
      </c>
      <c r="AC251" s="6" t="s">
        <v>1149</v>
      </c>
      <c r="AD251" s="6" t="s">
        <v>1149</v>
      </c>
      <c r="AE251" s="6" t="s">
        <v>1149</v>
      </c>
      <c r="AF251" s="6" t="s">
        <v>1149</v>
      </c>
      <c r="AJ251" s="6">
        <v>625437</v>
      </c>
      <c r="AK251" s="6">
        <v>5478532</v>
      </c>
      <c r="AP251" s="6" t="s">
        <v>1637</v>
      </c>
    </row>
    <row r="252" spans="1:44" x14ac:dyDescent="0.2">
      <c r="A252" s="6">
        <v>1023941</v>
      </c>
      <c r="B252" s="6">
        <v>1023959</v>
      </c>
      <c r="C252" s="6" t="str">
        <f t="shared" si="12"/>
        <v>Travelway</v>
      </c>
      <c r="D252" s="6" t="str">
        <f t="shared" si="13"/>
        <v>Travelway - Sto:lo-1614g</v>
      </c>
      <c r="E252" s="6" t="str">
        <f t="shared" si="14"/>
        <v>GIS-Modelled Trail 
Stó:lō</v>
      </c>
      <c r="F252" s="6" t="s">
        <v>1717</v>
      </c>
      <c r="G252" s="6" t="str">
        <f t="shared" si="15"/>
        <v>Land</v>
      </c>
      <c r="K252" s="6">
        <v>1023958.673</v>
      </c>
      <c r="L252" s="6">
        <v>1023977.096</v>
      </c>
      <c r="M252" s="6">
        <v>625401</v>
      </c>
      <c r="N252" s="6">
        <v>5478497</v>
      </c>
      <c r="O252" s="6" t="s">
        <v>1114</v>
      </c>
      <c r="P252" s="6" t="s">
        <v>1214</v>
      </c>
      <c r="Q252" s="6" t="s">
        <v>902</v>
      </c>
      <c r="R252" s="6">
        <v>0</v>
      </c>
      <c r="S252" s="6" t="s">
        <v>1733</v>
      </c>
      <c r="T252" s="6" t="s">
        <v>1721</v>
      </c>
      <c r="U252" s="6" t="s">
        <v>1147</v>
      </c>
      <c r="W252" s="6" t="s">
        <v>904</v>
      </c>
      <c r="X252" s="6" t="s">
        <v>1215</v>
      </c>
      <c r="Y252" s="6" t="s">
        <v>906</v>
      </c>
      <c r="Z252" s="6" t="s">
        <v>907</v>
      </c>
      <c r="AA252" s="7">
        <v>44597</v>
      </c>
      <c r="AB252" s="6" t="s">
        <v>908</v>
      </c>
      <c r="AC252" s="6" t="s">
        <v>1149</v>
      </c>
      <c r="AD252" s="6" t="s">
        <v>1149</v>
      </c>
      <c r="AE252" s="6" t="s">
        <v>1149</v>
      </c>
      <c r="AF252" s="6" t="s">
        <v>1149</v>
      </c>
      <c r="AJ252" s="6">
        <v>625387</v>
      </c>
      <c r="AK252" s="6">
        <v>5478485</v>
      </c>
      <c r="AP252" s="6" t="s">
        <v>1637</v>
      </c>
    </row>
    <row r="253" spans="1:44" x14ac:dyDescent="0.2">
      <c r="A253" s="6">
        <v>1024327</v>
      </c>
      <c r="B253" s="6">
        <v>1024338</v>
      </c>
      <c r="C253" s="6" t="str">
        <f t="shared" si="12"/>
        <v>Travelway</v>
      </c>
      <c r="D253" s="6" t="str">
        <f t="shared" si="13"/>
        <v>Travelway - Sto:lo-1614h</v>
      </c>
      <c r="E253" s="6" t="str">
        <f t="shared" si="14"/>
        <v>GIS-Modelled Trail 
Stó:lō</v>
      </c>
      <c r="F253" s="6" t="s">
        <v>1717</v>
      </c>
      <c r="G253" s="6" t="str">
        <f t="shared" si="15"/>
        <v>Land</v>
      </c>
      <c r="K253" s="6">
        <v>1024291.402</v>
      </c>
      <c r="L253" s="6">
        <v>1024300.8149999999</v>
      </c>
      <c r="M253" s="6">
        <v>625114</v>
      </c>
      <c r="N253" s="6">
        <v>5478422</v>
      </c>
      <c r="O253" s="6" t="s">
        <v>1114</v>
      </c>
      <c r="P253" s="6" t="s">
        <v>1216</v>
      </c>
      <c r="Q253" s="6" t="s">
        <v>902</v>
      </c>
      <c r="R253" s="6">
        <v>0</v>
      </c>
      <c r="S253" s="6" t="s">
        <v>1733</v>
      </c>
      <c r="T253" s="6" t="s">
        <v>1721</v>
      </c>
      <c r="U253" s="6" t="s">
        <v>1147</v>
      </c>
      <c r="W253" s="6" t="s">
        <v>904</v>
      </c>
      <c r="X253" s="6" t="s">
        <v>1217</v>
      </c>
      <c r="Y253" s="6" t="s">
        <v>906</v>
      </c>
      <c r="Z253" s="6" t="s">
        <v>907</v>
      </c>
      <c r="AA253" s="7">
        <v>44597</v>
      </c>
      <c r="AB253" s="6" t="s">
        <v>908</v>
      </c>
      <c r="AC253" s="6" t="s">
        <v>1149</v>
      </c>
      <c r="AD253" s="6" t="s">
        <v>1149</v>
      </c>
      <c r="AE253" s="6" t="s">
        <v>1149</v>
      </c>
      <c r="AF253" s="6" t="s">
        <v>1149</v>
      </c>
      <c r="AJ253" s="6">
        <v>625105</v>
      </c>
      <c r="AK253" s="6">
        <v>5478428</v>
      </c>
      <c r="AP253" s="6" t="s">
        <v>1637</v>
      </c>
    </row>
    <row r="254" spans="1:44" x14ac:dyDescent="0.2">
      <c r="A254" s="6">
        <v>1025821</v>
      </c>
      <c r="B254" s="6">
        <v>1025831</v>
      </c>
      <c r="C254" s="6" t="str">
        <f t="shared" si="12"/>
        <v>Travelway</v>
      </c>
      <c r="D254" s="6" t="str">
        <f t="shared" si="13"/>
        <v>Travelway - Sto:lo-1614i</v>
      </c>
      <c r="E254" s="6" t="str">
        <f t="shared" si="14"/>
        <v>GIS-Modelled Trail 
Stó:lō</v>
      </c>
      <c r="F254" s="6" t="s">
        <v>1717</v>
      </c>
      <c r="G254" s="6" t="str">
        <f t="shared" si="15"/>
        <v>Land</v>
      </c>
      <c r="K254" s="6">
        <v>1025820.176</v>
      </c>
      <c r="L254" s="6">
        <v>1025830.169</v>
      </c>
      <c r="M254" s="6">
        <v>623842</v>
      </c>
      <c r="N254" s="6">
        <v>5477771</v>
      </c>
      <c r="O254" s="6" t="s">
        <v>1114</v>
      </c>
      <c r="P254" s="6" t="s">
        <v>1218</v>
      </c>
      <c r="Q254" s="6" t="s">
        <v>902</v>
      </c>
      <c r="R254" s="6">
        <v>0</v>
      </c>
      <c r="S254" s="6" t="s">
        <v>1733</v>
      </c>
      <c r="T254" s="6" t="s">
        <v>1721</v>
      </c>
      <c r="U254" s="6" t="s">
        <v>1147</v>
      </c>
      <c r="W254" s="6" t="s">
        <v>950</v>
      </c>
      <c r="X254" s="6" t="s">
        <v>1219</v>
      </c>
      <c r="Y254" s="6" t="s">
        <v>906</v>
      </c>
      <c r="Z254" s="6" t="s">
        <v>907</v>
      </c>
      <c r="AA254" s="7">
        <v>44597</v>
      </c>
      <c r="AB254" s="6" t="s">
        <v>908</v>
      </c>
      <c r="AC254" s="6" t="s">
        <v>1149</v>
      </c>
      <c r="AD254" s="6" t="s">
        <v>1149</v>
      </c>
      <c r="AE254" s="6" t="s">
        <v>1149</v>
      </c>
      <c r="AF254" s="6" t="s">
        <v>1149</v>
      </c>
      <c r="AJ254" s="6">
        <v>623842</v>
      </c>
      <c r="AK254" s="6">
        <v>5477761</v>
      </c>
      <c r="AP254" s="6" t="s">
        <v>1637</v>
      </c>
    </row>
    <row r="255" spans="1:44" x14ac:dyDescent="0.2">
      <c r="A255" s="6">
        <v>1026144</v>
      </c>
      <c r="B255" s="6">
        <v>1026157</v>
      </c>
      <c r="C255" s="6" t="str">
        <f t="shared" si="12"/>
        <v>Travelway</v>
      </c>
      <c r="D255" s="6" t="str">
        <f t="shared" si="13"/>
        <v>Travelway - Sto:lo-1614j</v>
      </c>
      <c r="E255" s="6" t="str">
        <f t="shared" si="14"/>
        <v>GIS-Modelled Trail 
Stó:lō</v>
      </c>
      <c r="F255" s="6" t="s">
        <v>1717</v>
      </c>
      <c r="G255" s="6" t="str">
        <f t="shared" si="15"/>
        <v>Land</v>
      </c>
      <c r="K255" s="6">
        <v>1026144.108</v>
      </c>
      <c r="L255" s="6">
        <v>1026156.628</v>
      </c>
      <c r="M255" s="6">
        <v>623573</v>
      </c>
      <c r="N255" s="6">
        <v>5477685</v>
      </c>
      <c r="O255" s="6" t="s">
        <v>1114</v>
      </c>
      <c r="P255" s="6" t="s">
        <v>1220</v>
      </c>
      <c r="Q255" s="6" t="s">
        <v>902</v>
      </c>
      <c r="R255" s="6">
        <v>0</v>
      </c>
      <c r="S255" s="6" t="s">
        <v>1733</v>
      </c>
      <c r="T255" s="6" t="s">
        <v>1721</v>
      </c>
      <c r="U255" s="6" t="s">
        <v>1147</v>
      </c>
      <c r="W255" s="6" t="s">
        <v>904</v>
      </c>
      <c r="X255" s="6" t="s">
        <v>1221</v>
      </c>
      <c r="Y255" s="6" t="s">
        <v>906</v>
      </c>
      <c r="Z255" s="6" t="s">
        <v>907</v>
      </c>
      <c r="AA255" s="7">
        <v>44597</v>
      </c>
      <c r="AB255" s="6" t="s">
        <v>908</v>
      </c>
      <c r="AC255" s="6" t="s">
        <v>1149</v>
      </c>
      <c r="AD255" s="6" t="s">
        <v>1149</v>
      </c>
      <c r="AE255" s="6" t="s">
        <v>1149</v>
      </c>
      <c r="AF255" s="6" t="s">
        <v>1149</v>
      </c>
      <c r="AJ255" s="6">
        <v>623562</v>
      </c>
      <c r="AK255" s="6">
        <v>5477679</v>
      </c>
      <c r="AP255" s="6" t="s">
        <v>1637</v>
      </c>
    </row>
    <row r="256" spans="1:44" x14ac:dyDescent="0.2">
      <c r="A256" s="6">
        <v>1026191</v>
      </c>
      <c r="B256" s="6">
        <v>1026209</v>
      </c>
      <c r="C256" s="6" t="str">
        <f t="shared" si="12"/>
        <v>Travelway</v>
      </c>
      <c r="D256" s="6" t="str">
        <f t="shared" si="13"/>
        <v>Travelway - Sto:lo-1614k</v>
      </c>
      <c r="E256" s="6" t="str">
        <f t="shared" si="14"/>
        <v>GIS-Modelled Trail 
Stó:lō</v>
      </c>
      <c r="F256" s="6" t="s">
        <v>1717</v>
      </c>
      <c r="G256" s="6" t="str">
        <f t="shared" si="15"/>
        <v>Land</v>
      </c>
      <c r="K256" s="6">
        <v>1026190.169</v>
      </c>
      <c r="L256" s="6">
        <v>1026208.954</v>
      </c>
      <c r="M256" s="6">
        <v>623532</v>
      </c>
      <c r="N256" s="6">
        <v>5477664</v>
      </c>
      <c r="O256" s="6" t="s">
        <v>1114</v>
      </c>
      <c r="P256" s="6" t="s">
        <v>1222</v>
      </c>
      <c r="Q256" s="6" t="s">
        <v>902</v>
      </c>
      <c r="R256" s="6">
        <v>0</v>
      </c>
      <c r="S256" s="6" t="s">
        <v>1733</v>
      </c>
      <c r="T256" s="6" t="s">
        <v>1721</v>
      </c>
      <c r="U256" s="6" t="s">
        <v>1147</v>
      </c>
      <c r="W256" s="6" t="s">
        <v>904</v>
      </c>
      <c r="X256" s="6" t="s">
        <v>1223</v>
      </c>
      <c r="Y256" s="6" t="s">
        <v>906</v>
      </c>
      <c r="Z256" s="6" t="s">
        <v>907</v>
      </c>
      <c r="AA256" s="7">
        <v>44597</v>
      </c>
      <c r="AB256" s="6" t="s">
        <v>908</v>
      </c>
      <c r="AC256" s="6" t="s">
        <v>1149</v>
      </c>
      <c r="AD256" s="6" t="s">
        <v>1149</v>
      </c>
      <c r="AE256" s="6" t="s">
        <v>1149</v>
      </c>
      <c r="AF256" s="6" t="s">
        <v>1149</v>
      </c>
      <c r="AJ256" s="6">
        <v>623515</v>
      </c>
      <c r="AK256" s="6">
        <v>5477656</v>
      </c>
      <c r="AP256" s="6" t="s">
        <v>1637</v>
      </c>
    </row>
    <row r="257" spans="1:42" x14ac:dyDescent="0.2">
      <c r="A257" s="6">
        <v>1030118</v>
      </c>
      <c r="B257" s="6">
        <v>1030142</v>
      </c>
      <c r="C257" s="6" t="str">
        <f t="shared" si="12"/>
        <v>Travelway</v>
      </c>
      <c r="D257" s="6" t="str">
        <f t="shared" si="13"/>
        <v>Travelway - Sto:lo-1614l</v>
      </c>
      <c r="E257" s="6" t="str">
        <f t="shared" si="14"/>
        <v>GIS-Modelled Trail 
Stó:lō</v>
      </c>
      <c r="F257" s="6" t="s">
        <v>1717</v>
      </c>
      <c r="G257" s="6" t="str">
        <f t="shared" si="15"/>
        <v>Land</v>
      </c>
      <c r="K257" s="6">
        <v>1030117.901</v>
      </c>
      <c r="L257" s="6">
        <v>1030141.428</v>
      </c>
      <c r="M257" s="6">
        <v>622243</v>
      </c>
      <c r="N257" s="6">
        <v>5474237</v>
      </c>
      <c r="O257" s="6" t="s">
        <v>1114</v>
      </c>
      <c r="P257" s="6" t="s">
        <v>1231</v>
      </c>
      <c r="Q257" s="6" t="s">
        <v>902</v>
      </c>
      <c r="R257" s="6">
        <v>0</v>
      </c>
      <c r="S257" s="6" t="s">
        <v>1733</v>
      </c>
      <c r="T257" s="6" t="s">
        <v>1721</v>
      </c>
      <c r="U257" s="6" t="s">
        <v>1147</v>
      </c>
      <c r="W257" s="6" t="s">
        <v>965</v>
      </c>
      <c r="X257" s="6" t="s">
        <v>1232</v>
      </c>
      <c r="Y257" s="6" t="s">
        <v>906</v>
      </c>
      <c r="Z257" s="6" t="s">
        <v>907</v>
      </c>
      <c r="AA257" s="7">
        <v>44597</v>
      </c>
      <c r="AB257" s="6" t="s">
        <v>908</v>
      </c>
      <c r="AC257" s="6" t="s">
        <v>1149</v>
      </c>
      <c r="AD257" s="6" t="s">
        <v>1149</v>
      </c>
      <c r="AE257" s="6" t="s">
        <v>1149</v>
      </c>
      <c r="AF257" s="6" t="s">
        <v>1149</v>
      </c>
      <c r="AJ257" s="6">
        <v>622238</v>
      </c>
      <c r="AK257" s="6">
        <v>5474214</v>
      </c>
      <c r="AP257" s="6" t="s">
        <v>1637</v>
      </c>
    </row>
    <row r="258" spans="1:42" x14ac:dyDescent="0.2">
      <c r="A258" s="6">
        <v>1030172</v>
      </c>
      <c r="B258" s="6">
        <v>1030192</v>
      </c>
      <c r="C258" s="6" t="str">
        <f t="shared" si="12"/>
        <v>Travelway</v>
      </c>
      <c r="D258" s="6" t="str">
        <f t="shared" si="13"/>
        <v>Travelway - Sto:lo-1614m</v>
      </c>
      <c r="E258" s="6" t="str">
        <f t="shared" si="14"/>
        <v>GIS-Modelled Trail 
Stó:lō</v>
      </c>
      <c r="F258" s="6" t="s">
        <v>1717</v>
      </c>
      <c r="G258" s="6" t="str">
        <f t="shared" si="15"/>
        <v>Land</v>
      </c>
      <c r="K258" s="6">
        <v>1030171.905</v>
      </c>
      <c r="L258" s="6">
        <v>1030191.43</v>
      </c>
      <c r="M258" s="6">
        <v>622238</v>
      </c>
      <c r="N258" s="6">
        <v>5474183</v>
      </c>
      <c r="O258" s="6" t="s">
        <v>1114</v>
      </c>
      <c r="P258" s="6" t="s">
        <v>1233</v>
      </c>
      <c r="Q258" s="6" t="s">
        <v>902</v>
      </c>
      <c r="R258" s="6">
        <v>0</v>
      </c>
      <c r="S258" s="6" t="s">
        <v>1733</v>
      </c>
      <c r="T258" s="6" t="s">
        <v>1721</v>
      </c>
      <c r="U258" s="6" t="s">
        <v>1147</v>
      </c>
      <c r="W258" s="6" t="s">
        <v>965</v>
      </c>
      <c r="X258" s="6" t="s">
        <v>1234</v>
      </c>
      <c r="Y258" s="6" t="s">
        <v>906</v>
      </c>
      <c r="Z258" s="6" t="s">
        <v>907</v>
      </c>
      <c r="AA258" s="7">
        <v>44597</v>
      </c>
      <c r="AB258" s="6" t="s">
        <v>908</v>
      </c>
      <c r="AC258" s="6" t="s">
        <v>1149</v>
      </c>
      <c r="AD258" s="6" t="s">
        <v>1149</v>
      </c>
      <c r="AE258" s="6" t="s">
        <v>1149</v>
      </c>
      <c r="AF258" s="6" t="s">
        <v>1149</v>
      </c>
      <c r="AJ258" s="6">
        <v>622228</v>
      </c>
      <c r="AK258" s="6">
        <v>5474165</v>
      </c>
      <c r="AP258" s="6" t="s">
        <v>1637</v>
      </c>
    </row>
    <row r="259" spans="1:42" x14ac:dyDescent="0.2">
      <c r="A259" s="6">
        <v>1030435</v>
      </c>
      <c r="B259" s="6">
        <v>1030454</v>
      </c>
      <c r="C259" s="6" t="str">
        <f t="shared" ref="C259:C322" si="16">T259</f>
        <v>Travelway</v>
      </c>
      <c r="D259" s="6" t="str">
        <f t="shared" ref="D259:D322" si="17">_xlfn.CONCAT(T259," - ",P259)</f>
        <v>Travelway - Sto:lo-1614n</v>
      </c>
      <c r="E259" s="6" t="str">
        <f t="shared" ref="E259:E322" si="18">U259</f>
        <v>GIS-Modelled Trail 
Stó:lō</v>
      </c>
      <c r="F259" s="6" t="s">
        <v>1717</v>
      </c>
      <c r="G259" s="6" t="str">
        <f t="shared" ref="G259:G322" si="19">S259</f>
        <v>Land</v>
      </c>
      <c r="K259" s="6">
        <v>1030435.147</v>
      </c>
      <c r="L259" s="6">
        <v>1030453.174</v>
      </c>
      <c r="M259" s="6">
        <v>622138</v>
      </c>
      <c r="N259" s="6">
        <v>5473943</v>
      </c>
      <c r="O259" s="6" t="s">
        <v>1114</v>
      </c>
      <c r="P259" s="6" t="s">
        <v>1235</v>
      </c>
      <c r="Q259" s="6" t="s">
        <v>902</v>
      </c>
      <c r="R259" s="6">
        <v>0</v>
      </c>
      <c r="S259" s="6" t="s">
        <v>1733</v>
      </c>
      <c r="T259" s="6" t="s">
        <v>1721</v>
      </c>
      <c r="U259" s="6" t="s">
        <v>1147</v>
      </c>
      <c r="W259" s="6" t="s">
        <v>965</v>
      </c>
      <c r="X259" s="6" t="s">
        <v>1236</v>
      </c>
      <c r="Y259" s="6" t="s">
        <v>906</v>
      </c>
      <c r="Z259" s="6" t="s">
        <v>907</v>
      </c>
      <c r="AA259" s="7">
        <v>44597</v>
      </c>
      <c r="AB259" s="6" t="s">
        <v>908</v>
      </c>
      <c r="AC259" s="6" t="s">
        <v>1149</v>
      </c>
      <c r="AD259" s="6" t="s">
        <v>1149</v>
      </c>
      <c r="AE259" s="6" t="s">
        <v>1149</v>
      </c>
      <c r="AF259" s="6" t="s">
        <v>1149</v>
      </c>
      <c r="AJ259" s="6">
        <v>622123</v>
      </c>
      <c r="AK259" s="6">
        <v>5473933</v>
      </c>
      <c r="AP259" s="6" t="s">
        <v>1637</v>
      </c>
    </row>
    <row r="260" spans="1:42" x14ac:dyDescent="0.2">
      <c r="A260" s="6">
        <v>1034345</v>
      </c>
      <c r="B260" s="6">
        <v>1034425</v>
      </c>
      <c r="C260" s="6" t="str">
        <f t="shared" si="16"/>
        <v>Travelway</v>
      </c>
      <c r="D260" s="6" t="str">
        <f t="shared" si="17"/>
        <v>Travelway - Sto:lo-1614o</v>
      </c>
      <c r="E260" s="6" t="str">
        <f t="shared" si="18"/>
        <v>GIS-Modelled Trail 
Stó:lō</v>
      </c>
      <c r="F260" s="6" t="s">
        <v>1717</v>
      </c>
      <c r="G260" s="6" t="str">
        <f t="shared" si="19"/>
        <v>Land</v>
      </c>
      <c r="K260" s="6">
        <v>1034344.523</v>
      </c>
      <c r="L260" s="6">
        <v>1034424.569</v>
      </c>
      <c r="M260" s="6">
        <v>620497</v>
      </c>
      <c r="N260" s="6">
        <v>5471202</v>
      </c>
      <c r="O260" s="6" t="s">
        <v>1114</v>
      </c>
      <c r="P260" s="6" t="s">
        <v>1247</v>
      </c>
      <c r="Q260" s="6" t="s">
        <v>902</v>
      </c>
      <c r="R260" s="6">
        <v>0</v>
      </c>
      <c r="S260" s="6" t="s">
        <v>1733</v>
      </c>
      <c r="T260" s="6" t="s">
        <v>1721</v>
      </c>
      <c r="U260" s="6" t="s">
        <v>1147</v>
      </c>
      <c r="W260" s="6" t="s">
        <v>965</v>
      </c>
      <c r="X260" s="6" t="s">
        <v>1248</v>
      </c>
      <c r="Y260" s="6" t="s">
        <v>906</v>
      </c>
      <c r="Z260" s="6" t="s">
        <v>907</v>
      </c>
      <c r="AA260" s="7">
        <v>44597</v>
      </c>
      <c r="AB260" s="6" t="s">
        <v>908</v>
      </c>
      <c r="AC260" s="6" t="s">
        <v>1149</v>
      </c>
      <c r="AD260" s="6" t="s">
        <v>1149</v>
      </c>
      <c r="AE260" s="6" t="s">
        <v>1149</v>
      </c>
      <c r="AF260" s="6" t="s">
        <v>1149</v>
      </c>
      <c r="AJ260" s="6">
        <v>620422</v>
      </c>
      <c r="AK260" s="6">
        <v>5471174</v>
      </c>
      <c r="AP260" s="6" t="s">
        <v>1637</v>
      </c>
    </row>
    <row r="261" spans="1:42" x14ac:dyDescent="0.2">
      <c r="A261" s="6">
        <v>1038008</v>
      </c>
      <c r="B261" s="6">
        <v>1038040</v>
      </c>
      <c r="C261" s="6" t="str">
        <f t="shared" si="16"/>
        <v>Travelway</v>
      </c>
      <c r="D261" s="6" t="str">
        <f t="shared" si="17"/>
        <v>Travelway - Sto:lo-1614p</v>
      </c>
      <c r="E261" s="6" t="str">
        <f t="shared" si="18"/>
        <v>GIS-Modelled Trail 
Stó:lō</v>
      </c>
      <c r="F261" s="6" t="s">
        <v>1717</v>
      </c>
      <c r="G261" s="6" t="str">
        <f t="shared" si="19"/>
        <v>Land</v>
      </c>
      <c r="K261" s="6">
        <v>1038003.861</v>
      </c>
      <c r="L261" s="6">
        <v>1038036.216</v>
      </c>
      <c r="M261" s="6">
        <v>617131</v>
      </c>
      <c r="N261" s="6">
        <v>5471291</v>
      </c>
      <c r="O261" s="6" t="s">
        <v>1114</v>
      </c>
      <c r="P261" s="6" t="s">
        <v>1272</v>
      </c>
      <c r="Q261" s="6" t="s">
        <v>902</v>
      </c>
      <c r="R261" s="6">
        <v>0</v>
      </c>
      <c r="S261" s="6" t="s">
        <v>1733</v>
      </c>
      <c r="T261" s="6" t="s">
        <v>1721</v>
      </c>
      <c r="U261" s="6" t="s">
        <v>1147</v>
      </c>
      <c r="W261" s="6" t="s">
        <v>965</v>
      </c>
      <c r="X261" s="6" t="s">
        <v>1273</v>
      </c>
      <c r="Y261" s="6" t="s">
        <v>906</v>
      </c>
      <c r="Z261" s="6" t="s">
        <v>907</v>
      </c>
      <c r="AA261" s="7">
        <v>44597</v>
      </c>
      <c r="AB261" s="6" t="s">
        <v>908</v>
      </c>
      <c r="AC261" s="6" t="s">
        <v>1149</v>
      </c>
      <c r="AD261" s="6" t="s">
        <v>1149</v>
      </c>
      <c r="AE261" s="6" t="s">
        <v>1149</v>
      </c>
      <c r="AF261" s="6" t="s">
        <v>1149</v>
      </c>
      <c r="AJ261" s="6">
        <v>617103</v>
      </c>
      <c r="AK261" s="6">
        <v>5471274</v>
      </c>
      <c r="AP261" s="6" t="s">
        <v>1637</v>
      </c>
    </row>
    <row r="262" spans="1:42" x14ac:dyDescent="0.2">
      <c r="A262" s="6">
        <v>1040670</v>
      </c>
      <c r="B262" s="6">
        <v>1040683</v>
      </c>
      <c r="C262" s="6" t="str">
        <f t="shared" si="16"/>
        <v>Travelway</v>
      </c>
      <c r="D262" s="6" t="str">
        <f t="shared" si="17"/>
        <v>Travelway - Sto:lo-1614q</v>
      </c>
      <c r="E262" s="6" t="str">
        <f t="shared" si="18"/>
        <v>GIS-Modelled Trail 
Stó:lō</v>
      </c>
      <c r="F262" s="6" t="s">
        <v>1717</v>
      </c>
      <c r="G262" s="6" t="str">
        <f t="shared" si="19"/>
        <v>Land</v>
      </c>
      <c r="K262" s="6">
        <v>1040669.3149999999</v>
      </c>
      <c r="L262" s="6">
        <v>1040682.419</v>
      </c>
      <c r="M262" s="6">
        <v>614695</v>
      </c>
      <c r="N262" s="6">
        <v>5470477</v>
      </c>
      <c r="O262" s="6" t="s">
        <v>1114</v>
      </c>
      <c r="P262" s="6" t="s">
        <v>1289</v>
      </c>
      <c r="Q262" s="6" t="s">
        <v>902</v>
      </c>
      <c r="R262" s="6">
        <v>0</v>
      </c>
      <c r="S262" s="6" t="s">
        <v>1733</v>
      </c>
      <c r="T262" s="6" t="s">
        <v>1721</v>
      </c>
      <c r="U262" s="6" t="s">
        <v>1147</v>
      </c>
      <c r="W262" s="6" t="s">
        <v>965</v>
      </c>
      <c r="X262" s="6" t="s">
        <v>1290</v>
      </c>
      <c r="Y262" s="6" t="s">
        <v>906</v>
      </c>
      <c r="Z262" s="6" t="s">
        <v>907</v>
      </c>
      <c r="AA262" s="7">
        <v>44597</v>
      </c>
      <c r="AB262" s="6" t="s">
        <v>908</v>
      </c>
      <c r="AC262" s="6" t="s">
        <v>1149</v>
      </c>
      <c r="AD262" s="6" t="s">
        <v>1149</v>
      </c>
      <c r="AE262" s="6" t="s">
        <v>1149</v>
      </c>
      <c r="AF262" s="6" t="s">
        <v>1149</v>
      </c>
      <c r="AJ262" s="6">
        <v>614687</v>
      </c>
      <c r="AK262" s="6">
        <v>5470466</v>
      </c>
      <c r="AP262" s="6" t="s">
        <v>1637</v>
      </c>
    </row>
    <row r="263" spans="1:42" x14ac:dyDescent="0.2">
      <c r="A263" s="6">
        <v>1041662</v>
      </c>
      <c r="B263" s="6">
        <v>1041669</v>
      </c>
      <c r="C263" s="6" t="str">
        <f t="shared" si="16"/>
        <v>Travelway</v>
      </c>
      <c r="D263" s="6" t="str">
        <f t="shared" si="17"/>
        <v>Travelway - Sto:lo-1614r</v>
      </c>
      <c r="E263" s="6" t="str">
        <f t="shared" si="18"/>
        <v>GIS-Modelled Trail 
Stó:lō</v>
      </c>
      <c r="F263" s="6" t="s">
        <v>1717</v>
      </c>
      <c r="G263" s="6" t="str">
        <f t="shared" si="19"/>
        <v>Land</v>
      </c>
      <c r="K263" s="6">
        <v>1041661.772</v>
      </c>
      <c r="L263" s="6">
        <v>1041668.964</v>
      </c>
      <c r="M263" s="6">
        <v>613979</v>
      </c>
      <c r="N263" s="6">
        <v>5470048</v>
      </c>
      <c r="O263" s="6" t="s">
        <v>1114</v>
      </c>
      <c r="P263" s="6" t="s">
        <v>1294</v>
      </c>
      <c r="Q263" s="6" t="s">
        <v>902</v>
      </c>
      <c r="R263" s="6">
        <v>0</v>
      </c>
      <c r="S263" s="6" t="s">
        <v>1733</v>
      </c>
      <c r="T263" s="6" t="s">
        <v>1721</v>
      </c>
      <c r="U263" s="6" t="s">
        <v>1147</v>
      </c>
      <c r="W263" s="6" t="s">
        <v>965</v>
      </c>
      <c r="X263" s="6" t="s">
        <v>1295</v>
      </c>
      <c r="Y263" s="6" t="s">
        <v>906</v>
      </c>
      <c r="Z263" s="6" t="s">
        <v>907</v>
      </c>
      <c r="AA263" s="7">
        <v>44597</v>
      </c>
      <c r="AB263" s="6" t="s">
        <v>908</v>
      </c>
      <c r="AC263" s="6" t="s">
        <v>1149</v>
      </c>
      <c r="AD263" s="6" t="s">
        <v>1149</v>
      </c>
      <c r="AE263" s="6" t="s">
        <v>1149</v>
      </c>
      <c r="AF263" s="6" t="s">
        <v>1149</v>
      </c>
      <c r="AJ263" s="6">
        <v>613975</v>
      </c>
      <c r="AK263" s="6">
        <v>5470042</v>
      </c>
      <c r="AP263" s="6" t="s">
        <v>1637</v>
      </c>
    </row>
    <row r="264" spans="1:42" x14ac:dyDescent="0.2">
      <c r="A264" s="6">
        <v>997714</v>
      </c>
      <c r="B264" s="6">
        <v>997723</v>
      </c>
      <c r="C264" s="6" t="str">
        <f t="shared" si="16"/>
        <v>Travelway</v>
      </c>
      <c r="D264" s="6" t="str">
        <f t="shared" si="17"/>
        <v>Travelway - Sto:lo-1614a</v>
      </c>
      <c r="E264" s="6" t="str">
        <f t="shared" si="18"/>
        <v>GIS-Modelled Trail 
Stó:lō</v>
      </c>
      <c r="F264" s="6" t="s">
        <v>1717</v>
      </c>
      <c r="G264" s="6" t="str">
        <f t="shared" si="19"/>
        <v>Land</v>
      </c>
      <c r="K264" s="6">
        <v>997713.96719999996</v>
      </c>
      <c r="L264" s="6">
        <v>997722.29429999995</v>
      </c>
      <c r="M264" s="6">
        <v>637754</v>
      </c>
      <c r="N264" s="6">
        <v>5494946</v>
      </c>
      <c r="O264" s="6" t="s">
        <v>1114</v>
      </c>
      <c r="P264" s="6" t="s">
        <v>1146</v>
      </c>
      <c r="Q264" s="6" t="s">
        <v>902</v>
      </c>
      <c r="R264" s="6">
        <v>0</v>
      </c>
      <c r="S264" s="6" t="s">
        <v>1733</v>
      </c>
      <c r="T264" s="6" t="s">
        <v>1721</v>
      </c>
      <c r="U264" s="6" t="s">
        <v>1147</v>
      </c>
      <c r="W264" s="6" t="s">
        <v>904</v>
      </c>
      <c r="X264" s="6" t="s">
        <v>1148</v>
      </c>
      <c r="Y264" s="6" t="s">
        <v>906</v>
      </c>
      <c r="Z264" s="6" t="s">
        <v>907</v>
      </c>
      <c r="AA264" s="7">
        <v>44597</v>
      </c>
      <c r="AB264" s="6" t="s">
        <v>908</v>
      </c>
      <c r="AC264" s="6" t="s">
        <v>1149</v>
      </c>
      <c r="AD264" s="6" t="s">
        <v>1149</v>
      </c>
      <c r="AE264" s="6" t="s">
        <v>1149</v>
      </c>
      <c r="AF264" s="6" t="s">
        <v>1149</v>
      </c>
      <c r="AJ264" s="6">
        <v>637751</v>
      </c>
      <c r="AK264" s="6">
        <v>5494938</v>
      </c>
      <c r="AP264" s="6" t="s">
        <v>1637</v>
      </c>
    </row>
    <row r="265" spans="1:42" x14ac:dyDescent="0.2">
      <c r="A265" s="6">
        <v>1008087</v>
      </c>
      <c r="B265" s="6">
        <v>1008950</v>
      </c>
      <c r="C265" s="6" t="str">
        <f t="shared" si="16"/>
        <v>Travelway</v>
      </c>
      <c r="D265" s="6" t="str">
        <f t="shared" si="17"/>
        <v>Travelway - Sto:lo-1614b</v>
      </c>
      <c r="E265" s="6" t="str">
        <f t="shared" si="18"/>
        <v>GIS-Modelled Trail 
Stó:lō</v>
      </c>
      <c r="F265" s="6" t="s">
        <v>1717</v>
      </c>
      <c r="G265" s="6" t="str">
        <f t="shared" si="19"/>
        <v>Land</v>
      </c>
      <c r="K265" s="6">
        <v>1008190.254</v>
      </c>
      <c r="L265" s="6">
        <v>1008198.38</v>
      </c>
      <c r="M265" s="6">
        <v>630590</v>
      </c>
      <c r="N265" s="6">
        <v>5490526</v>
      </c>
      <c r="O265" s="6" t="s">
        <v>1114</v>
      </c>
      <c r="P265" s="6" t="s">
        <v>1186</v>
      </c>
      <c r="Q265" s="6" t="s">
        <v>902</v>
      </c>
      <c r="R265" s="6">
        <v>0</v>
      </c>
      <c r="S265" s="6" t="s">
        <v>1733</v>
      </c>
      <c r="T265" s="6" t="s">
        <v>1721</v>
      </c>
      <c r="U265" s="6" t="s">
        <v>1147</v>
      </c>
      <c r="W265" s="6" t="s">
        <v>904</v>
      </c>
      <c r="X265" s="6" t="s">
        <v>1187</v>
      </c>
      <c r="Y265" s="6" t="s">
        <v>906</v>
      </c>
      <c r="Z265" s="6" t="s">
        <v>907</v>
      </c>
      <c r="AA265" s="7">
        <v>44597</v>
      </c>
      <c r="AB265" s="6" t="s">
        <v>908</v>
      </c>
      <c r="AC265" s="6" t="s">
        <v>1149</v>
      </c>
      <c r="AD265" s="6" t="s">
        <v>1149</v>
      </c>
      <c r="AE265" s="6" t="s">
        <v>1149</v>
      </c>
      <c r="AF265" s="6" t="s">
        <v>1149</v>
      </c>
      <c r="AJ265" s="6">
        <v>630582</v>
      </c>
      <c r="AK265" s="6">
        <v>5490528</v>
      </c>
      <c r="AP265" s="6" t="s">
        <v>1637</v>
      </c>
    </row>
    <row r="266" spans="1:42" x14ac:dyDescent="0.2">
      <c r="A266" s="6">
        <v>1019033</v>
      </c>
      <c r="B266" s="6">
        <v>1019045</v>
      </c>
      <c r="C266" s="6" t="str">
        <f t="shared" si="16"/>
        <v>Travelway</v>
      </c>
      <c r="D266" s="6" t="str">
        <f t="shared" si="17"/>
        <v>Travelway - Sto:lo-1614c</v>
      </c>
      <c r="E266" s="6" t="str">
        <f t="shared" si="18"/>
        <v>GIS-Modelled Trail 
Stó:lō</v>
      </c>
      <c r="F266" s="6" t="s">
        <v>1717</v>
      </c>
      <c r="G266" s="6" t="str">
        <f t="shared" si="19"/>
        <v>Land</v>
      </c>
      <c r="K266" s="6">
        <v>1019033.051</v>
      </c>
      <c r="L266" s="6">
        <v>1019044.713</v>
      </c>
      <c r="M266" s="6">
        <v>626774</v>
      </c>
      <c r="N266" s="6">
        <v>5482642</v>
      </c>
      <c r="O266" s="6" t="s">
        <v>1114</v>
      </c>
      <c r="P266" s="6" t="s">
        <v>1206</v>
      </c>
      <c r="Q266" s="6" t="s">
        <v>902</v>
      </c>
      <c r="R266" s="6">
        <v>0</v>
      </c>
      <c r="S266" s="6" t="s">
        <v>1733</v>
      </c>
      <c r="T266" s="6" t="s">
        <v>1721</v>
      </c>
      <c r="U266" s="6" t="s">
        <v>1147</v>
      </c>
      <c r="W266" s="6" t="s">
        <v>904</v>
      </c>
      <c r="X266" s="6" t="s">
        <v>1207</v>
      </c>
      <c r="Y266" s="6" t="s">
        <v>906</v>
      </c>
      <c r="Z266" s="6" t="s">
        <v>907</v>
      </c>
      <c r="AA266" s="7">
        <v>44597</v>
      </c>
      <c r="AB266" s="6" t="s">
        <v>908</v>
      </c>
      <c r="AC266" s="6" t="s">
        <v>1149</v>
      </c>
      <c r="AD266" s="6" t="s">
        <v>1149</v>
      </c>
      <c r="AE266" s="6" t="s">
        <v>1149</v>
      </c>
      <c r="AF266" s="6" t="s">
        <v>1149</v>
      </c>
      <c r="AJ266" s="6">
        <v>626784</v>
      </c>
      <c r="AK266" s="6">
        <v>5482636</v>
      </c>
      <c r="AP266" s="6" t="s">
        <v>1637</v>
      </c>
    </row>
    <row r="267" spans="1:42" x14ac:dyDescent="0.2">
      <c r="A267" s="6">
        <v>1019075</v>
      </c>
      <c r="B267" s="6">
        <v>1019097</v>
      </c>
      <c r="C267" s="6" t="str">
        <f t="shared" si="16"/>
        <v>Travelway</v>
      </c>
      <c r="D267" s="6" t="str">
        <f t="shared" si="17"/>
        <v>Travelway - Sto:lo-1614d</v>
      </c>
      <c r="E267" s="6" t="str">
        <f t="shared" si="18"/>
        <v>GIS-Modelled Trail 
Stó:lō</v>
      </c>
      <c r="F267" s="6" t="s">
        <v>1717</v>
      </c>
      <c r="G267" s="6" t="str">
        <f t="shared" si="19"/>
        <v>Land</v>
      </c>
      <c r="K267" s="6">
        <v>1019074.374</v>
      </c>
      <c r="L267" s="6">
        <v>1019096.328</v>
      </c>
      <c r="M267" s="6">
        <v>626809</v>
      </c>
      <c r="N267" s="6">
        <v>5482620</v>
      </c>
      <c r="O267" s="6" t="s">
        <v>1114</v>
      </c>
      <c r="P267" s="6" t="s">
        <v>1208</v>
      </c>
      <c r="Q267" s="6" t="s">
        <v>902</v>
      </c>
      <c r="R267" s="6">
        <v>0</v>
      </c>
      <c r="S267" s="6" t="s">
        <v>1733</v>
      </c>
      <c r="T267" s="6" t="s">
        <v>1721</v>
      </c>
      <c r="U267" s="6" t="s">
        <v>1147</v>
      </c>
      <c r="W267" s="6" t="s">
        <v>904</v>
      </c>
      <c r="X267" s="6" t="s">
        <v>1209</v>
      </c>
      <c r="Y267" s="6" t="s">
        <v>906</v>
      </c>
      <c r="Z267" s="6" t="s">
        <v>907</v>
      </c>
      <c r="AA267" s="7">
        <v>44597</v>
      </c>
      <c r="AB267" s="6" t="s">
        <v>908</v>
      </c>
      <c r="AC267" s="6" t="s">
        <v>1149</v>
      </c>
      <c r="AD267" s="6" t="s">
        <v>1149</v>
      </c>
      <c r="AE267" s="6" t="s">
        <v>1149</v>
      </c>
      <c r="AF267" s="6" t="s">
        <v>1149</v>
      </c>
      <c r="AJ267" s="6">
        <v>626828</v>
      </c>
      <c r="AK267" s="6">
        <v>5482609</v>
      </c>
      <c r="AP267" s="6" t="s">
        <v>1637</v>
      </c>
    </row>
    <row r="268" spans="1:42" x14ac:dyDescent="0.2">
      <c r="A268" s="6">
        <v>1020198</v>
      </c>
      <c r="B268" s="6">
        <v>1020205</v>
      </c>
      <c r="C268" s="6" t="str">
        <f t="shared" si="16"/>
        <v>Travelway</v>
      </c>
      <c r="D268" s="6" t="str">
        <f t="shared" si="17"/>
        <v>Travelway - Sto:lo-1614e</v>
      </c>
      <c r="E268" s="6" t="str">
        <f t="shared" si="18"/>
        <v>GIS-Modelled Trail 
Stó:lō</v>
      </c>
      <c r="F268" s="6" t="s">
        <v>1717</v>
      </c>
      <c r="G268" s="6" t="str">
        <f t="shared" si="19"/>
        <v>Land</v>
      </c>
      <c r="K268" s="6">
        <v>1020196.4</v>
      </c>
      <c r="L268" s="6">
        <v>1020203.676</v>
      </c>
      <c r="M268" s="6">
        <v>626703</v>
      </c>
      <c r="N268" s="6">
        <v>5481657</v>
      </c>
      <c r="O268" s="6" t="s">
        <v>1114</v>
      </c>
      <c r="P268" s="6" t="s">
        <v>1210</v>
      </c>
      <c r="Q268" s="6" t="s">
        <v>902</v>
      </c>
      <c r="R268" s="6">
        <v>0</v>
      </c>
      <c r="S268" s="6" t="s">
        <v>1733</v>
      </c>
      <c r="T268" s="6" t="s">
        <v>1721</v>
      </c>
      <c r="U268" s="6" t="s">
        <v>1147</v>
      </c>
      <c r="W268" s="6" t="s">
        <v>904</v>
      </c>
      <c r="X268" s="6" t="s">
        <v>1211</v>
      </c>
      <c r="Y268" s="6" t="s">
        <v>906</v>
      </c>
      <c r="Z268" s="6" t="s">
        <v>907</v>
      </c>
      <c r="AA268" s="7">
        <v>44597</v>
      </c>
      <c r="AB268" s="6" t="s">
        <v>908</v>
      </c>
      <c r="AC268" s="6" t="s">
        <v>1149</v>
      </c>
      <c r="AD268" s="6" t="s">
        <v>1149</v>
      </c>
      <c r="AE268" s="6" t="s">
        <v>1149</v>
      </c>
      <c r="AF268" s="6" t="s">
        <v>1149</v>
      </c>
      <c r="AJ268" s="6">
        <v>626701</v>
      </c>
      <c r="AK268" s="6">
        <v>5481650</v>
      </c>
      <c r="AP268" s="6" t="s">
        <v>1637</v>
      </c>
    </row>
    <row r="269" spans="1:42" x14ac:dyDescent="0.2">
      <c r="A269" s="6">
        <v>1023902</v>
      </c>
      <c r="B269" s="6">
        <v>1023909</v>
      </c>
      <c r="C269" s="6" t="str">
        <f t="shared" si="16"/>
        <v>Travelway</v>
      </c>
      <c r="D269" s="6" t="str">
        <f t="shared" si="17"/>
        <v>Travelway - Sto:lo-1614f</v>
      </c>
      <c r="E269" s="6" t="str">
        <f t="shared" si="18"/>
        <v>GIS-Modelled Trail 
Stó:lō</v>
      </c>
      <c r="F269" s="6" t="s">
        <v>1717</v>
      </c>
      <c r="G269" s="6" t="str">
        <f t="shared" si="19"/>
        <v>Land</v>
      </c>
      <c r="K269" s="6">
        <v>1023901.358</v>
      </c>
      <c r="L269" s="6">
        <v>1023908.474</v>
      </c>
      <c r="M269" s="6">
        <v>625443</v>
      </c>
      <c r="N269" s="6">
        <v>5478536</v>
      </c>
      <c r="O269" s="6" t="s">
        <v>1114</v>
      </c>
      <c r="P269" s="6" t="s">
        <v>1212</v>
      </c>
      <c r="Q269" s="6" t="s">
        <v>902</v>
      </c>
      <c r="R269" s="6">
        <v>0</v>
      </c>
      <c r="S269" s="6" t="s">
        <v>1733</v>
      </c>
      <c r="T269" s="6" t="s">
        <v>1721</v>
      </c>
      <c r="U269" s="6" t="s">
        <v>1147</v>
      </c>
      <c r="W269" s="6" t="s">
        <v>904</v>
      </c>
      <c r="X269" s="6" t="s">
        <v>1213</v>
      </c>
      <c r="Y269" s="6" t="s">
        <v>906</v>
      </c>
      <c r="Z269" s="6" t="s">
        <v>907</v>
      </c>
      <c r="AA269" s="7">
        <v>44597</v>
      </c>
      <c r="AB269" s="6" t="s">
        <v>908</v>
      </c>
      <c r="AC269" s="6" t="s">
        <v>1149</v>
      </c>
      <c r="AD269" s="6" t="s">
        <v>1149</v>
      </c>
      <c r="AE269" s="6" t="s">
        <v>1149</v>
      </c>
      <c r="AF269" s="6" t="s">
        <v>1149</v>
      </c>
      <c r="AJ269" s="6">
        <v>625437</v>
      </c>
      <c r="AK269" s="6">
        <v>5478532</v>
      </c>
      <c r="AP269" s="6" t="s">
        <v>1637</v>
      </c>
    </row>
    <row r="270" spans="1:42" x14ac:dyDescent="0.2">
      <c r="A270" s="6">
        <v>1023941</v>
      </c>
      <c r="B270" s="6">
        <v>1023959</v>
      </c>
      <c r="C270" s="6" t="str">
        <f t="shared" si="16"/>
        <v>Travelway</v>
      </c>
      <c r="D270" s="6" t="str">
        <f t="shared" si="17"/>
        <v>Travelway - Sto:lo-1614g</v>
      </c>
      <c r="E270" s="6" t="str">
        <f t="shared" si="18"/>
        <v>GIS-Modelled Trail 
Stó:lō</v>
      </c>
      <c r="F270" s="6" t="s">
        <v>1717</v>
      </c>
      <c r="G270" s="6" t="str">
        <f t="shared" si="19"/>
        <v>Land</v>
      </c>
      <c r="K270" s="6">
        <v>1023958.673</v>
      </c>
      <c r="L270" s="6">
        <v>1023977.096</v>
      </c>
      <c r="M270" s="6">
        <v>625401</v>
      </c>
      <c r="N270" s="6">
        <v>5478497</v>
      </c>
      <c r="O270" s="6" t="s">
        <v>1114</v>
      </c>
      <c r="P270" s="6" t="s">
        <v>1214</v>
      </c>
      <c r="Q270" s="6" t="s">
        <v>902</v>
      </c>
      <c r="R270" s="6">
        <v>0</v>
      </c>
      <c r="S270" s="6" t="s">
        <v>1733</v>
      </c>
      <c r="T270" s="6" t="s">
        <v>1721</v>
      </c>
      <c r="U270" s="6" t="s">
        <v>1147</v>
      </c>
      <c r="W270" s="6" t="s">
        <v>904</v>
      </c>
      <c r="X270" s="6" t="s">
        <v>1215</v>
      </c>
      <c r="Y270" s="6" t="s">
        <v>906</v>
      </c>
      <c r="Z270" s="6" t="s">
        <v>907</v>
      </c>
      <c r="AA270" s="7">
        <v>44597</v>
      </c>
      <c r="AB270" s="6" t="s">
        <v>908</v>
      </c>
      <c r="AC270" s="6" t="s">
        <v>1149</v>
      </c>
      <c r="AD270" s="6" t="s">
        <v>1149</v>
      </c>
      <c r="AE270" s="6" t="s">
        <v>1149</v>
      </c>
      <c r="AF270" s="6" t="s">
        <v>1149</v>
      </c>
      <c r="AJ270" s="6">
        <v>625387</v>
      </c>
      <c r="AK270" s="6">
        <v>5478485</v>
      </c>
      <c r="AP270" s="6" t="s">
        <v>1637</v>
      </c>
    </row>
    <row r="271" spans="1:42" x14ac:dyDescent="0.2">
      <c r="A271" s="6">
        <v>1024327</v>
      </c>
      <c r="B271" s="6">
        <v>1024338</v>
      </c>
      <c r="C271" s="6" t="str">
        <f t="shared" si="16"/>
        <v>Travelway</v>
      </c>
      <c r="D271" s="6" t="str">
        <f t="shared" si="17"/>
        <v>Travelway - Sto:lo-1614h</v>
      </c>
      <c r="E271" s="6" t="str">
        <f t="shared" si="18"/>
        <v>GIS-Modelled Trail 
Stó:lō</v>
      </c>
      <c r="F271" s="6" t="s">
        <v>1717</v>
      </c>
      <c r="G271" s="6" t="str">
        <f t="shared" si="19"/>
        <v>Land</v>
      </c>
      <c r="K271" s="6">
        <v>1024291.402</v>
      </c>
      <c r="L271" s="6">
        <v>1024300.8149999999</v>
      </c>
      <c r="M271" s="6">
        <v>625114</v>
      </c>
      <c r="N271" s="6">
        <v>5478422</v>
      </c>
      <c r="O271" s="6" t="s">
        <v>1114</v>
      </c>
      <c r="P271" s="6" t="s">
        <v>1216</v>
      </c>
      <c r="Q271" s="6" t="s">
        <v>902</v>
      </c>
      <c r="R271" s="6">
        <v>0</v>
      </c>
      <c r="S271" s="6" t="s">
        <v>1733</v>
      </c>
      <c r="T271" s="6" t="s">
        <v>1721</v>
      </c>
      <c r="U271" s="6" t="s">
        <v>1147</v>
      </c>
      <c r="W271" s="6" t="s">
        <v>904</v>
      </c>
      <c r="X271" s="6" t="s">
        <v>1217</v>
      </c>
      <c r="Y271" s="6" t="s">
        <v>906</v>
      </c>
      <c r="Z271" s="6" t="s">
        <v>907</v>
      </c>
      <c r="AA271" s="7">
        <v>44597</v>
      </c>
      <c r="AB271" s="6" t="s">
        <v>908</v>
      </c>
      <c r="AC271" s="6" t="s">
        <v>1149</v>
      </c>
      <c r="AD271" s="6" t="s">
        <v>1149</v>
      </c>
      <c r="AE271" s="6" t="s">
        <v>1149</v>
      </c>
      <c r="AF271" s="6" t="s">
        <v>1149</v>
      </c>
      <c r="AJ271" s="6">
        <v>625105</v>
      </c>
      <c r="AK271" s="6">
        <v>5478428</v>
      </c>
      <c r="AP271" s="6" t="s">
        <v>1637</v>
      </c>
    </row>
    <row r="272" spans="1:42" x14ac:dyDescent="0.2">
      <c r="A272" s="6">
        <v>1025821</v>
      </c>
      <c r="B272" s="6">
        <v>1025831</v>
      </c>
      <c r="C272" s="6" t="str">
        <f t="shared" si="16"/>
        <v>Travelway</v>
      </c>
      <c r="D272" s="6" t="str">
        <f t="shared" si="17"/>
        <v>Travelway - Sto:lo-1614i</v>
      </c>
      <c r="E272" s="6" t="str">
        <f t="shared" si="18"/>
        <v>GIS-Modelled Trail 
Stó:lō</v>
      </c>
      <c r="F272" s="6" t="s">
        <v>1717</v>
      </c>
      <c r="G272" s="6" t="str">
        <f t="shared" si="19"/>
        <v>Land</v>
      </c>
      <c r="K272" s="6">
        <v>1025820.176</v>
      </c>
      <c r="L272" s="6">
        <v>1025830.169</v>
      </c>
      <c r="M272" s="6">
        <v>623842</v>
      </c>
      <c r="N272" s="6">
        <v>5477771</v>
      </c>
      <c r="O272" s="6" t="s">
        <v>1114</v>
      </c>
      <c r="P272" s="6" t="s">
        <v>1218</v>
      </c>
      <c r="Q272" s="6" t="s">
        <v>902</v>
      </c>
      <c r="R272" s="6">
        <v>0</v>
      </c>
      <c r="S272" s="6" t="s">
        <v>1733</v>
      </c>
      <c r="T272" s="6" t="s">
        <v>1721</v>
      </c>
      <c r="U272" s="6" t="s">
        <v>1147</v>
      </c>
      <c r="W272" s="6" t="s">
        <v>950</v>
      </c>
      <c r="X272" s="6" t="s">
        <v>1219</v>
      </c>
      <c r="Y272" s="6" t="s">
        <v>906</v>
      </c>
      <c r="Z272" s="6" t="s">
        <v>907</v>
      </c>
      <c r="AA272" s="7">
        <v>44597</v>
      </c>
      <c r="AB272" s="6" t="s">
        <v>908</v>
      </c>
      <c r="AC272" s="6" t="s">
        <v>1149</v>
      </c>
      <c r="AD272" s="6" t="s">
        <v>1149</v>
      </c>
      <c r="AE272" s="6" t="s">
        <v>1149</v>
      </c>
      <c r="AF272" s="6" t="s">
        <v>1149</v>
      </c>
      <c r="AJ272" s="6">
        <v>623842</v>
      </c>
      <c r="AK272" s="6">
        <v>5477761</v>
      </c>
      <c r="AP272" s="6" t="s">
        <v>1637</v>
      </c>
    </row>
    <row r="273" spans="1:43" x14ac:dyDescent="0.2">
      <c r="A273" s="6">
        <v>1026144</v>
      </c>
      <c r="B273" s="6">
        <v>1026157</v>
      </c>
      <c r="C273" s="6" t="str">
        <f t="shared" si="16"/>
        <v>Travelway</v>
      </c>
      <c r="D273" s="6" t="str">
        <f t="shared" si="17"/>
        <v>Travelway - Sto:lo-1614j</v>
      </c>
      <c r="E273" s="6" t="str">
        <f t="shared" si="18"/>
        <v>GIS-Modelled Trail 
Stó:lō</v>
      </c>
      <c r="F273" s="6" t="s">
        <v>1717</v>
      </c>
      <c r="G273" s="6" t="str">
        <f t="shared" si="19"/>
        <v>Land</v>
      </c>
      <c r="K273" s="6">
        <v>1026144.108</v>
      </c>
      <c r="L273" s="6">
        <v>1026156.628</v>
      </c>
      <c r="M273" s="6">
        <v>623573</v>
      </c>
      <c r="N273" s="6">
        <v>5477685</v>
      </c>
      <c r="O273" s="6" t="s">
        <v>1114</v>
      </c>
      <c r="P273" s="6" t="s">
        <v>1220</v>
      </c>
      <c r="Q273" s="6" t="s">
        <v>902</v>
      </c>
      <c r="R273" s="6">
        <v>0</v>
      </c>
      <c r="S273" s="6" t="s">
        <v>1733</v>
      </c>
      <c r="T273" s="6" t="s">
        <v>1721</v>
      </c>
      <c r="U273" s="6" t="s">
        <v>1147</v>
      </c>
      <c r="W273" s="6" t="s">
        <v>904</v>
      </c>
      <c r="X273" s="6" t="s">
        <v>1221</v>
      </c>
      <c r="Y273" s="6" t="s">
        <v>906</v>
      </c>
      <c r="Z273" s="6" t="s">
        <v>907</v>
      </c>
      <c r="AA273" s="7">
        <v>44597</v>
      </c>
      <c r="AB273" s="6" t="s">
        <v>908</v>
      </c>
      <c r="AC273" s="6" t="s">
        <v>1149</v>
      </c>
      <c r="AD273" s="6" t="s">
        <v>1149</v>
      </c>
      <c r="AE273" s="6" t="s">
        <v>1149</v>
      </c>
      <c r="AF273" s="6" t="s">
        <v>1149</v>
      </c>
      <c r="AJ273" s="6">
        <v>623562</v>
      </c>
      <c r="AK273" s="6">
        <v>5477679</v>
      </c>
      <c r="AP273" s="6" t="s">
        <v>1637</v>
      </c>
    </row>
    <row r="274" spans="1:43" x14ac:dyDescent="0.2">
      <c r="A274" s="6">
        <v>1026191</v>
      </c>
      <c r="B274" s="6">
        <v>1026209</v>
      </c>
      <c r="C274" s="6" t="str">
        <f t="shared" si="16"/>
        <v>Travelway</v>
      </c>
      <c r="D274" s="6" t="str">
        <f t="shared" si="17"/>
        <v>Travelway - Sto:lo-1614k</v>
      </c>
      <c r="E274" s="6" t="str">
        <f t="shared" si="18"/>
        <v>GIS-Modelled Trail 
Stó:lō</v>
      </c>
      <c r="F274" s="6" t="s">
        <v>1717</v>
      </c>
      <c r="G274" s="6" t="str">
        <f t="shared" si="19"/>
        <v>Land</v>
      </c>
      <c r="K274" s="6">
        <v>1026190.169</v>
      </c>
      <c r="L274" s="6">
        <v>1026208.954</v>
      </c>
      <c r="M274" s="6">
        <v>623532</v>
      </c>
      <c r="N274" s="6">
        <v>5477664</v>
      </c>
      <c r="O274" s="6" t="s">
        <v>1114</v>
      </c>
      <c r="P274" s="6" t="s">
        <v>1222</v>
      </c>
      <c r="Q274" s="6" t="s">
        <v>902</v>
      </c>
      <c r="R274" s="6">
        <v>0</v>
      </c>
      <c r="S274" s="6" t="s">
        <v>1733</v>
      </c>
      <c r="T274" s="6" t="s">
        <v>1721</v>
      </c>
      <c r="U274" s="6" t="s">
        <v>1147</v>
      </c>
      <c r="W274" s="6" t="s">
        <v>904</v>
      </c>
      <c r="X274" s="6" t="s">
        <v>1223</v>
      </c>
      <c r="Y274" s="6" t="s">
        <v>906</v>
      </c>
      <c r="Z274" s="6" t="s">
        <v>907</v>
      </c>
      <c r="AA274" s="7">
        <v>44597</v>
      </c>
      <c r="AB274" s="6" t="s">
        <v>908</v>
      </c>
      <c r="AC274" s="6" t="s">
        <v>1149</v>
      </c>
      <c r="AD274" s="6" t="s">
        <v>1149</v>
      </c>
      <c r="AE274" s="6" t="s">
        <v>1149</v>
      </c>
      <c r="AF274" s="6" t="s">
        <v>1149</v>
      </c>
      <c r="AJ274" s="6">
        <v>623515</v>
      </c>
      <c r="AK274" s="6">
        <v>5477656</v>
      </c>
      <c r="AP274" s="6" t="s">
        <v>1637</v>
      </c>
    </row>
    <row r="275" spans="1:43" x14ac:dyDescent="0.2">
      <c r="A275" s="6">
        <v>1030118</v>
      </c>
      <c r="B275" s="6">
        <v>1030142</v>
      </c>
      <c r="C275" s="6" t="str">
        <f t="shared" si="16"/>
        <v>Travelway</v>
      </c>
      <c r="D275" s="6" t="str">
        <f t="shared" si="17"/>
        <v>Travelway - Sto:lo-1614l</v>
      </c>
      <c r="E275" s="6" t="str">
        <f t="shared" si="18"/>
        <v>GIS-Modelled Trail 
Stó:lō</v>
      </c>
      <c r="F275" s="6" t="s">
        <v>1717</v>
      </c>
      <c r="G275" s="6" t="str">
        <f t="shared" si="19"/>
        <v>Land</v>
      </c>
      <c r="K275" s="6">
        <v>1030117.901</v>
      </c>
      <c r="L275" s="6">
        <v>1030141.428</v>
      </c>
      <c r="M275" s="6">
        <v>622243</v>
      </c>
      <c r="N275" s="6">
        <v>5474237</v>
      </c>
      <c r="O275" s="6" t="s">
        <v>1114</v>
      </c>
      <c r="P275" s="6" t="s">
        <v>1231</v>
      </c>
      <c r="Q275" s="6" t="s">
        <v>902</v>
      </c>
      <c r="R275" s="6">
        <v>0</v>
      </c>
      <c r="S275" s="6" t="s">
        <v>1733</v>
      </c>
      <c r="T275" s="6" t="s">
        <v>1721</v>
      </c>
      <c r="U275" s="6" t="s">
        <v>1147</v>
      </c>
      <c r="W275" s="6" t="s">
        <v>965</v>
      </c>
      <c r="X275" s="6" t="s">
        <v>1232</v>
      </c>
      <c r="Y275" s="6" t="s">
        <v>906</v>
      </c>
      <c r="Z275" s="6" t="s">
        <v>907</v>
      </c>
      <c r="AA275" s="7">
        <v>44597</v>
      </c>
      <c r="AB275" s="6" t="s">
        <v>908</v>
      </c>
      <c r="AC275" s="6" t="s">
        <v>1149</v>
      </c>
      <c r="AD275" s="6" t="s">
        <v>1149</v>
      </c>
      <c r="AE275" s="6" t="s">
        <v>1149</v>
      </c>
      <c r="AF275" s="6" t="s">
        <v>1149</v>
      </c>
      <c r="AJ275" s="6">
        <v>622238</v>
      </c>
      <c r="AK275" s="6">
        <v>5474214</v>
      </c>
      <c r="AP275" s="6" t="s">
        <v>1637</v>
      </c>
    </row>
    <row r="276" spans="1:43" x14ac:dyDescent="0.2">
      <c r="A276" s="6">
        <v>1030172</v>
      </c>
      <c r="B276" s="6">
        <v>1030192</v>
      </c>
      <c r="C276" s="6" t="str">
        <f t="shared" si="16"/>
        <v>Travelway</v>
      </c>
      <c r="D276" s="6" t="str">
        <f t="shared" si="17"/>
        <v>Travelway - Sto:lo-1614m</v>
      </c>
      <c r="E276" s="6" t="str">
        <f t="shared" si="18"/>
        <v>GIS-Modelled Trail 
Stó:lō</v>
      </c>
      <c r="F276" s="6" t="s">
        <v>1717</v>
      </c>
      <c r="G276" s="6" t="str">
        <f t="shared" si="19"/>
        <v>Land</v>
      </c>
      <c r="K276" s="6">
        <v>1030171.905</v>
      </c>
      <c r="L276" s="6">
        <v>1030191.43</v>
      </c>
      <c r="M276" s="6">
        <v>622238</v>
      </c>
      <c r="N276" s="6">
        <v>5474183</v>
      </c>
      <c r="O276" s="6" t="s">
        <v>1114</v>
      </c>
      <c r="P276" s="6" t="s">
        <v>1233</v>
      </c>
      <c r="Q276" s="6" t="s">
        <v>902</v>
      </c>
      <c r="R276" s="6">
        <v>0</v>
      </c>
      <c r="S276" s="6" t="s">
        <v>1733</v>
      </c>
      <c r="T276" s="6" t="s">
        <v>1721</v>
      </c>
      <c r="U276" s="6" t="s">
        <v>1147</v>
      </c>
      <c r="W276" s="6" t="s">
        <v>965</v>
      </c>
      <c r="X276" s="6" t="s">
        <v>1234</v>
      </c>
      <c r="Y276" s="6" t="s">
        <v>906</v>
      </c>
      <c r="Z276" s="6" t="s">
        <v>907</v>
      </c>
      <c r="AA276" s="7">
        <v>44597</v>
      </c>
      <c r="AB276" s="6" t="s">
        <v>908</v>
      </c>
      <c r="AC276" s="6" t="s">
        <v>1149</v>
      </c>
      <c r="AD276" s="6" t="s">
        <v>1149</v>
      </c>
      <c r="AE276" s="6" t="s">
        <v>1149</v>
      </c>
      <c r="AF276" s="6" t="s">
        <v>1149</v>
      </c>
      <c r="AJ276" s="6">
        <v>622228</v>
      </c>
      <c r="AK276" s="6">
        <v>5474165</v>
      </c>
      <c r="AP276" s="6" t="s">
        <v>1637</v>
      </c>
    </row>
    <row r="277" spans="1:43" x14ac:dyDescent="0.2">
      <c r="A277" s="6">
        <v>1030435</v>
      </c>
      <c r="B277" s="6">
        <v>1030454</v>
      </c>
      <c r="C277" s="6" t="str">
        <f t="shared" si="16"/>
        <v>Travelway</v>
      </c>
      <c r="D277" s="6" t="str">
        <f t="shared" si="17"/>
        <v>Travelway - Sto:lo-1614n</v>
      </c>
      <c r="E277" s="6" t="str">
        <f t="shared" si="18"/>
        <v>GIS-Modelled Trail 
Stó:lō</v>
      </c>
      <c r="F277" s="6" t="s">
        <v>1717</v>
      </c>
      <c r="G277" s="6" t="str">
        <f t="shared" si="19"/>
        <v>Land</v>
      </c>
      <c r="K277" s="6">
        <v>1030435.147</v>
      </c>
      <c r="L277" s="6">
        <v>1030453.174</v>
      </c>
      <c r="M277" s="6">
        <v>622138</v>
      </c>
      <c r="N277" s="6">
        <v>5473943</v>
      </c>
      <c r="O277" s="6" t="s">
        <v>1114</v>
      </c>
      <c r="P277" s="6" t="s">
        <v>1235</v>
      </c>
      <c r="Q277" s="6" t="s">
        <v>902</v>
      </c>
      <c r="R277" s="6">
        <v>0</v>
      </c>
      <c r="S277" s="6" t="s">
        <v>1733</v>
      </c>
      <c r="T277" s="6" t="s">
        <v>1721</v>
      </c>
      <c r="U277" s="6" t="s">
        <v>1147</v>
      </c>
      <c r="W277" s="6" t="s">
        <v>965</v>
      </c>
      <c r="X277" s="6" t="s">
        <v>1236</v>
      </c>
      <c r="Y277" s="6" t="s">
        <v>906</v>
      </c>
      <c r="Z277" s="6" t="s">
        <v>907</v>
      </c>
      <c r="AA277" s="7">
        <v>44597</v>
      </c>
      <c r="AB277" s="6" t="s">
        <v>908</v>
      </c>
      <c r="AC277" s="6" t="s">
        <v>1149</v>
      </c>
      <c r="AD277" s="6" t="s">
        <v>1149</v>
      </c>
      <c r="AE277" s="6" t="s">
        <v>1149</v>
      </c>
      <c r="AF277" s="6" t="s">
        <v>1149</v>
      </c>
      <c r="AJ277" s="6">
        <v>622123</v>
      </c>
      <c r="AK277" s="6">
        <v>5473933</v>
      </c>
      <c r="AP277" s="6" t="s">
        <v>1637</v>
      </c>
    </row>
    <row r="278" spans="1:43" x14ac:dyDescent="0.2">
      <c r="A278" s="6">
        <v>1034345</v>
      </c>
      <c r="B278" s="6">
        <v>1034425</v>
      </c>
      <c r="C278" s="6" t="str">
        <f t="shared" si="16"/>
        <v>Travelway</v>
      </c>
      <c r="D278" s="6" t="str">
        <f t="shared" si="17"/>
        <v>Travelway - Sto:lo-1614o</v>
      </c>
      <c r="E278" s="6" t="str">
        <f t="shared" si="18"/>
        <v>GIS-Modelled Trail 
Stó:lō</v>
      </c>
      <c r="F278" s="6" t="s">
        <v>1717</v>
      </c>
      <c r="G278" s="6" t="str">
        <f t="shared" si="19"/>
        <v>Land</v>
      </c>
      <c r="K278" s="6">
        <v>1034344.523</v>
      </c>
      <c r="L278" s="6">
        <v>1034424.569</v>
      </c>
      <c r="M278" s="6">
        <v>620497</v>
      </c>
      <c r="N278" s="6">
        <v>5471202</v>
      </c>
      <c r="O278" s="6" t="s">
        <v>1114</v>
      </c>
      <c r="P278" s="6" t="s">
        <v>1247</v>
      </c>
      <c r="Q278" s="6" t="s">
        <v>902</v>
      </c>
      <c r="R278" s="6">
        <v>0</v>
      </c>
      <c r="S278" s="6" t="s">
        <v>1733</v>
      </c>
      <c r="T278" s="6" t="s">
        <v>1721</v>
      </c>
      <c r="U278" s="6" t="s">
        <v>1147</v>
      </c>
      <c r="W278" s="6" t="s">
        <v>965</v>
      </c>
      <c r="X278" s="6" t="s">
        <v>1248</v>
      </c>
      <c r="Y278" s="6" t="s">
        <v>906</v>
      </c>
      <c r="Z278" s="6" t="s">
        <v>907</v>
      </c>
      <c r="AA278" s="7">
        <v>44597</v>
      </c>
      <c r="AB278" s="6" t="s">
        <v>908</v>
      </c>
      <c r="AC278" s="6" t="s">
        <v>1149</v>
      </c>
      <c r="AD278" s="6" t="s">
        <v>1149</v>
      </c>
      <c r="AE278" s="6" t="s">
        <v>1149</v>
      </c>
      <c r="AF278" s="6" t="s">
        <v>1149</v>
      </c>
      <c r="AJ278" s="6">
        <v>620422</v>
      </c>
      <c r="AK278" s="6">
        <v>5471174</v>
      </c>
      <c r="AP278" s="6" t="s">
        <v>1637</v>
      </c>
    </row>
    <row r="279" spans="1:43" x14ac:dyDescent="0.2">
      <c r="A279" s="6">
        <v>1038008</v>
      </c>
      <c r="B279" s="6">
        <v>1038040</v>
      </c>
      <c r="C279" s="6" t="str">
        <f t="shared" si="16"/>
        <v>Travelway</v>
      </c>
      <c r="D279" s="6" t="str">
        <f t="shared" si="17"/>
        <v>Travelway - Sto:lo-1614p</v>
      </c>
      <c r="E279" s="6" t="str">
        <f t="shared" si="18"/>
        <v>GIS-Modelled Trail 
Stó:lō</v>
      </c>
      <c r="F279" s="6" t="s">
        <v>1717</v>
      </c>
      <c r="G279" s="6" t="str">
        <f t="shared" si="19"/>
        <v>Land</v>
      </c>
      <c r="K279" s="6">
        <v>1038003.861</v>
      </c>
      <c r="L279" s="6">
        <v>1038036.216</v>
      </c>
      <c r="M279" s="6">
        <v>617131</v>
      </c>
      <c r="N279" s="6">
        <v>5471291</v>
      </c>
      <c r="O279" s="6" t="s">
        <v>1114</v>
      </c>
      <c r="P279" s="6" t="s">
        <v>1272</v>
      </c>
      <c r="Q279" s="6" t="s">
        <v>902</v>
      </c>
      <c r="R279" s="6">
        <v>0</v>
      </c>
      <c r="S279" s="6" t="s">
        <v>1733</v>
      </c>
      <c r="T279" s="6" t="s">
        <v>1721</v>
      </c>
      <c r="U279" s="6" t="s">
        <v>1147</v>
      </c>
      <c r="W279" s="6" t="s">
        <v>965</v>
      </c>
      <c r="X279" s="6" t="s">
        <v>1273</v>
      </c>
      <c r="Y279" s="6" t="s">
        <v>906</v>
      </c>
      <c r="Z279" s="6" t="s">
        <v>907</v>
      </c>
      <c r="AA279" s="7">
        <v>44597</v>
      </c>
      <c r="AB279" s="6" t="s">
        <v>908</v>
      </c>
      <c r="AC279" s="6" t="s">
        <v>1149</v>
      </c>
      <c r="AD279" s="6" t="s">
        <v>1149</v>
      </c>
      <c r="AE279" s="6" t="s">
        <v>1149</v>
      </c>
      <c r="AF279" s="6" t="s">
        <v>1149</v>
      </c>
      <c r="AJ279" s="6">
        <v>617103</v>
      </c>
      <c r="AK279" s="6">
        <v>5471274</v>
      </c>
      <c r="AP279" s="6" t="s">
        <v>1637</v>
      </c>
    </row>
    <row r="280" spans="1:43" x14ac:dyDescent="0.2">
      <c r="A280" s="6">
        <v>1040670</v>
      </c>
      <c r="B280" s="6">
        <v>1040683</v>
      </c>
      <c r="C280" s="6" t="str">
        <f t="shared" si="16"/>
        <v>Travelway</v>
      </c>
      <c r="D280" s="6" t="str">
        <f t="shared" si="17"/>
        <v>Travelway - Sto:lo-1614q</v>
      </c>
      <c r="E280" s="6" t="str">
        <f t="shared" si="18"/>
        <v>GIS-Modelled Trail 
Stó:lō</v>
      </c>
      <c r="F280" s="6" t="s">
        <v>1717</v>
      </c>
      <c r="G280" s="6" t="str">
        <f t="shared" si="19"/>
        <v>Land</v>
      </c>
      <c r="K280" s="6">
        <v>1040669.3149999999</v>
      </c>
      <c r="L280" s="6">
        <v>1040682.419</v>
      </c>
      <c r="M280" s="6">
        <v>614695</v>
      </c>
      <c r="N280" s="6">
        <v>5470477</v>
      </c>
      <c r="O280" s="6" t="s">
        <v>1114</v>
      </c>
      <c r="P280" s="6" t="s">
        <v>1289</v>
      </c>
      <c r="Q280" s="6" t="s">
        <v>902</v>
      </c>
      <c r="R280" s="6">
        <v>0</v>
      </c>
      <c r="S280" s="6" t="s">
        <v>1733</v>
      </c>
      <c r="T280" s="6" t="s">
        <v>1721</v>
      </c>
      <c r="U280" s="6" t="s">
        <v>1147</v>
      </c>
      <c r="W280" s="6" t="s">
        <v>965</v>
      </c>
      <c r="X280" s="6" t="s">
        <v>1290</v>
      </c>
      <c r="Y280" s="6" t="s">
        <v>906</v>
      </c>
      <c r="Z280" s="6" t="s">
        <v>907</v>
      </c>
      <c r="AA280" s="7">
        <v>44597</v>
      </c>
      <c r="AB280" s="6" t="s">
        <v>908</v>
      </c>
      <c r="AC280" s="6" t="s">
        <v>1149</v>
      </c>
      <c r="AD280" s="6" t="s">
        <v>1149</v>
      </c>
      <c r="AE280" s="6" t="s">
        <v>1149</v>
      </c>
      <c r="AF280" s="6" t="s">
        <v>1149</v>
      </c>
      <c r="AJ280" s="6">
        <v>614687</v>
      </c>
      <c r="AK280" s="6">
        <v>5470466</v>
      </c>
      <c r="AP280" s="6" t="s">
        <v>1637</v>
      </c>
    </row>
    <row r="281" spans="1:43" x14ac:dyDescent="0.2">
      <c r="A281" s="6">
        <v>1041662</v>
      </c>
      <c r="B281" s="6">
        <v>1041669</v>
      </c>
      <c r="C281" s="6" t="str">
        <f t="shared" si="16"/>
        <v>Travelway</v>
      </c>
      <c r="D281" s="6" t="str">
        <f t="shared" si="17"/>
        <v>Travelway - Sto:lo-1614r</v>
      </c>
      <c r="E281" s="6" t="str">
        <f t="shared" si="18"/>
        <v>GIS-Modelled Trail 
Stó:lō</v>
      </c>
      <c r="F281" s="6" t="s">
        <v>1717</v>
      </c>
      <c r="G281" s="6" t="str">
        <f t="shared" si="19"/>
        <v>Land</v>
      </c>
      <c r="K281" s="6">
        <v>1041661.772</v>
      </c>
      <c r="L281" s="6">
        <v>1041668.964</v>
      </c>
      <c r="M281" s="6">
        <v>613979</v>
      </c>
      <c r="N281" s="6">
        <v>5470048</v>
      </c>
      <c r="O281" s="6" t="s">
        <v>1114</v>
      </c>
      <c r="P281" s="6" t="s">
        <v>1294</v>
      </c>
      <c r="Q281" s="6" t="s">
        <v>902</v>
      </c>
      <c r="R281" s="6">
        <v>0</v>
      </c>
      <c r="S281" s="6" t="s">
        <v>1733</v>
      </c>
      <c r="T281" s="6" t="s">
        <v>1721</v>
      </c>
      <c r="U281" s="6" t="s">
        <v>1147</v>
      </c>
      <c r="W281" s="6" t="s">
        <v>965</v>
      </c>
      <c r="X281" s="6" t="s">
        <v>1295</v>
      </c>
      <c r="Y281" s="6" t="s">
        <v>906</v>
      </c>
      <c r="Z281" s="6" t="s">
        <v>907</v>
      </c>
      <c r="AA281" s="7">
        <v>44597</v>
      </c>
      <c r="AB281" s="6" t="s">
        <v>908</v>
      </c>
      <c r="AC281" s="6" t="s">
        <v>1149</v>
      </c>
      <c r="AD281" s="6" t="s">
        <v>1149</v>
      </c>
      <c r="AE281" s="6" t="s">
        <v>1149</v>
      </c>
      <c r="AF281" s="6" t="s">
        <v>1149</v>
      </c>
      <c r="AJ281" s="6">
        <v>613975</v>
      </c>
      <c r="AK281" s="6">
        <v>5470042</v>
      </c>
      <c r="AP281" s="6" t="s">
        <v>1637</v>
      </c>
    </row>
    <row r="282" spans="1:43" x14ac:dyDescent="0.2">
      <c r="A282" s="6">
        <v>997714</v>
      </c>
      <c r="B282" s="6">
        <v>997723</v>
      </c>
      <c r="C282" s="6" t="str">
        <f t="shared" si="16"/>
        <v>Travelway</v>
      </c>
      <c r="D282" s="6" t="str">
        <f t="shared" si="17"/>
        <v>Travelway - Sto:lo-1614a</v>
      </c>
      <c r="E282" s="6" t="str">
        <f t="shared" si="18"/>
        <v>GIS-Modelled Trail 
Stó:lō</v>
      </c>
      <c r="F282" s="6" t="s">
        <v>1717</v>
      </c>
      <c r="G282" s="6" t="str">
        <f t="shared" si="19"/>
        <v>Land</v>
      </c>
      <c r="K282" s="6">
        <v>997713.96719999996</v>
      </c>
      <c r="L282" s="6">
        <v>997722.29429999995</v>
      </c>
      <c r="M282" s="6">
        <v>637754</v>
      </c>
      <c r="N282" s="6">
        <v>5494946</v>
      </c>
      <c r="O282" s="6" t="s">
        <v>1114</v>
      </c>
      <c r="P282" s="6" t="s">
        <v>1146</v>
      </c>
      <c r="Q282" s="6" t="s">
        <v>902</v>
      </c>
      <c r="R282" s="6">
        <v>0</v>
      </c>
      <c r="S282" s="6" t="s">
        <v>1733</v>
      </c>
      <c r="T282" s="6" t="s">
        <v>1721</v>
      </c>
      <c r="U282" s="6" t="s">
        <v>1147</v>
      </c>
      <c r="W282" s="6" t="s">
        <v>904</v>
      </c>
      <c r="X282" s="6" t="s">
        <v>1148</v>
      </c>
      <c r="Y282" s="6" t="s">
        <v>906</v>
      </c>
      <c r="Z282" s="6" t="s">
        <v>907</v>
      </c>
      <c r="AA282" s="7">
        <v>44597</v>
      </c>
      <c r="AB282" s="6" t="s">
        <v>908</v>
      </c>
      <c r="AC282" s="6" t="s">
        <v>1149</v>
      </c>
      <c r="AD282" s="6" t="s">
        <v>1149</v>
      </c>
      <c r="AE282" s="6" t="s">
        <v>1149</v>
      </c>
      <c r="AF282" s="6" t="s">
        <v>1149</v>
      </c>
      <c r="AJ282" s="6">
        <v>637751</v>
      </c>
      <c r="AK282" s="6">
        <v>5494938</v>
      </c>
      <c r="AP282" s="6" t="s">
        <v>1637</v>
      </c>
      <c r="AQ282" s="6">
        <v>17</v>
      </c>
    </row>
    <row r="283" spans="1:43" x14ac:dyDescent="0.2">
      <c r="A283" s="6">
        <v>1008087</v>
      </c>
      <c r="B283" s="6">
        <v>1008950</v>
      </c>
      <c r="C283" s="6" t="str">
        <f t="shared" si="16"/>
        <v>Travelway</v>
      </c>
      <c r="D283" s="6" t="str">
        <f t="shared" si="17"/>
        <v>Travelway - Sto:lo-1614b</v>
      </c>
      <c r="E283" s="6" t="str">
        <f t="shared" si="18"/>
        <v>GIS-Modelled Trail 
Stó:lō</v>
      </c>
      <c r="F283" s="6" t="s">
        <v>1717</v>
      </c>
      <c r="G283" s="6" t="str">
        <f t="shared" si="19"/>
        <v>Land</v>
      </c>
      <c r="K283" s="6">
        <v>1008190.254</v>
      </c>
      <c r="L283" s="6">
        <v>1008198.38</v>
      </c>
      <c r="M283" s="6">
        <v>630590</v>
      </c>
      <c r="N283" s="6">
        <v>5490526</v>
      </c>
      <c r="O283" s="6" t="s">
        <v>1114</v>
      </c>
      <c r="P283" s="6" t="s">
        <v>1186</v>
      </c>
      <c r="Q283" s="6" t="s">
        <v>902</v>
      </c>
      <c r="R283" s="6">
        <v>0</v>
      </c>
      <c r="S283" s="6" t="s">
        <v>1733</v>
      </c>
      <c r="T283" s="6" t="s">
        <v>1721</v>
      </c>
      <c r="U283" s="6" t="s">
        <v>1147</v>
      </c>
      <c r="W283" s="6" t="s">
        <v>904</v>
      </c>
      <c r="X283" s="6" t="s">
        <v>1187</v>
      </c>
      <c r="Y283" s="6" t="s">
        <v>906</v>
      </c>
      <c r="Z283" s="6" t="s">
        <v>907</v>
      </c>
      <c r="AA283" s="7">
        <v>44597</v>
      </c>
      <c r="AB283" s="6" t="s">
        <v>908</v>
      </c>
      <c r="AC283" s="6" t="s">
        <v>1149</v>
      </c>
      <c r="AD283" s="6" t="s">
        <v>1149</v>
      </c>
      <c r="AE283" s="6" t="s">
        <v>1149</v>
      </c>
      <c r="AF283" s="6" t="s">
        <v>1149</v>
      </c>
      <c r="AJ283" s="6">
        <v>630582</v>
      </c>
      <c r="AK283" s="6">
        <v>5490528</v>
      </c>
      <c r="AP283" s="6" t="s">
        <v>1637</v>
      </c>
      <c r="AQ283" s="6">
        <v>30</v>
      </c>
    </row>
    <row r="284" spans="1:43" x14ac:dyDescent="0.2">
      <c r="A284" s="6">
        <v>1019033</v>
      </c>
      <c r="B284" s="6">
        <v>1019045</v>
      </c>
      <c r="C284" s="6" t="str">
        <f t="shared" si="16"/>
        <v>Travelway</v>
      </c>
      <c r="D284" s="6" t="str">
        <f t="shared" si="17"/>
        <v>Travelway - Sto:lo-1614c</v>
      </c>
      <c r="E284" s="6" t="str">
        <f t="shared" si="18"/>
        <v>GIS-Modelled Trail 
Stó:lō</v>
      </c>
      <c r="F284" s="6" t="s">
        <v>1717</v>
      </c>
      <c r="G284" s="6" t="str">
        <f t="shared" si="19"/>
        <v>Land</v>
      </c>
      <c r="K284" s="6">
        <v>1019033.051</v>
      </c>
      <c r="L284" s="6">
        <v>1019044.713</v>
      </c>
      <c r="M284" s="6">
        <v>626774</v>
      </c>
      <c r="N284" s="6">
        <v>5482642</v>
      </c>
      <c r="O284" s="6" t="s">
        <v>1114</v>
      </c>
      <c r="P284" s="6" t="s">
        <v>1206</v>
      </c>
      <c r="Q284" s="6" t="s">
        <v>902</v>
      </c>
      <c r="R284" s="6">
        <v>0</v>
      </c>
      <c r="S284" s="6" t="s">
        <v>1733</v>
      </c>
      <c r="T284" s="6" t="s">
        <v>1721</v>
      </c>
      <c r="U284" s="6" t="s">
        <v>1147</v>
      </c>
      <c r="W284" s="6" t="s">
        <v>904</v>
      </c>
      <c r="X284" s="6" t="s">
        <v>1207</v>
      </c>
      <c r="Y284" s="6" t="s">
        <v>906</v>
      </c>
      <c r="Z284" s="6" t="s">
        <v>907</v>
      </c>
      <c r="AA284" s="7">
        <v>44597</v>
      </c>
      <c r="AB284" s="6" t="s">
        <v>908</v>
      </c>
      <c r="AC284" s="6" t="s">
        <v>1149</v>
      </c>
      <c r="AD284" s="6" t="s">
        <v>1149</v>
      </c>
      <c r="AE284" s="6" t="s">
        <v>1149</v>
      </c>
      <c r="AF284" s="6" t="s">
        <v>1149</v>
      </c>
      <c r="AJ284" s="6">
        <v>626784</v>
      </c>
      <c r="AK284" s="6">
        <v>5482636</v>
      </c>
      <c r="AP284" s="6" t="s">
        <v>1637</v>
      </c>
      <c r="AQ284" s="6">
        <v>38</v>
      </c>
    </row>
    <row r="285" spans="1:43" x14ac:dyDescent="0.2">
      <c r="A285" s="6">
        <v>1019075</v>
      </c>
      <c r="B285" s="6">
        <v>1019097</v>
      </c>
      <c r="C285" s="6" t="str">
        <f t="shared" si="16"/>
        <v>Travelway</v>
      </c>
      <c r="D285" s="6" t="str">
        <f t="shared" si="17"/>
        <v>Travelway - Sto:lo-1614d</v>
      </c>
      <c r="E285" s="6" t="str">
        <f t="shared" si="18"/>
        <v>GIS-Modelled Trail 
Stó:lō</v>
      </c>
      <c r="F285" s="6" t="s">
        <v>1717</v>
      </c>
      <c r="G285" s="6" t="str">
        <f t="shared" si="19"/>
        <v>Land</v>
      </c>
      <c r="K285" s="6">
        <v>1019074.374</v>
      </c>
      <c r="L285" s="6">
        <v>1019096.328</v>
      </c>
      <c r="M285" s="6">
        <v>626809</v>
      </c>
      <c r="N285" s="6">
        <v>5482620</v>
      </c>
      <c r="O285" s="6" t="s">
        <v>1114</v>
      </c>
      <c r="P285" s="6" t="s">
        <v>1208</v>
      </c>
      <c r="Q285" s="6" t="s">
        <v>902</v>
      </c>
      <c r="R285" s="6">
        <v>0</v>
      </c>
      <c r="S285" s="6" t="s">
        <v>1733</v>
      </c>
      <c r="T285" s="6" t="s">
        <v>1721</v>
      </c>
      <c r="U285" s="6" t="s">
        <v>1147</v>
      </c>
      <c r="W285" s="6" t="s">
        <v>904</v>
      </c>
      <c r="X285" s="6" t="s">
        <v>1209</v>
      </c>
      <c r="Y285" s="6" t="s">
        <v>906</v>
      </c>
      <c r="Z285" s="6" t="s">
        <v>907</v>
      </c>
      <c r="AA285" s="7">
        <v>44597</v>
      </c>
      <c r="AB285" s="6" t="s">
        <v>908</v>
      </c>
      <c r="AC285" s="6" t="s">
        <v>1149</v>
      </c>
      <c r="AD285" s="6" t="s">
        <v>1149</v>
      </c>
      <c r="AE285" s="6" t="s">
        <v>1149</v>
      </c>
      <c r="AF285" s="6" t="s">
        <v>1149</v>
      </c>
      <c r="AJ285" s="6">
        <v>626828</v>
      </c>
      <c r="AK285" s="6">
        <v>5482609</v>
      </c>
      <c r="AP285" s="6" t="s">
        <v>1637</v>
      </c>
      <c r="AQ285" s="6">
        <v>39</v>
      </c>
    </row>
    <row r="286" spans="1:43" x14ac:dyDescent="0.2">
      <c r="A286" s="6">
        <v>1020198</v>
      </c>
      <c r="B286" s="6">
        <v>1020205</v>
      </c>
      <c r="C286" s="6" t="str">
        <f t="shared" si="16"/>
        <v>Travelway</v>
      </c>
      <c r="D286" s="6" t="str">
        <f t="shared" si="17"/>
        <v>Travelway - Sto:lo-1614e</v>
      </c>
      <c r="E286" s="6" t="str">
        <f t="shared" si="18"/>
        <v>GIS-Modelled Trail 
Stó:lō</v>
      </c>
      <c r="F286" s="6" t="s">
        <v>1717</v>
      </c>
      <c r="G286" s="6" t="str">
        <f t="shared" si="19"/>
        <v>Land</v>
      </c>
      <c r="K286" s="6">
        <v>1020196.4</v>
      </c>
      <c r="L286" s="6">
        <v>1020203.676</v>
      </c>
      <c r="M286" s="6">
        <v>626703</v>
      </c>
      <c r="N286" s="6">
        <v>5481657</v>
      </c>
      <c r="O286" s="6" t="s">
        <v>1114</v>
      </c>
      <c r="P286" s="6" t="s">
        <v>1210</v>
      </c>
      <c r="Q286" s="6" t="s">
        <v>902</v>
      </c>
      <c r="R286" s="6">
        <v>0</v>
      </c>
      <c r="S286" s="6" t="s">
        <v>1733</v>
      </c>
      <c r="T286" s="6" t="s">
        <v>1721</v>
      </c>
      <c r="U286" s="6" t="s">
        <v>1147</v>
      </c>
      <c r="W286" s="6" t="s">
        <v>904</v>
      </c>
      <c r="X286" s="6" t="s">
        <v>1211</v>
      </c>
      <c r="Y286" s="6" t="s">
        <v>906</v>
      </c>
      <c r="Z286" s="6" t="s">
        <v>907</v>
      </c>
      <c r="AA286" s="7">
        <v>44597</v>
      </c>
      <c r="AB286" s="6" t="s">
        <v>908</v>
      </c>
      <c r="AC286" s="6" t="s">
        <v>1149</v>
      </c>
      <c r="AD286" s="6" t="s">
        <v>1149</v>
      </c>
      <c r="AE286" s="6" t="s">
        <v>1149</v>
      </c>
      <c r="AF286" s="6" t="s">
        <v>1149</v>
      </c>
      <c r="AJ286" s="6">
        <v>626701</v>
      </c>
      <c r="AK286" s="6">
        <v>5481650</v>
      </c>
      <c r="AP286" s="6" t="s">
        <v>1637</v>
      </c>
      <c r="AQ286" s="6">
        <v>40</v>
      </c>
    </row>
    <row r="287" spans="1:43" x14ac:dyDescent="0.2">
      <c r="A287" s="6">
        <v>1023902</v>
      </c>
      <c r="B287" s="6">
        <v>1023909</v>
      </c>
      <c r="C287" s="6" t="str">
        <f t="shared" si="16"/>
        <v>Travelway</v>
      </c>
      <c r="D287" s="6" t="str">
        <f t="shared" si="17"/>
        <v>Travelway - Sto:lo-1614f</v>
      </c>
      <c r="E287" s="6" t="str">
        <f t="shared" si="18"/>
        <v>GIS-Modelled Trail 
Stó:lō</v>
      </c>
      <c r="F287" s="6" t="s">
        <v>1717</v>
      </c>
      <c r="G287" s="6" t="str">
        <f t="shared" si="19"/>
        <v>Land</v>
      </c>
      <c r="K287" s="6">
        <v>1023901.358</v>
      </c>
      <c r="L287" s="6">
        <v>1023908.474</v>
      </c>
      <c r="M287" s="6">
        <v>625443</v>
      </c>
      <c r="N287" s="6">
        <v>5478536</v>
      </c>
      <c r="O287" s="6" t="s">
        <v>1114</v>
      </c>
      <c r="P287" s="6" t="s">
        <v>1212</v>
      </c>
      <c r="Q287" s="6" t="s">
        <v>902</v>
      </c>
      <c r="R287" s="6">
        <v>0</v>
      </c>
      <c r="S287" s="6" t="s">
        <v>1733</v>
      </c>
      <c r="T287" s="6" t="s">
        <v>1721</v>
      </c>
      <c r="U287" s="6" t="s">
        <v>1147</v>
      </c>
      <c r="W287" s="6" t="s">
        <v>904</v>
      </c>
      <c r="X287" s="6" t="s">
        <v>1213</v>
      </c>
      <c r="Y287" s="6" t="s">
        <v>906</v>
      </c>
      <c r="Z287" s="6" t="s">
        <v>907</v>
      </c>
      <c r="AA287" s="7">
        <v>44597</v>
      </c>
      <c r="AB287" s="6" t="s">
        <v>908</v>
      </c>
      <c r="AC287" s="6" t="s">
        <v>1149</v>
      </c>
      <c r="AD287" s="6" t="s">
        <v>1149</v>
      </c>
      <c r="AE287" s="6" t="s">
        <v>1149</v>
      </c>
      <c r="AF287" s="6" t="s">
        <v>1149</v>
      </c>
      <c r="AJ287" s="6">
        <v>625437</v>
      </c>
      <c r="AK287" s="6">
        <v>5478532</v>
      </c>
      <c r="AP287" s="6" t="s">
        <v>1637</v>
      </c>
      <c r="AQ287" s="6">
        <v>41</v>
      </c>
    </row>
    <row r="288" spans="1:43" x14ac:dyDescent="0.2">
      <c r="A288" s="6">
        <v>1023941</v>
      </c>
      <c r="B288" s="6">
        <v>1023959</v>
      </c>
      <c r="C288" s="6" t="str">
        <f t="shared" si="16"/>
        <v>Travelway</v>
      </c>
      <c r="D288" s="6" t="str">
        <f t="shared" si="17"/>
        <v>Travelway - Sto:lo-1614g</v>
      </c>
      <c r="E288" s="6" t="str">
        <f t="shared" si="18"/>
        <v>GIS-Modelled Trail 
Stó:lō</v>
      </c>
      <c r="F288" s="6" t="s">
        <v>1717</v>
      </c>
      <c r="G288" s="6" t="str">
        <f t="shared" si="19"/>
        <v>Land</v>
      </c>
      <c r="K288" s="6">
        <v>1023958.673</v>
      </c>
      <c r="L288" s="6">
        <v>1023977.096</v>
      </c>
      <c r="M288" s="6">
        <v>625401</v>
      </c>
      <c r="N288" s="6">
        <v>5478497</v>
      </c>
      <c r="O288" s="6" t="s">
        <v>1114</v>
      </c>
      <c r="P288" s="6" t="s">
        <v>1214</v>
      </c>
      <c r="Q288" s="6" t="s">
        <v>902</v>
      </c>
      <c r="R288" s="6">
        <v>0</v>
      </c>
      <c r="S288" s="6" t="s">
        <v>1733</v>
      </c>
      <c r="T288" s="6" t="s">
        <v>1721</v>
      </c>
      <c r="U288" s="6" t="s">
        <v>1147</v>
      </c>
      <c r="W288" s="6" t="s">
        <v>904</v>
      </c>
      <c r="X288" s="6" t="s">
        <v>1215</v>
      </c>
      <c r="Y288" s="6" t="s">
        <v>906</v>
      </c>
      <c r="Z288" s="6" t="s">
        <v>907</v>
      </c>
      <c r="AA288" s="7">
        <v>44597</v>
      </c>
      <c r="AB288" s="6" t="s">
        <v>908</v>
      </c>
      <c r="AC288" s="6" t="s">
        <v>1149</v>
      </c>
      <c r="AD288" s="6" t="s">
        <v>1149</v>
      </c>
      <c r="AE288" s="6" t="s">
        <v>1149</v>
      </c>
      <c r="AF288" s="6" t="s">
        <v>1149</v>
      </c>
      <c r="AJ288" s="6">
        <v>625387</v>
      </c>
      <c r="AK288" s="6">
        <v>5478485</v>
      </c>
      <c r="AP288" s="6" t="s">
        <v>1637</v>
      </c>
      <c r="AQ288" s="6">
        <v>42</v>
      </c>
    </row>
    <row r="289" spans="1:44" x14ac:dyDescent="0.2">
      <c r="A289" s="6">
        <v>1024327</v>
      </c>
      <c r="B289" s="6">
        <v>1024338</v>
      </c>
      <c r="C289" s="6" t="str">
        <f t="shared" si="16"/>
        <v>Travelway</v>
      </c>
      <c r="D289" s="6" t="str">
        <f t="shared" si="17"/>
        <v>Travelway - Sto:lo-1614h</v>
      </c>
      <c r="E289" s="6" t="str">
        <f t="shared" si="18"/>
        <v>GIS-Modelled Trail 
Stó:lō</v>
      </c>
      <c r="F289" s="6" t="s">
        <v>1717</v>
      </c>
      <c r="G289" s="6" t="str">
        <f t="shared" si="19"/>
        <v>Land</v>
      </c>
      <c r="K289" s="6">
        <v>1024291.402</v>
      </c>
      <c r="L289" s="6">
        <v>1024300.8149999999</v>
      </c>
      <c r="M289" s="6">
        <v>625114</v>
      </c>
      <c r="N289" s="6">
        <v>5478422</v>
      </c>
      <c r="O289" s="6" t="s">
        <v>1114</v>
      </c>
      <c r="P289" s="6" t="s">
        <v>1216</v>
      </c>
      <c r="Q289" s="6" t="s">
        <v>902</v>
      </c>
      <c r="R289" s="6">
        <v>0</v>
      </c>
      <c r="S289" s="6" t="s">
        <v>1733</v>
      </c>
      <c r="T289" s="6" t="s">
        <v>1721</v>
      </c>
      <c r="U289" s="6" t="s">
        <v>1147</v>
      </c>
      <c r="W289" s="6" t="s">
        <v>904</v>
      </c>
      <c r="X289" s="6" t="s">
        <v>1217</v>
      </c>
      <c r="Y289" s="6" t="s">
        <v>906</v>
      </c>
      <c r="Z289" s="6" t="s">
        <v>907</v>
      </c>
      <c r="AA289" s="7">
        <v>44597</v>
      </c>
      <c r="AB289" s="6" t="s">
        <v>908</v>
      </c>
      <c r="AC289" s="6" t="s">
        <v>1149</v>
      </c>
      <c r="AD289" s="6" t="s">
        <v>1149</v>
      </c>
      <c r="AE289" s="6" t="s">
        <v>1149</v>
      </c>
      <c r="AF289" s="6" t="s">
        <v>1149</v>
      </c>
      <c r="AJ289" s="6">
        <v>625105</v>
      </c>
      <c r="AK289" s="6">
        <v>5478428</v>
      </c>
      <c r="AP289" s="6" t="s">
        <v>1637</v>
      </c>
      <c r="AQ289" s="6">
        <v>45</v>
      </c>
    </row>
    <row r="290" spans="1:44" x14ac:dyDescent="0.2">
      <c r="A290" s="6">
        <v>1025821</v>
      </c>
      <c r="B290" s="6">
        <v>1025831</v>
      </c>
      <c r="C290" s="6" t="str">
        <f t="shared" si="16"/>
        <v>Travelway</v>
      </c>
      <c r="D290" s="6" t="str">
        <f t="shared" si="17"/>
        <v>Travelway - Sto:lo-1614i</v>
      </c>
      <c r="E290" s="6" t="str">
        <f t="shared" si="18"/>
        <v>GIS-Modelled Trail 
Stó:lō</v>
      </c>
      <c r="F290" s="6" t="s">
        <v>1717</v>
      </c>
      <c r="G290" s="6" t="str">
        <f t="shared" si="19"/>
        <v>Land</v>
      </c>
      <c r="K290" s="6">
        <v>1025820.176</v>
      </c>
      <c r="L290" s="6">
        <v>1025830.169</v>
      </c>
      <c r="M290" s="6">
        <v>623842</v>
      </c>
      <c r="N290" s="6">
        <v>5477771</v>
      </c>
      <c r="O290" s="6" t="s">
        <v>1114</v>
      </c>
      <c r="P290" s="6" t="s">
        <v>1218</v>
      </c>
      <c r="Q290" s="6" t="s">
        <v>902</v>
      </c>
      <c r="R290" s="6">
        <v>0</v>
      </c>
      <c r="S290" s="6" t="s">
        <v>1733</v>
      </c>
      <c r="T290" s="6" t="s">
        <v>1721</v>
      </c>
      <c r="U290" s="6" t="s">
        <v>1147</v>
      </c>
      <c r="W290" s="6" t="s">
        <v>950</v>
      </c>
      <c r="X290" s="6" t="s">
        <v>1219</v>
      </c>
      <c r="Y290" s="6" t="s">
        <v>906</v>
      </c>
      <c r="Z290" s="6" t="s">
        <v>907</v>
      </c>
      <c r="AA290" s="7">
        <v>44597</v>
      </c>
      <c r="AB290" s="6" t="s">
        <v>908</v>
      </c>
      <c r="AC290" s="6" t="s">
        <v>1149</v>
      </c>
      <c r="AD290" s="6" t="s">
        <v>1149</v>
      </c>
      <c r="AE290" s="6" t="s">
        <v>1149</v>
      </c>
      <c r="AF290" s="6" t="s">
        <v>1149</v>
      </c>
      <c r="AJ290" s="6">
        <v>623842</v>
      </c>
      <c r="AK290" s="6">
        <v>5477761</v>
      </c>
      <c r="AP290" s="6" t="s">
        <v>1637</v>
      </c>
      <c r="AQ290" s="6">
        <v>46</v>
      </c>
    </row>
    <row r="291" spans="1:44" x14ac:dyDescent="0.2">
      <c r="A291" s="6">
        <v>1026144</v>
      </c>
      <c r="B291" s="6">
        <v>1026157</v>
      </c>
      <c r="C291" s="6" t="str">
        <f t="shared" si="16"/>
        <v>Travelway</v>
      </c>
      <c r="D291" s="6" t="str">
        <f t="shared" si="17"/>
        <v>Travelway - Sto:lo-1614j</v>
      </c>
      <c r="E291" s="6" t="str">
        <f t="shared" si="18"/>
        <v>GIS-Modelled Trail 
Stó:lō</v>
      </c>
      <c r="F291" s="6" t="s">
        <v>1717</v>
      </c>
      <c r="G291" s="6" t="str">
        <f t="shared" si="19"/>
        <v>Land</v>
      </c>
      <c r="K291" s="6">
        <v>1026144.108</v>
      </c>
      <c r="L291" s="6">
        <v>1026156.628</v>
      </c>
      <c r="M291" s="6">
        <v>623573</v>
      </c>
      <c r="N291" s="6">
        <v>5477685</v>
      </c>
      <c r="O291" s="6" t="s">
        <v>1114</v>
      </c>
      <c r="P291" s="6" t="s">
        <v>1220</v>
      </c>
      <c r="Q291" s="6" t="s">
        <v>902</v>
      </c>
      <c r="R291" s="6">
        <v>0</v>
      </c>
      <c r="S291" s="6" t="s">
        <v>1733</v>
      </c>
      <c r="T291" s="6" t="s">
        <v>1721</v>
      </c>
      <c r="U291" s="6" t="s">
        <v>1147</v>
      </c>
      <c r="W291" s="6" t="s">
        <v>904</v>
      </c>
      <c r="X291" s="6" t="s">
        <v>1221</v>
      </c>
      <c r="Y291" s="6" t="s">
        <v>906</v>
      </c>
      <c r="Z291" s="6" t="s">
        <v>907</v>
      </c>
      <c r="AA291" s="7">
        <v>44597</v>
      </c>
      <c r="AB291" s="6" t="s">
        <v>908</v>
      </c>
      <c r="AC291" s="6" t="s">
        <v>1149</v>
      </c>
      <c r="AD291" s="6" t="s">
        <v>1149</v>
      </c>
      <c r="AE291" s="6" t="s">
        <v>1149</v>
      </c>
      <c r="AF291" s="6" t="s">
        <v>1149</v>
      </c>
      <c r="AJ291" s="6">
        <v>623562</v>
      </c>
      <c r="AK291" s="6">
        <v>5477679</v>
      </c>
      <c r="AP291" s="6" t="s">
        <v>1637</v>
      </c>
      <c r="AQ291" s="6">
        <v>47</v>
      </c>
    </row>
    <row r="292" spans="1:44" x14ac:dyDescent="0.2">
      <c r="A292" s="6">
        <v>1026191</v>
      </c>
      <c r="B292" s="6">
        <v>1026209</v>
      </c>
      <c r="C292" s="6" t="str">
        <f t="shared" si="16"/>
        <v>Travelway</v>
      </c>
      <c r="D292" s="6" t="str">
        <f t="shared" si="17"/>
        <v>Travelway - Sto:lo-1614k</v>
      </c>
      <c r="E292" s="6" t="str">
        <f t="shared" si="18"/>
        <v>GIS-Modelled Trail 
Stó:lō</v>
      </c>
      <c r="F292" s="6" t="s">
        <v>1717</v>
      </c>
      <c r="G292" s="6" t="str">
        <f t="shared" si="19"/>
        <v>Land</v>
      </c>
      <c r="K292" s="6">
        <v>1026190.169</v>
      </c>
      <c r="L292" s="6">
        <v>1026208.954</v>
      </c>
      <c r="M292" s="6">
        <v>623532</v>
      </c>
      <c r="N292" s="6">
        <v>5477664</v>
      </c>
      <c r="O292" s="6" t="s">
        <v>1114</v>
      </c>
      <c r="P292" s="6" t="s">
        <v>1222</v>
      </c>
      <c r="Q292" s="6" t="s">
        <v>902</v>
      </c>
      <c r="R292" s="6">
        <v>0</v>
      </c>
      <c r="S292" s="6" t="s">
        <v>1733</v>
      </c>
      <c r="T292" s="6" t="s">
        <v>1721</v>
      </c>
      <c r="U292" s="6" t="s">
        <v>1147</v>
      </c>
      <c r="W292" s="6" t="s">
        <v>904</v>
      </c>
      <c r="X292" s="6" t="s">
        <v>1223</v>
      </c>
      <c r="Y292" s="6" t="s">
        <v>906</v>
      </c>
      <c r="Z292" s="6" t="s">
        <v>907</v>
      </c>
      <c r="AA292" s="7">
        <v>44597</v>
      </c>
      <c r="AB292" s="6" t="s">
        <v>908</v>
      </c>
      <c r="AC292" s="6" t="s">
        <v>1149</v>
      </c>
      <c r="AD292" s="6" t="s">
        <v>1149</v>
      </c>
      <c r="AE292" s="6" t="s">
        <v>1149</v>
      </c>
      <c r="AF292" s="6" t="s">
        <v>1149</v>
      </c>
      <c r="AJ292" s="6">
        <v>623515</v>
      </c>
      <c r="AK292" s="6">
        <v>5477656</v>
      </c>
      <c r="AP292" s="6" t="s">
        <v>1637</v>
      </c>
      <c r="AQ292" s="6">
        <v>48</v>
      </c>
    </row>
    <row r="293" spans="1:44" x14ac:dyDescent="0.2">
      <c r="A293" s="6">
        <v>1030118</v>
      </c>
      <c r="B293" s="6">
        <v>1030142</v>
      </c>
      <c r="C293" s="6" t="str">
        <f t="shared" si="16"/>
        <v>Travelway</v>
      </c>
      <c r="D293" s="6" t="str">
        <f t="shared" si="17"/>
        <v>Travelway - Sto:lo-1614l</v>
      </c>
      <c r="E293" s="6" t="str">
        <f t="shared" si="18"/>
        <v>GIS-Modelled Trail 
Stó:lō</v>
      </c>
      <c r="F293" s="6" t="s">
        <v>1717</v>
      </c>
      <c r="G293" s="6" t="str">
        <f t="shared" si="19"/>
        <v>Land</v>
      </c>
      <c r="K293" s="6">
        <v>1030117.901</v>
      </c>
      <c r="L293" s="6">
        <v>1030141.428</v>
      </c>
      <c r="M293" s="6">
        <v>622243</v>
      </c>
      <c r="N293" s="6">
        <v>5474237</v>
      </c>
      <c r="O293" s="6" t="s">
        <v>1114</v>
      </c>
      <c r="P293" s="6" t="s">
        <v>1231</v>
      </c>
      <c r="Q293" s="6" t="s">
        <v>902</v>
      </c>
      <c r="R293" s="6">
        <v>0</v>
      </c>
      <c r="S293" s="6" t="s">
        <v>1733</v>
      </c>
      <c r="T293" s="6" t="s">
        <v>1721</v>
      </c>
      <c r="U293" s="6" t="s">
        <v>1147</v>
      </c>
      <c r="W293" s="6" t="s">
        <v>965</v>
      </c>
      <c r="X293" s="6" t="s">
        <v>1232</v>
      </c>
      <c r="Y293" s="6" t="s">
        <v>906</v>
      </c>
      <c r="Z293" s="6" t="s">
        <v>907</v>
      </c>
      <c r="AA293" s="7">
        <v>44597</v>
      </c>
      <c r="AB293" s="6" t="s">
        <v>908</v>
      </c>
      <c r="AC293" s="6" t="s">
        <v>1149</v>
      </c>
      <c r="AD293" s="6" t="s">
        <v>1149</v>
      </c>
      <c r="AE293" s="6" t="s">
        <v>1149</v>
      </c>
      <c r="AF293" s="6" t="s">
        <v>1149</v>
      </c>
      <c r="AJ293" s="6">
        <v>622238</v>
      </c>
      <c r="AK293" s="6">
        <v>5474214</v>
      </c>
      <c r="AP293" s="6" t="s">
        <v>1637</v>
      </c>
      <c r="AQ293" s="6">
        <v>51</v>
      </c>
    </row>
    <row r="294" spans="1:44" x14ac:dyDescent="0.2">
      <c r="A294" s="6">
        <v>1030172</v>
      </c>
      <c r="B294" s="6">
        <v>1030192</v>
      </c>
      <c r="C294" s="6" t="str">
        <f t="shared" si="16"/>
        <v>Travelway</v>
      </c>
      <c r="D294" s="6" t="str">
        <f t="shared" si="17"/>
        <v>Travelway - Sto:lo-1614m</v>
      </c>
      <c r="E294" s="6" t="str">
        <f t="shared" si="18"/>
        <v>GIS-Modelled Trail 
Stó:lō</v>
      </c>
      <c r="F294" s="6" t="s">
        <v>1717</v>
      </c>
      <c r="G294" s="6" t="str">
        <f t="shared" si="19"/>
        <v>Land</v>
      </c>
      <c r="K294" s="6">
        <v>1030171.905</v>
      </c>
      <c r="L294" s="6">
        <v>1030191.43</v>
      </c>
      <c r="M294" s="6">
        <v>622238</v>
      </c>
      <c r="N294" s="6">
        <v>5474183</v>
      </c>
      <c r="O294" s="6" t="s">
        <v>1114</v>
      </c>
      <c r="P294" s="6" t="s">
        <v>1233</v>
      </c>
      <c r="Q294" s="6" t="s">
        <v>902</v>
      </c>
      <c r="R294" s="6">
        <v>0</v>
      </c>
      <c r="S294" s="6" t="s">
        <v>1733</v>
      </c>
      <c r="T294" s="6" t="s">
        <v>1721</v>
      </c>
      <c r="U294" s="6" t="s">
        <v>1147</v>
      </c>
      <c r="W294" s="6" t="s">
        <v>965</v>
      </c>
      <c r="X294" s="6" t="s">
        <v>1234</v>
      </c>
      <c r="Y294" s="6" t="s">
        <v>906</v>
      </c>
      <c r="Z294" s="6" t="s">
        <v>907</v>
      </c>
      <c r="AA294" s="7">
        <v>44597</v>
      </c>
      <c r="AB294" s="6" t="s">
        <v>908</v>
      </c>
      <c r="AC294" s="6" t="s">
        <v>1149</v>
      </c>
      <c r="AD294" s="6" t="s">
        <v>1149</v>
      </c>
      <c r="AE294" s="6" t="s">
        <v>1149</v>
      </c>
      <c r="AF294" s="6" t="s">
        <v>1149</v>
      </c>
      <c r="AJ294" s="6">
        <v>622228</v>
      </c>
      <c r="AK294" s="6">
        <v>5474165</v>
      </c>
      <c r="AP294" s="6" t="s">
        <v>1637</v>
      </c>
      <c r="AQ294" s="6">
        <v>52</v>
      </c>
    </row>
    <row r="295" spans="1:44" x14ac:dyDescent="0.2">
      <c r="A295" s="6">
        <v>1030435</v>
      </c>
      <c r="B295" s="6">
        <v>1030454</v>
      </c>
      <c r="C295" s="6" t="str">
        <f t="shared" si="16"/>
        <v>Travelway</v>
      </c>
      <c r="D295" s="6" t="str">
        <f t="shared" si="17"/>
        <v>Travelway - Sto:lo-1614n</v>
      </c>
      <c r="E295" s="6" t="str">
        <f t="shared" si="18"/>
        <v>GIS-Modelled Trail 
Stó:lō</v>
      </c>
      <c r="F295" s="6" t="s">
        <v>1717</v>
      </c>
      <c r="G295" s="6" t="str">
        <f t="shared" si="19"/>
        <v>Land</v>
      </c>
      <c r="K295" s="6">
        <v>1030435.147</v>
      </c>
      <c r="L295" s="6">
        <v>1030453.174</v>
      </c>
      <c r="M295" s="6">
        <v>622138</v>
      </c>
      <c r="N295" s="6">
        <v>5473943</v>
      </c>
      <c r="O295" s="6" t="s">
        <v>1114</v>
      </c>
      <c r="P295" s="6" t="s">
        <v>1235</v>
      </c>
      <c r="Q295" s="6" t="s">
        <v>902</v>
      </c>
      <c r="R295" s="6">
        <v>0</v>
      </c>
      <c r="S295" s="6" t="s">
        <v>1733</v>
      </c>
      <c r="T295" s="6" t="s">
        <v>1721</v>
      </c>
      <c r="U295" s="6" t="s">
        <v>1147</v>
      </c>
      <c r="W295" s="6" t="s">
        <v>965</v>
      </c>
      <c r="X295" s="6" t="s">
        <v>1236</v>
      </c>
      <c r="Y295" s="6" t="s">
        <v>906</v>
      </c>
      <c r="Z295" s="6" t="s">
        <v>907</v>
      </c>
      <c r="AA295" s="7">
        <v>44597</v>
      </c>
      <c r="AB295" s="6" t="s">
        <v>908</v>
      </c>
      <c r="AC295" s="6" t="s">
        <v>1149</v>
      </c>
      <c r="AD295" s="6" t="s">
        <v>1149</v>
      </c>
      <c r="AE295" s="6" t="s">
        <v>1149</v>
      </c>
      <c r="AF295" s="6" t="s">
        <v>1149</v>
      </c>
      <c r="AJ295" s="6">
        <v>622123</v>
      </c>
      <c r="AK295" s="6">
        <v>5473933</v>
      </c>
      <c r="AP295" s="6" t="s">
        <v>1637</v>
      </c>
      <c r="AQ295" s="6">
        <v>53</v>
      </c>
    </row>
    <row r="296" spans="1:44" x14ac:dyDescent="0.2">
      <c r="A296" s="6">
        <v>1034345</v>
      </c>
      <c r="B296" s="6">
        <v>1034425</v>
      </c>
      <c r="C296" s="6" t="str">
        <f t="shared" si="16"/>
        <v>Travelway</v>
      </c>
      <c r="D296" s="6" t="str">
        <f t="shared" si="17"/>
        <v>Travelway - Sto:lo-1614o</v>
      </c>
      <c r="E296" s="6" t="str">
        <f t="shared" si="18"/>
        <v>GIS-Modelled Trail 
Stó:lō</v>
      </c>
      <c r="F296" s="6" t="s">
        <v>1717</v>
      </c>
      <c r="G296" s="6" t="str">
        <f t="shared" si="19"/>
        <v>Land</v>
      </c>
      <c r="K296" s="6">
        <v>1034344.523</v>
      </c>
      <c r="L296" s="6">
        <v>1034424.569</v>
      </c>
      <c r="M296" s="6">
        <v>620497</v>
      </c>
      <c r="N296" s="6">
        <v>5471202</v>
      </c>
      <c r="O296" s="6" t="s">
        <v>1114</v>
      </c>
      <c r="P296" s="6" t="s">
        <v>1247</v>
      </c>
      <c r="Q296" s="6" t="s">
        <v>902</v>
      </c>
      <c r="R296" s="6">
        <v>0</v>
      </c>
      <c r="S296" s="6" t="s">
        <v>1733</v>
      </c>
      <c r="T296" s="6" t="s">
        <v>1721</v>
      </c>
      <c r="U296" s="6" t="s">
        <v>1147</v>
      </c>
      <c r="W296" s="6" t="s">
        <v>965</v>
      </c>
      <c r="X296" s="6" t="s">
        <v>1248</v>
      </c>
      <c r="Y296" s="6" t="s">
        <v>906</v>
      </c>
      <c r="Z296" s="6" t="s">
        <v>907</v>
      </c>
      <c r="AA296" s="7">
        <v>44597</v>
      </c>
      <c r="AB296" s="6" t="s">
        <v>908</v>
      </c>
      <c r="AC296" s="6" t="s">
        <v>1149</v>
      </c>
      <c r="AD296" s="6" t="s">
        <v>1149</v>
      </c>
      <c r="AE296" s="6" t="s">
        <v>1149</v>
      </c>
      <c r="AF296" s="6" t="s">
        <v>1149</v>
      </c>
      <c r="AJ296" s="6">
        <v>620422</v>
      </c>
      <c r="AK296" s="6">
        <v>5471174</v>
      </c>
      <c r="AP296" s="6" t="s">
        <v>1637</v>
      </c>
      <c r="AQ296" s="6">
        <v>58</v>
      </c>
    </row>
    <row r="297" spans="1:44" x14ac:dyDescent="0.2">
      <c r="A297" s="6">
        <v>1038008</v>
      </c>
      <c r="B297" s="6">
        <v>1038040</v>
      </c>
      <c r="C297" s="6" t="str">
        <f t="shared" si="16"/>
        <v>Travelway</v>
      </c>
      <c r="D297" s="6" t="str">
        <f t="shared" si="17"/>
        <v>Travelway - Sto:lo-1614p</v>
      </c>
      <c r="E297" s="6" t="str">
        <f t="shared" si="18"/>
        <v>GIS-Modelled Trail 
Stó:lō</v>
      </c>
      <c r="F297" s="6" t="s">
        <v>1717</v>
      </c>
      <c r="G297" s="6" t="str">
        <f t="shared" si="19"/>
        <v>Land</v>
      </c>
      <c r="K297" s="6">
        <v>1038003.861</v>
      </c>
      <c r="L297" s="6">
        <v>1038036.216</v>
      </c>
      <c r="M297" s="6">
        <v>617131</v>
      </c>
      <c r="N297" s="6">
        <v>5471291</v>
      </c>
      <c r="O297" s="6" t="s">
        <v>1114</v>
      </c>
      <c r="P297" s="6" t="s">
        <v>1272</v>
      </c>
      <c r="Q297" s="6" t="s">
        <v>902</v>
      </c>
      <c r="R297" s="6">
        <v>0</v>
      </c>
      <c r="S297" s="6" t="s">
        <v>1733</v>
      </c>
      <c r="T297" s="6" t="s">
        <v>1721</v>
      </c>
      <c r="U297" s="6" t="s">
        <v>1147</v>
      </c>
      <c r="W297" s="6" t="s">
        <v>965</v>
      </c>
      <c r="X297" s="6" t="s">
        <v>1273</v>
      </c>
      <c r="Y297" s="6" t="s">
        <v>906</v>
      </c>
      <c r="Z297" s="6" t="s">
        <v>907</v>
      </c>
      <c r="AA297" s="7">
        <v>44597</v>
      </c>
      <c r="AB297" s="6" t="s">
        <v>908</v>
      </c>
      <c r="AC297" s="6" t="s">
        <v>1149</v>
      </c>
      <c r="AD297" s="6" t="s">
        <v>1149</v>
      </c>
      <c r="AE297" s="6" t="s">
        <v>1149</v>
      </c>
      <c r="AF297" s="6" t="s">
        <v>1149</v>
      </c>
      <c r="AJ297" s="6">
        <v>617103</v>
      </c>
      <c r="AK297" s="6">
        <v>5471274</v>
      </c>
      <c r="AP297" s="6" t="s">
        <v>1637</v>
      </c>
      <c r="AQ297" s="6">
        <v>67</v>
      </c>
    </row>
    <row r="298" spans="1:44" x14ac:dyDescent="0.2">
      <c r="A298" s="6">
        <v>1040670</v>
      </c>
      <c r="B298" s="6">
        <v>1040683</v>
      </c>
      <c r="C298" s="6" t="str">
        <f t="shared" si="16"/>
        <v>Travelway</v>
      </c>
      <c r="D298" s="6" t="str">
        <f t="shared" si="17"/>
        <v>Travelway - Sto:lo-1614q</v>
      </c>
      <c r="E298" s="6" t="str">
        <f t="shared" si="18"/>
        <v>GIS-Modelled Trail 
Stó:lō</v>
      </c>
      <c r="F298" s="6" t="s">
        <v>1717</v>
      </c>
      <c r="G298" s="6" t="str">
        <f t="shared" si="19"/>
        <v>Land</v>
      </c>
      <c r="K298" s="6">
        <v>1040669.3149999999</v>
      </c>
      <c r="L298" s="6">
        <v>1040682.419</v>
      </c>
      <c r="M298" s="6">
        <v>614695</v>
      </c>
      <c r="N298" s="6">
        <v>5470477</v>
      </c>
      <c r="O298" s="6" t="s">
        <v>1114</v>
      </c>
      <c r="P298" s="6" t="s">
        <v>1289</v>
      </c>
      <c r="Q298" s="6" t="s">
        <v>902</v>
      </c>
      <c r="R298" s="6">
        <v>0</v>
      </c>
      <c r="S298" s="6" t="s">
        <v>1733</v>
      </c>
      <c r="T298" s="6" t="s">
        <v>1721</v>
      </c>
      <c r="U298" s="6" t="s">
        <v>1147</v>
      </c>
      <c r="W298" s="6" t="s">
        <v>965</v>
      </c>
      <c r="X298" s="6" t="s">
        <v>1290</v>
      </c>
      <c r="Y298" s="6" t="s">
        <v>906</v>
      </c>
      <c r="Z298" s="6" t="s">
        <v>907</v>
      </c>
      <c r="AA298" s="7">
        <v>44597</v>
      </c>
      <c r="AB298" s="6" t="s">
        <v>908</v>
      </c>
      <c r="AC298" s="6" t="s">
        <v>1149</v>
      </c>
      <c r="AD298" s="6" t="s">
        <v>1149</v>
      </c>
      <c r="AE298" s="6" t="s">
        <v>1149</v>
      </c>
      <c r="AF298" s="6" t="s">
        <v>1149</v>
      </c>
      <c r="AJ298" s="6">
        <v>614687</v>
      </c>
      <c r="AK298" s="6">
        <v>5470466</v>
      </c>
      <c r="AP298" s="6" t="s">
        <v>1637</v>
      </c>
      <c r="AQ298" s="6">
        <v>74</v>
      </c>
    </row>
    <row r="299" spans="1:44" x14ac:dyDescent="0.2">
      <c r="A299" s="6">
        <v>1041662</v>
      </c>
      <c r="B299" s="6">
        <v>1041669</v>
      </c>
      <c r="C299" s="6" t="str">
        <f t="shared" si="16"/>
        <v>Travelway</v>
      </c>
      <c r="D299" s="6" t="str">
        <f t="shared" si="17"/>
        <v>Travelway - Sto:lo-1614r</v>
      </c>
      <c r="E299" s="6" t="str">
        <f t="shared" si="18"/>
        <v>GIS-Modelled Trail 
Stó:lō</v>
      </c>
      <c r="F299" s="6" t="s">
        <v>1717</v>
      </c>
      <c r="G299" s="6" t="str">
        <f t="shared" si="19"/>
        <v>Land</v>
      </c>
      <c r="K299" s="6">
        <v>1041661.772</v>
      </c>
      <c r="L299" s="6">
        <v>1041668.964</v>
      </c>
      <c r="M299" s="6">
        <v>613979</v>
      </c>
      <c r="N299" s="6">
        <v>5470048</v>
      </c>
      <c r="O299" s="6" t="s">
        <v>1114</v>
      </c>
      <c r="P299" s="6" t="s">
        <v>1294</v>
      </c>
      <c r="Q299" s="6" t="s">
        <v>902</v>
      </c>
      <c r="R299" s="6">
        <v>0</v>
      </c>
      <c r="S299" s="6" t="s">
        <v>1733</v>
      </c>
      <c r="T299" s="6" t="s">
        <v>1721</v>
      </c>
      <c r="U299" s="6" t="s">
        <v>1147</v>
      </c>
      <c r="W299" s="6" t="s">
        <v>965</v>
      </c>
      <c r="X299" s="6" t="s">
        <v>1295</v>
      </c>
      <c r="Y299" s="6" t="s">
        <v>906</v>
      </c>
      <c r="Z299" s="6" t="s">
        <v>907</v>
      </c>
      <c r="AA299" s="7">
        <v>44597</v>
      </c>
      <c r="AB299" s="6" t="s">
        <v>908</v>
      </c>
      <c r="AC299" s="6" t="s">
        <v>1149</v>
      </c>
      <c r="AD299" s="6" t="s">
        <v>1149</v>
      </c>
      <c r="AE299" s="6" t="s">
        <v>1149</v>
      </c>
      <c r="AF299" s="6" t="s">
        <v>1149</v>
      </c>
      <c r="AJ299" s="6">
        <v>613975</v>
      </c>
      <c r="AK299" s="6">
        <v>5470042</v>
      </c>
      <c r="AP299" s="6" t="s">
        <v>1637</v>
      </c>
      <c r="AQ299" s="6">
        <v>76</v>
      </c>
    </row>
    <row r="300" spans="1:44" x14ac:dyDescent="0.2">
      <c r="A300" s="6">
        <v>997714</v>
      </c>
      <c r="B300" s="6">
        <v>997723</v>
      </c>
      <c r="C300" s="6" t="str">
        <f t="shared" si="16"/>
        <v>Travelway</v>
      </c>
      <c r="D300" s="6" t="str">
        <f t="shared" si="17"/>
        <v>Travelway - Sto:lo-1614a</v>
      </c>
      <c r="E300" s="6" t="str">
        <f t="shared" si="18"/>
        <v>GIS-Modelled Trail 
Stó:lō</v>
      </c>
      <c r="F300" s="6" t="s">
        <v>1717</v>
      </c>
      <c r="G300" s="6" t="str">
        <f t="shared" si="19"/>
        <v>Land</v>
      </c>
      <c r="K300" s="6">
        <v>997713.96719999996</v>
      </c>
      <c r="L300" s="6">
        <v>997722.29429999995</v>
      </c>
      <c r="M300" s="6">
        <v>637754</v>
      </c>
      <c r="N300" s="6">
        <v>5494946</v>
      </c>
      <c r="O300" s="6" t="s">
        <v>1114</v>
      </c>
      <c r="P300" s="6" t="s">
        <v>1146</v>
      </c>
      <c r="Q300" s="6" t="s">
        <v>902</v>
      </c>
      <c r="R300" s="6">
        <v>0</v>
      </c>
      <c r="S300" s="6" t="s">
        <v>1733</v>
      </c>
      <c r="T300" s="6" t="s">
        <v>1721</v>
      </c>
      <c r="U300" s="6" t="s">
        <v>1147</v>
      </c>
      <c r="W300" s="6" t="s">
        <v>904</v>
      </c>
      <c r="X300" s="6" t="s">
        <v>1148</v>
      </c>
      <c r="Y300" s="6" t="s">
        <v>906</v>
      </c>
      <c r="Z300" s="6" t="s">
        <v>907</v>
      </c>
      <c r="AA300" s="7">
        <v>44597</v>
      </c>
      <c r="AB300" s="6" t="s">
        <v>908</v>
      </c>
      <c r="AC300" s="6" t="s">
        <v>1149</v>
      </c>
      <c r="AD300" s="6" t="s">
        <v>1149</v>
      </c>
      <c r="AE300" s="6" t="s">
        <v>1149</v>
      </c>
      <c r="AF300" s="6" t="s">
        <v>1149</v>
      </c>
      <c r="AJ300" s="6">
        <v>637751</v>
      </c>
      <c r="AK300" s="6">
        <v>5494938</v>
      </c>
      <c r="AP300" s="6" t="s">
        <v>1637</v>
      </c>
      <c r="AQ300" s="6">
        <v>163</v>
      </c>
      <c r="AR300" s="6">
        <v>17</v>
      </c>
    </row>
    <row r="301" spans="1:44" x14ac:dyDescent="0.2">
      <c r="A301" s="6">
        <v>1008087</v>
      </c>
      <c r="B301" s="6">
        <v>1008950</v>
      </c>
      <c r="C301" s="6" t="str">
        <f t="shared" si="16"/>
        <v>Travelway</v>
      </c>
      <c r="D301" s="6" t="str">
        <f t="shared" si="17"/>
        <v>Travelway - Sto:lo-1614b</v>
      </c>
      <c r="E301" s="6" t="str">
        <f t="shared" si="18"/>
        <v>GIS-Modelled Trail 
Stó:lō</v>
      </c>
      <c r="F301" s="6" t="s">
        <v>1717</v>
      </c>
      <c r="G301" s="6" t="str">
        <f t="shared" si="19"/>
        <v>Land</v>
      </c>
      <c r="K301" s="6">
        <v>1008190.254</v>
      </c>
      <c r="L301" s="6">
        <v>1008198.38</v>
      </c>
      <c r="M301" s="6">
        <v>630590</v>
      </c>
      <c r="N301" s="6">
        <v>5490526</v>
      </c>
      <c r="O301" s="6" t="s">
        <v>1114</v>
      </c>
      <c r="P301" s="6" t="s">
        <v>1186</v>
      </c>
      <c r="Q301" s="6" t="s">
        <v>902</v>
      </c>
      <c r="R301" s="6">
        <v>0</v>
      </c>
      <c r="S301" s="6" t="s">
        <v>1733</v>
      </c>
      <c r="T301" s="6" t="s">
        <v>1721</v>
      </c>
      <c r="U301" s="6" t="s">
        <v>1147</v>
      </c>
      <c r="W301" s="6" t="s">
        <v>904</v>
      </c>
      <c r="X301" s="6" t="s">
        <v>1187</v>
      </c>
      <c r="Y301" s="6" t="s">
        <v>906</v>
      </c>
      <c r="Z301" s="6" t="s">
        <v>907</v>
      </c>
      <c r="AA301" s="7">
        <v>44597</v>
      </c>
      <c r="AB301" s="6" t="s">
        <v>908</v>
      </c>
      <c r="AC301" s="6" t="s">
        <v>1149</v>
      </c>
      <c r="AD301" s="6" t="s">
        <v>1149</v>
      </c>
      <c r="AE301" s="6" t="s">
        <v>1149</v>
      </c>
      <c r="AF301" s="6" t="s">
        <v>1149</v>
      </c>
      <c r="AJ301" s="6">
        <v>630582</v>
      </c>
      <c r="AK301" s="6">
        <v>5490528</v>
      </c>
      <c r="AP301" s="6" t="s">
        <v>1637</v>
      </c>
      <c r="AQ301" s="6">
        <v>176</v>
      </c>
      <c r="AR301" s="6">
        <v>30</v>
      </c>
    </row>
    <row r="302" spans="1:44" x14ac:dyDescent="0.2">
      <c r="A302" s="6">
        <v>1019033</v>
      </c>
      <c r="B302" s="6">
        <v>1019045</v>
      </c>
      <c r="C302" s="6" t="str">
        <f t="shared" si="16"/>
        <v>Travelway</v>
      </c>
      <c r="D302" s="6" t="str">
        <f t="shared" si="17"/>
        <v>Travelway - Sto:lo-1614c</v>
      </c>
      <c r="E302" s="6" t="str">
        <f t="shared" si="18"/>
        <v>GIS-Modelled Trail 
Stó:lō</v>
      </c>
      <c r="F302" s="6" t="s">
        <v>1717</v>
      </c>
      <c r="G302" s="6" t="str">
        <f t="shared" si="19"/>
        <v>Land</v>
      </c>
      <c r="K302" s="6">
        <v>1019033.051</v>
      </c>
      <c r="L302" s="6">
        <v>1019044.713</v>
      </c>
      <c r="M302" s="6">
        <v>626774</v>
      </c>
      <c r="N302" s="6">
        <v>5482642</v>
      </c>
      <c r="O302" s="6" t="s">
        <v>1114</v>
      </c>
      <c r="P302" s="6" t="s">
        <v>1206</v>
      </c>
      <c r="Q302" s="6" t="s">
        <v>902</v>
      </c>
      <c r="R302" s="6">
        <v>0</v>
      </c>
      <c r="S302" s="6" t="s">
        <v>1733</v>
      </c>
      <c r="T302" s="6" t="s">
        <v>1721</v>
      </c>
      <c r="U302" s="6" t="s">
        <v>1147</v>
      </c>
      <c r="W302" s="6" t="s">
        <v>904</v>
      </c>
      <c r="X302" s="6" t="s">
        <v>1207</v>
      </c>
      <c r="Y302" s="6" t="s">
        <v>906</v>
      </c>
      <c r="Z302" s="6" t="s">
        <v>907</v>
      </c>
      <c r="AA302" s="7">
        <v>44597</v>
      </c>
      <c r="AB302" s="6" t="s">
        <v>908</v>
      </c>
      <c r="AC302" s="6" t="s">
        <v>1149</v>
      </c>
      <c r="AD302" s="6" t="s">
        <v>1149</v>
      </c>
      <c r="AE302" s="6" t="s">
        <v>1149</v>
      </c>
      <c r="AF302" s="6" t="s">
        <v>1149</v>
      </c>
      <c r="AJ302" s="6">
        <v>626784</v>
      </c>
      <c r="AK302" s="6">
        <v>5482636</v>
      </c>
      <c r="AP302" s="6" t="s">
        <v>1637</v>
      </c>
      <c r="AQ302" s="6">
        <v>184</v>
      </c>
      <c r="AR302" s="6">
        <v>38</v>
      </c>
    </row>
    <row r="303" spans="1:44" x14ac:dyDescent="0.2">
      <c r="A303" s="6">
        <v>1019075</v>
      </c>
      <c r="B303" s="6">
        <v>1019097</v>
      </c>
      <c r="C303" s="6" t="str">
        <f t="shared" si="16"/>
        <v>Travelway</v>
      </c>
      <c r="D303" s="6" t="str">
        <f t="shared" si="17"/>
        <v>Travelway - Sto:lo-1614d</v>
      </c>
      <c r="E303" s="6" t="str">
        <f t="shared" si="18"/>
        <v>GIS-Modelled Trail 
Stó:lō</v>
      </c>
      <c r="F303" s="6" t="s">
        <v>1717</v>
      </c>
      <c r="G303" s="6" t="str">
        <f t="shared" si="19"/>
        <v>Land</v>
      </c>
      <c r="K303" s="6">
        <v>1019074.374</v>
      </c>
      <c r="L303" s="6">
        <v>1019096.328</v>
      </c>
      <c r="M303" s="6">
        <v>626809</v>
      </c>
      <c r="N303" s="6">
        <v>5482620</v>
      </c>
      <c r="O303" s="6" t="s">
        <v>1114</v>
      </c>
      <c r="P303" s="6" t="s">
        <v>1208</v>
      </c>
      <c r="Q303" s="6" t="s">
        <v>902</v>
      </c>
      <c r="R303" s="6">
        <v>0</v>
      </c>
      <c r="S303" s="6" t="s">
        <v>1733</v>
      </c>
      <c r="T303" s="6" t="s">
        <v>1721</v>
      </c>
      <c r="U303" s="6" t="s">
        <v>1147</v>
      </c>
      <c r="W303" s="6" t="s">
        <v>904</v>
      </c>
      <c r="X303" s="6" t="s">
        <v>1209</v>
      </c>
      <c r="Y303" s="6" t="s">
        <v>906</v>
      </c>
      <c r="Z303" s="6" t="s">
        <v>907</v>
      </c>
      <c r="AA303" s="7">
        <v>44597</v>
      </c>
      <c r="AB303" s="6" t="s">
        <v>908</v>
      </c>
      <c r="AC303" s="6" t="s">
        <v>1149</v>
      </c>
      <c r="AD303" s="6" t="s">
        <v>1149</v>
      </c>
      <c r="AE303" s="6" t="s">
        <v>1149</v>
      </c>
      <c r="AF303" s="6" t="s">
        <v>1149</v>
      </c>
      <c r="AJ303" s="6">
        <v>626828</v>
      </c>
      <c r="AK303" s="6">
        <v>5482609</v>
      </c>
      <c r="AP303" s="6" t="s">
        <v>1637</v>
      </c>
      <c r="AQ303" s="6">
        <v>185</v>
      </c>
      <c r="AR303" s="6">
        <v>39</v>
      </c>
    </row>
    <row r="304" spans="1:44" x14ac:dyDescent="0.2">
      <c r="A304" s="6">
        <v>1020198</v>
      </c>
      <c r="B304" s="6">
        <v>1020205</v>
      </c>
      <c r="C304" s="6" t="str">
        <f t="shared" si="16"/>
        <v>Travelway</v>
      </c>
      <c r="D304" s="6" t="str">
        <f t="shared" si="17"/>
        <v>Travelway - Sto:lo-1614e</v>
      </c>
      <c r="E304" s="6" t="str">
        <f t="shared" si="18"/>
        <v>GIS-Modelled Trail 
Stó:lō</v>
      </c>
      <c r="F304" s="6" t="s">
        <v>1717</v>
      </c>
      <c r="G304" s="6" t="str">
        <f t="shared" si="19"/>
        <v>Land</v>
      </c>
      <c r="K304" s="6">
        <v>1020196.4</v>
      </c>
      <c r="L304" s="6">
        <v>1020203.676</v>
      </c>
      <c r="M304" s="6">
        <v>626703</v>
      </c>
      <c r="N304" s="6">
        <v>5481657</v>
      </c>
      <c r="O304" s="6" t="s">
        <v>1114</v>
      </c>
      <c r="P304" s="6" t="s">
        <v>1210</v>
      </c>
      <c r="Q304" s="6" t="s">
        <v>902</v>
      </c>
      <c r="R304" s="6">
        <v>0</v>
      </c>
      <c r="S304" s="6" t="s">
        <v>1733</v>
      </c>
      <c r="T304" s="6" t="s">
        <v>1721</v>
      </c>
      <c r="U304" s="6" t="s">
        <v>1147</v>
      </c>
      <c r="W304" s="6" t="s">
        <v>904</v>
      </c>
      <c r="X304" s="6" t="s">
        <v>1211</v>
      </c>
      <c r="Y304" s="6" t="s">
        <v>906</v>
      </c>
      <c r="Z304" s="6" t="s">
        <v>907</v>
      </c>
      <c r="AA304" s="7">
        <v>44597</v>
      </c>
      <c r="AB304" s="6" t="s">
        <v>908</v>
      </c>
      <c r="AC304" s="6" t="s">
        <v>1149</v>
      </c>
      <c r="AD304" s="6" t="s">
        <v>1149</v>
      </c>
      <c r="AE304" s="6" t="s">
        <v>1149</v>
      </c>
      <c r="AF304" s="6" t="s">
        <v>1149</v>
      </c>
      <c r="AJ304" s="6">
        <v>626701</v>
      </c>
      <c r="AK304" s="6">
        <v>5481650</v>
      </c>
      <c r="AP304" s="6" t="s">
        <v>1637</v>
      </c>
      <c r="AQ304" s="6">
        <v>186</v>
      </c>
      <c r="AR304" s="6">
        <v>40</v>
      </c>
    </row>
    <row r="305" spans="1:44" x14ac:dyDescent="0.2">
      <c r="A305" s="6">
        <v>1023902</v>
      </c>
      <c r="B305" s="6">
        <v>1023909</v>
      </c>
      <c r="C305" s="6" t="str">
        <f t="shared" si="16"/>
        <v>Travelway</v>
      </c>
      <c r="D305" s="6" t="str">
        <f t="shared" si="17"/>
        <v>Travelway - Sto:lo-1614f</v>
      </c>
      <c r="E305" s="6" t="str">
        <f t="shared" si="18"/>
        <v>GIS-Modelled Trail 
Stó:lō</v>
      </c>
      <c r="F305" s="6" t="s">
        <v>1717</v>
      </c>
      <c r="G305" s="6" t="str">
        <f t="shared" si="19"/>
        <v>Land</v>
      </c>
      <c r="K305" s="6">
        <v>1023901.358</v>
      </c>
      <c r="L305" s="6">
        <v>1023908.474</v>
      </c>
      <c r="M305" s="6">
        <v>625443</v>
      </c>
      <c r="N305" s="6">
        <v>5478536</v>
      </c>
      <c r="O305" s="6" t="s">
        <v>1114</v>
      </c>
      <c r="P305" s="6" t="s">
        <v>1212</v>
      </c>
      <c r="Q305" s="6" t="s">
        <v>902</v>
      </c>
      <c r="R305" s="6">
        <v>0</v>
      </c>
      <c r="S305" s="6" t="s">
        <v>1733</v>
      </c>
      <c r="T305" s="6" t="s">
        <v>1721</v>
      </c>
      <c r="U305" s="6" t="s">
        <v>1147</v>
      </c>
      <c r="W305" s="6" t="s">
        <v>904</v>
      </c>
      <c r="X305" s="6" t="s">
        <v>1213</v>
      </c>
      <c r="Y305" s="6" t="s">
        <v>906</v>
      </c>
      <c r="Z305" s="6" t="s">
        <v>907</v>
      </c>
      <c r="AA305" s="7">
        <v>44597</v>
      </c>
      <c r="AB305" s="6" t="s">
        <v>908</v>
      </c>
      <c r="AC305" s="6" t="s">
        <v>1149</v>
      </c>
      <c r="AD305" s="6" t="s">
        <v>1149</v>
      </c>
      <c r="AE305" s="6" t="s">
        <v>1149</v>
      </c>
      <c r="AF305" s="6" t="s">
        <v>1149</v>
      </c>
      <c r="AJ305" s="6">
        <v>625437</v>
      </c>
      <c r="AK305" s="6">
        <v>5478532</v>
      </c>
      <c r="AP305" s="6" t="s">
        <v>1637</v>
      </c>
      <c r="AQ305" s="6">
        <v>187</v>
      </c>
      <c r="AR305" s="6">
        <v>41</v>
      </c>
    </row>
    <row r="306" spans="1:44" x14ac:dyDescent="0.2">
      <c r="A306" s="6">
        <v>1023941</v>
      </c>
      <c r="B306" s="6">
        <v>1023959</v>
      </c>
      <c r="C306" s="6" t="str">
        <f t="shared" si="16"/>
        <v>Travelway</v>
      </c>
      <c r="D306" s="6" t="str">
        <f t="shared" si="17"/>
        <v>Travelway - Sto:lo-1614g</v>
      </c>
      <c r="E306" s="6" t="str">
        <f t="shared" si="18"/>
        <v>GIS-Modelled Trail 
Stó:lō</v>
      </c>
      <c r="F306" s="6" t="s">
        <v>1717</v>
      </c>
      <c r="G306" s="6" t="str">
        <f t="shared" si="19"/>
        <v>Land</v>
      </c>
      <c r="K306" s="6">
        <v>1023958.673</v>
      </c>
      <c r="L306" s="6">
        <v>1023977.096</v>
      </c>
      <c r="M306" s="6">
        <v>625401</v>
      </c>
      <c r="N306" s="6">
        <v>5478497</v>
      </c>
      <c r="O306" s="6" t="s">
        <v>1114</v>
      </c>
      <c r="P306" s="6" t="s">
        <v>1214</v>
      </c>
      <c r="Q306" s="6" t="s">
        <v>902</v>
      </c>
      <c r="R306" s="6">
        <v>0</v>
      </c>
      <c r="S306" s="6" t="s">
        <v>1733</v>
      </c>
      <c r="T306" s="6" t="s">
        <v>1721</v>
      </c>
      <c r="U306" s="6" t="s">
        <v>1147</v>
      </c>
      <c r="W306" s="6" t="s">
        <v>904</v>
      </c>
      <c r="X306" s="6" t="s">
        <v>1215</v>
      </c>
      <c r="Y306" s="6" t="s">
        <v>906</v>
      </c>
      <c r="Z306" s="6" t="s">
        <v>907</v>
      </c>
      <c r="AA306" s="7">
        <v>44597</v>
      </c>
      <c r="AB306" s="6" t="s">
        <v>908</v>
      </c>
      <c r="AC306" s="6" t="s">
        <v>1149</v>
      </c>
      <c r="AD306" s="6" t="s">
        <v>1149</v>
      </c>
      <c r="AE306" s="6" t="s">
        <v>1149</v>
      </c>
      <c r="AF306" s="6" t="s">
        <v>1149</v>
      </c>
      <c r="AJ306" s="6">
        <v>625387</v>
      </c>
      <c r="AK306" s="6">
        <v>5478485</v>
      </c>
      <c r="AP306" s="6" t="s">
        <v>1637</v>
      </c>
      <c r="AQ306" s="6">
        <v>188</v>
      </c>
      <c r="AR306" s="6">
        <v>42</v>
      </c>
    </row>
    <row r="307" spans="1:44" x14ac:dyDescent="0.2">
      <c r="A307" s="6">
        <v>1024327</v>
      </c>
      <c r="B307" s="6">
        <v>1024338</v>
      </c>
      <c r="C307" s="6" t="str">
        <f t="shared" si="16"/>
        <v>Travelway</v>
      </c>
      <c r="D307" s="6" t="str">
        <f t="shared" si="17"/>
        <v>Travelway - Sto:lo-1614h</v>
      </c>
      <c r="E307" s="6" t="str">
        <f t="shared" si="18"/>
        <v>GIS-Modelled Trail 
Stó:lō</v>
      </c>
      <c r="F307" s="6" t="s">
        <v>1717</v>
      </c>
      <c r="G307" s="6" t="str">
        <f t="shared" si="19"/>
        <v>Land</v>
      </c>
      <c r="K307" s="6">
        <v>1024291.402</v>
      </c>
      <c r="L307" s="6">
        <v>1024300.8149999999</v>
      </c>
      <c r="M307" s="6">
        <v>625114</v>
      </c>
      <c r="N307" s="6">
        <v>5478422</v>
      </c>
      <c r="O307" s="6" t="s">
        <v>1114</v>
      </c>
      <c r="P307" s="6" t="s">
        <v>1216</v>
      </c>
      <c r="Q307" s="6" t="s">
        <v>902</v>
      </c>
      <c r="R307" s="6">
        <v>0</v>
      </c>
      <c r="S307" s="6" t="s">
        <v>1733</v>
      </c>
      <c r="T307" s="6" t="s">
        <v>1721</v>
      </c>
      <c r="U307" s="6" t="s">
        <v>1147</v>
      </c>
      <c r="W307" s="6" t="s">
        <v>904</v>
      </c>
      <c r="X307" s="6" t="s">
        <v>1217</v>
      </c>
      <c r="Y307" s="6" t="s">
        <v>906</v>
      </c>
      <c r="Z307" s="6" t="s">
        <v>907</v>
      </c>
      <c r="AA307" s="7">
        <v>44597</v>
      </c>
      <c r="AB307" s="6" t="s">
        <v>908</v>
      </c>
      <c r="AC307" s="6" t="s">
        <v>1149</v>
      </c>
      <c r="AD307" s="6" t="s">
        <v>1149</v>
      </c>
      <c r="AE307" s="6" t="s">
        <v>1149</v>
      </c>
      <c r="AF307" s="6" t="s">
        <v>1149</v>
      </c>
      <c r="AJ307" s="6">
        <v>625105</v>
      </c>
      <c r="AK307" s="6">
        <v>5478428</v>
      </c>
      <c r="AP307" s="6" t="s">
        <v>1637</v>
      </c>
      <c r="AQ307" s="6">
        <v>191</v>
      </c>
      <c r="AR307" s="6">
        <v>45</v>
      </c>
    </row>
    <row r="308" spans="1:44" x14ac:dyDescent="0.2">
      <c r="A308" s="6">
        <v>1025821</v>
      </c>
      <c r="B308" s="6">
        <v>1025831</v>
      </c>
      <c r="C308" s="6" t="str">
        <f t="shared" si="16"/>
        <v>Travelway</v>
      </c>
      <c r="D308" s="6" t="str">
        <f t="shared" si="17"/>
        <v>Travelway - Sto:lo-1614i</v>
      </c>
      <c r="E308" s="6" t="str">
        <f t="shared" si="18"/>
        <v>GIS-Modelled Trail 
Stó:lō</v>
      </c>
      <c r="F308" s="6" t="s">
        <v>1717</v>
      </c>
      <c r="G308" s="6" t="str">
        <f t="shared" si="19"/>
        <v>Land</v>
      </c>
      <c r="K308" s="6">
        <v>1025820.176</v>
      </c>
      <c r="L308" s="6">
        <v>1025830.169</v>
      </c>
      <c r="M308" s="6">
        <v>623842</v>
      </c>
      <c r="N308" s="6">
        <v>5477771</v>
      </c>
      <c r="O308" s="6" t="s">
        <v>1114</v>
      </c>
      <c r="P308" s="6" t="s">
        <v>1218</v>
      </c>
      <c r="Q308" s="6" t="s">
        <v>902</v>
      </c>
      <c r="R308" s="6">
        <v>0</v>
      </c>
      <c r="S308" s="6" t="s">
        <v>1733</v>
      </c>
      <c r="T308" s="6" t="s">
        <v>1721</v>
      </c>
      <c r="U308" s="6" t="s">
        <v>1147</v>
      </c>
      <c r="W308" s="6" t="s">
        <v>950</v>
      </c>
      <c r="X308" s="6" t="s">
        <v>1219</v>
      </c>
      <c r="Y308" s="6" t="s">
        <v>906</v>
      </c>
      <c r="Z308" s="6" t="s">
        <v>907</v>
      </c>
      <c r="AA308" s="7">
        <v>44597</v>
      </c>
      <c r="AB308" s="6" t="s">
        <v>908</v>
      </c>
      <c r="AC308" s="6" t="s">
        <v>1149</v>
      </c>
      <c r="AD308" s="6" t="s">
        <v>1149</v>
      </c>
      <c r="AE308" s="6" t="s">
        <v>1149</v>
      </c>
      <c r="AF308" s="6" t="s">
        <v>1149</v>
      </c>
      <c r="AJ308" s="6">
        <v>623842</v>
      </c>
      <c r="AK308" s="6">
        <v>5477761</v>
      </c>
      <c r="AP308" s="6" t="s">
        <v>1637</v>
      </c>
      <c r="AQ308" s="6">
        <v>192</v>
      </c>
      <c r="AR308" s="6">
        <v>46</v>
      </c>
    </row>
    <row r="309" spans="1:44" x14ac:dyDescent="0.2">
      <c r="A309" s="6">
        <v>1026144</v>
      </c>
      <c r="B309" s="6">
        <v>1026157</v>
      </c>
      <c r="C309" s="6" t="str">
        <f t="shared" si="16"/>
        <v>Travelway</v>
      </c>
      <c r="D309" s="6" t="str">
        <f t="shared" si="17"/>
        <v>Travelway - Sto:lo-1614j</v>
      </c>
      <c r="E309" s="6" t="str">
        <f t="shared" si="18"/>
        <v>GIS-Modelled Trail 
Stó:lō</v>
      </c>
      <c r="F309" s="6" t="s">
        <v>1717</v>
      </c>
      <c r="G309" s="6" t="str">
        <f t="shared" si="19"/>
        <v>Land</v>
      </c>
      <c r="K309" s="6">
        <v>1026144.108</v>
      </c>
      <c r="L309" s="6">
        <v>1026156.628</v>
      </c>
      <c r="M309" s="6">
        <v>623573</v>
      </c>
      <c r="N309" s="6">
        <v>5477685</v>
      </c>
      <c r="O309" s="6" t="s">
        <v>1114</v>
      </c>
      <c r="P309" s="6" t="s">
        <v>1220</v>
      </c>
      <c r="Q309" s="6" t="s">
        <v>902</v>
      </c>
      <c r="R309" s="6">
        <v>0</v>
      </c>
      <c r="S309" s="6" t="s">
        <v>1733</v>
      </c>
      <c r="T309" s="6" t="s">
        <v>1721</v>
      </c>
      <c r="U309" s="6" t="s">
        <v>1147</v>
      </c>
      <c r="W309" s="6" t="s">
        <v>904</v>
      </c>
      <c r="X309" s="6" t="s">
        <v>1221</v>
      </c>
      <c r="Y309" s="6" t="s">
        <v>906</v>
      </c>
      <c r="Z309" s="6" t="s">
        <v>907</v>
      </c>
      <c r="AA309" s="7">
        <v>44597</v>
      </c>
      <c r="AB309" s="6" t="s">
        <v>908</v>
      </c>
      <c r="AC309" s="6" t="s">
        <v>1149</v>
      </c>
      <c r="AD309" s="6" t="s">
        <v>1149</v>
      </c>
      <c r="AE309" s="6" t="s">
        <v>1149</v>
      </c>
      <c r="AF309" s="6" t="s">
        <v>1149</v>
      </c>
      <c r="AJ309" s="6">
        <v>623562</v>
      </c>
      <c r="AK309" s="6">
        <v>5477679</v>
      </c>
      <c r="AP309" s="6" t="s">
        <v>1637</v>
      </c>
      <c r="AQ309" s="6">
        <v>193</v>
      </c>
      <c r="AR309" s="6">
        <v>47</v>
      </c>
    </row>
    <row r="310" spans="1:44" x14ac:dyDescent="0.2">
      <c r="A310" s="6">
        <v>1026191</v>
      </c>
      <c r="B310" s="6">
        <v>1026209</v>
      </c>
      <c r="C310" s="6" t="str">
        <f t="shared" si="16"/>
        <v>Travelway</v>
      </c>
      <c r="D310" s="6" t="str">
        <f t="shared" si="17"/>
        <v>Travelway - Sto:lo-1614k</v>
      </c>
      <c r="E310" s="6" t="str">
        <f t="shared" si="18"/>
        <v>GIS-Modelled Trail 
Stó:lō</v>
      </c>
      <c r="F310" s="6" t="s">
        <v>1717</v>
      </c>
      <c r="G310" s="6" t="str">
        <f t="shared" si="19"/>
        <v>Land</v>
      </c>
      <c r="K310" s="6">
        <v>1026190.169</v>
      </c>
      <c r="L310" s="6">
        <v>1026208.954</v>
      </c>
      <c r="M310" s="6">
        <v>623532</v>
      </c>
      <c r="N310" s="6">
        <v>5477664</v>
      </c>
      <c r="O310" s="6" t="s">
        <v>1114</v>
      </c>
      <c r="P310" s="6" t="s">
        <v>1222</v>
      </c>
      <c r="Q310" s="6" t="s">
        <v>902</v>
      </c>
      <c r="R310" s="6">
        <v>0</v>
      </c>
      <c r="S310" s="6" t="s">
        <v>1733</v>
      </c>
      <c r="T310" s="6" t="s">
        <v>1721</v>
      </c>
      <c r="U310" s="6" t="s">
        <v>1147</v>
      </c>
      <c r="W310" s="6" t="s">
        <v>904</v>
      </c>
      <c r="X310" s="6" t="s">
        <v>1223</v>
      </c>
      <c r="Y310" s="6" t="s">
        <v>906</v>
      </c>
      <c r="Z310" s="6" t="s">
        <v>907</v>
      </c>
      <c r="AA310" s="7">
        <v>44597</v>
      </c>
      <c r="AB310" s="6" t="s">
        <v>908</v>
      </c>
      <c r="AC310" s="6" t="s">
        <v>1149</v>
      </c>
      <c r="AD310" s="6" t="s">
        <v>1149</v>
      </c>
      <c r="AE310" s="6" t="s">
        <v>1149</v>
      </c>
      <c r="AF310" s="6" t="s">
        <v>1149</v>
      </c>
      <c r="AJ310" s="6">
        <v>623515</v>
      </c>
      <c r="AK310" s="6">
        <v>5477656</v>
      </c>
      <c r="AP310" s="6" t="s">
        <v>1637</v>
      </c>
      <c r="AQ310" s="6">
        <v>194</v>
      </c>
      <c r="AR310" s="6">
        <v>48</v>
      </c>
    </row>
    <row r="311" spans="1:44" x14ac:dyDescent="0.2">
      <c r="A311" s="6">
        <v>1030118</v>
      </c>
      <c r="B311" s="6">
        <v>1030142</v>
      </c>
      <c r="C311" s="6" t="str">
        <f t="shared" si="16"/>
        <v>Travelway</v>
      </c>
      <c r="D311" s="6" t="str">
        <f t="shared" si="17"/>
        <v>Travelway - Sto:lo-1614l</v>
      </c>
      <c r="E311" s="6" t="str">
        <f t="shared" si="18"/>
        <v>GIS-Modelled Trail 
Stó:lō</v>
      </c>
      <c r="F311" s="6" t="s">
        <v>1717</v>
      </c>
      <c r="G311" s="6" t="str">
        <f t="shared" si="19"/>
        <v>Land</v>
      </c>
      <c r="K311" s="6">
        <v>1030117.901</v>
      </c>
      <c r="L311" s="6">
        <v>1030141.428</v>
      </c>
      <c r="M311" s="6">
        <v>622243</v>
      </c>
      <c r="N311" s="6">
        <v>5474237</v>
      </c>
      <c r="O311" s="6" t="s">
        <v>1114</v>
      </c>
      <c r="P311" s="6" t="s">
        <v>1231</v>
      </c>
      <c r="Q311" s="6" t="s">
        <v>902</v>
      </c>
      <c r="R311" s="6">
        <v>0</v>
      </c>
      <c r="S311" s="6" t="s">
        <v>1733</v>
      </c>
      <c r="T311" s="6" t="s">
        <v>1721</v>
      </c>
      <c r="U311" s="6" t="s">
        <v>1147</v>
      </c>
      <c r="W311" s="6" t="s">
        <v>965</v>
      </c>
      <c r="X311" s="6" t="s">
        <v>1232</v>
      </c>
      <c r="Y311" s="6" t="s">
        <v>906</v>
      </c>
      <c r="Z311" s="6" t="s">
        <v>907</v>
      </c>
      <c r="AA311" s="7">
        <v>44597</v>
      </c>
      <c r="AB311" s="6" t="s">
        <v>908</v>
      </c>
      <c r="AC311" s="6" t="s">
        <v>1149</v>
      </c>
      <c r="AD311" s="6" t="s">
        <v>1149</v>
      </c>
      <c r="AE311" s="6" t="s">
        <v>1149</v>
      </c>
      <c r="AF311" s="6" t="s">
        <v>1149</v>
      </c>
      <c r="AJ311" s="6">
        <v>622238</v>
      </c>
      <c r="AK311" s="6">
        <v>5474214</v>
      </c>
      <c r="AP311" s="6" t="s">
        <v>1637</v>
      </c>
      <c r="AQ311" s="6">
        <v>197</v>
      </c>
      <c r="AR311" s="6">
        <v>51</v>
      </c>
    </row>
    <row r="312" spans="1:44" x14ac:dyDescent="0.2">
      <c r="A312" s="6">
        <v>1030172</v>
      </c>
      <c r="B312" s="6">
        <v>1030192</v>
      </c>
      <c r="C312" s="6" t="str">
        <f t="shared" si="16"/>
        <v>Travelway</v>
      </c>
      <c r="D312" s="6" t="str">
        <f t="shared" si="17"/>
        <v>Travelway - Sto:lo-1614m</v>
      </c>
      <c r="E312" s="6" t="str">
        <f t="shared" si="18"/>
        <v>GIS-Modelled Trail 
Stó:lō</v>
      </c>
      <c r="F312" s="6" t="s">
        <v>1717</v>
      </c>
      <c r="G312" s="6" t="str">
        <f t="shared" si="19"/>
        <v>Land</v>
      </c>
      <c r="K312" s="6">
        <v>1030171.905</v>
      </c>
      <c r="L312" s="6">
        <v>1030191.43</v>
      </c>
      <c r="M312" s="6">
        <v>622238</v>
      </c>
      <c r="N312" s="6">
        <v>5474183</v>
      </c>
      <c r="O312" s="6" t="s">
        <v>1114</v>
      </c>
      <c r="P312" s="6" t="s">
        <v>1233</v>
      </c>
      <c r="Q312" s="6" t="s">
        <v>902</v>
      </c>
      <c r="R312" s="6">
        <v>0</v>
      </c>
      <c r="S312" s="6" t="s">
        <v>1733</v>
      </c>
      <c r="T312" s="6" t="s">
        <v>1721</v>
      </c>
      <c r="U312" s="6" t="s">
        <v>1147</v>
      </c>
      <c r="W312" s="6" t="s">
        <v>965</v>
      </c>
      <c r="X312" s="6" t="s">
        <v>1234</v>
      </c>
      <c r="Y312" s="6" t="s">
        <v>906</v>
      </c>
      <c r="Z312" s="6" t="s">
        <v>907</v>
      </c>
      <c r="AA312" s="7">
        <v>44597</v>
      </c>
      <c r="AB312" s="6" t="s">
        <v>908</v>
      </c>
      <c r="AC312" s="6" t="s">
        <v>1149</v>
      </c>
      <c r="AD312" s="6" t="s">
        <v>1149</v>
      </c>
      <c r="AE312" s="6" t="s">
        <v>1149</v>
      </c>
      <c r="AF312" s="6" t="s">
        <v>1149</v>
      </c>
      <c r="AJ312" s="6">
        <v>622228</v>
      </c>
      <c r="AK312" s="6">
        <v>5474165</v>
      </c>
      <c r="AP312" s="6" t="s">
        <v>1637</v>
      </c>
      <c r="AQ312" s="6">
        <v>198</v>
      </c>
      <c r="AR312" s="6">
        <v>52</v>
      </c>
    </row>
    <row r="313" spans="1:44" x14ac:dyDescent="0.2">
      <c r="A313" s="6">
        <v>1030435</v>
      </c>
      <c r="B313" s="6">
        <v>1030454</v>
      </c>
      <c r="C313" s="6" t="str">
        <f t="shared" si="16"/>
        <v>Travelway</v>
      </c>
      <c r="D313" s="6" t="str">
        <f t="shared" si="17"/>
        <v>Travelway - Sto:lo-1614n</v>
      </c>
      <c r="E313" s="6" t="str">
        <f t="shared" si="18"/>
        <v>GIS-Modelled Trail 
Stó:lō</v>
      </c>
      <c r="F313" s="6" t="s">
        <v>1717</v>
      </c>
      <c r="G313" s="6" t="str">
        <f t="shared" si="19"/>
        <v>Land</v>
      </c>
      <c r="K313" s="6">
        <v>1030435.147</v>
      </c>
      <c r="L313" s="6">
        <v>1030453.174</v>
      </c>
      <c r="M313" s="6">
        <v>622138</v>
      </c>
      <c r="N313" s="6">
        <v>5473943</v>
      </c>
      <c r="O313" s="6" t="s">
        <v>1114</v>
      </c>
      <c r="P313" s="6" t="s">
        <v>1235</v>
      </c>
      <c r="Q313" s="6" t="s">
        <v>902</v>
      </c>
      <c r="R313" s="6">
        <v>0</v>
      </c>
      <c r="S313" s="6" t="s">
        <v>1733</v>
      </c>
      <c r="T313" s="6" t="s">
        <v>1721</v>
      </c>
      <c r="U313" s="6" t="s">
        <v>1147</v>
      </c>
      <c r="W313" s="6" t="s">
        <v>965</v>
      </c>
      <c r="X313" s="6" t="s">
        <v>1236</v>
      </c>
      <c r="Y313" s="6" t="s">
        <v>906</v>
      </c>
      <c r="Z313" s="6" t="s">
        <v>907</v>
      </c>
      <c r="AA313" s="7">
        <v>44597</v>
      </c>
      <c r="AB313" s="6" t="s">
        <v>908</v>
      </c>
      <c r="AC313" s="6" t="s">
        <v>1149</v>
      </c>
      <c r="AD313" s="6" t="s">
        <v>1149</v>
      </c>
      <c r="AE313" s="6" t="s">
        <v>1149</v>
      </c>
      <c r="AF313" s="6" t="s">
        <v>1149</v>
      </c>
      <c r="AJ313" s="6">
        <v>622123</v>
      </c>
      <c r="AK313" s="6">
        <v>5473933</v>
      </c>
      <c r="AP313" s="6" t="s">
        <v>1637</v>
      </c>
      <c r="AQ313" s="6">
        <v>199</v>
      </c>
      <c r="AR313" s="6">
        <v>53</v>
      </c>
    </row>
    <row r="314" spans="1:44" x14ac:dyDescent="0.2">
      <c r="A314" s="6">
        <v>1034345</v>
      </c>
      <c r="B314" s="6">
        <v>1034425</v>
      </c>
      <c r="C314" s="6" t="str">
        <f t="shared" si="16"/>
        <v>Travelway</v>
      </c>
      <c r="D314" s="6" t="str">
        <f t="shared" si="17"/>
        <v>Travelway - Sto:lo-1614o</v>
      </c>
      <c r="E314" s="6" t="str">
        <f t="shared" si="18"/>
        <v>GIS-Modelled Trail 
Stó:lō</v>
      </c>
      <c r="F314" s="6" t="s">
        <v>1717</v>
      </c>
      <c r="G314" s="6" t="str">
        <f t="shared" si="19"/>
        <v>Land</v>
      </c>
      <c r="K314" s="6">
        <v>1034344.523</v>
      </c>
      <c r="L314" s="6">
        <v>1034424.569</v>
      </c>
      <c r="M314" s="6">
        <v>620497</v>
      </c>
      <c r="N314" s="6">
        <v>5471202</v>
      </c>
      <c r="O314" s="6" t="s">
        <v>1114</v>
      </c>
      <c r="P314" s="6" t="s">
        <v>1247</v>
      </c>
      <c r="Q314" s="6" t="s">
        <v>902</v>
      </c>
      <c r="R314" s="6">
        <v>0</v>
      </c>
      <c r="S314" s="6" t="s">
        <v>1733</v>
      </c>
      <c r="T314" s="6" t="s">
        <v>1721</v>
      </c>
      <c r="U314" s="6" t="s">
        <v>1147</v>
      </c>
      <c r="W314" s="6" t="s">
        <v>965</v>
      </c>
      <c r="X314" s="6" t="s">
        <v>1248</v>
      </c>
      <c r="Y314" s="6" t="s">
        <v>906</v>
      </c>
      <c r="Z314" s="6" t="s">
        <v>907</v>
      </c>
      <c r="AA314" s="7">
        <v>44597</v>
      </c>
      <c r="AB314" s="6" t="s">
        <v>908</v>
      </c>
      <c r="AC314" s="6" t="s">
        <v>1149</v>
      </c>
      <c r="AD314" s="6" t="s">
        <v>1149</v>
      </c>
      <c r="AE314" s="6" t="s">
        <v>1149</v>
      </c>
      <c r="AF314" s="6" t="s">
        <v>1149</v>
      </c>
      <c r="AJ314" s="6">
        <v>620422</v>
      </c>
      <c r="AK314" s="6">
        <v>5471174</v>
      </c>
      <c r="AP314" s="6" t="s">
        <v>1637</v>
      </c>
      <c r="AQ314" s="6">
        <v>204</v>
      </c>
      <c r="AR314" s="6">
        <v>58</v>
      </c>
    </row>
    <row r="315" spans="1:44" x14ac:dyDescent="0.2">
      <c r="A315" s="6">
        <v>1038008</v>
      </c>
      <c r="B315" s="6">
        <v>1038040</v>
      </c>
      <c r="C315" s="6" t="str">
        <f t="shared" si="16"/>
        <v>Travelway</v>
      </c>
      <c r="D315" s="6" t="str">
        <f t="shared" si="17"/>
        <v>Travelway - Sto:lo-1614p</v>
      </c>
      <c r="E315" s="6" t="str">
        <f t="shared" si="18"/>
        <v>GIS-Modelled Trail 
Stó:lō</v>
      </c>
      <c r="F315" s="6" t="s">
        <v>1717</v>
      </c>
      <c r="G315" s="6" t="str">
        <f t="shared" si="19"/>
        <v>Land</v>
      </c>
      <c r="K315" s="6">
        <v>1038003.861</v>
      </c>
      <c r="L315" s="6">
        <v>1038036.216</v>
      </c>
      <c r="M315" s="6">
        <v>617131</v>
      </c>
      <c r="N315" s="6">
        <v>5471291</v>
      </c>
      <c r="O315" s="6" t="s">
        <v>1114</v>
      </c>
      <c r="P315" s="6" t="s">
        <v>1272</v>
      </c>
      <c r="Q315" s="6" t="s">
        <v>902</v>
      </c>
      <c r="R315" s="6">
        <v>0</v>
      </c>
      <c r="S315" s="6" t="s">
        <v>1733</v>
      </c>
      <c r="T315" s="6" t="s">
        <v>1721</v>
      </c>
      <c r="U315" s="6" t="s">
        <v>1147</v>
      </c>
      <c r="W315" s="6" t="s">
        <v>965</v>
      </c>
      <c r="X315" s="6" t="s">
        <v>1273</v>
      </c>
      <c r="Y315" s="6" t="s">
        <v>906</v>
      </c>
      <c r="Z315" s="6" t="s">
        <v>907</v>
      </c>
      <c r="AA315" s="7">
        <v>44597</v>
      </c>
      <c r="AB315" s="6" t="s">
        <v>908</v>
      </c>
      <c r="AC315" s="6" t="s">
        <v>1149</v>
      </c>
      <c r="AD315" s="6" t="s">
        <v>1149</v>
      </c>
      <c r="AE315" s="6" t="s">
        <v>1149</v>
      </c>
      <c r="AF315" s="6" t="s">
        <v>1149</v>
      </c>
      <c r="AJ315" s="6">
        <v>617103</v>
      </c>
      <c r="AK315" s="6">
        <v>5471274</v>
      </c>
      <c r="AP315" s="6" t="s">
        <v>1637</v>
      </c>
      <c r="AQ315" s="6">
        <v>213</v>
      </c>
      <c r="AR315" s="6">
        <v>67</v>
      </c>
    </row>
    <row r="316" spans="1:44" x14ac:dyDescent="0.2">
      <c r="A316" s="6">
        <v>1040670</v>
      </c>
      <c r="B316" s="6">
        <v>1040683</v>
      </c>
      <c r="C316" s="6" t="str">
        <f t="shared" si="16"/>
        <v>Travelway</v>
      </c>
      <c r="D316" s="6" t="str">
        <f t="shared" si="17"/>
        <v>Travelway - Sto:lo-1614q</v>
      </c>
      <c r="E316" s="6" t="str">
        <f t="shared" si="18"/>
        <v>GIS-Modelled Trail 
Stó:lō</v>
      </c>
      <c r="F316" s="6" t="s">
        <v>1717</v>
      </c>
      <c r="G316" s="6" t="str">
        <f t="shared" si="19"/>
        <v>Land</v>
      </c>
      <c r="K316" s="6">
        <v>1040669.3149999999</v>
      </c>
      <c r="L316" s="6">
        <v>1040682.419</v>
      </c>
      <c r="M316" s="6">
        <v>614695</v>
      </c>
      <c r="N316" s="6">
        <v>5470477</v>
      </c>
      <c r="O316" s="6" t="s">
        <v>1114</v>
      </c>
      <c r="P316" s="6" t="s">
        <v>1289</v>
      </c>
      <c r="Q316" s="6" t="s">
        <v>902</v>
      </c>
      <c r="R316" s="6">
        <v>0</v>
      </c>
      <c r="S316" s="6" t="s">
        <v>1733</v>
      </c>
      <c r="T316" s="6" t="s">
        <v>1721</v>
      </c>
      <c r="U316" s="6" t="s">
        <v>1147</v>
      </c>
      <c r="W316" s="6" t="s">
        <v>965</v>
      </c>
      <c r="X316" s="6" t="s">
        <v>1290</v>
      </c>
      <c r="Y316" s="6" t="s">
        <v>906</v>
      </c>
      <c r="Z316" s="6" t="s">
        <v>907</v>
      </c>
      <c r="AA316" s="7">
        <v>44597</v>
      </c>
      <c r="AB316" s="6" t="s">
        <v>908</v>
      </c>
      <c r="AC316" s="6" t="s">
        <v>1149</v>
      </c>
      <c r="AD316" s="6" t="s">
        <v>1149</v>
      </c>
      <c r="AE316" s="6" t="s">
        <v>1149</v>
      </c>
      <c r="AF316" s="6" t="s">
        <v>1149</v>
      </c>
      <c r="AJ316" s="6">
        <v>614687</v>
      </c>
      <c r="AK316" s="6">
        <v>5470466</v>
      </c>
      <c r="AP316" s="6" t="s">
        <v>1637</v>
      </c>
      <c r="AQ316" s="6">
        <v>220</v>
      </c>
      <c r="AR316" s="6">
        <v>74</v>
      </c>
    </row>
    <row r="317" spans="1:44" x14ac:dyDescent="0.2">
      <c r="A317" s="6">
        <v>1041662</v>
      </c>
      <c r="B317" s="6">
        <v>1041669</v>
      </c>
      <c r="C317" s="6" t="str">
        <f t="shared" si="16"/>
        <v>Travelway</v>
      </c>
      <c r="D317" s="6" t="str">
        <f t="shared" si="17"/>
        <v>Travelway - Sto:lo-1614r</v>
      </c>
      <c r="E317" s="6" t="str">
        <f t="shared" si="18"/>
        <v>GIS-Modelled Trail 
Stó:lō</v>
      </c>
      <c r="F317" s="6" t="s">
        <v>1717</v>
      </c>
      <c r="G317" s="6" t="str">
        <f t="shared" si="19"/>
        <v>Land</v>
      </c>
      <c r="K317" s="6">
        <v>1041661.772</v>
      </c>
      <c r="L317" s="6">
        <v>1041668.964</v>
      </c>
      <c r="M317" s="6">
        <v>613979</v>
      </c>
      <c r="N317" s="6">
        <v>5470048</v>
      </c>
      <c r="O317" s="6" t="s">
        <v>1114</v>
      </c>
      <c r="P317" s="6" t="s">
        <v>1294</v>
      </c>
      <c r="Q317" s="6" t="s">
        <v>902</v>
      </c>
      <c r="R317" s="6">
        <v>0</v>
      </c>
      <c r="S317" s="6" t="s">
        <v>1733</v>
      </c>
      <c r="T317" s="6" t="s">
        <v>1721</v>
      </c>
      <c r="U317" s="6" t="s">
        <v>1147</v>
      </c>
      <c r="W317" s="6" t="s">
        <v>965</v>
      </c>
      <c r="X317" s="6" t="s">
        <v>1295</v>
      </c>
      <c r="Y317" s="6" t="s">
        <v>906</v>
      </c>
      <c r="Z317" s="6" t="s">
        <v>907</v>
      </c>
      <c r="AA317" s="7">
        <v>44597</v>
      </c>
      <c r="AB317" s="6" t="s">
        <v>908</v>
      </c>
      <c r="AC317" s="6" t="s">
        <v>1149</v>
      </c>
      <c r="AD317" s="6" t="s">
        <v>1149</v>
      </c>
      <c r="AE317" s="6" t="s">
        <v>1149</v>
      </c>
      <c r="AF317" s="6" t="s">
        <v>1149</v>
      </c>
      <c r="AJ317" s="6">
        <v>613975</v>
      </c>
      <c r="AK317" s="6">
        <v>5470042</v>
      </c>
      <c r="AP317" s="6" t="s">
        <v>1637</v>
      </c>
      <c r="AQ317" s="6">
        <v>222</v>
      </c>
      <c r="AR317" s="6">
        <v>76</v>
      </c>
    </row>
    <row r="318" spans="1:44" x14ac:dyDescent="0.2">
      <c r="A318" s="6">
        <v>1037281</v>
      </c>
      <c r="B318" s="6">
        <v>1037328</v>
      </c>
      <c r="C318" s="6" t="str">
        <f t="shared" si="16"/>
        <v>Travelway</v>
      </c>
      <c r="D318" s="6" t="str">
        <f t="shared" si="17"/>
        <v>Travelway - Sto:lo-75e</v>
      </c>
      <c r="E318" s="6" t="str">
        <f t="shared" si="18"/>
        <v>GIS-Modelled Trail - Travel [not identified in CHOA under SHED #] 
Stó:lō</v>
      </c>
      <c r="F318" s="6" t="s">
        <v>1717</v>
      </c>
      <c r="G318" s="6" t="str">
        <f t="shared" si="19"/>
        <v>Land</v>
      </c>
      <c r="K318" s="6">
        <v>1037280.737</v>
      </c>
      <c r="L318" s="6">
        <v>1037327.621</v>
      </c>
      <c r="M318" s="6">
        <v>617736</v>
      </c>
      <c r="N318" s="6">
        <v>5471477</v>
      </c>
      <c r="O318" s="6" t="s">
        <v>1114</v>
      </c>
      <c r="P318" s="6" t="s">
        <v>1263</v>
      </c>
      <c r="Q318" s="6" t="s">
        <v>902</v>
      </c>
      <c r="R318" s="6">
        <v>0</v>
      </c>
      <c r="S318" s="6" t="s">
        <v>1733</v>
      </c>
      <c r="T318" s="6" t="s">
        <v>1721</v>
      </c>
      <c r="U318" s="6" t="s">
        <v>1264</v>
      </c>
      <c r="W318" s="6" t="s">
        <v>904</v>
      </c>
      <c r="X318" s="6" t="s">
        <v>1265</v>
      </c>
      <c r="Y318" s="6" t="s">
        <v>906</v>
      </c>
      <c r="Z318" s="6" t="s">
        <v>907</v>
      </c>
      <c r="AA318" s="7">
        <v>44597</v>
      </c>
      <c r="AB318" s="6" t="s">
        <v>908</v>
      </c>
      <c r="AC318" s="6" t="s">
        <v>1149</v>
      </c>
      <c r="AD318" s="6" t="s">
        <v>1149</v>
      </c>
      <c r="AE318" s="6" t="s">
        <v>1149</v>
      </c>
      <c r="AF318" s="6" t="s">
        <v>1149</v>
      </c>
      <c r="AJ318" s="6">
        <v>617695</v>
      </c>
      <c r="AK318" s="6">
        <v>5471465</v>
      </c>
      <c r="AP318" s="6" t="s">
        <v>1637</v>
      </c>
    </row>
    <row r="319" spans="1:44" x14ac:dyDescent="0.2">
      <c r="A319" s="6">
        <v>1038175</v>
      </c>
      <c r="B319" s="6">
        <v>1038252</v>
      </c>
      <c r="C319" s="6" t="str">
        <f t="shared" si="16"/>
        <v>Travelway</v>
      </c>
      <c r="D319" s="6" t="str">
        <f t="shared" si="17"/>
        <v>Travelway - Sto:lo-75f</v>
      </c>
      <c r="E319" s="6" t="str">
        <f t="shared" si="18"/>
        <v>GIS-Modelled Trail - Travel [not identified in CHOA under SHED #] 
Stó:lō</v>
      </c>
      <c r="F319" s="6" t="s">
        <v>1717</v>
      </c>
      <c r="G319" s="6" t="str">
        <f t="shared" si="19"/>
        <v>Land</v>
      </c>
      <c r="K319" s="6">
        <v>1038174.5820000001</v>
      </c>
      <c r="L319" s="6">
        <v>1038251.857</v>
      </c>
      <c r="M319" s="6">
        <v>616978</v>
      </c>
      <c r="N319" s="6">
        <v>5471229</v>
      </c>
      <c r="O319" s="6" t="s">
        <v>1114</v>
      </c>
      <c r="P319" s="6" t="s">
        <v>1274</v>
      </c>
      <c r="Q319" s="6" t="s">
        <v>902</v>
      </c>
      <c r="R319" s="6">
        <v>0</v>
      </c>
      <c r="S319" s="6" t="s">
        <v>1733</v>
      </c>
      <c r="T319" s="6" t="s">
        <v>1721</v>
      </c>
      <c r="U319" s="6" t="s">
        <v>1264</v>
      </c>
      <c r="W319" s="6" t="s">
        <v>965</v>
      </c>
      <c r="X319" s="6" t="s">
        <v>1275</v>
      </c>
      <c r="Y319" s="6" t="s">
        <v>906</v>
      </c>
      <c r="Z319" s="6" t="s">
        <v>907</v>
      </c>
      <c r="AA319" s="7">
        <v>44597</v>
      </c>
      <c r="AB319" s="6" t="s">
        <v>908</v>
      </c>
      <c r="AC319" s="6" t="s">
        <v>1149</v>
      </c>
      <c r="AD319" s="6" t="s">
        <v>1149</v>
      </c>
      <c r="AE319" s="6" t="s">
        <v>1149</v>
      </c>
      <c r="AF319" s="6" t="s">
        <v>1149</v>
      </c>
      <c r="AJ319" s="6">
        <v>616902</v>
      </c>
      <c r="AK319" s="6">
        <v>5471215</v>
      </c>
      <c r="AP319" s="6" t="s">
        <v>1637</v>
      </c>
    </row>
    <row r="320" spans="1:44" x14ac:dyDescent="0.2">
      <c r="A320" s="6">
        <v>1038471</v>
      </c>
      <c r="B320" s="6">
        <v>1039324</v>
      </c>
      <c r="C320" s="6" t="str">
        <f t="shared" si="16"/>
        <v>Travelway</v>
      </c>
      <c r="D320" s="6" t="str">
        <f t="shared" si="17"/>
        <v>Travelway - Sto:lo-75h</v>
      </c>
      <c r="E320" s="6" t="str">
        <f t="shared" si="18"/>
        <v>GIS-Modelled Trail - Travel [not identified in CHOA under SHED #] 
Stó:lō</v>
      </c>
      <c r="F320" s="6" t="s">
        <v>1717</v>
      </c>
      <c r="G320" s="6" t="str">
        <f t="shared" si="19"/>
        <v>Land</v>
      </c>
      <c r="K320" s="6">
        <v>1039323.452</v>
      </c>
      <c r="L320" s="6">
        <v>1039428.866</v>
      </c>
      <c r="M320" s="6">
        <v>615910</v>
      </c>
      <c r="N320" s="6">
        <v>5470975</v>
      </c>
      <c r="O320" s="6" t="s">
        <v>1114</v>
      </c>
      <c r="P320" s="6" t="s">
        <v>1276</v>
      </c>
      <c r="Q320" s="6" t="s">
        <v>902</v>
      </c>
      <c r="R320" s="6">
        <v>0</v>
      </c>
      <c r="S320" s="6" t="s">
        <v>1733</v>
      </c>
      <c r="T320" s="6" t="s">
        <v>1721</v>
      </c>
      <c r="U320" s="6" t="s">
        <v>1264</v>
      </c>
      <c r="W320" s="6" t="s">
        <v>965</v>
      </c>
      <c r="X320" s="6" t="s">
        <v>1277</v>
      </c>
      <c r="Y320" s="6" t="s">
        <v>906</v>
      </c>
      <c r="Z320" s="6" t="s">
        <v>907</v>
      </c>
      <c r="AA320" s="7">
        <v>44597</v>
      </c>
      <c r="AB320" s="6" t="s">
        <v>908</v>
      </c>
      <c r="AC320" s="6" t="s">
        <v>1149</v>
      </c>
      <c r="AD320" s="6" t="s">
        <v>1149</v>
      </c>
      <c r="AE320" s="6" t="s">
        <v>1149</v>
      </c>
      <c r="AF320" s="6" t="s">
        <v>1149</v>
      </c>
      <c r="AJ320" s="6">
        <v>615811</v>
      </c>
      <c r="AK320" s="6">
        <v>5470969</v>
      </c>
      <c r="AP320" s="6" t="s">
        <v>1637</v>
      </c>
    </row>
    <row r="321" spans="1:44" x14ac:dyDescent="0.2">
      <c r="A321" s="6">
        <v>1038529</v>
      </c>
      <c r="B321" s="6">
        <v>1038651</v>
      </c>
      <c r="C321" s="6" t="str">
        <f t="shared" si="16"/>
        <v>Travelway</v>
      </c>
      <c r="D321" s="6" t="str">
        <f t="shared" si="17"/>
        <v>Travelway - Sto:lo-75g</v>
      </c>
      <c r="E321" s="6" t="str">
        <f t="shared" si="18"/>
        <v>GIS-Modelled Trail - Travel [not identified in CHOA under SHED #] 
Stó:lō</v>
      </c>
      <c r="F321" s="6" t="s">
        <v>1717</v>
      </c>
      <c r="G321" s="6" t="str">
        <f t="shared" si="19"/>
        <v>Land</v>
      </c>
      <c r="K321" s="6">
        <v>1038528.231</v>
      </c>
      <c r="L321" s="6">
        <v>1038650.709</v>
      </c>
      <c r="M321" s="6">
        <v>616653</v>
      </c>
      <c r="N321" s="6">
        <v>5471105</v>
      </c>
      <c r="O321" s="6" t="s">
        <v>1114</v>
      </c>
      <c r="P321" s="6" t="s">
        <v>1278</v>
      </c>
      <c r="Q321" s="6" t="s">
        <v>902</v>
      </c>
      <c r="R321" s="6">
        <v>0</v>
      </c>
      <c r="S321" s="6" t="s">
        <v>1733</v>
      </c>
      <c r="T321" s="6" t="s">
        <v>1721</v>
      </c>
      <c r="U321" s="6" t="s">
        <v>1264</v>
      </c>
      <c r="W321" s="6" t="s">
        <v>1279</v>
      </c>
      <c r="X321" s="6" t="s">
        <v>1280</v>
      </c>
      <c r="Y321" s="6" t="s">
        <v>906</v>
      </c>
      <c r="Z321" s="6" t="s">
        <v>907</v>
      </c>
      <c r="AA321" s="7">
        <v>44597</v>
      </c>
      <c r="AB321" s="6" t="s">
        <v>908</v>
      </c>
      <c r="AC321" s="6" t="s">
        <v>1149</v>
      </c>
      <c r="AD321" s="6" t="s">
        <v>1149</v>
      </c>
      <c r="AE321" s="6" t="s">
        <v>1149</v>
      </c>
      <c r="AF321" s="6" t="s">
        <v>1149</v>
      </c>
      <c r="AJ321" s="6">
        <v>616538</v>
      </c>
      <c r="AK321" s="6">
        <v>5471063</v>
      </c>
      <c r="AP321" s="6" t="s">
        <v>1637</v>
      </c>
    </row>
    <row r="322" spans="1:44" x14ac:dyDescent="0.2">
      <c r="A322" s="6">
        <v>1037281</v>
      </c>
      <c r="B322" s="6">
        <v>1037328</v>
      </c>
      <c r="C322" s="6" t="str">
        <f t="shared" si="16"/>
        <v>Travelway</v>
      </c>
      <c r="D322" s="6" t="str">
        <f t="shared" si="17"/>
        <v>Travelway - Sto:lo-75e</v>
      </c>
      <c r="E322" s="6" t="str">
        <f t="shared" si="18"/>
        <v>GIS-Modelled Trail - Travel [not identified in CHOA under SHED #] 
Stó:lō</v>
      </c>
      <c r="F322" s="6" t="s">
        <v>1717</v>
      </c>
      <c r="G322" s="6" t="str">
        <f t="shared" si="19"/>
        <v>Land</v>
      </c>
      <c r="K322" s="6">
        <v>1037280.737</v>
      </c>
      <c r="L322" s="6">
        <v>1037327.621</v>
      </c>
      <c r="M322" s="6">
        <v>617736</v>
      </c>
      <c r="N322" s="6">
        <v>5471477</v>
      </c>
      <c r="O322" s="6" t="s">
        <v>1114</v>
      </c>
      <c r="P322" s="6" t="s">
        <v>1263</v>
      </c>
      <c r="Q322" s="6" t="s">
        <v>902</v>
      </c>
      <c r="R322" s="6">
        <v>0</v>
      </c>
      <c r="S322" s="6" t="s">
        <v>1733</v>
      </c>
      <c r="T322" s="6" t="s">
        <v>1721</v>
      </c>
      <c r="U322" s="6" t="s">
        <v>1264</v>
      </c>
      <c r="W322" s="6" t="s">
        <v>904</v>
      </c>
      <c r="X322" s="6" t="s">
        <v>1265</v>
      </c>
      <c r="Y322" s="6" t="s">
        <v>906</v>
      </c>
      <c r="Z322" s="6" t="s">
        <v>907</v>
      </c>
      <c r="AA322" s="7">
        <v>44597</v>
      </c>
      <c r="AB322" s="6" t="s">
        <v>908</v>
      </c>
      <c r="AC322" s="6" t="s">
        <v>1149</v>
      </c>
      <c r="AD322" s="6" t="s">
        <v>1149</v>
      </c>
      <c r="AE322" s="6" t="s">
        <v>1149</v>
      </c>
      <c r="AF322" s="6" t="s">
        <v>1149</v>
      </c>
      <c r="AJ322" s="6">
        <v>617695</v>
      </c>
      <c r="AK322" s="6">
        <v>5471465</v>
      </c>
      <c r="AP322" s="6" t="s">
        <v>1637</v>
      </c>
    </row>
    <row r="323" spans="1:44" x14ac:dyDescent="0.2">
      <c r="A323" s="6">
        <v>1038175</v>
      </c>
      <c r="B323" s="6">
        <v>1038252</v>
      </c>
      <c r="C323" s="6" t="str">
        <f t="shared" ref="C323:C386" si="20">T323</f>
        <v>Travelway</v>
      </c>
      <c r="D323" s="6" t="str">
        <f t="shared" ref="D323:D386" si="21">_xlfn.CONCAT(T323," - ",P323)</f>
        <v>Travelway - Sto:lo-75f</v>
      </c>
      <c r="E323" s="6" t="str">
        <f t="shared" ref="E323:E386" si="22">U323</f>
        <v>GIS-Modelled Trail - Travel [not identified in CHOA under SHED #] 
Stó:lō</v>
      </c>
      <c r="F323" s="6" t="s">
        <v>1717</v>
      </c>
      <c r="G323" s="6" t="str">
        <f t="shared" ref="G323:G386" si="23">S323</f>
        <v>Land</v>
      </c>
      <c r="K323" s="6">
        <v>1038174.5820000001</v>
      </c>
      <c r="L323" s="6">
        <v>1038251.857</v>
      </c>
      <c r="M323" s="6">
        <v>616978</v>
      </c>
      <c r="N323" s="6">
        <v>5471229</v>
      </c>
      <c r="O323" s="6" t="s">
        <v>1114</v>
      </c>
      <c r="P323" s="6" t="s">
        <v>1274</v>
      </c>
      <c r="Q323" s="6" t="s">
        <v>902</v>
      </c>
      <c r="R323" s="6">
        <v>0</v>
      </c>
      <c r="S323" s="6" t="s">
        <v>1733</v>
      </c>
      <c r="T323" s="6" t="s">
        <v>1721</v>
      </c>
      <c r="U323" s="6" t="s">
        <v>1264</v>
      </c>
      <c r="W323" s="6" t="s">
        <v>965</v>
      </c>
      <c r="X323" s="6" t="s">
        <v>1275</v>
      </c>
      <c r="Y323" s="6" t="s">
        <v>906</v>
      </c>
      <c r="Z323" s="6" t="s">
        <v>907</v>
      </c>
      <c r="AA323" s="7">
        <v>44597</v>
      </c>
      <c r="AB323" s="6" t="s">
        <v>908</v>
      </c>
      <c r="AC323" s="6" t="s">
        <v>1149</v>
      </c>
      <c r="AD323" s="6" t="s">
        <v>1149</v>
      </c>
      <c r="AE323" s="6" t="s">
        <v>1149</v>
      </c>
      <c r="AF323" s="6" t="s">
        <v>1149</v>
      </c>
      <c r="AJ323" s="6">
        <v>616902</v>
      </c>
      <c r="AK323" s="6">
        <v>5471215</v>
      </c>
      <c r="AP323" s="6" t="s">
        <v>1637</v>
      </c>
    </row>
    <row r="324" spans="1:44" x14ac:dyDescent="0.2">
      <c r="A324" s="6">
        <v>1038471</v>
      </c>
      <c r="B324" s="6">
        <v>1039324</v>
      </c>
      <c r="C324" s="6" t="str">
        <f t="shared" si="20"/>
        <v>Travelway</v>
      </c>
      <c r="D324" s="6" t="str">
        <f t="shared" si="21"/>
        <v>Travelway - Sto:lo-75h</v>
      </c>
      <c r="E324" s="6" t="str">
        <f t="shared" si="22"/>
        <v>GIS-Modelled Trail - Travel [not identified in CHOA under SHED #] 
Stó:lō</v>
      </c>
      <c r="F324" s="6" t="s">
        <v>1717</v>
      </c>
      <c r="G324" s="6" t="str">
        <f t="shared" si="23"/>
        <v>Land</v>
      </c>
      <c r="K324" s="6">
        <v>1039323.452</v>
      </c>
      <c r="L324" s="6">
        <v>1039428.866</v>
      </c>
      <c r="M324" s="6">
        <v>615910</v>
      </c>
      <c r="N324" s="6">
        <v>5470975</v>
      </c>
      <c r="O324" s="6" t="s">
        <v>1114</v>
      </c>
      <c r="P324" s="6" t="s">
        <v>1276</v>
      </c>
      <c r="Q324" s="6" t="s">
        <v>902</v>
      </c>
      <c r="R324" s="6">
        <v>0</v>
      </c>
      <c r="S324" s="6" t="s">
        <v>1733</v>
      </c>
      <c r="T324" s="6" t="s">
        <v>1721</v>
      </c>
      <c r="U324" s="6" t="s">
        <v>1264</v>
      </c>
      <c r="W324" s="6" t="s">
        <v>965</v>
      </c>
      <c r="X324" s="6" t="s">
        <v>1277</v>
      </c>
      <c r="Y324" s="6" t="s">
        <v>906</v>
      </c>
      <c r="Z324" s="6" t="s">
        <v>907</v>
      </c>
      <c r="AA324" s="7">
        <v>44597</v>
      </c>
      <c r="AB324" s="6" t="s">
        <v>908</v>
      </c>
      <c r="AC324" s="6" t="s">
        <v>1149</v>
      </c>
      <c r="AD324" s="6" t="s">
        <v>1149</v>
      </c>
      <c r="AE324" s="6" t="s">
        <v>1149</v>
      </c>
      <c r="AF324" s="6" t="s">
        <v>1149</v>
      </c>
      <c r="AJ324" s="6">
        <v>615811</v>
      </c>
      <c r="AK324" s="6">
        <v>5470969</v>
      </c>
      <c r="AP324" s="6" t="s">
        <v>1637</v>
      </c>
    </row>
    <row r="325" spans="1:44" x14ac:dyDescent="0.2">
      <c r="A325" s="6">
        <v>1038529</v>
      </c>
      <c r="B325" s="6">
        <v>1038651</v>
      </c>
      <c r="C325" s="6" t="str">
        <f t="shared" si="20"/>
        <v>Travelway</v>
      </c>
      <c r="D325" s="6" t="str">
        <f t="shared" si="21"/>
        <v>Travelway - Sto:lo-75g</v>
      </c>
      <c r="E325" s="6" t="str">
        <f t="shared" si="22"/>
        <v>GIS-Modelled Trail - Travel [not identified in CHOA under SHED #] 
Stó:lō</v>
      </c>
      <c r="F325" s="6" t="s">
        <v>1717</v>
      </c>
      <c r="G325" s="6" t="str">
        <f t="shared" si="23"/>
        <v>Land</v>
      </c>
      <c r="K325" s="6">
        <v>1038528.231</v>
      </c>
      <c r="L325" s="6">
        <v>1038650.709</v>
      </c>
      <c r="M325" s="6">
        <v>616653</v>
      </c>
      <c r="N325" s="6">
        <v>5471105</v>
      </c>
      <c r="O325" s="6" t="s">
        <v>1114</v>
      </c>
      <c r="P325" s="6" t="s">
        <v>1278</v>
      </c>
      <c r="Q325" s="6" t="s">
        <v>902</v>
      </c>
      <c r="R325" s="6">
        <v>0</v>
      </c>
      <c r="S325" s="6" t="s">
        <v>1733</v>
      </c>
      <c r="T325" s="6" t="s">
        <v>1721</v>
      </c>
      <c r="U325" s="6" t="s">
        <v>1264</v>
      </c>
      <c r="W325" s="6" t="s">
        <v>1279</v>
      </c>
      <c r="X325" s="6" t="s">
        <v>1280</v>
      </c>
      <c r="Y325" s="6" t="s">
        <v>906</v>
      </c>
      <c r="Z325" s="6" t="s">
        <v>907</v>
      </c>
      <c r="AA325" s="7">
        <v>44597</v>
      </c>
      <c r="AB325" s="6" t="s">
        <v>908</v>
      </c>
      <c r="AC325" s="6" t="s">
        <v>1149</v>
      </c>
      <c r="AD325" s="6" t="s">
        <v>1149</v>
      </c>
      <c r="AE325" s="6" t="s">
        <v>1149</v>
      </c>
      <c r="AF325" s="6" t="s">
        <v>1149</v>
      </c>
      <c r="AJ325" s="6">
        <v>616538</v>
      </c>
      <c r="AK325" s="6">
        <v>5471063</v>
      </c>
      <c r="AP325" s="6" t="s">
        <v>1637</v>
      </c>
    </row>
    <row r="326" spans="1:44" x14ac:dyDescent="0.2">
      <c r="A326" s="6">
        <v>1037281</v>
      </c>
      <c r="B326" s="6">
        <v>1037328</v>
      </c>
      <c r="C326" s="6" t="str">
        <f t="shared" si="20"/>
        <v>Travelway</v>
      </c>
      <c r="D326" s="6" t="str">
        <f t="shared" si="21"/>
        <v>Travelway - Sto:lo-75e</v>
      </c>
      <c r="E326" s="6" t="str">
        <f t="shared" si="22"/>
        <v>GIS-Modelled Trail - Travel [not identified in CHOA under SHED #] 
Stó:lō</v>
      </c>
      <c r="F326" s="6" t="s">
        <v>1717</v>
      </c>
      <c r="G326" s="6" t="str">
        <f t="shared" si="23"/>
        <v>Land</v>
      </c>
      <c r="K326" s="6">
        <v>1037280.737</v>
      </c>
      <c r="L326" s="6">
        <v>1037327.621</v>
      </c>
      <c r="M326" s="6">
        <v>617736</v>
      </c>
      <c r="N326" s="6">
        <v>5471477</v>
      </c>
      <c r="O326" s="6" t="s">
        <v>1114</v>
      </c>
      <c r="P326" s="6" t="s">
        <v>1263</v>
      </c>
      <c r="Q326" s="6" t="s">
        <v>902</v>
      </c>
      <c r="R326" s="6">
        <v>0</v>
      </c>
      <c r="S326" s="6" t="s">
        <v>1733</v>
      </c>
      <c r="T326" s="6" t="s">
        <v>1721</v>
      </c>
      <c r="U326" s="6" t="s">
        <v>1264</v>
      </c>
      <c r="W326" s="6" t="s">
        <v>904</v>
      </c>
      <c r="X326" s="6" t="s">
        <v>1265</v>
      </c>
      <c r="Y326" s="6" t="s">
        <v>906</v>
      </c>
      <c r="Z326" s="6" t="s">
        <v>907</v>
      </c>
      <c r="AA326" s="7">
        <v>44597</v>
      </c>
      <c r="AB326" s="6" t="s">
        <v>908</v>
      </c>
      <c r="AC326" s="6" t="s">
        <v>1149</v>
      </c>
      <c r="AD326" s="6" t="s">
        <v>1149</v>
      </c>
      <c r="AE326" s="6" t="s">
        <v>1149</v>
      </c>
      <c r="AF326" s="6" t="s">
        <v>1149</v>
      </c>
      <c r="AJ326" s="6">
        <v>617695</v>
      </c>
      <c r="AK326" s="6">
        <v>5471465</v>
      </c>
      <c r="AP326" s="6" t="s">
        <v>1637</v>
      </c>
      <c r="AQ326" s="6">
        <v>64</v>
      </c>
    </row>
    <row r="327" spans="1:44" x14ac:dyDescent="0.2">
      <c r="A327" s="6">
        <v>1038175</v>
      </c>
      <c r="B327" s="6">
        <v>1038252</v>
      </c>
      <c r="C327" s="6" t="str">
        <f t="shared" si="20"/>
        <v>Travelway</v>
      </c>
      <c r="D327" s="6" t="str">
        <f t="shared" si="21"/>
        <v>Travelway - Sto:lo-75f</v>
      </c>
      <c r="E327" s="6" t="str">
        <f t="shared" si="22"/>
        <v>GIS-Modelled Trail - Travel [not identified in CHOA under SHED #] 
Stó:lō</v>
      </c>
      <c r="F327" s="6" t="s">
        <v>1717</v>
      </c>
      <c r="G327" s="6" t="str">
        <f t="shared" si="23"/>
        <v>Land</v>
      </c>
      <c r="K327" s="6">
        <v>1038174.5820000001</v>
      </c>
      <c r="L327" s="6">
        <v>1038251.857</v>
      </c>
      <c r="M327" s="6">
        <v>616978</v>
      </c>
      <c r="N327" s="6">
        <v>5471229</v>
      </c>
      <c r="O327" s="6" t="s">
        <v>1114</v>
      </c>
      <c r="P327" s="6" t="s">
        <v>1274</v>
      </c>
      <c r="Q327" s="6" t="s">
        <v>902</v>
      </c>
      <c r="R327" s="6">
        <v>0</v>
      </c>
      <c r="S327" s="6" t="s">
        <v>1733</v>
      </c>
      <c r="T327" s="6" t="s">
        <v>1721</v>
      </c>
      <c r="U327" s="6" t="s">
        <v>1264</v>
      </c>
      <c r="W327" s="6" t="s">
        <v>965</v>
      </c>
      <c r="X327" s="6" t="s">
        <v>1275</v>
      </c>
      <c r="Y327" s="6" t="s">
        <v>906</v>
      </c>
      <c r="Z327" s="6" t="s">
        <v>907</v>
      </c>
      <c r="AA327" s="7">
        <v>44597</v>
      </c>
      <c r="AB327" s="6" t="s">
        <v>908</v>
      </c>
      <c r="AC327" s="6" t="s">
        <v>1149</v>
      </c>
      <c r="AD327" s="6" t="s">
        <v>1149</v>
      </c>
      <c r="AE327" s="6" t="s">
        <v>1149</v>
      </c>
      <c r="AF327" s="6" t="s">
        <v>1149</v>
      </c>
      <c r="AJ327" s="6">
        <v>616902</v>
      </c>
      <c r="AK327" s="6">
        <v>5471215</v>
      </c>
      <c r="AP327" s="6" t="s">
        <v>1637</v>
      </c>
      <c r="AQ327" s="6">
        <v>68</v>
      </c>
    </row>
    <row r="328" spans="1:44" x14ac:dyDescent="0.2">
      <c r="A328" s="6">
        <v>1038471</v>
      </c>
      <c r="B328" s="6">
        <v>1039324</v>
      </c>
      <c r="C328" s="6" t="str">
        <f t="shared" si="20"/>
        <v>Travelway</v>
      </c>
      <c r="D328" s="6" t="str">
        <f t="shared" si="21"/>
        <v>Travelway - Sto:lo-75h</v>
      </c>
      <c r="E328" s="6" t="str">
        <f t="shared" si="22"/>
        <v>GIS-Modelled Trail - Travel [not identified in CHOA under SHED #] 
Stó:lō</v>
      </c>
      <c r="F328" s="6" t="s">
        <v>1717</v>
      </c>
      <c r="G328" s="6" t="str">
        <f t="shared" si="23"/>
        <v>Land</v>
      </c>
      <c r="K328" s="6">
        <v>1039323.452</v>
      </c>
      <c r="L328" s="6">
        <v>1039428.866</v>
      </c>
      <c r="M328" s="6">
        <v>615910</v>
      </c>
      <c r="N328" s="6">
        <v>5470975</v>
      </c>
      <c r="O328" s="6" t="s">
        <v>1114</v>
      </c>
      <c r="P328" s="6" t="s">
        <v>1276</v>
      </c>
      <c r="Q328" s="6" t="s">
        <v>902</v>
      </c>
      <c r="R328" s="6">
        <v>0</v>
      </c>
      <c r="S328" s="6" t="s">
        <v>1733</v>
      </c>
      <c r="T328" s="6" t="s">
        <v>1721</v>
      </c>
      <c r="U328" s="6" t="s">
        <v>1264</v>
      </c>
      <c r="W328" s="6" t="s">
        <v>965</v>
      </c>
      <c r="X328" s="6" t="s">
        <v>1277</v>
      </c>
      <c r="Y328" s="6" t="s">
        <v>906</v>
      </c>
      <c r="Z328" s="6" t="s">
        <v>907</v>
      </c>
      <c r="AA328" s="7">
        <v>44597</v>
      </c>
      <c r="AB328" s="6" t="s">
        <v>908</v>
      </c>
      <c r="AC328" s="6" t="s">
        <v>1149</v>
      </c>
      <c r="AD328" s="6" t="s">
        <v>1149</v>
      </c>
      <c r="AE328" s="6" t="s">
        <v>1149</v>
      </c>
      <c r="AF328" s="6" t="s">
        <v>1149</v>
      </c>
      <c r="AJ328" s="6">
        <v>615811</v>
      </c>
      <c r="AK328" s="6">
        <v>5470969</v>
      </c>
      <c r="AP328" s="6" t="s">
        <v>1637</v>
      </c>
      <c r="AQ328" s="6">
        <v>69</v>
      </c>
    </row>
    <row r="329" spans="1:44" x14ac:dyDescent="0.2">
      <c r="A329" s="6">
        <v>1038529</v>
      </c>
      <c r="B329" s="6">
        <v>1038651</v>
      </c>
      <c r="C329" s="6" t="str">
        <f t="shared" si="20"/>
        <v>Travelway</v>
      </c>
      <c r="D329" s="6" t="str">
        <f t="shared" si="21"/>
        <v>Travelway - Sto:lo-75g</v>
      </c>
      <c r="E329" s="6" t="str">
        <f t="shared" si="22"/>
        <v>GIS-Modelled Trail - Travel [not identified in CHOA under SHED #] 
Stó:lō</v>
      </c>
      <c r="F329" s="6" t="s">
        <v>1717</v>
      </c>
      <c r="G329" s="6" t="str">
        <f t="shared" si="23"/>
        <v>Land</v>
      </c>
      <c r="K329" s="6">
        <v>1038528.231</v>
      </c>
      <c r="L329" s="6">
        <v>1038650.709</v>
      </c>
      <c r="M329" s="6">
        <v>616653</v>
      </c>
      <c r="N329" s="6">
        <v>5471105</v>
      </c>
      <c r="O329" s="6" t="s">
        <v>1114</v>
      </c>
      <c r="P329" s="6" t="s">
        <v>1278</v>
      </c>
      <c r="Q329" s="6" t="s">
        <v>902</v>
      </c>
      <c r="R329" s="6">
        <v>0</v>
      </c>
      <c r="S329" s="6" t="s">
        <v>1733</v>
      </c>
      <c r="T329" s="6" t="s">
        <v>1721</v>
      </c>
      <c r="U329" s="6" t="s">
        <v>1264</v>
      </c>
      <c r="W329" s="6" t="s">
        <v>1279</v>
      </c>
      <c r="X329" s="6" t="s">
        <v>1280</v>
      </c>
      <c r="Y329" s="6" t="s">
        <v>906</v>
      </c>
      <c r="Z329" s="6" t="s">
        <v>907</v>
      </c>
      <c r="AA329" s="7">
        <v>44597</v>
      </c>
      <c r="AB329" s="6" t="s">
        <v>908</v>
      </c>
      <c r="AC329" s="6" t="s">
        <v>1149</v>
      </c>
      <c r="AD329" s="6" t="s">
        <v>1149</v>
      </c>
      <c r="AE329" s="6" t="s">
        <v>1149</v>
      </c>
      <c r="AF329" s="6" t="s">
        <v>1149</v>
      </c>
      <c r="AJ329" s="6">
        <v>616538</v>
      </c>
      <c r="AK329" s="6">
        <v>5471063</v>
      </c>
      <c r="AP329" s="6" t="s">
        <v>1637</v>
      </c>
      <c r="AQ329" s="6">
        <v>70</v>
      </c>
    </row>
    <row r="330" spans="1:44" x14ac:dyDescent="0.2">
      <c r="A330" s="6">
        <v>1037281</v>
      </c>
      <c r="B330" s="6">
        <v>1037328</v>
      </c>
      <c r="C330" s="6" t="str">
        <f t="shared" si="20"/>
        <v>Travelway</v>
      </c>
      <c r="D330" s="6" t="str">
        <f t="shared" si="21"/>
        <v>Travelway - Sto:lo-75e</v>
      </c>
      <c r="E330" s="6" t="str">
        <f t="shared" si="22"/>
        <v>GIS-Modelled Trail - Travel [not identified in CHOA under SHED #] 
Stó:lō</v>
      </c>
      <c r="F330" s="6" t="s">
        <v>1717</v>
      </c>
      <c r="G330" s="6" t="str">
        <f t="shared" si="23"/>
        <v>Land</v>
      </c>
      <c r="K330" s="6">
        <v>1037280.737</v>
      </c>
      <c r="L330" s="6">
        <v>1037327.621</v>
      </c>
      <c r="M330" s="6">
        <v>617736</v>
      </c>
      <c r="N330" s="6">
        <v>5471477</v>
      </c>
      <c r="O330" s="6" t="s">
        <v>1114</v>
      </c>
      <c r="P330" s="6" t="s">
        <v>1263</v>
      </c>
      <c r="Q330" s="6" t="s">
        <v>902</v>
      </c>
      <c r="R330" s="6">
        <v>0</v>
      </c>
      <c r="S330" s="6" t="s">
        <v>1733</v>
      </c>
      <c r="T330" s="6" t="s">
        <v>1721</v>
      </c>
      <c r="U330" s="6" t="s">
        <v>1264</v>
      </c>
      <c r="W330" s="6" t="s">
        <v>904</v>
      </c>
      <c r="X330" s="6" t="s">
        <v>1265</v>
      </c>
      <c r="Y330" s="6" t="s">
        <v>906</v>
      </c>
      <c r="Z330" s="6" t="s">
        <v>907</v>
      </c>
      <c r="AA330" s="7">
        <v>44597</v>
      </c>
      <c r="AB330" s="6" t="s">
        <v>908</v>
      </c>
      <c r="AC330" s="6" t="s">
        <v>1149</v>
      </c>
      <c r="AD330" s="6" t="s">
        <v>1149</v>
      </c>
      <c r="AE330" s="6" t="s">
        <v>1149</v>
      </c>
      <c r="AF330" s="6" t="s">
        <v>1149</v>
      </c>
      <c r="AJ330" s="6">
        <v>617695</v>
      </c>
      <c r="AK330" s="6">
        <v>5471465</v>
      </c>
      <c r="AP330" s="6" t="s">
        <v>1637</v>
      </c>
      <c r="AQ330" s="6">
        <v>210</v>
      </c>
      <c r="AR330" s="6">
        <v>64</v>
      </c>
    </row>
    <row r="331" spans="1:44" x14ac:dyDescent="0.2">
      <c r="A331" s="6">
        <v>1038175</v>
      </c>
      <c r="B331" s="6">
        <v>1038252</v>
      </c>
      <c r="C331" s="6" t="str">
        <f t="shared" si="20"/>
        <v>Travelway</v>
      </c>
      <c r="D331" s="6" t="str">
        <f t="shared" si="21"/>
        <v>Travelway - Sto:lo-75f</v>
      </c>
      <c r="E331" s="6" t="str">
        <f t="shared" si="22"/>
        <v>GIS-Modelled Trail - Travel [not identified in CHOA under SHED #] 
Stó:lō</v>
      </c>
      <c r="F331" s="6" t="s">
        <v>1717</v>
      </c>
      <c r="G331" s="6" t="str">
        <f t="shared" si="23"/>
        <v>Land</v>
      </c>
      <c r="K331" s="6">
        <v>1038174.5820000001</v>
      </c>
      <c r="L331" s="6">
        <v>1038251.857</v>
      </c>
      <c r="M331" s="6">
        <v>616978</v>
      </c>
      <c r="N331" s="6">
        <v>5471229</v>
      </c>
      <c r="O331" s="6" t="s">
        <v>1114</v>
      </c>
      <c r="P331" s="6" t="s">
        <v>1274</v>
      </c>
      <c r="Q331" s="6" t="s">
        <v>902</v>
      </c>
      <c r="R331" s="6">
        <v>0</v>
      </c>
      <c r="S331" s="6" t="s">
        <v>1733</v>
      </c>
      <c r="T331" s="6" t="s">
        <v>1721</v>
      </c>
      <c r="U331" s="6" t="s">
        <v>1264</v>
      </c>
      <c r="W331" s="6" t="s">
        <v>965</v>
      </c>
      <c r="X331" s="6" t="s">
        <v>1275</v>
      </c>
      <c r="Y331" s="6" t="s">
        <v>906</v>
      </c>
      <c r="Z331" s="6" t="s">
        <v>907</v>
      </c>
      <c r="AA331" s="7">
        <v>44597</v>
      </c>
      <c r="AB331" s="6" t="s">
        <v>908</v>
      </c>
      <c r="AC331" s="6" t="s">
        <v>1149</v>
      </c>
      <c r="AD331" s="6" t="s">
        <v>1149</v>
      </c>
      <c r="AE331" s="6" t="s">
        <v>1149</v>
      </c>
      <c r="AF331" s="6" t="s">
        <v>1149</v>
      </c>
      <c r="AJ331" s="6">
        <v>616902</v>
      </c>
      <c r="AK331" s="6">
        <v>5471215</v>
      </c>
      <c r="AP331" s="6" t="s">
        <v>1637</v>
      </c>
      <c r="AQ331" s="6">
        <v>214</v>
      </c>
      <c r="AR331" s="6">
        <v>68</v>
      </c>
    </row>
    <row r="332" spans="1:44" x14ac:dyDescent="0.2">
      <c r="A332" s="6">
        <v>1038471</v>
      </c>
      <c r="B332" s="6">
        <v>1039324</v>
      </c>
      <c r="C332" s="6" t="str">
        <f t="shared" si="20"/>
        <v>Travelway</v>
      </c>
      <c r="D332" s="6" t="str">
        <f t="shared" si="21"/>
        <v>Travelway - Sto:lo-75h</v>
      </c>
      <c r="E332" s="6" t="str">
        <f t="shared" si="22"/>
        <v>GIS-Modelled Trail - Travel [not identified in CHOA under SHED #] 
Stó:lō</v>
      </c>
      <c r="F332" s="6" t="s">
        <v>1717</v>
      </c>
      <c r="G332" s="6" t="str">
        <f t="shared" si="23"/>
        <v>Land</v>
      </c>
      <c r="K332" s="6">
        <v>1039323.452</v>
      </c>
      <c r="L332" s="6">
        <v>1039428.866</v>
      </c>
      <c r="M332" s="6">
        <v>615910</v>
      </c>
      <c r="N332" s="6">
        <v>5470975</v>
      </c>
      <c r="O332" s="6" t="s">
        <v>1114</v>
      </c>
      <c r="P332" s="6" t="s">
        <v>1276</v>
      </c>
      <c r="Q332" s="6" t="s">
        <v>902</v>
      </c>
      <c r="R332" s="6">
        <v>0</v>
      </c>
      <c r="S332" s="6" t="s">
        <v>1733</v>
      </c>
      <c r="T332" s="6" t="s">
        <v>1721</v>
      </c>
      <c r="U332" s="6" t="s">
        <v>1264</v>
      </c>
      <c r="W332" s="6" t="s">
        <v>965</v>
      </c>
      <c r="X332" s="6" t="s">
        <v>1277</v>
      </c>
      <c r="Y332" s="6" t="s">
        <v>906</v>
      </c>
      <c r="Z332" s="6" t="s">
        <v>907</v>
      </c>
      <c r="AA332" s="7">
        <v>44597</v>
      </c>
      <c r="AB332" s="6" t="s">
        <v>908</v>
      </c>
      <c r="AC332" s="6" t="s">
        <v>1149</v>
      </c>
      <c r="AD332" s="6" t="s">
        <v>1149</v>
      </c>
      <c r="AE332" s="6" t="s">
        <v>1149</v>
      </c>
      <c r="AF332" s="6" t="s">
        <v>1149</v>
      </c>
      <c r="AJ332" s="6">
        <v>615811</v>
      </c>
      <c r="AK332" s="6">
        <v>5470969</v>
      </c>
      <c r="AP332" s="6" t="s">
        <v>1637</v>
      </c>
      <c r="AQ332" s="6">
        <v>215</v>
      </c>
      <c r="AR332" s="6">
        <v>69</v>
      </c>
    </row>
    <row r="333" spans="1:44" x14ac:dyDescent="0.2">
      <c r="A333" s="6">
        <v>1038529</v>
      </c>
      <c r="B333" s="6">
        <v>1038651</v>
      </c>
      <c r="C333" s="6" t="str">
        <f t="shared" si="20"/>
        <v>Travelway</v>
      </c>
      <c r="D333" s="6" t="str">
        <f t="shared" si="21"/>
        <v>Travelway - Sto:lo-75g</v>
      </c>
      <c r="E333" s="6" t="str">
        <f t="shared" si="22"/>
        <v>GIS-Modelled Trail - Travel [not identified in CHOA under SHED #] 
Stó:lō</v>
      </c>
      <c r="F333" s="6" t="s">
        <v>1717</v>
      </c>
      <c r="G333" s="6" t="str">
        <f t="shared" si="23"/>
        <v>Land</v>
      </c>
      <c r="K333" s="6">
        <v>1038528.231</v>
      </c>
      <c r="L333" s="6">
        <v>1038650.709</v>
      </c>
      <c r="M333" s="6">
        <v>616653</v>
      </c>
      <c r="N333" s="6">
        <v>5471105</v>
      </c>
      <c r="O333" s="6" t="s">
        <v>1114</v>
      </c>
      <c r="P333" s="6" t="s">
        <v>1278</v>
      </c>
      <c r="Q333" s="6" t="s">
        <v>902</v>
      </c>
      <c r="R333" s="6">
        <v>0</v>
      </c>
      <c r="S333" s="6" t="s">
        <v>1733</v>
      </c>
      <c r="T333" s="6" t="s">
        <v>1721</v>
      </c>
      <c r="U333" s="6" t="s">
        <v>1264</v>
      </c>
      <c r="W333" s="6" t="s">
        <v>1279</v>
      </c>
      <c r="X333" s="6" t="s">
        <v>1280</v>
      </c>
      <c r="Y333" s="6" t="s">
        <v>906</v>
      </c>
      <c r="Z333" s="6" t="s">
        <v>907</v>
      </c>
      <c r="AA333" s="7">
        <v>44597</v>
      </c>
      <c r="AB333" s="6" t="s">
        <v>908</v>
      </c>
      <c r="AC333" s="6" t="s">
        <v>1149</v>
      </c>
      <c r="AD333" s="6" t="s">
        <v>1149</v>
      </c>
      <c r="AE333" s="6" t="s">
        <v>1149</v>
      </c>
      <c r="AF333" s="6" t="s">
        <v>1149</v>
      </c>
      <c r="AJ333" s="6">
        <v>616538</v>
      </c>
      <c r="AK333" s="6">
        <v>5471063</v>
      </c>
      <c r="AP333" s="6" t="s">
        <v>1637</v>
      </c>
      <c r="AQ333" s="6">
        <v>216</v>
      </c>
      <c r="AR333" s="6">
        <v>70</v>
      </c>
    </row>
    <row r="334" spans="1:44" x14ac:dyDescent="0.2">
      <c r="A334" s="6">
        <v>988791.04379999998</v>
      </c>
      <c r="B334" s="6">
        <v>990696</v>
      </c>
      <c r="C334" s="6" t="str">
        <f t="shared" si="20"/>
        <v>Habitation</v>
      </c>
      <c r="D334" s="6" t="str">
        <f t="shared" si="21"/>
        <v>Habitation - SIB-9</v>
      </c>
      <c r="E334" s="6" t="str">
        <f t="shared" si="22"/>
        <v>Habitation Area - Coquihalla Lakes Area 
Shackan Indian Band</v>
      </c>
      <c r="F334" s="6" t="s">
        <v>1717</v>
      </c>
      <c r="G334" s="6" t="str">
        <f t="shared" si="23"/>
        <v>Land</v>
      </c>
      <c r="K334" s="6">
        <v>988794.30870000005</v>
      </c>
      <c r="L334" s="6">
        <v>990699.24950000003</v>
      </c>
      <c r="M334" s="6">
        <v>644054</v>
      </c>
      <c r="N334" s="6">
        <v>5500853</v>
      </c>
      <c r="O334" s="6" t="s">
        <v>900</v>
      </c>
      <c r="P334" s="6" t="s">
        <v>915</v>
      </c>
      <c r="Q334" s="6" t="s">
        <v>902</v>
      </c>
      <c r="R334" s="6">
        <v>0</v>
      </c>
      <c r="S334" s="6" t="s">
        <v>1733</v>
      </c>
      <c r="T334" s="6" t="s">
        <v>1722</v>
      </c>
      <c r="U334" s="6" t="s">
        <v>916</v>
      </c>
      <c r="W334" s="6" t="s">
        <v>904</v>
      </c>
      <c r="X334" s="6" t="s">
        <v>905</v>
      </c>
      <c r="Y334" s="6" t="s">
        <v>1161</v>
      </c>
      <c r="Z334" s="6" t="s">
        <v>907</v>
      </c>
      <c r="AA334" s="7">
        <v>44595</v>
      </c>
      <c r="AB334" s="6" t="s">
        <v>908</v>
      </c>
      <c r="AC334" s="6" t="s">
        <v>918</v>
      </c>
      <c r="AD334" s="6" t="s">
        <v>918</v>
      </c>
      <c r="AE334" s="6" t="s">
        <v>918</v>
      </c>
      <c r="AF334" s="6" t="s">
        <v>918</v>
      </c>
      <c r="AJ334" s="6">
        <v>642912</v>
      </c>
      <c r="AK334" s="6">
        <v>5499473</v>
      </c>
      <c r="AP334" s="6" t="s">
        <v>1622</v>
      </c>
    </row>
    <row r="335" spans="1:44" x14ac:dyDescent="0.2">
      <c r="A335" s="6">
        <v>988791.04379999998</v>
      </c>
      <c r="B335" s="6">
        <v>990696</v>
      </c>
      <c r="C335" s="6" t="str">
        <f t="shared" si="20"/>
        <v>Habitation</v>
      </c>
      <c r="D335" s="6" t="str">
        <f t="shared" si="21"/>
        <v>Habitation - SIB-9</v>
      </c>
      <c r="E335" s="6" t="str">
        <f t="shared" si="22"/>
        <v>Habitation Area - Coquihalla Lakes Area 
Shackan Indian Band</v>
      </c>
      <c r="F335" s="6" t="s">
        <v>1717</v>
      </c>
      <c r="G335" s="6" t="str">
        <f t="shared" si="23"/>
        <v>Land</v>
      </c>
      <c r="K335" s="6">
        <v>988794.30870000005</v>
      </c>
      <c r="L335" s="6">
        <v>990699.24950000003</v>
      </c>
      <c r="M335" s="6">
        <v>644054</v>
      </c>
      <c r="N335" s="6">
        <v>5500853</v>
      </c>
      <c r="O335" s="6" t="s">
        <v>900</v>
      </c>
      <c r="P335" s="6" t="s">
        <v>915</v>
      </c>
      <c r="Q335" s="6" t="s">
        <v>902</v>
      </c>
      <c r="R335" s="6">
        <v>0</v>
      </c>
      <c r="S335" s="6" t="s">
        <v>1733</v>
      </c>
      <c r="T335" s="6" t="s">
        <v>1722</v>
      </c>
      <c r="U335" s="6" t="s">
        <v>916</v>
      </c>
      <c r="W335" s="6" t="s">
        <v>904</v>
      </c>
      <c r="X335" s="6" t="s">
        <v>905</v>
      </c>
      <c r="Y335" s="6" t="s">
        <v>1161</v>
      </c>
      <c r="Z335" s="6" t="s">
        <v>907</v>
      </c>
      <c r="AA335" s="7">
        <v>44595</v>
      </c>
      <c r="AB335" s="6" t="s">
        <v>908</v>
      </c>
      <c r="AC335" s="6" t="s">
        <v>918</v>
      </c>
      <c r="AD335" s="6" t="s">
        <v>918</v>
      </c>
      <c r="AE335" s="6" t="s">
        <v>918</v>
      </c>
      <c r="AF335" s="6" t="s">
        <v>918</v>
      </c>
      <c r="AJ335" s="6">
        <v>642912</v>
      </c>
      <c r="AK335" s="6">
        <v>5499473</v>
      </c>
      <c r="AP335" s="6" t="s">
        <v>1622</v>
      </c>
    </row>
    <row r="336" spans="1:44" x14ac:dyDescent="0.2">
      <c r="A336" s="6">
        <v>988791.04379999998</v>
      </c>
      <c r="B336" s="6">
        <v>990696</v>
      </c>
      <c r="C336" s="6" t="str">
        <f t="shared" si="20"/>
        <v>Habitation</v>
      </c>
      <c r="D336" s="6" t="str">
        <f t="shared" si="21"/>
        <v>Habitation - SIB-9</v>
      </c>
      <c r="E336" s="6" t="str">
        <f t="shared" si="22"/>
        <v>Habitation Area - Coquihalla Lakes Area 
Shackan Indian Band</v>
      </c>
      <c r="F336" s="6" t="s">
        <v>1717</v>
      </c>
      <c r="G336" s="6" t="str">
        <f t="shared" si="23"/>
        <v>Land</v>
      </c>
      <c r="K336" s="6">
        <v>988794.30870000005</v>
      </c>
      <c r="L336" s="6">
        <v>990699.24950000003</v>
      </c>
      <c r="M336" s="6">
        <v>644054</v>
      </c>
      <c r="N336" s="6">
        <v>5500853</v>
      </c>
      <c r="O336" s="6" t="s">
        <v>900</v>
      </c>
      <c r="P336" s="6" t="s">
        <v>915</v>
      </c>
      <c r="Q336" s="6" t="s">
        <v>902</v>
      </c>
      <c r="R336" s="6">
        <v>0</v>
      </c>
      <c r="S336" s="6" t="s">
        <v>1733</v>
      </c>
      <c r="T336" s="6" t="s">
        <v>1722</v>
      </c>
      <c r="U336" s="6" t="s">
        <v>916</v>
      </c>
      <c r="W336" s="6" t="s">
        <v>904</v>
      </c>
      <c r="X336" s="6" t="s">
        <v>905</v>
      </c>
      <c r="Y336" s="6" t="s">
        <v>1161</v>
      </c>
      <c r="Z336" s="6" t="s">
        <v>907</v>
      </c>
      <c r="AA336" s="7">
        <v>44595</v>
      </c>
      <c r="AB336" s="6" t="s">
        <v>908</v>
      </c>
      <c r="AC336" s="6" t="s">
        <v>918</v>
      </c>
      <c r="AD336" s="6" t="s">
        <v>918</v>
      </c>
      <c r="AE336" s="6" t="s">
        <v>918</v>
      </c>
      <c r="AF336" s="6" t="s">
        <v>918</v>
      </c>
      <c r="AJ336" s="6">
        <v>642912</v>
      </c>
      <c r="AK336" s="6">
        <v>5499473</v>
      </c>
      <c r="AP336" s="6" t="s">
        <v>1622</v>
      </c>
      <c r="AQ336" s="6">
        <v>294</v>
      </c>
      <c r="AR336" s="6">
        <v>148</v>
      </c>
    </row>
    <row r="337" spans="1:44" x14ac:dyDescent="0.2">
      <c r="A337" s="6">
        <v>988791.04379999998</v>
      </c>
      <c r="B337" s="6">
        <v>990696</v>
      </c>
      <c r="C337" s="6" t="str">
        <f t="shared" si="20"/>
        <v>Habitation</v>
      </c>
      <c r="D337" s="6" t="str">
        <f t="shared" si="21"/>
        <v>Habitation - SIB-9</v>
      </c>
      <c r="E337" s="6" t="str">
        <f t="shared" si="22"/>
        <v>Habitation Area - Coquihalla Lakes Area 
Shackan Indian Band</v>
      </c>
      <c r="F337" s="6" t="s">
        <v>1717</v>
      </c>
      <c r="G337" s="6" t="str">
        <f t="shared" si="23"/>
        <v>Land</v>
      </c>
      <c r="K337" s="6">
        <v>988794.30870000005</v>
      </c>
      <c r="L337" s="6">
        <v>990699.24950000003</v>
      </c>
      <c r="M337" s="6">
        <v>644054</v>
      </c>
      <c r="N337" s="6">
        <v>5500853</v>
      </c>
      <c r="O337" s="6" t="s">
        <v>900</v>
      </c>
      <c r="P337" s="6" t="s">
        <v>915</v>
      </c>
      <c r="Q337" s="6" t="s">
        <v>902</v>
      </c>
      <c r="R337" s="6">
        <v>0</v>
      </c>
      <c r="S337" s="6" t="s">
        <v>1733</v>
      </c>
      <c r="T337" s="6" t="s">
        <v>1722</v>
      </c>
      <c r="U337" s="6" t="s">
        <v>916</v>
      </c>
      <c r="W337" s="6" t="s">
        <v>904</v>
      </c>
      <c r="X337" s="6" t="s">
        <v>905</v>
      </c>
      <c r="Y337" s="6" t="s">
        <v>1161</v>
      </c>
      <c r="Z337" s="6" t="s">
        <v>907</v>
      </c>
      <c r="AA337" s="7">
        <v>44595</v>
      </c>
      <c r="AB337" s="6" t="s">
        <v>908</v>
      </c>
      <c r="AC337" s="6" t="s">
        <v>918</v>
      </c>
      <c r="AD337" s="6" t="s">
        <v>918</v>
      </c>
      <c r="AE337" s="6" t="s">
        <v>918</v>
      </c>
      <c r="AF337" s="6" t="s">
        <v>918</v>
      </c>
      <c r="AJ337" s="6">
        <v>642912</v>
      </c>
      <c r="AK337" s="6">
        <v>5499473</v>
      </c>
      <c r="AP337" s="6" t="s">
        <v>1622</v>
      </c>
      <c r="AQ337" s="6">
        <v>319</v>
      </c>
    </row>
    <row r="338" spans="1:44" x14ac:dyDescent="0.2">
      <c r="A338" s="6">
        <v>988371</v>
      </c>
      <c r="B338" s="6">
        <v>988939</v>
      </c>
      <c r="C338" s="6" t="str">
        <f t="shared" si="20"/>
        <v>Hunting</v>
      </c>
      <c r="D338" s="6" t="str">
        <f t="shared" si="21"/>
        <v>Hunting - CWIB-039</v>
      </c>
      <c r="E338" s="6" t="str">
        <f t="shared" si="22"/>
        <v>Hunting - Whitetail deer and moose hunting north of Coquihalla
Coldwater Indian Band</v>
      </c>
      <c r="F338" s="6" t="s">
        <v>1717</v>
      </c>
      <c r="G338" s="6" t="str">
        <f t="shared" si="23"/>
        <v>Land</v>
      </c>
      <c r="K338" s="6">
        <v>988379.74210000003</v>
      </c>
      <c r="L338" s="6">
        <v>988948.41280000005</v>
      </c>
      <c r="M338" s="6">
        <v>644124</v>
      </c>
      <c r="N338" s="6">
        <v>5501211</v>
      </c>
      <c r="O338" s="6" t="s">
        <v>900</v>
      </c>
      <c r="P338" s="6" t="s">
        <v>910</v>
      </c>
      <c r="Q338" s="6" t="s">
        <v>902</v>
      </c>
      <c r="R338" s="6">
        <v>0</v>
      </c>
      <c r="S338" s="6" t="s">
        <v>1733</v>
      </c>
      <c r="T338" s="6" t="s">
        <v>1723</v>
      </c>
      <c r="U338" s="6" t="s">
        <v>911</v>
      </c>
      <c r="W338" s="6" t="s">
        <v>912</v>
      </c>
      <c r="X338" s="6" t="s">
        <v>913</v>
      </c>
      <c r="Y338" s="6" t="s">
        <v>1161</v>
      </c>
      <c r="Z338" s="6" t="s">
        <v>907</v>
      </c>
      <c r="AA338" s="7">
        <v>44595</v>
      </c>
      <c r="AB338" s="6" t="s">
        <v>908</v>
      </c>
      <c r="AC338" s="6" t="s">
        <v>914</v>
      </c>
      <c r="AD338" s="6" t="s">
        <v>914</v>
      </c>
      <c r="AE338" s="6" t="s">
        <v>914</v>
      </c>
      <c r="AF338" s="6" t="s">
        <v>914</v>
      </c>
      <c r="AJ338" s="6">
        <v>644015</v>
      </c>
      <c r="AK338" s="6">
        <v>5500712</v>
      </c>
      <c r="AP338" s="6" t="s">
        <v>1622</v>
      </c>
    </row>
    <row r="339" spans="1:44" x14ac:dyDescent="0.2">
      <c r="A339" s="6">
        <v>988371</v>
      </c>
      <c r="B339" s="6">
        <v>988939</v>
      </c>
      <c r="C339" s="6" t="str">
        <f t="shared" si="20"/>
        <v>Hunting</v>
      </c>
      <c r="D339" s="6" t="str">
        <f t="shared" si="21"/>
        <v>Hunting - CWIB-039</v>
      </c>
      <c r="E339" s="6" t="str">
        <f t="shared" si="22"/>
        <v>Hunting - Whitetail deer and moose hunting north of Coquihalla
Coldwater Indian Band</v>
      </c>
      <c r="F339" s="6" t="s">
        <v>1717</v>
      </c>
      <c r="G339" s="6" t="str">
        <f t="shared" si="23"/>
        <v>Land</v>
      </c>
      <c r="K339" s="6">
        <v>988379.74210000003</v>
      </c>
      <c r="L339" s="6">
        <v>988948.41280000005</v>
      </c>
      <c r="M339" s="6">
        <v>644124</v>
      </c>
      <c r="N339" s="6">
        <v>5501211</v>
      </c>
      <c r="O339" s="6" t="s">
        <v>900</v>
      </c>
      <c r="P339" s="6" t="s">
        <v>910</v>
      </c>
      <c r="Q339" s="6" t="s">
        <v>902</v>
      </c>
      <c r="R339" s="6">
        <v>0</v>
      </c>
      <c r="S339" s="6" t="s">
        <v>1733</v>
      </c>
      <c r="T339" s="6" t="s">
        <v>1723</v>
      </c>
      <c r="U339" s="6" t="s">
        <v>911</v>
      </c>
      <c r="W339" s="6" t="s">
        <v>912</v>
      </c>
      <c r="X339" s="6" t="s">
        <v>913</v>
      </c>
      <c r="Y339" s="6" t="s">
        <v>1161</v>
      </c>
      <c r="Z339" s="6" t="s">
        <v>907</v>
      </c>
      <c r="AA339" s="7">
        <v>44595</v>
      </c>
      <c r="AB339" s="6" t="s">
        <v>908</v>
      </c>
      <c r="AC339" s="6" t="s">
        <v>914</v>
      </c>
      <c r="AD339" s="6" t="s">
        <v>914</v>
      </c>
      <c r="AE339" s="6" t="s">
        <v>914</v>
      </c>
      <c r="AF339" s="6" t="s">
        <v>914</v>
      </c>
      <c r="AJ339" s="6">
        <v>644015</v>
      </c>
      <c r="AK339" s="6">
        <v>5500712</v>
      </c>
      <c r="AP339" s="6" t="s">
        <v>1622</v>
      </c>
    </row>
    <row r="340" spans="1:44" x14ac:dyDescent="0.2">
      <c r="A340" s="6">
        <v>988371</v>
      </c>
      <c r="B340" s="6">
        <v>988939</v>
      </c>
      <c r="C340" s="6" t="str">
        <f t="shared" si="20"/>
        <v>Hunting</v>
      </c>
      <c r="D340" s="6" t="str">
        <f t="shared" si="21"/>
        <v>Hunting - CWIB-039</v>
      </c>
      <c r="E340" s="6" t="str">
        <f t="shared" si="22"/>
        <v>Hunting - Whitetail deer and moose hunting north of Coquihalla
Coldwater Indian Band</v>
      </c>
      <c r="F340" s="6" t="s">
        <v>1717</v>
      </c>
      <c r="G340" s="6" t="str">
        <f t="shared" si="23"/>
        <v>Land</v>
      </c>
      <c r="K340" s="6">
        <v>988379.74210000003</v>
      </c>
      <c r="L340" s="6">
        <v>988948.41280000005</v>
      </c>
      <c r="M340" s="6">
        <v>644124</v>
      </c>
      <c r="N340" s="6">
        <v>5501211</v>
      </c>
      <c r="O340" s="6" t="s">
        <v>900</v>
      </c>
      <c r="P340" s="6" t="s">
        <v>910</v>
      </c>
      <c r="Q340" s="6" t="s">
        <v>902</v>
      </c>
      <c r="R340" s="6">
        <v>0</v>
      </c>
      <c r="S340" s="6" t="s">
        <v>1733</v>
      </c>
      <c r="T340" s="6" t="s">
        <v>1723</v>
      </c>
      <c r="U340" s="6" t="s">
        <v>911</v>
      </c>
      <c r="W340" s="6" t="s">
        <v>912</v>
      </c>
      <c r="X340" s="6" t="s">
        <v>913</v>
      </c>
      <c r="Y340" s="6" t="s">
        <v>1161</v>
      </c>
      <c r="Z340" s="6" t="s">
        <v>907</v>
      </c>
      <c r="AA340" s="7">
        <v>44595</v>
      </c>
      <c r="AB340" s="6" t="s">
        <v>908</v>
      </c>
      <c r="AC340" s="6" t="s">
        <v>914</v>
      </c>
      <c r="AD340" s="6" t="s">
        <v>914</v>
      </c>
      <c r="AE340" s="6" t="s">
        <v>914</v>
      </c>
      <c r="AF340" s="6" t="s">
        <v>914</v>
      </c>
      <c r="AJ340" s="6">
        <v>644015</v>
      </c>
      <c r="AK340" s="6">
        <v>5500712</v>
      </c>
      <c r="AP340" s="6" t="s">
        <v>1622</v>
      </c>
      <c r="AQ340" s="6">
        <v>293</v>
      </c>
      <c r="AR340" s="6">
        <v>147</v>
      </c>
    </row>
    <row r="341" spans="1:44" x14ac:dyDescent="0.2">
      <c r="A341" s="6">
        <v>988371</v>
      </c>
      <c r="B341" s="6">
        <v>988939</v>
      </c>
      <c r="C341" s="6" t="str">
        <f t="shared" si="20"/>
        <v>Hunting</v>
      </c>
      <c r="D341" s="6" t="str">
        <f t="shared" si="21"/>
        <v>Hunting - CWIB-039</v>
      </c>
      <c r="E341" s="6" t="str">
        <f t="shared" si="22"/>
        <v>Hunting - Whitetail deer and moose hunting north of Coquihalla
Coldwater Indian Band</v>
      </c>
      <c r="F341" s="6" t="s">
        <v>1717</v>
      </c>
      <c r="G341" s="6" t="str">
        <f t="shared" si="23"/>
        <v>Land</v>
      </c>
      <c r="K341" s="6">
        <v>988379.74210000003</v>
      </c>
      <c r="L341" s="6">
        <v>988948.41280000005</v>
      </c>
      <c r="M341" s="6">
        <v>644124</v>
      </c>
      <c r="N341" s="6">
        <v>5501211</v>
      </c>
      <c r="O341" s="6" t="s">
        <v>900</v>
      </c>
      <c r="P341" s="6" t="s">
        <v>910</v>
      </c>
      <c r="Q341" s="6" t="s">
        <v>902</v>
      </c>
      <c r="R341" s="6">
        <v>0</v>
      </c>
      <c r="S341" s="6" t="s">
        <v>1733</v>
      </c>
      <c r="T341" s="6" t="s">
        <v>1723</v>
      </c>
      <c r="U341" s="6" t="s">
        <v>911</v>
      </c>
      <c r="W341" s="6" t="s">
        <v>912</v>
      </c>
      <c r="X341" s="6" t="s">
        <v>913</v>
      </c>
      <c r="Y341" s="6" t="s">
        <v>1161</v>
      </c>
      <c r="Z341" s="6" t="s">
        <v>907</v>
      </c>
      <c r="AA341" s="7">
        <v>44595</v>
      </c>
      <c r="AB341" s="6" t="s">
        <v>908</v>
      </c>
      <c r="AC341" s="6" t="s">
        <v>914</v>
      </c>
      <c r="AD341" s="6" t="s">
        <v>914</v>
      </c>
      <c r="AE341" s="6" t="s">
        <v>914</v>
      </c>
      <c r="AF341" s="6" t="s">
        <v>914</v>
      </c>
      <c r="AJ341" s="6">
        <v>644015</v>
      </c>
      <c r="AK341" s="6">
        <v>5500712</v>
      </c>
      <c r="AP341" s="6" t="s">
        <v>1622</v>
      </c>
      <c r="AQ341" s="6">
        <v>318</v>
      </c>
    </row>
    <row r="342" spans="1:44" x14ac:dyDescent="0.2">
      <c r="A342" s="6">
        <v>989040</v>
      </c>
      <c r="B342" s="6">
        <v>990013</v>
      </c>
      <c r="C342" s="6" t="str">
        <f t="shared" si="20"/>
        <v>Hunting</v>
      </c>
      <c r="D342" s="6" t="str">
        <f t="shared" si="21"/>
        <v>Hunting - SIB-12</v>
      </c>
      <c r="E342" s="6" t="str">
        <f t="shared" si="22"/>
        <v>Hunting Area - Coquihalla Lakes Area 
Shackan Indian Band</v>
      </c>
      <c r="F342" s="6" t="s">
        <v>1717</v>
      </c>
      <c r="G342" s="6" t="str">
        <f t="shared" si="23"/>
        <v>Land</v>
      </c>
      <c r="K342" s="6">
        <v>989042.47880000004</v>
      </c>
      <c r="L342" s="6">
        <v>990016.7561</v>
      </c>
      <c r="M342" s="6">
        <v>644002</v>
      </c>
      <c r="N342" s="6">
        <v>5500621</v>
      </c>
      <c r="O342" s="6" t="s">
        <v>900</v>
      </c>
      <c r="P342" s="6" t="s">
        <v>925</v>
      </c>
      <c r="Q342" s="6" t="s">
        <v>902</v>
      </c>
      <c r="R342" s="6">
        <v>0</v>
      </c>
      <c r="S342" s="6" t="s">
        <v>1733</v>
      </c>
      <c r="T342" s="6" t="s">
        <v>1723</v>
      </c>
      <c r="U342" s="6" t="s">
        <v>926</v>
      </c>
      <c r="W342" s="6" t="s">
        <v>904</v>
      </c>
      <c r="X342" s="6" t="s">
        <v>905</v>
      </c>
      <c r="Y342" s="6" t="s">
        <v>1161</v>
      </c>
      <c r="Z342" s="6" t="s">
        <v>907</v>
      </c>
      <c r="AA342" s="7">
        <v>44595</v>
      </c>
      <c r="AB342" s="6" t="s">
        <v>908</v>
      </c>
      <c r="AC342" s="6" t="s">
        <v>927</v>
      </c>
      <c r="AD342" s="6" t="s">
        <v>927</v>
      </c>
      <c r="AE342" s="6" t="s">
        <v>927</v>
      </c>
      <c r="AF342" s="6" t="s">
        <v>927</v>
      </c>
      <c r="AJ342" s="6">
        <v>643476</v>
      </c>
      <c r="AK342" s="6">
        <v>5499852</v>
      </c>
      <c r="AP342" s="6" t="s">
        <v>1622</v>
      </c>
    </row>
    <row r="343" spans="1:44" x14ac:dyDescent="0.2">
      <c r="A343" s="6">
        <v>989040</v>
      </c>
      <c r="B343" s="6">
        <v>990013</v>
      </c>
      <c r="C343" s="6" t="str">
        <f t="shared" si="20"/>
        <v>Hunting</v>
      </c>
      <c r="D343" s="6" t="str">
        <f t="shared" si="21"/>
        <v>Hunting - SIB-12</v>
      </c>
      <c r="E343" s="6" t="str">
        <f t="shared" si="22"/>
        <v>Hunting Area - Coquihalla Lakes Area 
Shackan Indian Band</v>
      </c>
      <c r="F343" s="6" t="s">
        <v>1717</v>
      </c>
      <c r="G343" s="6" t="str">
        <f t="shared" si="23"/>
        <v>Land</v>
      </c>
      <c r="K343" s="6">
        <v>989042.47880000004</v>
      </c>
      <c r="L343" s="6">
        <v>990016.7561</v>
      </c>
      <c r="M343" s="6">
        <v>644002</v>
      </c>
      <c r="N343" s="6">
        <v>5500621</v>
      </c>
      <c r="O343" s="6" t="s">
        <v>900</v>
      </c>
      <c r="P343" s="6" t="s">
        <v>925</v>
      </c>
      <c r="Q343" s="6" t="s">
        <v>902</v>
      </c>
      <c r="R343" s="6">
        <v>0</v>
      </c>
      <c r="S343" s="6" t="s">
        <v>1733</v>
      </c>
      <c r="T343" s="6" t="s">
        <v>1723</v>
      </c>
      <c r="U343" s="6" t="s">
        <v>926</v>
      </c>
      <c r="W343" s="6" t="s">
        <v>904</v>
      </c>
      <c r="X343" s="6" t="s">
        <v>905</v>
      </c>
      <c r="Y343" s="6" t="s">
        <v>1161</v>
      </c>
      <c r="Z343" s="6" t="s">
        <v>907</v>
      </c>
      <c r="AA343" s="7">
        <v>44595</v>
      </c>
      <c r="AB343" s="6" t="s">
        <v>908</v>
      </c>
      <c r="AC343" s="6" t="s">
        <v>927</v>
      </c>
      <c r="AD343" s="6" t="s">
        <v>927</v>
      </c>
      <c r="AE343" s="6" t="s">
        <v>927</v>
      </c>
      <c r="AF343" s="6" t="s">
        <v>927</v>
      </c>
      <c r="AJ343" s="6">
        <v>643476</v>
      </c>
      <c r="AK343" s="6">
        <v>5499852</v>
      </c>
      <c r="AP343" s="6" t="s">
        <v>1622</v>
      </c>
    </row>
    <row r="344" spans="1:44" x14ac:dyDescent="0.2">
      <c r="A344" s="6">
        <v>989040</v>
      </c>
      <c r="B344" s="6">
        <v>990013</v>
      </c>
      <c r="C344" s="6" t="str">
        <f t="shared" si="20"/>
        <v>Hunting</v>
      </c>
      <c r="D344" s="6" t="str">
        <f t="shared" si="21"/>
        <v>Hunting - SIB-12</v>
      </c>
      <c r="E344" s="6" t="str">
        <f t="shared" si="22"/>
        <v>Hunting Area - Coquihalla Lakes Area 
Shackan Indian Band</v>
      </c>
      <c r="F344" s="6" t="s">
        <v>1717</v>
      </c>
      <c r="G344" s="6" t="str">
        <f t="shared" si="23"/>
        <v>Land</v>
      </c>
      <c r="K344" s="6">
        <v>989042.47880000004</v>
      </c>
      <c r="L344" s="6">
        <v>990016.7561</v>
      </c>
      <c r="M344" s="6">
        <v>644002</v>
      </c>
      <c r="N344" s="6">
        <v>5500621</v>
      </c>
      <c r="O344" s="6" t="s">
        <v>900</v>
      </c>
      <c r="P344" s="6" t="s">
        <v>925</v>
      </c>
      <c r="Q344" s="6" t="s">
        <v>902</v>
      </c>
      <c r="R344" s="6">
        <v>0</v>
      </c>
      <c r="S344" s="6" t="s">
        <v>1733</v>
      </c>
      <c r="T344" s="6" t="s">
        <v>1723</v>
      </c>
      <c r="U344" s="6" t="s">
        <v>926</v>
      </c>
      <c r="W344" s="6" t="s">
        <v>904</v>
      </c>
      <c r="X344" s="6" t="s">
        <v>905</v>
      </c>
      <c r="Y344" s="6" t="s">
        <v>1161</v>
      </c>
      <c r="Z344" s="6" t="s">
        <v>907</v>
      </c>
      <c r="AA344" s="7">
        <v>44595</v>
      </c>
      <c r="AB344" s="6" t="s">
        <v>908</v>
      </c>
      <c r="AC344" s="6" t="s">
        <v>927</v>
      </c>
      <c r="AD344" s="6" t="s">
        <v>927</v>
      </c>
      <c r="AE344" s="6" t="s">
        <v>927</v>
      </c>
      <c r="AF344" s="6" t="s">
        <v>927</v>
      </c>
      <c r="AJ344" s="6">
        <v>643476</v>
      </c>
      <c r="AK344" s="6">
        <v>5499852</v>
      </c>
      <c r="AP344" s="6" t="s">
        <v>1622</v>
      </c>
      <c r="AQ344" s="6">
        <v>299</v>
      </c>
      <c r="AR344" s="6">
        <v>153</v>
      </c>
    </row>
    <row r="345" spans="1:44" x14ac:dyDescent="0.2">
      <c r="A345" s="6">
        <v>989040</v>
      </c>
      <c r="B345" s="6">
        <v>990013</v>
      </c>
      <c r="C345" s="6" t="str">
        <f t="shared" si="20"/>
        <v>Hunting</v>
      </c>
      <c r="D345" s="6" t="str">
        <f t="shared" si="21"/>
        <v>Hunting - SIB-12</v>
      </c>
      <c r="E345" s="6" t="str">
        <f t="shared" si="22"/>
        <v>Hunting Area - Coquihalla Lakes Area 
Shackan Indian Band</v>
      </c>
      <c r="F345" s="6" t="s">
        <v>1717</v>
      </c>
      <c r="G345" s="6" t="str">
        <f t="shared" si="23"/>
        <v>Land</v>
      </c>
      <c r="K345" s="6">
        <v>989042.47880000004</v>
      </c>
      <c r="L345" s="6">
        <v>990016.7561</v>
      </c>
      <c r="M345" s="6">
        <v>644002</v>
      </c>
      <c r="N345" s="6">
        <v>5500621</v>
      </c>
      <c r="O345" s="6" t="s">
        <v>900</v>
      </c>
      <c r="P345" s="6" t="s">
        <v>925</v>
      </c>
      <c r="Q345" s="6" t="s">
        <v>902</v>
      </c>
      <c r="R345" s="6">
        <v>0</v>
      </c>
      <c r="S345" s="6" t="s">
        <v>1733</v>
      </c>
      <c r="T345" s="6" t="s">
        <v>1723</v>
      </c>
      <c r="U345" s="6" t="s">
        <v>926</v>
      </c>
      <c r="W345" s="6" t="s">
        <v>904</v>
      </c>
      <c r="X345" s="6" t="s">
        <v>905</v>
      </c>
      <c r="Y345" s="6" t="s">
        <v>1161</v>
      </c>
      <c r="Z345" s="6" t="s">
        <v>907</v>
      </c>
      <c r="AA345" s="7">
        <v>44595</v>
      </c>
      <c r="AB345" s="6" t="s">
        <v>908</v>
      </c>
      <c r="AC345" s="6" t="s">
        <v>927</v>
      </c>
      <c r="AD345" s="6" t="s">
        <v>927</v>
      </c>
      <c r="AE345" s="6" t="s">
        <v>927</v>
      </c>
      <c r="AF345" s="6" t="s">
        <v>927</v>
      </c>
      <c r="AJ345" s="6">
        <v>643476</v>
      </c>
      <c r="AK345" s="6">
        <v>5499852</v>
      </c>
      <c r="AP345" s="6" t="s">
        <v>1622</v>
      </c>
      <c r="AQ345" s="6">
        <v>324</v>
      </c>
    </row>
    <row r="346" spans="1:44" x14ac:dyDescent="0.2">
      <c r="A346" s="6">
        <v>1018248</v>
      </c>
      <c r="C346" s="6" t="str">
        <f t="shared" si="20"/>
        <v>Memorial</v>
      </c>
      <c r="D346" s="6" t="str">
        <f t="shared" si="21"/>
        <v>Memorial - MEM</v>
      </c>
      <c r="E346" s="6" t="str">
        <f t="shared" si="22"/>
        <v>Memorial Marker (Chelsea Acorn 1991-2005)</v>
      </c>
      <c r="F346" s="6" t="s">
        <v>1717</v>
      </c>
      <c r="G346" s="6" t="str">
        <f t="shared" si="23"/>
        <v>Land</v>
      </c>
      <c r="K346" s="6">
        <v>1018248.171</v>
      </c>
      <c r="M346" s="6">
        <v>627015</v>
      </c>
      <c r="N346" s="6">
        <v>5483280</v>
      </c>
      <c r="O346" s="6" t="s">
        <v>1089</v>
      </c>
      <c r="P346" s="6" t="s">
        <v>1090</v>
      </c>
      <c r="Q346" s="6" t="s">
        <v>1091</v>
      </c>
      <c r="R346" s="6">
        <v>5</v>
      </c>
      <c r="S346" s="6" t="s">
        <v>1733</v>
      </c>
      <c r="T346" s="6" t="s">
        <v>1724</v>
      </c>
      <c r="U346" s="6" t="s">
        <v>1092</v>
      </c>
      <c r="V346" s="6" t="s">
        <v>917</v>
      </c>
      <c r="W346" s="6" t="s">
        <v>1093</v>
      </c>
      <c r="X346" s="6" t="s">
        <v>1095</v>
      </c>
      <c r="Y346" s="6" t="s">
        <v>1096</v>
      </c>
      <c r="Z346" s="6" t="s">
        <v>1097</v>
      </c>
      <c r="AA346" s="7">
        <v>43891</v>
      </c>
      <c r="AB346" s="6" t="s">
        <v>908</v>
      </c>
      <c r="AC346" s="6" t="s">
        <v>1098</v>
      </c>
      <c r="AD346" s="6" t="s">
        <v>1098</v>
      </c>
      <c r="AE346" s="6" t="s">
        <v>1098</v>
      </c>
      <c r="AF346" s="6" t="s">
        <v>1098</v>
      </c>
      <c r="AG346" s="6" t="s">
        <v>986</v>
      </c>
      <c r="AH346" s="6" t="s">
        <v>1094</v>
      </c>
      <c r="AI346" s="7">
        <v>44090</v>
      </c>
    </row>
    <row r="347" spans="1:44" x14ac:dyDescent="0.2">
      <c r="A347" s="6">
        <v>1053121</v>
      </c>
      <c r="B347" s="6">
        <v>1053186</v>
      </c>
      <c r="C347" s="6" t="str">
        <f t="shared" si="20"/>
        <v>Navigation</v>
      </c>
      <c r="D347" s="6" t="str">
        <f t="shared" si="21"/>
        <v>Navigation - Sto:lo-444</v>
      </c>
      <c r="E347" s="6" t="str">
        <f t="shared" si="22"/>
        <v>Navigation - Geographic Location [not included in CHOA under SHED #] 
Stó:lō</v>
      </c>
      <c r="F347" s="6" t="s">
        <v>1717</v>
      </c>
      <c r="G347" s="6" t="str">
        <f t="shared" si="23"/>
        <v>Land</v>
      </c>
      <c r="K347" s="6">
        <v>1053120.459</v>
      </c>
      <c r="L347" s="6">
        <v>1053185.4269999999</v>
      </c>
      <c r="M347" s="6">
        <v>603525</v>
      </c>
      <c r="N347" s="6">
        <v>5467875</v>
      </c>
      <c r="O347" s="6" t="s">
        <v>1114</v>
      </c>
      <c r="P347" s="6" t="s">
        <v>1374</v>
      </c>
      <c r="Q347" s="6" t="s">
        <v>902</v>
      </c>
      <c r="R347" s="6">
        <v>0</v>
      </c>
      <c r="S347" s="6" t="s">
        <v>1733</v>
      </c>
      <c r="T347" s="6" t="s">
        <v>1725</v>
      </c>
      <c r="U347" s="6" t="s">
        <v>1375</v>
      </c>
      <c r="W347" s="6" t="s">
        <v>965</v>
      </c>
      <c r="X347" s="6" t="s">
        <v>1376</v>
      </c>
      <c r="Y347" s="6" t="s">
        <v>906</v>
      </c>
      <c r="Z347" s="6" t="s">
        <v>907</v>
      </c>
      <c r="AA347" s="7">
        <v>44597</v>
      </c>
      <c r="AB347" s="6" t="s">
        <v>908</v>
      </c>
      <c r="AC347" s="6" t="s">
        <v>1377</v>
      </c>
      <c r="AD347" s="6" t="s">
        <v>1377</v>
      </c>
      <c r="AE347" s="6" t="s">
        <v>1377</v>
      </c>
      <c r="AF347" s="6" t="s">
        <v>1377</v>
      </c>
      <c r="AJ347" s="6">
        <v>603474</v>
      </c>
      <c r="AK347" s="6">
        <v>5467833</v>
      </c>
      <c r="AP347" s="6" t="s">
        <v>1637</v>
      </c>
    </row>
    <row r="348" spans="1:44" x14ac:dyDescent="0.2">
      <c r="A348" s="6">
        <v>1053121</v>
      </c>
      <c r="B348" s="6">
        <v>1053186</v>
      </c>
      <c r="C348" s="6" t="str">
        <f t="shared" si="20"/>
        <v>Navigation</v>
      </c>
      <c r="D348" s="6" t="str">
        <f t="shared" si="21"/>
        <v>Navigation - Sto:lo-444</v>
      </c>
      <c r="E348" s="6" t="str">
        <f t="shared" si="22"/>
        <v>Navigation - Geographic Location [not included in CHOA under SHED #] 
Stó:lō</v>
      </c>
      <c r="F348" s="6" t="s">
        <v>1717</v>
      </c>
      <c r="G348" s="6" t="str">
        <f t="shared" si="23"/>
        <v>Land</v>
      </c>
      <c r="K348" s="6">
        <v>1053120.459</v>
      </c>
      <c r="L348" s="6">
        <v>1053185.4269999999</v>
      </c>
      <c r="M348" s="6">
        <v>603525</v>
      </c>
      <c r="N348" s="6">
        <v>5467875</v>
      </c>
      <c r="O348" s="6" t="s">
        <v>1114</v>
      </c>
      <c r="P348" s="6" t="s">
        <v>1374</v>
      </c>
      <c r="Q348" s="6" t="s">
        <v>902</v>
      </c>
      <c r="R348" s="6">
        <v>0</v>
      </c>
      <c r="S348" s="6" t="s">
        <v>1733</v>
      </c>
      <c r="T348" s="6" t="s">
        <v>1725</v>
      </c>
      <c r="U348" s="6" t="s">
        <v>1375</v>
      </c>
      <c r="W348" s="6" t="s">
        <v>965</v>
      </c>
      <c r="X348" s="6" t="s">
        <v>1376</v>
      </c>
      <c r="Y348" s="6" t="s">
        <v>906</v>
      </c>
      <c r="Z348" s="6" t="s">
        <v>907</v>
      </c>
      <c r="AA348" s="7">
        <v>44597</v>
      </c>
      <c r="AB348" s="6" t="s">
        <v>908</v>
      </c>
      <c r="AC348" s="6" t="s">
        <v>1377</v>
      </c>
      <c r="AD348" s="6" t="s">
        <v>1377</v>
      </c>
      <c r="AE348" s="6" t="s">
        <v>1377</v>
      </c>
      <c r="AF348" s="6" t="s">
        <v>1377</v>
      </c>
      <c r="AJ348" s="6">
        <v>603474</v>
      </c>
      <c r="AK348" s="6">
        <v>5467833</v>
      </c>
      <c r="AP348" s="6" t="s">
        <v>1637</v>
      </c>
    </row>
    <row r="349" spans="1:44" x14ac:dyDescent="0.2">
      <c r="A349" s="6">
        <v>1053121</v>
      </c>
      <c r="B349" s="6">
        <v>1053186</v>
      </c>
      <c r="C349" s="6" t="str">
        <f t="shared" si="20"/>
        <v>Navigation</v>
      </c>
      <c r="D349" s="6" t="str">
        <f t="shared" si="21"/>
        <v>Navigation - Sto:lo-444</v>
      </c>
      <c r="E349" s="6" t="str">
        <f t="shared" si="22"/>
        <v>Navigation - Geographic Location [not included in CHOA under SHED #] 
Stó:lō</v>
      </c>
      <c r="F349" s="6" t="s">
        <v>1717</v>
      </c>
      <c r="G349" s="6" t="str">
        <f t="shared" si="23"/>
        <v>Land</v>
      </c>
      <c r="K349" s="6">
        <v>1053120.459</v>
      </c>
      <c r="L349" s="6">
        <v>1053185.4269999999</v>
      </c>
      <c r="M349" s="6">
        <v>603525</v>
      </c>
      <c r="N349" s="6">
        <v>5467875</v>
      </c>
      <c r="O349" s="6" t="s">
        <v>1114</v>
      </c>
      <c r="P349" s="6" t="s">
        <v>1374</v>
      </c>
      <c r="Q349" s="6" t="s">
        <v>902</v>
      </c>
      <c r="R349" s="6">
        <v>0</v>
      </c>
      <c r="S349" s="6" t="s">
        <v>1733</v>
      </c>
      <c r="T349" s="6" t="s">
        <v>1725</v>
      </c>
      <c r="U349" s="6" t="s">
        <v>1375</v>
      </c>
      <c r="W349" s="6" t="s">
        <v>965</v>
      </c>
      <c r="X349" s="6" t="s">
        <v>1376</v>
      </c>
      <c r="Y349" s="6" t="s">
        <v>906</v>
      </c>
      <c r="Z349" s="6" t="s">
        <v>907</v>
      </c>
      <c r="AA349" s="7">
        <v>44597</v>
      </c>
      <c r="AB349" s="6" t="s">
        <v>908</v>
      </c>
      <c r="AC349" s="6" t="s">
        <v>1377</v>
      </c>
      <c r="AD349" s="6" t="s">
        <v>1377</v>
      </c>
      <c r="AE349" s="6" t="s">
        <v>1377</v>
      </c>
      <c r="AF349" s="6" t="s">
        <v>1377</v>
      </c>
      <c r="AJ349" s="6">
        <v>603474</v>
      </c>
      <c r="AK349" s="6">
        <v>5467833</v>
      </c>
      <c r="AP349" s="6" t="s">
        <v>1637</v>
      </c>
      <c r="AQ349" s="6">
        <v>106</v>
      </c>
    </row>
    <row r="350" spans="1:44" x14ac:dyDescent="0.2">
      <c r="A350" s="6">
        <v>1053121</v>
      </c>
      <c r="B350" s="6">
        <v>1053186</v>
      </c>
      <c r="C350" s="6" t="str">
        <f t="shared" si="20"/>
        <v>Navigation</v>
      </c>
      <c r="D350" s="6" t="str">
        <f t="shared" si="21"/>
        <v>Navigation - Sto:lo-444</v>
      </c>
      <c r="E350" s="6" t="str">
        <f t="shared" si="22"/>
        <v>Navigation - Geographic Location [not included in CHOA under SHED #] 
Stó:lō</v>
      </c>
      <c r="F350" s="6" t="s">
        <v>1717</v>
      </c>
      <c r="G350" s="6" t="str">
        <f t="shared" si="23"/>
        <v>Land</v>
      </c>
      <c r="K350" s="6">
        <v>1053120.459</v>
      </c>
      <c r="L350" s="6">
        <v>1053185.4269999999</v>
      </c>
      <c r="M350" s="6">
        <v>603525</v>
      </c>
      <c r="N350" s="6">
        <v>5467875</v>
      </c>
      <c r="O350" s="6" t="s">
        <v>1114</v>
      </c>
      <c r="P350" s="6" t="s">
        <v>1374</v>
      </c>
      <c r="Q350" s="6" t="s">
        <v>902</v>
      </c>
      <c r="R350" s="6">
        <v>0</v>
      </c>
      <c r="S350" s="6" t="s">
        <v>1733</v>
      </c>
      <c r="T350" s="6" t="s">
        <v>1725</v>
      </c>
      <c r="U350" s="6" t="s">
        <v>1375</v>
      </c>
      <c r="W350" s="6" t="s">
        <v>965</v>
      </c>
      <c r="X350" s="6" t="s">
        <v>1376</v>
      </c>
      <c r="Y350" s="6" t="s">
        <v>906</v>
      </c>
      <c r="Z350" s="6" t="s">
        <v>907</v>
      </c>
      <c r="AA350" s="7">
        <v>44597</v>
      </c>
      <c r="AB350" s="6" t="s">
        <v>908</v>
      </c>
      <c r="AC350" s="6" t="s">
        <v>1377</v>
      </c>
      <c r="AD350" s="6" t="s">
        <v>1377</v>
      </c>
      <c r="AE350" s="6" t="s">
        <v>1377</v>
      </c>
      <c r="AF350" s="6" t="s">
        <v>1377</v>
      </c>
      <c r="AJ350" s="6">
        <v>603474</v>
      </c>
      <c r="AK350" s="6">
        <v>5467833</v>
      </c>
      <c r="AP350" s="6" t="s">
        <v>1637</v>
      </c>
      <c r="AQ350" s="6">
        <v>252</v>
      </c>
      <c r="AR350" s="6">
        <v>106</v>
      </c>
    </row>
    <row r="351" spans="1:44" x14ac:dyDescent="0.2">
      <c r="A351" s="6">
        <v>1052027</v>
      </c>
      <c r="B351" s="6">
        <v>1052795</v>
      </c>
      <c r="C351" s="6" t="str">
        <f t="shared" si="20"/>
        <v>Navigation</v>
      </c>
      <c r="D351" s="6" t="str">
        <f t="shared" si="21"/>
        <v>Navigation - Sto:lo-462</v>
      </c>
      <c r="E351" s="6" t="str">
        <f t="shared" si="22"/>
        <v>Placename - Tómtomiyéqw: 2011i42s6 
Stó:lō</v>
      </c>
      <c r="F351" s="6" t="s">
        <v>1717</v>
      </c>
      <c r="G351" s="6" t="str">
        <f t="shared" si="23"/>
        <v>Land</v>
      </c>
      <c r="K351" s="6">
        <v>1052028.4129999999</v>
      </c>
      <c r="L351" s="6">
        <v>1052257.08</v>
      </c>
      <c r="M351" s="6">
        <v>604250</v>
      </c>
      <c r="N351" s="6">
        <v>5468657</v>
      </c>
      <c r="O351" s="6" t="s">
        <v>1114</v>
      </c>
      <c r="P351" s="6" t="s">
        <v>1349</v>
      </c>
      <c r="Q351" s="6" t="s">
        <v>902</v>
      </c>
      <c r="R351" s="6">
        <v>0</v>
      </c>
      <c r="S351" s="6" t="s">
        <v>1733</v>
      </c>
      <c r="T351" s="6" t="s">
        <v>1725</v>
      </c>
      <c r="U351" s="6" t="s">
        <v>1350</v>
      </c>
      <c r="W351" s="6" t="s">
        <v>954</v>
      </c>
      <c r="X351" s="6" t="s">
        <v>1131</v>
      </c>
      <c r="Y351" s="6" t="s">
        <v>906</v>
      </c>
      <c r="Z351" s="6" t="s">
        <v>907</v>
      </c>
      <c r="AA351" s="7">
        <v>44597</v>
      </c>
      <c r="AB351" s="6" t="s">
        <v>908</v>
      </c>
      <c r="AC351" s="6" t="s">
        <v>1351</v>
      </c>
      <c r="AD351" s="6" t="s">
        <v>1351</v>
      </c>
      <c r="AE351" s="6" t="s">
        <v>1351</v>
      </c>
      <c r="AF351" s="6" t="s">
        <v>1351</v>
      </c>
      <c r="AJ351" s="6">
        <v>604043</v>
      </c>
      <c r="AK351" s="6">
        <v>5468552</v>
      </c>
      <c r="AP351" s="6" t="s">
        <v>1637</v>
      </c>
    </row>
    <row r="352" spans="1:44" x14ac:dyDescent="0.2">
      <c r="A352" s="6">
        <v>1052027</v>
      </c>
      <c r="B352" s="6">
        <v>1052795</v>
      </c>
      <c r="C352" s="6" t="str">
        <f t="shared" si="20"/>
        <v>Navigation</v>
      </c>
      <c r="D352" s="6" t="str">
        <f t="shared" si="21"/>
        <v>Navigation - Sto:lo-462</v>
      </c>
      <c r="E352" s="6" t="str">
        <f t="shared" si="22"/>
        <v>Placename - Tómtomiyéqw: 2011i42s6 
Stó:lō</v>
      </c>
      <c r="F352" s="6" t="s">
        <v>1717</v>
      </c>
      <c r="G352" s="6" t="str">
        <f t="shared" si="23"/>
        <v>Land</v>
      </c>
      <c r="K352" s="6">
        <v>1052028.4129999999</v>
      </c>
      <c r="L352" s="6">
        <v>1052257.08</v>
      </c>
      <c r="M352" s="6">
        <v>604250</v>
      </c>
      <c r="N352" s="6">
        <v>5468657</v>
      </c>
      <c r="O352" s="6" t="s">
        <v>1114</v>
      </c>
      <c r="P352" s="6" t="s">
        <v>1349</v>
      </c>
      <c r="Q352" s="6" t="s">
        <v>902</v>
      </c>
      <c r="R352" s="6">
        <v>0</v>
      </c>
      <c r="S352" s="6" t="s">
        <v>1733</v>
      </c>
      <c r="T352" s="6" t="s">
        <v>1725</v>
      </c>
      <c r="U352" s="6" t="s">
        <v>1350</v>
      </c>
      <c r="W352" s="6" t="s">
        <v>954</v>
      </c>
      <c r="X352" s="6" t="s">
        <v>1131</v>
      </c>
      <c r="Y352" s="6" t="s">
        <v>906</v>
      </c>
      <c r="Z352" s="6" t="s">
        <v>907</v>
      </c>
      <c r="AA352" s="7">
        <v>44597</v>
      </c>
      <c r="AB352" s="6" t="s">
        <v>908</v>
      </c>
      <c r="AC352" s="6" t="s">
        <v>1351</v>
      </c>
      <c r="AD352" s="6" t="s">
        <v>1351</v>
      </c>
      <c r="AE352" s="6" t="s">
        <v>1351</v>
      </c>
      <c r="AF352" s="6" t="s">
        <v>1351</v>
      </c>
      <c r="AJ352" s="6">
        <v>604043</v>
      </c>
      <c r="AK352" s="6">
        <v>5468552</v>
      </c>
      <c r="AP352" s="6" t="s">
        <v>1637</v>
      </c>
    </row>
    <row r="353" spans="1:44" x14ac:dyDescent="0.2">
      <c r="A353" s="6">
        <v>1052027</v>
      </c>
      <c r="B353" s="6">
        <v>1052795</v>
      </c>
      <c r="C353" s="6" t="str">
        <f t="shared" si="20"/>
        <v>Navigation</v>
      </c>
      <c r="D353" s="6" t="str">
        <f t="shared" si="21"/>
        <v>Navigation - Sto:lo-462</v>
      </c>
      <c r="E353" s="6" t="str">
        <f t="shared" si="22"/>
        <v>Placename - Tómtomiyéqw: 2011i42s6 
Stó:lō</v>
      </c>
      <c r="F353" s="6" t="s">
        <v>1717</v>
      </c>
      <c r="G353" s="6" t="str">
        <f t="shared" si="23"/>
        <v>Land</v>
      </c>
      <c r="K353" s="6">
        <v>1052028.4129999999</v>
      </c>
      <c r="L353" s="6">
        <v>1052257.08</v>
      </c>
      <c r="M353" s="6">
        <v>604250</v>
      </c>
      <c r="N353" s="6">
        <v>5468657</v>
      </c>
      <c r="O353" s="6" t="s">
        <v>1114</v>
      </c>
      <c r="P353" s="6" t="s">
        <v>1349</v>
      </c>
      <c r="Q353" s="6" t="s">
        <v>902</v>
      </c>
      <c r="R353" s="6">
        <v>0</v>
      </c>
      <c r="S353" s="6" t="s">
        <v>1733</v>
      </c>
      <c r="T353" s="6" t="s">
        <v>1725</v>
      </c>
      <c r="U353" s="6" t="s">
        <v>1350</v>
      </c>
      <c r="W353" s="6" t="s">
        <v>954</v>
      </c>
      <c r="X353" s="6" t="s">
        <v>1131</v>
      </c>
      <c r="Y353" s="6" t="s">
        <v>906</v>
      </c>
      <c r="Z353" s="6" t="s">
        <v>907</v>
      </c>
      <c r="AA353" s="7">
        <v>44597</v>
      </c>
      <c r="AB353" s="6" t="s">
        <v>908</v>
      </c>
      <c r="AC353" s="6" t="s">
        <v>1351</v>
      </c>
      <c r="AD353" s="6" t="s">
        <v>1351</v>
      </c>
      <c r="AE353" s="6" t="s">
        <v>1351</v>
      </c>
      <c r="AF353" s="6" t="s">
        <v>1351</v>
      </c>
      <c r="AJ353" s="6">
        <v>604043</v>
      </c>
      <c r="AK353" s="6">
        <v>5468552</v>
      </c>
      <c r="AP353" s="6" t="s">
        <v>1637</v>
      </c>
      <c r="AQ353" s="6">
        <v>96</v>
      </c>
    </row>
    <row r="354" spans="1:44" x14ac:dyDescent="0.2">
      <c r="A354" s="6">
        <v>1052027</v>
      </c>
      <c r="B354" s="6">
        <v>1052795</v>
      </c>
      <c r="C354" s="6" t="str">
        <f t="shared" si="20"/>
        <v>Navigation</v>
      </c>
      <c r="D354" s="6" t="str">
        <f t="shared" si="21"/>
        <v>Navigation - Sto:lo-462</v>
      </c>
      <c r="E354" s="6" t="str">
        <f t="shared" si="22"/>
        <v>Placename - Tómtomiyéqw: 2011i42s6 
Stó:lō</v>
      </c>
      <c r="F354" s="6" t="s">
        <v>1717</v>
      </c>
      <c r="G354" s="6" t="str">
        <f t="shared" si="23"/>
        <v>Land</v>
      </c>
      <c r="K354" s="6">
        <v>1052028.4129999999</v>
      </c>
      <c r="L354" s="6">
        <v>1052257.08</v>
      </c>
      <c r="M354" s="6">
        <v>604250</v>
      </c>
      <c r="N354" s="6">
        <v>5468657</v>
      </c>
      <c r="O354" s="6" t="s">
        <v>1114</v>
      </c>
      <c r="P354" s="6" t="s">
        <v>1349</v>
      </c>
      <c r="Q354" s="6" t="s">
        <v>902</v>
      </c>
      <c r="R354" s="6">
        <v>0</v>
      </c>
      <c r="S354" s="6" t="s">
        <v>1733</v>
      </c>
      <c r="T354" s="6" t="s">
        <v>1725</v>
      </c>
      <c r="U354" s="6" t="s">
        <v>1350</v>
      </c>
      <c r="W354" s="6" t="s">
        <v>954</v>
      </c>
      <c r="X354" s="6" t="s">
        <v>1131</v>
      </c>
      <c r="Y354" s="6" t="s">
        <v>906</v>
      </c>
      <c r="Z354" s="6" t="s">
        <v>907</v>
      </c>
      <c r="AA354" s="7">
        <v>44597</v>
      </c>
      <c r="AB354" s="6" t="s">
        <v>908</v>
      </c>
      <c r="AC354" s="6" t="s">
        <v>1351</v>
      </c>
      <c r="AD354" s="6" t="s">
        <v>1351</v>
      </c>
      <c r="AE354" s="6" t="s">
        <v>1351</v>
      </c>
      <c r="AF354" s="6" t="s">
        <v>1351</v>
      </c>
      <c r="AJ354" s="6">
        <v>604043</v>
      </c>
      <c r="AK354" s="6">
        <v>5468552</v>
      </c>
      <c r="AP354" s="6" t="s">
        <v>1637</v>
      </c>
      <c r="AQ354" s="6">
        <v>242</v>
      </c>
      <c r="AR354" s="6">
        <v>96</v>
      </c>
    </row>
    <row r="355" spans="1:44" x14ac:dyDescent="0.2">
      <c r="A355" s="6">
        <v>988560</v>
      </c>
      <c r="B355" s="6">
        <v>990270</v>
      </c>
      <c r="C355" s="6" t="str">
        <f t="shared" si="20"/>
        <v>Harvesting</v>
      </c>
      <c r="D355" s="6" t="str">
        <f t="shared" si="21"/>
        <v>Harvesting - TLU-38</v>
      </c>
      <c r="E355" s="6" t="str">
        <f t="shared" si="22"/>
        <v>Plant Gathering Site</v>
      </c>
      <c r="F355" s="6" t="s">
        <v>1717</v>
      </c>
      <c r="G355" s="6" t="str">
        <f t="shared" si="23"/>
        <v>Tree</v>
      </c>
      <c r="K355" s="6">
        <v>988560.61860000005</v>
      </c>
      <c r="L355" s="6">
        <v>990274.34219999996</v>
      </c>
      <c r="M355" s="6">
        <v>644178</v>
      </c>
      <c r="N355" s="6">
        <v>5501038</v>
      </c>
      <c r="O355" s="6" t="s">
        <v>1114</v>
      </c>
      <c r="P355" s="6" t="s">
        <v>1115</v>
      </c>
      <c r="Q355" s="6" t="s">
        <v>902</v>
      </c>
      <c r="R355" s="6">
        <v>0</v>
      </c>
      <c r="S355" s="6" t="s">
        <v>1731</v>
      </c>
      <c r="T355" s="6" t="s">
        <v>1726</v>
      </c>
      <c r="U355" s="6" t="s">
        <v>1116</v>
      </c>
      <c r="W355" s="6" t="s">
        <v>912</v>
      </c>
      <c r="X355" s="6" t="s">
        <v>1620</v>
      </c>
      <c r="Y355" s="6" t="s">
        <v>1161</v>
      </c>
      <c r="Z355" s="6" t="s">
        <v>907</v>
      </c>
      <c r="AA355" s="7">
        <v>44595</v>
      </c>
      <c r="AB355" s="6" t="s">
        <v>1621</v>
      </c>
      <c r="AC355" s="6" t="s">
        <v>1117</v>
      </c>
      <c r="AD355" s="6" t="s">
        <v>1117</v>
      </c>
      <c r="AE355" s="6" t="s">
        <v>1117</v>
      </c>
      <c r="AF355" s="6" t="s">
        <v>1117</v>
      </c>
      <c r="AJ355" s="6">
        <v>643257</v>
      </c>
      <c r="AK355" s="6">
        <v>5499716</v>
      </c>
      <c r="AP355" s="6" t="s">
        <v>1622</v>
      </c>
    </row>
    <row r="356" spans="1:44" x14ac:dyDescent="0.2">
      <c r="A356" s="6">
        <v>990270</v>
      </c>
      <c r="B356" s="6">
        <v>1001490</v>
      </c>
      <c r="C356" s="6" t="str">
        <f t="shared" si="20"/>
        <v>Harvesting</v>
      </c>
      <c r="D356" s="6" t="str">
        <f t="shared" si="21"/>
        <v>Harvesting - TLU-38</v>
      </c>
      <c r="E356" s="6" t="str">
        <f t="shared" si="22"/>
        <v>Plant Gathering Site</v>
      </c>
      <c r="F356" s="6" t="s">
        <v>1717</v>
      </c>
      <c r="G356" s="6" t="str">
        <f t="shared" si="23"/>
        <v>Tree</v>
      </c>
      <c r="K356" s="6">
        <v>990272.92539999995</v>
      </c>
      <c r="L356" s="6">
        <v>1001491.199</v>
      </c>
      <c r="M356" s="6">
        <v>643256</v>
      </c>
      <c r="N356" s="6">
        <v>5499720</v>
      </c>
      <c r="O356" s="6" t="s">
        <v>1114</v>
      </c>
      <c r="P356" s="6" t="s">
        <v>1115</v>
      </c>
      <c r="Q356" s="6" t="s">
        <v>902</v>
      </c>
      <c r="R356" s="6">
        <v>0</v>
      </c>
      <c r="S356" s="6" t="s">
        <v>1731</v>
      </c>
      <c r="T356" s="6" t="s">
        <v>1726</v>
      </c>
      <c r="U356" s="6" t="s">
        <v>1116</v>
      </c>
      <c r="W356" s="6" t="s">
        <v>958</v>
      </c>
      <c r="X356" s="6" t="s">
        <v>1137</v>
      </c>
      <c r="Y356" s="6" t="s">
        <v>906</v>
      </c>
      <c r="Z356" s="6" t="s">
        <v>907</v>
      </c>
      <c r="AA356" s="7">
        <v>44597</v>
      </c>
      <c r="AB356" s="6" t="s">
        <v>908</v>
      </c>
      <c r="AC356" s="6" t="s">
        <v>1117</v>
      </c>
      <c r="AD356" s="6" t="s">
        <v>1117</v>
      </c>
      <c r="AE356" s="6" t="s">
        <v>1117</v>
      </c>
      <c r="AF356" s="6" t="s">
        <v>1117</v>
      </c>
      <c r="AG356" s="6" t="s">
        <v>986</v>
      </c>
      <c r="AJ356" s="6">
        <v>634185</v>
      </c>
      <c r="AK356" s="6">
        <v>5495352</v>
      </c>
      <c r="AP356" s="6" t="s">
        <v>1639</v>
      </c>
    </row>
    <row r="357" spans="1:44" x14ac:dyDescent="0.2">
      <c r="A357" s="6">
        <v>1028600</v>
      </c>
      <c r="B357" s="6">
        <v>1028610</v>
      </c>
      <c r="C357" s="6" t="str">
        <f t="shared" si="20"/>
        <v>Harvesting</v>
      </c>
      <c r="D357" s="6" t="str">
        <f t="shared" si="21"/>
        <v>Harvesting - TLU-39</v>
      </c>
      <c r="E357" s="6" t="str">
        <f t="shared" si="22"/>
        <v>Plant Gathering Site</v>
      </c>
      <c r="F357" s="6" t="s">
        <v>1717</v>
      </c>
      <c r="G357" s="6" t="str">
        <f t="shared" si="23"/>
        <v>Tree</v>
      </c>
      <c r="K357" s="6">
        <v>1028599.001</v>
      </c>
      <c r="L357" s="6">
        <v>1028608.64</v>
      </c>
      <c r="M357" s="6">
        <v>622474</v>
      </c>
      <c r="N357" s="6">
        <v>5475662</v>
      </c>
      <c r="O357" s="6" t="s">
        <v>1114</v>
      </c>
      <c r="P357" s="6" t="s">
        <v>1224</v>
      </c>
      <c r="Q357" s="6" t="s">
        <v>902</v>
      </c>
      <c r="R357" s="6">
        <v>0</v>
      </c>
      <c r="S357" s="6" t="s">
        <v>1731</v>
      </c>
      <c r="T357" s="6" t="s">
        <v>1726</v>
      </c>
      <c r="U357" s="6" t="s">
        <v>1116</v>
      </c>
      <c r="W357" s="6" t="s">
        <v>904</v>
      </c>
      <c r="X357" s="6" t="s">
        <v>1225</v>
      </c>
      <c r="Y357" s="6" t="s">
        <v>906</v>
      </c>
      <c r="Z357" s="6" t="s">
        <v>907</v>
      </c>
      <c r="AA357" s="7">
        <v>44597</v>
      </c>
      <c r="AB357" s="6" t="s">
        <v>908</v>
      </c>
      <c r="AC357" s="6" t="s">
        <v>1117</v>
      </c>
      <c r="AD357" s="6" t="s">
        <v>1117</v>
      </c>
      <c r="AE357" s="6" t="s">
        <v>1117</v>
      </c>
      <c r="AF357" s="6" t="s">
        <v>1117</v>
      </c>
      <c r="AJ357" s="6">
        <v>622478</v>
      </c>
      <c r="AK357" s="6">
        <v>5475648</v>
      </c>
      <c r="AP357" s="6" t="s">
        <v>1639</v>
      </c>
    </row>
    <row r="358" spans="1:44" x14ac:dyDescent="0.2">
      <c r="A358" s="6">
        <v>1039600</v>
      </c>
      <c r="B358" s="6">
        <v>1039790</v>
      </c>
      <c r="C358" s="6" t="str">
        <f t="shared" si="20"/>
        <v>Harvesting</v>
      </c>
      <c r="D358" s="6" t="str">
        <f t="shared" si="21"/>
        <v>Harvesting - TLU-40</v>
      </c>
      <c r="E358" s="6" t="str">
        <f t="shared" si="22"/>
        <v>Plant Gathering Site</v>
      </c>
      <c r="F358" s="6" t="s">
        <v>1717</v>
      </c>
      <c r="G358" s="6" t="str">
        <f t="shared" si="23"/>
        <v>Tree</v>
      </c>
      <c r="K358" s="6">
        <v>1039583.809</v>
      </c>
      <c r="L358" s="6">
        <v>1039785.219</v>
      </c>
      <c r="M358" s="6">
        <v>615664</v>
      </c>
      <c r="N358" s="6">
        <v>5470922</v>
      </c>
      <c r="O358" s="6" t="s">
        <v>1114</v>
      </c>
      <c r="P358" s="6" t="s">
        <v>1281</v>
      </c>
      <c r="Q358" s="6" t="s">
        <v>902</v>
      </c>
      <c r="R358" s="6">
        <v>0</v>
      </c>
      <c r="S358" s="6" t="s">
        <v>1731</v>
      </c>
      <c r="T358" s="6" t="s">
        <v>1726</v>
      </c>
      <c r="U358" s="6" t="s">
        <v>1116</v>
      </c>
      <c r="W358" s="6" t="s">
        <v>965</v>
      </c>
      <c r="X358" s="6" t="s">
        <v>1282</v>
      </c>
      <c r="Y358" s="6" t="s">
        <v>906</v>
      </c>
      <c r="Z358" s="6" t="s">
        <v>907</v>
      </c>
      <c r="AA358" s="7">
        <v>44597</v>
      </c>
      <c r="AB358" s="6" t="s">
        <v>908</v>
      </c>
      <c r="AC358" s="6" t="s">
        <v>1117</v>
      </c>
      <c r="AD358" s="6" t="s">
        <v>1117</v>
      </c>
      <c r="AE358" s="6" t="s">
        <v>1117</v>
      </c>
      <c r="AF358" s="6" t="s">
        <v>1117</v>
      </c>
      <c r="AJ358" s="6">
        <v>615477</v>
      </c>
      <c r="AK358" s="6">
        <v>5470853</v>
      </c>
      <c r="AP358" s="6" t="s">
        <v>1639</v>
      </c>
    </row>
    <row r="359" spans="1:44" x14ac:dyDescent="0.2">
      <c r="A359" s="6">
        <v>1055110</v>
      </c>
      <c r="B359" s="6">
        <v>1054370</v>
      </c>
      <c r="C359" s="6" t="str">
        <f t="shared" si="20"/>
        <v>Harvesting</v>
      </c>
      <c r="D359" s="6" t="str">
        <f t="shared" si="21"/>
        <v>Harvesting - TLU-41</v>
      </c>
      <c r="E359" s="6" t="str">
        <f t="shared" si="22"/>
        <v>Plant Gathering Site</v>
      </c>
      <c r="F359" s="6" t="s">
        <v>1717</v>
      </c>
      <c r="G359" s="6" t="str">
        <f t="shared" si="23"/>
        <v>Tree</v>
      </c>
      <c r="K359" s="6">
        <v>1055110.1399999999</v>
      </c>
      <c r="L359" s="6">
        <v>1055372.486</v>
      </c>
      <c r="M359" s="6">
        <v>602123</v>
      </c>
      <c r="N359" s="6">
        <v>5466489</v>
      </c>
      <c r="O359" s="6" t="s">
        <v>1114</v>
      </c>
      <c r="P359" s="6" t="s">
        <v>1378</v>
      </c>
      <c r="Q359" s="6" t="s">
        <v>902</v>
      </c>
      <c r="R359" s="6">
        <v>0</v>
      </c>
      <c r="S359" s="6" t="s">
        <v>1731</v>
      </c>
      <c r="T359" s="6" t="s">
        <v>1726</v>
      </c>
      <c r="U359" s="6" t="s">
        <v>1116</v>
      </c>
      <c r="W359" s="6" t="s">
        <v>1379</v>
      </c>
      <c r="X359" s="6" t="s">
        <v>1225</v>
      </c>
      <c r="Y359" s="6" t="s">
        <v>906</v>
      </c>
      <c r="Z359" s="6" t="s">
        <v>907</v>
      </c>
      <c r="AA359" s="7">
        <v>44597</v>
      </c>
      <c r="AB359" s="6" t="s">
        <v>908</v>
      </c>
      <c r="AC359" s="6" t="s">
        <v>1117</v>
      </c>
      <c r="AD359" s="6" t="s">
        <v>1117</v>
      </c>
      <c r="AE359" s="6" t="s">
        <v>1117</v>
      </c>
      <c r="AF359" s="6" t="s">
        <v>1117</v>
      </c>
      <c r="AJ359" s="6">
        <v>601955</v>
      </c>
      <c r="AK359" s="6">
        <v>5466365</v>
      </c>
      <c r="AP359" s="6" t="s">
        <v>1639</v>
      </c>
    </row>
    <row r="360" spans="1:44" x14ac:dyDescent="0.2">
      <c r="A360" s="6">
        <v>1055970</v>
      </c>
      <c r="B360" s="6">
        <v>1056180</v>
      </c>
      <c r="C360" s="6" t="str">
        <f t="shared" si="20"/>
        <v>Harvesting</v>
      </c>
      <c r="D360" s="6" t="str">
        <f t="shared" si="21"/>
        <v>Harvesting - TLU-42</v>
      </c>
      <c r="E360" s="6" t="str">
        <f t="shared" si="22"/>
        <v>Plant Gathering Site</v>
      </c>
      <c r="F360" s="6" t="s">
        <v>1717</v>
      </c>
      <c r="G360" s="6" t="str">
        <f t="shared" si="23"/>
        <v>Tree</v>
      </c>
      <c r="K360" s="6">
        <v>1055972.987</v>
      </c>
      <c r="L360" s="6">
        <v>1056117.4650000001</v>
      </c>
      <c r="M360" s="6">
        <v>601559</v>
      </c>
      <c r="N360" s="6">
        <v>5465914</v>
      </c>
      <c r="O360" s="6" t="s">
        <v>1114</v>
      </c>
      <c r="P360" s="6" t="s">
        <v>1387</v>
      </c>
      <c r="Q360" s="6" t="s">
        <v>902</v>
      </c>
      <c r="R360" s="6">
        <v>0</v>
      </c>
      <c r="S360" s="6" t="s">
        <v>1731</v>
      </c>
      <c r="T360" s="6" t="s">
        <v>1726</v>
      </c>
      <c r="U360" s="6" t="s">
        <v>1116</v>
      </c>
      <c r="W360" s="6" t="s">
        <v>950</v>
      </c>
      <c r="X360" s="6" t="s">
        <v>1388</v>
      </c>
      <c r="Y360" s="6" t="s">
        <v>906</v>
      </c>
      <c r="Z360" s="6" t="s">
        <v>907</v>
      </c>
      <c r="AA360" s="7">
        <v>44597</v>
      </c>
      <c r="AB360" s="6" t="s">
        <v>908</v>
      </c>
      <c r="AC360" s="6" t="s">
        <v>1117</v>
      </c>
      <c r="AD360" s="6" t="s">
        <v>1117</v>
      </c>
      <c r="AE360" s="6" t="s">
        <v>1117</v>
      </c>
      <c r="AF360" s="6" t="s">
        <v>1117</v>
      </c>
      <c r="AJ360" s="6">
        <v>601489</v>
      </c>
      <c r="AK360" s="6">
        <v>5465784</v>
      </c>
      <c r="AP360" s="6" t="s">
        <v>1639</v>
      </c>
    </row>
    <row r="361" spans="1:44" x14ac:dyDescent="0.2">
      <c r="A361" s="6">
        <v>1061880</v>
      </c>
      <c r="B361" s="6">
        <v>1062090</v>
      </c>
      <c r="C361" s="6" t="str">
        <f t="shared" si="20"/>
        <v>Harvesting</v>
      </c>
      <c r="D361" s="6" t="str">
        <f t="shared" si="21"/>
        <v>Harvesting - TLU-43</v>
      </c>
      <c r="E361" s="6" t="str">
        <f t="shared" si="22"/>
        <v>Plant Gathering Site</v>
      </c>
      <c r="F361" s="6" t="s">
        <v>1717</v>
      </c>
      <c r="G361" s="6" t="str">
        <f t="shared" si="23"/>
        <v>Tree</v>
      </c>
      <c r="K361" s="6">
        <v>1061881.9140000001</v>
      </c>
      <c r="L361" s="6">
        <v>1062082.4099999999</v>
      </c>
      <c r="M361" s="6">
        <v>597965</v>
      </c>
      <c r="N361" s="6">
        <v>5461522</v>
      </c>
      <c r="O361" s="6" t="s">
        <v>1114</v>
      </c>
      <c r="P361" s="6" t="s">
        <v>1414</v>
      </c>
      <c r="Q361" s="6" t="s">
        <v>902</v>
      </c>
      <c r="R361" s="6">
        <v>0</v>
      </c>
      <c r="S361" s="6" t="s">
        <v>1731</v>
      </c>
      <c r="T361" s="6" t="s">
        <v>1726</v>
      </c>
      <c r="U361" s="6" t="s">
        <v>1116</v>
      </c>
      <c r="W361" s="6" t="s">
        <v>965</v>
      </c>
      <c r="X361" s="6" t="s">
        <v>1415</v>
      </c>
      <c r="Y361" s="6" t="s">
        <v>906</v>
      </c>
      <c r="Z361" s="6" t="s">
        <v>907</v>
      </c>
      <c r="AA361" s="7">
        <v>44597</v>
      </c>
      <c r="AB361" s="6" t="s">
        <v>908</v>
      </c>
      <c r="AC361" s="6" t="s">
        <v>1117</v>
      </c>
      <c r="AD361" s="6" t="s">
        <v>1117</v>
      </c>
      <c r="AE361" s="6" t="s">
        <v>1117</v>
      </c>
      <c r="AF361" s="6" t="s">
        <v>1117</v>
      </c>
      <c r="AJ361" s="6">
        <v>597893</v>
      </c>
      <c r="AK361" s="6">
        <v>5461334</v>
      </c>
      <c r="AP361" s="6" t="s">
        <v>1639</v>
      </c>
    </row>
    <row r="362" spans="1:44" x14ac:dyDescent="0.2">
      <c r="A362" s="6">
        <v>1074630</v>
      </c>
      <c r="B362" s="6">
        <v>1074830</v>
      </c>
      <c r="C362" s="6" t="str">
        <f t="shared" si="20"/>
        <v>Harvesting</v>
      </c>
      <c r="D362" s="6" t="str">
        <f t="shared" si="21"/>
        <v>Harvesting - TLU-44</v>
      </c>
      <c r="E362" s="6" t="str">
        <f t="shared" si="22"/>
        <v>Plant Gathering Site</v>
      </c>
      <c r="F362" s="6" t="s">
        <v>1717</v>
      </c>
      <c r="G362" s="6" t="str">
        <f t="shared" si="23"/>
        <v>Tree</v>
      </c>
      <c r="K362" s="6">
        <v>1074624.605</v>
      </c>
      <c r="L362" s="6">
        <v>1074825.6310000001</v>
      </c>
      <c r="M362" s="6">
        <v>593366</v>
      </c>
      <c r="N362" s="6">
        <v>5450747</v>
      </c>
      <c r="O362" s="6" t="s">
        <v>1114</v>
      </c>
      <c r="P362" s="6" t="s">
        <v>1472</v>
      </c>
      <c r="Q362" s="6" t="s">
        <v>902</v>
      </c>
      <c r="R362" s="6">
        <v>0</v>
      </c>
      <c r="S362" s="6" t="s">
        <v>1731</v>
      </c>
      <c r="T362" s="6" t="s">
        <v>1726</v>
      </c>
      <c r="U362" s="6" t="s">
        <v>1116</v>
      </c>
      <c r="W362" s="6" t="s">
        <v>965</v>
      </c>
      <c r="X362" s="6" t="s">
        <v>1225</v>
      </c>
      <c r="Y362" s="6" t="s">
        <v>906</v>
      </c>
      <c r="Z362" s="6" t="s">
        <v>907</v>
      </c>
      <c r="AA362" s="7">
        <v>44597</v>
      </c>
      <c r="AB362" s="6" t="s">
        <v>908</v>
      </c>
      <c r="AC362" s="6" t="s">
        <v>1117</v>
      </c>
      <c r="AD362" s="6" t="s">
        <v>1117</v>
      </c>
      <c r="AE362" s="6" t="s">
        <v>1117</v>
      </c>
      <c r="AF362" s="6" t="s">
        <v>1117</v>
      </c>
      <c r="AJ362" s="6">
        <v>593207</v>
      </c>
      <c r="AK362" s="6">
        <v>5450624</v>
      </c>
      <c r="AP362" s="6" t="s">
        <v>1639</v>
      </c>
    </row>
    <row r="363" spans="1:44" x14ac:dyDescent="0.2">
      <c r="A363" s="6">
        <v>988560</v>
      </c>
      <c r="B363" s="6">
        <v>990270</v>
      </c>
      <c r="C363" s="6" t="str">
        <f t="shared" si="20"/>
        <v>Harvesting</v>
      </c>
      <c r="D363" s="6" t="str">
        <f t="shared" si="21"/>
        <v>Harvesting - TLU-38</v>
      </c>
      <c r="E363" s="6" t="str">
        <f t="shared" si="22"/>
        <v>Plant Gathering Site</v>
      </c>
      <c r="F363" s="6" t="s">
        <v>1717</v>
      </c>
      <c r="G363" s="6" t="str">
        <f t="shared" si="23"/>
        <v>Tree</v>
      </c>
      <c r="K363" s="6">
        <v>988560.61860000005</v>
      </c>
      <c r="L363" s="6">
        <v>990274.34219999996</v>
      </c>
      <c r="M363" s="6">
        <v>644178</v>
      </c>
      <c r="N363" s="6">
        <v>5501038</v>
      </c>
      <c r="O363" s="6" t="s">
        <v>1114</v>
      </c>
      <c r="P363" s="6" t="s">
        <v>1115</v>
      </c>
      <c r="Q363" s="6" t="s">
        <v>902</v>
      </c>
      <c r="R363" s="6">
        <v>0</v>
      </c>
      <c r="S363" s="6" t="s">
        <v>1731</v>
      </c>
      <c r="T363" s="6" t="s">
        <v>1726</v>
      </c>
      <c r="U363" s="6" t="s">
        <v>1116</v>
      </c>
      <c r="W363" s="6" t="s">
        <v>912</v>
      </c>
      <c r="X363" s="6" t="s">
        <v>1620</v>
      </c>
      <c r="Y363" s="6" t="s">
        <v>1161</v>
      </c>
      <c r="Z363" s="6" t="s">
        <v>907</v>
      </c>
      <c r="AA363" s="7">
        <v>44595</v>
      </c>
      <c r="AB363" s="6" t="s">
        <v>1621</v>
      </c>
      <c r="AC363" s="6" t="s">
        <v>1117</v>
      </c>
      <c r="AD363" s="6" t="s">
        <v>1117</v>
      </c>
      <c r="AE363" s="6" t="s">
        <v>1117</v>
      </c>
      <c r="AF363" s="6" t="s">
        <v>1117</v>
      </c>
      <c r="AJ363" s="6">
        <v>643257</v>
      </c>
      <c r="AK363" s="6">
        <v>5499716</v>
      </c>
      <c r="AP363" s="6" t="s">
        <v>1622</v>
      </c>
    </row>
    <row r="364" spans="1:44" x14ac:dyDescent="0.2">
      <c r="A364" s="6">
        <v>990270</v>
      </c>
      <c r="B364" s="6">
        <v>1001490</v>
      </c>
      <c r="C364" s="6" t="str">
        <f t="shared" si="20"/>
        <v>Harvesting</v>
      </c>
      <c r="D364" s="6" t="str">
        <f t="shared" si="21"/>
        <v>Harvesting - TLU-38</v>
      </c>
      <c r="E364" s="6" t="str">
        <f t="shared" si="22"/>
        <v>Plant Gathering Site</v>
      </c>
      <c r="F364" s="6" t="s">
        <v>1717</v>
      </c>
      <c r="G364" s="6" t="str">
        <f t="shared" si="23"/>
        <v>Tree</v>
      </c>
      <c r="K364" s="6">
        <v>990272.92539999995</v>
      </c>
      <c r="L364" s="6">
        <v>1001491.199</v>
      </c>
      <c r="M364" s="6">
        <v>643256</v>
      </c>
      <c r="N364" s="6">
        <v>5499720</v>
      </c>
      <c r="O364" s="6" t="s">
        <v>1114</v>
      </c>
      <c r="P364" s="6" t="s">
        <v>1115</v>
      </c>
      <c r="Q364" s="6" t="s">
        <v>902</v>
      </c>
      <c r="R364" s="6">
        <v>0</v>
      </c>
      <c r="S364" s="6" t="s">
        <v>1731</v>
      </c>
      <c r="T364" s="6" t="s">
        <v>1726</v>
      </c>
      <c r="U364" s="6" t="s">
        <v>1116</v>
      </c>
      <c r="W364" s="6" t="s">
        <v>958</v>
      </c>
      <c r="X364" s="6" t="s">
        <v>1137</v>
      </c>
      <c r="Y364" s="6" t="s">
        <v>906</v>
      </c>
      <c r="Z364" s="6" t="s">
        <v>907</v>
      </c>
      <c r="AA364" s="7">
        <v>44597</v>
      </c>
      <c r="AB364" s="6" t="s">
        <v>908</v>
      </c>
      <c r="AC364" s="6" t="s">
        <v>1117</v>
      </c>
      <c r="AD364" s="6" t="s">
        <v>1117</v>
      </c>
      <c r="AE364" s="6" t="s">
        <v>1117</v>
      </c>
      <c r="AF364" s="6" t="s">
        <v>1117</v>
      </c>
      <c r="AG364" s="6" t="s">
        <v>986</v>
      </c>
      <c r="AJ364" s="6">
        <v>634185</v>
      </c>
      <c r="AK364" s="6">
        <v>5495352</v>
      </c>
      <c r="AP364" s="6" t="s">
        <v>1639</v>
      </c>
    </row>
    <row r="365" spans="1:44" x14ac:dyDescent="0.2">
      <c r="A365" s="6">
        <v>1028600</v>
      </c>
      <c r="B365" s="6">
        <v>1028610</v>
      </c>
      <c r="C365" s="6" t="str">
        <f t="shared" si="20"/>
        <v>Harvesting</v>
      </c>
      <c r="D365" s="6" t="str">
        <f t="shared" si="21"/>
        <v>Harvesting - TLU-39</v>
      </c>
      <c r="E365" s="6" t="str">
        <f t="shared" si="22"/>
        <v>Plant Gathering Site</v>
      </c>
      <c r="F365" s="6" t="s">
        <v>1717</v>
      </c>
      <c r="G365" s="6" t="str">
        <f t="shared" si="23"/>
        <v>Tree</v>
      </c>
      <c r="K365" s="6">
        <v>1028599.001</v>
      </c>
      <c r="L365" s="6">
        <v>1028608.64</v>
      </c>
      <c r="M365" s="6">
        <v>622474</v>
      </c>
      <c r="N365" s="6">
        <v>5475662</v>
      </c>
      <c r="O365" s="6" t="s">
        <v>1114</v>
      </c>
      <c r="P365" s="6" t="s">
        <v>1224</v>
      </c>
      <c r="Q365" s="6" t="s">
        <v>902</v>
      </c>
      <c r="R365" s="6">
        <v>0</v>
      </c>
      <c r="S365" s="6" t="s">
        <v>1731</v>
      </c>
      <c r="T365" s="6" t="s">
        <v>1726</v>
      </c>
      <c r="U365" s="6" t="s">
        <v>1116</v>
      </c>
      <c r="W365" s="6" t="s">
        <v>904</v>
      </c>
      <c r="X365" s="6" t="s">
        <v>1225</v>
      </c>
      <c r="Y365" s="6" t="s">
        <v>906</v>
      </c>
      <c r="Z365" s="6" t="s">
        <v>907</v>
      </c>
      <c r="AA365" s="7">
        <v>44597</v>
      </c>
      <c r="AB365" s="6" t="s">
        <v>908</v>
      </c>
      <c r="AC365" s="6" t="s">
        <v>1117</v>
      </c>
      <c r="AD365" s="6" t="s">
        <v>1117</v>
      </c>
      <c r="AE365" s="6" t="s">
        <v>1117</v>
      </c>
      <c r="AF365" s="6" t="s">
        <v>1117</v>
      </c>
      <c r="AJ365" s="6">
        <v>622478</v>
      </c>
      <c r="AK365" s="6">
        <v>5475648</v>
      </c>
      <c r="AP365" s="6" t="s">
        <v>1639</v>
      </c>
    </row>
    <row r="366" spans="1:44" x14ac:dyDescent="0.2">
      <c r="A366" s="6">
        <v>1039600</v>
      </c>
      <c r="B366" s="6">
        <v>1039790</v>
      </c>
      <c r="C366" s="6" t="str">
        <f t="shared" si="20"/>
        <v>Harvesting</v>
      </c>
      <c r="D366" s="6" t="str">
        <f t="shared" si="21"/>
        <v>Harvesting - TLU-40</v>
      </c>
      <c r="E366" s="6" t="str">
        <f t="shared" si="22"/>
        <v>Plant Gathering Site</v>
      </c>
      <c r="F366" s="6" t="s">
        <v>1717</v>
      </c>
      <c r="G366" s="6" t="str">
        <f t="shared" si="23"/>
        <v>Tree</v>
      </c>
      <c r="K366" s="6">
        <v>1039583.809</v>
      </c>
      <c r="L366" s="6">
        <v>1039785.219</v>
      </c>
      <c r="M366" s="6">
        <v>615664</v>
      </c>
      <c r="N366" s="6">
        <v>5470922</v>
      </c>
      <c r="O366" s="6" t="s">
        <v>1114</v>
      </c>
      <c r="P366" s="6" t="s">
        <v>1281</v>
      </c>
      <c r="Q366" s="6" t="s">
        <v>902</v>
      </c>
      <c r="R366" s="6">
        <v>0</v>
      </c>
      <c r="S366" s="6" t="s">
        <v>1731</v>
      </c>
      <c r="T366" s="6" t="s">
        <v>1726</v>
      </c>
      <c r="U366" s="6" t="s">
        <v>1116</v>
      </c>
      <c r="W366" s="6" t="s">
        <v>965</v>
      </c>
      <c r="X366" s="6" t="s">
        <v>1282</v>
      </c>
      <c r="Y366" s="6" t="s">
        <v>906</v>
      </c>
      <c r="Z366" s="6" t="s">
        <v>907</v>
      </c>
      <c r="AA366" s="7">
        <v>44597</v>
      </c>
      <c r="AB366" s="6" t="s">
        <v>908</v>
      </c>
      <c r="AC366" s="6" t="s">
        <v>1117</v>
      </c>
      <c r="AD366" s="6" t="s">
        <v>1117</v>
      </c>
      <c r="AE366" s="6" t="s">
        <v>1117</v>
      </c>
      <c r="AF366" s="6" t="s">
        <v>1117</v>
      </c>
      <c r="AJ366" s="6">
        <v>615477</v>
      </c>
      <c r="AK366" s="6">
        <v>5470853</v>
      </c>
      <c r="AP366" s="6" t="s">
        <v>1639</v>
      </c>
    </row>
    <row r="367" spans="1:44" x14ac:dyDescent="0.2">
      <c r="A367" s="6">
        <v>1055110</v>
      </c>
      <c r="B367" s="6">
        <v>1054370</v>
      </c>
      <c r="C367" s="6" t="str">
        <f t="shared" si="20"/>
        <v>Harvesting</v>
      </c>
      <c r="D367" s="6" t="str">
        <f t="shared" si="21"/>
        <v>Harvesting - TLU-41</v>
      </c>
      <c r="E367" s="6" t="str">
        <f t="shared" si="22"/>
        <v>Plant Gathering Site</v>
      </c>
      <c r="F367" s="6" t="s">
        <v>1717</v>
      </c>
      <c r="G367" s="6" t="str">
        <f t="shared" si="23"/>
        <v>Tree</v>
      </c>
      <c r="K367" s="6">
        <v>1055110.1399999999</v>
      </c>
      <c r="L367" s="6">
        <v>1055372.486</v>
      </c>
      <c r="M367" s="6">
        <v>602123</v>
      </c>
      <c r="N367" s="6">
        <v>5466489</v>
      </c>
      <c r="O367" s="6" t="s">
        <v>1114</v>
      </c>
      <c r="P367" s="6" t="s">
        <v>1378</v>
      </c>
      <c r="Q367" s="6" t="s">
        <v>902</v>
      </c>
      <c r="R367" s="6">
        <v>0</v>
      </c>
      <c r="S367" s="6" t="s">
        <v>1731</v>
      </c>
      <c r="T367" s="6" t="s">
        <v>1726</v>
      </c>
      <c r="U367" s="6" t="s">
        <v>1116</v>
      </c>
      <c r="W367" s="6" t="s">
        <v>1379</v>
      </c>
      <c r="X367" s="6" t="s">
        <v>1225</v>
      </c>
      <c r="Y367" s="6" t="s">
        <v>906</v>
      </c>
      <c r="Z367" s="6" t="s">
        <v>907</v>
      </c>
      <c r="AA367" s="7">
        <v>44597</v>
      </c>
      <c r="AB367" s="6" t="s">
        <v>908</v>
      </c>
      <c r="AC367" s="6" t="s">
        <v>1117</v>
      </c>
      <c r="AD367" s="6" t="s">
        <v>1117</v>
      </c>
      <c r="AE367" s="6" t="s">
        <v>1117</v>
      </c>
      <c r="AF367" s="6" t="s">
        <v>1117</v>
      </c>
      <c r="AJ367" s="6">
        <v>601955</v>
      </c>
      <c r="AK367" s="6">
        <v>5466365</v>
      </c>
      <c r="AP367" s="6" t="s">
        <v>1639</v>
      </c>
    </row>
    <row r="368" spans="1:44" x14ac:dyDescent="0.2">
      <c r="A368" s="6">
        <v>1055970</v>
      </c>
      <c r="B368" s="6">
        <v>1056180</v>
      </c>
      <c r="C368" s="6" t="str">
        <f t="shared" si="20"/>
        <v>Harvesting</v>
      </c>
      <c r="D368" s="6" t="str">
        <f t="shared" si="21"/>
        <v>Harvesting - TLU-42</v>
      </c>
      <c r="E368" s="6" t="str">
        <f t="shared" si="22"/>
        <v>Plant Gathering Site</v>
      </c>
      <c r="F368" s="6" t="s">
        <v>1717</v>
      </c>
      <c r="G368" s="6" t="str">
        <f t="shared" si="23"/>
        <v>Tree</v>
      </c>
      <c r="K368" s="6">
        <v>1055972.987</v>
      </c>
      <c r="L368" s="6">
        <v>1056117.4650000001</v>
      </c>
      <c r="M368" s="6">
        <v>601559</v>
      </c>
      <c r="N368" s="6">
        <v>5465914</v>
      </c>
      <c r="O368" s="6" t="s">
        <v>1114</v>
      </c>
      <c r="P368" s="6" t="s">
        <v>1387</v>
      </c>
      <c r="Q368" s="6" t="s">
        <v>902</v>
      </c>
      <c r="R368" s="6">
        <v>0</v>
      </c>
      <c r="S368" s="6" t="s">
        <v>1731</v>
      </c>
      <c r="T368" s="6" t="s">
        <v>1726</v>
      </c>
      <c r="U368" s="6" t="s">
        <v>1116</v>
      </c>
      <c r="W368" s="6" t="s">
        <v>950</v>
      </c>
      <c r="X368" s="6" t="s">
        <v>1388</v>
      </c>
      <c r="Y368" s="6" t="s">
        <v>906</v>
      </c>
      <c r="Z368" s="6" t="s">
        <v>907</v>
      </c>
      <c r="AA368" s="7">
        <v>44597</v>
      </c>
      <c r="AB368" s="6" t="s">
        <v>908</v>
      </c>
      <c r="AC368" s="6" t="s">
        <v>1117</v>
      </c>
      <c r="AD368" s="6" t="s">
        <v>1117</v>
      </c>
      <c r="AE368" s="6" t="s">
        <v>1117</v>
      </c>
      <c r="AF368" s="6" t="s">
        <v>1117</v>
      </c>
      <c r="AJ368" s="6">
        <v>601489</v>
      </c>
      <c r="AK368" s="6">
        <v>5465784</v>
      </c>
      <c r="AP368" s="6" t="s">
        <v>1639</v>
      </c>
    </row>
    <row r="369" spans="1:44" x14ac:dyDescent="0.2">
      <c r="A369" s="6">
        <v>1061880</v>
      </c>
      <c r="B369" s="6">
        <v>1062090</v>
      </c>
      <c r="C369" s="6" t="str">
        <f t="shared" si="20"/>
        <v>Harvesting</v>
      </c>
      <c r="D369" s="6" t="str">
        <f t="shared" si="21"/>
        <v>Harvesting - TLU-43</v>
      </c>
      <c r="E369" s="6" t="str">
        <f t="shared" si="22"/>
        <v>Plant Gathering Site</v>
      </c>
      <c r="F369" s="6" t="s">
        <v>1717</v>
      </c>
      <c r="G369" s="6" t="str">
        <f t="shared" si="23"/>
        <v>Tree</v>
      </c>
      <c r="K369" s="6">
        <v>1061881.9140000001</v>
      </c>
      <c r="L369" s="6">
        <v>1062082.4099999999</v>
      </c>
      <c r="M369" s="6">
        <v>597965</v>
      </c>
      <c r="N369" s="6">
        <v>5461522</v>
      </c>
      <c r="O369" s="6" t="s">
        <v>1114</v>
      </c>
      <c r="P369" s="6" t="s">
        <v>1414</v>
      </c>
      <c r="Q369" s="6" t="s">
        <v>902</v>
      </c>
      <c r="R369" s="6">
        <v>0</v>
      </c>
      <c r="S369" s="6" t="s">
        <v>1731</v>
      </c>
      <c r="T369" s="6" t="s">
        <v>1726</v>
      </c>
      <c r="U369" s="6" t="s">
        <v>1116</v>
      </c>
      <c r="W369" s="6" t="s">
        <v>965</v>
      </c>
      <c r="X369" s="6" t="s">
        <v>1415</v>
      </c>
      <c r="Y369" s="6" t="s">
        <v>906</v>
      </c>
      <c r="Z369" s="6" t="s">
        <v>907</v>
      </c>
      <c r="AA369" s="7">
        <v>44597</v>
      </c>
      <c r="AB369" s="6" t="s">
        <v>908</v>
      </c>
      <c r="AC369" s="6" t="s">
        <v>1117</v>
      </c>
      <c r="AD369" s="6" t="s">
        <v>1117</v>
      </c>
      <c r="AE369" s="6" t="s">
        <v>1117</v>
      </c>
      <c r="AF369" s="6" t="s">
        <v>1117</v>
      </c>
      <c r="AJ369" s="6">
        <v>597893</v>
      </c>
      <c r="AK369" s="6">
        <v>5461334</v>
      </c>
      <c r="AP369" s="6" t="s">
        <v>1639</v>
      </c>
    </row>
    <row r="370" spans="1:44" x14ac:dyDescent="0.2">
      <c r="A370" s="6">
        <v>1074630</v>
      </c>
      <c r="B370" s="6">
        <v>1074830</v>
      </c>
      <c r="C370" s="6" t="str">
        <f t="shared" si="20"/>
        <v>Harvesting</v>
      </c>
      <c r="D370" s="6" t="str">
        <f t="shared" si="21"/>
        <v>Harvesting - TLU-44</v>
      </c>
      <c r="E370" s="6" t="str">
        <f t="shared" si="22"/>
        <v>Plant Gathering Site</v>
      </c>
      <c r="F370" s="6" t="s">
        <v>1717</v>
      </c>
      <c r="G370" s="6" t="str">
        <f t="shared" si="23"/>
        <v>Tree</v>
      </c>
      <c r="K370" s="6">
        <v>1074624.605</v>
      </c>
      <c r="L370" s="6">
        <v>1074825.6310000001</v>
      </c>
      <c r="M370" s="6">
        <v>593366</v>
      </c>
      <c r="N370" s="6">
        <v>5450747</v>
      </c>
      <c r="O370" s="6" t="s">
        <v>1114</v>
      </c>
      <c r="P370" s="6" t="s">
        <v>1472</v>
      </c>
      <c r="Q370" s="6" t="s">
        <v>902</v>
      </c>
      <c r="R370" s="6">
        <v>0</v>
      </c>
      <c r="S370" s="6" t="s">
        <v>1731</v>
      </c>
      <c r="T370" s="6" t="s">
        <v>1726</v>
      </c>
      <c r="U370" s="6" t="s">
        <v>1116</v>
      </c>
      <c r="W370" s="6" t="s">
        <v>965</v>
      </c>
      <c r="X370" s="6" t="s">
        <v>1225</v>
      </c>
      <c r="Y370" s="6" t="s">
        <v>906</v>
      </c>
      <c r="Z370" s="6" t="s">
        <v>907</v>
      </c>
      <c r="AA370" s="7">
        <v>44597</v>
      </c>
      <c r="AB370" s="6" t="s">
        <v>908</v>
      </c>
      <c r="AC370" s="6" t="s">
        <v>1117</v>
      </c>
      <c r="AD370" s="6" t="s">
        <v>1117</v>
      </c>
      <c r="AE370" s="6" t="s">
        <v>1117</v>
      </c>
      <c r="AF370" s="6" t="s">
        <v>1117</v>
      </c>
      <c r="AJ370" s="6">
        <v>593207</v>
      </c>
      <c r="AK370" s="6">
        <v>5450624</v>
      </c>
      <c r="AP370" s="6" t="s">
        <v>1639</v>
      </c>
    </row>
    <row r="371" spans="1:44" x14ac:dyDescent="0.2">
      <c r="A371" s="6">
        <v>988560</v>
      </c>
      <c r="B371" s="6">
        <v>990270</v>
      </c>
      <c r="C371" s="6" t="str">
        <f t="shared" si="20"/>
        <v>Harvesting</v>
      </c>
      <c r="D371" s="6" t="str">
        <f t="shared" si="21"/>
        <v>Harvesting - TLU-38</v>
      </c>
      <c r="E371" s="6" t="str">
        <f t="shared" si="22"/>
        <v>Plant Gathering Site</v>
      </c>
      <c r="F371" s="6" t="s">
        <v>1717</v>
      </c>
      <c r="G371" s="6" t="str">
        <f t="shared" si="23"/>
        <v>Tree</v>
      </c>
      <c r="K371" s="6">
        <v>988560.61860000005</v>
      </c>
      <c r="L371" s="6">
        <v>990274.34219999996</v>
      </c>
      <c r="M371" s="6">
        <v>644178</v>
      </c>
      <c r="N371" s="6">
        <v>5501038</v>
      </c>
      <c r="O371" s="6" t="s">
        <v>1114</v>
      </c>
      <c r="P371" s="6" t="s">
        <v>1115</v>
      </c>
      <c r="Q371" s="6" t="s">
        <v>902</v>
      </c>
      <c r="R371" s="6">
        <v>0</v>
      </c>
      <c r="S371" s="6" t="s">
        <v>1731</v>
      </c>
      <c r="T371" s="6" t="s">
        <v>1726</v>
      </c>
      <c r="U371" s="6" t="s">
        <v>1116</v>
      </c>
      <c r="W371" s="6" t="s">
        <v>912</v>
      </c>
      <c r="X371" s="6" t="s">
        <v>1620</v>
      </c>
      <c r="Y371" s="6" t="s">
        <v>1161</v>
      </c>
      <c r="Z371" s="6" t="s">
        <v>907</v>
      </c>
      <c r="AA371" s="7">
        <v>44595</v>
      </c>
      <c r="AB371" s="6" t="s">
        <v>1621</v>
      </c>
      <c r="AC371" s="6" t="s">
        <v>1117</v>
      </c>
      <c r="AD371" s="6" t="s">
        <v>1117</v>
      </c>
      <c r="AE371" s="6" t="s">
        <v>1117</v>
      </c>
      <c r="AF371" s="6" t="s">
        <v>1117</v>
      </c>
      <c r="AJ371" s="6">
        <v>643257</v>
      </c>
      <c r="AK371" s="6">
        <v>5499716</v>
      </c>
      <c r="AP371" s="6" t="s">
        <v>1622</v>
      </c>
      <c r="AQ371" s="6">
        <v>1</v>
      </c>
    </row>
    <row r="372" spans="1:44" x14ac:dyDescent="0.2">
      <c r="A372" s="6">
        <v>990270</v>
      </c>
      <c r="B372" s="6">
        <v>1001490</v>
      </c>
      <c r="C372" s="6" t="str">
        <f t="shared" si="20"/>
        <v>Harvesting</v>
      </c>
      <c r="D372" s="6" t="str">
        <f t="shared" si="21"/>
        <v>Harvesting - TLU-38</v>
      </c>
      <c r="E372" s="6" t="str">
        <f t="shared" si="22"/>
        <v>Plant Gathering Site</v>
      </c>
      <c r="F372" s="6" t="s">
        <v>1717</v>
      </c>
      <c r="G372" s="6" t="str">
        <f t="shared" si="23"/>
        <v>Tree</v>
      </c>
      <c r="K372" s="6">
        <v>990272.92539999995</v>
      </c>
      <c r="L372" s="6">
        <v>1001491.199</v>
      </c>
      <c r="M372" s="6">
        <v>643256</v>
      </c>
      <c r="N372" s="6">
        <v>5499720</v>
      </c>
      <c r="O372" s="6" t="s">
        <v>1114</v>
      </c>
      <c r="P372" s="6" t="s">
        <v>1115</v>
      </c>
      <c r="Q372" s="6" t="s">
        <v>902</v>
      </c>
      <c r="R372" s="6">
        <v>0</v>
      </c>
      <c r="S372" s="6" t="s">
        <v>1731</v>
      </c>
      <c r="T372" s="6" t="s">
        <v>1726</v>
      </c>
      <c r="U372" s="6" t="s">
        <v>1116</v>
      </c>
      <c r="W372" s="6" t="s">
        <v>958</v>
      </c>
      <c r="X372" s="6" t="s">
        <v>1137</v>
      </c>
      <c r="Y372" s="6" t="s">
        <v>906</v>
      </c>
      <c r="Z372" s="6" t="s">
        <v>907</v>
      </c>
      <c r="AA372" s="7">
        <v>44597</v>
      </c>
      <c r="AB372" s="6" t="s">
        <v>908</v>
      </c>
      <c r="AC372" s="6" t="s">
        <v>1117</v>
      </c>
      <c r="AD372" s="6" t="s">
        <v>1117</v>
      </c>
      <c r="AE372" s="6" t="s">
        <v>1117</v>
      </c>
      <c r="AF372" s="6" t="s">
        <v>1117</v>
      </c>
      <c r="AG372" s="6" t="s">
        <v>986</v>
      </c>
      <c r="AJ372" s="6">
        <v>634185</v>
      </c>
      <c r="AK372" s="6">
        <v>5495352</v>
      </c>
      <c r="AP372" s="6" t="s">
        <v>1639</v>
      </c>
      <c r="AQ372" s="6">
        <v>14</v>
      </c>
    </row>
    <row r="373" spans="1:44" x14ac:dyDescent="0.2">
      <c r="A373" s="6">
        <v>1028600</v>
      </c>
      <c r="B373" s="6">
        <v>1028610</v>
      </c>
      <c r="C373" s="6" t="str">
        <f t="shared" si="20"/>
        <v>Harvesting</v>
      </c>
      <c r="D373" s="6" t="str">
        <f t="shared" si="21"/>
        <v>Harvesting - TLU-39</v>
      </c>
      <c r="E373" s="6" t="str">
        <f t="shared" si="22"/>
        <v>Plant Gathering Site</v>
      </c>
      <c r="F373" s="6" t="s">
        <v>1717</v>
      </c>
      <c r="G373" s="6" t="str">
        <f t="shared" si="23"/>
        <v>Tree</v>
      </c>
      <c r="K373" s="6">
        <v>1028599.001</v>
      </c>
      <c r="L373" s="6">
        <v>1028608.64</v>
      </c>
      <c r="M373" s="6">
        <v>622474</v>
      </c>
      <c r="N373" s="6">
        <v>5475662</v>
      </c>
      <c r="O373" s="6" t="s">
        <v>1114</v>
      </c>
      <c r="P373" s="6" t="s">
        <v>1224</v>
      </c>
      <c r="Q373" s="6" t="s">
        <v>902</v>
      </c>
      <c r="R373" s="6">
        <v>0</v>
      </c>
      <c r="S373" s="6" t="s">
        <v>1731</v>
      </c>
      <c r="T373" s="6" t="s">
        <v>1726</v>
      </c>
      <c r="U373" s="6" t="s">
        <v>1116</v>
      </c>
      <c r="W373" s="6" t="s">
        <v>904</v>
      </c>
      <c r="X373" s="6" t="s">
        <v>1225</v>
      </c>
      <c r="Y373" s="6" t="s">
        <v>906</v>
      </c>
      <c r="Z373" s="6" t="s">
        <v>907</v>
      </c>
      <c r="AA373" s="7">
        <v>44597</v>
      </c>
      <c r="AB373" s="6" t="s">
        <v>908</v>
      </c>
      <c r="AC373" s="6" t="s">
        <v>1117</v>
      </c>
      <c r="AD373" s="6" t="s">
        <v>1117</v>
      </c>
      <c r="AE373" s="6" t="s">
        <v>1117</v>
      </c>
      <c r="AF373" s="6" t="s">
        <v>1117</v>
      </c>
      <c r="AJ373" s="6">
        <v>622478</v>
      </c>
      <c r="AK373" s="6">
        <v>5475648</v>
      </c>
      <c r="AP373" s="6" t="s">
        <v>1639</v>
      </c>
      <c r="AQ373" s="6">
        <v>49</v>
      </c>
    </row>
    <row r="374" spans="1:44" x14ac:dyDescent="0.2">
      <c r="A374" s="6">
        <v>1039600</v>
      </c>
      <c r="B374" s="6">
        <v>1039790</v>
      </c>
      <c r="C374" s="6" t="str">
        <f t="shared" si="20"/>
        <v>Harvesting</v>
      </c>
      <c r="D374" s="6" t="str">
        <f t="shared" si="21"/>
        <v>Harvesting - TLU-40</v>
      </c>
      <c r="E374" s="6" t="str">
        <f t="shared" si="22"/>
        <v>Plant Gathering Site</v>
      </c>
      <c r="F374" s="6" t="s">
        <v>1717</v>
      </c>
      <c r="G374" s="6" t="str">
        <f t="shared" si="23"/>
        <v>Tree</v>
      </c>
      <c r="K374" s="6">
        <v>1039583.809</v>
      </c>
      <c r="L374" s="6">
        <v>1039785.219</v>
      </c>
      <c r="M374" s="6">
        <v>615664</v>
      </c>
      <c r="N374" s="6">
        <v>5470922</v>
      </c>
      <c r="O374" s="6" t="s">
        <v>1114</v>
      </c>
      <c r="P374" s="6" t="s">
        <v>1281</v>
      </c>
      <c r="Q374" s="6" t="s">
        <v>902</v>
      </c>
      <c r="R374" s="6">
        <v>0</v>
      </c>
      <c r="S374" s="6" t="s">
        <v>1731</v>
      </c>
      <c r="T374" s="6" t="s">
        <v>1726</v>
      </c>
      <c r="U374" s="6" t="s">
        <v>1116</v>
      </c>
      <c r="W374" s="6" t="s">
        <v>965</v>
      </c>
      <c r="X374" s="6" t="s">
        <v>1282</v>
      </c>
      <c r="Y374" s="6" t="s">
        <v>906</v>
      </c>
      <c r="Z374" s="6" t="s">
        <v>907</v>
      </c>
      <c r="AA374" s="7">
        <v>44597</v>
      </c>
      <c r="AB374" s="6" t="s">
        <v>908</v>
      </c>
      <c r="AC374" s="6" t="s">
        <v>1117</v>
      </c>
      <c r="AD374" s="6" t="s">
        <v>1117</v>
      </c>
      <c r="AE374" s="6" t="s">
        <v>1117</v>
      </c>
      <c r="AF374" s="6" t="s">
        <v>1117</v>
      </c>
      <c r="AJ374" s="6">
        <v>615477</v>
      </c>
      <c r="AK374" s="6">
        <v>5470853</v>
      </c>
      <c r="AP374" s="6" t="s">
        <v>1639</v>
      </c>
      <c r="AQ374" s="6">
        <v>71</v>
      </c>
    </row>
    <row r="375" spans="1:44" x14ac:dyDescent="0.2">
      <c r="A375" s="6">
        <v>1055110</v>
      </c>
      <c r="B375" s="6">
        <v>1054370</v>
      </c>
      <c r="C375" s="6" t="str">
        <f t="shared" si="20"/>
        <v>Harvesting</v>
      </c>
      <c r="D375" s="6" t="str">
        <f t="shared" si="21"/>
        <v>Harvesting - TLU-41</v>
      </c>
      <c r="E375" s="6" t="str">
        <f t="shared" si="22"/>
        <v>Plant Gathering Site</v>
      </c>
      <c r="F375" s="6" t="s">
        <v>1717</v>
      </c>
      <c r="G375" s="6" t="str">
        <f t="shared" si="23"/>
        <v>Tree</v>
      </c>
      <c r="K375" s="6">
        <v>1055110.1399999999</v>
      </c>
      <c r="L375" s="6">
        <v>1055372.486</v>
      </c>
      <c r="M375" s="6">
        <v>602123</v>
      </c>
      <c r="N375" s="6">
        <v>5466489</v>
      </c>
      <c r="O375" s="6" t="s">
        <v>1114</v>
      </c>
      <c r="P375" s="6" t="s">
        <v>1378</v>
      </c>
      <c r="Q375" s="6" t="s">
        <v>902</v>
      </c>
      <c r="R375" s="6">
        <v>0</v>
      </c>
      <c r="S375" s="6" t="s">
        <v>1731</v>
      </c>
      <c r="T375" s="6" t="s">
        <v>1726</v>
      </c>
      <c r="U375" s="6" t="s">
        <v>1116</v>
      </c>
      <c r="W375" s="6" t="s">
        <v>1379</v>
      </c>
      <c r="X375" s="6" t="s">
        <v>1225</v>
      </c>
      <c r="Y375" s="6" t="s">
        <v>906</v>
      </c>
      <c r="Z375" s="6" t="s">
        <v>907</v>
      </c>
      <c r="AA375" s="7">
        <v>44597</v>
      </c>
      <c r="AB375" s="6" t="s">
        <v>908</v>
      </c>
      <c r="AC375" s="6" t="s">
        <v>1117</v>
      </c>
      <c r="AD375" s="6" t="s">
        <v>1117</v>
      </c>
      <c r="AE375" s="6" t="s">
        <v>1117</v>
      </c>
      <c r="AF375" s="6" t="s">
        <v>1117</v>
      </c>
      <c r="AJ375" s="6">
        <v>601955</v>
      </c>
      <c r="AK375" s="6">
        <v>5466365</v>
      </c>
      <c r="AP375" s="6" t="s">
        <v>1639</v>
      </c>
      <c r="AQ375" s="6">
        <v>107</v>
      </c>
    </row>
    <row r="376" spans="1:44" x14ac:dyDescent="0.2">
      <c r="A376" s="6">
        <v>1055970</v>
      </c>
      <c r="B376" s="6">
        <v>1056180</v>
      </c>
      <c r="C376" s="6" t="str">
        <f t="shared" si="20"/>
        <v>Harvesting</v>
      </c>
      <c r="D376" s="6" t="str">
        <f t="shared" si="21"/>
        <v>Harvesting - TLU-42</v>
      </c>
      <c r="E376" s="6" t="str">
        <f t="shared" si="22"/>
        <v>Plant Gathering Site</v>
      </c>
      <c r="F376" s="6" t="s">
        <v>1717</v>
      </c>
      <c r="G376" s="6" t="str">
        <f t="shared" si="23"/>
        <v>Tree</v>
      </c>
      <c r="K376" s="6">
        <v>1055972.987</v>
      </c>
      <c r="L376" s="6">
        <v>1056117.4650000001</v>
      </c>
      <c r="M376" s="6">
        <v>601559</v>
      </c>
      <c r="N376" s="6">
        <v>5465914</v>
      </c>
      <c r="O376" s="6" t="s">
        <v>1114</v>
      </c>
      <c r="P376" s="6" t="s">
        <v>1387</v>
      </c>
      <c r="Q376" s="6" t="s">
        <v>902</v>
      </c>
      <c r="R376" s="6">
        <v>0</v>
      </c>
      <c r="S376" s="6" t="s">
        <v>1731</v>
      </c>
      <c r="T376" s="6" t="s">
        <v>1726</v>
      </c>
      <c r="U376" s="6" t="s">
        <v>1116</v>
      </c>
      <c r="W376" s="6" t="s">
        <v>950</v>
      </c>
      <c r="X376" s="6" t="s">
        <v>1388</v>
      </c>
      <c r="Y376" s="6" t="s">
        <v>906</v>
      </c>
      <c r="Z376" s="6" t="s">
        <v>907</v>
      </c>
      <c r="AA376" s="7">
        <v>44597</v>
      </c>
      <c r="AB376" s="6" t="s">
        <v>908</v>
      </c>
      <c r="AC376" s="6" t="s">
        <v>1117</v>
      </c>
      <c r="AD376" s="6" t="s">
        <v>1117</v>
      </c>
      <c r="AE376" s="6" t="s">
        <v>1117</v>
      </c>
      <c r="AF376" s="6" t="s">
        <v>1117</v>
      </c>
      <c r="AJ376" s="6">
        <v>601489</v>
      </c>
      <c r="AK376" s="6">
        <v>5465784</v>
      </c>
      <c r="AP376" s="6" t="s">
        <v>1639</v>
      </c>
      <c r="AQ376" s="6">
        <v>110</v>
      </c>
    </row>
    <row r="377" spans="1:44" x14ac:dyDescent="0.2">
      <c r="A377" s="6">
        <v>1061880</v>
      </c>
      <c r="B377" s="6">
        <v>1062090</v>
      </c>
      <c r="C377" s="6" t="str">
        <f t="shared" si="20"/>
        <v>Harvesting</v>
      </c>
      <c r="D377" s="6" t="str">
        <f t="shared" si="21"/>
        <v>Harvesting - TLU-43</v>
      </c>
      <c r="E377" s="6" t="str">
        <f t="shared" si="22"/>
        <v>Plant Gathering Site</v>
      </c>
      <c r="F377" s="6" t="s">
        <v>1717</v>
      </c>
      <c r="G377" s="6" t="str">
        <f t="shared" si="23"/>
        <v>Tree</v>
      </c>
      <c r="K377" s="6">
        <v>1061881.9140000001</v>
      </c>
      <c r="L377" s="6">
        <v>1062082.4099999999</v>
      </c>
      <c r="M377" s="6">
        <v>597965</v>
      </c>
      <c r="N377" s="6">
        <v>5461522</v>
      </c>
      <c r="O377" s="6" t="s">
        <v>1114</v>
      </c>
      <c r="P377" s="6" t="s">
        <v>1414</v>
      </c>
      <c r="Q377" s="6" t="s">
        <v>902</v>
      </c>
      <c r="R377" s="6">
        <v>0</v>
      </c>
      <c r="S377" s="6" t="s">
        <v>1731</v>
      </c>
      <c r="T377" s="6" t="s">
        <v>1726</v>
      </c>
      <c r="U377" s="6" t="s">
        <v>1116</v>
      </c>
      <c r="W377" s="6" t="s">
        <v>965</v>
      </c>
      <c r="X377" s="6" t="s">
        <v>1415</v>
      </c>
      <c r="Y377" s="6" t="s">
        <v>906</v>
      </c>
      <c r="Z377" s="6" t="s">
        <v>907</v>
      </c>
      <c r="AA377" s="7">
        <v>44597</v>
      </c>
      <c r="AB377" s="6" t="s">
        <v>908</v>
      </c>
      <c r="AC377" s="6" t="s">
        <v>1117</v>
      </c>
      <c r="AD377" s="6" t="s">
        <v>1117</v>
      </c>
      <c r="AE377" s="6" t="s">
        <v>1117</v>
      </c>
      <c r="AF377" s="6" t="s">
        <v>1117</v>
      </c>
      <c r="AJ377" s="6">
        <v>597893</v>
      </c>
      <c r="AK377" s="6">
        <v>5461334</v>
      </c>
      <c r="AP377" s="6" t="s">
        <v>1639</v>
      </c>
      <c r="AQ377" s="6">
        <v>120</v>
      </c>
    </row>
    <row r="378" spans="1:44" x14ac:dyDescent="0.2">
      <c r="A378" s="6">
        <v>1074630</v>
      </c>
      <c r="B378" s="6">
        <v>1074830</v>
      </c>
      <c r="C378" s="6" t="str">
        <f t="shared" si="20"/>
        <v>Harvesting</v>
      </c>
      <c r="D378" s="6" t="str">
        <f t="shared" si="21"/>
        <v>Harvesting - TLU-44</v>
      </c>
      <c r="E378" s="6" t="str">
        <f t="shared" si="22"/>
        <v>Plant Gathering Site</v>
      </c>
      <c r="F378" s="6" t="s">
        <v>1717</v>
      </c>
      <c r="G378" s="6" t="str">
        <f t="shared" si="23"/>
        <v>Tree</v>
      </c>
      <c r="K378" s="6">
        <v>1074624.605</v>
      </c>
      <c r="L378" s="6">
        <v>1074825.6310000001</v>
      </c>
      <c r="M378" s="6">
        <v>593366</v>
      </c>
      <c r="N378" s="6">
        <v>5450747</v>
      </c>
      <c r="O378" s="6" t="s">
        <v>1114</v>
      </c>
      <c r="P378" s="6" t="s">
        <v>1472</v>
      </c>
      <c r="Q378" s="6" t="s">
        <v>902</v>
      </c>
      <c r="R378" s="6">
        <v>0</v>
      </c>
      <c r="S378" s="6" t="s">
        <v>1731</v>
      </c>
      <c r="T378" s="6" t="s">
        <v>1726</v>
      </c>
      <c r="U378" s="6" t="s">
        <v>1116</v>
      </c>
      <c r="W378" s="6" t="s">
        <v>965</v>
      </c>
      <c r="X378" s="6" t="s">
        <v>1225</v>
      </c>
      <c r="Y378" s="6" t="s">
        <v>906</v>
      </c>
      <c r="Z378" s="6" t="s">
        <v>907</v>
      </c>
      <c r="AA378" s="7">
        <v>44597</v>
      </c>
      <c r="AB378" s="6" t="s">
        <v>908</v>
      </c>
      <c r="AC378" s="6" t="s">
        <v>1117</v>
      </c>
      <c r="AD378" s="6" t="s">
        <v>1117</v>
      </c>
      <c r="AE378" s="6" t="s">
        <v>1117</v>
      </c>
      <c r="AF378" s="6" t="s">
        <v>1117</v>
      </c>
      <c r="AJ378" s="6">
        <v>593207</v>
      </c>
      <c r="AK378" s="6">
        <v>5450624</v>
      </c>
      <c r="AP378" s="6" t="s">
        <v>1639</v>
      </c>
      <c r="AQ378" s="6">
        <v>143</v>
      </c>
    </row>
    <row r="379" spans="1:44" x14ac:dyDescent="0.2">
      <c r="A379" s="6">
        <v>988560</v>
      </c>
      <c r="B379" s="6">
        <v>990270</v>
      </c>
      <c r="C379" s="6" t="str">
        <f t="shared" si="20"/>
        <v>Harvesting</v>
      </c>
      <c r="D379" s="6" t="str">
        <f t="shared" si="21"/>
        <v>Harvesting - TLU-38</v>
      </c>
      <c r="E379" s="6" t="str">
        <f t="shared" si="22"/>
        <v>Plant Gathering Site</v>
      </c>
      <c r="F379" s="6" t="s">
        <v>1717</v>
      </c>
      <c r="G379" s="6" t="str">
        <f t="shared" si="23"/>
        <v>Tree</v>
      </c>
      <c r="K379" s="6">
        <v>988560.61860000005</v>
      </c>
      <c r="L379" s="6">
        <v>990274.34219999996</v>
      </c>
      <c r="M379" s="6">
        <v>644178</v>
      </c>
      <c r="N379" s="6">
        <v>5501038</v>
      </c>
      <c r="O379" s="6" t="s">
        <v>1114</v>
      </c>
      <c r="P379" s="6" t="s">
        <v>1115</v>
      </c>
      <c r="Q379" s="6" t="s">
        <v>902</v>
      </c>
      <c r="R379" s="6">
        <v>0</v>
      </c>
      <c r="S379" s="6" t="s">
        <v>1731</v>
      </c>
      <c r="T379" s="6" t="s">
        <v>1726</v>
      </c>
      <c r="U379" s="6" t="s">
        <v>1116</v>
      </c>
      <c r="W379" s="6" t="s">
        <v>912</v>
      </c>
      <c r="X379" s="6" t="s">
        <v>1620</v>
      </c>
      <c r="Y379" s="6" t="s">
        <v>1161</v>
      </c>
      <c r="Z379" s="6" t="s">
        <v>907</v>
      </c>
      <c r="AA379" s="7">
        <v>44595</v>
      </c>
      <c r="AB379" s="6" t="s">
        <v>1621</v>
      </c>
      <c r="AC379" s="6" t="s">
        <v>1117</v>
      </c>
      <c r="AD379" s="6" t="s">
        <v>1117</v>
      </c>
      <c r="AE379" s="6" t="s">
        <v>1117</v>
      </c>
      <c r="AF379" s="6" t="s">
        <v>1117</v>
      </c>
      <c r="AJ379" s="6">
        <v>643257</v>
      </c>
      <c r="AK379" s="6">
        <v>5499716</v>
      </c>
      <c r="AP379" s="6" t="s">
        <v>1622</v>
      </c>
      <c r="AQ379" s="6">
        <v>147</v>
      </c>
      <c r="AR379" s="6">
        <v>1</v>
      </c>
    </row>
    <row r="380" spans="1:44" x14ac:dyDescent="0.2">
      <c r="A380" s="6">
        <v>990270</v>
      </c>
      <c r="B380" s="6">
        <v>1001490</v>
      </c>
      <c r="C380" s="6" t="str">
        <f t="shared" si="20"/>
        <v>Harvesting</v>
      </c>
      <c r="D380" s="6" t="str">
        <f t="shared" si="21"/>
        <v>Harvesting - TLU-38</v>
      </c>
      <c r="E380" s="6" t="str">
        <f t="shared" si="22"/>
        <v>Plant Gathering Site</v>
      </c>
      <c r="F380" s="6" t="s">
        <v>1717</v>
      </c>
      <c r="G380" s="6" t="str">
        <f t="shared" si="23"/>
        <v>Tree</v>
      </c>
      <c r="K380" s="6">
        <v>990272.92539999995</v>
      </c>
      <c r="L380" s="6">
        <v>1001491.199</v>
      </c>
      <c r="M380" s="6">
        <v>643256</v>
      </c>
      <c r="N380" s="6">
        <v>5499720</v>
      </c>
      <c r="O380" s="6" t="s">
        <v>1114</v>
      </c>
      <c r="P380" s="6" t="s">
        <v>1115</v>
      </c>
      <c r="Q380" s="6" t="s">
        <v>902</v>
      </c>
      <c r="R380" s="6">
        <v>0</v>
      </c>
      <c r="S380" s="6" t="s">
        <v>1731</v>
      </c>
      <c r="T380" s="6" t="s">
        <v>1726</v>
      </c>
      <c r="U380" s="6" t="s">
        <v>1116</v>
      </c>
      <c r="W380" s="6" t="s">
        <v>958</v>
      </c>
      <c r="X380" s="6" t="s">
        <v>1137</v>
      </c>
      <c r="Y380" s="6" t="s">
        <v>906</v>
      </c>
      <c r="Z380" s="6" t="s">
        <v>907</v>
      </c>
      <c r="AA380" s="7">
        <v>44597</v>
      </c>
      <c r="AB380" s="6" t="s">
        <v>908</v>
      </c>
      <c r="AC380" s="6" t="s">
        <v>1117</v>
      </c>
      <c r="AD380" s="6" t="s">
        <v>1117</v>
      </c>
      <c r="AE380" s="6" t="s">
        <v>1117</v>
      </c>
      <c r="AF380" s="6" t="s">
        <v>1117</v>
      </c>
      <c r="AG380" s="6" t="s">
        <v>986</v>
      </c>
      <c r="AJ380" s="6">
        <v>634185</v>
      </c>
      <c r="AK380" s="6">
        <v>5495352</v>
      </c>
      <c r="AP380" s="6" t="s">
        <v>1639</v>
      </c>
      <c r="AQ380" s="6">
        <v>160</v>
      </c>
      <c r="AR380" s="6">
        <v>14</v>
      </c>
    </row>
    <row r="381" spans="1:44" x14ac:dyDescent="0.2">
      <c r="A381" s="6">
        <v>1028600</v>
      </c>
      <c r="B381" s="6">
        <v>1028610</v>
      </c>
      <c r="C381" s="6" t="str">
        <f t="shared" si="20"/>
        <v>Harvesting</v>
      </c>
      <c r="D381" s="6" t="str">
        <f t="shared" si="21"/>
        <v>Harvesting - TLU-39</v>
      </c>
      <c r="E381" s="6" t="str">
        <f t="shared" si="22"/>
        <v>Plant Gathering Site</v>
      </c>
      <c r="F381" s="6" t="s">
        <v>1717</v>
      </c>
      <c r="G381" s="6" t="str">
        <f t="shared" si="23"/>
        <v>Tree</v>
      </c>
      <c r="K381" s="6">
        <v>1028599.001</v>
      </c>
      <c r="L381" s="6">
        <v>1028608.64</v>
      </c>
      <c r="M381" s="6">
        <v>622474</v>
      </c>
      <c r="N381" s="6">
        <v>5475662</v>
      </c>
      <c r="O381" s="6" t="s">
        <v>1114</v>
      </c>
      <c r="P381" s="6" t="s">
        <v>1224</v>
      </c>
      <c r="Q381" s="6" t="s">
        <v>902</v>
      </c>
      <c r="R381" s="6">
        <v>0</v>
      </c>
      <c r="S381" s="6" t="s">
        <v>1731</v>
      </c>
      <c r="T381" s="6" t="s">
        <v>1726</v>
      </c>
      <c r="U381" s="6" t="s">
        <v>1116</v>
      </c>
      <c r="W381" s="6" t="s">
        <v>904</v>
      </c>
      <c r="X381" s="6" t="s">
        <v>1225</v>
      </c>
      <c r="Y381" s="6" t="s">
        <v>906</v>
      </c>
      <c r="Z381" s="6" t="s">
        <v>907</v>
      </c>
      <c r="AA381" s="7">
        <v>44597</v>
      </c>
      <c r="AB381" s="6" t="s">
        <v>908</v>
      </c>
      <c r="AC381" s="6" t="s">
        <v>1117</v>
      </c>
      <c r="AD381" s="6" t="s">
        <v>1117</v>
      </c>
      <c r="AE381" s="6" t="s">
        <v>1117</v>
      </c>
      <c r="AF381" s="6" t="s">
        <v>1117</v>
      </c>
      <c r="AJ381" s="6">
        <v>622478</v>
      </c>
      <c r="AK381" s="6">
        <v>5475648</v>
      </c>
      <c r="AP381" s="6" t="s">
        <v>1639</v>
      </c>
      <c r="AQ381" s="6">
        <v>195</v>
      </c>
      <c r="AR381" s="6">
        <v>49</v>
      </c>
    </row>
    <row r="382" spans="1:44" x14ac:dyDescent="0.2">
      <c r="A382" s="6">
        <v>1039600</v>
      </c>
      <c r="B382" s="6">
        <v>1039790</v>
      </c>
      <c r="C382" s="6" t="str">
        <f t="shared" si="20"/>
        <v>Harvesting</v>
      </c>
      <c r="D382" s="6" t="str">
        <f t="shared" si="21"/>
        <v>Harvesting - TLU-40</v>
      </c>
      <c r="E382" s="6" t="str">
        <f t="shared" si="22"/>
        <v>Plant Gathering Site</v>
      </c>
      <c r="F382" s="6" t="s">
        <v>1717</v>
      </c>
      <c r="G382" s="6" t="str">
        <f t="shared" si="23"/>
        <v>Tree</v>
      </c>
      <c r="K382" s="6">
        <v>1039583.809</v>
      </c>
      <c r="L382" s="6">
        <v>1039785.219</v>
      </c>
      <c r="M382" s="6">
        <v>615664</v>
      </c>
      <c r="N382" s="6">
        <v>5470922</v>
      </c>
      <c r="O382" s="6" t="s">
        <v>1114</v>
      </c>
      <c r="P382" s="6" t="s">
        <v>1281</v>
      </c>
      <c r="Q382" s="6" t="s">
        <v>902</v>
      </c>
      <c r="R382" s="6">
        <v>0</v>
      </c>
      <c r="S382" s="6" t="s">
        <v>1731</v>
      </c>
      <c r="T382" s="6" t="s">
        <v>1726</v>
      </c>
      <c r="U382" s="6" t="s">
        <v>1116</v>
      </c>
      <c r="W382" s="6" t="s">
        <v>965</v>
      </c>
      <c r="X382" s="6" t="s">
        <v>1282</v>
      </c>
      <c r="Y382" s="6" t="s">
        <v>906</v>
      </c>
      <c r="Z382" s="6" t="s">
        <v>907</v>
      </c>
      <c r="AA382" s="7">
        <v>44597</v>
      </c>
      <c r="AB382" s="6" t="s">
        <v>908</v>
      </c>
      <c r="AC382" s="6" t="s">
        <v>1117</v>
      </c>
      <c r="AD382" s="6" t="s">
        <v>1117</v>
      </c>
      <c r="AE382" s="6" t="s">
        <v>1117</v>
      </c>
      <c r="AF382" s="6" t="s">
        <v>1117</v>
      </c>
      <c r="AJ382" s="6">
        <v>615477</v>
      </c>
      <c r="AK382" s="6">
        <v>5470853</v>
      </c>
      <c r="AP382" s="6" t="s">
        <v>1639</v>
      </c>
      <c r="AQ382" s="6">
        <v>217</v>
      </c>
      <c r="AR382" s="6">
        <v>71</v>
      </c>
    </row>
    <row r="383" spans="1:44" x14ac:dyDescent="0.2">
      <c r="A383" s="6">
        <v>1055110</v>
      </c>
      <c r="B383" s="6">
        <v>1054370</v>
      </c>
      <c r="C383" s="6" t="str">
        <f t="shared" si="20"/>
        <v>Harvesting</v>
      </c>
      <c r="D383" s="6" t="str">
        <f t="shared" si="21"/>
        <v>Harvesting - TLU-41</v>
      </c>
      <c r="E383" s="6" t="str">
        <f t="shared" si="22"/>
        <v>Plant Gathering Site</v>
      </c>
      <c r="F383" s="6" t="s">
        <v>1717</v>
      </c>
      <c r="G383" s="6" t="str">
        <f t="shared" si="23"/>
        <v>Tree</v>
      </c>
      <c r="K383" s="6">
        <v>1055110.1399999999</v>
      </c>
      <c r="L383" s="6">
        <v>1055372.486</v>
      </c>
      <c r="M383" s="6">
        <v>602123</v>
      </c>
      <c r="N383" s="6">
        <v>5466489</v>
      </c>
      <c r="O383" s="6" t="s">
        <v>1114</v>
      </c>
      <c r="P383" s="6" t="s">
        <v>1378</v>
      </c>
      <c r="Q383" s="6" t="s">
        <v>902</v>
      </c>
      <c r="R383" s="6">
        <v>0</v>
      </c>
      <c r="S383" s="6" t="s">
        <v>1731</v>
      </c>
      <c r="T383" s="6" t="s">
        <v>1726</v>
      </c>
      <c r="U383" s="6" t="s">
        <v>1116</v>
      </c>
      <c r="W383" s="6" t="s">
        <v>1379</v>
      </c>
      <c r="X383" s="6" t="s">
        <v>1225</v>
      </c>
      <c r="Y383" s="6" t="s">
        <v>906</v>
      </c>
      <c r="Z383" s="6" t="s">
        <v>907</v>
      </c>
      <c r="AA383" s="7">
        <v>44597</v>
      </c>
      <c r="AB383" s="6" t="s">
        <v>908</v>
      </c>
      <c r="AC383" s="6" t="s">
        <v>1117</v>
      </c>
      <c r="AD383" s="6" t="s">
        <v>1117</v>
      </c>
      <c r="AE383" s="6" t="s">
        <v>1117</v>
      </c>
      <c r="AF383" s="6" t="s">
        <v>1117</v>
      </c>
      <c r="AJ383" s="6">
        <v>601955</v>
      </c>
      <c r="AK383" s="6">
        <v>5466365</v>
      </c>
      <c r="AP383" s="6" t="s">
        <v>1639</v>
      </c>
      <c r="AQ383" s="6">
        <v>253</v>
      </c>
      <c r="AR383" s="6">
        <v>107</v>
      </c>
    </row>
    <row r="384" spans="1:44" x14ac:dyDescent="0.2">
      <c r="A384" s="6">
        <v>1055970</v>
      </c>
      <c r="B384" s="6">
        <v>1056180</v>
      </c>
      <c r="C384" s="6" t="str">
        <f t="shared" si="20"/>
        <v>Harvesting</v>
      </c>
      <c r="D384" s="6" t="str">
        <f t="shared" si="21"/>
        <v>Harvesting - TLU-42</v>
      </c>
      <c r="E384" s="6" t="str">
        <f t="shared" si="22"/>
        <v>Plant Gathering Site</v>
      </c>
      <c r="F384" s="6" t="s">
        <v>1717</v>
      </c>
      <c r="G384" s="6" t="str">
        <f t="shared" si="23"/>
        <v>Tree</v>
      </c>
      <c r="K384" s="6">
        <v>1055972.987</v>
      </c>
      <c r="L384" s="6">
        <v>1056117.4650000001</v>
      </c>
      <c r="M384" s="6">
        <v>601559</v>
      </c>
      <c r="N384" s="6">
        <v>5465914</v>
      </c>
      <c r="O384" s="6" t="s">
        <v>1114</v>
      </c>
      <c r="P384" s="6" t="s">
        <v>1387</v>
      </c>
      <c r="Q384" s="6" t="s">
        <v>902</v>
      </c>
      <c r="R384" s="6">
        <v>0</v>
      </c>
      <c r="S384" s="6" t="s">
        <v>1731</v>
      </c>
      <c r="T384" s="6" t="s">
        <v>1726</v>
      </c>
      <c r="U384" s="6" t="s">
        <v>1116</v>
      </c>
      <c r="W384" s="6" t="s">
        <v>950</v>
      </c>
      <c r="X384" s="6" t="s">
        <v>1388</v>
      </c>
      <c r="Y384" s="6" t="s">
        <v>906</v>
      </c>
      <c r="Z384" s="6" t="s">
        <v>907</v>
      </c>
      <c r="AA384" s="7">
        <v>44597</v>
      </c>
      <c r="AB384" s="6" t="s">
        <v>908</v>
      </c>
      <c r="AC384" s="6" t="s">
        <v>1117</v>
      </c>
      <c r="AD384" s="6" t="s">
        <v>1117</v>
      </c>
      <c r="AE384" s="6" t="s">
        <v>1117</v>
      </c>
      <c r="AF384" s="6" t="s">
        <v>1117</v>
      </c>
      <c r="AJ384" s="6">
        <v>601489</v>
      </c>
      <c r="AK384" s="6">
        <v>5465784</v>
      </c>
      <c r="AP384" s="6" t="s">
        <v>1639</v>
      </c>
      <c r="AQ384" s="6">
        <v>256</v>
      </c>
      <c r="AR384" s="6">
        <v>110</v>
      </c>
    </row>
    <row r="385" spans="1:44" x14ac:dyDescent="0.2">
      <c r="A385" s="6">
        <v>1061880</v>
      </c>
      <c r="B385" s="6">
        <v>1062090</v>
      </c>
      <c r="C385" s="6" t="str">
        <f t="shared" si="20"/>
        <v>Harvesting</v>
      </c>
      <c r="D385" s="6" t="str">
        <f t="shared" si="21"/>
        <v>Harvesting - TLU-43</v>
      </c>
      <c r="E385" s="6" t="str">
        <f t="shared" si="22"/>
        <v>Plant Gathering Site</v>
      </c>
      <c r="F385" s="6" t="s">
        <v>1717</v>
      </c>
      <c r="G385" s="6" t="str">
        <f t="shared" si="23"/>
        <v>Tree</v>
      </c>
      <c r="K385" s="6">
        <v>1061881.9140000001</v>
      </c>
      <c r="L385" s="6">
        <v>1062082.4099999999</v>
      </c>
      <c r="M385" s="6">
        <v>597965</v>
      </c>
      <c r="N385" s="6">
        <v>5461522</v>
      </c>
      <c r="O385" s="6" t="s">
        <v>1114</v>
      </c>
      <c r="P385" s="6" t="s">
        <v>1414</v>
      </c>
      <c r="Q385" s="6" t="s">
        <v>902</v>
      </c>
      <c r="R385" s="6">
        <v>0</v>
      </c>
      <c r="S385" s="6" t="s">
        <v>1731</v>
      </c>
      <c r="T385" s="6" t="s">
        <v>1726</v>
      </c>
      <c r="U385" s="6" t="s">
        <v>1116</v>
      </c>
      <c r="W385" s="6" t="s">
        <v>965</v>
      </c>
      <c r="X385" s="6" t="s">
        <v>1415</v>
      </c>
      <c r="Y385" s="6" t="s">
        <v>906</v>
      </c>
      <c r="Z385" s="6" t="s">
        <v>907</v>
      </c>
      <c r="AA385" s="7">
        <v>44597</v>
      </c>
      <c r="AB385" s="6" t="s">
        <v>908</v>
      </c>
      <c r="AC385" s="6" t="s">
        <v>1117</v>
      </c>
      <c r="AD385" s="6" t="s">
        <v>1117</v>
      </c>
      <c r="AE385" s="6" t="s">
        <v>1117</v>
      </c>
      <c r="AF385" s="6" t="s">
        <v>1117</v>
      </c>
      <c r="AJ385" s="6">
        <v>597893</v>
      </c>
      <c r="AK385" s="6">
        <v>5461334</v>
      </c>
      <c r="AP385" s="6" t="s">
        <v>1639</v>
      </c>
      <c r="AQ385" s="6">
        <v>266</v>
      </c>
      <c r="AR385" s="6">
        <v>120</v>
      </c>
    </row>
    <row r="386" spans="1:44" x14ac:dyDescent="0.2">
      <c r="A386" s="6">
        <v>1074630</v>
      </c>
      <c r="B386" s="6">
        <v>1074830</v>
      </c>
      <c r="C386" s="6" t="str">
        <f t="shared" si="20"/>
        <v>Harvesting</v>
      </c>
      <c r="D386" s="6" t="str">
        <f t="shared" si="21"/>
        <v>Harvesting - TLU-44</v>
      </c>
      <c r="E386" s="6" t="str">
        <f t="shared" si="22"/>
        <v>Plant Gathering Site</v>
      </c>
      <c r="F386" s="6" t="s">
        <v>1717</v>
      </c>
      <c r="G386" s="6" t="str">
        <f t="shared" si="23"/>
        <v>Tree</v>
      </c>
      <c r="K386" s="6">
        <v>1074624.605</v>
      </c>
      <c r="L386" s="6">
        <v>1074825.6310000001</v>
      </c>
      <c r="M386" s="6">
        <v>593366</v>
      </c>
      <c r="N386" s="6">
        <v>5450747</v>
      </c>
      <c r="O386" s="6" t="s">
        <v>1114</v>
      </c>
      <c r="P386" s="6" t="s">
        <v>1472</v>
      </c>
      <c r="Q386" s="6" t="s">
        <v>902</v>
      </c>
      <c r="R386" s="6">
        <v>0</v>
      </c>
      <c r="S386" s="6" t="s">
        <v>1731</v>
      </c>
      <c r="T386" s="6" t="s">
        <v>1726</v>
      </c>
      <c r="U386" s="6" t="s">
        <v>1116</v>
      </c>
      <c r="W386" s="6" t="s">
        <v>965</v>
      </c>
      <c r="X386" s="6" t="s">
        <v>1225</v>
      </c>
      <c r="Y386" s="6" t="s">
        <v>906</v>
      </c>
      <c r="Z386" s="6" t="s">
        <v>907</v>
      </c>
      <c r="AA386" s="7">
        <v>44597</v>
      </c>
      <c r="AB386" s="6" t="s">
        <v>908</v>
      </c>
      <c r="AC386" s="6" t="s">
        <v>1117</v>
      </c>
      <c r="AD386" s="6" t="s">
        <v>1117</v>
      </c>
      <c r="AE386" s="6" t="s">
        <v>1117</v>
      </c>
      <c r="AF386" s="6" t="s">
        <v>1117</v>
      </c>
      <c r="AJ386" s="6">
        <v>593207</v>
      </c>
      <c r="AK386" s="6">
        <v>5450624</v>
      </c>
      <c r="AP386" s="6" t="s">
        <v>1639</v>
      </c>
      <c r="AQ386" s="6">
        <v>289</v>
      </c>
      <c r="AR386" s="6">
        <v>143</v>
      </c>
    </row>
    <row r="387" spans="1:44" x14ac:dyDescent="0.2">
      <c r="A387" s="6">
        <v>989051</v>
      </c>
      <c r="B387" s="6">
        <v>989577</v>
      </c>
      <c r="C387" s="6" t="str">
        <f t="shared" ref="C387:C450" si="24">T387</f>
        <v>Harvesting</v>
      </c>
      <c r="D387" s="6" t="str">
        <f t="shared" ref="D387:D450" si="25">_xlfn.CONCAT(T387," - ",P387)</f>
        <v>Harvesting - SIB-7a</v>
      </c>
      <c r="E387" s="6" t="str">
        <f t="shared" ref="E387:E450" si="26">U387</f>
        <v xml:space="preserve">Plant Harvesting Area - Coquihalla Lakes Area
Shackan Indian Band </v>
      </c>
      <c r="F387" s="6" t="s">
        <v>1717</v>
      </c>
      <c r="G387" s="6" t="str">
        <f t="shared" ref="G387:G450" si="27">S387</f>
        <v>Tree</v>
      </c>
      <c r="K387" s="6">
        <v>989055.00289999996</v>
      </c>
      <c r="L387" s="6">
        <v>989580.92059999995</v>
      </c>
      <c r="M387" s="6">
        <v>643996</v>
      </c>
      <c r="N387" s="6">
        <v>5500610</v>
      </c>
      <c r="O387" s="6" t="s">
        <v>900</v>
      </c>
      <c r="P387" s="6" t="s">
        <v>928</v>
      </c>
      <c r="Q387" s="6" t="s">
        <v>902</v>
      </c>
      <c r="R387" s="6">
        <v>0</v>
      </c>
      <c r="S387" s="6" t="s">
        <v>1731</v>
      </c>
      <c r="T387" s="6" t="s">
        <v>1726</v>
      </c>
      <c r="U387" s="6" t="s">
        <v>929</v>
      </c>
      <c r="W387" s="6" t="s">
        <v>904</v>
      </c>
      <c r="X387" s="6" t="s">
        <v>905</v>
      </c>
      <c r="Y387" s="6" t="s">
        <v>1161</v>
      </c>
      <c r="Z387" s="6" t="s">
        <v>907</v>
      </c>
      <c r="AA387" s="7">
        <v>44595</v>
      </c>
      <c r="AB387" s="6" t="s">
        <v>908</v>
      </c>
      <c r="AC387" s="6" t="s">
        <v>923</v>
      </c>
      <c r="AD387" s="6" t="s">
        <v>923</v>
      </c>
      <c r="AE387" s="6" t="s">
        <v>923</v>
      </c>
      <c r="AF387" s="6" t="s">
        <v>923</v>
      </c>
      <c r="AJ387" s="6">
        <v>643776</v>
      </c>
      <c r="AK387" s="6">
        <v>5500167</v>
      </c>
      <c r="AP387" s="6" t="s">
        <v>1622</v>
      </c>
    </row>
    <row r="388" spans="1:44" x14ac:dyDescent="0.2">
      <c r="A388" s="6">
        <v>989051</v>
      </c>
      <c r="B388" s="6">
        <v>989577</v>
      </c>
      <c r="C388" s="6" t="str">
        <f t="shared" si="24"/>
        <v>Harvesting</v>
      </c>
      <c r="D388" s="6" t="str">
        <f t="shared" si="25"/>
        <v>Harvesting - SIB-7a</v>
      </c>
      <c r="E388" s="6" t="str">
        <f t="shared" si="26"/>
        <v xml:space="preserve">Plant Harvesting Area - Coquihalla Lakes Area
Shackan Indian Band </v>
      </c>
      <c r="F388" s="6" t="s">
        <v>1717</v>
      </c>
      <c r="G388" s="6" t="str">
        <f t="shared" si="27"/>
        <v>Tree</v>
      </c>
      <c r="K388" s="6">
        <v>989055.00289999996</v>
      </c>
      <c r="L388" s="6">
        <v>989580.92059999995</v>
      </c>
      <c r="M388" s="6">
        <v>643996</v>
      </c>
      <c r="N388" s="6">
        <v>5500610</v>
      </c>
      <c r="O388" s="6" t="s">
        <v>900</v>
      </c>
      <c r="P388" s="6" t="s">
        <v>928</v>
      </c>
      <c r="Q388" s="6" t="s">
        <v>902</v>
      </c>
      <c r="R388" s="6">
        <v>0</v>
      </c>
      <c r="S388" s="6" t="s">
        <v>1731</v>
      </c>
      <c r="T388" s="6" t="s">
        <v>1726</v>
      </c>
      <c r="U388" s="6" t="s">
        <v>929</v>
      </c>
      <c r="W388" s="6" t="s">
        <v>904</v>
      </c>
      <c r="X388" s="6" t="s">
        <v>905</v>
      </c>
      <c r="Y388" s="6" t="s">
        <v>1161</v>
      </c>
      <c r="Z388" s="6" t="s">
        <v>907</v>
      </c>
      <c r="AA388" s="7">
        <v>44595</v>
      </c>
      <c r="AB388" s="6" t="s">
        <v>908</v>
      </c>
      <c r="AC388" s="6" t="s">
        <v>923</v>
      </c>
      <c r="AD388" s="6" t="s">
        <v>923</v>
      </c>
      <c r="AE388" s="6" t="s">
        <v>923</v>
      </c>
      <c r="AF388" s="6" t="s">
        <v>923</v>
      </c>
      <c r="AJ388" s="6">
        <v>643776</v>
      </c>
      <c r="AK388" s="6">
        <v>5500167</v>
      </c>
      <c r="AP388" s="6" t="s">
        <v>1622</v>
      </c>
    </row>
    <row r="389" spans="1:44" x14ac:dyDescent="0.2">
      <c r="A389" s="6">
        <v>989051</v>
      </c>
      <c r="B389" s="6">
        <v>989577</v>
      </c>
      <c r="C389" s="6" t="str">
        <f t="shared" si="24"/>
        <v>Harvesting</v>
      </c>
      <c r="D389" s="6" t="str">
        <f t="shared" si="25"/>
        <v>Harvesting - SIB-7a</v>
      </c>
      <c r="E389" s="6" t="str">
        <f t="shared" si="26"/>
        <v xml:space="preserve">Plant Harvesting Area - Coquihalla Lakes Area
Shackan Indian Band </v>
      </c>
      <c r="F389" s="6" t="s">
        <v>1717</v>
      </c>
      <c r="G389" s="6" t="str">
        <f t="shared" si="27"/>
        <v>Tree</v>
      </c>
      <c r="K389" s="6">
        <v>989055.00289999996</v>
      </c>
      <c r="L389" s="6">
        <v>989580.92059999995</v>
      </c>
      <c r="M389" s="6">
        <v>643996</v>
      </c>
      <c r="N389" s="6">
        <v>5500610</v>
      </c>
      <c r="O389" s="6" t="s">
        <v>900</v>
      </c>
      <c r="P389" s="6" t="s">
        <v>928</v>
      </c>
      <c r="Q389" s="6" t="s">
        <v>902</v>
      </c>
      <c r="R389" s="6">
        <v>0</v>
      </c>
      <c r="S389" s="6" t="s">
        <v>1731</v>
      </c>
      <c r="T389" s="6" t="s">
        <v>1726</v>
      </c>
      <c r="U389" s="6" t="s">
        <v>929</v>
      </c>
      <c r="W389" s="6" t="s">
        <v>904</v>
      </c>
      <c r="X389" s="6" t="s">
        <v>905</v>
      </c>
      <c r="Y389" s="6" t="s">
        <v>1161</v>
      </c>
      <c r="Z389" s="6" t="s">
        <v>907</v>
      </c>
      <c r="AA389" s="7">
        <v>44595</v>
      </c>
      <c r="AB389" s="6" t="s">
        <v>908</v>
      </c>
      <c r="AC389" s="6" t="s">
        <v>923</v>
      </c>
      <c r="AD389" s="6" t="s">
        <v>923</v>
      </c>
      <c r="AE389" s="6" t="s">
        <v>923</v>
      </c>
      <c r="AF389" s="6" t="s">
        <v>923</v>
      </c>
      <c r="AJ389" s="6">
        <v>643776</v>
      </c>
      <c r="AK389" s="6">
        <v>5500167</v>
      </c>
      <c r="AP389" s="6" t="s">
        <v>1622</v>
      </c>
      <c r="AQ389" s="6">
        <v>300</v>
      </c>
      <c r="AR389" s="6">
        <v>154</v>
      </c>
    </row>
    <row r="390" spans="1:44" x14ac:dyDescent="0.2">
      <c r="A390" s="6">
        <v>989051</v>
      </c>
      <c r="B390" s="6">
        <v>989577</v>
      </c>
      <c r="C390" s="6" t="str">
        <f t="shared" si="24"/>
        <v>Harvesting</v>
      </c>
      <c r="D390" s="6" t="str">
        <f t="shared" si="25"/>
        <v>Harvesting - SIB-7a</v>
      </c>
      <c r="E390" s="6" t="str">
        <f t="shared" si="26"/>
        <v xml:space="preserve">Plant Harvesting Area - Coquihalla Lakes Area
Shackan Indian Band </v>
      </c>
      <c r="F390" s="6" t="s">
        <v>1717</v>
      </c>
      <c r="G390" s="6" t="str">
        <f t="shared" si="27"/>
        <v>Tree</v>
      </c>
      <c r="K390" s="6">
        <v>989055.00289999996</v>
      </c>
      <c r="L390" s="6">
        <v>989580.92059999995</v>
      </c>
      <c r="M390" s="6">
        <v>643996</v>
      </c>
      <c r="N390" s="6">
        <v>5500610</v>
      </c>
      <c r="O390" s="6" t="s">
        <v>900</v>
      </c>
      <c r="P390" s="6" t="s">
        <v>928</v>
      </c>
      <c r="Q390" s="6" t="s">
        <v>902</v>
      </c>
      <c r="R390" s="6">
        <v>0</v>
      </c>
      <c r="S390" s="6" t="s">
        <v>1731</v>
      </c>
      <c r="T390" s="6" t="s">
        <v>1726</v>
      </c>
      <c r="U390" s="6" t="s">
        <v>929</v>
      </c>
      <c r="W390" s="6" t="s">
        <v>904</v>
      </c>
      <c r="X390" s="6" t="s">
        <v>905</v>
      </c>
      <c r="Y390" s="6" t="s">
        <v>1161</v>
      </c>
      <c r="Z390" s="6" t="s">
        <v>907</v>
      </c>
      <c r="AA390" s="7">
        <v>44595</v>
      </c>
      <c r="AB390" s="6" t="s">
        <v>908</v>
      </c>
      <c r="AC390" s="6" t="s">
        <v>923</v>
      </c>
      <c r="AD390" s="6" t="s">
        <v>923</v>
      </c>
      <c r="AE390" s="6" t="s">
        <v>923</v>
      </c>
      <c r="AF390" s="6" t="s">
        <v>923</v>
      </c>
      <c r="AJ390" s="6">
        <v>643776</v>
      </c>
      <c r="AK390" s="6">
        <v>5500167</v>
      </c>
      <c r="AP390" s="6" t="s">
        <v>1622</v>
      </c>
      <c r="AQ390" s="6">
        <v>325</v>
      </c>
    </row>
    <row r="391" spans="1:44" x14ac:dyDescent="0.2">
      <c r="A391" s="6">
        <v>987351</v>
      </c>
      <c r="B391" s="6">
        <v>987366</v>
      </c>
      <c r="C391" s="6" t="str">
        <f t="shared" si="24"/>
        <v>Harvesting</v>
      </c>
      <c r="D391" s="6" t="str">
        <f t="shared" si="25"/>
        <v>Harvesting - SIB-8</v>
      </c>
      <c r="E391" s="6" t="str">
        <f t="shared" si="26"/>
        <v>Plant Harvesting Area - Coquihalla Lakes Area 
Shackan Indian Band</v>
      </c>
      <c r="F391" s="6" t="s">
        <v>1717</v>
      </c>
      <c r="G391" s="6" t="str">
        <f t="shared" si="27"/>
        <v>Tree</v>
      </c>
      <c r="K391" s="6">
        <v>987358.46620000002</v>
      </c>
      <c r="L391" s="6">
        <v>987370.95790000004</v>
      </c>
      <c r="M391" s="6">
        <v>643802</v>
      </c>
      <c r="N391" s="6">
        <v>5502141</v>
      </c>
      <c r="O391" s="6" t="s">
        <v>900</v>
      </c>
      <c r="P391" s="6" t="s">
        <v>901</v>
      </c>
      <c r="Q391" s="6" t="s">
        <v>902</v>
      </c>
      <c r="R391" s="6">
        <v>0</v>
      </c>
      <c r="S391" s="6" t="s">
        <v>1731</v>
      </c>
      <c r="T391" s="6" t="s">
        <v>1726</v>
      </c>
      <c r="U391" s="6" t="s">
        <v>903</v>
      </c>
      <c r="W391" s="6" t="s">
        <v>904</v>
      </c>
      <c r="X391" s="6" t="s">
        <v>905</v>
      </c>
      <c r="Y391" s="6" t="s">
        <v>1161</v>
      </c>
      <c r="Z391" s="6" t="s">
        <v>907</v>
      </c>
      <c r="AA391" s="7">
        <v>44595</v>
      </c>
      <c r="AB391" s="6" t="s">
        <v>908</v>
      </c>
      <c r="AC391" s="6" t="s">
        <v>909</v>
      </c>
      <c r="AD391" s="6" t="s">
        <v>909</v>
      </c>
      <c r="AE391" s="6" t="s">
        <v>909</v>
      </c>
      <c r="AF391" s="6" t="s">
        <v>909</v>
      </c>
      <c r="AJ391" s="6">
        <v>643804</v>
      </c>
      <c r="AK391" s="6">
        <v>5502122</v>
      </c>
      <c r="AP391" s="6" t="s">
        <v>1622</v>
      </c>
    </row>
    <row r="392" spans="1:44" x14ac:dyDescent="0.2">
      <c r="A392" s="6">
        <v>988902.99140000006</v>
      </c>
      <c r="B392" s="6">
        <v>990161</v>
      </c>
      <c r="C392" s="6" t="str">
        <f t="shared" si="24"/>
        <v>Harvesting</v>
      </c>
      <c r="D392" s="6" t="str">
        <f t="shared" si="25"/>
        <v>Harvesting - SIB-10</v>
      </c>
      <c r="E392" s="6" t="str">
        <f t="shared" si="26"/>
        <v>Plant Harvesting Area - Coquihalla Lakes Area 
Shackan Indian Band</v>
      </c>
      <c r="F392" s="6" t="s">
        <v>1717</v>
      </c>
      <c r="G392" s="6" t="str">
        <f t="shared" si="27"/>
        <v>Tree</v>
      </c>
      <c r="K392" s="6">
        <v>988906.41969999997</v>
      </c>
      <c r="L392" s="6">
        <v>990162.92409999995</v>
      </c>
      <c r="M392" s="6">
        <v>644014</v>
      </c>
      <c r="N392" s="6">
        <v>5500754</v>
      </c>
      <c r="O392" s="6" t="s">
        <v>900</v>
      </c>
      <c r="P392" s="6" t="s">
        <v>919</v>
      </c>
      <c r="Q392" s="6" t="s">
        <v>902</v>
      </c>
      <c r="R392" s="6">
        <v>0</v>
      </c>
      <c r="S392" s="6" t="s">
        <v>1731</v>
      </c>
      <c r="T392" s="6" t="s">
        <v>1726</v>
      </c>
      <c r="U392" s="6" t="s">
        <v>903</v>
      </c>
      <c r="W392" s="6" t="s">
        <v>904</v>
      </c>
      <c r="X392" s="6" t="s">
        <v>905</v>
      </c>
      <c r="Y392" s="6" t="s">
        <v>1161</v>
      </c>
      <c r="Z392" s="6" t="s">
        <v>907</v>
      </c>
      <c r="AA392" s="7">
        <v>44595</v>
      </c>
      <c r="AB392" s="6" t="s">
        <v>908</v>
      </c>
      <c r="AC392" s="6" t="s">
        <v>909</v>
      </c>
      <c r="AD392" s="6" t="s">
        <v>909</v>
      </c>
      <c r="AE392" s="6" t="s">
        <v>909</v>
      </c>
      <c r="AF392" s="6" t="s">
        <v>909</v>
      </c>
      <c r="AJ392" s="6">
        <v>643355</v>
      </c>
      <c r="AK392" s="6">
        <v>5499770</v>
      </c>
      <c r="AP392" s="6" t="s">
        <v>1622</v>
      </c>
    </row>
    <row r="393" spans="1:44" x14ac:dyDescent="0.2">
      <c r="A393" s="6">
        <v>988908.97069999995</v>
      </c>
      <c r="B393" s="6">
        <v>991866</v>
      </c>
      <c r="C393" s="6" t="str">
        <f t="shared" si="24"/>
        <v>Harvesting</v>
      </c>
      <c r="D393" s="6" t="str">
        <f t="shared" si="25"/>
        <v>Harvesting - SIB-11</v>
      </c>
      <c r="E393" s="6" t="str">
        <f t="shared" si="26"/>
        <v>Plant Harvesting Area - Coquihalla Lakes Area 
Shackan Indian Band</v>
      </c>
      <c r="F393" s="6" t="s">
        <v>1717</v>
      </c>
      <c r="G393" s="6" t="str">
        <f t="shared" si="27"/>
        <v>Tree</v>
      </c>
      <c r="K393" s="6">
        <v>988912.41110000003</v>
      </c>
      <c r="L393" s="6">
        <v>991869.13119999995</v>
      </c>
      <c r="M393" s="6">
        <v>644014</v>
      </c>
      <c r="N393" s="6">
        <v>5500748</v>
      </c>
      <c r="O393" s="6" t="s">
        <v>900</v>
      </c>
      <c r="P393" s="6" t="s">
        <v>920</v>
      </c>
      <c r="Q393" s="6" t="s">
        <v>902</v>
      </c>
      <c r="R393" s="6">
        <v>0</v>
      </c>
      <c r="S393" s="6" t="s">
        <v>1731</v>
      </c>
      <c r="T393" s="6" t="s">
        <v>1726</v>
      </c>
      <c r="U393" s="6" t="s">
        <v>903</v>
      </c>
      <c r="W393" s="6" t="s">
        <v>904</v>
      </c>
      <c r="X393" s="6" t="s">
        <v>905</v>
      </c>
      <c r="Y393" s="6" t="s">
        <v>1161</v>
      </c>
      <c r="Z393" s="6" t="s">
        <v>907</v>
      </c>
      <c r="AA393" s="7">
        <v>44595</v>
      </c>
      <c r="AB393" s="6" t="s">
        <v>908</v>
      </c>
      <c r="AC393" s="6" t="s">
        <v>921</v>
      </c>
      <c r="AD393" s="6" t="s">
        <v>921</v>
      </c>
      <c r="AE393" s="6" t="s">
        <v>921</v>
      </c>
      <c r="AF393" s="6" t="s">
        <v>921</v>
      </c>
      <c r="AJ393" s="6">
        <v>641942</v>
      </c>
      <c r="AK393" s="6">
        <v>5498860</v>
      </c>
      <c r="AP393" s="6" t="s">
        <v>1622</v>
      </c>
    </row>
    <row r="394" spans="1:44" x14ac:dyDescent="0.2">
      <c r="A394" s="6">
        <v>988960</v>
      </c>
      <c r="B394" s="6">
        <v>989406</v>
      </c>
      <c r="C394" s="6" t="str">
        <f t="shared" si="24"/>
        <v>Harvesting</v>
      </c>
      <c r="D394" s="6" t="str">
        <f t="shared" si="25"/>
        <v>Harvesting - SIB-5a</v>
      </c>
      <c r="E394" s="6" t="str">
        <f t="shared" si="26"/>
        <v>Plant Harvesting Area - Coquihalla Lakes Area 
Shackan Indian Band</v>
      </c>
      <c r="F394" s="6" t="s">
        <v>1717</v>
      </c>
      <c r="G394" s="6" t="str">
        <f t="shared" si="27"/>
        <v>Tree</v>
      </c>
      <c r="K394" s="6">
        <v>988964.49710000004</v>
      </c>
      <c r="L394" s="6">
        <v>989409.87139999995</v>
      </c>
      <c r="M394" s="6">
        <v>644017</v>
      </c>
      <c r="N394" s="6">
        <v>5500696</v>
      </c>
      <c r="O394" s="6" t="s">
        <v>900</v>
      </c>
      <c r="P394" s="6" t="s">
        <v>922</v>
      </c>
      <c r="Q394" s="6" t="s">
        <v>902</v>
      </c>
      <c r="R394" s="6">
        <v>0</v>
      </c>
      <c r="S394" s="6" t="s">
        <v>1731</v>
      </c>
      <c r="T394" s="6" t="s">
        <v>1726</v>
      </c>
      <c r="U394" s="6" t="s">
        <v>903</v>
      </c>
      <c r="W394" s="6" t="s">
        <v>904</v>
      </c>
      <c r="X394" s="6" t="s">
        <v>905</v>
      </c>
      <c r="Y394" s="6" t="s">
        <v>1161</v>
      </c>
      <c r="Z394" s="6" t="s">
        <v>907</v>
      </c>
      <c r="AA394" s="7">
        <v>44595</v>
      </c>
      <c r="AB394" s="6" t="s">
        <v>908</v>
      </c>
      <c r="AC394" s="6" t="s">
        <v>923</v>
      </c>
      <c r="AD394" s="6" t="s">
        <v>923</v>
      </c>
      <c r="AE394" s="6" t="s">
        <v>923</v>
      </c>
      <c r="AF394" s="6" t="s">
        <v>923</v>
      </c>
      <c r="AJ394" s="6">
        <v>643866</v>
      </c>
      <c r="AK394" s="6">
        <v>5500312</v>
      </c>
      <c r="AP394" s="6" t="s">
        <v>1622</v>
      </c>
    </row>
    <row r="395" spans="1:44" x14ac:dyDescent="0.2">
      <c r="A395" s="6">
        <v>989002</v>
      </c>
      <c r="B395" s="6">
        <v>989387</v>
      </c>
      <c r="C395" s="6" t="str">
        <f t="shared" si="24"/>
        <v>Harvesting</v>
      </c>
      <c r="D395" s="6" t="str">
        <f t="shared" si="25"/>
        <v>Harvesting - SIB-6a</v>
      </c>
      <c r="E395" s="6" t="str">
        <f t="shared" si="26"/>
        <v>Plant Harvesting Area - Coquihalla Lakes Area 
Shackan Indian Band</v>
      </c>
      <c r="F395" s="6" t="s">
        <v>1717</v>
      </c>
      <c r="G395" s="6" t="str">
        <f t="shared" si="27"/>
        <v>Tree</v>
      </c>
      <c r="K395" s="6">
        <v>989002.61439999996</v>
      </c>
      <c r="L395" s="6">
        <v>989394.61499999999</v>
      </c>
      <c r="M395" s="6">
        <v>644016</v>
      </c>
      <c r="N395" s="6">
        <v>5500658</v>
      </c>
      <c r="O395" s="6" t="s">
        <v>900</v>
      </c>
      <c r="P395" s="6" t="s">
        <v>924</v>
      </c>
      <c r="Q395" s="6" t="s">
        <v>902</v>
      </c>
      <c r="R395" s="6">
        <v>0</v>
      </c>
      <c r="S395" s="6" t="s">
        <v>1731</v>
      </c>
      <c r="T395" s="6" t="s">
        <v>1726</v>
      </c>
      <c r="U395" s="6" t="s">
        <v>903</v>
      </c>
      <c r="W395" s="6" t="s">
        <v>904</v>
      </c>
      <c r="X395" s="6" t="s">
        <v>905</v>
      </c>
      <c r="Y395" s="6" t="s">
        <v>1161</v>
      </c>
      <c r="Z395" s="6" t="s">
        <v>907</v>
      </c>
      <c r="AA395" s="7">
        <v>44595</v>
      </c>
      <c r="AB395" s="6" t="s">
        <v>908</v>
      </c>
      <c r="AC395" s="6" t="s">
        <v>923</v>
      </c>
      <c r="AD395" s="6" t="s">
        <v>923</v>
      </c>
      <c r="AE395" s="6" t="s">
        <v>923</v>
      </c>
      <c r="AF395" s="6" t="s">
        <v>923</v>
      </c>
      <c r="AJ395" s="6">
        <v>643874</v>
      </c>
      <c r="AK395" s="6">
        <v>5500325</v>
      </c>
      <c r="AP395" s="6" t="s">
        <v>1622</v>
      </c>
    </row>
    <row r="396" spans="1:44" x14ac:dyDescent="0.2">
      <c r="A396" s="6">
        <v>989290</v>
      </c>
      <c r="B396" s="6">
        <v>989983</v>
      </c>
      <c r="C396" s="6" t="str">
        <f t="shared" si="24"/>
        <v>Harvesting</v>
      </c>
      <c r="D396" s="6" t="str">
        <f t="shared" si="25"/>
        <v>Harvesting - SIB-9a</v>
      </c>
      <c r="E396" s="6" t="str">
        <f t="shared" si="26"/>
        <v>Plant Harvesting Area - Coquihalla Lakes Area 
Shackan Indian Band</v>
      </c>
      <c r="F396" s="6" t="s">
        <v>1717</v>
      </c>
      <c r="G396" s="6" t="str">
        <f t="shared" si="27"/>
        <v>Tree</v>
      </c>
      <c r="K396" s="6">
        <v>990295.49730000005</v>
      </c>
      <c r="L396" s="6">
        <v>989986.22930000001</v>
      </c>
      <c r="M396" s="6">
        <v>643245</v>
      </c>
      <c r="N396" s="6">
        <v>5499696</v>
      </c>
      <c r="O396" s="6" t="s">
        <v>900</v>
      </c>
      <c r="P396" s="6" t="s">
        <v>933</v>
      </c>
      <c r="Q396" s="6" t="s">
        <v>902</v>
      </c>
      <c r="R396" s="6">
        <v>0</v>
      </c>
      <c r="S396" s="6" t="s">
        <v>1731</v>
      </c>
      <c r="T396" s="6" t="s">
        <v>1726</v>
      </c>
      <c r="U396" s="6" t="s">
        <v>903</v>
      </c>
      <c r="W396" s="6" t="s">
        <v>904</v>
      </c>
      <c r="X396" s="6" t="s">
        <v>905</v>
      </c>
      <c r="Y396" s="6" t="s">
        <v>1161</v>
      </c>
      <c r="Z396" s="6" t="s">
        <v>907</v>
      </c>
      <c r="AA396" s="7">
        <v>44595</v>
      </c>
      <c r="AB396" s="6" t="s">
        <v>908</v>
      </c>
      <c r="AC396" s="6" t="s">
        <v>923</v>
      </c>
      <c r="AD396" s="6" t="s">
        <v>923</v>
      </c>
      <c r="AE396" s="6" t="s">
        <v>923</v>
      </c>
      <c r="AF396" s="6" t="s">
        <v>923</v>
      </c>
      <c r="AJ396" s="6">
        <v>643499</v>
      </c>
      <c r="AK396" s="6">
        <v>5499872</v>
      </c>
      <c r="AP396" s="6" t="s">
        <v>1622</v>
      </c>
    </row>
    <row r="397" spans="1:44" x14ac:dyDescent="0.2">
      <c r="A397" s="6">
        <v>989327</v>
      </c>
      <c r="B397" s="6">
        <v>989333</v>
      </c>
      <c r="C397" s="6" t="str">
        <f t="shared" si="24"/>
        <v>Harvesting</v>
      </c>
      <c r="D397" s="6" t="str">
        <f t="shared" si="25"/>
        <v>Harvesting - SIB-13</v>
      </c>
      <c r="E397" s="6" t="str">
        <f t="shared" si="26"/>
        <v>Plant Harvesting Area - Coquihalla Lakes Area 
Shackan Indian Band</v>
      </c>
      <c r="F397" s="6" t="s">
        <v>1717</v>
      </c>
      <c r="G397" s="6" t="str">
        <f t="shared" si="27"/>
        <v>Tree</v>
      </c>
      <c r="K397" s="6">
        <v>989330.7378</v>
      </c>
      <c r="L397" s="6">
        <v>989337.0638</v>
      </c>
      <c r="M397" s="6">
        <v>643903</v>
      </c>
      <c r="N397" s="6">
        <v>5500382</v>
      </c>
      <c r="O397" s="6" t="s">
        <v>900</v>
      </c>
      <c r="P397" s="6" t="s">
        <v>934</v>
      </c>
      <c r="Q397" s="6" t="s">
        <v>902</v>
      </c>
      <c r="R397" s="6">
        <v>0</v>
      </c>
      <c r="S397" s="6" t="s">
        <v>1731</v>
      </c>
      <c r="T397" s="6" t="s">
        <v>1726</v>
      </c>
      <c r="U397" s="6" t="s">
        <v>903</v>
      </c>
      <c r="W397" s="6" t="s">
        <v>904</v>
      </c>
      <c r="X397" s="6" t="s">
        <v>905</v>
      </c>
      <c r="Y397" s="6" t="s">
        <v>1161</v>
      </c>
      <c r="Z397" s="6" t="s">
        <v>907</v>
      </c>
      <c r="AA397" s="7">
        <v>44595</v>
      </c>
      <c r="AB397" s="6" t="s">
        <v>908</v>
      </c>
      <c r="AC397" s="6" t="s">
        <v>923</v>
      </c>
      <c r="AD397" s="6" t="s">
        <v>923</v>
      </c>
      <c r="AE397" s="6" t="s">
        <v>923</v>
      </c>
      <c r="AF397" s="6" t="s">
        <v>923</v>
      </c>
      <c r="AJ397" s="6">
        <v>643899</v>
      </c>
      <c r="AK397" s="6">
        <v>5500377</v>
      </c>
      <c r="AP397" s="6" t="s">
        <v>1622</v>
      </c>
    </row>
    <row r="398" spans="1:44" x14ac:dyDescent="0.2">
      <c r="A398" s="6">
        <v>987351</v>
      </c>
      <c r="B398" s="6">
        <v>987366</v>
      </c>
      <c r="C398" s="6" t="str">
        <f t="shared" si="24"/>
        <v>Harvesting</v>
      </c>
      <c r="D398" s="6" t="str">
        <f t="shared" si="25"/>
        <v>Harvesting - SIB-8</v>
      </c>
      <c r="E398" s="6" t="str">
        <f t="shared" si="26"/>
        <v>Plant Harvesting Area - Coquihalla Lakes Area 
Shackan Indian Band</v>
      </c>
      <c r="F398" s="6" t="s">
        <v>1717</v>
      </c>
      <c r="G398" s="6" t="str">
        <f t="shared" si="27"/>
        <v>Tree</v>
      </c>
      <c r="K398" s="6">
        <v>987358.46620000002</v>
      </c>
      <c r="L398" s="6">
        <v>987370.95790000004</v>
      </c>
      <c r="M398" s="6">
        <v>643802</v>
      </c>
      <c r="N398" s="6">
        <v>5502141</v>
      </c>
      <c r="O398" s="6" t="s">
        <v>900</v>
      </c>
      <c r="P398" s="6" t="s">
        <v>901</v>
      </c>
      <c r="Q398" s="6" t="s">
        <v>902</v>
      </c>
      <c r="R398" s="6">
        <v>0</v>
      </c>
      <c r="S398" s="6" t="s">
        <v>1731</v>
      </c>
      <c r="T398" s="6" t="s">
        <v>1726</v>
      </c>
      <c r="U398" s="6" t="s">
        <v>903</v>
      </c>
      <c r="W398" s="6" t="s">
        <v>904</v>
      </c>
      <c r="X398" s="6" t="s">
        <v>905</v>
      </c>
      <c r="Y398" s="6" t="s">
        <v>1161</v>
      </c>
      <c r="Z398" s="6" t="s">
        <v>907</v>
      </c>
      <c r="AA398" s="7">
        <v>44595</v>
      </c>
      <c r="AB398" s="6" t="s">
        <v>908</v>
      </c>
      <c r="AC398" s="6" t="s">
        <v>909</v>
      </c>
      <c r="AD398" s="6" t="s">
        <v>909</v>
      </c>
      <c r="AE398" s="6" t="s">
        <v>909</v>
      </c>
      <c r="AF398" s="6" t="s">
        <v>909</v>
      </c>
      <c r="AJ398" s="6">
        <v>643804</v>
      </c>
      <c r="AK398" s="6">
        <v>5502122</v>
      </c>
      <c r="AP398" s="6" t="s">
        <v>1622</v>
      </c>
    </row>
    <row r="399" spans="1:44" x14ac:dyDescent="0.2">
      <c r="A399" s="6">
        <v>988902.99140000006</v>
      </c>
      <c r="B399" s="6">
        <v>990161</v>
      </c>
      <c r="C399" s="6" t="str">
        <f t="shared" si="24"/>
        <v>Harvesting</v>
      </c>
      <c r="D399" s="6" t="str">
        <f t="shared" si="25"/>
        <v>Harvesting - SIB-10</v>
      </c>
      <c r="E399" s="6" t="str">
        <f t="shared" si="26"/>
        <v>Plant Harvesting Area - Coquihalla Lakes Area 
Shackan Indian Band</v>
      </c>
      <c r="F399" s="6" t="s">
        <v>1717</v>
      </c>
      <c r="G399" s="6" t="str">
        <f t="shared" si="27"/>
        <v>Tree</v>
      </c>
      <c r="K399" s="6">
        <v>988906.41969999997</v>
      </c>
      <c r="L399" s="6">
        <v>990162.92409999995</v>
      </c>
      <c r="M399" s="6">
        <v>644014</v>
      </c>
      <c r="N399" s="6">
        <v>5500754</v>
      </c>
      <c r="O399" s="6" t="s">
        <v>900</v>
      </c>
      <c r="P399" s="6" t="s">
        <v>919</v>
      </c>
      <c r="Q399" s="6" t="s">
        <v>902</v>
      </c>
      <c r="R399" s="6">
        <v>0</v>
      </c>
      <c r="S399" s="6" t="s">
        <v>1731</v>
      </c>
      <c r="T399" s="6" t="s">
        <v>1726</v>
      </c>
      <c r="U399" s="6" t="s">
        <v>903</v>
      </c>
      <c r="W399" s="6" t="s">
        <v>904</v>
      </c>
      <c r="X399" s="6" t="s">
        <v>905</v>
      </c>
      <c r="Y399" s="6" t="s">
        <v>1161</v>
      </c>
      <c r="Z399" s="6" t="s">
        <v>907</v>
      </c>
      <c r="AA399" s="7">
        <v>44595</v>
      </c>
      <c r="AB399" s="6" t="s">
        <v>908</v>
      </c>
      <c r="AC399" s="6" t="s">
        <v>909</v>
      </c>
      <c r="AD399" s="6" t="s">
        <v>909</v>
      </c>
      <c r="AE399" s="6" t="s">
        <v>909</v>
      </c>
      <c r="AF399" s="6" t="s">
        <v>909</v>
      </c>
      <c r="AJ399" s="6">
        <v>643355</v>
      </c>
      <c r="AK399" s="6">
        <v>5499770</v>
      </c>
      <c r="AP399" s="6" t="s">
        <v>1622</v>
      </c>
    </row>
    <row r="400" spans="1:44" x14ac:dyDescent="0.2">
      <c r="A400" s="6">
        <v>988908.97069999995</v>
      </c>
      <c r="B400" s="6">
        <v>991866</v>
      </c>
      <c r="C400" s="6" t="str">
        <f t="shared" si="24"/>
        <v>Harvesting</v>
      </c>
      <c r="D400" s="6" t="str">
        <f t="shared" si="25"/>
        <v>Harvesting - SIB-11</v>
      </c>
      <c r="E400" s="6" t="str">
        <f t="shared" si="26"/>
        <v>Plant Harvesting Area - Coquihalla Lakes Area 
Shackan Indian Band</v>
      </c>
      <c r="F400" s="6" t="s">
        <v>1717</v>
      </c>
      <c r="G400" s="6" t="str">
        <f t="shared" si="27"/>
        <v>Tree</v>
      </c>
      <c r="K400" s="6">
        <v>988912.41110000003</v>
      </c>
      <c r="L400" s="6">
        <v>991869.13119999995</v>
      </c>
      <c r="M400" s="6">
        <v>644014</v>
      </c>
      <c r="N400" s="6">
        <v>5500748</v>
      </c>
      <c r="O400" s="6" t="s">
        <v>900</v>
      </c>
      <c r="P400" s="6" t="s">
        <v>920</v>
      </c>
      <c r="Q400" s="6" t="s">
        <v>902</v>
      </c>
      <c r="R400" s="6">
        <v>0</v>
      </c>
      <c r="S400" s="6" t="s">
        <v>1731</v>
      </c>
      <c r="T400" s="6" t="s">
        <v>1726</v>
      </c>
      <c r="U400" s="6" t="s">
        <v>903</v>
      </c>
      <c r="W400" s="6" t="s">
        <v>904</v>
      </c>
      <c r="X400" s="6" t="s">
        <v>905</v>
      </c>
      <c r="Y400" s="6" t="s">
        <v>1161</v>
      </c>
      <c r="Z400" s="6" t="s">
        <v>907</v>
      </c>
      <c r="AA400" s="7">
        <v>44595</v>
      </c>
      <c r="AB400" s="6" t="s">
        <v>908</v>
      </c>
      <c r="AC400" s="6" t="s">
        <v>921</v>
      </c>
      <c r="AD400" s="6" t="s">
        <v>921</v>
      </c>
      <c r="AE400" s="6" t="s">
        <v>921</v>
      </c>
      <c r="AF400" s="6" t="s">
        <v>921</v>
      </c>
      <c r="AJ400" s="6">
        <v>641942</v>
      </c>
      <c r="AK400" s="6">
        <v>5498860</v>
      </c>
      <c r="AP400" s="6" t="s">
        <v>1622</v>
      </c>
    </row>
    <row r="401" spans="1:44" x14ac:dyDescent="0.2">
      <c r="A401" s="6">
        <v>988960</v>
      </c>
      <c r="B401" s="6">
        <v>989406</v>
      </c>
      <c r="C401" s="6" t="str">
        <f t="shared" si="24"/>
        <v>Harvesting</v>
      </c>
      <c r="D401" s="6" t="str">
        <f t="shared" si="25"/>
        <v>Harvesting - SIB-5a</v>
      </c>
      <c r="E401" s="6" t="str">
        <f t="shared" si="26"/>
        <v>Plant Harvesting Area - Coquihalla Lakes Area 
Shackan Indian Band</v>
      </c>
      <c r="F401" s="6" t="s">
        <v>1717</v>
      </c>
      <c r="G401" s="6" t="str">
        <f t="shared" si="27"/>
        <v>Tree</v>
      </c>
      <c r="K401" s="6">
        <v>988964.49710000004</v>
      </c>
      <c r="L401" s="6">
        <v>989409.87139999995</v>
      </c>
      <c r="M401" s="6">
        <v>644017</v>
      </c>
      <c r="N401" s="6">
        <v>5500696</v>
      </c>
      <c r="O401" s="6" t="s">
        <v>900</v>
      </c>
      <c r="P401" s="6" t="s">
        <v>922</v>
      </c>
      <c r="Q401" s="6" t="s">
        <v>902</v>
      </c>
      <c r="R401" s="6">
        <v>0</v>
      </c>
      <c r="S401" s="6" t="s">
        <v>1731</v>
      </c>
      <c r="T401" s="6" t="s">
        <v>1726</v>
      </c>
      <c r="U401" s="6" t="s">
        <v>903</v>
      </c>
      <c r="W401" s="6" t="s">
        <v>904</v>
      </c>
      <c r="X401" s="6" t="s">
        <v>905</v>
      </c>
      <c r="Y401" s="6" t="s">
        <v>1161</v>
      </c>
      <c r="Z401" s="6" t="s">
        <v>907</v>
      </c>
      <c r="AA401" s="7">
        <v>44595</v>
      </c>
      <c r="AB401" s="6" t="s">
        <v>908</v>
      </c>
      <c r="AC401" s="6" t="s">
        <v>923</v>
      </c>
      <c r="AD401" s="6" t="s">
        <v>923</v>
      </c>
      <c r="AE401" s="6" t="s">
        <v>923</v>
      </c>
      <c r="AF401" s="6" t="s">
        <v>923</v>
      </c>
      <c r="AJ401" s="6">
        <v>643866</v>
      </c>
      <c r="AK401" s="6">
        <v>5500312</v>
      </c>
      <c r="AP401" s="6" t="s">
        <v>1622</v>
      </c>
    </row>
    <row r="402" spans="1:44" x14ac:dyDescent="0.2">
      <c r="A402" s="6">
        <v>989002</v>
      </c>
      <c r="B402" s="6">
        <v>989387</v>
      </c>
      <c r="C402" s="6" t="str">
        <f t="shared" si="24"/>
        <v>Harvesting</v>
      </c>
      <c r="D402" s="6" t="str">
        <f t="shared" si="25"/>
        <v>Harvesting - SIB-6a</v>
      </c>
      <c r="E402" s="6" t="str">
        <f t="shared" si="26"/>
        <v>Plant Harvesting Area - Coquihalla Lakes Area 
Shackan Indian Band</v>
      </c>
      <c r="F402" s="6" t="s">
        <v>1717</v>
      </c>
      <c r="G402" s="6" t="str">
        <f t="shared" si="27"/>
        <v>Tree</v>
      </c>
      <c r="K402" s="6">
        <v>989002.61439999996</v>
      </c>
      <c r="L402" s="6">
        <v>989394.61499999999</v>
      </c>
      <c r="M402" s="6">
        <v>644016</v>
      </c>
      <c r="N402" s="6">
        <v>5500658</v>
      </c>
      <c r="O402" s="6" t="s">
        <v>900</v>
      </c>
      <c r="P402" s="6" t="s">
        <v>924</v>
      </c>
      <c r="Q402" s="6" t="s">
        <v>902</v>
      </c>
      <c r="R402" s="6">
        <v>0</v>
      </c>
      <c r="S402" s="6" t="s">
        <v>1731</v>
      </c>
      <c r="T402" s="6" t="s">
        <v>1726</v>
      </c>
      <c r="U402" s="6" t="s">
        <v>903</v>
      </c>
      <c r="W402" s="6" t="s">
        <v>904</v>
      </c>
      <c r="X402" s="6" t="s">
        <v>905</v>
      </c>
      <c r="Y402" s="6" t="s">
        <v>1161</v>
      </c>
      <c r="Z402" s="6" t="s">
        <v>907</v>
      </c>
      <c r="AA402" s="7">
        <v>44595</v>
      </c>
      <c r="AB402" s="6" t="s">
        <v>908</v>
      </c>
      <c r="AC402" s="6" t="s">
        <v>923</v>
      </c>
      <c r="AD402" s="6" t="s">
        <v>923</v>
      </c>
      <c r="AE402" s="6" t="s">
        <v>923</v>
      </c>
      <c r="AF402" s="6" t="s">
        <v>923</v>
      </c>
      <c r="AJ402" s="6">
        <v>643874</v>
      </c>
      <c r="AK402" s="6">
        <v>5500325</v>
      </c>
      <c r="AP402" s="6" t="s">
        <v>1622</v>
      </c>
    </row>
    <row r="403" spans="1:44" x14ac:dyDescent="0.2">
      <c r="A403" s="6">
        <v>989290</v>
      </c>
      <c r="B403" s="6">
        <v>989983</v>
      </c>
      <c r="C403" s="6" t="str">
        <f t="shared" si="24"/>
        <v>Harvesting</v>
      </c>
      <c r="D403" s="6" t="str">
        <f t="shared" si="25"/>
        <v>Harvesting - SIB-9a</v>
      </c>
      <c r="E403" s="6" t="str">
        <f t="shared" si="26"/>
        <v>Plant Harvesting Area - Coquihalla Lakes Area 
Shackan Indian Band</v>
      </c>
      <c r="F403" s="6" t="s">
        <v>1717</v>
      </c>
      <c r="G403" s="6" t="str">
        <f t="shared" si="27"/>
        <v>Tree</v>
      </c>
      <c r="K403" s="6">
        <v>990295.49730000005</v>
      </c>
      <c r="L403" s="6">
        <v>989986.22930000001</v>
      </c>
      <c r="M403" s="6">
        <v>643245</v>
      </c>
      <c r="N403" s="6">
        <v>5499696</v>
      </c>
      <c r="O403" s="6" t="s">
        <v>900</v>
      </c>
      <c r="P403" s="6" t="s">
        <v>933</v>
      </c>
      <c r="Q403" s="6" t="s">
        <v>902</v>
      </c>
      <c r="R403" s="6">
        <v>0</v>
      </c>
      <c r="S403" s="6" t="s">
        <v>1731</v>
      </c>
      <c r="T403" s="6" t="s">
        <v>1726</v>
      </c>
      <c r="U403" s="6" t="s">
        <v>903</v>
      </c>
      <c r="W403" s="6" t="s">
        <v>904</v>
      </c>
      <c r="X403" s="6" t="s">
        <v>905</v>
      </c>
      <c r="Y403" s="6" t="s">
        <v>1161</v>
      </c>
      <c r="Z403" s="6" t="s">
        <v>907</v>
      </c>
      <c r="AA403" s="7">
        <v>44595</v>
      </c>
      <c r="AB403" s="6" t="s">
        <v>908</v>
      </c>
      <c r="AC403" s="6" t="s">
        <v>923</v>
      </c>
      <c r="AD403" s="6" t="s">
        <v>923</v>
      </c>
      <c r="AE403" s="6" t="s">
        <v>923</v>
      </c>
      <c r="AF403" s="6" t="s">
        <v>923</v>
      </c>
      <c r="AJ403" s="6">
        <v>643499</v>
      </c>
      <c r="AK403" s="6">
        <v>5499872</v>
      </c>
      <c r="AP403" s="6" t="s">
        <v>1622</v>
      </c>
    </row>
    <row r="404" spans="1:44" x14ac:dyDescent="0.2">
      <c r="A404" s="6">
        <v>989327</v>
      </c>
      <c r="B404" s="6">
        <v>989333</v>
      </c>
      <c r="C404" s="6" t="str">
        <f t="shared" si="24"/>
        <v>Harvesting</v>
      </c>
      <c r="D404" s="6" t="str">
        <f t="shared" si="25"/>
        <v>Harvesting - SIB-13</v>
      </c>
      <c r="E404" s="6" t="str">
        <f t="shared" si="26"/>
        <v>Plant Harvesting Area - Coquihalla Lakes Area 
Shackan Indian Band</v>
      </c>
      <c r="F404" s="6" t="s">
        <v>1717</v>
      </c>
      <c r="G404" s="6" t="str">
        <f t="shared" si="27"/>
        <v>Tree</v>
      </c>
      <c r="K404" s="6">
        <v>989330.7378</v>
      </c>
      <c r="L404" s="6">
        <v>989337.0638</v>
      </c>
      <c r="M404" s="6">
        <v>643903</v>
      </c>
      <c r="N404" s="6">
        <v>5500382</v>
      </c>
      <c r="O404" s="6" t="s">
        <v>900</v>
      </c>
      <c r="P404" s="6" t="s">
        <v>934</v>
      </c>
      <c r="Q404" s="6" t="s">
        <v>902</v>
      </c>
      <c r="R404" s="6">
        <v>0</v>
      </c>
      <c r="S404" s="6" t="s">
        <v>1731</v>
      </c>
      <c r="T404" s="6" t="s">
        <v>1726</v>
      </c>
      <c r="U404" s="6" t="s">
        <v>903</v>
      </c>
      <c r="W404" s="6" t="s">
        <v>904</v>
      </c>
      <c r="X404" s="6" t="s">
        <v>905</v>
      </c>
      <c r="Y404" s="6" t="s">
        <v>1161</v>
      </c>
      <c r="Z404" s="6" t="s">
        <v>907</v>
      </c>
      <c r="AA404" s="7">
        <v>44595</v>
      </c>
      <c r="AB404" s="6" t="s">
        <v>908</v>
      </c>
      <c r="AC404" s="6" t="s">
        <v>923</v>
      </c>
      <c r="AD404" s="6" t="s">
        <v>923</v>
      </c>
      <c r="AE404" s="6" t="s">
        <v>923</v>
      </c>
      <c r="AF404" s="6" t="s">
        <v>923</v>
      </c>
      <c r="AJ404" s="6">
        <v>643899</v>
      </c>
      <c r="AK404" s="6">
        <v>5500377</v>
      </c>
      <c r="AP404" s="6" t="s">
        <v>1622</v>
      </c>
    </row>
    <row r="405" spans="1:44" x14ac:dyDescent="0.2">
      <c r="A405" s="6">
        <v>987351</v>
      </c>
      <c r="B405" s="6">
        <v>987366</v>
      </c>
      <c r="C405" s="6" t="str">
        <f t="shared" si="24"/>
        <v>Harvesting</v>
      </c>
      <c r="D405" s="6" t="str">
        <f t="shared" si="25"/>
        <v>Harvesting - SIB-8</v>
      </c>
      <c r="E405" s="6" t="str">
        <f t="shared" si="26"/>
        <v>Plant Harvesting Area - Coquihalla Lakes Area 
Shackan Indian Band</v>
      </c>
      <c r="F405" s="6" t="s">
        <v>1717</v>
      </c>
      <c r="G405" s="6" t="str">
        <f t="shared" si="27"/>
        <v>Tree</v>
      </c>
      <c r="K405" s="6">
        <v>987358.46620000002</v>
      </c>
      <c r="L405" s="6">
        <v>987370.95790000004</v>
      </c>
      <c r="M405" s="6">
        <v>643802</v>
      </c>
      <c r="N405" s="6">
        <v>5502141</v>
      </c>
      <c r="O405" s="6" t="s">
        <v>900</v>
      </c>
      <c r="P405" s="6" t="s">
        <v>901</v>
      </c>
      <c r="Q405" s="6" t="s">
        <v>902</v>
      </c>
      <c r="R405" s="6">
        <v>0</v>
      </c>
      <c r="S405" s="6" t="s">
        <v>1731</v>
      </c>
      <c r="T405" s="6" t="s">
        <v>1726</v>
      </c>
      <c r="U405" s="6" t="s">
        <v>903</v>
      </c>
      <c r="W405" s="6" t="s">
        <v>904</v>
      </c>
      <c r="X405" s="6" t="s">
        <v>905</v>
      </c>
      <c r="Y405" s="6" t="s">
        <v>1161</v>
      </c>
      <c r="Z405" s="6" t="s">
        <v>907</v>
      </c>
      <c r="AA405" s="7">
        <v>44595</v>
      </c>
      <c r="AB405" s="6" t="s">
        <v>908</v>
      </c>
      <c r="AC405" s="6" t="s">
        <v>909</v>
      </c>
      <c r="AD405" s="6" t="s">
        <v>909</v>
      </c>
      <c r="AE405" s="6" t="s">
        <v>909</v>
      </c>
      <c r="AF405" s="6" t="s">
        <v>909</v>
      </c>
      <c r="AJ405" s="6">
        <v>643804</v>
      </c>
      <c r="AK405" s="6">
        <v>5502122</v>
      </c>
      <c r="AP405" s="6" t="s">
        <v>1622</v>
      </c>
      <c r="AQ405" s="6">
        <v>292</v>
      </c>
      <c r="AR405" s="6">
        <v>146</v>
      </c>
    </row>
    <row r="406" spans="1:44" x14ac:dyDescent="0.2">
      <c r="A406" s="6">
        <v>988902.99140000006</v>
      </c>
      <c r="B406" s="6">
        <v>990161</v>
      </c>
      <c r="C406" s="6" t="str">
        <f t="shared" si="24"/>
        <v>Harvesting</v>
      </c>
      <c r="D406" s="6" t="str">
        <f t="shared" si="25"/>
        <v>Harvesting - SIB-10</v>
      </c>
      <c r="E406" s="6" t="str">
        <f t="shared" si="26"/>
        <v>Plant Harvesting Area - Coquihalla Lakes Area 
Shackan Indian Band</v>
      </c>
      <c r="F406" s="6" t="s">
        <v>1717</v>
      </c>
      <c r="G406" s="6" t="str">
        <f t="shared" si="27"/>
        <v>Tree</v>
      </c>
      <c r="K406" s="6">
        <v>988906.41969999997</v>
      </c>
      <c r="L406" s="6">
        <v>990162.92409999995</v>
      </c>
      <c r="M406" s="6">
        <v>644014</v>
      </c>
      <c r="N406" s="6">
        <v>5500754</v>
      </c>
      <c r="O406" s="6" t="s">
        <v>900</v>
      </c>
      <c r="P406" s="6" t="s">
        <v>919</v>
      </c>
      <c r="Q406" s="6" t="s">
        <v>902</v>
      </c>
      <c r="R406" s="6">
        <v>0</v>
      </c>
      <c r="S406" s="6" t="s">
        <v>1731</v>
      </c>
      <c r="T406" s="6" t="s">
        <v>1726</v>
      </c>
      <c r="U406" s="6" t="s">
        <v>903</v>
      </c>
      <c r="W406" s="6" t="s">
        <v>904</v>
      </c>
      <c r="X406" s="6" t="s">
        <v>905</v>
      </c>
      <c r="Y406" s="6" t="s">
        <v>1161</v>
      </c>
      <c r="Z406" s="6" t="s">
        <v>907</v>
      </c>
      <c r="AA406" s="7">
        <v>44595</v>
      </c>
      <c r="AB406" s="6" t="s">
        <v>908</v>
      </c>
      <c r="AC406" s="6" t="s">
        <v>909</v>
      </c>
      <c r="AD406" s="6" t="s">
        <v>909</v>
      </c>
      <c r="AE406" s="6" t="s">
        <v>909</v>
      </c>
      <c r="AF406" s="6" t="s">
        <v>909</v>
      </c>
      <c r="AJ406" s="6">
        <v>643355</v>
      </c>
      <c r="AK406" s="6">
        <v>5499770</v>
      </c>
      <c r="AP406" s="6" t="s">
        <v>1622</v>
      </c>
      <c r="AQ406" s="6">
        <v>295</v>
      </c>
      <c r="AR406" s="6">
        <v>149</v>
      </c>
    </row>
    <row r="407" spans="1:44" x14ac:dyDescent="0.2">
      <c r="A407" s="6">
        <v>988908.97069999995</v>
      </c>
      <c r="B407" s="6">
        <v>991866</v>
      </c>
      <c r="C407" s="6" t="str">
        <f t="shared" si="24"/>
        <v>Harvesting</v>
      </c>
      <c r="D407" s="6" t="str">
        <f t="shared" si="25"/>
        <v>Harvesting - SIB-11</v>
      </c>
      <c r="E407" s="6" t="str">
        <f t="shared" si="26"/>
        <v>Plant Harvesting Area - Coquihalla Lakes Area 
Shackan Indian Band</v>
      </c>
      <c r="F407" s="6" t="s">
        <v>1717</v>
      </c>
      <c r="G407" s="6" t="str">
        <f t="shared" si="27"/>
        <v>Tree</v>
      </c>
      <c r="K407" s="6">
        <v>988912.41110000003</v>
      </c>
      <c r="L407" s="6">
        <v>991869.13119999995</v>
      </c>
      <c r="M407" s="6">
        <v>644014</v>
      </c>
      <c r="N407" s="6">
        <v>5500748</v>
      </c>
      <c r="O407" s="6" t="s">
        <v>900</v>
      </c>
      <c r="P407" s="6" t="s">
        <v>920</v>
      </c>
      <c r="Q407" s="6" t="s">
        <v>902</v>
      </c>
      <c r="R407" s="6">
        <v>0</v>
      </c>
      <c r="S407" s="6" t="s">
        <v>1731</v>
      </c>
      <c r="T407" s="6" t="s">
        <v>1726</v>
      </c>
      <c r="U407" s="6" t="s">
        <v>903</v>
      </c>
      <c r="W407" s="6" t="s">
        <v>904</v>
      </c>
      <c r="X407" s="6" t="s">
        <v>905</v>
      </c>
      <c r="Y407" s="6" t="s">
        <v>1161</v>
      </c>
      <c r="Z407" s="6" t="s">
        <v>907</v>
      </c>
      <c r="AA407" s="7">
        <v>44595</v>
      </c>
      <c r="AB407" s="6" t="s">
        <v>908</v>
      </c>
      <c r="AC407" s="6" t="s">
        <v>921</v>
      </c>
      <c r="AD407" s="6" t="s">
        <v>921</v>
      </c>
      <c r="AE407" s="6" t="s">
        <v>921</v>
      </c>
      <c r="AF407" s="6" t="s">
        <v>921</v>
      </c>
      <c r="AJ407" s="6">
        <v>641942</v>
      </c>
      <c r="AK407" s="6">
        <v>5498860</v>
      </c>
      <c r="AP407" s="6" t="s">
        <v>1622</v>
      </c>
      <c r="AQ407" s="6">
        <v>296</v>
      </c>
      <c r="AR407" s="6">
        <v>150</v>
      </c>
    </row>
    <row r="408" spans="1:44" x14ac:dyDescent="0.2">
      <c r="A408" s="6">
        <v>988960</v>
      </c>
      <c r="B408" s="6">
        <v>989406</v>
      </c>
      <c r="C408" s="6" t="str">
        <f t="shared" si="24"/>
        <v>Harvesting</v>
      </c>
      <c r="D408" s="6" t="str">
        <f t="shared" si="25"/>
        <v>Harvesting - SIB-5a</v>
      </c>
      <c r="E408" s="6" t="str">
        <f t="shared" si="26"/>
        <v>Plant Harvesting Area - Coquihalla Lakes Area 
Shackan Indian Band</v>
      </c>
      <c r="F408" s="6" t="s">
        <v>1717</v>
      </c>
      <c r="G408" s="6" t="str">
        <f t="shared" si="27"/>
        <v>Tree</v>
      </c>
      <c r="K408" s="6">
        <v>988964.49710000004</v>
      </c>
      <c r="L408" s="6">
        <v>989409.87139999995</v>
      </c>
      <c r="M408" s="6">
        <v>644017</v>
      </c>
      <c r="N408" s="6">
        <v>5500696</v>
      </c>
      <c r="O408" s="6" t="s">
        <v>900</v>
      </c>
      <c r="P408" s="6" t="s">
        <v>922</v>
      </c>
      <c r="Q408" s="6" t="s">
        <v>902</v>
      </c>
      <c r="R408" s="6">
        <v>0</v>
      </c>
      <c r="S408" s="6" t="s">
        <v>1731</v>
      </c>
      <c r="T408" s="6" t="s">
        <v>1726</v>
      </c>
      <c r="U408" s="6" t="s">
        <v>903</v>
      </c>
      <c r="W408" s="6" t="s">
        <v>904</v>
      </c>
      <c r="X408" s="6" t="s">
        <v>905</v>
      </c>
      <c r="Y408" s="6" t="s">
        <v>1161</v>
      </c>
      <c r="Z408" s="6" t="s">
        <v>907</v>
      </c>
      <c r="AA408" s="7">
        <v>44595</v>
      </c>
      <c r="AB408" s="6" t="s">
        <v>908</v>
      </c>
      <c r="AC408" s="6" t="s">
        <v>923</v>
      </c>
      <c r="AD408" s="6" t="s">
        <v>923</v>
      </c>
      <c r="AE408" s="6" t="s">
        <v>923</v>
      </c>
      <c r="AF408" s="6" t="s">
        <v>923</v>
      </c>
      <c r="AJ408" s="6">
        <v>643866</v>
      </c>
      <c r="AK408" s="6">
        <v>5500312</v>
      </c>
      <c r="AP408" s="6" t="s">
        <v>1622</v>
      </c>
      <c r="AQ408" s="6">
        <v>297</v>
      </c>
      <c r="AR408" s="6">
        <v>151</v>
      </c>
    </row>
    <row r="409" spans="1:44" x14ac:dyDescent="0.2">
      <c r="A409" s="6">
        <v>989002</v>
      </c>
      <c r="B409" s="6">
        <v>989387</v>
      </c>
      <c r="C409" s="6" t="str">
        <f t="shared" si="24"/>
        <v>Harvesting</v>
      </c>
      <c r="D409" s="6" t="str">
        <f t="shared" si="25"/>
        <v>Harvesting - SIB-6a</v>
      </c>
      <c r="E409" s="6" t="str">
        <f t="shared" si="26"/>
        <v>Plant Harvesting Area - Coquihalla Lakes Area 
Shackan Indian Band</v>
      </c>
      <c r="F409" s="6" t="s">
        <v>1717</v>
      </c>
      <c r="G409" s="6" t="str">
        <f t="shared" si="27"/>
        <v>Tree</v>
      </c>
      <c r="K409" s="6">
        <v>989002.61439999996</v>
      </c>
      <c r="L409" s="6">
        <v>989394.61499999999</v>
      </c>
      <c r="M409" s="6">
        <v>644016</v>
      </c>
      <c r="N409" s="6">
        <v>5500658</v>
      </c>
      <c r="O409" s="6" t="s">
        <v>900</v>
      </c>
      <c r="P409" s="6" t="s">
        <v>924</v>
      </c>
      <c r="Q409" s="6" t="s">
        <v>902</v>
      </c>
      <c r="R409" s="6">
        <v>0</v>
      </c>
      <c r="S409" s="6" t="s">
        <v>1731</v>
      </c>
      <c r="T409" s="6" t="s">
        <v>1726</v>
      </c>
      <c r="U409" s="6" t="s">
        <v>903</v>
      </c>
      <c r="W409" s="6" t="s">
        <v>904</v>
      </c>
      <c r="X409" s="6" t="s">
        <v>905</v>
      </c>
      <c r="Y409" s="6" t="s">
        <v>1161</v>
      </c>
      <c r="Z409" s="6" t="s">
        <v>907</v>
      </c>
      <c r="AA409" s="7">
        <v>44595</v>
      </c>
      <c r="AB409" s="6" t="s">
        <v>908</v>
      </c>
      <c r="AC409" s="6" t="s">
        <v>923</v>
      </c>
      <c r="AD409" s="6" t="s">
        <v>923</v>
      </c>
      <c r="AE409" s="6" t="s">
        <v>923</v>
      </c>
      <c r="AF409" s="6" t="s">
        <v>923</v>
      </c>
      <c r="AJ409" s="6">
        <v>643874</v>
      </c>
      <c r="AK409" s="6">
        <v>5500325</v>
      </c>
      <c r="AP409" s="6" t="s">
        <v>1622</v>
      </c>
      <c r="AQ409" s="6">
        <v>298</v>
      </c>
      <c r="AR409" s="6">
        <v>152</v>
      </c>
    </row>
    <row r="410" spans="1:44" x14ac:dyDescent="0.2">
      <c r="A410" s="6">
        <v>989290</v>
      </c>
      <c r="B410" s="6">
        <v>989983</v>
      </c>
      <c r="C410" s="6" t="str">
        <f t="shared" si="24"/>
        <v>Harvesting</v>
      </c>
      <c r="D410" s="6" t="str">
        <f t="shared" si="25"/>
        <v>Harvesting - SIB-9a</v>
      </c>
      <c r="E410" s="6" t="str">
        <f t="shared" si="26"/>
        <v>Plant Harvesting Area - Coquihalla Lakes Area 
Shackan Indian Band</v>
      </c>
      <c r="F410" s="6" t="s">
        <v>1717</v>
      </c>
      <c r="G410" s="6" t="str">
        <f t="shared" si="27"/>
        <v>Tree</v>
      </c>
      <c r="K410" s="6">
        <v>990295.49730000005</v>
      </c>
      <c r="L410" s="6">
        <v>989986.22930000001</v>
      </c>
      <c r="M410" s="6">
        <v>643245</v>
      </c>
      <c r="N410" s="6">
        <v>5499696</v>
      </c>
      <c r="O410" s="6" t="s">
        <v>900</v>
      </c>
      <c r="P410" s="6" t="s">
        <v>933</v>
      </c>
      <c r="Q410" s="6" t="s">
        <v>902</v>
      </c>
      <c r="R410" s="6">
        <v>0</v>
      </c>
      <c r="S410" s="6" t="s">
        <v>1731</v>
      </c>
      <c r="T410" s="6" t="s">
        <v>1726</v>
      </c>
      <c r="U410" s="6" t="s">
        <v>903</v>
      </c>
      <c r="W410" s="6" t="s">
        <v>904</v>
      </c>
      <c r="X410" s="6" t="s">
        <v>905</v>
      </c>
      <c r="Y410" s="6" t="s">
        <v>1161</v>
      </c>
      <c r="Z410" s="6" t="s">
        <v>907</v>
      </c>
      <c r="AA410" s="7">
        <v>44595</v>
      </c>
      <c r="AB410" s="6" t="s">
        <v>908</v>
      </c>
      <c r="AC410" s="6" t="s">
        <v>923</v>
      </c>
      <c r="AD410" s="6" t="s">
        <v>923</v>
      </c>
      <c r="AE410" s="6" t="s">
        <v>923</v>
      </c>
      <c r="AF410" s="6" t="s">
        <v>923</v>
      </c>
      <c r="AJ410" s="6">
        <v>643499</v>
      </c>
      <c r="AK410" s="6">
        <v>5499872</v>
      </c>
      <c r="AP410" s="6" t="s">
        <v>1622</v>
      </c>
      <c r="AQ410" s="6">
        <v>302</v>
      </c>
      <c r="AR410" s="6">
        <v>156</v>
      </c>
    </row>
    <row r="411" spans="1:44" x14ac:dyDescent="0.2">
      <c r="A411" s="6">
        <v>989327</v>
      </c>
      <c r="B411" s="6">
        <v>989333</v>
      </c>
      <c r="C411" s="6" t="str">
        <f t="shared" si="24"/>
        <v>Harvesting</v>
      </c>
      <c r="D411" s="6" t="str">
        <f t="shared" si="25"/>
        <v>Harvesting - SIB-13</v>
      </c>
      <c r="E411" s="6" t="str">
        <f t="shared" si="26"/>
        <v>Plant Harvesting Area - Coquihalla Lakes Area 
Shackan Indian Band</v>
      </c>
      <c r="F411" s="6" t="s">
        <v>1717</v>
      </c>
      <c r="G411" s="6" t="str">
        <f t="shared" si="27"/>
        <v>Tree</v>
      </c>
      <c r="K411" s="6">
        <v>989330.7378</v>
      </c>
      <c r="L411" s="6">
        <v>989337.0638</v>
      </c>
      <c r="M411" s="6">
        <v>643903</v>
      </c>
      <c r="N411" s="6">
        <v>5500382</v>
      </c>
      <c r="O411" s="6" t="s">
        <v>900</v>
      </c>
      <c r="P411" s="6" t="s">
        <v>934</v>
      </c>
      <c r="Q411" s="6" t="s">
        <v>902</v>
      </c>
      <c r="R411" s="6">
        <v>0</v>
      </c>
      <c r="S411" s="6" t="s">
        <v>1731</v>
      </c>
      <c r="T411" s="6" t="s">
        <v>1726</v>
      </c>
      <c r="U411" s="6" t="s">
        <v>903</v>
      </c>
      <c r="W411" s="6" t="s">
        <v>904</v>
      </c>
      <c r="X411" s="6" t="s">
        <v>905</v>
      </c>
      <c r="Y411" s="6" t="s">
        <v>1161</v>
      </c>
      <c r="Z411" s="6" t="s">
        <v>907</v>
      </c>
      <c r="AA411" s="7">
        <v>44595</v>
      </c>
      <c r="AB411" s="6" t="s">
        <v>908</v>
      </c>
      <c r="AC411" s="6" t="s">
        <v>923</v>
      </c>
      <c r="AD411" s="6" t="s">
        <v>923</v>
      </c>
      <c r="AE411" s="6" t="s">
        <v>923</v>
      </c>
      <c r="AF411" s="6" t="s">
        <v>923</v>
      </c>
      <c r="AJ411" s="6">
        <v>643899</v>
      </c>
      <c r="AK411" s="6">
        <v>5500377</v>
      </c>
      <c r="AP411" s="6" t="s">
        <v>1622</v>
      </c>
      <c r="AQ411" s="6">
        <v>303</v>
      </c>
      <c r="AR411" s="6">
        <v>157</v>
      </c>
    </row>
    <row r="412" spans="1:44" x14ac:dyDescent="0.2">
      <c r="A412" s="6">
        <v>987351</v>
      </c>
      <c r="B412" s="6">
        <v>987366</v>
      </c>
      <c r="C412" s="6" t="str">
        <f t="shared" si="24"/>
        <v>Harvesting</v>
      </c>
      <c r="D412" s="6" t="str">
        <f t="shared" si="25"/>
        <v>Harvesting - SIB-8</v>
      </c>
      <c r="E412" s="6" t="str">
        <f t="shared" si="26"/>
        <v>Plant Harvesting Area - Coquihalla Lakes Area 
Shackan Indian Band</v>
      </c>
      <c r="F412" s="6" t="s">
        <v>1717</v>
      </c>
      <c r="G412" s="6" t="str">
        <f t="shared" si="27"/>
        <v>Tree</v>
      </c>
      <c r="K412" s="6">
        <v>987358.46620000002</v>
      </c>
      <c r="L412" s="6">
        <v>987370.95790000004</v>
      </c>
      <c r="M412" s="6">
        <v>643802</v>
      </c>
      <c r="N412" s="6">
        <v>5502141</v>
      </c>
      <c r="O412" s="6" t="s">
        <v>900</v>
      </c>
      <c r="P412" s="6" t="s">
        <v>901</v>
      </c>
      <c r="Q412" s="6" t="s">
        <v>902</v>
      </c>
      <c r="R412" s="6">
        <v>0</v>
      </c>
      <c r="S412" s="6" t="s">
        <v>1731</v>
      </c>
      <c r="T412" s="6" t="s">
        <v>1726</v>
      </c>
      <c r="U412" s="6" t="s">
        <v>903</v>
      </c>
      <c r="W412" s="6" t="s">
        <v>904</v>
      </c>
      <c r="X412" s="6" t="s">
        <v>905</v>
      </c>
      <c r="Y412" s="6" t="s">
        <v>1161</v>
      </c>
      <c r="Z412" s="6" t="s">
        <v>907</v>
      </c>
      <c r="AA412" s="7">
        <v>44595</v>
      </c>
      <c r="AB412" s="6" t="s">
        <v>908</v>
      </c>
      <c r="AC412" s="6" t="s">
        <v>909</v>
      </c>
      <c r="AD412" s="6" t="s">
        <v>909</v>
      </c>
      <c r="AE412" s="6" t="s">
        <v>909</v>
      </c>
      <c r="AF412" s="6" t="s">
        <v>909</v>
      </c>
      <c r="AJ412" s="6">
        <v>643804</v>
      </c>
      <c r="AK412" s="6">
        <v>5502122</v>
      </c>
      <c r="AP412" s="6" t="s">
        <v>1622</v>
      </c>
      <c r="AQ412" s="6">
        <v>317</v>
      </c>
    </row>
    <row r="413" spans="1:44" x14ac:dyDescent="0.2">
      <c r="A413" s="6">
        <v>988902.99140000006</v>
      </c>
      <c r="B413" s="6">
        <v>990161</v>
      </c>
      <c r="C413" s="6" t="str">
        <f t="shared" si="24"/>
        <v>Harvesting</v>
      </c>
      <c r="D413" s="6" t="str">
        <f t="shared" si="25"/>
        <v>Harvesting - SIB-10</v>
      </c>
      <c r="E413" s="6" t="str">
        <f t="shared" si="26"/>
        <v>Plant Harvesting Area - Coquihalla Lakes Area 
Shackan Indian Band</v>
      </c>
      <c r="F413" s="6" t="s">
        <v>1717</v>
      </c>
      <c r="G413" s="6" t="str">
        <f t="shared" si="27"/>
        <v>Tree</v>
      </c>
      <c r="K413" s="6">
        <v>988906.41969999997</v>
      </c>
      <c r="L413" s="6">
        <v>990162.92409999995</v>
      </c>
      <c r="M413" s="6">
        <v>644014</v>
      </c>
      <c r="N413" s="6">
        <v>5500754</v>
      </c>
      <c r="O413" s="6" t="s">
        <v>900</v>
      </c>
      <c r="P413" s="6" t="s">
        <v>919</v>
      </c>
      <c r="Q413" s="6" t="s">
        <v>902</v>
      </c>
      <c r="R413" s="6">
        <v>0</v>
      </c>
      <c r="S413" s="6" t="s">
        <v>1731</v>
      </c>
      <c r="T413" s="6" t="s">
        <v>1726</v>
      </c>
      <c r="U413" s="6" t="s">
        <v>903</v>
      </c>
      <c r="W413" s="6" t="s">
        <v>904</v>
      </c>
      <c r="X413" s="6" t="s">
        <v>905</v>
      </c>
      <c r="Y413" s="6" t="s">
        <v>1161</v>
      </c>
      <c r="Z413" s="6" t="s">
        <v>907</v>
      </c>
      <c r="AA413" s="7">
        <v>44595</v>
      </c>
      <c r="AB413" s="6" t="s">
        <v>908</v>
      </c>
      <c r="AC413" s="6" t="s">
        <v>909</v>
      </c>
      <c r="AD413" s="6" t="s">
        <v>909</v>
      </c>
      <c r="AE413" s="6" t="s">
        <v>909</v>
      </c>
      <c r="AF413" s="6" t="s">
        <v>909</v>
      </c>
      <c r="AJ413" s="6">
        <v>643355</v>
      </c>
      <c r="AK413" s="6">
        <v>5499770</v>
      </c>
      <c r="AP413" s="6" t="s">
        <v>1622</v>
      </c>
      <c r="AQ413" s="6">
        <v>320</v>
      </c>
    </row>
    <row r="414" spans="1:44" x14ac:dyDescent="0.2">
      <c r="A414" s="6">
        <v>988908.97069999995</v>
      </c>
      <c r="B414" s="6">
        <v>991866</v>
      </c>
      <c r="C414" s="6" t="str">
        <f t="shared" si="24"/>
        <v>Harvesting</v>
      </c>
      <c r="D414" s="6" t="str">
        <f t="shared" si="25"/>
        <v>Harvesting - SIB-11</v>
      </c>
      <c r="E414" s="6" t="str">
        <f t="shared" si="26"/>
        <v>Plant Harvesting Area - Coquihalla Lakes Area 
Shackan Indian Band</v>
      </c>
      <c r="F414" s="6" t="s">
        <v>1717</v>
      </c>
      <c r="G414" s="6" t="str">
        <f t="shared" si="27"/>
        <v>Tree</v>
      </c>
      <c r="K414" s="6">
        <v>988912.41110000003</v>
      </c>
      <c r="L414" s="6">
        <v>991869.13119999995</v>
      </c>
      <c r="M414" s="6">
        <v>644014</v>
      </c>
      <c r="N414" s="6">
        <v>5500748</v>
      </c>
      <c r="O414" s="6" t="s">
        <v>900</v>
      </c>
      <c r="P414" s="6" t="s">
        <v>920</v>
      </c>
      <c r="Q414" s="6" t="s">
        <v>902</v>
      </c>
      <c r="R414" s="6">
        <v>0</v>
      </c>
      <c r="S414" s="6" t="s">
        <v>1731</v>
      </c>
      <c r="T414" s="6" t="s">
        <v>1726</v>
      </c>
      <c r="U414" s="6" t="s">
        <v>903</v>
      </c>
      <c r="W414" s="6" t="s">
        <v>904</v>
      </c>
      <c r="X414" s="6" t="s">
        <v>905</v>
      </c>
      <c r="Y414" s="6" t="s">
        <v>1161</v>
      </c>
      <c r="Z414" s="6" t="s">
        <v>907</v>
      </c>
      <c r="AA414" s="7">
        <v>44595</v>
      </c>
      <c r="AB414" s="6" t="s">
        <v>908</v>
      </c>
      <c r="AC414" s="6" t="s">
        <v>921</v>
      </c>
      <c r="AD414" s="6" t="s">
        <v>921</v>
      </c>
      <c r="AE414" s="6" t="s">
        <v>921</v>
      </c>
      <c r="AF414" s="6" t="s">
        <v>921</v>
      </c>
      <c r="AJ414" s="6">
        <v>641942</v>
      </c>
      <c r="AK414" s="6">
        <v>5498860</v>
      </c>
      <c r="AP414" s="6" t="s">
        <v>1622</v>
      </c>
      <c r="AQ414" s="6">
        <v>321</v>
      </c>
    </row>
    <row r="415" spans="1:44" x14ac:dyDescent="0.2">
      <c r="A415" s="6">
        <v>988960</v>
      </c>
      <c r="B415" s="6">
        <v>989406</v>
      </c>
      <c r="C415" s="6" t="str">
        <f t="shared" si="24"/>
        <v>Harvesting</v>
      </c>
      <c r="D415" s="6" t="str">
        <f t="shared" si="25"/>
        <v>Harvesting - SIB-5a</v>
      </c>
      <c r="E415" s="6" t="str">
        <f t="shared" si="26"/>
        <v>Plant Harvesting Area - Coquihalla Lakes Area 
Shackan Indian Band</v>
      </c>
      <c r="F415" s="6" t="s">
        <v>1717</v>
      </c>
      <c r="G415" s="6" t="str">
        <f t="shared" si="27"/>
        <v>Tree</v>
      </c>
      <c r="K415" s="6">
        <v>988964.49710000004</v>
      </c>
      <c r="L415" s="6">
        <v>989409.87139999995</v>
      </c>
      <c r="M415" s="6">
        <v>644017</v>
      </c>
      <c r="N415" s="6">
        <v>5500696</v>
      </c>
      <c r="O415" s="6" t="s">
        <v>900</v>
      </c>
      <c r="P415" s="6" t="s">
        <v>922</v>
      </c>
      <c r="Q415" s="6" t="s">
        <v>902</v>
      </c>
      <c r="R415" s="6">
        <v>0</v>
      </c>
      <c r="S415" s="6" t="s">
        <v>1731</v>
      </c>
      <c r="T415" s="6" t="s">
        <v>1726</v>
      </c>
      <c r="U415" s="6" t="s">
        <v>903</v>
      </c>
      <c r="W415" s="6" t="s">
        <v>904</v>
      </c>
      <c r="X415" s="6" t="s">
        <v>905</v>
      </c>
      <c r="Y415" s="6" t="s">
        <v>1161</v>
      </c>
      <c r="Z415" s="6" t="s">
        <v>907</v>
      </c>
      <c r="AA415" s="7">
        <v>44595</v>
      </c>
      <c r="AB415" s="6" t="s">
        <v>908</v>
      </c>
      <c r="AC415" s="6" t="s">
        <v>923</v>
      </c>
      <c r="AD415" s="6" t="s">
        <v>923</v>
      </c>
      <c r="AE415" s="6" t="s">
        <v>923</v>
      </c>
      <c r="AF415" s="6" t="s">
        <v>923</v>
      </c>
      <c r="AJ415" s="6">
        <v>643866</v>
      </c>
      <c r="AK415" s="6">
        <v>5500312</v>
      </c>
      <c r="AP415" s="6" t="s">
        <v>1622</v>
      </c>
      <c r="AQ415" s="6">
        <v>322</v>
      </c>
    </row>
    <row r="416" spans="1:44" x14ac:dyDescent="0.2">
      <c r="A416" s="6">
        <v>989002</v>
      </c>
      <c r="B416" s="6">
        <v>989387</v>
      </c>
      <c r="C416" s="6" t="str">
        <f t="shared" si="24"/>
        <v>Harvesting</v>
      </c>
      <c r="D416" s="6" t="str">
        <f t="shared" si="25"/>
        <v>Harvesting - SIB-6a</v>
      </c>
      <c r="E416" s="6" t="str">
        <f t="shared" si="26"/>
        <v>Plant Harvesting Area - Coquihalla Lakes Area 
Shackan Indian Band</v>
      </c>
      <c r="F416" s="6" t="s">
        <v>1717</v>
      </c>
      <c r="G416" s="6" t="str">
        <f t="shared" si="27"/>
        <v>Tree</v>
      </c>
      <c r="K416" s="6">
        <v>989002.61439999996</v>
      </c>
      <c r="L416" s="6">
        <v>989394.61499999999</v>
      </c>
      <c r="M416" s="6">
        <v>644016</v>
      </c>
      <c r="N416" s="6">
        <v>5500658</v>
      </c>
      <c r="O416" s="6" t="s">
        <v>900</v>
      </c>
      <c r="P416" s="6" t="s">
        <v>924</v>
      </c>
      <c r="Q416" s="6" t="s">
        <v>902</v>
      </c>
      <c r="R416" s="6">
        <v>0</v>
      </c>
      <c r="S416" s="6" t="s">
        <v>1731</v>
      </c>
      <c r="T416" s="6" t="s">
        <v>1726</v>
      </c>
      <c r="U416" s="6" t="s">
        <v>903</v>
      </c>
      <c r="W416" s="6" t="s">
        <v>904</v>
      </c>
      <c r="X416" s="6" t="s">
        <v>905</v>
      </c>
      <c r="Y416" s="6" t="s">
        <v>1161</v>
      </c>
      <c r="Z416" s="6" t="s">
        <v>907</v>
      </c>
      <c r="AA416" s="7">
        <v>44595</v>
      </c>
      <c r="AB416" s="6" t="s">
        <v>908</v>
      </c>
      <c r="AC416" s="6" t="s">
        <v>923</v>
      </c>
      <c r="AD416" s="6" t="s">
        <v>923</v>
      </c>
      <c r="AE416" s="6" t="s">
        <v>923</v>
      </c>
      <c r="AF416" s="6" t="s">
        <v>923</v>
      </c>
      <c r="AJ416" s="6">
        <v>643874</v>
      </c>
      <c r="AK416" s="6">
        <v>5500325</v>
      </c>
      <c r="AP416" s="6" t="s">
        <v>1622</v>
      </c>
      <c r="AQ416" s="6">
        <v>323</v>
      </c>
    </row>
    <row r="417" spans="1:44" x14ac:dyDescent="0.2">
      <c r="A417" s="6">
        <v>989290</v>
      </c>
      <c r="B417" s="6">
        <v>989983</v>
      </c>
      <c r="C417" s="6" t="str">
        <f t="shared" si="24"/>
        <v>Harvesting</v>
      </c>
      <c r="D417" s="6" t="str">
        <f t="shared" si="25"/>
        <v>Harvesting - SIB-9a</v>
      </c>
      <c r="E417" s="6" t="str">
        <f t="shared" si="26"/>
        <v>Plant Harvesting Area - Coquihalla Lakes Area 
Shackan Indian Band</v>
      </c>
      <c r="F417" s="6" t="s">
        <v>1717</v>
      </c>
      <c r="G417" s="6" t="str">
        <f t="shared" si="27"/>
        <v>Tree</v>
      </c>
      <c r="K417" s="6">
        <v>990295.49730000005</v>
      </c>
      <c r="L417" s="6">
        <v>989986.22930000001</v>
      </c>
      <c r="M417" s="6">
        <v>643245</v>
      </c>
      <c r="N417" s="6">
        <v>5499696</v>
      </c>
      <c r="O417" s="6" t="s">
        <v>900</v>
      </c>
      <c r="P417" s="6" t="s">
        <v>933</v>
      </c>
      <c r="Q417" s="6" t="s">
        <v>902</v>
      </c>
      <c r="R417" s="6">
        <v>0</v>
      </c>
      <c r="S417" s="6" t="s">
        <v>1731</v>
      </c>
      <c r="T417" s="6" t="s">
        <v>1726</v>
      </c>
      <c r="U417" s="6" t="s">
        <v>903</v>
      </c>
      <c r="W417" s="6" t="s">
        <v>904</v>
      </c>
      <c r="X417" s="6" t="s">
        <v>905</v>
      </c>
      <c r="Y417" s="6" t="s">
        <v>1161</v>
      </c>
      <c r="Z417" s="6" t="s">
        <v>907</v>
      </c>
      <c r="AA417" s="7">
        <v>44595</v>
      </c>
      <c r="AB417" s="6" t="s">
        <v>908</v>
      </c>
      <c r="AC417" s="6" t="s">
        <v>923</v>
      </c>
      <c r="AD417" s="6" t="s">
        <v>923</v>
      </c>
      <c r="AE417" s="6" t="s">
        <v>923</v>
      </c>
      <c r="AF417" s="6" t="s">
        <v>923</v>
      </c>
      <c r="AJ417" s="6">
        <v>643499</v>
      </c>
      <c r="AK417" s="6">
        <v>5499872</v>
      </c>
      <c r="AP417" s="6" t="s">
        <v>1622</v>
      </c>
      <c r="AQ417" s="6">
        <v>327</v>
      </c>
    </row>
    <row r="418" spans="1:44" x14ac:dyDescent="0.2">
      <c r="A418" s="6">
        <v>989327</v>
      </c>
      <c r="B418" s="6">
        <v>989333</v>
      </c>
      <c r="C418" s="6" t="str">
        <f t="shared" si="24"/>
        <v>Harvesting</v>
      </c>
      <c r="D418" s="6" t="str">
        <f t="shared" si="25"/>
        <v>Harvesting - SIB-13</v>
      </c>
      <c r="E418" s="6" t="str">
        <f t="shared" si="26"/>
        <v>Plant Harvesting Area - Coquihalla Lakes Area 
Shackan Indian Band</v>
      </c>
      <c r="F418" s="6" t="s">
        <v>1717</v>
      </c>
      <c r="G418" s="6" t="str">
        <f t="shared" si="27"/>
        <v>Tree</v>
      </c>
      <c r="K418" s="6">
        <v>989330.7378</v>
      </c>
      <c r="L418" s="6">
        <v>989337.0638</v>
      </c>
      <c r="M418" s="6">
        <v>643903</v>
      </c>
      <c r="N418" s="6">
        <v>5500382</v>
      </c>
      <c r="O418" s="6" t="s">
        <v>900</v>
      </c>
      <c r="P418" s="6" t="s">
        <v>934</v>
      </c>
      <c r="Q418" s="6" t="s">
        <v>902</v>
      </c>
      <c r="R418" s="6">
        <v>0</v>
      </c>
      <c r="S418" s="6" t="s">
        <v>1731</v>
      </c>
      <c r="T418" s="6" t="s">
        <v>1726</v>
      </c>
      <c r="U418" s="6" t="s">
        <v>903</v>
      </c>
      <c r="W418" s="6" t="s">
        <v>904</v>
      </c>
      <c r="X418" s="6" t="s">
        <v>905</v>
      </c>
      <c r="Y418" s="6" t="s">
        <v>1161</v>
      </c>
      <c r="Z418" s="6" t="s">
        <v>907</v>
      </c>
      <c r="AA418" s="7">
        <v>44595</v>
      </c>
      <c r="AB418" s="6" t="s">
        <v>908</v>
      </c>
      <c r="AC418" s="6" t="s">
        <v>923</v>
      </c>
      <c r="AD418" s="6" t="s">
        <v>923</v>
      </c>
      <c r="AE418" s="6" t="s">
        <v>923</v>
      </c>
      <c r="AF418" s="6" t="s">
        <v>923</v>
      </c>
      <c r="AJ418" s="6">
        <v>643899</v>
      </c>
      <c r="AK418" s="6">
        <v>5500377</v>
      </c>
      <c r="AP418" s="6" t="s">
        <v>1622</v>
      </c>
      <c r="AQ418" s="6">
        <v>328</v>
      </c>
    </row>
    <row r="419" spans="1:44" x14ac:dyDescent="0.2">
      <c r="A419" s="6">
        <v>990122</v>
      </c>
      <c r="B419" s="6">
        <v>997645</v>
      </c>
      <c r="C419" s="6" t="str">
        <f t="shared" si="24"/>
        <v>Harvesting</v>
      </c>
      <c r="D419" s="6" t="str">
        <f t="shared" si="25"/>
        <v>Harvesting - Sto:lo-2863a</v>
      </c>
      <c r="E419" s="6" t="str">
        <f t="shared" si="26"/>
        <v>Resource Harvesting 
Stó:lō</v>
      </c>
      <c r="F419" s="6" t="s">
        <v>1717</v>
      </c>
      <c r="G419" s="6" t="str">
        <f t="shared" si="27"/>
        <v>Tree</v>
      </c>
      <c r="K419" s="6">
        <v>988678.31539999996</v>
      </c>
      <c r="L419" s="6">
        <v>997644.32129999995</v>
      </c>
      <c r="M419" s="6">
        <v>644134</v>
      </c>
      <c r="N419" s="6">
        <v>5500937</v>
      </c>
      <c r="O419" s="6" t="s">
        <v>1114</v>
      </c>
      <c r="P419" s="6" t="s">
        <v>1129</v>
      </c>
      <c r="Q419" s="6" t="s">
        <v>902</v>
      </c>
      <c r="R419" s="6">
        <v>0</v>
      </c>
      <c r="S419" s="6" t="s">
        <v>1731</v>
      </c>
      <c r="T419" s="6" t="s">
        <v>1726</v>
      </c>
      <c r="U419" s="6" t="s">
        <v>1130</v>
      </c>
      <c r="W419" s="6" t="s">
        <v>958</v>
      </c>
      <c r="X419" s="6" t="s">
        <v>1131</v>
      </c>
      <c r="Y419" s="6" t="s">
        <v>906</v>
      </c>
      <c r="Z419" s="6" t="s">
        <v>907</v>
      </c>
      <c r="AA419" s="7">
        <v>44597</v>
      </c>
      <c r="AB419" s="6" t="s">
        <v>908</v>
      </c>
      <c r="AC419" s="6" t="s">
        <v>1132</v>
      </c>
      <c r="AD419" s="6" t="s">
        <v>1132</v>
      </c>
      <c r="AE419" s="6" t="s">
        <v>1132</v>
      </c>
      <c r="AF419" s="6" t="s">
        <v>1132</v>
      </c>
      <c r="AG419" s="6" t="s">
        <v>986</v>
      </c>
      <c r="AJ419" s="6">
        <v>637785</v>
      </c>
      <c r="AK419" s="6">
        <v>5495009</v>
      </c>
      <c r="AP419" s="6" t="s">
        <v>1637</v>
      </c>
    </row>
    <row r="420" spans="1:44" x14ac:dyDescent="0.2">
      <c r="A420" s="6">
        <v>990122</v>
      </c>
      <c r="B420" s="6">
        <v>992023</v>
      </c>
      <c r="C420" s="6" t="str">
        <f t="shared" si="24"/>
        <v>Harvesting</v>
      </c>
      <c r="D420" s="6" t="str">
        <f t="shared" si="25"/>
        <v>Harvesting - Sto:lo-419</v>
      </c>
      <c r="E420" s="6" t="str">
        <f t="shared" si="26"/>
        <v>Resource Harvesting 
Stó:lō</v>
      </c>
      <c r="F420" s="6" t="s">
        <v>1717</v>
      </c>
      <c r="G420" s="6" t="str">
        <f t="shared" si="27"/>
        <v>Tree</v>
      </c>
      <c r="K420" s="6">
        <v>988678.31539999996</v>
      </c>
      <c r="L420" s="6">
        <v>992022.72690000001</v>
      </c>
      <c r="M420" s="6">
        <v>644134</v>
      </c>
      <c r="N420" s="6">
        <v>5500937</v>
      </c>
      <c r="O420" s="6" t="s">
        <v>1114</v>
      </c>
      <c r="P420" s="6" t="s">
        <v>1638</v>
      </c>
      <c r="Q420" s="6" t="s">
        <v>902</v>
      </c>
      <c r="R420" s="6">
        <v>0</v>
      </c>
      <c r="S420" s="6" t="s">
        <v>1731</v>
      </c>
      <c r="T420" s="6" t="s">
        <v>1726</v>
      </c>
      <c r="U420" s="6" t="s">
        <v>1130</v>
      </c>
      <c r="W420" s="6" t="s">
        <v>939</v>
      </c>
      <c r="X420" s="6" t="s">
        <v>1131</v>
      </c>
      <c r="Y420" s="6" t="s">
        <v>906</v>
      </c>
      <c r="Z420" s="6" t="s">
        <v>907</v>
      </c>
      <c r="AA420" s="7">
        <v>44597</v>
      </c>
      <c r="AB420" s="6" t="s">
        <v>908</v>
      </c>
      <c r="AC420" s="6" t="s">
        <v>1134</v>
      </c>
      <c r="AD420" s="6" t="s">
        <v>1134</v>
      </c>
      <c r="AE420" s="6" t="s">
        <v>1134</v>
      </c>
      <c r="AF420" s="6" t="s">
        <v>1134</v>
      </c>
      <c r="AG420" s="6" t="s">
        <v>986</v>
      </c>
      <c r="AJ420" s="6">
        <v>641819</v>
      </c>
      <c r="AK420" s="6">
        <v>5498768</v>
      </c>
      <c r="AP420" s="6" t="s">
        <v>1637</v>
      </c>
    </row>
    <row r="421" spans="1:44" x14ac:dyDescent="0.2">
      <c r="A421" s="6">
        <v>990122</v>
      </c>
      <c r="B421" s="6">
        <v>997645</v>
      </c>
      <c r="C421" s="6" t="str">
        <f t="shared" si="24"/>
        <v>Harvesting</v>
      </c>
      <c r="D421" s="6" t="str">
        <f t="shared" si="25"/>
        <v>Harvesting - Sto:lo-73</v>
      </c>
      <c r="E421" s="6" t="str">
        <f t="shared" si="26"/>
        <v>Resource Harvesting 
Stó:lō</v>
      </c>
      <c r="F421" s="6" t="s">
        <v>1717</v>
      </c>
      <c r="G421" s="6" t="str">
        <f t="shared" si="27"/>
        <v>Tree</v>
      </c>
      <c r="K421" s="6">
        <v>988678.31539999996</v>
      </c>
      <c r="L421" s="6">
        <v>997644.32129999995</v>
      </c>
      <c r="M421" s="6">
        <v>644134</v>
      </c>
      <c r="N421" s="6">
        <v>5500937</v>
      </c>
      <c r="O421" s="6" t="s">
        <v>1114</v>
      </c>
      <c r="P421" s="6" t="s">
        <v>1135</v>
      </c>
      <c r="Q421" s="6" t="s">
        <v>902</v>
      </c>
      <c r="R421" s="6">
        <v>0</v>
      </c>
      <c r="S421" s="6" t="s">
        <v>1731</v>
      </c>
      <c r="T421" s="6" t="s">
        <v>1726</v>
      </c>
      <c r="U421" s="6" t="s">
        <v>1130</v>
      </c>
      <c r="W421" s="6" t="s">
        <v>958</v>
      </c>
      <c r="X421" s="6" t="s">
        <v>1131</v>
      </c>
      <c r="Y421" s="6" t="s">
        <v>906</v>
      </c>
      <c r="Z421" s="6" t="s">
        <v>907</v>
      </c>
      <c r="AA421" s="7">
        <v>44597</v>
      </c>
      <c r="AB421" s="6" t="s">
        <v>908</v>
      </c>
      <c r="AC421" s="6" t="s">
        <v>1136</v>
      </c>
      <c r="AD421" s="6" t="s">
        <v>1136</v>
      </c>
      <c r="AE421" s="6" t="s">
        <v>1136</v>
      </c>
      <c r="AF421" s="6" t="s">
        <v>1136</v>
      </c>
      <c r="AG421" s="6" t="s">
        <v>986</v>
      </c>
      <c r="AJ421" s="6">
        <v>637785</v>
      </c>
      <c r="AK421" s="6">
        <v>5495009</v>
      </c>
      <c r="AP421" s="6" t="s">
        <v>1637</v>
      </c>
    </row>
    <row r="422" spans="1:44" x14ac:dyDescent="0.2">
      <c r="A422" s="6">
        <v>990122</v>
      </c>
      <c r="B422" s="6">
        <v>997645</v>
      </c>
      <c r="C422" s="6" t="str">
        <f t="shared" si="24"/>
        <v>Harvesting</v>
      </c>
      <c r="D422" s="6" t="str">
        <f t="shared" si="25"/>
        <v>Harvesting - Sto:lo-2863a</v>
      </c>
      <c r="E422" s="6" t="str">
        <f t="shared" si="26"/>
        <v>Resource Harvesting 
Stó:lō</v>
      </c>
      <c r="F422" s="6" t="s">
        <v>1717</v>
      </c>
      <c r="G422" s="6" t="str">
        <f t="shared" si="27"/>
        <v>Tree</v>
      </c>
      <c r="K422" s="6">
        <v>988678.31539999996</v>
      </c>
      <c r="L422" s="6">
        <v>997644.32129999995</v>
      </c>
      <c r="M422" s="6">
        <v>644134</v>
      </c>
      <c r="N422" s="6">
        <v>5500937</v>
      </c>
      <c r="O422" s="6" t="s">
        <v>1114</v>
      </c>
      <c r="P422" s="6" t="s">
        <v>1129</v>
      </c>
      <c r="Q422" s="6" t="s">
        <v>902</v>
      </c>
      <c r="R422" s="6">
        <v>0</v>
      </c>
      <c r="S422" s="6" t="s">
        <v>1731</v>
      </c>
      <c r="T422" s="6" t="s">
        <v>1726</v>
      </c>
      <c r="U422" s="6" t="s">
        <v>1130</v>
      </c>
      <c r="W422" s="6" t="s">
        <v>958</v>
      </c>
      <c r="X422" s="6" t="s">
        <v>1131</v>
      </c>
      <c r="Y422" s="6" t="s">
        <v>906</v>
      </c>
      <c r="Z422" s="6" t="s">
        <v>907</v>
      </c>
      <c r="AA422" s="7">
        <v>44597</v>
      </c>
      <c r="AB422" s="6" t="s">
        <v>908</v>
      </c>
      <c r="AC422" s="6" t="s">
        <v>1132</v>
      </c>
      <c r="AD422" s="6" t="s">
        <v>1132</v>
      </c>
      <c r="AE422" s="6" t="s">
        <v>1132</v>
      </c>
      <c r="AF422" s="6" t="s">
        <v>1132</v>
      </c>
      <c r="AG422" s="6" t="s">
        <v>986</v>
      </c>
      <c r="AJ422" s="6">
        <v>637785</v>
      </c>
      <c r="AK422" s="6">
        <v>5495009</v>
      </c>
      <c r="AP422" s="6" t="s">
        <v>1637</v>
      </c>
    </row>
    <row r="423" spans="1:44" x14ac:dyDescent="0.2">
      <c r="A423" s="6">
        <v>990122</v>
      </c>
      <c r="B423" s="6">
        <v>992023</v>
      </c>
      <c r="C423" s="6" t="str">
        <f t="shared" si="24"/>
        <v>Harvesting</v>
      </c>
      <c r="D423" s="6" t="str">
        <f t="shared" si="25"/>
        <v>Harvesting - Sto:lo-419</v>
      </c>
      <c r="E423" s="6" t="str">
        <f t="shared" si="26"/>
        <v>Resource Harvesting 
Stó:lō</v>
      </c>
      <c r="F423" s="6" t="s">
        <v>1717</v>
      </c>
      <c r="G423" s="6" t="str">
        <f t="shared" si="27"/>
        <v>Tree</v>
      </c>
      <c r="K423" s="6">
        <v>988678.31539999996</v>
      </c>
      <c r="L423" s="6">
        <v>992022.72690000001</v>
      </c>
      <c r="M423" s="6">
        <v>644134</v>
      </c>
      <c r="N423" s="6">
        <v>5500937</v>
      </c>
      <c r="O423" s="6" t="s">
        <v>1114</v>
      </c>
      <c r="P423" s="6" t="s">
        <v>1638</v>
      </c>
      <c r="Q423" s="6" t="s">
        <v>902</v>
      </c>
      <c r="R423" s="6">
        <v>0</v>
      </c>
      <c r="S423" s="6" t="s">
        <v>1731</v>
      </c>
      <c r="T423" s="6" t="s">
        <v>1726</v>
      </c>
      <c r="U423" s="6" t="s">
        <v>1130</v>
      </c>
      <c r="W423" s="6" t="s">
        <v>939</v>
      </c>
      <c r="X423" s="6" t="s">
        <v>1131</v>
      </c>
      <c r="Y423" s="6" t="s">
        <v>906</v>
      </c>
      <c r="Z423" s="6" t="s">
        <v>907</v>
      </c>
      <c r="AA423" s="7">
        <v>44597</v>
      </c>
      <c r="AB423" s="6" t="s">
        <v>908</v>
      </c>
      <c r="AC423" s="6" t="s">
        <v>1134</v>
      </c>
      <c r="AD423" s="6" t="s">
        <v>1134</v>
      </c>
      <c r="AE423" s="6" t="s">
        <v>1134</v>
      </c>
      <c r="AF423" s="6" t="s">
        <v>1134</v>
      </c>
      <c r="AG423" s="6" t="s">
        <v>986</v>
      </c>
      <c r="AJ423" s="6">
        <v>641819</v>
      </c>
      <c r="AK423" s="6">
        <v>5498768</v>
      </c>
      <c r="AP423" s="6" t="s">
        <v>1637</v>
      </c>
    </row>
    <row r="424" spans="1:44" x14ac:dyDescent="0.2">
      <c r="A424" s="6">
        <v>990122</v>
      </c>
      <c r="B424" s="6">
        <v>997645</v>
      </c>
      <c r="C424" s="6" t="str">
        <f t="shared" si="24"/>
        <v>Harvesting</v>
      </c>
      <c r="D424" s="6" t="str">
        <f t="shared" si="25"/>
        <v>Harvesting - Sto:lo-73</v>
      </c>
      <c r="E424" s="6" t="str">
        <f t="shared" si="26"/>
        <v>Resource Harvesting 
Stó:lō</v>
      </c>
      <c r="F424" s="6" t="s">
        <v>1717</v>
      </c>
      <c r="G424" s="6" t="str">
        <f t="shared" si="27"/>
        <v>Tree</v>
      </c>
      <c r="K424" s="6">
        <v>988678.31539999996</v>
      </c>
      <c r="L424" s="6">
        <v>997644.32129999995</v>
      </c>
      <c r="M424" s="6">
        <v>644134</v>
      </c>
      <c r="N424" s="6">
        <v>5500937</v>
      </c>
      <c r="O424" s="6" t="s">
        <v>1114</v>
      </c>
      <c r="P424" s="6" t="s">
        <v>1135</v>
      </c>
      <c r="Q424" s="6" t="s">
        <v>902</v>
      </c>
      <c r="R424" s="6">
        <v>0</v>
      </c>
      <c r="S424" s="6" t="s">
        <v>1731</v>
      </c>
      <c r="T424" s="6" t="s">
        <v>1726</v>
      </c>
      <c r="U424" s="6" t="s">
        <v>1130</v>
      </c>
      <c r="W424" s="6" t="s">
        <v>958</v>
      </c>
      <c r="X424" s="6" t="s">
        <v>1131</v>
      </c>
      <c r="Y424" s="6" t="s">
        <v>906</v>
      </c>
      <c r="Z424" s="6" t="s">
        <v>907</v>
      </c>
      <c r="AA424" s="7">
        <v>44597</v>
      </c>
      <c r="AB424" s="6" t="s">
        <v>908</v>
      </c>
      <c r="AC424" s="6" t="s">
        <v>1136</v>
      </c>
      <c r="AD424" s="6" t="s">
        <v>1136</v>
      </c>
      <c r="AE424" s="6" t="s">
        <v>1136</v>
      </c>
      <c r="AF424" s="6" t="s">
        <v>1136</v>
      </c>
      <c r="AG424" s="6" t="s">
        <v>986</v>
      </c>
      <c r="AJ424" s="6">
        <v>637785</v>
      </c>
      <c r="AK424" s="6">
        <v>5495009</v>
      </c>
      <c r="AP424" s="6" t="s">
        <v>1637</v>
      </c>
    </row>
    <row r="425" spans="1:44" x14ac:dyDescent="0.2">
      <c r="A425" s="6">
        <v>990122</v>
      </c>
      <c r="B425" s="6">
        <v>997645</v>
      </c>
      <c r="C425" s="6" t="str">
        <f t="shared" si="24"/>
        <v>Harvesting</v>
      </c>
      <c r="D425" s="6" t="str">
        <f t="shared" si="25"/>
        <v>Harvesting - Sto:lo-2863a</v>
      </c>
      <c r="E425" s="6" t="str">
        <f t="shared" si="26"/>
        <v>Resource Harvesting 
Stó:lō</v>
      </c>
      <c r="F425" s="6" t="s">
        <v>1717</v>
      </c>
      <c r="G425" s="6" t="str">
        <f t="shared" si="27"/>
        <v>Tree</v>
      </c>
      <c r="K425" s="6">
        <v>988678.31539999996</v>
      </c>
      <c r="L425" s="6">
        <v>997644.32129999995</v>
      </c>
      <c r="M425" s="6">
        <v>644134</v>
      </c>
      <c r="N425" s="6">
        <v>5500937</v>
      </c>
      <c r="O425" s="6" t="s">
        <v>1114</v>
      </c>
      <c r="P425" s="6" t="s">
        <v>1129</v>
      </c>
      <c r="Q425" s="6" t="s">
        <v>902</v>
      </c>
      <c r="R425" s="6">
        <v>0</v>
      </c>
      <c r="S425" s="6" t="s">
        <v>1731</v>
      </c>
      <c r="T425" s="6" t="s">
        <v>1726</v>
      </c>
      <c r="U425" s="6" t="s">
        <v>1130</v>
      </c>
      <c r="W425" s="6" t="s">
        <v>958</v>
      </c>
      <c r="X425" s="6" t="s">
        <v>1131</v>
      </c>
      <c r="Y425" s="6" t="s">
        <v>906</v>
      </c>
      <c r="Z425" s="6" t="s">
        <v>907</v>
      </c>
      <c r="AA425" s="7">
        <v>44597</v>
      </c>
      <c r="AB425" s="6" t="s">
        <v>908</v>
      </c>
      <c r="AC425" s="6" t="s">
        <v>1132</v>
      </c>
      <c r="AD425" s="6" t="s">
        <v>1132</v>
      </c>
      <c r="AE425" s="6" t="s">
        <v>1132</v>
      </c>
      <c r="AF425" s="6" t="s">
        <v>1132</v>
      </c>
      <c r="AG425" s="6" t="s">
        <v>986</v>
      </c>
      <c r="AJ425" s="6">
        <v>637785</v>
      </c>
      <c r="AK425" s="6">
        <v>5495009</v>
      </c>
      <c r="AP425" s="6" t="s">
        <v>1637</v>
      </c>
      <c r="AQ425" s="6">
        <v>11</v>
      </c>
    </row>
    <row r="426" spans="1:44" x14ac:dyDescent="0.2">
      <c r="A426" s="6">
        <v>990122</v>
      </c>
      <c r="B426" s="6">
        <v>992023</v>
      </c>
      <c r="C426" s="6" t="str">
        <f t="shared" si="24"/>
        <v>Harvesting</v>
      </c>
      <c r="D426" s="6" t="str">
        <f t="shared" si="25"/>
        <v>Harvesting - Sto:lo-419</v>
      </c>
      <c r="E426" s="6" t="str">
        <f t="shared" si="26"/>
        <v>Resource Harvesting 
Stó:lō</v>
      </c>
      <c r="F426" s="6" t="s">
        <v>1717</v>
      </c>
      <c r="G426" s="6" t="str">
        <f t="shared" si="27"/>
        <v>Tree</v>
      </c>
      <c r="K426" s="6">
        <v>988678.31539999996</v>
      </c>
      <c r="L426" s="6">
        <v>992022.72690000001</v>
      </c>
      <c r="M426" s="6">
        <v>644134</v>
      </c>
      <c r="N426" s="6">
        <v>5500937</v>
      </c>
      <c r="O426" s="6" t="s">
        <v>1114</v>
      </c>
      <c r="P426" s="6" t="s">
        <v>1638</v>
      </c>
      <c r="Q426" s="6" t="s">
        <v>902</v>
      </c>
      <c r="R426" s="6">
        <v>0</v>
      </c>
      <c r="S426" s="6" t="s">
        <v>1731</v>
      </c>
      <c r="T426" s="6" t="s">
        <v>1726</v>
      </c>
      <c r="U426" s="6" t="s">
        <v>1130</v>
      </c>
      <c r="W426" s="6" t="s">
        <v>939</v>
      </c>
      <c r="X426" s="6" t="s">
        <v>1131</v>
      </c>
      <c r="Y426" s="6" t="s">
        <v>906</v>
      </c>
      <c r="Z426" s="6" t="s">
        <v>907</v>
      </c>
      <c r="AA426" s="7">
        <v>44597</v>
      </c>
      <c r="AB426" s="6" t="s">
        <v>908</v>
      </c>
      <c r="AC426" s="6" t="s">
        <v>1134</v>
      </c>
      <c r="AD426" s="6" t="s">
        <v>1134</v>
      </c>
      <c r="AE426" s="6" t="s">
        <v>1134</v>
      </c>
      <c r="AF426" s="6" t="s">
        <v>1134</v>
      </c>
      <c r="AG426" s="6" t="s">
        <v>986</v>
      </c>
      <c r="AJ426" s="6">
        <v>641819</v>
      </c>
      <c r="AK426" s="6">
        <v>5498768</v>
      </c>
      <c r="AP426" s="6" t="s">
        <v>1637</v>
      </c>
      <c r="AQ426" s="6">
        <v>12</v>
      </c>
    </row>
    <row r="427" spans="1:44" x14ac:dyDescent="0.2">
      <c r="A427" s="6">
        <v>990122</v>
      </c>
      <c r="B427" s="6">
        <v>997645</v>
      </c>
      <c r="C427" s="6" t="str">
        <f t="shared" si="24"/>
        <v>Harvesting</v>
      </c>
      <c r="D427" s="6" t="str">
        <f t="shared" si="25"/>
        <v>Harvesting - Sto:lo-73</v>
      </c>
      <c r="E427" s="6" t="str">
        <f t="shared" si="26"/>
        <v>Resource Harvesting 
Stó:lō</v>
      </c>
      <c r="F427" s="6" t="s">
        <v>1717</v>
      </c>
      <c r="G427" s="6" t="str">
        <f t="shared" si="27"/>
        <v>Tree</v>
      </c>
      <c r="K427" s="6">
        <v>988678.31539999996</v>
      </c>
      <c r="L427" s="6">
        <v>997644.32129999995</v>
      </c>
      <c r="M427" s="6">
        <v>644134</v>
      </c>
      <c r="N427" s="6">
        <v>5500937</v>
      </c>
      <c r="O427" s="6" t="s">
        <v>1114</v>
      </c>
      <c r="P427" s="6" t="s">
        <v>1135</v>
      </c>
      <c r="Q427" s="6" t="s">
        <v>902</v>
      </c>
      <c r="R427" s="6">
        <v>0</v>
      </c>
      <c r="S427" s="6" t="s">
        <v>1731</v>
      </c>
      <c r="T427" s="6" t="s">
        <v>1726</v>
      </c>
      <c r="U427" s="6" t="s">
        <v>1130</v>
      </c>
      <c r="W427" s="6" t="s">
        <v>958</v>
      </c>
      <c r="X427" s="6" t="s">
        <v>1131</v>
      </c>
      <c r="Y427" s="6" t="s">
        <v>906</v>
      </c>
      <c r="Z427" s="6" t="s">
        <v>907</v>
      </c>
      <c r="AA427" s="7">
        <v>44597</v>
      </c>
      <c r="AB427" s="6" t="s">
        <v>908</v>
      </c>
      <c r="AC427" s="6" t="s">
        <v>1136</v>
      </c>
      <c r="AD427" s="6" t="s">
        <v>1136</v>
      </c>
      <c r="AE427" s="6" t="s">
        <v>1136</v>
      </c>
      <c r="AF427" s="6" t="s">
        <v>1136</v>
      </c>
      <c r="AG427" s="6" t="s">
        <v>986</v>
      </c>
      <c r="AJ427" s="6">
        <v>637785</v>
      </c>
      <c r="AK427" s="6">
        <v>5495009</v>
      </c>
      <c r="AP427" s="6" t="s">
        <v>1637</v>
      </c>
      <c r="AQ427" s="6">
        <v>13</v>
      </c>
    </row>
    <row r="428" spans="1:44" x14ac:dyDescent="0.2">
      <c r="A428" s="6">
        <v>990122</v>
      </c>
      <c r="B428" s="6">
        <v>997645</v>
      </c>
      <c r="C428" s="6" t="str">
        <f t="shared" si="24"/>
        <v>Harvesting</v>
      </c>
      <c r="D428" s="6" t="str">
        <f t="shared" si="25"/>
        <v>Harvesting - Sto:lo-2863a</v>
      </c>
      <c r="E428" s="6" t="str">
        <f t="shared" si="26"/>
        <v>Resource Harvesting 
Stó:lō</v>
      </c>
      <c r="F428" s="6" t="s">
        <v>1717</v>
      </c>
      <c r="G428" s="6" t="str">
        <f t="shared" si="27"/>
        <v>Tree</v>
      </c>
      <c r="K428" s="6">
        <v>988678.31539999996</v>
      </c>
      <c r="L428" s="6">
        <v>997644.32129999995</v>
      </c>
      <c r="M428" s="6">
        <v>644134</v>
      </c>
      <c r="N428" s="6">
        <v>5500937</v>
      </c>
      <c r="O428" s="6" t="s">
        <v>1114</v>
      </c>
      <c r="P428" s="6" t="s">
        <v>1129</v>
      </c>
      <c r="Q428" s="6" t="s">
        <v>902</v>
      </c>
      <c r="R428" s="6">
        <v>0</v>
      </c>
      <c r="S428" s="6" t="s">
        <v>1731</v>
      </c>
      <c r="T428" s="6" t="s">
        <v>1726</v>
      </c>
      <c r="U428" s="6" t="s">
        <v>1130</v>
      </c>
      <c r="W428" s="6" t="s">
        <v>958</v>
      </c>
      <c r="X428" s="6" t="s">
        <v>1131</v>
      </c>
      <c r="Y428" s="6" t="s">
        <v>906</v>
      </c>
      <c r="Z428" s="6" t="s">
        <v>907</v>
      </c>
      <c r="AA428" s="7">
        <v>44597</v>
      </c>
      <c r="AB428" s="6" t="s">
        <v>908</v>
      </c>
      <c r="AC428" s="6" t="s">
        <v>1132</v>
      </c>
      <c r="AD428" s="6" t="s">
        <v>1132</v>
      </c>
      <c r="AE428" s="6" t="s">
        <v>1132</v>
      </c>
      <c r="AF428" s="6" t="s">
        <v>1132</v>
      </c>
      <c r="AG428" s="6" t="s">
        <v>986</v>
      </c>
      <c r="AJ428" s="6">
        <v>637785</v>
      </c>
      <c r="AK428" s="6">
        <v>5495009</v>
      </c>
      <c r="AP428" s="6" t="s">
        <v>1637</v>
      </c>
      <c r="AQ428" s="6">
        <v>157</v>
      </c>
      <c r="AR428" s="6">
        <v>11</v>
      </c>
    </row>
    <row r="429" spans="1:44" x14ac:dyDescent="0.2">
      <c r="A429" s="6">
        <v>990122</v>
      </c>
      <c r="B429" s="6">
        <v>992023</v>
      </c>
      <c r="C429" s="6" t="str">
        <f t="shared" si="24"/>
        <v>Harvesting</v>
      </c>
      <c r="D429" s="6" t="str">
        <f t="shared" si="25"/>
        <v>Harvesting - Sto:lo-419</v>
      </c>
      <c r="E429" s="6" t="str">
        <f t="shared" si="26"/>
        <v>Resource Harvesting 
Stó:lō</v>
      </c>
      <c r="F429" s="6" t="s">
        <v>1717</v>
      </c>
      <c r="G429" s="6" t="str">
        <f t="shared" si="27"/>
        <v>Tree</v>
      </c>
      <c r="K429" s="6">
        <v>988678.31539999996</v>
      </c>
      <c r="L429" s="6">
        <v>992022.72690000001</v>
      </c>
      <c r="M429" s="6">
        <v>644134</v>
      </c>
      <c r="N429" s="6">
        <v>5500937</v>
      </c>
      <c r="O429" s="6" t="s">
        <v>1114</v>
      </c>
      <c r="P429" s="6" t="s">
        <v>1638</v>
      </c>
      <c r="Q429" s="6" t="s">
        <v>902</v>
      </c>
      <c r="R429" s="6">
        <v>0</v>
      </c>
      <c r="S429" s="6" t="s">
        <v>1731</v>
      </c>
      <c r="T429" s="6" t="s">
        <v>1726</v>
      </c>
      <c r="U429" s="6" t="s">
        <v>1130</v>
      </c>
      <c r="W429" s="6" t="s">
        <v>939</v>
      </c>
      <c r="X429" s="6" t="s">
        <v>1131</v>
      </c>
      <c r="Y429" s="6" t="s">
        <v>906</v>
      </c>
      <c r="Z429" s="6" t="s">
        <v>907</v>
      </c>
      <c r="AA429" s="7">
        <v>44597</v>
      </c>
      <c r="AB429" s="6" t="s">
        <v>908</v>
      </c>
      <c r="AC429" s="6" t="s">
        <v>1134</v>
      </c>
      <c r="AD429" s="6" t="s">
        <v>1134</v>
      </c>
      <c r="AE429" s="6" t="s">
        <v>1134</v>
      </c>
      <c r="AF429" s="6" t="s">
        <v>1134</v>
      </c>
      <c r="AG429" s="6" t="s">
        <v>986</v>
      </c>
      <c r="AJ429" s="6">
        <v>641819</v>
      </c>
      <c r="AK429" s="6">
        <v>5498768</v>
      </c>
      <c r="AP429" s="6" t="s">
        <v>1637</v>
      </c>
      <c r="AQ429" s="6">
        <v>158</v>
      </c>
      <c r="AR429" s="6">
        <v>12</v>
      </c>
    </row>
    <row r="430" spans="1:44" x14ac:dyDescent="0.2">
      <c r="A430" s="6">
        <v>990122</v>
      </c>
      <c r="B430" s="6">
        <v>997645</v>
      </c>
      <c r="C430" s="6" t="str">
        <f t="shared" si="24"/>
        <v>Harvesting</v>
      </c>
      <c r="D430" s="6" t="str">
        <f t="shared" si="25"/>
        <v>Harvesting - Sto:lo-73</v>
      </c>
      <c r="E430" s="6" t="str">
        <f t="shared" si="26"/>
        <v>Resource Harvesting 
Stó:lō</v>
      </c>
      <c r="F430" s="6" t="s">
        <v>1717</v>
      </c>
      <c r="G430" s="6" t="str">
        <f t="shared" si="27"/>
        <v>Tree</v>
      </c>
      <c r="K430" s="6">
        <v>988678.31539999996</v>
      </c>
      <c r="L430" s="6">
        <v>997644.32129999995</v>
      </c>
      <c r="M430" s="6">
        <v>644134</v>
      </c>
      <c r="N430" s="6">
        <v>5500937</v>
      </c>
      <c r="O430" s="6" t="s">
        <v>1114</v>
      </c>
      <c r="P430" s="6" t="s">
        <v>1135</v>
      </c>
      <c r="Q430" s="6" t="s">
        <v>902</v>
      </c>
      <c r="R430" s="6">
        <v>0</v>
      </c>
      <c r="S430" s="6" t="s">
        <v>1731</v>
      </c>
      <c r="T430" s="6" t="s">
        <v>1726</v>
      </c>
      <c r="U430" s="6" t="s">
        <v>1130</v>
      </c>
      <c r="W430" s="6" t="s">
        <v>958</v>
      </c>
      <c r="X430" s="6" t="s">
        <v>1131</v>
      </c>
      <c r="Y430" s="6" t="s">
        <v>906</v>
      </c>
      <c r="Z430" s="6" t="s">
        <v>907</v>
      </c>
      <c r="AA430" s="7">
        <v>44597</v>
      </c>
      <c r="AB430" s="6" t="s">
        <v>908</v>
      </c>
      <c r="AC430" s="6" t="s">
        <v>1136</v>
      </c>
      <c r="AD430" s="6" t="s">
        <v>1136</v>
      </c>
      <c r="AE430" s="6" t="s">
        <v>1136</v>
      </c>
      <c r="AF430" s="6" t="s">
        <v>1136</v>
      </c>
      <c r="AG430" s="6" t="s">
        <v>986</v>
      </c>
      <c r="AJ430" s="6">
        <v>637785</v>
      </c>
      <c r="AK430" s="6">
        <v>5495009</v>
      </c>
      <c r="AP430" s="6" t="s">
        <v>1637</v>
      </c>
      <c r="AQ430" s="6">
        <v>159</v>
      </c>
      <c r="AR430" s="6">
        <v>13</v>
      </c>
    </row>
    <row r="431" spans="1:44" x14ac:dyDescent="0.2">
      <c r="A431" s="6">
        <v>1060799</v>
      </c>
      <c r="B431" s="6">
        <v>1060836</v>
      </c>
      <c r="C431" s="6" t="str">
        <f t="shared" si="24"/>
        <v>Harvesting</v>
      </c>
      <c r="D431" s="6" t="str">
        <f t="shared" si="25"/>
        <v>Harvesting - Sto:lo-1390e</v>
      </c>
      <c r="E431" s="6" t="str">
        <f t="shared" si="26"/>
        <v>Resource Harvesting - Documented Travelway 
Stó:lō</v>
      </c>
      <c r="F431" s="6" t="s">
        <v>1717</v>
      </c>
      <c r="G431" s="6" t="str">
        <f t="shared" si="27"/>
        <v>Tree</v>
      </c>
      <c r="K431" s="6">
        <v>1060798.2749999999</v>
      </c>
      <c r="L431" s="6">
        <v>1060835.81</v>
      </c>
      <c r="M431" s="6">
        <v>598755</v>
      </c>
      <c r="N431" s="6">
        <v>5462223</v>
      </c>
      <c r="O431" s="6" t="s">
        <v>1114</v>
      </c>
      <c r="P431" s="6" t="s">
        <v>1408</v>
      </c>
      <c r="Q431" s="6" t="s">
        <v>902</v>
      </c>
      <c r="R431" s="6">
        <v>0</v>
      </c>
      <c r="S431" s="6" t="s">
        <v>1731</v>
      </c>
      <c r="T431" s="6" t="s">
        <v>1726</v>
      </c>
      <c r="U431" s="6" t="s">
        <v>1409</v>
      </c>
      <c r="W431" s="6" t="s">
        <v>950</v>
      </c>
      <c r="X431" s="6" t="s">
        <v>1410</v>
      </c>
      <c r="Y431" s="6" t="s">
        <v>906</v>
      </c>
      <c r="Z431" s="6" t="s">
        <v>907</v>
      </c>
      <c r="AA431" s="7">
        <v>44597</v>
      </c>
      <c r="AB431" s="6" t="s">
        <v>908</v>
      </c>
      <c r="AC431" s="6" t="s">
        <v>1149</v>
      </c>
      <c r="AD431" s="6" t="s">
        <v>1149</v>
      </c>
      <c r="AE431" s="6" t="s">
        <v>1149</v>
      </c>
      <c r="AF431" s="6" t="s">
        <v>1149</v>
      </c>
      <c r="AJ431" s="6">
        <v>598734</v>
      </c>
      <c r="AK431" s="6">
        <v>5462192</v>
      </c>
      <c r="AP431" s="6" t="s">
        <v>1637</v>
      </c>
    </row>
    <row r="432" spans="1:44" x14ac:dyDescent="0.2">
      <c r="A432" s="6">
        <v>1060799</v>
      </c>
      <c r="B432" s="6">
        <v>1060836</v>
      </c>
      <c r="C432" s="6" t="str">
        <f t="shared" si="24"/>
        <v>Harvesting</v>
      </c>
      <c r="D432" s="6" t="str">
        <f t="shared" si="25"/>
        <v>Harvesting - Sto:lo-1390e</v>
      </c>
      <c r="E432" s="6" t="str">
        <f t="shared" si="26"/>
        <v>Resource Harvesting - Documented Travelway 
Stó:lō</v>
      </c>
      <c r="F432" s="6" t="s">
        <v>1717</v>
      </c>
      <c r="G432" s="6" t="str">
        <f t="shared" si="27"/>
        <v>Tree</v>
      </c>
      <c r="K432" s="6">
        <v>1060798.2749999999</v>
      </c>
      <c r="L432" s="6">
        <v>1060835.81</v>
      </c>
      <c r="M432" s="6">
        <v>598755</v>
      </c>
      <c r="N432" s="6">
        <v>5462223</v>
      </c>
      <c r="O432" s="6" t="s">
        <v>1114</v>
      </c>
      <c r="P432" s="6" t="s">
        <v>1408</v>
      </c>
      <c r="Q432" s="6" t="s">
        <v>902</v>
      </c>
      <c r="R432" s="6">
        <v>0</v>
      </c>
      <c r="S432" s="6" t="s">
        <v>1731</v>
      </c>
      <c r="T432" s="6" t="s">
        <v>1726</v>
      </c>
      <c r="U432" s="6" t="s">
        <v>1409</v>
      </c>
      <c r="W432" s="6" t="s">
        <v>950</v>
      </c>
      <c r="X432" s="6" t="s">
        <v>1410</v>
      </c>
      <c r="Y432" s="6" t="s">
        <v>906</v>
      </c>
      <c r="Z432" s="6" t="s">
        <v>907</v>
      </c>
      <c r="AA432" s="7">
        <v>44597</v>
      </c>
      <c r="AB432" s="6" t="s">
        <v>908</v>
      </c>
      <c r="AC432" s="6" t="s">
        <v>1149</v>
      </c>
      <c r="AD432" s="6" t="s">
        <v>1149</v>
      </c>
      <c r="AE432" s="6" t="s">
        <v>1149</v>
      </c>
      <c r="AF432" s="6" t="s">
        <v>1149</v>
      </c>
      <c r="AJ432" s="6">
        <v>598734</v>
      </c>
      <c r="AK432" s="6">
        <v>5462192</v>
      </c>
      <c r="AP432" s="6" t="s">
        <v>1637</v>
      </c>
    </row>
    <row r="433" spans="1:44" x14ac:dyDescent="0.2">
      <c r="A433" s="6">
        <v>1060799</v>
      </c>
      <c r="B433" s="6">
        <v>1060836</v>
      </c>
      <c r="C433" s="6" t="str">
        <f t="shared" si="24"/>
        <v>Harvesting</v>
      </c>
      <c r="D433" s="6" t="str">
        <f t="shared" si="25"/>
        <v>Harvesting - Sto:lo-1390e</v>
      </c>
      <c r="E433" s="6" t="str">
        <f t="shared" si="26"/>
        <v>Resource Harvesting - Documented Travelway 
Stó:lō</v>
      </c>
      <c r="F433" s="6" t="s">
        <v>1717</v>
      </c>
      <c r="G433" s="6" t="str">
        <f t="shared" si="27"/>
        <v>Tree</v>
      </c>
      <c r="K433" s="6">
        <v>1060798.2749999999</v>
      </c>
      <c r="L433" s="6">
        <v>1060835.81</v>
      </c>
      <c r="M433" s="6">
        <v>598755</v>
      </c>
      <c r="N433" s="6">
        <v>5462223</v>
      </c>
      <c r="O433" s="6" t="s">
        <v>1114</v>
      </c>
      <c r="P433" s="6" t="s">
        <v>1408</v>
      </c>
      <c r="Q433" s="6" t="s">
        <v>902</v>
      </c>
      <c r="R433" s="6">
        <v>0</v>
      </c>
      <c r="S433" s="6" t="s">
        <v>1731</v>
      </c>
      <c r="T433" s="6" t="s">
        <v>1726</v>
      </c>
      <c r="U433" s="6" t="s">
        <v>1409</v>
      </c>
      <c r="W433" s="6" t="s">
        <v>950</v>
      </c>
      <c r="X433" s="6" t="s">
        <v>1410</v>
      </c>
      <c r="Y433" s="6" t="s">
        <v>906</v>
      </c>
      <c r="Z433" s="6" t="s">
        <v>907</v>
      </c>
      <c r="AA433" s="7">
        <v>44597</v>
      </c>
      <c r="AB433" s="6" t="s">
        <v>908</v>
      </c>
      <c r="AC433" s="6" t="s">
        <v>1149</v>
      </c>
      <c r="AD433" s="6" t="s">
        <v>1149</v>
      </c>
      <c r="AE433" s="6" t="s">
        <v>1149</v>
      </c>
      <c r="AF433" s="6" t="s">
        <v>1149</v>
      </c>
      <c r="AJ433" s="6">
        <v>598734</v>
      </c>
      <c r="AK433" s="6">
        <v>5462192</v>
      </c>
      <c r="AP433" s="6" t="s">
        <v>1637</v>
      </c>
      <c r="AQ433" s="6">
        <v>118</v>
      </c>
    </row>
    <row r="434" spans="1:44" x14ac:dyDescent="0.2">
      <c r="A434" s="6">
        <v>1060799</v>
      </c>
      <c r="B434" s="6">
        <v>1060836</v>
      </c>
      <c r="C434" s="6" t="str">
        <f t="shared" si="24"/>
        <v>Harvesting</v>
      </c>
      <c r="D434" s="6" t="str">
        <f t="shared" si="25"/>
        <v>Harvesting - Sto:lo-1390e</v>
      </c>
      <c r="E434" s="6" t="str">
        <f t="shared" si="26"/>
        <v>Resource Harvesting - Documented Travelway 
Stó:lō</v>
      </c>
      <c r="F434" s="6" t="s">
        <v>1717</v>
      </c>
      <c r="G434" s="6" t="str">
        <f t="shared" si="27"/>
        <v>Tree</v>
      </c>
      <c r="K434" s="6">
        <v>1060798.2749999999</v>
      </c>
      <c r="L434" s="6">
        <v>1060835.81</v>
      </c>
      <c r="M434" s="6">
        <v>598755</v>
      </c>
      <c r="N434" s="6">
        <v>5462223</v>
      </c>
      <c r="O434" s="6" t="s">
        <v>1114</v>
      </c>
      <c r="P434" s="6" t="s">
        <v>1408</v>
      </c>
      <c r="Q434" s="6" t="s">
        <v>902</v>
      </c>
      <c r="R434" s="6">
        <v>0</v>
      </c>
      <c r="S434" s="6" t="s">
        <v>1731</v>
      </c>
      <c r="T434" s="6" t="s">
        <v>1726</v>
      </c>
      <c r="U434" s="6" t="s">
        <v>1409</v>
      </c>
      <c r="W434" s="6" t="s">
        <v>950</v>
      </c>
      <c r="X434" s="6" t="s">
        <v>1410</v>
      </c>
      <c r="Y434" s="6" t="s">
        <v>906</v>
      </c>
      <c r="Z434" s="6" t="s">
        <v>907</v>
      </c>
      <c r="AA434" s="7">
        <v>44597</v>
      </c>
      <c r="AB434" s="6" t="s">
        <v>908</v>
      </c>
      <c r="AC434" s="6" t="s">
        <v>1149</v>
      </c>
      <c r="AD434" s="6" t="s">
        <v>1149</v>
      </c>
      <c r="AE434" s="6" t="s">
        <v>1149</v>
      </c>
      <c r="AF434" s="6" t="s">
        <v>1149</v>
      </c>
      <c r="AJ434" s="6">
        <v>598734</v>
      </c>
      <c r="AK434" s="6">
        <v>5462192</v>
      </c>
      <c r="AP434" s="6" t="s">
        <v>1637</v>
      </c>
      <c r="AQ434" s="6">
        <v>264</v>
      </c>
      <c r="AR434" s="6">
        <v>118</v>
      </c>
    </row>
    <row r="435" spans="1:44" x14ac:dyDescent="0.2">
      <c r="A435" s="6">
        <v>1055897</v>
      </c>
      <c r="B435" s="6">
        <v>1056307</v>
      </c>
      <c r="C435" s="6" t="str">
        <f t="shared" si="24"/>
        <v>Harvesting</v>
      </c>
      <c r="D435" s="6" t="str">
        <f t="shared" si="25"/>
        <v>Harvesting - Sto:lo-1677</v>
      </c>
      <c r="E435" s="6" t="str">
        <f t="shared" si="26"/>
        <v>Resource Harvesting - Habitation [not included in CHOA] 
Stó:lō</v>
      </c>
      <c r="F435" s="6" t="s">
        <v>1717</v>
      </c>
      <c r="G435" s="6" t="str">
        <f t="shared" si="27"/>
        <v>Tree</v>
      </c>
      <c r="K435" s="6">
        <v>1055901.406</v>
      </c>
      <c r="L435" s="6">
        <v>1056309.466</v>
      </c>
      <c r="M435" s="6">
        <v>601606</v>
      </c>
      <c r="N435" s="6">
        <v>5465968</v>
      </c>
      <c r="O435" s="6" t="s">
        <v>1114</v>
      </c>
      <c r="P435" s="6" t="s">
        <v>1384</v>
      </c>
      <c r="Q435" s="6" t="s">
        <v>902</v>
      </c>
      <c r="R435" s="6">
        <v>0</v>
      </c>
      <c r="S435" s="6" t="s">
        <v>1731</v>
      </c>
      <c r="T435" s="6" t="s">
        <v>1726</v>
      </c>
      <c r="U435" s="6" t="s">
        <v>1385</v>
      </c>
      <c r="W435" s="6" t="s">
        <v>950</v>
      </c>
      <c r="X435" s="6" t="s">
        <v>1386</v>
      </c>
      <c r="Y435" s="6" t="s">
        <v>906</v>
      </c>
      <c r="Z435" s="6" t="s">
        <v>907</v>
      </c>
      <c r="AA435" s="7">
        <v>44597</v>
      </c>
      <c r="AB435" s="6" t="s">
        <v>908</v>
      </c>
      <c r="AC435" s="6" t="s">
        <v>1373</v>
      </c>
      <c r="AD435" s="6" t="s">
        <v>1373</v>
      </c>
      <c r="AE435" s="6" t="s">
        <v>1373</v>
      </c>
      <c r="AF435" s="6" t="s">
        <v>1373</v>
      </c>
      <c r="AJ435" s="6">
        <v>601343</v>
      </c>
      <c r="AK435" s="6">
        <v>5465656</v>
      </c>
      <c r="AP435" s="6" t="s">
        <v>1637</v>
      </c>
    </row>
    <row r="436" spans="1:44" x14ac:dyDescent="0.2">
      <c r="A436" s="6">
        <v>1055897</v>
      </c>
      <c r="B436" s="6">
        <v>1056307</v>
      </c>
      <c r="C436" s="6" t="str">
        <f t="shared" si="24"/>
        <v>Harvesting</v>
      </c>
      <c r="D436" s="6" t="str">
        <f t="shared" si="25"/>
        <v>Harvesting - Sto:lo-1677</v>
      </c>
      <c r="E436" s="6" t="str">
        <f t="shared" si="26"/>
        <v>Resource Harvesting - Habitation [not included in CHOA] 
Stó:lō</v>
      </c>
      <c r="F436" s="6" t="s">
        <v>1717</v>
      </c>
      <c r="G436" s="6" t="str">
        <f t="shared" si="27"/>
        <v>Tree</v>
      </c>
      <c r="K436" s="6">
        <v>1055901.406</v>
      </c>
      <c r="L436" s="6">
        <v>1056309.466</v>
      </c>
      <c r="M436" s="6">
        <v>601606</v>
      </c>
      <c r="N436" s="6">
        <v>5465968</v>
      </c>
      <c r="O436" s="6" t="s">
        <v>1114</v>
      </c>
      <c r="P436" s="6" t="s">
        <v>1384</v>
      </c>
      <c r="Q436" s="6" t="s">
        <v>902</v>
      </c>
      <c r="R436" s="6">
        <v>0</v>
      </c>
      <c r="S436" s="6" t="s">
        <v>1731</v>
      </c>
      <c r="T436" s="6" t="s">
        <v>1726</v>
      </c>
      <c r="U436" s="6" t="s">
        <v>1385</v>
      </c>
      <c r="W436" s="6" t="s">
        <v>950</v>
      </c>
      <c r="X436" s="6" t="s">
        <v>1386</v>
      </c>
      <c r="Y436" s="6" t="s">
        <v>906</v>
      </c>
      <c r="Z436" s="6" t="s">
        <v>907</v>
      </c>
      <c r="AA436" s="7">
        <v>44597</v>
      </c>
      <c r="AB436" s="6" t="s">
        <v>908</v>
      </c>
      <c r="AC436" s="6" t="s">
        <v>1373</v>
      </c>
      <c r="AD436" s="6" t="s">
        <v>1373</v>
      </c>
      <c r="AE436" s="6" t="s">
        <v>1373</v>
      </c>
      <c r="AF436" s="6" t="s">
        <v>1373</v>
      </c>
      <c r="AJ436" s="6">
        <v>601343</v>
      </c>
      <c r="AK436" s="6">
        <v>5465656</v>
      </c>
      <c r="AP436" s="6" t="s">
        <v>1637</v>
      </c>
    </row>
    <row r="437" spans="1:44" x14ac:dyDescent="0.2">
      <c r="A437" s="6">
        <v>1055897</v>
      </c>
      <c r="B437" s="6">
        <v>1056307</v>
      </c>
      <c r="C437" s="6" t="str">
        <f t="shared" si="24"/>
        <v>Harvesting</v>
      </c>
      <c r="D437" s="6" t="str">
        <f t="shared" si="25"/>
        <v>Harvesting - Sto:lo-1677</v>
      </c>
      <c r="E437" s="6" t="str">
        <f t="shared" si="26"/>
        <v>Resource Harvesting - Habitation [not included in CHOA] 
Stó:lō</v>
      </c>
      <c r="F437" s="6" t="s">
        <v>1717</v>
      </c>
      <c r="G437" s="6" t="str">
        <f t="shared" si="27"/>
        <v>Tree</v>
      </c>
      <c r="K437" s="6">
        <v>1055901.406</v>
      </c>
      <c r="L437" s="6">
        <v>1056309.466</v>
      </c>
      <c r="M437" s="6">
        <v>601606</v>
      </c>
      <c r="N437" s="6">
        <v>5465968</v>
      </c>
      <c r="O437" s="6" t="s">
        <v>1114</v>
      </c>
      <c r="P437" s="6" t="s">
        <v>1384</v>
      </c>
      <c r="Q437" s="6" t="s">
        <v>902</v>
      </c>
      <c r="R437" s="6">
        <v>0</v>
      </c>
      <c r="S437" s="6" t="s">
        <v>1731</v>
      </c>
      <c r="T437" s="6" t="s">
        <v>1726</v>
      </c>
      <c r="U437" s="6" t="s">
        <v>1385</v>
      </c>
      <c r="W437" s="6" t="s">
        <v>950</v>
      </c>
      <c r="X437" s="6" t="s">
        <v>1386</v>
      </c>
      <c r="Y437" s="6" t="s">
        <v>906</v>
      </c>
      <c r="Z437" s="6" t="s">
        <v>907</v>
      </c>
      <c r="AA437" s="7">
        <v>44597</v>
      </c>
      <c r="AB437" s="6" t="s">
        <v>908</v>
      </c>
      <c r="AC437" s="6" t="s">
        <v>1373</v>
      </c>
      <c r="AD437" s="6" t="s">
        <v>1373</v>
      </c>
      <c r="AE437" s="6" t="s">
        <v>1373</v>
      </c>
      <c r="AF437" s="6" t="s">
        <v>1373</v>
      </c>
      <c r="AJ437" s="6">
        <v>601343</v>
      </c>
      <c r="AK437" s="6">
        <v>5465656</v>
      </c>
      <c r="AP437" s="6" t="s">
        <v>1637</v>
      </c>
      <c r="AQ437" s="6">
        <v>109</v>
      </c>
    </row>
    <row r="438" spans="1:44" x14ac:dyDescent="0.2">
      <c r="A438" s="6">
        <v>1055897</v>
      </c>
      <c r="B438" s="6">
        <v>1056307</v>
      </c>
      <c r="C438" s="6" t="str">
        <f t="shared" si="24"/>
        <v>Harvesting</v>
      </c>
      <c r="D438" s="6" t="str">
        <f t="shared" si="25"/>
        <v>Harvesting - Sto:lo-1677</v>
      </c>
      <c r="E438" s="6" t="str">
        <f t="shared" si="26"/>
        <v>Resource Harvesting - Habitation [not included in CHOA] 
Stó:lō</v>
      </c>
      <c r="F438" s="6" t="s">
        <v>1717</v>
      </c>
      <c r="G438" s="6" t="str">
        <f t="shared" si="27"/>
        <v>Tree</v>
      </c>
      <c r="K438" s="6">
        <v>1055901.406</v>
      </c>
      <c r="L438" s="6">
        <v>1056309.466</v>
      </c>
      <c r="M438" s="6">
        <v>601606</v>
      </c>
      <c r="N438" s="6">
        <v>5465968</v>
      </c>
      <c r="O438" s="6" t="s">
        <v>1114</v>
      </c>
      <c r="P438" s="6" t="s">
        <v>1384</v>
      </c>
      <c r="Q438" s="6" t="s">
        <v>902</v>
      </c>
      <c r="R438" s="6">
        <v>0</v>
      </c>
      <c r="S438" s="6" t="s">
        <v>1731</v>
      </c>
      <c r="T438" s="6" t="s">
        <v>1726</v>
      </c>
      <c r="U438" s="6" t="s">
        <v>1385</v>
      </c>
      <c r="W438" s="6" t="s">
        <v>950</v>
      </c>
      <c r="X438" s="6" t="s">
        <v>1386</v>
      </c>
      <c r="Y438" s="6" t="s">
        <v>906</v>
      </c>
      <c r="Z438" s="6" t="s">
        <v>907</v>
      </c>
      <c r="AA438" s="7">
        <v>44597</v>
      </c>
      <c r="AB438" s="6" t="s">
        <v>908</v>
      </c>
      <c r="AC438" s="6" t="s">
        <v>1373</v>
      </c>
      <c r="AD438" s="6" t="s">
        <v>1373</v>
      </c>
      <c r="AE438" s="6" t="s">
        <v>1373</v>
      </c>
      <c r="AF438" s="6" t="s">
        <v>1373</v>
      </c>
      <c r="AJ438" s="6">
        <v>601343</v>
      </c>
      <c r="AK438" s="6">
        <v>5465656</v>
      </c>
      <c r="AP438" s="6" t="s">
        <v>1637</v>
      </c>
      <c r="AQ438" s="6">
        <v>255</v>
      </c>
      <c r="AR438" s="6">
        <v>109</v>
      </c>
    </row>
    <row r="439" spans="1:44" x14ac:dyDescent="0.2">
      <c r="A439" s="6">
        <v>1060035</v>
      </c>
      <c r="B439" s="6">
        <v>1060204</v>
      </c>
      <c r="C439" s="6" t="str">
        <f t="shared" si="24"/>
        <v>Harvesting</v>
      </c>
      <c r="D439" s="6" t="str">
        <f t="shared" si="25"/>
        <v>Harvesting - Sto:lo-2957</v>
      </c>
      <c r="E439" s="6" t="str">
        <f t="shared" si="26"/>
        <v>Resource Harvesting - Hunting 
Stó:lō</v>
      </c>
      <c r="F439" s="6" t="s">
        <v>1717</v>
      </c>
      <c r="G439" s="6" t="str">
        <f t="shared" si="27"/>
        <v>Tree</v>
      </c>
      <c r="K439" s="6">
        <v>1060034.6259999999</v>
      </c>
      <c r="L439" s="6">
        <v>1060203.5149999999</v>
      </c>
      <c r="M439" s="6">
        <v>599272</v>
      </c>
      <c r="N439" s="6">
        <v>5462781</v>
      </c>
      <c r="O439" s="6" t="s">
        <v>1114</v>
      </c>
      <c r="P439" s="6" t="s">
        <v>1405</v>
      </c>
      <c r="Q439" s="6" t="s">
        <v>902</v>
      </c>
      <c r="R439" s="6">
        <v>0</v>
      </c>
      <c r="S439" s="6" t="s">
        <v>1731</v>
      </c>
      <c r="T439" s="6" t="s">
        <v>1726</v>
      </c>
      <c r="U439" s="6" t="s">
        <v>1406</v>
      </c>
      <c r="W439" s="6" t="s">
        <v>950</v>
      </c>
      <c r="X439" s="6" t="s">
        <v>1407</v>
      </c>
      <c r="Y439" s="6" t="s">
        <v>906</v>
      </c>
      <c r="Z439" s="6" t="s">
        <v>907</v>
      </c>
      <c r="AA439" s="7">
        <v>44597</v>
      </c>
      <c r="AB439" s="6" t="s">
        <v>908</v>
      </c>
      <c r="AC439" s="6" t="s">
        <v>1152</v>
      </c>
      <c r="AD439" s="6" t="s">
        <v>1152</v>
      </c>
      <c r="AE439" s="6" t="s">
        <v>1152</v>
      </c>
      <c r="AF439" s="6" t="s">
        <v>1152</v>
      </c>
      <c r="AJ439" s="6">
        <v>599163</v>
      </c>
      <c r="AK439" s="6">
        <v>5462653</v>
      </c>
      <c r="AP439" s="6" t="s">
        <v>1637</v>
      </c>
    </row>
    <row r="440" spans="1:44" x14ac:dyDescent="0.2">
      <c r="A440" s="6">
        <v>1060035</v>
      </c>
      <c r="B440" s="6">
        <v>1060204</v>
      </c>
      <c r="C440" s="6" t="str">
        <f t="shared" si="24"/>
        <v>Harvesting</v>
      </c>
      <c r="D440" s="6" t="str">
        <f t="shared" si="25"/>
        <v>Harvesting - Sto:lo-2957</v>
      </c>
      <c r="E440" s="6" t="str">
        <f t="shared" si="26"/>
        <v>Resource Harvesting - Hunting 
Stó:lō</v>
      </c>
      <c r="F440" s="6" t="s">
        <v>1717</v>
      </c>
      <c r="G440" s="6" t="str">
        <f t="shared" si="27"/>
        <v>Tree</v>
      </c>
      <c r="K440" s="6">
        <v>1060034.6259999999</v>
      </c>
      <c r="L440" s="6">
        <v>1060203.5149999999</v>
      </c>
      <c r="M440" s="6">
        <v>599272</v>
      </c>
      <c r="N440" s="6">
        <v>5462781</v>
      </c>
      <c r="O440" s="6" t="s">
        <v>1114</v>
      </c>
      <c r="P440" s="6" t="s">
        <v>1405</v>
      </c>
      <c r="Q440" s="6" t="s">
        <v>902</v>
      </c>
      <c r="R440" s="6">
        <v>0</v>
      </c>
      <c r="S440" s="6" t="s">
        <v>1731</v>
      </c>
      <c r="T440" s="6" t="s">
        <v>1726</v>
      </c>
      <c r="U440" s="6" t="s">
        <v>1406</v>
      </c>
      <c r="W440" s="6" t="s">
        <v>950</v>
      </c>
      <c r="X440" s="6" t="s">
        <v>1407</v>
      </c>
      <c r="Y440" s="6" t="s">
        <v>906</v>
      </c>
      <c r="Z440" s="6" t="s">
        <v>907</v>
      </c>
      <c r="AA440" s="7">
        <v>44597</v>
      </c>
      <c r="AB440" s="6" t="s">
        <v>908</v>
      </c>
      <c r="AC440" s="6" t="s">
        <v>1152</v>
      </c>
      <c r="AD440" s="6" t="s">
        <v>1152</v>
      </c>
      <c r="AE440" s="6" t="s">
        <v>1152</v>
      </c>
      <c r="AF440" s="6" t="s">
        <v>1152</v>
      </c>
      <c r="AJ440" s="6">
        <v>599163</v>
      </c>
      <c r="AK440" s="6">
        <v>5462653</v>
      </c>
      <c r="AP440" s="6" t="s">
        <v>1637</v>
      </c>
    </row>
    <row r="441" spans="1:44" x14ac:dyDescent="0.2">
      <c r="A441" s="6">
        <v>1060035</v>
      </c>
      <c r="B441" s="6">
        <v>1060204</v>
      </c>
      <c r="C441" s="6" t="str">
        <f t="shared" si="24"/>
        <v>Harvesting</v>
      </c>
      <c r="D441" s="6" t="str">
        <f t="shared" si="25"/>
        <v>Harvesting - Sto:lo-2957</v>
      </c>
      <c r="E441" s="6" t="str">
        <f t="shared" si="26"/>
        <v>Resource Harvesting - Hunting 
Stó:lō</v>
      </c>
      <c r="F441" s="6" t="s">
        <v>1717</v>
      </c>
      <c r="G441" s="6" t="str">
        <f t="shared" si="27"/>
        <v>Tree</v>
      </c>
      <c r="K441" s="6">
        <v>1060034.6259999999</v>
      </c>
      <c r="L441" s="6">
        <v>1060203.5149999999</v>
      </c>
      <c r="M441" s="6">
        <v>599272</v>
      </c>
      <c r="N441" s="6">
        <v>5462781</v>
      </c>
      <c r="O441" s="6" t="s">
        <v>1114</v>
      </c>
      <c r="P441" s="6" t="s">
        <v>1405</v>
      </c>
      <c r="Q441" s="6" t="s">
        <v>902</v>
      </c>
      <c r="R441" s="6">
        <v>0</v>
      </c>
      <c r="S441" s="6" t="s">
        <v>1731</v>
      </c>
      <c r="T441" s="6" t="s">
        <v>1726</v>
      </c>
      <c r="U441" s="6" t="s">
        <v>1406</v>
      </c>
      <c r="W441" s="6" t="s">
        <v>950</v>
      </c>
      <c r="X441" s="6" t="s">
        <v>1407</v>
      </c>
      <c r="Y441" s="6" t="s">
        <v>906</v>
      </c>
      <c r="Z441" s="6" t="s">
        <v>907</v>
      </c>
      <c r="AA441" s="7">
        <v>44597</v>
      </c>
      <c r="AB441" s="6" t="s">
        <v>908</v>
      </c>
      <c r="AC441" s="6" t="s">
        <v>1152</v>
      </c>
      <c r="AD441" s="6" t="s">
        <v>1152</v>
      </c>
      <c r="AE441" s="6" t="s">
        <v>1152</v>
      </c>
      <c r="AF441" s="6" t="s">
        <v>1152</v>
      </c>
      <c r="AJ441" s="6">
        <v>599163</v>
      </c>
      <c r="AK441" s="6">
        <v>5462653</v>
      </c>
      <c r="AP441" s="6" t="s">
        <v>1637</v>
      </c>
      <c r="AQ441" s="6">
        <v>117</v>
      </c>
    </row>
    <row r="442" spans="1:44" x14ac:dyDescent="0.2">
      <c r="A442" s="6">
        <v>1060035</v>
      </c>
      <c r="B442" s="6">
        <v>1060204</v>
      </c>
      <c r="C442" s="6" t="str">
        <f t="shared" si="24"/>
        <v>Harvesting</v>
      </c>
      <c r="D442" s="6" t="str">
        <f t="shared" si="25"/>
        <v>Harvesting - Sto:lo-2957</v>
      </c>
      <c r="E442" s="6" t="str">
        <f t="shared" si="26"/>
        <v>Resource Harvesting - Hunting 
Stó:lō</v>
      </c>
      <c r="F442" s="6" t="s">
        <v>1717</v>
      </c>
      <c r="G442" s="6" t="str">
        <f t="shared" si="27"/>
        <v>Tree</v>
      </c>
      <c r="K442" s="6">
        <v>1060034.6259999999</v>
      </c>
      <c r="L442" s="6">
        <v>1060203.5149999999</v>
      </c>
      <c r="M442" s="6">
        <v>599272</v>
      </c>
      <c r="N442" s="6">
        <v>5462781</v>
      </c>
      <c r="O442" s="6" t="s">
        <v>1114</v>
      </c>
      <c r="P442" s="6" t="s">
        <v>1405</v>
      </c>
      <c r="Q442" s="6" t="s">
        <v>902</v>
      </c>
      <c r="R442" s="6">
        <v>0</v>
      </c>
      <c r="S442" s="6" t="s">
        <v>1731</v>
      </c>
      <c r="T442" s="6" t="s">
        <v>1726</v>
      </c>
      <c r="U442" s="6" t="s">
        <v>1406</v>
      </c>
      <c r="W442" s="6" t="s">
        <v>950</v>
      </c>
      <c r="X442" s="6" t="s">
        <v>1407</v>
      </c>
      <c r="Y442" s="6" t="s">
        <v>906</v>
      </c>
      <c r="Z442" s="6" t="s">
        <v>907</v>
      </c>
      <c r="AA442" s="7">
        <v>44597</v>
      </c>
      <c r="AB442" s="6" t="s">
        <v>908</v>
      </c>
      <c r="AC442" s="6" t="s">
        <v>1152</v>
      </c>
      <c r="AD442" s="6" t="s">
        <v>1152</v>
      </c>
      <c r="AE442" s="6" t="s">
        <v>1152</v>
      </c>
      <c r="AF442" s="6" t="s">
        <v>1152</v>
      </c>
      <c r="AJ442" s="6">
        <v>599163</v>
      </c>
      <c r="AK442" s="6">
        <v>5462653</v>
      </c>
      <c r="AP442" s="6" t="s">
        <v>1637</v>
      </c>
      <c r="AQ442" s="6">
        <v>263</v>
      </c>
      <c r="AR442" s="6">
        <v>117</v>
      </c>
    </row>
    <row r="443" spans="1:44" x14ac:dyDescent="0.2">
      <c r="A443" s="6">
        <v>988675</v>
      </c>
      <c r="B443" s="6">
        <v>997645</v>
      </c>
      <c r="C443" s="6" t="str">
        <f t="shared" si="24"/>
        <v>Harvesting</v>
      </c>
      <c r="D443" s="6" t="str">
        <f t="shared" si="25"/>
        <v>Harvesting - Sto:lo-2863-b</v>
      </c>
      <c r="E443" s="6" t="str">
        <f t="shared" si="26"/>
        <v>Resource Harvesting - Hunting (not included in CHOA) 
Stó:lö</v>
      </c>
      <c r="F443" s="6" t="s">
        <v>1717</v>
      </c>
      <c r="G443" s="6" t="str">
        <f t="shared" si="27"/>
        <v>Tree</v>
      </c>
      <c r="K443" s="6">
        <v>988678.31539999996</v>
      </c>
      <c r="L443" s="6">
        <v>997644.32129999995</v>
      </c>
      <c r="M443" s="6">
        <v>644134</v>
      </c>
      <c r="N443" s="6">
        <v>5500937</v>
      </c>
      <c r="O443" s="6" t="s">
        <v>1114</v>
      </c>
      <c r="P443" s="6" t="s">
        <v>1623</v>
      </c>
      <c r="Q443" s="6" t="s">
        <v>902</v>
      </c>
      <c r="R443" s="6">
        <v>0</v>
      </c>
      <c r="S443" s="6" t="s">
        <v>1731</v>
      </c>
      <c r="T443" s="6" t="s">
        <v>1726</v>
      </c>
      <c r="U443" s="6" t="s">
        <v>1118</v>
      </c>
      <c r="W443" s="6" t="s">
        <v>912</v>
      </c>
      <c r="X443" s="6" t="s">
        <v>1624</v>
      </c>
      <c r="Y443" s="6" t="s">
        <v>1161</v>
      </c>
      <c r="Z443" s="6" t="s">
        <v>907</v>
      </c>
      <c r="AA443" s="7">
        <v>44595</v>
      </c>
      <c r="AB443" s="6" t="s">
        <v>908</v>
      </c>
      <c r="AC443" s="6" t="s">
        <v>1625</v>
      </c>
      <c r="AD443" s="6" t="s">
        <v>1625</v>
      </c>
      <c r="AE443" s="6" t="s">
        <v>1625</v>
      </c>
      <c r="AF443" s="6" t="s">
        <v>1625</v>
      </c>
      <c r="AJ443" s="6">
        <v>637785</v>
      </c>
      <c r="AK443" s="6">
        <v>5495009</v>
      </c>
      <c r="AP443" s="6" t="s">
        <v>1622</v>
      </c>
    </row>
    <row r="444" spans="1:44" x14ac:dyDescent="0.2">
      <c r="A444" s="6">
        <v>988675</v>
      </c>
      <c r="B444" s="6">
        <v>997645</v>
      </c>
      <c r="C444" s="6" t="str">
        <f t="shared" si="24"/>
        <v>Harvesting</v>
      </c>
      <c r="D444" s="6" t="str">
        <f t="shared" si="25"/>
        <v>Harvesting - Sto:lo-2863-b</v>
      </c>
      <c r="E444" s="6" t="str">
        <f t="shared" si="26"/>
        <v>Resource Harvesting - Hunting (not included in CHOA) 
Stó:lö</v>
      </c>
      <c r="F444" s="6" t="s">
        <v>1717</v>
      </c>
      <c r="G444" s="6" t="str">
        <f t="shared" si="27"/>
        <v>Tree</v>
      </c>
      <c r="K444" s="6">
        <v>988678.31539999996</v>
      </c>
      <c r="L444" s="6">
        <v>997644.32129999995</v>
      </c>
      <c r="M444" s="6">
        <v>644134</v>
      </c>
      <c r="N444" s="6">
        <v>5500937</v>
      </c>
      <c r="O444" s="6" t="s">
        <v>1114</v>
      </c>
      <c r="P444" s="6" t="s">
        <v>1623</v>
      </c>
      <c r="Q444" s="6" t="s">
        <v>902</v>
      </c>
      <c r="R444" s="6">
        <v>0</v>
      </c>
      <c r="S444" s="6" t="s">
        <v>1731</v>
      </c>
      <c r="T444" s="6" t="s">
        <v>1726</v>
      </c>
      <c r="U444" s="6" t="s">
        <v>1118</v>
      </c>
      <c r="W444" s="6" t="s">
        <v>912</v>
      </c>
      <c r="X444" s="6" t="s">
        <v>1624</v>
      </c>
      <c r="Y444" s="6" t="s">
        <v>1161</v>
      </c>
      <c r="Z444" s="6" t="s">
        <v>907</v>
      </c>
      <c r="AA444" s="7">
        <v>44595</v>
      </c>
      <c r="AB444" s="6" t="s">
        <v>908</v>
      </c>
      <c r="AC444" s="6" t="s">
        <v>1625</v>
      </c>
      <c r="AD444" s="6" t="s">
        <v>1625</v>
      </c>
      <c r="AE444" s="6" t="s">
        <v>1625</v>
      </c>
      <c r="AF444" s="6" t="s">
        <v>1625</v>
      </c>
      <c r="AJ444" s="6">
        <v>637785</v>
      </c>
      <c r="AK444" s="6">
        <v>5495009</v>
      </c>
      <c r="AP444" s="6" t="s">
        <v>1622</v>
      </c>
    </row>
    <row r="445" spans="1:44" x14ac:dyDescent="0.2">
      <c r="A445" s="6">
        <v>988675</v>
      </c>
      <c r="B445" s="6">
        <v>997645</v>
      </c>
      <c r="C445" s="6" t="str">
        <f t="shared" si="24"/>
        <v>Harvesting</v>
      </c>
      <c r="D445" s="6" t="str">
        <f t="shared" si="25"/>
        <v>Harvesting - Sto:lo-2863-b</v>
      </c>
      <c r="E445" s="6" t="str">
        <f t="shared" si="26"/>
        <v>Resource Harvesting - Hunting (not included in CHOA) 
Stó:lö</v>
      </c>
      <c r="F445" s="6" t="s">
        <v>1717</v>
      </c>
      <c r="G445" s="6" t="str">
        <f t="shared" si="27"/>
        <v>Tree</v>
      </c>
      <c r="K445" s="6">
        <v>988678.31539999996</v>
      </c>
      <c r="L445" s="6">
        <v>997644.32129999995</v>
      </c>
      <c r="M445" s="6">
        <v>644134</v>
      </c>
      <c r="N445" s="6">
        <v>5500937</v>
      </c>
      <c r="O445" s="6" t="s">
        <v>1114</v>
      </c>
      <c r="P445" s="6" t="s">
        <v>1623</v>
      </c>
      <c r="Q445" s="6" t="s">
        <v>902</v>
      </c>
      <c r="R445" s="6">
        <v>0</v>
      </c>
      <c r="S445" s="6" t="s">
        <v>1731</v>
      </c>
      <c r="T445" s="6" t="s">
        <v>1726</v>
      </c>
      <c r="U445" s="6" t="s">
        <v>1118</v>
      </c>
      <c r="W445" s="6" t="s">
        <v>912</v>
      </c>
      <c r="X445" s="6" t="s">
        <v>1624</v>
      </c>
      <c r="Y445" s="6" t="s">
        <v>1161</v>
      </c>
      <c r="Z445" s="6" t="s">
        <v>907</v>
      </c>
      <c r="AA445" s="7">
        <v>44595</v>
      </c>
      <c r="AB445" s="6" t="s">
        <v>908</v>
      </c>
      <c r="AC445" s="6" t="s">
        <v>1625</v>
      </c>
      <c r="AD445" s="6" t="s">
        <v>1625</v>
      </c>
      <c r="AE445" s="6" t="s">
        <v>1625</v>
      </c>
      <c r="AF445" s="6" t="s">
        <v>1625</v>
      </c>
      <c r="AJ445" s="6">
        <v>637785</v>
      </c>
      <c r="AK445" s="6">
        <v>5495009</v>
      </c>
      <c r="AP445" s="6" t="s">
        <v>1622</v>
      </c>
      <c r="AQ445" s="6">
        <v>2</v>
      </c>
    </row>
    <row r="446" spans="1:44" x14ac:dyDescent="0.2">
      <c r="A446" s="6">
        <v>988675</v>
      </c>
      <c r="B446" s="6">
        <v>997645</v>
      </c>
      <c r="C446" s="6" t="str">
        <f t="shared" si="24"/>
        <v>Harvesting</v>
      </c>
      <c r="D446" s="6" t="str">
        <f t="shared" si="25"/>
        <v>Harvesting - Sto:lo-2863-b</v>
      </c>
      <c r="E446" s="6" t="str">
        <f t="shared" si="26"/>
        <v>Resource Harvesting - Hunting (not included in CHOA) 
Stó:lö</v>
      </c>
      <c r="F446" s="6" t="s">
        <v>1717</v>
      </c>
      <c r="G446" s="6" t="str">
        <f t="shared" si="27"/>
        <v>Tree</v>
      </c>
      <c r="K446" s="6">
        <v>988678.31539999996</v>
      </c>
      <c r="L446" s="6">
        <v>997644.32129999995</v>
      </c>
      <c r="M446" s="6">
        <v>644134</v>
      </c>
      <c r="N446" s="6">
        <v>5500937</v>
      </c>
      <c r="O446" s="6" t="s">
        <v>1114</v>
      </c>
      <c r="P446" s="6" t="s">
        <v>1623</v>
      </c>
      <c r="Q446" s="6" t="s">
        <v>902</v>
      </c>
      <c r="R446" s="6">
        <v>0</v>
      </c>
      <c r="S446" s="6" t="s">
        <v>1731</v>
      </c>
      <c r="T446" s="6" t="s">
        <v>1726</v>
      </c>
      <c r="U446" s="6" t="s">
        <v>1118</v>
      </c>
      <c r="W446" s="6" t="s">
        <v>912</v>
      </c>
      <c r="X446" s="6" t="s">
        <v>1624</v>
      </c>
      <c r="Y446" s="6" t="s">
        <v>1161</v>
      </c>
      <c r="Z446" s="6" t="s">
        <v>907</v>
      </c>
      <c r="AA446" s="7">
        <v>44595</v>
      </c>
      <c r="AB446" s="6" t="s">
        <v>908</v>
      </c>
      <c r="AC446" s="6" t="s">
        <v>1625</v>
      </c>
      <c r="AD446" s="6" t="s">
        <v>1625</v>
      </c>
      <c r="AE446" s="6" t="s">
        <v>1625</v>
      </c>
      <c r="AF446" s="6" t="s">
        <v>1625</v>
      </c>
      <c r="AJ446" s="6">
        <v>637785</v>
      </c>
      <c r="AK446" s="6">
        <v>5495009</v>
      </c>
      <c r="AP446" s="6" t="s">
        <v>1622</v>
      </c>
      <c r="AQ446" s="6">
        <v>148</v>
      </c>
      <c r="AR446" s="6">
        <v>2</v>
      </c>
    </row>
    <row r="447" spans="1:44" x14ac:dyDescent="0.2">
      <c r="A447" s="6">
        <v>998298</v>
      </c>
      <c r="B447" s="6">
        <v>998557</v>
      </c>
      <c r="C447" s="6" t="str">
        <f t="shared" si="24"/>
        <v>Harvesting</v>
      </c>
      <c r="D447" s="6" t="str">
        <f t="shared" si="25"/>
        <v>Harvesting - Sto:lo-2863b</v>
      </c>
      <c r="E447" s="6" t="str">
        <f t="shared" si="26"/>
        <v>Resource Harvesting - Hunting [not included in CHOA] 
Stó:lō</v>
      </c>
      <c r="F447" s="6" t="s">
        <v>1717</v>
      </c>
      <c r="G447" s="6" t="str">
        <f t="shared" si="27"/>
        <v>Tree</v>
      </c>
      <c r="K447" s="6">
        <v>998297.29550000001</v>
      </c>
      <c r="L447" s="6">
        <v>998557.1274</v>
      </c>
      <c r="M447" s="6">
        <v>637205</v>
      </c>
      <c r="N447" s="6">
        <v>5494998</v>
      </c>
      <c r="O447" s="6" t="s">
        <v>1114</v>
      </c>
      <c r="P447" s="6" t="s">
        <v>1150</v>
      </c>
      <c r="Q447" s="6" t="s">
        <v>902</v>
      </c>
      <c r="R447" s="6">
        <v>0</v>
      </c>
      <c r="S447" s="6" t="s">
        <v>1731</v>
      </c>
      <c r="T447" s="6" t="s">
        <v>1726</v>
      </c>
      <c r="U447" s="6" t="s">
        <v>1151</v>
      </c>
      <c r="W447" s="6" t="s">
        <v>904</v>
      </c>
      <c r="X447" s="6" t="s">
        <v>1131</v>
      </c>
      <c r="Y447" s="6" t="s">
        <v>906</v>
      </c>
      <c r="Z447" s="6" t="s">
        <v>907</v>
      </c>
      <c r="AA447" s="7">
        <v>44597</v>
      </c>
      <c r="AB447" s="6" t="s">
        <v>908</v>
      </c>
      <c r="AC447" s="6" t="s">
        <v>1152</v>
      </c>
      <c r="AD447" s="6" t="s">
        <v>1152</v>
      </c>
      <c r="AE447" s="6" t="s">
        <v>1152</v>
      </c>
      <c r="AF447" s="6" t="s">
        <v>1152</v>
      </c>
      <c r="AG447" s="6" t="s">
        <v>986</v>
      </c>
      <c r="AJ447" s="6">
        <v>636962</v>
      </c>
      <c r="AK447" s="6">
        <v>5495090</v>
      </c>
      <c r="AP447" s="6" t="s">
        <v>1637</v>
      </c>
    </row>
    <row r="448" spans="1:44" x14ac:dyDescent="0.2">
      <c r="A448" s="6">
        <v>1007575</v>
      </c>
      <c r="B448" s="6">
        <v>1033700</v>
      </c>
      <c r="C448" s="6" t="str">
        <f t="shared" si="24"/>
        <v>Harvesting</v>
      </c>
      <c r="D448" s="6" t="str">
        <f t="shared" si="25"/>
        <v>Harvesting - Sto:lo-2863c</v>
      </c>
      <c r="E448" s="6" t="str">
        <f t="shared" si="26"/>
        <v>Resource Harvesting - Hunting [not included in CHOA] 
Stó:lō</v>
      </c>
      <c r="F448" s="6" t="s">
        <v>1717</v>
      </c>
      <c r="G448" s="6" t="str">
        <f t="shared" si="27"/>
        <v>Tree</v>
      </c>
      <c r="K448" s="6">
        <v>1007574.184</v>
      </c>
      <c r="L448" s="6">
        <v>1033700.1189999999</v>
      </c>
      <c r="M448" s="6">
        <v>630940</v>
      </c>
      <c r="N448" s="6">
        <v>5490718</v>
      </c>
      <c r="O448" s="6" t="s">
        <v>1114</v>
      </c>
      <c r="P448" s="6" t="s">
        <v>1185</v>
      </c>
      <c r="Q448" s="6" t="s">
        <v>902</v>
      </c>
      <c r="R448" s="6">
        <v>0</v>
      </c>
      <c r="S448" s="6" t="s">
        <v>1731</v>
      </c>
      <c r="T448" s="6" t="s">
        <v>1726</v>
      </c>
      <c r="U448" s="6" t="s">
        <v>1151</v>
      </c>
      <c r="W448" s="6" t="s">
        <v>904</v>
      </c>
      <c r="X448" s="6" t="s">
        <v>1131</v>
      </c>
      <c r="Y448" s="6" t="s">
        <v>906</v>
      </c>
      <c r="Z448" s="6" t="s">
        <v>907</v>
      </c>
      <c r="AA448" s="7">
        <v>44597</v>
      </c>
      <c r="AB448" s="6" t="s">
        <v>908</v>
      </c>
      <c r="AC448" s="6" t="s">
        <v>1152</v>
      </c>
      <c r="AD448" s="6" t="s">
        <v>1152</v>
      </c>
      <c r="AE448" s="6" t="s">
        <v>1152</v>
      </c>
      <c r="AF448" s="6" t="s">
        <v>1152</v>
      </c>
      <c r="AJ448" s="6">
        <v>621110</v>
      </c>
      <c r="AK448" s="6">
        <v>5471252</v>
      </c>
      <c r="AP448" s="6" t="s">
        <v>1637</v>
      </c>
    </row>
    <row r="449" spans="1:44" x14ac:dyDescent="0.2">
      <c r="A449" s="6">
        <v>998298</v>
      </c>
      <c r="B449" s="6">
        <v>998557</v>
      </c>
      <c r="C449" s="6" t="str">
        <f t="shared" si="24"/>
        <v>Harvesting</v>
      </c>
      <c r="D449" s="6" t="str">
        <f t="shared" si="25"/>
        <v>Harvesting - Sto:lo-2863b</v>
      </c>
      <c r="E449" s="6" t="str">
        <f t="shared" si="26"/>
        <v>Resource Harvesting - Hunting [not included in CHOA] 
Stó:lō</v>
      </c>
      <c r="F449" s="6" t="s">
        <v>1717</v>
      </c>
      <c r="G449" s="6" t="str">
        <f t="shared" si="27"/>
        <v>Tree</v>
      </c>
      <c r="K449" s="6">
        <v>998297.29550000001</v>
      </c>
      <c r="L449" s="6">
        <v>998557.1274</v>
      </c>
      <c r="M449" s="6">
        <v>637205</v>
      </c>
      <c r="N449" s="6">
        <v>5494998</v>
      </c>
      <c r="O449" s="6" t="s">
        <v>1114</v>
      </c>
      <c r="P449" s="6" t="s">
        <v>1150</v>
      </c>
      <c r="Q449" s="6" t="s">
        <v>902</v>
      </c>
      <c r="R449" s="6">
        <v>0</v>
      </c>
      <c r="S449" s="6" t="s">
        <v>1731</v>
      </c>
      <c r="T449" s="6" t="s">
        <v>1726</v>
      </c>
      <c r="U449" s="6" t="s">
        <v>1151</v>
      </c>
      <c r="W449" s="6" t="s">
        <v>904</v>
      </c>
      <c r="X449" s="6" t="s">
        <v>1131</v>
      </c>
      <c r="Y449" s="6" t="s">
        <v>906</v>
      </c>
      <c r="Z449" s="6" t="s">
        <v>907</v>
      </c>
      <c r="AA449" s="7">
        <v>44597</v>
      </c>
      <c r="AB449" s="6" t="s">
        <v>908</v>
      </c>
      <c r="AC449" s="6" t="s">
        <v>1152</v>
      </c>
      <c r="AD449" s="6" t="s">
        <v>1152</v>
      </c>
      <c r="AE449" s="6" t="s">
        <v>1152</v>
      </c>
      <c r="AF449" s="6" t="s">
        <v>1152</v>
      </c>
      <c r="AG449" s="6" t="s">
        <v>986</v>
      </c>
      <c r="AJ449" s="6">
        <v>636962</v>
      </c>
      <c r="AK449" s="6">
        <v>5495090</v>
      </c>
      <c r="AP449" s="6" t="s">
        <v>1637</v>
      </c>
    </row>
    <row r="450" spans="1:44" x14ac:dyDescent="0.2">
      <c r="A450" s="6">
        <v>1007575</v>
      </c>
      <c r="B450" s="6">
        <v>1033700</v>
      </c>
      <c r="C450" s="6" t="str">
        <f t="shared" si="24"/>
        <v>Harvesting</v>
      </c>
      <c r="D450" s="6" t="str">
        <f t="shared" si="25"/>
        <v>Harvesting - Sto:lo-2863c</v>
      </c>
      <c r="E450" s="6" t="str">
        <f t="shared" si="26"/>
        <v>Resource Harvesting - Hunting [not included in CHOA] 
Stó:lō</v>
      </c>
      <c r="F450" s="6" t="s">
        <v>1717</v>
      </c>
      <c r="G450" s="6" t="str">
        <f t="shared" si="27"/>
        <v>Tree</v>
      </c>
      <c r="K450" s="6">
        <v>1007574.184</v>
      </c>
      <c r="L450" s="6">
        <v>1033700.1189999999</v>
      </c>
      <c r="M450" s="6">
        <v>630940</v>
      </c>
      <c r="N450" s="6">
        <v>5490718</v>
      </c>
      <c r="O450" s="6" t="s">
        <v>1114</v>
      </c>
      <c r="P450" s="6" t="s">
        <v>1185</v>
      </c>
      <c r="Q450" s="6" t="s">
        <v>902</v>
      </c>
      <c r="R450" s="6">
        <v>0</v>
      </c>
      <c r="S450" s="6" t="s">
        <v>1731</v>
      </c>
      <c r="T450" s="6" t="s">
        <v>1726</v>
      </c>
      <c r="U450" s="6" t="s">
        <v>1151</v>
      </c>
      <c r="W450" s="6" t="s">
        <v>904</v>
      </c>
      <c r="X450" s="6" t="s">
        <v>1131</v>
      </c>
      <c r="Y450" s="6" t="s">
        <v>906</v>
      </c>
      <c r="Z450" s="6" t="s">
        <v>907</v>
      </c>
      <c r="AA450" s="7">
        <v>44597</v>
      </c>
      <c r="AB450" s="6" t="s">
        <v>908</v>
      </c>
      <c r="AC450" s="6" t="s">
        <v>1152</v>
      </c>
      <c r="AD450" s="6" t="s">
        <v>1152</v>
      </c>
      <c r="AE450" s="6" t="s">
        <v>1152</v>
      </c>
      <c r="AF450" s="6" t="s">
        <v>1152</v>
      </c>
      <c r="AJ450" s="6">
        <v>621110</v>
      </c>
      <c r="AK450" s="6">
        <v>5471252</v>
      </c>
      <c r="AP450" s="6" t="s">
        <v>1637</v>
      </c>
    </row>
    <row r="451" spans="1:44" x14ac:dyDescent="0.2">
      <c r="A451" s="6">
        <v>998298</v>
      </c>
      <c r="B451" s="6">
        <v>998557</v>
      </c>
      <c r="C451" s="6" t="str">
        <f t="shared" ref="C451:C514" si="28">T451</f>
        <v>Harvesting</v>
      </c>
      <c r="D451" s="6" t="str">
        <f t="shared" ref="D451:D514" si="29">_xlfn.CONCAT(T451," - ",P451)</f>
        <v>Harvesting - Sto:lo-2863b</v>
      </c>
      <c r="E451" s="6" t="str">
        <f t="shared" ref="E451:E514" si="30">U451</f>
        <v>Resource Harvesting - Hunting [not included in CHOA] 
Stó:lō</v>
      </c>
      <c r="F451" s="6" t="s">
        <v>1717</v>
      </c>
      <c r="G451" s="6" t="str">
        <f t="shared" ref="G451:G514" si="31">S451</f>
        <v>Tree</v>
      </c>
      <c r="K451" s="6">
        <v>998297.29550000001</v>
      </c>
      <c r="L451" s="6">
        <v>998557.1274</v>
      </c>
      <c r="M451" s="6">
        <v>637205</v>
      </c>
      <c r="N451" s="6">
        <v>5494998</v>
      </c>
      <c r="O451" s="6" t="s">
        <v>1114</v>
      </c>
      <c r="P451" s="6" t="s">
        <v>1150</v>
      </c>
      <c r="Q451" s="6" t="s">
        <v>902</v>
      </c>
      <c r="R451" s="6">
        <v>0</v>
      </c>
      <c r="S451" s="6" t="s">
        <v>1731</v>
      </c>
      <c r="T451" s="6" t="s">
        <v>1726</v>
      </c>
      <c r="U451" s="6" t="s">
        <v>1151</v>
      </c>
      <c r="W451" s="6" t="s">
        <v>904</v>
      </c>
      <c r="X451" s="6" t="s">
        <v>1131</v>
      </c>
      <c r="Y451" s="6" t="s">
        <v>906</v>
      </c>
      <c r="Z451" s="6" t="s">
        <v>907</v>
      </c>
      <c r="AA451" s="7">
        <v>44597</v>
      </c>
      <c r="AB451" s="6" t="s">
        <v>908</v>
      </c>
      <c r="AC451" s="6" t="s">
        <v>1152</v>
      </c>
      <c r="AD451" s="6" t="s">
        <v>1152</v>
      </c>
      <c r="AE451" s="6" t="s">
        <v>1152</v>
      </c>
      <c r="AF451" s="6" t="s">
        <v>1152</v>
      </c>
      <c r="AG451" s="6" t="s">
        <v>986</v>
      </c>
      <c r="AJ451" s="6">
        <v>636962</v>
      </c>
      <c r="AK451" s="6">
        <v>5495090</v>
      </c>
      <c r="AP451" s="6" t="s">
        <v>1637</v>
      </c>
      <c r="AQ451" s="6">
        <v>18</v>
      </c>
    </row>
    <row r="452" spans="1:44" x14ac:dyDescent="0.2">
      <c r="A452" s="6">
        <v>1007575</v>
      </c>
      <c r="B452" s="6">
        <v>1033700</v>
      </c>
      <c r="C452" s="6" t="str">
        <f t="shared" si="28"/>
        <v>Harvesting</v>
      </c>
      <c r="D452" s="6" t="str">
        <f t="shared" si="29"/>
        <v>Harvesting - Sto:lo-2863c</v>
      </c>
      <c r="E452" s="6" t="str">
        <f t="shared" si="30"/>
        <v>Resource Harvesting - Hunting [not included in CHOA] 
Stó:lō</v>
      </c>
      <c r="F452" s="6" t="s">
        <v>1717</v>
      </c>
      <c r="G452" s="6" t="str">
        <f t="shared" si="31"/>
        <v>Tree</v>
      </c>
      <c r="K452" s="6">
        <v>1007574.184</v>
      </c>
      <c r="L452" s="6">
        <v>1033700.1189999999</v>
      </c>
      <c r="M452" s="6">
        <v>630940</v>
      </c>
      <c r="N452" s="6">
        <v>5490718</v>
      </c>
      <c r="O452" s="6" t="s">
        <v>1114</v>
      </c>
      <c r="P452" s="6" t="s">
        <v>1185</v>
      </c>
      <c r="Q452" s="6" t="s">
        <v>902</v>
      </c>
      <c r="R452" s="6">
        <v>0</v>
      </c>
      <c r="S452" s="6" t="s">
        <v>1731</v>
      </c>
      <c r="T452" s="6" t="s">
        <v>1726</v>
      </c>
      <c r="U452" s="6" t="s">
        <v>1151</v>
      </c>
      <c r="W452" s="6" t="s">
        <v>904</v>
      </c>
      <c r="X452" s="6" t="s">
        <v>1131</v>
      </c>
      <c r="Y452" s="6" t="s">
        <v>906</v>
      </c>
      <c r="Z452" s="6" t="s">
        <v>907</v>
      </c>
      <c r="AA452" s="7">
        <v>44597</v>
      </c>
      <c r="AB452" s="6" t="s">
        <v>908</v>
      </c>
      <c r="AC452" s="6" t="s">
        <v>1152</v>
      </c>
      <c r="AD452" s="6" t="s">
        <v>1152</v>
      </c>
      <c r="AE452" s="6" t="s">
        <v>1152</v>
      </c>
      <c r="AF452" s="6" t="s">
        <v>1152</v>
      </c>
      <c r="AJ452" s="6">
        <v>621110</v>
      </c>
      <c r="AK452" s="6">
        <v>5471252</v>
      </c>
      <c r="AP452" s="6" t="s">
        <v>1637</v>
      </c>
      <c r="AQ452" s="6">
        <v>29</v>
      </c>
    </row>
    <row r="453" spans="1:44" x14ac:dyDescent="0.2">
      <c r="A453" s="6">
        <v>998298</v>
      </c>
      <c r="B453" s="6">
        <v>998557</v>
      </c>
      <c r="C453" s="6" t="str">
        <f t="shared" si="28"/>
        <v>Harvesting</v>
      </c>
      <c r="D453" s="6" t="str">
        <f t="shared" si="29"/>
        <v>Harvesting - Sto:lo-2863b</v>
      </c>
      <c r="E453" s="6" t="str">
        <f t="shared" si="30"/>
        <v>Resource Harvesting - Hunting [not included in CHOA] 
Stó:lō</v>
      </c>
      <c r="F453" s="6" t="s">
        <v>1717</v>
      </c>
      <c r="G453" s="6" t="str">
        <f t="shared" si="31"/>
        <v>Tree</v>
      </c>
      <c r="K453" s="6">
        <v>998297.29550000001</v>
      </c>
      <c r="L453" s="6">
        <v>998557.1274</v>
      </c>
      <c r="M453" s="6">
        <v>637205</v>
      </c>
      <c r="N453" s="6">
        <v>5494998</v>
      </c>
      <c r="O453" s="6" t="s">
        <v>1114</v>
      </c>
      <c r="P453" s="6" t="s">
        <v>1150</v>
      </c>
      <c r="Q453" s="6" t="s">
        <v>902</v>
      </c>
      <c r="R453" s="6">
        <v>0</v>
      </c>
      <c r="S453" s="6" t="s">
        <v>1731</v>
      </c>
      <c r="T453" s="6" t="s">
        <v>1726</v>
      </c>
      <c r="U453" s="6" t="s">
        <v>1151</v>
      </c>
      <c r="W453" s="6" t="s">
        <v>904</v>
      </c>
      <c r="X453" s="6" t="s">
        <v>1131</v>
      </c>
      <c r="Y453" s="6" t="s">
        <v>906</v>
      </c>
      <c r="Z453" s="6" t="s">
        <v>907</v>
      </c>
      <c r="AA453" s="7">
        <v>44597</v>
      </c>
      <c r="AB453" s="6" t="s">
        <v>908</v>
      </c>
      <c r="AC453" s="6" t="s">
        <v>1152</v>
      </c>
      <c r="AD453" s="6" t="s">
        <v>1152</v>
      </c>
      <c r="AE453" s="6" t="s">
        <v>1152</v>
      </c>
      <c r="AF453" s="6" t="s">
        <v>1152</v>
      </c>
      <c r="AG453" s="6" t="s">
        <v>986</v>
      </c>
      <c r="AJ453" s="6">
        <v>636962</v>
      </c>
      <c r="AK453" s="6">
        <v>5495090</v>
      </c>
      <c r="AP453" s="6" t="s">
        <v>1637</v>
      </c>
      <c r="AQ453" s="6">
        <v>164</v>
      </c>
      <c r="AR453" s="6">
        <v>18</v>
      </c>
    </row>
    <row r="454" spans="1:44" x14ac:dyDescent="0.2">
      <c r="A454" s="6">
        <v>1007575</v>
      </c>
      <c r="B454" s="6">
        <v>1033700</v>
      </c>
      <c r="C454" s="6" t="str">
        <f t="shared" si="28"/>
        <v>Harvesting</v>
      </c>
      <c r="D454" s="6" t="str">
        <f t="shared" si="29"/>
        <v>Harvesting - Sto:lo-2863c</v>
      </c>
      <c r="E454" s="6" t="str">
        <f t="shared" si="30"/>
        <v>Resource Harvesting - Hunting [not included in CHOA] 
Stó:lō</v>
      </c>
      <c r="F454" s="6" t="s">
        <v>1717</v>
      </c>
      <c r="G454" s="6" t="str">
        <f t="shared" si="31"/>
        <v>Tree</v>
      </c>
      <c r="K454" s="6">
        <v>1007574.184</v>
      </c>
      <c r="L454" s="6">
        <v>1033700.1189999999</v>
      </c>
      <c r="M454" s="6">
        <v>630940</v>
      </c>
      <c r="N454" s="6">
        <v>5490718</v>
      </c>
      <c r="O454" s="6" t="s">
        <v>1114</v>
      </c>
      <c r="P454" s="6" t="s">
        <v>1185</v>
      </c>
      <c r="Q454" s="6" t="s">
        <v>902</v>
      </c>
      <c r="R454" s="6">
        <v>0</v>
      </c>
      <c r="S454" s="6" t="s">
        <v>1731</v>
      </c>
      <c r="T454" s="6" t="s">
        <v>1726</v>
      </c>
      <c r="U454" s="6" t="s">
        <v>1151</v>
      </c>
      <c r="W454" s="6" t="s">
        <v>904</v>
      </c>
      <c r="X454" s="6" t="s">
        <v>1131</v>
      </c>
      <c r="Y454" s="6" t="s">
        <v>906</v>
      </c>
      <c r="Z454" s="6" t="s">
        <v>907</v>
      </c>
      <c r="AA454" s="7">
        <v>44597</v>
      </c>
      <c r="AB454" s="6" t="s">
        <v>908</v>
      </c>
      <c r="AC454" s="6" t="s">
        <v>1152</v>
      </c>
      <c r="AD454" s="6" t="s">
        <v>1152</v>
      </c>
      <c r="AE454" s="6" t="s">
        <v>1152</v>
      </c>
      <c r="AF454" s="6" t="s">
        <v>1152</v>
      </c>
      <c r="AJ454" s="6">
        <v>621110</v>
      </c>
      <c r="AK454" s="6">
        <v>5471252</v>
      </c>
      <c r="AP454" s="6" t="s">
        <v>1637</v>
      </c>
      <c r="AQ454" s="6">
        <v>175</v>
      </c>
      <c r="AR454" s="6">
        <v>29</v>
      </c>
    </row>
    <row r="455" spans="1:44" x14ac:dyDescent="0.2">
      <c r="A455" s="6">
        <v>1035388</v>
      </c>
      <c r="B455" s="6">
        <v>1035940</v>
      </c>
      <c r="C455" s="6" t="str">
        <f t="shared" si="28"/>
        <v>Harvesting</v>
      </c>
      <c r="D455" s="6" t="str">
        <f t="shared" si="29"/>
        <v>Harvesting - Sto:lo-973</v>
      </c>
      <c r="E455" s="6" t="str">
        <f t="shared" si="30"/>
        <v>Resource Harvesting - Hunting Area [not identified in CHOA] 
Stó:lō</v>
      </c>
      <c r="F455" s="6" t="s">
        <v>1717</v>
      </c>
      <c r="G455" s="6" t="str">
        <f t="shared" si="31"/>
        <v>Tree</v>
      </c>
      <c r="K455" s="6">
        <v>1035387.905</v>
      </c>
      <c r="L455" s="6">
        <v>1035937.192</v>
      </c>
      <c r="M455" s="6">
        <v>619585</v>
      </c>
      <c r="N455" s="6">
        <v>5471286</v>
      </c>
      <c r="O455" s="6" t="s">
        <v>1114</v>
      </c>
      <c r="P455" s="6" t="s">
        <v>1254</v>
      </c>
      <c r="Q455" s="6" t="s">
        <v>902</v>
      </c>
      <c r="R455" s="6">
        <v>0</v>
      </c>
      <c r="S455" s="6" t="s">
        <v>1731</v>
      </c>
      <c r="T455" s="6" t="s">
        <v>1726</v>
      </c>
      <c r="U455" s="6" t="s">
        <v>1255</v>
      </c>
      <c r="W455" s="6" t="s">
        <v>904</v>
      </c>
      <c r="X455" s="6" t="s">
        <v>1256</v>
      </c>
      <c r="Y455" s="6" t="s">
        <v>906</v>
      </c>
      <c r="Z455" s="6" t="s">
        <v>907</v>
      </c>
      <c r="AA455" s="7">
        <v>44597</v>
      </c>
      <c r="AB455" s="6" t="s">
        <v>908</v>
      </c>
      <c r="AC455" s="6" t="s">
        <v>1152</v>
      </c>
      <c r="AD455" s="6" t="s">
        <v>1152</v>
      </c>
      <c r="AE455" s="6" t="s">
        <v>1152</v>
      </c>
      <c r="AF455" s="6" t="s">
        <v>1152</v>
      </c>
      <c r="AJ455" s="6">
        <v>619063</v>
      </c>
      <c r="AK455" s="6">
        <v>5471421</v>
      </c>
      <c r="AP455" s="6" t="s">
        <v>1637</v>
      </c>
    </row>
    <row r="456" spans="1:44" x14ac:dyDescent="0.2">
      <c r="A456" s="6">
        <v>1035388</v>
      </c>
      <c r="B456" s="6">
        <v>1035940</v>
      </c>
      <c r="C456" s="6" t="str">
        <f t="shared" si="28"/>
        <v>Harvesting</v>
      </c>
      <c r="D456" s="6" t="str">
        <f t="shared" si="29"/>
        <v>Harvesting - Sto:lo-973</v>
      </c>
      <c r="E456" s="6" t="str">
        <f t="shared" si="30"/>
        <v>Resource Harvesting - Hunting Area [not identified in CHOA] 
Stó:lō</v>
      </c>
      <c r="F456" s="6" t="s">
        <v>1717</v>
      </c>
      <c r="G456" s="6" t="str">
        <f t="shared" si="31"/>
        <v>Tree</v>
      </c>
      <c r="K456" s="6">
        <v>1035387.905</v>
      </c>
      <c r="L456" s="6">
        <v>1035937.192</v>
      </c>
      <c r="M456" s="6">
        <v>619585</v>
      </c>
      <c r="N456" s="6">
        <v>5471286</v>
      </c>
      <c r="O456" s="6" t="s">
        <v>1114</v>
      </c>
      <c r="P456" s="6" t="s">
        <v>1254</v>
      </c>
      <c r="Q456" s="6" t="s">
        <v>902</v>
      </c>
      <c r="R456" s="6">
        <v>0</v>
      </c>
      <c r="S456" s="6" t="s">
        <v>1731</v>
      </c>
      <c r="T456" s="6" t="s">
        <v>1726</v>
      </c>
      <c r="U456" s="6" t="s">
        <v>1255</v>
      </c>
      <c r="W456" s="6" t="s">
        <v>904</v>
      </c>
      <c r="X456" s="6" t="s">
        <v>1256</v>
      </c>
      <c r="Y456" s="6" t="s">
        <v>906</v>
      </c>
      <c r="Z456" s="6" t="s">
        <v>907</v>
      </c>
      <c r="AA456" s="7">
        <v>44597</v>
      </c>
      <c r="AB456" s="6" t="s">
        <v>908</v>
      </c>
      <c r="AC456" s="6" t="s">
        <v>1152</v>
      </c>
      <c r="AD456" s="6" t="s">
        <v>1152</v>
      </c>
      <c r="AE456" s="6" t="s">
        <v>1152</v>
      </c>
      <c r="AF456" s="6" t="s">
        <v>1152</v>
      </c>
      <c r="AJ456" s="6">
        <v>619063</v>
      </c>
      <c r="AK456" s="6">
        <v>5471421</v>
      </c>
      <c r="AP456" s="6" t="s">
        <v>1637</v>
      </c>
    </row>
    <row r="457" spans="1:44" x14ac:dyDescent="0.2">
      <c r="A457" s="6">
        <v>1035388</v>
      </c>
      <c r="B457" s="6">
        <v>1035940</v>
      </c>
      <c r="C457" s="6" t="str">
        <f t="shared" si="28"/>
        <v>Harvesting</v>
      </c>
      <c r="D457" s="6" t="str">
        <f t="shared" si="29"/>
        <v>Harvesting - Sto:lo-973</v>
      </c>
      <c r="E457" s="6" t="str">
        <f t="shared" si="30"/>
        <v>Resource Harvesting - Hunting Area [not identified in CHOA] 
Stó:lō</v>
      </c>
      <c r="F457" s="6" t="s">
        <v>1717</v>
      </c>
      <c r="G457" s="6" t="str">
        <f t="shared" si="31"/>
        <v>Tree</v>
      </c>
      <c r="K457" s="6">
        <v>1035387.905</v>
      </c>
      <c r="L457" s="6">
        <v>1035937.192</v>
      </c>
      <c r="M457" s="6">
        <v>619585</v>
      </c>
      <c r="N457" s="6">
        <v>5471286</v>
      </c>
      <c r="O457" s="6" t="s">
        <v>1114</v>
      </c>
      <c r="P457" s="6" t="s">
        <v>1254</v>
      </c>
      <c r="Q457" s="6" t="s">
        <v>902</v>
      </c>
      <c r="R457" s="6">
        <v>0</v>
      </c>
      <c r="S457" s="6" t="s">
        <v>1731</v>
      </c>
      <c r="T457" s="6" t="s">
        <v>1726</v>
      </c>
      <c r="U457" s="6" t="s">
        <v>1255</v>
      </c>
      <c r="W457" s="6" t="s">
        <v>904</v>
      </c>
      <c r="X457" s="6" t="s">
        <v>1256</v>
      </c>
      <c r="Y457" s="6" t="s">
        <v>906</v>
      </c>
      <c r="Z457" s="6" t="s">
        <v>907</v>
      </c>
      <c r="AA457" s="7">
        <v>44597</v>
      </c>
      <c r="AB457" s="6" t="s">
        <v>908</v>
      </c>
      <c r="AC457" s="6" t="s">
        <v>1152</v>
      </c>
      <c r="AD457" s="6" t="s">
        <v>1152</v>
      </c>
      <c r="AE457" s="6" t="s">
        <v>1152</v>
      </c>
      <c r="AF457" s="6" t="s">
        <v>1152</v>
      </c>
      <c r="AJ457" s="6">
        <v>619063</v>
      </c>
      <c r="AK457" s="6">
        <v>5471421</v>
      </c>
      <c r="AP457" s="6" t="s">
        <v>1637</v>
      </c>
      <c r="AQ457" s="6">
        <v>61</v>
      </c>
    </row>
    <row r="458" spans="1:44" x14ac:dyDescent="0.2">
      <c r="A458" s="6">
        <v>1035388</v>
      </c>
      <c r="B458" s="6">
        <v>1035940</v>
      </c>
      <c r="C458" s="6" t="str">
        <f t="shared" si="28"/>
        <v>Harvesting</v>
      </c>
      <c r="D458" s="6" t="str">
        <f t="shared" si="29"/>
        <v>Harvesting - Sto:lo-973</v>
      </c>
      <c r="E458" s="6" t="str">
        <f t="shared" si="30"/>
        <v>Resource Harvesting - Hunting Area [not identified in CHOA] 
Stó:lō</v>
      </c>
      <c r="F458" s="6" t="s">
        <v>1717</v>
      </c>
      <c r="G458" s="6" t="str">
        <f t="shared" si="31"/>
        <v>Tree</v>
      </c>
      <c r="K458" s="6">
        <v>1035387.905</v>
      </c>
      <c r="L458" s="6">
        <v>1035937.192</v>
      </c>
      <c r="M458" s="6">
        <v>619585</v>
      </c>
      <c r="N458" s="6">
        <v>5471286</v>
      </c>
      <c r="O458" s="6" t="s">
        <v>1114</v>
      </c>
      <c r="P458" s="6" t="s">
        <v>1254</v>
      </c>
      <c r="Q458" s="6" t="s">
        <v>902</v>
      </c>
      <c r="R458" s="6">
        <v>0</v>
      </c>
      <c r="S458" s="6" t="s">
        <v>1731</v>
      </c>
      <c r="T458" s="6" t="s">
        <v>1726</v>
      </c>
      <c r="U458" s="6" t="s">
        <v>1255</v>
      </c>
      <c r="W458" s="6" t="s">
        <v>904</v>
      </c>
      <c r="X458" s="6" t="s">
        <v>1256</v>
      </c>
      <c r="Y458" s="6" t="s">
        <v>906</v>
      </c>
      <c r="Z458" s="6" t="s">
        <v>907</v>
      </c>
      <c r="AA458" s="7">
        <v>44597</v>
      </c>
      <c r="AB458" s="6" t="s">
        <v>908</v>
      </c>
      <c r="AC458" s="6" t="s">
        <v>1152</v>
      </c>
      <c r="AD458" s="6" t="s">
        <v>1152</v>
      </c>
      <c r="AE458" s="6" t="s">
        <v>1152</v>
      </c>
      <c r="AF458" s="6" t="s">
        <v>1152</v>
      </c>
      <c r="AJ458" s="6">
        <v>619063</v>
      </c>
      <c r="AK458" s="6">
        <v>5471421</v>
      </c>
      <c r="AP458" s="6" t="s">
        <v>1637</v>
      </c>
      <c r="AQ458" s="6">
        <v>207</v>
      </c>
      <c r="AR458" s="6">
        <v>61</v>
      </c>
    </row>
    <row r="459" spans="1:44" x14ac:dyDescent="0.2">
      <c r="A459" s="6">
        <v>1072618</v>
      </c>
      <c r="B459" s="6">
        <v>1072684</v>
      </c>
      <c r="C459" s="6" t="str">
        <f t="shared" si="28"/>
        <v>Harvesting</v>
      </c>
      <c r="D459" s="6" t="str">
        <f t="shared" si="29"/>
        <v>Harvesting - Sto:lo-X5</v>
      </c>
      <c r="E459" s="6" t="str">
        <f t="shared" si="30"/>
        <v>Resource Harvesting - Terrestrial Harvesting
Stó:lō</v>
      </c>
      <c r="F459" s="6" t="s">
        <v>1717</v>
      </c>
      <c r="G459" s="6" t="str">
        <f t="shared" si="31"/>
        <v>Tree</v>
      </c>
      <c r="K459" s="6">
        <v>1072618.6769999999</v>
      </c>
      <c r="L459" s="6">
        <v>1072686.0360000001</v>
      </c>
      <c r="M459" s="6">
        <v>594854</v>
      </c>
      <c r="N459" s="6">
        <v>5452072</v>
      </c>
      <c r="O459" s="6" t="s">
        <v>1114</v>
      </c>
      <c r="P459" s="6" t="s">
        <v>1455</v>
      </c>
      <c r="Q459" s="6" t="s">
        <v>902</v>
      </c>
      <c r="R459" s="6">
        <v>0</v>
      </c>
      <c r="S459" s="6" t="s">
        <v>1731</v>
      </c>
      <c r="T459" s="6" t="s">
        <v>1726</v>
      </c>
      <c r="U459" s="6" t="s">
        <v>1456</v>
      </c>
      <c r="W459" s="6" t="s">
        <v>904</v>
      </c>
      <c r="X459" s="6" t="s">
        <v>1450</v>
      </c>
      <c r="Y459" s="6" t="s">
        <v>906</v>
      </c>
      <c r="Z459" s="6" t="s">
        <v>907</v>
      </c>
      <c r="AA459" s="7">
        <v>44597</v>
      </c>
      <c r="AB459" s="6" t="s">
        <v>908</v>
      </c>
      <c r="AC459" s="6" t="s">
        <v>1451</v>
      </c>
      <c r="AD459" s="6" t="s">
        <v>1451</v>
      </c>
      <c r="AE459" s="6" t="s">
        <v>1451</v>
      </c>
      <c r="AF459" s="6" t="s">
        <v>1451</v>
      </c>
      <c r="AJ459" s="6">
        <v>594801</v>
      </c>
      <c r="AK459" s="6">
        <v>5452033</v>
      </c>
      <c r="AP459" s="6" t="s">
        <v>1637</v>
      </c>
    </row>
    <row r="460" spans="1:44" x14ac:dyDescent="0.2">
      <c r="A460" s="6">
        <v>1072618</v>
      </c>
      <c r="B460" s="6">
        <v>1072684</v>
      </c>
      <c r="C460" s="6" t="str">
        <f t="shared" si="28"/>
        <v>Harvesting</v>
      </c>
      <c r="D460" s="6" t="str">
        <f t="shared" si="29"/>
        <v>Harvesting - Sto:lo-X5</v>
      </c>
      <c r="E460" s="6" t="str">
        <f t="shared" si="30"/>
        <v>Resource Harvesting - Terrestrial Harvesting
Stó:lō</v>
      </c>
      <c r="F460" s="6" t="s">
        <v>1717</v>
      </c>
      <c r="G460" s="6" t="str">
        <f t="shared" si="31"/>
        <v>Tree</v>
      </c>
      <c r="K460" s="6">
        <v>1072618.6769999999</v>
      </c>
      <c r="L460" s="6">
        <v>1072686.0360000001</v>
      </c>
      <c r="M460" s="6">
        <v>594854</v>
      </c>
      <c r="N460" s="6">
        <v>5452072</v>
      </c>
      <c r="O460" s="6" t="s">
        <v>1114</v>
      </c>
      <c r="P460" s="6" t="s">
        <v>1455</v>
      </c>
      <c r="Q460" s="6" t="s">
        <v>902</v>
      </c>
      <c r="R460" s="6">
        <v>0</v>
      </c>
      <c r="S460" s="6" t="s">
        <v>1731</v>
      </c>
      <c r="T460" s="6" t="s">
        <v>1726</v>
      </c>
      <c r="U460" s="6" t="s">
        <v>1456</v>
      </c>
      <c r="W460" s="6" t="s">
        <v>904</v>
      </c>
      <c r="X460" s="6" t="s">
        <v>1450</v>
      </c>
      <c r="Y460" s="6" t="s">
        <v>906</v>
      </c>
      <c r="Z460" s="6" t="s">
        <v>907</v>
      </c>
      <c r="AA460" s="7">
        <v>44597</v>
      </c>
      <c r="AB460" s="6" t="s">
        <v>908</v>
      </c>
      <c r="AC460" s="6" t="s">
        <v>1451</v>
      </c>
      <c r="AD460" s="6" t="s">
        <v>1451</v>
      </c>
      <c r="AE460" s="6" t="s">
        <v>1451</v>
      </c>
      <c r="AF460" s="6" t="s">
        <v>1451</v>
      </c>
      <c r="AJ460" s="6">
        <v>594801</v>
      </c>
      <c r="AK460" s="6">
        <v>5452033</v>
      </c>
      <c r="AP460" s="6" t="s">
        <v>1637</v>
      </c>
    </row>
    <row r="461" spans="1:44" x14ac:dyDescent="0.2">
      <c r="A461" s="6">
        <v>1072618</v>
      </c>
      <c r="B461" s="6">
        <v>1072684</v>
      </c>
      <c r="C461" s="6" t="str">
        <f t="shared" si="28"/>
        <v>Harvesting</v>
      </c>
      <c r="D461" s="6" t="str">
        <f t="shared" si="29"/>
        <v>Harvesting - Sto:lo-X5</v>
      </c>
      <c r="E461" s="6" t="str">
        <f t="shared" si="30"/>
        <v>Resource Harvesting - Terrestrial Harvesting
Stó:lō</v>
      </c>
      <c r="F461" s="6" t="s">
        <v>1717</v>
      </c>
      <c r="G461" s="6" t="str">
        <f t="shared" si="31"/>
        <v>Tree</v>
      </c>
      <c r="K461" s="6">
        <v>1072618.6769999999</v>
      </c>
      <c r="L461" s="6">
        <v>1072686.0360000001</v>
      </c>
      <c r="M461" s="6">
        <v>594854</v>
      </c>
      <c r="N461" s="6">
        <v>5452072</v>
      </c>
      <c r="O461" s="6" t="s">
        <v>1114</v>
      </c>
      <c r="P461" s="6" t="s">
        <v>1455</v>
      </c>
      <c r="Q461" s="6" t="s">
        <v>902</v>
      </c>
      <c r="R461" s="6">
        <v>0</v>
      </c>
      <c r="S461" s="6" t="s">
        <v>1731</v>
      </c>
      <c r="T461" s="6" t="s">
        <v>1726</v>
      </c>
      <c r="U461" s="6" t="s">
        <v>1456</v>
      </c>
      <c r="W461" s="6" t="s">
        <v>904</v>
      </c>
      <c r="X461" s="6" t="s">
        <v>1450</v>
      </c>
      <c r="Y461" s="6" t="s">
        <v>906</v>
      </c>
      <c r="Z461" s="6" t="s">
        <v>907</v>
      </c>
      <c r="AA461" s="7">
        <v>44597</v>
      </c>
      <c r="AB461" s="6" t="s">
        <v>908</v>
      </c>
      <c r="AC461" s="6" t="s">
        <v>1451</v>
      </c>
      <c r="AD461" s="6" t="s">
        <v>1451</v>
      </c>
      <c r="AE461" s="6" t="s">
        <v>1451</v>
      </c>
      <c r="AF461" s="6" t="s">
        <v>1451</v>
      </c>
      <c r="AJ461" s="6">
        <v>594801</v>
      </c>
      <c r="AK461" s="6">
        <v>5452033</v>
      </c>
      <c r="AP461" s="6" t="s">
        <v>1637</v>
      </c>
      <c r="AQ461" s="6">
        <v>137</v>
      </c>
    </row>
    <row r="462" spans="1:44" x14ac:dyDescent="0.2">
      <c r="A462" s="6">
        <v>1072618</v>
      </c>
      <c r="B462" s="6">
        <v>1072684</v>
      </c>
      <c r="C462" s="6" t="str">
        <f t="shared" si="28"/>
        <v>Harvesting</v>
      </c>
      <c r="D462" s="6" t="str">
        <f t="shared" si="29"/>
        <v>Harvesting - Sto:lo-X5</v>
      </c>
      <c r="E462" s="6" t="str">
        <f t="shared" si="30"/>
        <v>Resource Harvesting - Terrestrial Harvesting
Stó:lō</v>
      </c>
      <c r="F462" s="6" t="s">
        <v>1717</v>
      </c>
      <c r="G462" s="6" t="str">
        <f t="shared" si="31"/>
        <v>Tree</v>
      </c>
      <c r="K462" s="6">
        <v>1072618.6769999999</v>
      </c>
      <c r="L462" s="6">
        <v>1072686.0360000001</v>
      </c>
      <c r="M462" s="6">
        <v>594854</v>
      </c>
      <c r="N462" s="6">
        <v>5452072</v>
      </c>
      <c r="O462" s="6" t="s">
        <v>1114</v>
      </c>
      <c r="P462" s="6" t="s">
        <v>1455</v>
      </c>
      <c r="Q462" s="6" t="s">
        <v>902</v>
      </c>
      <c r="R462" s="6">
        <v>0</v>
      </c>
      <c r="S462" s="6" t="s">
        <v>1731</v>
      </c>
      <c r="T462" s="6" t="s">
        <v>1726</v>
      </c>
      <c r="U462" s="6" t="s">
        <v>1456</v>
      </c>
      <c r="W462" s="6" t="s">
        <v>904</v>
      </c>
      <c r="X462" s="6" t="s">
        <v>1450</v>
      </c>
      <c r="Y462" s="6" t="s">
        <v>906</v>
      </c>
      <c r="Z462" s="6" t="s">
        <v>907</v>
      </c>
      <c r="AA462" s="7">
        <v>44597</v>
      </c>
      <c r="AB462" s="6" t="s">
        <v>908</v>
      </c>
      <c r="AC462" s="6" t="s">
        <v>1451</v>
      </c>
      <c r="AD462" s="6" t="s">
        <v>1451</v>
      </c>
      <c r="AE462" s="6" t="s">
        <v>1451</v>
      </c>
      <c r="AF462" s="6" t="s">
        <v>1451</v>
      </c>
      <c r="AJ462" s="6">
        <v>594801</v>
      </c>
      <c r="AK462" s="6">
        <v>5452033</v>
      </c>
      <c r="AP462" s="6" t="s">
        <v>1637</v>
      </c>
      <c r="AQ462" s="6">
        <v>283</v>
      </c>
      <c r="AR462" s="6">
        <v>137</v>
      </c>
    </row>
    <row r="463" spans="1:44" x14ac:dyDescent="0.2">
      <c r="A463" s="6">
        <v>1056503</v>
      </c>
      <c r="B463" s="6">
        <v>1060060</v>
      </c>
      <c r="C463" s="6" t="str">
        <f t="shared" si="28"/>
        <v>Harvesting</v>
      </c>
      <c r="D463" s="6" t="str">
        <f t="shared" si="29"/>
        <v>Harvesting - Sto:lo-175</v>
      </c>
      <c r="E463" s="6" t="str">
        <f t="shared" si="30"/>
        <v>Resource Harvesting - Terrestrial harvesting - cedar roots and bark
Stó:lō</v>
      </c>
      <c r="F463" s="6" t="s">
        <v>1717</v>
      </c>
      <c r="G463" s="6" t="str">
        <f t="shared" si="31"/>
        <v>Tree</v>
      </c>
      <c r="K463" s="6">
        <v>1056502.713</v>
      </c>
      <c r="L463" s="6">
        <v>1060060.8119999999</v>
      </c>
      <c r="M463" s="6">
        <v>601339</v>
      </c>
      <c r="N463" s="6">
        <v>5465407</v>
      </c>
      <c r="O463" s="6" t="s">
        <v>1114</v>
      </c>
      <c r="P463" s="6" t="s">
        <v>1391</v>
      </c>
      <c r="Q463" s="6" t="s">
        <v>902</v>
      </c>
      <c r="R463" s="6">
        <v>0</v>
      </c>
      <c r="S463" s="6" t="s">
        <v>1731</v>
      </c>
      <c r="T463" s="6" t="s">
        <v>1726</v>
      </c>
      <c r="U463" s="6" t="s">
        <v>1392</v>
      </c>
      <c r="W463" s="6" t="s">
        <v>954</v>
      </c>
      <c r="X463" s="6" t="s">
        <v>1393</v>
      </c>
      <c r="Y463" s="6" t="s">
        <v>906</v>
      </c>
      <c r="Z463" s="6" t="s">
        <v>907</v>
      </c>
      <c r="AA463" s="7">
        <v>44597</v>
      </c>
      <c r="AB463" s="6" t="s">
        <v>908</v>
      </c>
      <c r="AC463" s="6" t="s">
        <v>1394</v>
      </c>
      <c r="AD463" s="6" t="s">
        <v>1394</v>
      </c>
      <c r="AE463" s="6" t="s">
        <v>1394</v>
      </c>
      <c r="AF463" s="6" t="s">
        <v>1394</v>
      </c>
      <c r="AJ463" s="6">
        <v>599258</v>
      </c>
      <c r="AK463" s="6">
        <v>5462759</v>
      </c>
      <c r="AP463" s="6" t="s">
        <v>1637</v>
      </c>
    </row>
    <row r="464" spans="1:44" x14ac:dyDescent="0.2">
      <c r="A464" s="6">
        <v>1056503</v>
      </c>
      <c r="B464" s="6">
        <v>1060060</v>
      </c>
      <c r="C464" s="6" t="str">
        <f t="shared" si="28"/>
        <v>Harvesting</v>
      </c>
      <c r="D464" s="6" t="str">
        <f t="shared" si="29"/>
        <v>Harvesting - Sto:lo-175</v>
      </c>
      <c r="E464" s="6" t="str">
        <f t="shared" si="30"/>
        <v>Resource Harvesting - Terrestrial harvesting - cedar roots and bark
Stó:lō</v>
      </c>
      <c r="F464" s="6" t="s">
        <v>1717</v>
      </c>
      <c r="G464" s="6" t="str">
        <f t="shared" si="31"/>
        <v>Tree</v>
      </c>
      <c r="K464" s="6">
        <v>1056502.713</v>
      </c>
      <c r="L464" s="6">
        <v>1060060.8119999999</v>
      </c>
      <c r="M464" s="6">
        <v>601339</v>
      </c>
      <c r="N464" s="6">
        <v>5465407</v>
      </c>
      <c r="O464" s="6" t="s">
        <v>1114</v>
      </c>
      <c r="P464" s="6" t="s">
        <v>1391</v>
      </c>
      <c r="Q464" s="6" t="s">
        <v>902</v>
      </c>
      <c r="R464" s="6">
        <v>0</v>
      </c>
      <c r="S464" s="6" t="s">
        <v>1731</v>
      </c>
      <c r="T464" s="6" t="s">
        <v>1726</v>
      </c>
      <c r="U464" s="6" t="s">
        <v>1392</v>
      </c>
      <c r="W464" s="6" t="s">
        <v>954</v>
      </c>
      <c r="X464" s="6" t="s">
        <v>1393</v>
      </c>
      <c r="Y464" s="6" t="s">
        <v>906</v>
      </c>
      <c r="Z464" s="6" t="s">
        <v>907</v>
      </c>
      <c r="AA464" s="7">
        <v>44597</v>
      </c>
      <c r="AB464" s="6" t="s">
        <v>908</v>
      </c>
      <c r="AC464" s="6" t="s">
        <v>1394</v>
      </c>
      <c r="AD464" s="6" t="s">
        <v>1394</v>
      </c>
      <c r="AE464" s="6" t="s">
        <v>1394</v>
      </c>
      <c r="AF464" s="6" t="s">
        <v>1394</v>
      </c>
      <c r="AJ464" s="6">
        <v>599258</v>
      </c>
      <c r="AK464" s="6">
        <v>5462759</v>
      </c>
      <c r="AP464" s="6" t="s">
        <v>1637</v>
      </c>
    </row>
    <row r="465" spans="1:44" x14ac:dyDescent="0.2">
      <c r="A465" s="6">
        <v>1056503</v>
      </c>
      <c r="B465" s="6">
        <v>1060060</v>
      </c>
      <c r="C465" s="6" t="str">
        <f t="shared" si="28"/>
        <v>Harvesting</v>
      </c>
      <c r="D465" s="6" t="str">
        <f t="shared" si="29"/>
        <v>Harvesting - Sto:lo-175</v>
      </c>
      <c r="E465" s="6" t="str">
        <f t="shared" si="30"/>
        <v>Resource Harvesting - Terrestrial harvesting - cedar roots and bark
Stó:lō</v>
      </c>
      <c r="F465" s="6" t="s">
        <v>1717</v>
      </c>
      <c r="G465" s="6" t="str">
        <f t="shared" si="31"/>
        <v>Tree</v>
      </c>
      <c r="K465" s="6">
        <v>1056502.713</v>
      </c>
      <c r="L465" s="6">
        <v>1060060.8119999999</v>
      </c>
      <c r="M465" s="6">
        <v>601339</v>
      </c>
      <c r="N465" s="6">
        <v>5465407</v>
      </c>
      <c r="O465" s="6" t="s">
        <v>1114</v>
      </c>
      <c r="P465" s="6" t="s">
        <v>1391</v>
      </c>
      <c r="Q465" s="6" t="s">
        <v>902</v>
      </c>
      <c r="R465" s="6">
        <v>0</v>
      </c>
      <c r="S465" s="6" t="s">
        <v>1731</v>
      </c>
      <c r="T465" s="6" t="s">
        <v>1726</v>
      </c>
      <c r="U465" s="6" t="s">
        <v>1392</v>
      </c>
      <c r="W465" s="6" t="s">
        <v>954</v>
      </c>
      <c r="X465" s="6" t="s">
        <v>1393</v>
      </c>
      <c r="Y465" s="6" t="s">
        <v>906</v>
      </c>
      <c r="Z465" s="6" t="s">
        <v>907</v>
      </c>
      <c r="AA465" s="7">
        <v>44597</v>
      </c>
      <c r="AB465" s="6" t="s">
        <v>908</v>
      </c>
      <c r="AC465" s="6" t="s">
        <v>1394</v>
      </c>
      <c r="AD465" s="6" t="s">
        <v>1394</v>
      </c>
      <c r="AE465" s="6" t="s">
        <v>1394</v>
      </c>
      <c r="AF465" s="6" t="s">
        <v>1394</v>
      </c>
      <c r="AJ465" s="6">
        <v>599258</v>
      </c>
      <c r="AK465" s="6">
        <v>5462759</v>
      </c>
      <c r="AP465" s="6" t="s">
        <v>1637</v>
      </c>
      <c r="AQ465" s="6">
        <v>112</v>
      </c>
    </row>
    <row r="466" spans="1:44" x14ac:dyDescent="0.2">
      <c r="A466" s="6">
        <v>1056503</v>
      </c>
      <c r="B466" s="6">
        <v>1060060</v>
      </c>
      <c r="C466" s="6" t="str">
        <f t="shared" si="28"/>
        <v>Harvesting</v>
      </c>
      <c r="D466" s="6" t="str">
        <f t="shared" si="29"/>
        <v>Harvesting - Sto:lo-175</v>
      </c>
      <c r="E466" s="6" t="str">
        <f t="shared" si="30"/>
        <v>Resource Harvesting - Terrestrial harvesting - cedar roots and bark
Stó:lō</v>
      </c>
      <c r="F466" s="6" t="s">
        <v>1717</v>
      </c>
      <c r="G466" s="6" t="str">
        <f t="shared" si="31"/>
        <v>Tree</v>
      </c>
      <c r="K466" s="6">
        <v>1056502.713</v>
      </c>
      <c r="L466" s="6">
        <v>1060060.8119999999</v>
      </c>
      <c r="M466" s="6">
        <v>601339</v>
      </c>
      <c r="N466" s="6">
        <v>5465407</v>
      </c>
      <c r="O466" s="6" t="s">
        <v>1114</v>
      </c>
      <c r="P466" s="6" t="s">
        <v>1391</v>
      </c>
      <c r="Q466" s="6" t="s">
        <v>902</v>
      </c>
      <c r="R466" s="6">
        <v>0</v>
      </c>
      <c r="S466" s="6" t="s">
        <v>1731</v>
      </c>
      <c r="T466" s="6" t="s">
        <v>1726</v>
      </c>
      <c r="U466" s="6" t="s">
        <v>1392</v>
      </c>
      <c r="W466" s="6" t="s">
        <v>954</v>
      </c>
      <c r="X466" s="6" t="s">
        <v>1393</v>
      </c>
      <c r="Y466" s="6" t="s">
        <v>906</v>
      </c>
      <c r="Z466" s="6" t="s">
        <v>907</v>
      </c>
      <c r="AA466" s="7">
        <v>44597</v>
      </c>
      <c r="AB466" s="6" t="s">
        <v>908</v>
      </c>
      <c r="AC466" s="6" t="s">
        <v>1394</v>
      </c>
      <c r="AD466" s="6" t="s">
        <v>1394</v>
      </c>
      <c r="AE466" s="6" t="s">
        <v>1394</v>
      </c>
      <c r="AF466" s="6" t="s">
        <v>1394</v>
      </c>
      <c r="AJ466" s="6">
        <v>599258</v>
      </c>
      <c r="AK466" s="6">
        <v>5462759</v>
      </c>
      <c r="AP466" s="6" t="s">
        <v>1637</v>
      </c>
      <c r="AQ466" s="6">
        <v>258</v>
      </c>
      <c r="AR466" s="6">
        <v>112</v>
      </c>
    </row>
    <row r="467" spans="1:44" x14ac:dyDescent="0.2">
      <c r="A467" s="6">
        <v>988719</v>
      </c>
      <c r="B467" s="6">
        <v>990238</v>
      </c>
      <c r="C467" s="6" t="str">
        <f t="shared" si="28"/>
        <v>Harvesting</v>
      </c>
      <c r="D467" s="6" t="str">
        <f t="shared" si="29"/>
        <v>Harvesting - Sto:lo-220</v>
      </c>
      <c r="E467" s="6" t="str">
        <f t="shared" si="30"/>
        <v>Resource Harvesting - Terrestrial Harvesting “berries for drying and immediate use; past fall use” CHOA p. 18 
Stó:lö</v>
      </c>
      <c r="F467" s="6" t="s">
        <v>1717</v>
      </c>
      <c r="G467" s="6" t="str">
        <f t="shared" si="31"/>
        <v>Tree</v>
      </c>
      <c r="K467" s="6">
        <v>988722.17870000005</v>
      </c>
      <c r="L467" s="6">
        <v>990241.41590000002</v>
      </c>
      <c r="M467" s="6">
        <v>644104</v>
      </c>
      <c r="N467" s="6">
        <v>5500905</v>
      </c>
      <c r="O467" s="6" t="s">
        <v>1114</v>
      </c>
      <c r="P467" s="6" t="s">
        <v>1636</v>
      </c>
      <c r="Q467" s="6" t="s">
        <v>902</v>
      </c>
      <c r="R467" s="6">
        <v>0</v>
      </c>
      <c r="S467" s="6" t="s">
        <v>1731</v>
      </c>
      <c r="T467" s="6" t="s">
        <v>1726</v>
      </c>
      <c r="U467" s="6" t="s">
        <v>1128</v>
      </c>
      <c r="W467" s="6" t="s">
        <v>904</v>
      </c>
      <c r="X467" s="6" t="s">
        <v>1624</v>
      </c>
      <c r="Y467" s="6" t="s">
        <v>1161</v>
      </c>
      <c r="Z467" s="6" t="s">
        <v>907</v>
      </c>
      <c r="AA467" s="7">
        <v>44595</v>
      </c>
      <c r="AB467" s="6" t="s">
        <v>908</v>
      </c>
      <c r="AC467" s="6" t="s">
        <v>1627</v>
      </c>
      <c r="AD467" s="6" t="s">
        <v>1627</v>
      </c>
      <c r="AE467" s="6" t="s">
        <v>1627</v>
      </c>
      <c r="AF467" s="6" t="s">
        <v>1627</v>
      </c>
      <c r="AJ467" s="6">
        <v>643290</v>
      </c>
      <c r="AK467" s="6">
        <v>5499726</v>
      </c>
      <c r="AP467" s="6" t="s">
        <v>1622</v>
      </c>
    </row>
    <row r="468" spans="1:44" x14ac:dyDescent="0.2">
      <c r="A468" s="6">
        <v>988719</v>
      </c>
      <c r="B468" s="6">
        <v>990238</v>
      </c>
      <c r="C468" s="6" t="str">
        <f t="shared" si="28"/>
        <v>Harvesting</v>
      </c>
      <c r="D468" s="6" t="str">
        <f t="shared" si="29"/>
        <v>Harvesting - Sto:lo-220</v>
      </c>
      <c r="E468" s="6" t="str">
        <f t="shared" si="30"/>
        <v>Resource Harvesting - Terrestrial Harvesting “berries for drying and immediate use; past fall use” CHOA p. 18 
Stó:lö</v>
      </c>
      <c r="F468" s="6" t="s">
        <v>1717</v>
      </c>
      <c r="G468" s="6" t="str">
        <f t="shared" si="31"/>
        <v>Tree</v>
      </c>
      <c r="K468" s="6">
        <v>988722.17870000005</v>
      </c>
      <c r="L468" s="6">
        <v>990241.41590000002</v>
      </c>
      <c r="M468" s="6">
        <v>644104</v>
      </c>
      <c r="N468" s="6">
        <v>5500905</v>
      </c>
      <c r="O468" s="6" t="s">
        <v>1114</v>
      </c>
      <c r="P468" s="6" t="s">
        <v>1636</v>
      </c>
      <c r="Q468" s="6" t="s">
        <v>902</v>
      </c>
      <c r="R468" s="6">
        <v>0</v>
      </c>
      <c r="S468" s="6" t="s">
        <v>1731</v>
      </c>
      <c r="T468" s="6" t="s">
        <v>1726</v>
      </c>
      <c r="U468" s="6" t="s">
        <v>1128</v>
      </c>
      <c r="W468" s="6" t="s">
        <v>904</v>
      </c>
      <c r="X468" s="6" t="s">
        <v>1624</v>
      </c>
      <c r="Y468" s="6" t="s">
        <v>1161</v>
      </c>
      <c r="Z468" s="6" t="s">
        <v>907</v>
      </c>
      <c r="AA468" s="7">
        <v>44595</v>
      </c>
      <c r="AB468" s="6" t="s">
        <v>908</v>
      </c>
      <c r="AC468" s="6" t="s">
        <v>1627</v>
      </c>
      <c r="AD468" s="6" t="s">
        <v>1627</v>
      </c>
      <c r="AE468" s="6" t="s">
        <v>1627</v>
      </c>
      <c r="AF468" s="6" t="s">
        <v>1627</v>
      </c>
      <c r="AJ468" s="6">
        <v>643290</v>
      </c>
      <c r="AK468" s="6">
        <v>5499726</v>
      </c>
      <c r="AP468" s="6" t="s">
        <v>1622</v>
      </c>
    </row>
    <row r="469" spans="1:44" x14ac:dyDescent="0.2">
      <c r="A469" s="6">
        <v>988719</v>
      </c>
      <c r="B469" s="6">
        <v>990238</v>
      </c>
      <c r="C469" s="6" t="str">
        <f t="shared" si="28"/>
        <v>Harvesting</v>
      </c>
      <c r="D469" s="6" t="str">
        <f t="shared" si="29"/>
        <v>Harvesting - Sto:lo-220</v>
      </c>
      <c r="E469" s="6" t="str">
        <f t="shared" si="30"/>
        <v>Resource Harvesting - Terrestrial Harvesting “berries for drying and immediate use; past fall use” CHOA p. 18 
Stó:lö</v>
      </c>
      <c r="F469" s="6" t="s">
        <v>1717</v>
      </c>
      <c r="G469" s="6" t="str">
        <f t="shared" si="31"/>
        <v>Tree</v>
      </c>
      <c r="K469" s="6">
        <v>988722.17870000005</v>
      </c>
      <c r="L469" s="6">
        <v>990241.41590000002</v>
      </c>
      <c r="M469" s="6">
        <v>644104</v>
      </c>
      <c r="N469" s="6">
        <v>5500905</v>
      </c>
      <c r="O469" s="6" t="s">
        <v>1114</v>
      </c>
      <c r="P469" s="6" t="s">
        <v>1636</v>
      </c>
      <c r="Q469" s="6" t="s">
        <v>902</v>
      </c>
      <c r="R469" s="6">
        <v>0</v>
      </c>
      <c r="S469" s="6" t="s">
        <v>1731</v>
      </c>
      <c r="T469" s="6" t="s">
        <v>1726</v>
      </c>
      <c r="U469" s="6" t="s">
        <v>1128</v>
      </c>
      <c r="W469" s="6" t="s">
        <v>904</v>
      </c>
      <c r="X469" s="6" t="s">
        <v>1624</v>
      </c>
      <c r="Y469" s="6" t="s">
        <v>1161</v>
      </c>
      <c r="Z469" s="6" t="s">
        <v>907</v>
      </c>
      <c r="AA469" s="7">
        <v>44595</v>
      </c>
      <c r="AB469" s="6" t="s">
        <v>908</v>
      </c>
      <c r="AC469" s="6" t="s">
        <v>1627</v>
      </c>
      <c r="AD469" s="6" t="s">
        <v>1627</v>
      </c>
      <c r="AE469" s="6" t="s">
        <v>1627</v>
      </c>
      <c r="AF469" s="6" t="s">
        <v>1627</v>
      </c>
      <c r="AJ469" s="6">
        <v>643290</v>
      </c>
      <c r="AK469" s="6">
        <v>5499726</v>
      </c>
      <c r="AP469" s="6" t="s">
        <v>1622</v>
      </c>
      <c r="AQ469" s="6">
        <v>10</v>
      </c>
    </row>
    <row r="470" spans="1:44" x14ac:dyDescent="0.2">
      <c r="A470" s="6">
        <v>988719</v>
      </c>
      <c r="B470" s="6">
        <v>990238</v>
      </c>
      <c r="C470" s="6" t="str">
        <f t="shared" si="28"/>
        <v>Harvesting</v>
      </c>
      <c r="D470" s="6" t="str">
        <f t="shared" si="29"/>
        <v>Harvesting - Sto:lo-220</v>
      </c>
      <c r="E470" s="6" t="str">
        <f t="shared" si="30"/>
        <v>Resource Harvesting - Terrestrial Harvesting “berries for drying and immediate use; past fall use” CHOA p. 18 
Stó:lö</v>
      </c>
      <c r="F470" s="6" t="s">
        <v>1717</v>
      </c>
      <c r="G470" s="6" t="str">
        <f t="shared" si="31"/>
        <v>Tree</v>
      </c>
      <c r="K470" s="6">
        <v>988722.17870000005</v>
      </c>
      <c r="L470" s="6">
        <v>990241.41590000002</v>
      </c>
      <c r="M470" s="6">
        <v>644104</v>
      </c>
      <c r="N470" s="6">
        <v>5500905</v>
      </c>
      <c r="O470" s="6" t="s">
        <v>1114</v>
      </c>
      <c r="P470" s="6" t="s">
        <v>1636</v>
      </c>
      <c r="Q470" s="6" t="s">
        <v>902</v>
      </c>
      <c r="R470" s="6">
        <v>0</v>
      </c>
      <c r="S470" s="6" t="s">
        <v>1731</v>
      </c>
      <c r="T470" s="6" t="s">
        <v>1726</v>
      </c>
      <c r="U470" s="6" t="s">
        <v>1128</v>
      </c>
      <c r="W470" s="6" t="s">
        <v>904</v>
      </c>
      <c r="X470" s="6" t="s">
        <v>1624</v>
      </c>
      <c r="Y470" s="6" t="s">
        <v>1161</v>
      </c>
      <c r="Z470" s="6" t="s">
        <v>907</v>
      </c>
      <c r="AA470" s="7">
        <v>44595</v>
      </c>
      <c r="AB470" s="6" t="s">
        <v>908</v>
      </c>
      <c r="AC470" s="6" t="s">
        <v>1627</v>
      </c>
      <c r="AD470" s="6" t="s">
        <v>1627</v>
      </c>
      <c r="AE470" s="6" t="s">
        <v>1627</v>
      </c>
      <c r="AF470" s="6" t="s">
        <v>1627</v>
      </c>
      <c r="AJ470" s="6">
        <v>643290</v>
      </c>
      <c r="AK470" s="6">
        <v>5499726</v>
      </c>
      <c r="AP470" s="6" t="s">
        <v>1622</v>
      </c>
      <c r="AQ470" s="6">
        <v>156</v>
      </c>
      <c r="AR470" s="6">
        <v>10</v>
      </c>
    </row>
    <row r="471" spans="1:44" x14ac:dyDescent="0.2">
      <c r="A471" s="6">
        <v>988675</v>
      </c>
      <c r="B471" s="6">
        <v>992023</v>
      </c>
      <c r="C471" s="6" t="str">
        <f t="shared" si="28"/>
        <v>Harvesting</v>
      </c>
      <c r="D471" s="6" t="str">
        <f t="shared" si="29"/>
        <v>Harvesting - Sto:lo-419-5a</v>
      </c>
      <c r="E471" s="6" t="str">
        <f t="shared" si="30"/>
        <v>Resource Harvesting - Terrestrial Harvesting “blueberries for canning; past summer and fall use” CHOA page 18 
Stó:lö</v>
      </c>
      <c r="F471" s="6" t="s">
        <v>1717</v>
      </c>
      <c r="G471" s="6" t="str">
        <f t="shared" si="31"/>
        <v>Tree</v>
      </c>
      <c r="K471" s="6">
        <v>988678.31539999996</v>
      </c>
      <c r="L471" s="6">
        <v>992022.72690000001</v>
      </c>
      <c r="M471" s="6">
        <v>644134</v>
      </c>
      <c r="N471" s="6">
        <v>5500937</v>
      </c>
      <c r="O471" s="6" t="s">
        <v>1114</v>
      </c>
      <c r="P471" s="6" t="s">
        <v>1133</v>
      </c>
      <c r="Q471" s="6" t="s">
        <v>902</v>
      </c>
      <c r="R471" s="6">
        <v>0</v>
      </c>
      <c r="S471" s="6" t="s">
        <v>1731</v>
      </c>
      <c r="T471" s="6" t="s">
        <v>1726</v>
      </c>
      <c r="U471" s="6" t="s">
        <v>1626</v>
      </c>
      <c r="W471" s="6" t="s">
        <v>912</v>
      </c>
      <c r="X471" s="6" t="s">
        <v>1624</v>
      </c>
      <c r="Y471" s="6" t="s">
        <v>1161</v>
      </c>
      <c r="Z471" s="6" t="s">
        <v>907</v>
      </c>
      <c r="AA471" s="7">
        <v>44595</v>
      </c>
      <c r="AB471" s="6" t="s">
        <v>908</v>
      </c>
      <c r="AC471" s="6" t="s">
        <v>1627</v>
      </c>
      <c r="AD471" s="6" t="s">
        <v>1627</v>
      </c>
      <c r="AE471" s="6" t="s">
        <v>1627</v>
      </c>
      <c r="AF471" s="6" t="s">
        <v>1627</v>
      </c>
      <c r="AJ471" s="6">
        <v>641819</v>
      </c>
      <c r="AK471" s="6">
        <v>5498768</v>
      </c>
      <c r="AP471" s="6" t="s">
        <v>1622</v>
      </c>
    </row>
    <row r="472" spans="1:44" x14ac:dyDescent="0.2">
      <c r="A472" s="6">
        <v>988675</v>
      </c>
      <c r="B472" s="6">
        <v>992023</v>
      </c>
      <c r="C472" s="6" t="str">
        <f t="shared" si="28"/>
        <v>Harvesting</v>
      </c>
      <c r="D472" s="6" t="str">
        <f t="shared" si="29"/>
        <v>Harvesting - Sto:lo-419-5a</v>
      </c>
      <c r="E472" s="6" t="str">
        <f t="shared" si="30"/>
        <v>Resource Harvesting - Terrestrial Harvesting “blueberries for canning; past summer and fall use” CHOA page 18 
Stó:lö</v>
      </c>
      <c r="F472" s="6" t="s">
        <v>1717</v>
      </c>
      <c r="G472" s="6" t="str">
        <f t="shared" si="31"/>
        <v>Tree</v>
      </c>
      <c r="K472" s="6">
        <v>988678.31539999996</v>
      </c>
      <c r="L472" s="6">
        <v>992022.72690000001</v>
      </c>
      <c r="M472" s="6">
        <v>644134</v>
      </c>
      <c r="N472" s="6">
        <v>5500937</v>
      </c>
      <c r="O472" s="6" t="s">
        <v>1114</v>
      </c>
      <c r="P472" s="6" t="s">
        <v>1133</v>
      </c>
      <c r="Q472" s="6" t="s">
        <v>902</v>
      </c>
      <c r="R472" s="6">
        <v>0</v>
      </c>
      <c r="S472" s="6" t="s">
        <v>1731</v>
      </c>
      <c r="T472" s="6" t="s">
        <v>1726</v>
      </c>
      <c r="U472" s="6" t="s">
        <v>1626</v>
      </c>
      <c r="W472" s="6" t="s">
        <v>912</v>
      </c>
      <c r="X472" s="6" t="s">
        <v>1624</v>
      </c>
      <c r="Y472" s="6" t="s">
        <v>1161</v>
      </c>
      <c r="Z472" s="6" t="s">
        <v>907</v>
      </c>
      <c r="AA472" s="7">
        <v>44595</v>
      </c>
      <c r="AB472" s="6" t="s">
        <v>908</v>
      </c>
      <c r="AC472" s="6" t="s">
        <v>1627</v>
      </c>
      <c r="AD472" s="6" t="s">
        <v>1627</v>
      </c>
      <c r="AE472" s="6" t="s">
        <v>1627</v>
      </c>
      <c r="AF472" s="6" t="s">
        <v>1627</v>
      </c>
      <c r="AJ472" s="6">
        <v>641819</v>
      </c>
      <c r="AK472" s="6">
        <v>5498768</v>
      </c>
      <c r="AP472" s="6" t="s">
        <v>1622</v>
      </c>
    </row>
    <row r="473" spans="1:44" x14ac:dyDescent="0.2">
      <c r="A473" s="6">
        <v>988675</v>
      </c>
      <c r="B473" s="6">
        <v>992023</v>
      </c>
      <c r="C473" s="6" t="str">
        <f t="shared" si="28"/>
        <v>Harvesting</v>
      </c>
      <c r="D473" s="6" t="str">
        <f t="shared" si="29"/>
        <v>Harvesting - Sto:lo-419-5a</v>
      </c>
      <c r="E473" s="6" t="str">
        <f t="shared" si="30"/>
        <v>Resource Harvesting - Terrestrial Harvesting “blueberries for canning; past summer and fall use” CHOA page 18 
Stó:lö</v>
      </c>
      <c r="F473" s="6" t="s">
        <v>1717</v>
      </c>
      <c r="G473" s="6" t="str">
        <f t="shared" si="31"/>
        <v>Tree</v>
      </c>
      <c r="K473" s="6">
        <v>988678.31539999996</v>
      </c>
      <c r="L473" s="6">
        <v>992022.72690000001</v>
      </c>
      <c r="M473" s="6">
        <v>644134</v>
      </c>
      <c r="N473" s="6">
        <v>5500937</v>
      </c>
      <c r="O473" s="6" t="s">
        <v>1114</v>
      </c>
      <c r="P473" s="6" t="s">
        <v>1133</v>
      </c>
      <c r="Q473" s="6" t="s">
        <v>902</v>
      </c>
      <c r="R473" s="6">
        <v>0</v>
      </c>
      <c r="S473" s="6" t="s">
        <v>1731</v>
      </c>
      <c r="T473" s="6" t="s">
        <v>1726</v>
      </c>
      <c r="U473" s="6" t="s">
        <v>1626</v>
      </c>
      <c r="W473" s="6" t="s">
        <v>912</v>
      </c>
      <c r="X473" s="6" t="s">
        <v>1624</v>
      </c>
      <c r="Y473" s="6" t="s">
        <v>1161</v>
      </c>
      <c r="Z473" s="6" t="s">
        <v>907</v>
      </c>
      <c r="AA473" s="7">
        <v>44595</v>
      </c>
      <c r="AB473" s="6" t="s">
        <v>908</v>
      </c>
      <c r="AC473" s="6" t="s">
        <v>1627</v>
      </c>
      <c r="AD473" s="6" t="s">
        <v>1627</v>
      </c>
      <c r="AE473" s="6" t="s">
        <v>1627</v>
      </c>
      <c r="AF473" s="6" t="s">
        <v>1627</v>
      </c>
      <c r="AJ473" s="6">
        <v>641819</v>
      </c>
      <c r="AK473" s="6">
        <v>5498768</v>
      </c>
      <c r="AP473" s="6" t="s">
        <v>1622</v>
      </c>
      <c r="AQ473" s="6">
        <v>3</v>
      </c>
    </row>
    <row r="474" spans="1:44" x14ac:dyDescent="0.2">
      <c r="A474" s="6">
        <v>988675</v>
      </c>
      <c r="B474" s="6">
        <v>992023</v>
      </c>
      <c r="C474" s="6" t="str">
        <f t="shared" si="28"/>
        <v>Harvesting</v>
      </c>
      <c r="D474" s="6" t="str">
        <f t="shared" si="29"/>
        <v>Harvesting - Sto:lo-419-5a</v>
      </c>
      <c r="E474" s="6" t="str">
        <f t="shared" si="30"/>
        <v>Resource Harvesting - Terrestrial Harvesting “blueberries for canning; past summer and fall use” CHOA page 18 
Stó:lö</v>
      </c>
      <c r="F474" s="6" t="s">
        <v>1717</v>
      </c>
      <c r="G474" s="6" t="str">
        <f t="shared" si="31"/>
        <v>Tree</v>
      </c>
      <c r="K474" s="6">
        <v>988678.31539999996</v>
      </c>
      <c r="L474" s="6">
        <v>992022.72690000001</v>
      </c>
      <c r="M474" s="6">
        <v>644134</v>
      </c>
      <c r="N474" s="6">
        <v>5500937</v>
      </c>
      <c r="O474" s="6" t="s">
        <v>1114</v>
      </c>
      <c r="P474" s="6" t="s">
        <v>1133</v>
      </c>
      <c r="Q474" s="6" t="s">
        <v>902</v>
      </c>
      <c r="R474" s="6">
        <v>0</v>
      </c>
      <c r="S474" s="6" t="s">
        <v>1731</v>
      </c>
      <c r="T474" s="6" t="s">
        <v>1726</v>
      </c>
      <c r="U474" s="6" t="s">
        <v>1626</v>
      </c>
      <c r="W474" s="6" t="s">
        <v>912</v>
      </c>
      <c r="X474" s="6" t="s">
        <v>1624</v>
      </c>
      <c r="Y474" s="6" t="s">
        <v>1161</v>
      </c>
      <c r="Z474" s="6" t="s">
        <v>907</v>
      </c>
      <c r="AA474" s="7">
        <v>44595</v>
      </c>
      <c r="AB474" s="6" t="s">
        <v>908</v>
      </c>
      <c r="AC474" s="6" t="s">
        <v>1627</v>
      </c>
      <c r="AD474" s="6" t="s">
        <v>1627</v>
      </c>
      <c r="AE474" s="6" t="s">
        <v>1627</v>
      </c>
      <c r="AF474" s="6" t="s">
        <v>1627</v>
      </c>
      <c r="AJ474" s="6">
        <v>641819</v>
      </c>
      <c r="AK474" s="6">
        <v>5498768</v>
      </c>
      <c r="AP474" s="6" t="s">
        <v>1622</v>
      </c>
      <c r="AQ474" s="6">
        <v>149</v>
      </c>
      <c r="AR474" s="6">
        <v>3</v>
      </c>
    </row>
    <row r="475" spans="1:44" x14ac:dyDescent="0.2">
      <c r="A475" s="6">
        <v>1035388</v>
      </c>
      <c r="B475" s="6">
        <v>1035940</v>
      </c>
      <c r="C475" s="6" t="str">
        <f t="shared" si="28"/>
        <v>Harvesting</v>
      </c>
      <c r="D475" s="6" t="str">
        <f t="shared" si="29"/>
        <v>Harvesting - Sto:lo-972</v>
      </c>
      <c r="E475" s="6" t="str">
        <f t="shared" si="30"/>
        <v>Resource Harvesting - Terrestrial Harvesting [not identified in CHOA] 
Stó:lō</v>
      </c>
      <c r="F475" s="6" t="s">
        <v>1717</v>
      </c>
      <c r="G475" s="6" t="str">
        <f t="shared" si="31"/>
        <v>Tree</v>
      </c>
      <c r="K475" s="6">
        <v>1035387.905</v>
      </c>
      <c r="L475" s="6">
        <v>1035937.192</v>
      </c>
      <c r="M475" s="6">
        <v>619585</v>
      </c>
      <c r="N475" s="6">
        <v>5471286</v>
      </c>
      <c r="O475" s="6" t="s">
        <v>1114</v>
      </c>
      <c r="P475" s="6" t="s">
        <v>1251</v>
      </c>
      <c r="Q475" s="6" t="s">
        <v>902</v>
      </c>
      <c r="R475" s="6">
        <v>0</v>
      </c>
      <c r="S475" s="6" t="s">
        <v>1731</v>
      </c>
      <c r="T475" s="6" t="s">
        <v>1726</v>
      </c>
      <c r="U475" s="6" t="s">
        <v>1252</v>
      </c>
      <c r="W475" s="6" t="s">
        <v>904</v>
      </c>
      <c r="X475" s="6" t="s">
        <v>1253</v>
      </c>
      <c r="Y475" s="6" t="s">
        <v>906</v>
      </c>
      <c r="Z475" s="6" t="s">
        <v>907</v>
      </c>
      <c r="AA475" s="7">
        <v>44597</v>
      </c>
      <c r="AB475" s="6" t="s">
        <v>908</v>
      </c>
      <c r="AC475" s="6" t="s">
        <v>1140</v>
      </c>
      <c r="AD475" s="6" t="s">
        <v>1140</v>
      </c>
      <c r="AE475" s="6" t="s">
        <v>1140</v>
      </c>
      <c r="AF475" s="6" t="s">
        <v>1140</v>
      </c>
      <c r="AJ475" s="6">
        <v>619063</v>
      </c>
      <c r="AK475" s="6">
        <v>5471421</v>
      </c>
      <c r="AP475" s="6" t="s">
        <v>1637</v>
      </c>
    </row>
    <row r="476" spans="1:44" x14ac:dyDescent="0.2">
      <c r="A476" s="6">
        <v>1035388</v>
      </c>
      <c r="B476" s="6">
        <v>1035940</v>
      </c>
      <c r="C476" s="6" t="str">
        <f t="shared" si="28"/>
        <v>Harvesting</v>
      </c>
      <c r="D476" s="6" t="str">
        <f t="shared" si="29"/>
        <v>Harvesting - Sto:lo-972</v>
      </c>
      <c r="E476" s="6" t="str">
        <f t="shared" si="30"/>
        <v>Resource Harvesting - Terrestrial Harvesting [not identified in CHOA] 
Stó:lō</v>
      </c>
      <c r="F476" s="6" t="s">
        <v>1717</v>
      </c>
      <c r="G476" s="6" t="str">
        <f t="shared" si="31"/>
        <v>Tree</v>
      </c>
      <c r="K476" s="6">
        <v>1035387.905</v>
      </c>
      <c r="L476" s="6">
        <v>1035937.192</v>
      </c>
      <c r="M476" s="6">
        <v>619585</v>
      </c>
      <c r="N476" s="6">
        <v>5471286</v>
      </c>
      <c r="O476" s="6" t="s">
        <v>1114</v>
      </c>
      <c r="P476" s="6" t="s">
        <v>1251</v>
      </c>
      <c r="Q476" s="6" t="s">
        <v>902</v>
      </c>
      <c r="R476" s="6">
        <v>0</v>
      </c>
      <c r="S476" s="6" t="s">
        <v>1731</v>
      </c>
      <c r="T476" s="6" t="s">
        <v>1726</v>
      </c>
      <c r="U476" s="6" t="s">
        <v>1252</v>
      </c>
      <c r="W476" s="6" t="s">
        <v>904</v>
      </c>
      <c r="X476" s="6" t="s">
        <v>1253</v>
      </c>
      <c r="Y476" s="6" t="s">
        <v>906</v>
      </c>
      <c r="Z476" s="6" t="s">
        <v>907</v>
      </c>
      <c r="AA476" s="7">
        <v>44597</v>
      </c>
      <c r="AB476" s="6" t="s">
        <v>908</v>
      </c>
      <c r="AC476" s="6" t="s">
        <v>1140</v>
      </c>
      <c r="AD476" s="6" t="s">
        <v>1140</v>
      </c>
      <c r="AE476" s="6" t="s">
        <v>1140</v>
      </c>
      <c r="AF476" s="6" t="s">
        <v>1140</v>
      </c>
      <c r="AJ476" s="6">
        <v>619063</v>
      </c>
      <c r="AK476" s="6">
        <v>5471421</v>
      </c>
      <c r="AP476" s="6" t="s">
        <v>1637</v>
      </c>
    </row>
    <row r="477" spans="1:44" x14ac:dyDescent="0.2">
      <c r="A477" s="6">
        <v>1035388</v>
      </c>
      <c r="B477" s="6">
        <v>1035940</v>
      </c>
      <c r="C477" s="6" t="str">
        <f t="shared" si="28"/>
        <v>Harvesting</v>
      </c>
      <c r="D477" s="6" t="str">
        <f t="shared" si="29"/>
        <v>Harvesting - Sto:lo-972</v>
      </c>
      <c r="E477" s="6" t="str">
        <f t="shared" si="30"/>
        <v>Resource Harvesting - Terrestrial Harvesting [not identified in CHOA] 
Stó:lō</v>
      </c>
      <c r="F477" s="6" t="s">
        <v>1717</v>
      </c>
      <c r="G477" s="6" t="str">
        <f t="shared" si="31"/>
        <v>Tree</v>
      </c>
      <c r="K477" s="6">
        <v>1035387.905</v>
      </c>
      <c r="L477" s="6">
        <v>1035937.192</v>
      </c>
      <c r="M477" s="6">
        <v>619585</v>
      </c>
      <c r="N477" s="6">
        <v>5471286</v>
      </c>
      <c r="O477" s="6" t="s">
        <v>1114</v>
      </c>
      <c r="P477" s="6" t="s">
        <v>1251</v>
      </c>
      <c r="Q477" s="6" t="s">
        <v>902</v>
      </c>
      <c r="R477" s="6">
        <v>0</v>
      </c>
      <c r="S477" s="6" t="s">
        <v>1731</v>
      </c>
      <c r="T477" s="6" t="s">
        <v>1726</v>
      </c>
      <c r="U477" s="6" t="s">
        <v>1252</v>
      </c>
      <c r="W477" s="6" t="s">
        <v>904</v>
      </c>
      <c r="X477" s="6" t="s">
        <v>1253</v>
      </c>
      <c r="Y477" s="6" t="s">
        <v>906</v>
      </c>
      <c r="Z477" s="6" t="s">
        <v>907</v>
      </c>
      <c r="AA477" s="7">
        <v>44597</v>
      </c>
      <c r="AB477" s="6" t="s">
        <v>908</v>
      </c>
      <c r="AC477" s="6" t="s">
        <v>1140</v>
      </c>
      <c r="AD477" s="6" t="s">
        <v>1140</v>
      </c>
      <c r="AE477" s="6" t="s">
        <v>1140</v>
      </c>
      <c r="AF477" s="6" t="s">
        <v>1140</v>
      </c>
      <c r="AJ477" s="6">
        <v>619063</v>
      </c>
      <c r="AK477" s="6">
        <v>5471421</v>
      </c>
      <c r="AP477" s="6" t="s">
        <v>1637</v>
      </c>
      <c r="AQ477" s="6">
        <v>60</v>
      </c>
    </row>
    <row r="478" spans="1:44" x14ac:dyDescent="0.2">
      <c r="A478" s="6">
        <v>1035388</v>
      </c>
      <c r="B478" s="6">
        <v>1035940</v>
      </c>
      <c r="C478" s="6" t="str">
        <f t="shared" si="28"/>
        <v>Harvesting</v>
      </c>
      <c r="D478" s="6" t="str">
        <f t="shared" si="29"/>
        <v>Harvesting - Sto:lo-972</v>
      </c>
      <c r="E478" s="6" t="str">
        <f t="shared" si="30"/>
        <v>Resource Harvesting - Terrestrial Harvesting [not identified in CHOA] 
Stó:lō</v>
      </c>
      <c r="F478" s="6" t="s">
        <v>1717</v>
      </c>
      <c r="G478" s="6" t="str">
        <f t="shared" si="31"/>
        <v>Tree</v>
      </c>
      <c r="K478" s="6">
        <v>1035387.905</v>
      </c>
      <c r="L478" s="6">
        <v>1035937.192</v>
      </c>
      <c r="M478" s="6">
        <v>619585</v>
      </c>
      <c r="N478" s="6">
        <v>5471286</v>
      </c>
      <c r="O478" s="6" t="s">
        <v>1114</v>
      </c>
      <c r="P478" s="6" t="s">
        <v>1251</v>
      </c>
      <c r="Q478" s="6" t="s">
        <v>902</v>
      </c>
      <c r="R478" s="6">
        <v>0</v>
      </c>
      <c r="S478" s="6" t="s">
        <v>1731</v>
      </c>
      <c r="T478" s="6" t="s">
        <v>1726</v>
      </c>
      <c r="U478" s="6" t="s">
        <v>1252</v>
      </c>
      <c r="W478" s="6" t="s">
        <v>904</v>
      </c>
      <c r="X478" s="6" t="s">
        <v>1253</v>
      </c>
      <c r="Y478" s="6" t="s">
        <v>906</v>
      </c>
      <c r="Z478" s="6" t="s">
        <v>907</v>
      </c>
      <c r="AA478" s="7">
        <v>44597</v>
      </c>
      <c r="AB478" s="6" t="s">
        <v>908</v>
      </c>
      <c r="AC478" s="6" t="s">
        <v>1140</v>
      </c>
      <c r="AD478" s="6" t="s">
        <v>1140</v>
      </c>
      <c r="AE478" s="6" t="s">
        <v>1140</v>
      </c>
      <c r="AF478" s="6" t="s">
        <v>1140</v>
      </c>
      <c r="AJ478" s="6">
        <v>619063</v>
      </c>
      <c r="AK478" s="6">
        <v>5471421</v>
      </c>
      <c r="AP478" s="6" t="s">
        <v>1637</v>
      </c>
      <c r="AQ478" s="6">
        <v>206</v>
      </c>
      <c r="AR478" s="6">
        <v>60</v>
      </c>
    </row>
    <row r="479" spans="1:44" x14ac:dyDescent="0.2">
      <c r="A479" s="6">
        <v>993215</v>
      </c>
      <c r="B479" s="6">
        <v>995268</v>
      </c>
      <c r="C479" s="6" t="str">
        <f t="shared" si="28"/>
        <v>Harvesting</v>
      </c>
      <c r="D479" s="6" t="str">
        <f t="shared" si="29"/>
        <v>Harvesting - Sto:lo-3108</v>
      </c>
      <c r="E479" s="6" t="str">
        <f t="shared" si="30"/>
        <v>Resource Harvesting - Terrestrial Harvesting [not in CHOA] 
Stó:lō</v>
      </c>
      <c r="F479" s="6" t="s">
        <v>1717</v>
      </c>
      <c r="G479" s="6" t="str">
        <f t="shared" si="31"/>
        <v>Tree</v>
      </c>
      <c r="K479" s="6">
        <v>993214.91339999996</v>
      </c>
      <c r="L479" s="6">
        <v>995267.88370000001</v>
      </c>
      <c r="M479" s="6">
        <v>640972</v>
      </c>
      <c r="N479" s="6">
        <v>5497929</v>
      </c>
      <c r="O479" s="6" t="s">
        <v>1114</v>
      </c>
      <c r="P479" s="6" t="s">
        <v>1138</v>
      </c>
      <c r="Q479" s="6" t="s">
        <v>902</v>
      </c>
      <c r="R479" s="6">
        <v>0</v>
      </c>
      <c r="S479" s="6" t="s">
        <v>1731</v>
      </c>
      <c r="T479" s="6" t="s">
        <v>1726</v>
      </c>
      <c r="U479" s="6" t="s">
        <v>1139</v>
      </c>
      <c r="W479" s="6" t="s">
        <v>904</v>
      </c>
      <c r="X479" s="6" t="s">
        <v>1131</v>
      </c>
      <c r="Y479" s="6" t="s">
        <v>906</v>
      </c>
      <c r="Z479" s="6" t="s">
        <v>907</v>
      </c>
      <c r="AA479" s="7">
        <v>44597</v>
      </c>
      <c r="AB479" s="6" t="s">
        <v>908</v>
      </c>
      <c r="AC479" s="6" t="s">
        <v>1140</v>
      </c>
      <c r="AD479" s="6" t="s">
        <v>1140</v>
      </c>
      <c r="AE479" s="6" t="s">
        <v>1140</v>
      </c>
      <c r="AF479" s="6" t="s">
        <v>1140</v>
      </c>
      <c r="AJ479" s="6">
        <v>639485</v>
      </c>
      <c r="AK479" s="6">
        <v>5496563</v>
      </c>
      <c r="AP479" s="6" t="s">
        <v>1637</v>
      </c>
    </row>
    <row r="480" spans="1:44" x14ac:dyDescent="0.2">
      <c r="A480" s="6">
        <v>993215</v>
      </c>
      <c r="B480" s="6">
        <v>995268</v>
      </c>
      <c r="C480" s="6" t="str">
        <f t="shared" si="28"/>
        <v>Harvesting</v>
      </c>
      <c r="D480" s="6" t="str">
        <f t="shared" si="29"/>
        <v>Harvesting - Sto:lo-3108</v>
      </c>
      <c r="E480" s="6" t="str">
        <f t="shared" si="30"/>
        <v>Resource Harvesting - Terrestrial Harvesting [not in CHOA] 
Stó:lō</v>
      </c>
      <c r="F480" s="6" t="s">
        <v>1717</v>
      </c>
      <c r="G480" s="6" t="str">
        <f t="shared" si="31"/>
        <v>Tree</v>
      </c>
      <c r="K480" s="6">
        <v>993214.91339999996</v>
      </c>
      <c r="L480" s="6">
        <v>995267.88370000001</v>
      </c>
      <c r="M480" s="6">
        <v>640972</v>
      </c>
      <c r="N480" s="6">
        <v>5497929</v>
      </c>
      <c r="O480" s="6" t="s">
        <v>1114</v>
      </c>
      <c r="P480" s="6" t="s">
        <v>1138</v>
      </c>
      <c r="Q480" s="6" t="s">
        <v>902</v>
      </c>
      <c r="R480" s="6">
        <v>0</v>
      </c>
      <c r="S480" s="6" t="s">
        <v>1731</v>
      </c>
      <c r="T480" s="6" t="s">
        <v>1726</v>
      </c>
      <c r="U480" s="6" t="s">
        <v>1139</v>
      </c>
      <c r="W480" s="6" t="s">
        <v>904</v>
      </c>
      <c r="X480" s="6" t="s">
        <v>1131</v>
      </c>
      <c r="Y480" s="6" t="s">
        <v>906</v>
      </c>
      <c r="Z480" s="6" t="s">
        <v>907</v>
      </c>
      <c r="AA480" s="7">
        <v>44597</v>
      </c>
      <c r="AB480" s="6" t="s">
        <v>908</v>
      </c>
      <c r="AC480" s="6" t="s">
        <v>1140</v>
      </c>
      <c r="AD480" s="6" t="s">
        <v>1140</v>
      </c>
      <c r="AE480" s="6" t="s">
        <v>1140</v>
      </c>
      <c r="AF480" s="6" t="s">
        <v>1140</v>
      </c>
      <c r="AJ480" s="6">
        <v>639485</v>
      </c>
      <c r="AK480" s="6">
        <v>5496563</v>
      </c>
      <c r="AP480" s="6" t="s">
        <v>1637</v>
      </c>
    </row>
    <row r="481" spans="1:44" x14ac:dyDescent="0.2">
      <c r="A481" s="6">
        <v>993215</v>
      </c>
      <c r="B481" s="6">
        <v>995268</v>
      </c>
      <c r="C481" s="6" t="str">
        <f t="shared" si="28"/>
        <v>Harvesting</v>
      </c>
      <c r="D481" s="6" t="str">
        <f t="shared" si="29"/>
        <v>Harvesting - Sto:lo-3108</v>
      </c>
      <c r="E481" s="6" t="str">
        <f t="shared" si="30"/>
        <v>Resource Harvesting - Terrestrial Harvesting [not in CHOA] 
Stó:lō</v>
      </c>
      <c r="F481" s="6" t="s">
        <v>1717</v>
      </c>
      <c r="G481" s="6" t="str">
        <f t="shared" si="31"/>
        <v>Tree</v>
      </c>
      <c r="K481" s="6">
        <v>993214.91339999996</v>
      </c>
      <c r="L481" s="6">
        <v>995267.88370000001</v>
      </c>
      <c r="M481" s="6">
        <v>640972</v>
      </c>
      <c r="N481" s="6">
        <v>5497929</v>
      </c>
      <c r="O481" s="6" t="s">
        <v>1114</v>
      </c>
      <c r="P481" s="6" t="s">
        <v>1138</v>
      </c>
      <c r="Q481" s="6" t="s">
        <v>902</v>
      </c>
      <c r="R481" s="6">
        <v>0</v>
      </c>
      <c r="S481" s="6" t="s">
        <v>1731</v>
      </c>
      <c r="T481" s="6" t="s">
        <v>1726</v>
      </c>
      <c r="U481" s="6" t="s">
        <v>1139</v>
      </c>
      <c r="W481" s="6" t="s">
        <v>904</v>
      </c>
      <c r="X481" s="6" t="s">
        <v>1131</v>
      </c>
      <c r="Y481" s="6" t="s">
        <v>906</v>
      </c>
      <c r="Z481" s="6" t="s">
        <v>907</v>
      </c>
      <c r="AA481" s="7">
        <v>44597</v>
      </c>
      <c r="AB481" s="6" t="s">
        <v>908</v>
      </c>
      <c r="AC481" s="6" t="s">
        <v>1140</v>
      </c>
      <c r="AD481" s="6" t="s">
        <v>1140</v>
      </c>
      <c r="AE481" s="6" t="s">
        <v>1140</v>
      </c>
      <c r="AF481" s="6" t="s">
        <v>1140</v>
      </c>
      <c r="AJ481" s="6">
        <v>639485</v>
      </c>
      <c r="AK481" s="6">
        <v>5496563</v>
      </c>
      <c r="AP481" s="6" t="s">
        <v>1637</v>
      </c>
      <c r="AQ481" s="6">
        <v>15</v>
      </c>
    </row>
    <row r="482" spans="1:44" x14ac:dyDescent="0.2">
      <c r="A482" s="6">
        <v>993215</v>
      </c>
      <c r="B482" s="6">
        <v>995268</v>
      </c>
      <c r="C482" s="6" t="str">
        <f t="shared" si="28"/>
        <v>Harvesting</v>
      </c>
      <c r="D482" s="6" t="str">
        <f t="shared" si="29"/>
        <v>Harvesting - Sto:lo-3108</v>
      </c>
      <c r="E482" s="6" t="str">
        <f t="shared" si="30"/>
        <v>Resource Harvesting - Terrestrial Harvesting [not in CHOA] 
Stó:lō</v>
      </c>
      <c r="F482" s="6" t="s">
        <v>1717</v>
      </c>
      <c r="G482" s="6" t="str">
        <f t="shared" si="31"/>
        <v>Tree</v>
      </c>
      <c r="K482" s="6">
        <v>993214.91339999996</v>
      </c>
      <c r="L482" s="6">
        <v>995267.88370000001</v>
      </c>
      <c r="M482" s="6">
        <v>640972</v>
      </c>
      <c r="N482" s="6">
        <v>5497929</v>
      </c>
      <c r="O482" s="6" t="s">
        <v>1114</v>
      </c>
      <c r="P482" s="6" t="s">
        <v>1138</v>
      </c>
      <c r="Q482" s="6" t="s">
        <v>902</v>
      </c>
      <c r="R482" s="6">
        <v>0</v>
      </c>
      <c r="S482" s="6" t="s">
        <v>1731</v>
      </c>
      <c r="T482" s="6" t="s">
        <v>1726</v>
      </c>
      <c r="U482" s="6" t="s">
        <v>1139</v>
      </c>
      <c r="W482" s="6" t="s">
        <v>904</v>
      </c>
      <c r="X482" s="6" t="s">
        <v>1131</v>
      </c>
      <c r="Y482" s="6" t="s">
        <v>906</v>
      </c>
      <c r="Z482" s="6" t="s">
        <v>907</v>
      </c>
      <c r="AA482" s="7">
        <v>44597</v>
      </c>
      <c r="AB482" s="6" t="s">
        <v>908</v>
      </c>
      <c r="AC482" s="6" t="s">
        <v>1140</v>
      </c>
      <c r="AD482" s="6" t="s">
        <v>1140</v>
      </c>
      <c r="AE482" s="6" t="s">
        <v>1140</v>
      </c>
      <c r="AF482" s="6" t="s">
        <v>1140</v>
      </c>
      <c r="AJ482" s="6">
        <v>639485</v>
      </c>
      <c r="AK482" s="6">
        <v>5496563</v>
      </c>
      <c r="AP482" s="6" t="s">
        <v>1637</v>
      </c>
      <c r="AQ482" s="6">
        <v>161</v>
      </c>
      <c r="AR482" s="6">
        <v>15</v>
      </c>
    </row>
    <row r="483" spans="1:44" x14ac:dyDescent="0.2">
      <c r="A483" s="6">
        <v>1059020</v>
      </c>
      <c r="B483" s="6">
        <v>1064429</v>
      </c>
      <c r="C483" s="6" t="str">
        <f t="shared" si="28"/>
        <v>Harvesting</v>
      </c>
      <c r="D483" s="6" t="str">
        <f t="shared" si="29"/>
        <v xml:space="preserve">Harvesting - Sto:lo-3104
</v>
      </c>
      <c r="E483" s="6" t="str">
        <f t="shared" si="30"/>
        <v xml:space="preserve">Resource Harvesting - Terrestrial Harvesting [not included in CHOA] [Himalayan Blackberry 1058.6-1059.0, 1059.3-1059.5] 
Stó:lō
</v>
      </c>
      <c r="F483" s="6" t="s">
        <v>1717</v>
      </c>
      <c r="G483" s="6" t="str">
        <f t="shared" si="31"/>
        <v>Tree</v>
      </c>
      <c r="K483" s="6">
        <v>1059019.818</v>
      </c>
      <c r="L483" s="6">
        <v>1064428.56</v>
      </c>
      <c r="M483" s="6">
        <v>599994</v>
      </c>
      <c r="N483" s="6">
        <v>5463457</v>
      </c>
      <c r="O483" s="6" t="s">
        <v>1114</v>
      </c>
      <c r="P483" s="6" t="s">
        <v>1395</v>
      </c>
      <c r="Q483" s="6" t="s">
        <v>902</v>
      </c>
      <c r="R483" s="6">
        <v>0</v>
      </c>
      <c r="S483" s="6" t="s">
        <v>1731</v>
      </c>
      <c r="T483" s="6" t="s">
        <v>1726</v>
      </c>
      <c r="U483" s="6" t="s">
        <v>1396</v>
      </c>
      <c r="W483" s="6" t="s">
        <v>954</v>
      </c>
      <c r="X483" s="6" t="s">
        <v>1397</v>
      </c>
      <c r="Y483" s="6" t="s">
        <v>906</v>
      </c>
      <c r="Z483" s="6" t="s">
        <v>907</v>
      </c>
      <c r="AA483" s="7">
        <v>44597</v>
      </c>
      <c r="AB483" s="6" t="s">
        <v>908</v>
      </c>
      <c r="AC483" s="6" t="s">
        <v>1398</v>
      </c>
      <c r="AD483" s="6" t="s">
        <v>1398</v>
      </c>
      <c r="AE483" s="6" t="s">
        <v>1398</v>
      </c>
      <c r="AF483" s="6" t="s">
        <v>1398</v>
      </c>
      <c r="AJ483" s="6">
        <v>596808</v>
      </c>
      <c r="AK483" s="6">
        <v>5459471</v>
      </c>
      <c r="AP483" s="6" t="s">
        <v>1637</v>
      </c>
    </row>
    <row r="484" spans="1:44" x14ac:dyDescent="0.2">
      <c r="A484" s="6">
        <v>1059020</v>
      </c>
      <c r="B484" s="6">
        <v>1064429</v>
      </c>
      <c r="C484" s="6" t="str">
        <f t="shared" si="28"/>
        <v>Harvesting</v>
      </c>
      <c r="D484" s="6" t="str">
        <f t="shared" si="29"/>
        <v xml:space="preserve">Harvesting - Sto:lo-3104
</v>
      </c>
      <c r="E484" s="6" t="str">
        <f t="shared" si="30"/>
        <v xml:space="preserve">Resource Harvesting - Terrestrial Harvesting [not included in CHOA] [Himalayan Blackberry 1058.6-1059.0, 1059.3-1059.5] 
Stó:lō
</v>
      </c>
      <c r="F484" s="6" t="s">
        <v>1717</v>
      </c>
      <c r="G484" s="6" t="str">
        <f t="shared" si="31"/>
        <v>Tree</v>
      </c>
      <c r="K484" s="6">
        <v>1059019.818</v>
      </c>
      <c r="L484" s="6">
        <v>1064428.56</v>
      </c>
      <c r="M484" s="6">
        <v>599994</v>
      </c>
      <c r="N484" s="6">
        <v>5463457</v>
      </c>
      <c r="O484" s="6" t="s">
        <v>1114</v>
      </c>
      <c r="P484" s="6" t="s">
        <v>1395</v>
      </c>
      <c r="Q484" s="6" t="s">
        <v>902</v>
      </c>
      <c r="R484" s="6">
        <v>0</v>
      </c>
      <c r="S484" s="6" t="s">
        <v>1731</v>
      </c>
      <c r="T484" s="6" t="s">
        <v>1726</v>
      </c>
      <c r="U484" s="6" t="s">
        <v>1396</v>
      </c>
      <c r="W484" s="6" t="s">
        <v>954</v>
      </c>
      <c r="X484" s="6" t="s">
        <v>1397</v>
      </c>
      <c r="Y484" s="6" t="s">
        <v>906</v>
      </c>
      <c r="Z484" s="6" t="s">
        <v>907</v>
      </c>
      <c r="AA484" s="7">
        <v>44597</v>
      </c>
      <c r="AB484" s="6" t="s">
        <v>908</v>
      </c>
      <c r="AC484" s="6" t="s">
        <v>1398</v>
      </c>
      <c r="AD484" s="6" t="s">
        <v>1398</v>
      </c>
      <c r="AE484" s="6" t="s">
        <v>1398</v>
      </c>
      <c r="AF484" s="6" t="s">
        <v>1398</v>
      </c>
      <c r="AJ484" s="6">
        <v>596808</v>
      </c>
      <c r="AK484" s="6">
        <v>5459471</v>
      </c>
      <c r="AP484" s="6" t="s">
        <v>1637</v>
      </c>
    </row>
    <row r="485" spans="1:44" x14ac:dyDescent="0.2">
      <c r="A485" s="6">
        <v>1059020</v>
      </c>
      <c r="B485" s="6">
        <v>1064429</v>
      </c>
      <c r="C485" s="6" t="str">
        <f t="shared" si="28"/>
        <v>Harvesting</v>
      </c>
      <c r="D485" s="6" t="str">
        <f t="shared" si="29"/>
        <v xml:space="preserve">Harvesting - Sto:lo-3104
</v>
      </c>
      <c r="E485" s="6" t="str">
        <f t="shared" si="30"/>
        <v xml:space="preserve">Resource Harvesting - Terrestrial Harvesting [not included in CHOA] [Himalayan Blackberry 1058.6-1059.0, 1059.3-1059.5] 
Stó:lō
</v>
      </c>
      <c r="F485" s="6" t="s">
        <v>1717</v>
      </c>
      <c r="G485" s="6" t="str">
        <f t="shared" si="31"/>
        <v>Tree</v>
      </c>
      <c r="K485" s="6">
        <v>1059019.818</v>
      </c>
      <c r="L485" s="6">
        <v>1064428.56</v>
      </c>
      <c r="M485" s="6">
        <v>599994</v>
      </c>
      <c r="N485" s="6">
        <v>5463457</v>
      </c>
      <c r="O485" s="6" t="s">
        <v>1114</v>
      </c>
      <c r="P485" s="6" t="s">
        <v>1395</v>
      </c>
      <c r="Q485" s="6" t="s">
        <v>902</v>
      </c>
      <c r="R485" s="6">
        <v>0</v>
      </c>
      <c r="S485" s="6" t="s">
        <v>1731</v>
      </c>
      <c r="T485" s="6" t="s">
        <v>1726</v>
      </c>
      <c r="U485" s="6" t="s">
        <v>1396</v>
      </c>
      <c r="W485" s="6" t="s">
        <v>954</v>
      </c>
      <c r="X485" s="6" t="s">
        <v>1397</v>
      </c>
      <c r="Y485" s="6" t="s">
        <v>906</v>
      </c>
      <c r="Z485" s="6" t="s">
        <v>907</v>
      </c>
      <c r="AA485" s="7">
        <v>44597</v>
      </c>
      <c r="AB485" s="6" t="s">
        <v>908</v>
      </c>
      <c r="AC485" s="6" t="s">
        <v>1398</v>
      </c>
      <c r="AD485" s="6" t="s">
        <v>1398</v>
      </c>
      <c r="AE485" s="6" t="s">
        <v>1398</v>
      </c>
      <c r="AF485" s="6" t="s">
        <v>1398</v>
      </c>
      <c r="AJ485" s="6">
        <v>596808</v>
      </c>
      <c r="AK485" s="6">
        <v>5459471</v>
      </c>
      <c r="AP485" s="6" t="s">
        <v>1637</v>
      </c>
      <c r="AQ485" s="6">
        <v>113</v>
      </c>
    </row>
    <row r="486" spans="1:44" x14ac:dyDescent="0.2">
      <c r="A486" s="6">
        <v>1059020</v>
      </c>
      <c r="B486" s="6">
        <v>1064429</v>
      </c>
      <c r="C486" s="6" t="str">
        <f t="shared" si="28"/>
        <v>Harvesting</v>
      </c>
      <c r="D486" s="6" t="str">
        <f t="shared" si="29"/>
        <v xml:space="preserve">Harvesting - Sto:lo-3104
</v>
      </c>
      <c r="E486" s="6" t="str">
        <f t="shared" si="30"/>
        <v xml:space="preserve">Resource Harvesting - Terrestrial Harvesting [not included in CHOA] [Himalayan Blackberry 1058.6-1059.0, 1059.3-1059.5] 
Stó:lō
</v>
      </c>
      <c r="F486" s="6" t="s">
        <v>1717</v>
      </c>
      <c r="G486" s="6" t="str">
        <f t="shared" si="31"/>
        <v>Tree</v>
      </c>
      <c r="K486" s="6">
        <v>1059019.818</v>
      </c>
      <c r="L486" s="6">
        <v>1064428.56</v>
      </c>
      <c r="M486" s="6">
        <v>599994</v>
      </c>
      <c r="N486" s="6">
        <v>5463457</v>
      </c>
      <c r="O486" s="6" t="s">
        <v>1114</v>
      </c>
      <c r="P486" s="6" t="s">
        <v>1395</v>
      </c>
      <c r="Q486" s="6" t="s">
        <v>902</v>
      </c>
      <c r="R486" s="6">
        <v>0</v>
      </c>
      <c r="S486" s="6" t="s">
        <v>1731</v>
      </c>
      <c r="T486" s="6" t="s">
        <v>1726</v>
      </c>
      <c r="U486" s="6" t="s">
        <v>1396</v>
      </c>
      <c r="W486" s="6" t="s">
        <v>954</v>
      </c>
      <c r="X486" s="6" t="s">
        <v>1397</v>
      </c>
      <c r="Y486" s="6" t="s">
        <v>906</v>
      </c>
      <c r="Z486" s="6" t="s">
        <v>907</v>
      </c>
      <c r="AA486" s="7">
        <v>44597</v>
      </c>
      <c r="AB486" s="6" t="s">
        <v>908</v>
      </c>
      <c r="AC486" s="6" t="s">
        <v>1398</v>
      </c>
      <c r="AD486" s="6" t="s">
        <v>1398</v>
      </c>
      <c r="AE486" s="6" t="s">
        <v>1398</v>
      </c>
      <c r="AF486" s="6" t="s">
        <v>1398</v>
      </c>
      <c r="AJ486" s="6">
        <v>596808</v>
      </c>
      <c r="AK486" s="6">
        <v>5459471</v>
      </c>
      <c r="AP486" s="6" t="s">
        <v>1637</v>
      </c>
      <c r="AQ486" s="6">
        <v>259</v>
      </c>
      <c r="AR486" s="6">
        <v>113</v>
      </c>
    </row>
    <row r="487" spans="1:44" x14ac:dyDescent="0.2">
      <c r="A487" s="6">
        <v>988675</v>
      </c>
      <c r="B487" s="6">
        <v>997645</v>
      </c>
      <c r="C487" s="6" t="str">
        <f t="shared" si="28"/>
        <v>Harvesting</v>
      </c>
      <c r="D487" s="6" t="str">
        <f t="shared" si="29"/>
        <v>Harvesting - Sto:lo-73-5a</v>
      </c>
      <c r="E487" s="6" t="str">
        <f t="shared" si="30"/>
        <v>Resource Harvesting - Terrestrial Harvesting, “blueberries and huckleberries for winter and immediate use; past, present, and future use” CHOA p. 18 (in OGMA 994.10-994.300) 
Stó:lö</v>
      </c>
      <c r="F487" s="6" t="s">
        <v>1717</v>
      </c>
      <c r="G487" s="6" t="str">
        <f t="shared" si="31"/>
        <v>Tree</v>
      </c>
      <c r="K487" s="6">
        <v>988678.31539999996</v>
      </c>
      <c r="L487" s="6">
        <v>997644.32129999995</v>
      </c>
      <c r="M487" s="6">
        <v>644134</v>
      </c>
      <c r="N487" s="6">
        <v>5500937</v>
      </c>
      <c r="O487" s="6" t="s">
        <v>1114</v>
      </c>
      <c r="P487" s="6" t="s">
        <v>1628</v>
      </c>
      <c r="Q487" s="6" t="s">
        <v>902</v>
      </c>
      <c r="R487" s="6">
        <v>0</v>
      </c>
      <c r="S487" s="6" t="s">
        <v>1731</v>
      </c>
      <c r="T487" s="6" t="s">
        <v>1726</v>
      </c>
      <c r="U487" s="6" t="s">
        <v>1119</v>
      </c>
      <c r="W487" s="6" t="s">
        <v>1629</v>
      </c>
      <c r="X487" s="6" t="s">
        <v>1624</v>
      </c>
      <c r="Y487" s="6" t="s">
        <v>1161</v>
      </c>
      <c r="Z487" s="6" t="s">
        <v>907</v>
      </c>
      <c r="AA487" s="7">
        <v>44595</v>
      </c>
      <c r="AB487" s="6" t="s">
        <v>1621</v>
      </c>
      <c r="AC487" s="6" t="s">
        <v>1630</v>
      </c>
      <c r="AD487" s="6" t="s">
        <v>1630</v>
      </c>
      <c r="AE487" s="6" t="s">
        <v>1630</v>
      </c>
      <c r="AF487" s="6" t="s">
        <v>1630</v>
      </c>
      <c r="AJ487" s="6">
        <v>637785</v>
      </c>
      <c r="AK487" s="6">
        <v>5495009</v>
      </c>
      <c r="AP487" s="6" t="s">
        <v>1622</v>
      </c>
    </row>
    <row r="488" spans="1:44" x14ac:dyDescent="0.2">
      <c r="A488" s="6">
        <v>988675</v>
      </c>
      <c r="B488" s="6">
        <v>997645</v>
      </c>
      <c r="C488" s="6" t="str">
        <f t="shared" si="28"/>
        <v>Harvesting</v>
      </c>
      <c r="D488" s="6" t="str">
        <f t="shared" si="29"/>
        <v>Harvesting - Sto:lo-73-5a</v>
      </c>
      <c r="E488" s="6" t="str">
        <f t="shared" si="30"/>
        <v>Resource Harvesting - Terrestrial Harvesting, “blueberries and huckleberries for winter and immediate use; past, present, and future use” CHOA p. 18 (in OGMA 994.10-994.300) 
Stó:lö</v>
      </c>
      <c r="F488" s="6" t="s">
        <v>1717</v>
      </c>
      <c r="G488" s="6" t="str">
        <f t="shared" si="31"/>
        <v>Tree</v>
      </c>
      <c r="K488" s="6">
        <v>988678.31539999996</v>
      </c>
      <c r="L488" s="6">
        <v>997644.32129999995</v>
      </c>
      <c r="M488" s="6">
        <v>644134</v>
      </c>
      <c r="N488" s="6">
        <v>5500937</v>
      </c>
      <c r="O488" s="6" t="s">
        <v>1114</v>
      </c>
      <c r="P488" s="6" t="s">
        <v>1628</v>
      </c>
      <c r="Q488" s="6" t="s">
        <v>902</v>
      </c>
      <c r="R488" s="6">
        <v>0</v>
      </c>
      <c r="S488" s="6" t="s">
        <v>1731</v>
      </c>
      <c r="T488" s="6" t="s">
        <v>1726</v>
      </c>
      <c r="U488" s="6" t="s">
        <v>1119</v>
      </c>
      <c r="W488" s="6" t="s">
        <v>1629</v>
      </c>
      <c r="X488" s="6" t="s">
        <v>1624</v>
      </c>
      <c r="Y488" s="6" t="s">
        <v>1161</v>
      </c>
      <c r="Z488" s="6" t="s">
        <v>907</v>
      </c>
      <c r="AA488" s="7">
        <v>44595</v>
      </c>
      <c r="AB488" s="6" t="s">
        <v>1621</v>
      </c>
      <c r="AC488" s="6" t="s">
        <v>1630</v>
      </c>
      <c r="AD488" s="6" t="s">
        <v>1630</v>
      </c>
      <c r="AE488" s="6" t="s">
        <v>1630</v>
      </c>
      <c r="AF488" s="6" t="s">
        <v>1630</v>
      </c>
      <c r="AJ488" s="6">
        <v>637785</v>
      </c>
      <c r="AK488" s="6">
        <v>5495009</v>
      </c>
      <c r="AP488" s="6" t="s">
        <v>1622</v>
      </c>
    </row>
    <row r="489" spans="1:44" x14ac:dyDescent="0.2">
      <c r="A489" s="6">
        <v>988675</v>
      </c>
      <c r="B489" s="6">
        <v>997645</v>
      </c>
      <c r="C489" s="6" t="str">
        <f t="shared" si="28"/>
        <v>Harvesting</v>
      </c>
      <c r="D489" s="6" t="str">
        <f t="shared" si="29"/>
        <v>Harvesting - Sto:lo-73-5a</v>
      </c>
      <c r="E489" s="6" t="str">
        <f t="shared" si="30"/>
        <v>Resource Harvesting - Terrestrial Harvesting, “blueberries and huckleberries for winter and immediate use; past, present, and future use” CHOA p. 18 (in OGMA 994.10-994.300) 
Stó:lö</v>
      </c>
      <c r="F489" s="6" t="s">
        <v>1717</v>
      </c>
      <c r="G489" s="6" t="str">
        <f t="shared" si="31"/>
        <v>Tree</v>
      </c>
      <c r="K489" s="6">
        <v>988678.31539999996</v>
      </c>
      <c r="L489" s="6">
        <v>997644.32129999995</v>
      </c>
      <c r="M489" s="6">
        <v>644134</v>
      </c>
      <c r="N489" s="6">
        <v>5500937</v>
      </c>
      <c r="O489" s="6" t="s">
        <v>1114</v>
      </c>
      <c r="P489" s="6" t="s">
        <v>1628</v>
      </c>
      <c r="Q489" s="6" t="s">
        <v>902</v>
      </c>
      <c r="R489" s="6">
        <v>0</v>
      </c>
      <c r="S489" s="6" t="s">
        <v>1731</v>
      </c>
      <c r="T489" s="6" t="s">
        <v>1726</v>
      </c>
      <c r="U489" s="6" t="s">
        <v>1119</v>
      </c>
      <c r="W489" s="6" t="s">
        <v>1629</v>
      </c>
      <c r="X489" s="6" t="s">
        <v>1624</v>
      </c>
      <c r="Y489" s="6" t="s">
        <v>1161</v>
      </c>
      <c r="Z489" s="6" t="s">
        <v>907</v>
      </c>
      <c r="AA489" s="7">
        <v>44595</v>
      </c>
      <c r="AB489" s="6" t="s">
        <v>1621</v>
      </c>
      <c r="AC489" s="6" t="s">
        <v>1630</v>
      </c>
      <c r="AD489" s="6" t="s">
        <v>1630</v>
      </c>
      <c r="AE489" s="6" t="s">
        <v>1630</v>
      </c>
      <c r="AF489" s="6" t="s">
        <v>1630</v>
      </c>
      <c r="AJ489" s="6">
        <v>637785</v>
      </c>
      <c r="AK489" s="6">
        <v>5495009</v>
      </c>
      <c r="AP489" s="6" t="s">
        <v>1622</v>
      </c>
      <c r="AQ489" s="6">
        <v>4</v>
      </c>
    </row>
    <row r="490" spans="1:44" x14ac:dyDescent="0.2">
      <c r="A490" s="6">
        <v>988675</v>
      </c>
      <c r="B490" s="6">
        <v>997645</v>
      </c>
      <c r="C490" s="6" t="str">
        <f t="shared" si="28"/>
        <v>Harvesting</v>
      </c>
      <c r="D490" s="6" t="str">
        <f t="shared" si="29"/>
        <v>Harvesting - Sto:lo-73-5a</v>
      </c>
      <c r="E490" s="6" t="str">
        <f t="shared" si="30"/>
        <v>Resource Harvesting - Terrestrial Harvesting, “blueberries and huckleberries for winter and immediate use; past, present, and future use” CHOA p. 18 (in OGMA 994.10-994.300) 
Stó:lö</v>
      </c>
      <c r="F490" s="6" t="s">
        <v>1717</v>
      </c>
      <c r="G490" s="6" t="str">
        <f t="shared" si="31"/>
        <v>Tree</v>
      </c>
      <c r="K490" s="6">
        <v>988678.31539999996</v>
      </c>
      <c r="L490" s="6">
        <v>997644.32129999995</v>
      </c>
      <c r="M490" s="6">
        <v>644134</v>
      </c>
      <c r="N490" s="6">
        <v>5500937</v>
      </c>
      <c r="O490" s="6" t="s">
        <v>1114</v>
      </c>
      <c r="P490" s="6" t="s">
        <v>1628</v>
      </c>
      <c r="Q490" s="6" t="s">
        <v>902</v>
      </c>
      <c r="R490" s="6">
        <v>0</v>
      </c>
      <c r="S490" s="6" t="s">
        <v>1731</v>
      </c>
      <c r="T490" s="6" t="s">
        <v>1726</v>
      </c>
      <c r="U490" s="6" t="s">
        <v>1119</v>
      </c>
      <c r="W490" s="6" t="s">
        <v>1629</v>
      </c>
      <c r="X490" s="6" t="s">
        <v>1624</v>
      </c>
      <c r="Y490" s="6" t="s">
        <v>1161</v>
      </c>
      <c r="Z490" s="6" t="s">
        <v>907</v>
      </c>
      <c r="AA490" s="7">
        <v>44595</v>
      </c>
      <c r="AB490" s="6" t="s">
        <v>1621</v>
      </c>
      <c r="AC490" s="6" t="s">
        <v>1630</v>
      </c>
      <c r="AD490" s="6" t="s">
        <v>1630</v>
      </c>
      <c r="AE490" s="6" t="s">
        <v>1630</v>
      </c>
      <c r="AF490" s="6" t="s">
        <v>1630</v>
      </c>
      <c r="AJ490" s="6">
        <v>637785</v>
      </c>
      <c r="AK490" s="6">
        <v>5495009</v>
      </c>
      <c r="AP490" s="6" t="s">
        <v>1622</v>
      </c>
      <c r="AQ490" s="6">
        <v>150</v>
      </c>
      <c r="AR490" s="6">
        <v>4</v>
      </c>
    </row>
    <row r="491" spans="1:44" x14ac:dyDescent="0.2">
      <c r="A491" s="6">
        <v>1074369</v>
      </c>
      <c r="B491" s="6">
        <v>1074378</v>
      </c>
      <c r="C491" s="6" t="str">
        <f t="shared" si="28"/>
        <v>Harvesting</v>
      </c>
      <c r="D491" s="6" t="str">
        <f t="shared" si="29"/>
        <v>Harvesting - Sto:lo-1025</v>
      </c>
      <c r="E491" s="6" t="str">
        <f t="shared" si="30"/>
        <v>Resource Harvesting - Travel (not included in the CHOA) 
Stó:lō</v>
      </c>
      <c r="F491" s="6" t="s">
        <v>1717</v>
      </c>
      <c r="G491" s="6" t="str">
        <f t="shared" si="31"/>
        <v>Tree</v>
      </c>
      <c r="K491" s="6">
        <v>1074368.588</v>
      </c>
      <c r="L491" s="6">
        <v>1074377.7949999999</v>
      </c>
      <c r="M491" s="6">
        <v>593569</v>
      </c>
      <c r="N491" s="6">
        <v>5450903</v>
      </c>
      <c r="O491" s="6" t="s">
        <v>1114</v>
      </c>
      <c r="P491" s="6" t="s">
        <v>1465</v>
      </c>
      <c r="Q491" s="6" t="s">
        <v>902</v>
      </c>
      <c r="R491" s="6">
        <v>0</v>
      </c>
      <c r="S491" s="6" t="s">
        <v>1731</v>
      </c>
      <c r="T491" s="6" t="s">
        <v>1726</v>
      </c>
      <c r="U491" s="6" t="s">
        <v>1466</v>
      </c>
      <c r="W491" s="6" t="s">
        <v>965</v>
      </c>
      <c r="X491" s="6" t="s">
        <v>1467</v>
      </c>
      <c r="Y491" s="6" t="s">
        <v>906</v>
      </c>
      <c r="Z491" s="6" t="s">
        <v>907</v>
      </c>
      <c r="AA491" s="7">
        <v>44597</v>
      </c>
      <c r="AB491" s="6" t="s">
        <v>908</v>
      </c>
      <c r="AC491" s="6" t="s">
        <v>1149</v>
      </c>
      <c r="AD491" s="6" t="s">
        <v>1149</v>
      </c>
      <c r="AE491" s="6" t="s">
        <v>1149</v>
      </c>
      <c r="AF491" s="6" t="s">
        <v>1149</v>
      </c>
      <c r="AJ491" s="6">
        <v>593562</v>
      </c>
      <c r="AK491" s="6">
        <v>5450897</v>
      </c>
      <c r="AP491" s="6" t="s">
        <v>1637</v>
      </c>
    </row>
    <row r="492" spans="1:44" x14ac:dyDescent="0.2">
      <c r="A492" s="6">
        <v>1074369</v>
      </c>
      <c r="B492" s="6">
        <v>1074378</v>
      </c>
      <c r="C492" s="6" t="str">
        <f t="shared" si="28"/>
        <v>Harvesting</v>
      </c>
      <c r="D492" s="6" t="str">
        <f t="shared" si="29"/>
        <v>Harvesting - Sto:lo-1112</v>
      </c>
      <c r="E492" s="6" t="str">
        <f t="shared" si="30"/>
        <v>Resource Harvesting - Travel (not included in the CHOA) 
Stó:lō</v>
      </c>
      <c r="F492" s="6" t="s">
        <v>1717</v>
      </c>
      <c r="G492" s="6" t="str">
        <f t="shared" si="31"/>
        <v>Tree</v>
      </c>
      <c r="K492" s="6">
        <v>1074368.588</v>
      </c>
      <c r="L492" s="6">
        <v>1074377.7949999999</v>
      </c>
      <c r="M492" s="6">
        <v>593569</v>
      </c>
      <c r="N492" s="6">
        <v>5450903</v>
      </c>
      <c r="O492" s="6" t="s">
        <v>1114</v>
      </c>
      <c r="P492" s="6" t="s">
        <v>1468</v>
      </c>
      <c r="Q492" s="6" t="s">
        <v>902</v>
      </c>
      <c r="R492" s="6">
        <v>0</v>
      </c>
      <c r="S492" s="6" t="s">
        <v>1731</v>
      </c>
      <c r="T492" s="6" t="s">
        <v>1726</v>
      </c>
      <c r="U492" s="6" t="s">
        <v>1466</v>
      </c>
      <c r="W492" s="6" t="s">
        <v>965</v>
      </c>
      <c r="X492" s="6" t="s">
        <v>1469</v>
      </c>
      <c r="Y492" s="6" t="s">
        <v>906</v>
      </c>
      <c r="Z492" s="6" t="s">
        <v>907</v>
      </c>
      <c r="AA492" s="7">
        <v>44597</v>
      </c>
      <c r="AB492" s="6" t="s">
        <v>908</v>
      </c>
      <c r="AC492" s="6" t="s">
        <v>1149</v>
      </c>
      <c r="AD492" s="6" t="s">
        <v>1149</v>
      </c>
      <c r="AE492" s="6" t="s">
        <v>1149</v>
      </c>
      <c r="AF492" s="6" t="s">
        <v>1149</v>
      </c>
      <c r="AJ492" s="6">
        <v>593562</v>
      </c>
      <c r="AK492" s="6">
        <v>5450897</v>
      </c>
      <c r="AP492" s="6" t="s">
        <v>1637</v>
      </c>
    </row>
    <row r="493" spans="1:44" x14ac:dyDescent="0.2">
      <c r="A493" s="6">
        <v>1074557</v>
      </c>
      <c r="B493" s="6">
        <v>1074724</v>
      </c>
      <c r="C493" s="6" t="str">
        <f t="shared" si="28"/>
        <v>Harvesting</v>
      </c>
      <c r="D493" s="6" t="str">
        <f t="shared" si="29"/>
        <v>Harvesting - Sto:lo-X6</v>
      </c>
      <c r="E493" s="6" t="str">
        <f t="shared" si="30"/>
        <v>Resource Harvesting - Travel (not included in the CHOA) 
Stó:lō</v>
      </c>
      <c r="F493" s="6" t="s">
        <v>1717</v>
      </c>
      <c r="G493" s="6" t="str">
        <f t="shared" si="31"/>
        <v>Tree</v>
      </c>
      <c r="K493" s="6">
        <v>1074556.196</v>
      </c>
      <c r="L493" s="6">
        <v>1074723.8060000001</v>
      </c>
      <c r="M493" s="6">
        <v>593420</v>
      </c>
      <c r="N493" s="6">
        <v>5450789</v>
      </c>
      <c r="O493" s="6" t="s">
        <v>1114</v>
      </c>
      <c r="P493" s="6" t="s">
        <v>1470</v>
      </c>
      <c r="Q493" s="6" t="s">
        <v>902</v>
      </c>
      <c r="R493" s="6">
        <v>0</v>
      </c>
      <c r="S493" s="6" t="s">
        <v>1731</v>
      </c>
      <c r="T493" s="6" t="s">
        <v>1726</v>
      </c>
      <c r="U493" s="6" t="s">
        <v>1466</v>
      </c>
      <c r="W493" s="6" t="s">
        <v>965</v>
      </c>
      <c r="X493" s="6" t="s">
        <v>1471</v>
      </c>
      <c r="Y493" s="6" t="s">
        <v>906</v>
      </c>
      <c r="Z493" s="6" t="s">
        <v>907</v>
      </c>
      <c r="AA493" s="7">
        <v>44597</v>
      </c>
      <c r="AB493" s="6" t="s">
        <v>908</v>
      </c>
      <c r="AC493" s="6" t="s">
        <v>1149</v>
      </c>
      <c r="AD493" s="6" t="s">
        <v>1149</v>
      </c>
      <c r="AE493" s="6" t="s">
        <v>1149</v>
      </c>
      <c r="AF493" s="6" t="s">
        <v>1149</v>
      </c>
      <c r="AJ493" s="6">
        <v>593287</v>
      </c>
      <c r="AK493" s="6">
        <v>5450687</v>
      </c>
      <c r="AP493" s="6" t="s">
        <v>1637</v>
      </c>
    </row>
    <row r="494" spans="1:44" x14ac:dyDescent="0.2">
      <c r="A494" s="6">
        <v>1074369</v>
      </c>
      <c r="B494" s="6">
        <v>1074378</v>
      </c>
      <c r="C494" s="6" t="str">
        <f t="shared" si="28"/>
        <v>Harvesting</v>
      </c>
      <c r="D494" s="6" t="str">
        <f t="shared" si="29"/>
        <v>Harvesting - Sto:lo-1025</v>
      </c>
      <c r="E494" s="6" t="str">
        <f t="shared" si="30"/>
        <v>Resource Harvesting - Travel (not included in the CHOA) 
Stó:lō</v>
      </c>
      <c r="F494" s="6" t="s">
        <v>1717</v>
      </c>
      <c r="G494" s="6" t="str">
        <f t="shared" si="31"/>
        <v>Tree</v>
      </c>
      <c r="K494" s="6">
        <v>1074368.588</v>
      </c>
      <c r="L494" s="6">
        <v>1074377.7949999999</v>
      </c>
      <c r="M494" s="6">
        <v>593569</v>
      </c>
      <c r="N494" s="6">
        <v>5450903</v>
      </c>
      <c r="O494" s="6" t="s">
        <v>1114</v>
      </c>
      <c r="P494" s="6" t="s">
        <v>1465</v>
      </c>
      <c r="Q494" s="6" t="s">
        <v>902</v>
      </c>
      <c r="R494" s="6">
        <v>0</v>
      </c>
      <c r="S494" s="6" t="s">
        <v>1731</v>
      </c>
      <c r="T494" s="6" t="s">
        <v>1726</v>
      </c>
      <c r="U494" s="6" t="s">
        <v>1466</v>
      </c>
      <c r="W494" s="6" t="s">
        <v>965</v>
      </c>
      <c r="X494" s="6" t="s">
        <v>1467</v>
      </c>
      <c r="Y494" s="6" t="s">
        <v>906</v>
      </c>
      <c r="Z494" s="6" t="s">
        <v>907</v>
      </c>
      <c r="AA494" s="7">
        <v>44597</v>
      </c>
      <c r="AB494" s="6" t="s">
        <v>908</v>
      </c>
      <c r="AC494" s="6" t="s">
        <v>1149</v>
      </c>
      <c r="AD494" s="6" t="s">
        <v>1149</v>
      </c>
      <c r="AE494" s="6" t="s">
        <v>1149</v>
      </c>
      <c r="AF494" s="6" t="s">
        <v>1149</v>
      </c>
      <c r="AJ494" s="6">
        <v>593562</v>
      </c>
      <c r="AK494" s="6">
        <v>5450897</v>
      </c>
      <c r="AP494" s="6" t="s">
        <v>1637</v>
      </c>
    </row>
    <row r="495" spans="1:44" x14ac:dyDescent="0.2">
      <c r="A495" s="6">
        <v>1074369</v>
      </c>
      <c r="B495" s="6">
        <v>1074378</v>
      </c>
      <c r="C495" s="6" t="str">
        <f t="shared" si="28"/>
        <v>Harvesting</v>
      </c>
      <c r="D495" s="6" t="str">
        <f t="shared" si="29"/>
        <v>Harvesting - Sto:lo-1112</v>
      </c>
      <c r="E495" s="6" t="str">
        <f t="shared" si="30"/>
        <v>Resource Harvesting - Travel (not included in the CHOA) 
Stó:lō</v>
      </c>
      <c r="F495" s="6" t="s">
        <v>1717</v>
      </c>
      <c r="G495" s="6" t="str">
        <f t="shared" si="31"/>
        <v>Tree</v>
      </c>
      <c r="K495" s="6">
        <v>1074368.588</v>
      </c>
      <c r="L495" s="6">
        <v>1074377.7949999999</v>
      </c>
      <c r="M495" s="6">
        <v>593569</v>
      </c>
      <c r="N495" s="6">
        <v>5450903</v>
      </c>
      <c r="O495" s="6" t="s">
        <v>1114</v>
      </c>
      <c r="P495" s="6" t="s">
        <v>1468</v>
      </c>
      <c r="Q495" s="6" t="s">
        <v>902</v>
      </c>
      <c r="R495" s="6">
        <v>0</v>
      </c>
      <c r="S495" s="6" t="s">
        <v>1731</v>
      </c>
      <c r="T495" s="6" t="s">
        <v>1726</v>
      </c>
      <c r="U495" s="6" t="s">
        <v>1466</v>
      </c>
      <c r="W495" s="6" t="s">
        <v>965</v>
      </c>
      <c r="X495" s="6" t="s">
        <v>1469</v>
      </c>
      <c r="Y495" s="6" t="s">
        <v>906</v>
      </c>
      <c r="Z495" s="6" t="s">
        <v>907</v>
      </c>
      <c r="AA495" s="7">
        <v>44597</v>
      </c>
      <c r="AB495" s="6" t="s">
        <v>908</v>
      </c>
      <c r="AC495" s="6" t="s">
        <v>1149</v>
      </c>
      <c r="AD495" s="6" t="s">
        <v>1149</v>
      </c>
      <c r="AE495" s="6" t="s">
        <v>1149</v>
      </c>
      <c r="AF495" s="6" t="s">
        <v>1149</v>
      </c>
      <c r="AJ495" s="6">
        <v>593562</v>
      </c>
      <c r="AK495" s="6">
        <v>5450897</v>
      </c>
      <c r="AP495" s="6" t="s">
        <v>1637</v>
      </c>
    </row>
    <row r="496" spans="1:44" x14ac:dyDescent="0.2">
      <c r="A496" s="6">
        <v>1074557</v>
      </c>
      <c r="B496" s="6">
        <v>1074724</v>
      </c>
      <c r="C496" s="6" t="str">
        <f t="shared" si="28"/>
        <v>Harvesting</v>
      </c>
      <c r="D496" s="6" t="str">
        <f t="shared" si="29"/>
        <v>Harvesting - Sto:lo-X6</v>
      </c>
      <c r="E496" s="6" t="str">
        <f t="shared" si="30"/>
        <v>Resource Harvesting - Travel (not included in the CHOA) 
Stó:lō</v>
      </c>
      <c r="F496" s="6" t="s">
        <v>1717</v>
      </c>
      <c r="G496" s="6" t="str">
        <f t="shared" si="31"/>
        <v>Tree</v>
      </c>
      <c r="K496" s="6">
        <v>1074556.196</v>
      </c>
      <c r="L496" s="6">
        <v>1074723.8060000001</v>
      </c>
      <c r="M496" s="6">
        <v>593420</v>
      </c>
      <c r="N496" s="6">
        <v>5450789</v>
      </c>
      <c r="O496" s="6" t="s">
        <v>1114</v>
      </c>
      <c r="P496" s="6" t="s">
        <v>1470</v>
      </c>
      <c r="Q496" s="6" t="s">
        <v>902</v>
      </c>
      <c r="R496" s="6">
        <v>0</v>
      </c>
      <c r="S496" s="6" t="s">
        <v>1731</v>
      </c>
      <c r="T496" s="6" t="s">
        <v>1726</v>
      </c>
      <c r="U496" s="6" t="s">
        <v>1466</v>
      </c>
      <c r="W496" s="6" t="s">
        <v>965</v>
      </c>
      <c r="X496" s="6" t="s">
        <v>1471</v>
      </c>
      <c r="Y496" s="6" t="s">
        <v>906</v>
      </c>
      <c r="Z496" s="6" t="s">
        <v>907</v>
      </c>
      <c r="AA496" s="7">
        <v>44597</v>
      </c>
      <c r="AB496" s="6" t="s">
        <v>908</v>
      </c>
      <c r="AC496" s="6" t="s">
        <v>1149</v>
      </c>
      <c r="AD496" s="6" t="s">
        <v>1149</v>
      </c>
      <c r="AE496" s="6" t="s">
        <v>1149</v>
      </c>
      <c r="AF496" s="6" t="s">
        <v>1149</v>
      </c>
      <c r="AJ496" s="6">
        <v>593287</v>
      </c>
      <c r="AK496" s="6">
        <v>5450687</v>
      </c>
      <c r="AP496" s="6" t="s">
        <v>1637</v>
      </c>
    </row>
    <row r="497" spans="1:44" x14ac:dyDescent="0.2">
      <c r="A497" s="6">
        <v>1074369</v>
      </c>
      <c r="B497" s="6">
        <v>1074378</v>
      </c>
      <c r="C497" s="6" t="str">
        <f t="shared" si="28"/>
        <v>Harvesting</v>
      </c>
      <c r="D497" s="6" t="str">
        <f t="shared" si="29"/>
        <v>Harvesting - Sto:lo-1025</v>
      </c>
      <c r="E497" s="6" t="str">
        <f t="shared" si="30"/>
        <v>Resource Harvesting - Travel (not included in the CHOA) 
Stó:lō</v>
      </c>
      <c r="F497" s="6" t="s">
        <v>1717</v>
      </c>
      <c r="G497" s="6" t="str">
        <f t="shared" si="31"/>
        <v>Tree</v>
      </c>
      <c r="K497" s="6">
        <v>1074368.588</v>
      </c>
      <c r="L497" s="6">
        <v>1074377.7949999999</v>
      </c>
      <c r="M497" s="6">
        <v>593569</v>
      </c>
      <c r="N497" s="6">
        <v>5450903</v>
      </c>
      <c r="O497" s="6" t="s">
        <v>1114</v>
      </c>
      <c r="P497" s="6" t="s">
        <v>1465</v>
      </c>
      <c r="Q497" s="6" t="s">
        <v>902</v>
      </c>
      <c r="R497" s="6">
        <v>0</v>
      </c>
      <c r="S497" s="6" t="s">
        <v>1731</v>
      </c>
      <c r="T497" s="6" t="s">
        <v>1726</v>
      </c>
      <c r="U497" s="6" t="s">
        <v>1466</v>
      </c>
      <c r="W497" s="6" t="s">
        <v>965</v>
      </c>
      <c r="X497" s="6" t="s">
        <v>1467</v>
      </c>
      <c r="Y497" s="6" t="s">
        <v>906</v>
      </c>
      <c r="Z497" s="6" t="s">
        <v>907</v>
      </c>
      <c r="AA497" s="7">
        <v>44597</v>
      </c>
      <c r="AB497" s="6" t="s">
        <v>908</v>
      </c>
      <c r="AC497" s="6" t="s">
        <v>1149</v>
      </c>
      <c r="AD497" s="6" t="s">
        <v>1149</v>
      </c>
      <c r="AE497" s="6" t="s">
        <v>1149</v>
      </c>
      <c r="AF497" s="6" t="s">
        <v>1149</v>
      </c>
      <c r="AJ497" s="6">
        <v>593562</v>
      </c>
      <c r="AK497" s="6">
        <v>5450897</v>
      </c>
      <c r="AP497" s="6" t="s">
        <v>1637</v>
      </c>
      <c r="AQ497" s="6">
        <v>140</v>
      </c>
    </row>
    <row r="498" spans="1:44" x14ac:dyDescent="0.2">
      <c r="A498" s="6">
        <v>1074369</v>
      </c>
      <c r="B498" s="6">
        <v>1074378</v>
      </c>
      <c r="C498" s="6" t="str">
        <f t="shared" si="28"/>
        <v>Harvesting</v>
      </c>
      <c r="D498" s="6" t="str">
        <f t="shared" si="29"/>
        <v>Harvesting - Sto:lo-1112</v>
      </c>
      <c r="E498" s="6" t="str">
        <f t="shared" si="30"/>
        <v>Resource Harvesting - Travel (not included in the CHOA) 
Stó:lō</v>
      </c>
      <c r="F498" s="6" t="s">
        <v>1717</v>
      </c>
      <c r="G498" s="6" t="str">
        <f t="shared" si="31"/>
        <v>Tree</v>
      </c>
      <c r="K498" s="6">
        <v>1074368.588</v>
      </c>
      <c r="L498" s="6">
        <v>1074377.7949999999</v>
      </c>
      <c r="M498" s="6">
        <v>593569</v>
      </c>
      <c r="N498" s="6">
        <v>5450903</v>
      </c>
      <c r="O498" s="6" t="s">
        <v>1114</v>
      </c>
      <c r="P498" s="6" t="s">
        <v>1468</v>
      </c>
      <c r="Q498" s="6" t="s">
        <v>902</v>
      </c>
      <c r="R498" s="6">
        <v>0</v>
      </c>
      <c r="S498" s="6" t="s">
        <v>1731</v>
      </c>
      <c r="T498" s="6" t="s">
        <v>1726</v>
      </c>
      <c r="U498" s="6" t="s">
        <v>1466</v>
      </c>
      <c r="W498" s="6" t="s">
        <v>965</v>
      </c>
      <c r="X498" s="6" t="s">
        <v>1469</v>
      </c>
      <c r="Y498" s="6" t="s">
        <v>906</v>
      </c>
      <c r="Z498" s="6" t="s">
        <v>907</v>
      </c>
      <c r="AA498" s="7">
        <v>44597</v>
      </c>
      <c r="AB498" s="6" t="s">
        <v>908</v>
      </c>
      <c r="AC498" s="6" t="s">
        <v>1149</v>
      </c>
      <c r="AD498" s="6" t="s">
        <v>1149</v>
      </c>
      <c r="AE498" s="6" t="s">
        <v>1149</v>
      </c>
      <c r="AF498" s="6" t="s">
        <v>1149</v>
      </c>
      <c r="AJ498" s="6">
        <v>593562</v>
      </c>
      <c r="AK498" s="6">
        <v>5450897</v>
      </c>
      <c r="AP498" s="6" t="s">
        <v>1637</v>
      </c>
      <c r="AQ498" s="6">
        <v>141</v>
      </c>
    </row>
    <row r="499" spans="1:44" x14ac:dyDescent="0.2">
      <c r="A499" s="6">
        <v>1074557</v>
      </c>
      <c r="B499" s="6">
        <v>1074724</v>
      </c>
      <c r="C499" s="6" t="str">
        <f t="shared" si="28"/>
        <v>Harvesting</v>
      </c>
      <c r="D499" s="6" t="str">
        <f t="shared" si="29"/>
        <v>Harvesting - Sto:lo-X6</v>
      </c>
      <c r="E499" s="6" t="str">
        <f t="shared" si="30"/>
        <v>Resource Harvesting - Travel (not included in the CHOA) 
Stó:lō</v>
      </c>
      <c r="F499" s="6" t="s">
        <v>1717</v>
      </c>
      <c r="G499" s="6" t="str">
        <f t="shared" si="31"/>
        <v>Tree</v>
      </c>
      <c r="K499" s="6">
        <v>1074556.196</v>
      </c>
      <c r="L499" s="6">
        <v>1074723.8060000001</v>
      </c>
      <c r="M499" s="6">
        <v>593420</v>
      </c>
      <c r="N499" s="6">
        <v>5450789</v>
      </c>
      <c r="O499" s="6" t="s">
        <v>1114</v>
      </c>
      <c r="P499" s="6" t="s">
        <v>1470</v>
      </c>
      <c r="Q499" s="6" t="s">
        <v>902</v>
      </c>
      <c r="R499" s="6">
        <v>0</v>
      </c>
      <c r="S499" s="6" t="s">
        <v>1731</v>
      </c>
      <c r="T499" s="6" t="s">
        <v>1726</v>
      </c>
      <c r="U499" s="6" t="s">
        <v>1466</v>
      </c>
      <c r="W499" s="6" t="s">
        <v>965</v>
      </c>
      <c r="X499" s="6" t="s">
        <v>1471</v>
      </c>
      <c r="Y499" s="6" t="s">
        <v>906</v>
      </c>
      <c r="Z499" s="6" t="s">
        <v>907</v>
      </c>
      <c r="AA499" s="7">
        <v>44597</v>
      </c>
      <c r="AB499" s="6" t="s">
        <v>908</v>
      </c>
      <c r="AC499" s="6" t="s">
        <v>1149</v>
      </c>
      <c r="AD499" s="6" t="s">
        <v>1149</v>
      </c>
      <c r="AE499" s="6" t="s">
        <v>1149</v>
      </c>
      <c r="AF499" s="6" t="s">
        <v>1149</v>
      </c>
      <c r="AJ499" s="6">
        <v>593287</v>
      </c>
      <c r="AK499" s="6">
        <v>5450687</v>
      </c>
      <c r="AP499" s="6" t="s">
        <v>1637</v>
      </c>
      <c r="AQ499" s="6">
        <v>142</v>
      </c>
    </row>
    <row r="500" spans="1:44" x14ac:dyDescent="0.2">
      <c r="A500" s="6">
        <v>1074369</v>
      </c>
      <c r="B500" s="6">
        <v>1074378</v>
      </c>
      <c r="C500" s="6" t="str">
        <f t="shared" si="28"/>
        <v>Harvesting</v>
      </c>
      <c r="D500" s="6" t="str">
        <f t="shared" si="29"/>
        <v>Harvesting - Sto:lo-1025</v>
      </c>
      <c r="E500" s="6" t="str">
        <f t="shared" si="30"/>
        <v>Resource Harvesting - Travel (not included in the CHOA) 
Stó:lō</v>
      </c>
      <c r="F500" s="6" t="s">
        <v>1717</v>
      </c>
      <c r="G500" s="6" t="str">
        <f t="shared" si="31"/>
        <v>Tree</v>
      </c>
      <c r="K500" s="6">
        <v>1074368.588</v>
      </c>
      <c r="L500" s="6">
        <v>1074377.7949999999</v>
      </c>
      <c r="M500" s="6">
        <v>593569</v>
      </c>
      <c r="N500" s="6">
        <v>5450903</v>
      </c>
      <c r="O500" s="6" t="s">
        <v>1114</v>
      </c>
      <c r="P500" s="6" t="s">
        <v>1465</v>
      </c>
      <c r="Q500" s="6" t="s">
        <v>902</v>
      </c>
      <c r="R500" s="6">
        <v>0</v>
      </c>
      <c r="S500" s="6" t="s">
        <v>1731</v>
      </c>
      <c r="T500" s="6" t="s">
        <v>1726</v>
      </c>
      <c r="U500" s="6" t="s">
        <v>1466</v>
      </c>
      <c r="W500" s="6" t="s">
        <v>965</v>
      </c>
      <c r="X500" s="6" t="s">
        <v>1467</v>
      </c>
      <c r="Y500" s="6" t="s">
        <v>906</v>
      </c>
      <c r="Z500" s="6" t="s">
        <v>907</v>
      </c>
      <c r="AA500" s="7">
        <v>44597</v>
      </c>
      <c r="AB500" s="6" t="s">
        <v>908</v>
      </c>
      <c r="AC500" s="6" t="s">
        <v>1149</v>
      </c>
      <c r="AD500" s="6" t="s">
        <v>1149</v>
      </c>
      <c r="AE500" s="6" t="s">
        <v>1149</v>
      </c>
      <c r="AF500" s="6" t="s">
        <v>1149</v>
      </c>
      <c r="AJ500" s="6">
        <v>593562</v>
      </c>
      <c r="AK500" s="6">
        <v>5450897</v>
      </c>
      <c r="AP500" s="6" t="s">
        <v>1637</v>
      </c>
      <c r="AQ500" s="6">
        <v>286</v>
      </c>
      <c r="AR500" s="6">
        <v>140</v>
      </c>
    </row>
    <row r="501" spans="1:44" x14ac:dyDescent="0.2">
      <c r="A501" s="6">
        <v>1074369</v>
      </c>
      <c r="B501" s="6">
        <v>1074378</v>
      </c>
      <c r="C501" s="6" t="str">
        <f t="shared" si="28"/>
        <v>Harvesting</v>
      </c>
      <c r="D501" s="6" t="str">
        <f t="shared" si="29"/>
        <v>Harvesting - Sto:lo-1112</v>
      </c>
      <c r="E501" s="6" t="str">
        <f t="shared" si="30"/>
        <v>Resource Harvesting - Travel (not included in the CHOA) 
Stó:lō</v>
      </c>
      <c r="F501" s="6" t="s">
        <v>1717</v>
      </c>
      <c r="G501" s="6" t="str">
        <f t="shared" si="31"/>
        <v>Tree</v>
      </c>
      <c r="K501" s="6">
        <v>1074368.588</v>
      </c>
      <c r="L501" s="6">
        <v>1074377.7949999999</v>
      </c>
      <c r="M501" s="6">
        <v>593569</v>
      </c>
      <c r="N501" s="6">
        <v>5450903</v>
      </c>
      <c r="O501" s="6" t="s">
        <v>1114</v>
      </c>
      <c r="P501" s="6" t="s">
        <v>1468</v>
      </c>
      <c r="Q501" s="6" t="s">
        <v>902</v>
      </c>
      <c r="R501" s="6">
        <v>0</v>
      </c>
      <c r="S501" s="6" t="s">
        <v>1731</v>
      </c>
      <c r="T501" s="6" t="s">
        <v>1726</v>
      </c>
      <c r="U501" s="6" t="s">
        <v>1466</v>
      </c>
      <c r="W501" s="6" t="s">
        <v>965</v>
      </c>
      <c r="X501" s="6" t="s">
        <v>1469</v>
      </c>
      <c r="Y501" s="6" t="s">
        <v>906</v>
      </c>
      <c r="Z501" s="6" t="s">
        <v>907</v>
      </c>
      <c r="AA501" s="7">
        <v>44597</v>
      </c>
      <c r="AB501" s="6" t="s">
        <v>908</v>
      </c>
      <c r="AC501" s="6" t="s">
        <v>1149</v>
      </c>
      <c r="AD501" s="6" t="s">
        <v>1149</v>
      </c>
      <c r="AE501" s="6" t="s">
        <v>1149</v>
      </c>
      <c r="AF501" s="6" t="s">
        <v>1149</v>
      </c>
      <c r="AJ501" s="6">
        <v>593562</v>
      </c>
      <c r="AK501" s="6">
        <v>5450897</v>
      </c>
      <c r="AP501" s="6" t="s">
        <v>1637</v>
      </c>
      <c r="AQ501" s="6">
        <v>287</v>
      </c>
      <c r="AR501" s="6">
        <v>141</v>
      </c>
    </row>
    <row r="502" spans="1:44" x14ac:dyDescent="0.2">
      <c r="A502" s="6">
        <v>1074557</v>
      </c>
      <c r="B502" s="6">
        <v>1074724</v>
      </c>
      <c r="C502" s="6" t="str">
        <f t="shared" si="28"/>
        <v>Harvesting</v>
      </c>
      <c r="D502" s="6" t="str">
        <f t="shared" si="29"/>
        <v>Harvesting - Sto:lo-X6</v>
      </c>
      <c r="E502" s="6" t="str">
        <f t="shared" si="30"/>
        <v>Resource Harvesting - Travel (not included in the CHOA) 
Stó:lō</v>
      </c>
      <c r="F502" s="6" t="s">
        <v>1717</v>
      </c>
      <c r="G502" s="6" t="str">
        <f t="shared" si="31"/>
        <v>Tree</v>
      </c>
      <c r="K502" s="6">
        <v>1074556.196</v>
      </c>
      <c r="L502" s="6">
        <v>1074723.8060000001</v>
      </c>
      <c r="M502" s="6">
        <v>593420</v>
      </c>
      <c r="N502" s="6">
        <v>5450789</v>
      </c>
      <c r="O502" s="6" t="s">
        <v>1114</v>
      </c>
      <c r="P502" s="6" t="s">
        <v>1470</v>
      </c>
      <c r="Q502" s="6" t="s">
        <v>902</v>
      </c>
      <c r="R502" s="6">
        <v>0</v>
      </c>
      <c r="S502" s="6" t="s">
        <v>1731</v>
      </c>
      <c r="T502" s="6" t="s">
        <v>1726</v>
      </c>
      <c r="U502" s="6" t="s">
        <v>1466</v>
      </c>
      <c r="W502" s="6" t="s">
        <v>965</v>
      </c>
      <c r="X502" s="6" t="s">
        <v>1471</v>
      </c>
      <c r="Y502" s="6" t="s">
        <v>906</v>
      </c>
      <c r="Z502" s="6" t="s">
        <v>907</v>
      </c>
      <c r="AA502" s="7">
        <v>44597</v>
      </c>
      <c r="AB502" s="6" t="s">
        <v>908</v>
      </c>
      <c r="AC502" s="6" t="s">
        <v>1149</v>
      </c>
      <c r="AD502" s="6" t="s">
        <v>1149</v>
      </c>
      <c r="AE502" s="6" t="s">
        <v>1149</v>
      </c>
      <c r="AF502" s="6" t="s">
        <v>1149</v>
      </c>
      <c r="AJ502" s="6">
        <v>593287</v>
      </c>
      <c r="AK502" s="6">
        <v>5450687</v>
      </c>
      <c r="AP502" s="6" t="s">
        <v>1637</v>
      </c>
      <c r="AQ502" s="6">
        <v>288</v>
      </c>
      <c r="AR502" s="6">
        <v>142</v>
      </c>
    </row>
    <row r="503" spans="1:44" x14ac:dyDescent="0.2">
      <c r="A503" s="6">
        <v>1015822</v>
      </c>
      <c r="B503" s="6">
        <v>1015882</v>
      </c>
      <c r="C503" s="6" t="str">
        <f t="shared" si="28"/>
        <v>Harvesting</v>
      </c>
      <c r="D503" s="6" t="str">
        <f t="shared" si="29"/>
        <v>Harvesting - Sto:lo-75a</v>
      </c>
      <c r="E503" s="6" t="str">
        <f t="shared" si="30"/>
        <v>Resource Harvesting - Travel [not identified in CHOA under SHED #] 
Stó:lō</v>
      </c>
      <c r="F503" s="6" t="s">
        <v>1717</v>
      </c>
      <c r="G503" s="6" t="str">
        <f t="shared" si="31"/>
        <v>Tree</v>
      </c>
      <c r="K503" s="6">
        <v>1015821.513</v>
      </c>
      <c r="L503" s="6">
        <v>1015876.325</v>
      </c>
      <c r="M503" s="6">
        <v>629170</v>
      </c>
      <c r="N503" s="6">
        <v>5483917</v>
      </c>
      <c r="O503" s="6" t="s">
        <v>1114</v>
      </c>
      <c r="P503" s="6" t="s">
        <v>1188</v>
      </c>
      <c r="Q503" s="6" t="s">
        <v>902</v>
      </c>
      <c r="R503" s="6">
        <v>0</v>
      </c>
      <c r="S503" s="6" t="s">
        <v>1731</v>
      </c>
      <c r="T503" s="6" t="s">
        <v>1726</v>
      </c>
      <c r="U503" s="6" t="s">
        <v>1189</v>
      </c>
      <c r="W503" s="6" t="s">
        <v>965</v>
      </c>
      <c r="X503" s="6" t="s">
        <v>1190</v>
      </c>
      <c r="Y503" s="6" t="s">
        <v>906</v>
      </c>
      <c r="Z503" s="6" t="s">
        <v>907</v>
      </c>
      <c r="AA503" s="7">
        <v>44597</v>
      </c>
      <c r="AB503" s="6" t="s">
        <v>908</v>
      </c>
      <c r="AC503" s="6" t="s">
        <v>1149</v>
      </c>
      <c r="AD503" s="6" t="s">
        <v>1149</v>
      </c>
      <c r="AE503" s="6" t="s">
        <v>1149</v>
      </c>
      <c r="AF503" s="6" t="s">
        <v>1149</v>
      </c>
      <c r="AJ503" s="6">
        <v>629111</v>
      </c>
      <c r="AK503" s="6">
        <v>5483922</v>
      </c>
      <c r="AP503" s="6" t="s">
        <v>1637</v>
      </c>
    </row>
    <row r="504" spans="1:44" x14ac:dyDescent="0.2">
      <c r="A504" s="6">
        <v>1035276</v>
      </c>
      <c r="B504" s="6">
        <v>1035344</v>
      </c>
      <c r="C504" s="6" t="str">
        <f t="shared" si="28"/>
        <v>Harvesting</v>
      </c>
      <c r="D504" s="6" t="str">
        <f t="shared" si="29"/>
        <v>Harvesting - Sto:lo-75b</v>
      </c>
      <c r="E504" s="6" t="str">
        <f t="shared" si="30"/>
        <v>Resource Harvesting - Travel [not identified in CHOA under SHED #] 
Stó:lō</v>
      </c>
      <c r="F504" s="6" t="s">
        <v>1717</v>
      </c>
      <c r="G504" s="6" t="str">
        <f t="shared" si="31"/>
        <v>Tree</v>
      </c>
      <c r="K504" s="6">
        <v>1035275.186</v>
      </c>
      <c r="L504" s="6">
        <v>1035344.045</v>
      </c>
      <c r="M504" s="6">
        <v>619670</v>
      </c>
      <c r="N504" s="6">
        <v>5471212</v>
      </c>
      <c r="O504" s="6" t="s">
        <v>1114</v>
      </c>
      <c r="P504" s="6" t="s">
        <v>1249</v>
      </c>
      <c r="Q504" s="6" t="s">
        <v>902</v>
      </c>
      <c r="R504" s="6">
        <v>0</v>
      </c>
      <c r="S504" s="6" t="s">
        <v>1731</v>
      </c>
      <c r="T504" s="6" t="s">
        <v>1726</v>
      </c>
      <c r="U504" s="6" t="s">
        <v>1189</v>
      </c>
      <c r="W504" s="6" t="s">
        <v>965</v>
      </c>
      <c r="X504" s="6" t="s">
        <v>1250</v>
      </c>
      <c r="Y504" s="6" t="s">
        <v>906</v>
      </c>
      <c r="Z504" s="6" t="s">
        <v>907</v>
      </c>
      <c r="AA504" s="7">
        <v>44597</v>
      </c>
      <c r="AB504" s="6" t="s">
        <v>908</v>
      </c>
      <c r="AC504" s="6" t="s">
        <v>1149</v>
      </c>
      <c r="AD504" s="6" t="s">
        <v>1149</v>
      </c>
      <c r="AE504" s="6" t="s">
        <v>1149</v>
      </c>
      <c r="AF504" s="6" t="s">
        <v>1149</v>
      </c>
      <c r="AJ504" s="6">
        <v>619617</v>
      </c>
      <c r="AK504" s="6">
        <v>5471256</v>
      </c>
      <c r="AP504" s="6" t="s">
        <v>1637</v>
      </c>
    </row>
    <row r="505" spans="1:44" x14ac:dyDescent="0.2">
      <c r="A505" s="6">
        <v>1036085</v>
      </c>
      <c r="B505" s="6">
        <v>1036187</v>
      </c>
      <c r="C505" s="6" t="str">
        <f t="shared" si="28"/>
        <v>Harvesting</v>
      </c>
      <c r="D505" s="6" t="str">
        <f t="shared" si="29"/>
        <v>Harvesting - Sto:lo-75c</v>
      </c>
      <c r="E505" s="6" t="str">
        <f t="shared" si="30"/>
        <v>Resource Harvesting - Travel [not identified in CHOA under SHED #] 
Stó:lō</v>
      </c>
      <c r="F505" s="6" t="s">
        <v>1717</v>
      </c>
      <c r="G505" s="6" t="str">
        <f t="shared" si="31"/>
        <v>Tree</v>
      </c>
      <c r="K505" s="6">
        <v>1036082.005</v>
      </c>
      <c r="L505" s="6">
        <v>1036184.2610000001</v>
      </c>
      <c r="M505" s="6">
        <v>618918</v>
      </c>
      <c r="N505" s="6">
        <v>5471417</v>
      </c>
      <c r="O505" s="6" t="s">
        <v>1114</v>
      </c>
      <c r="P505" s="6" t="s">
        <v>1258</v>
      </c>
      <c r="Q505" s="6" t="s">
        <v>1259</v>
      </c>
      <c r="R505" s="6">
        <v>0</v>
      </c>
      <c r="S505" s="6" t="s">
        <v>1731</v>
      </c>
      <c r="T505" s="6" t="s">
        <v>1726</v>
      </c>
      <c r="U505" s="6" t="s">
        <v>1189</v>
      </c>
      <c r="W505" s="6" t="s">
        <v>965</v>
      </c>
      <c r="X505" s="6" t="s">
        <v>1260</v>
      </c>
      <c r="Y505" s="6" t="s">
        <v>906</v>
      </c>
      <c r="Z505" s="6" t="s">
        <v>907</v>
      </c>
      <c r="AA505" s="7">
        <v>44597</v>
      </c>
      <c r="AB505" s="6" t="s">
        <v>908</v>
      </c>
      <c r="AC505" s="6" t="s">
        <v>1149</v>
      </c>
      <c r="AD505" s="6" t="s">
        <v>1149</v>
      </c>
      <c r="AE505" s="6" t="s">
        <v>1149</v>
      </c>
      <c r="AF505" s="6" t="s">
        <v>1149</v>
      </c>
      <c r="AJ505" s="6">
        <v>618816</v>
      </c>
      <c r="AK505" s="6">
        <v>5471427</v>
      </c>
      <c r="AP505" s="6" t="s">
        <v>1637</v>
      </c>
    </row>
    <row r="506" spans="1:44" x14ac:dyDescent="0.2">
      <c r="A506" s="6">
        <v>1036480</v>
      </c>
      <c r="B506" s="6">
        <v>1036529</v>
      </c>
      <c r="C506" s="6" t="str">
        <f t="shared" si="28"/>
        <v>Harvesting</v>
      </c>
      <c r="D506" s="6" t="str">
        <f t="shared" si="29"/>
        <v>Harvesting - Sto:lo-75d</v>
      </c>
      <c r="E506" s="6" t="str">
        <f t="shared" si="30"/>
        <v>Resource Harvesting - Travel [not identified in CHOA under SHED #] 
Stó:lō</v>
      </c>
      <c r="F506" s="6" t="s">
        <v>1717</v>
      </c>
      <c r="G506" s="6" t="str">
        <f t="shared" si="31"/>
        <v>Tree</v>
      </c>
      <c r="K506" s="6">
        <v>1036479.29</v>
      </c>
      <c r="L506" s="6">
        <v>1036528.649</v>
      </c>
      <c r="M506" s="6">
        <v>618528</v>
      </c>
      <c r="N506" s="6">
        <v>5471393</v>
      </c>
      <c r="O506" s="6" t="s">
        <v>1114</v>
      </c>
      <c r="P506" s="6" t="s">
        <v>1261</v>
      </c>
      <c r="Q506" s="6" t="s">
        <v>902</v>
      </c>
      <c r="R506" s="6">
        <v>0</v>
      </c>
      <c r="S506" s="6" t="s">
        <v>1731</v>
      </c>
      <c r="T506" s="6" t="s">
        <v>1726</v>
      </c>
      <c r="U506" s="6" t="s">
        <v>1189</v>
      </c>
      <c r="W506" s="6" t="s">
        <v>965</v>
      </c>
      <c r="X506" s="6" t="s">
        <v>1262</v>
      </c>
      <c r="Y506" s="6" t="s">
        <v>906</v>
      </c>
      <c r="Z506" s="6" t="s">
        <v>907</v>
      </c>
      <c r="AA506" s="7">
        <v>44597</v>
      </c>
      <c r="AB506" s="6" t="s">
        <v>908</v>
      </c>
      <c r="AC506" s="6" t="s">
        <v>1149</v>
      </c>
      <c r="AD506" s="6" t="s">
        <v>1149</v>
      </c>
      <c r="AE506" s="6" t="s">
        <v>1149</v>
      </c>
      <c r="AF506" s="6" t="s">
        <v>1149</v>
      </c>
      <c r="AJ506" s="6">
        <v>618480</v>
      </c>
      <c r="AK506" s="6">
        <v>5471404</v>
      </c>
      <c r="AP506" s="6" t="s">
        <v>1637</v>
      </c>
    </row>
    <row r="507" spans="1:44" x14ac:dyDescent="0.2">
      <c r="A507" s="6">
        <v>1015822</v>
      </c>
      <c r="B507" s="6">
        <v>1015882</v>
      </c>
      <c r="C507" s="6" t="str">
        <f t="shared" si="28"/>
        <v>Harvesting</v>
      </c>
      <c r="D507" s="6" t="str">
        <f t="shared" si="29"/>
        <v>Harvesting - Sto:lo-75a</v>
      </c>
      <c r="E507" s="6" t="str">
        <f t="shared" si="30"/>
        <v>Resource Harvesting - Travel [not identified in CHOA under SHED #] 
Stó:lō</v>
      </c>
      <c r="F507" s="6" t="s">
        <v>1717</v>
      </c>
      <c r="G507" s="6" t="str">
        <f t="shared" si="31"/>
        <v>Tree</v>
      </c>
      <c r="K507" s="6">
        <v>1015821.513</v>
      </c>
      <c r="L507" s="6">
        <v>1015876.325</v>
      </c>
      <c r="M507" s="6">
        <v>629170</v>
      </c>
      <c r="N507" s="6">
        <v>5483917</v>
      </c>
      <c r="O507" s="6" t="s">
        <v>1114</v>
      </c>
      <c r="P507" s="6" t="s">
        <v>1188</v>
      </c>
      <c r="Q507" s="6" t="s">
        <v>902</v>
      </c>
      <c r="R507" s="6">
        <v>0</v>
      </c>
      <c r="S507" s="6" t="s">
        <v>1731</v>
      </c>
      <c r="T507" s="6" t="s">
        <v>1726</v>
      </c>
      <c r="U507" s="6" t="s">
        <v>1189</v>
      </c>
      <c r="W507" s="6" t="s">
        <v>965</v>
      </c>
      <c r="X507" s="6" t="s">
        <v>1190</v>
      </c>
      <c r="Y507" s="6" t="s">
        <v>906</v>
      </c>
      <c r="Z507" s="6" t="s">
        <v>907</v>
      </c>
      <c r="AA507" s="7">
        <v>44597</v>
      </c>
      <c r="AB507" s="6" t="s">
        <v>908</v>
      </c>
      <c r="AC507" s="6" t="s">
        <v>1149</v>
      </c>
      <c r="AD507" s="6" t="s">
        <v>1149</v>
      </c>
      <c r="AE507" s="6" t="s">
        <v>1149</v>
      </c>
      <c r="AF507" s="6" t="s">
        <v>1149</v>
      </c>
      <c r="AJ507" s="6">
        <v>629111</v>
      </c>
      <c r="AK507" s="6">
        <v>5483922</v>
      </c>
      <c r="AP507" s="6" t="s">
        <v>1637</v>
      </c>
    </row>
    <row r="508" spans="1:44" x14ac:dyDescent="0.2">
      <c r="A508" s="6">
        <v>1035276</v>
      </c>
      <c r="B508" s="6">
        <v>1035344</v>
      </c>
      <c r="C508" s="6" t="str">
        <f t="shared" si="28"/>
        <v>Harvesting</v>
      </c>
      <c r="D508" s="6" t="str">
        <f t="shared" si="29"/>
        <v>Harvesting - Sto:lo-75b</v>
      </c>
      <c r="E508" s="6" t="str">
        <f t="shared" si="30"/>
        <v>Resource Harvesting - Travel [not identified in CHOA under SHED #] 
Stó:lō</v>
      </c>
      <c r="F508" s="6" t="s">
        <v>1717</v>
      </c>
      <c r="G508" s="6" t="str">
        <f t="shared" si="31"/>
        <v>Tree</v>
      </c>
      <c r="K508" s="6">
        <v>1035275.186</v>
      </c>
      <c r="L508" s="6">
        <v>1035344.045</v>
      </c>
      <c r="M508" s="6">
        <v>619670</v>
      </c>
      <c r="N508" s="6">
        <v>5471212</v>
      </c>
      <c r="O508" s="6" t="s">
        <v>1114</v>
      </c>
      <c r="P508" s="6" t="s">
        <v>1249</v>
      </c>
      <c r="Q508" s="6" t="s">
        <v>902</v>
      </c>
      <c r="R508" s="6">
        <v>0</v>
      </c>
      <c r="S508" s="6" t="s">
        <v>1731</v>
      </c>
      <c r="T508" s="6" t="s">
        <v>1726</v>
      </c>
      <c r="U508" s="6" t="s">
        <v>1189</v>
      </c>
      <c r="W508" s="6" t="s">
        <v>965</v>
      </c>
      <c r="X508" s="6" t="s">
        <v>1250</v>
      </c>
      <c r="Y508" s="6" t="s">
        <v>906</v>
      </c>
      <c r="Z508" s="6" t="s">
        <v>907</v>
      </c>
      <c r="AA508" s="7">
        <v>44597</v>
      </c>
      <c r="AB508" s="6" t="s">
        <v>908</v>
      </c>
      <c r="AC508" s="6" t="s">
        <v>1149</v>
      </c>
      <c r="AD508" s="6" t="s">
        <v>1149</v>
      </c>
      <c r="AE508" s="6" t="s">
        <v>1149</v>
      </c>
      <c r="AF508" s="6" t="s">
        <v>1149</v>
      </c>
      <c r="AJ508" s="6">
        <v>619617</v>
      </c>
      <c r="AK508" s="6">
        <v>5471256</v>
      </c>
      <c r="AP508" s="6" t="s">
        <v>1637</v>
      </c>
    </row>
    <row r="509" spans="1:44" x14ac:dyDescent="0.2">
      <c r="A509" s="6">
        <v>1036085</v>
      </c>
      <c r="B509" s="6">
        <v>1036187</v>
      </c>
      <c r="C509" s="6" t="str">
        <f t="shared" si="28"/>
        <v>Harvesting</v>
      </c>
      <c r="D509" s="6" t="str">
        <f t="shared" si="29"/>
        <v>Harvesting - Sto:lo-75c</v>
      </c>
      <c r="E509" s="6" t="str">
        <f t="shared" si="30"/>
        <v>Resource Harvesting - Travel [not identified in CHOA under SHED #] 
Stó:lō</v>
      </c>
      <c r="F509" s="6" t="s">
        <v>1717</v>
      </c>
      <c r="G509" s="6" t="str">
        <f t="shared" si="31"/>
        <v>Tree</v>
      </c>
      <c r="K509" s="6">
        <v>1036082.005</v>
      </c>
      <c r="L509" s="6">
        <v>1036184.2610000001</v>
      </c>
      <c r="M509" s="6">
        <v>618918</v>
      </c>
      <c r="N509" s="6">
        <v>5471417</v>
      </c>
      <c r="O509" s="6" t="s">
        <v>1114</v>
      </c>
      <c r="P509" s="6" t="s">
        <v>1258</v>
      </c>
      <c r="Q509" s="6" t="s">
        <v>1259</v>
      </c>
      <c r="R509" s="6">
        <v>0</v>
      </c>
      <c r="S509" s="6" t="s">
        <v>1731</v>
      </c>
      <c r="T509" s="6" t="s">
        <v>1726</v>
      </c>
      <c r="U509" s="6" t="s">
        <v>1189</v>
      </c>
      <c r="W509" s="6" t="s">
        <v>965</v>
      </c>
      <c r="X509" s="6" t="s">
        <v>1260</v>
      </c>
      <c r="Y509" s="6" t="s">
        <v>906</v>
      </c>
      <c r="Z509" s="6" t="s">
        <v>907</v>
      </c>
      <c r="AA509" s="7">
        <v>44597</v>
      </c>
      <c r="AB509" s="6" t="s">
        <v>908</v>
      </c>
      <c r="AC509" s="6" t="s">
        <v>1149</v>
      </c>
      <c r="AD509" s="6" t="s">
        <v>1149</v>
      </c>
      <c r="AE509" s="6" t="s">
        <v>1149</v>
      </c>
      <c r="AF509" s="6" t="s">
        <v>1149</v>
      </c>
      <c r="AJ509" s="6">
        <v>618816</v>
      </c>
      <c r="AK509" s="6">
        <v>5471427</v>
      </c>
      <c r="AP509" s="6" t="s">
        <v>1637</v>
      </c>
    </row>
    <row r="510" spans="1:44" x14ac:dyDescent="0.2">
      <c r="A510" s="6">
        <v>1036480</v>
      </c>
      <c r="B510" s="6">
        <v>1036529</v>
      </c>
      <c r="C510" s="6" t="str">
        <f t="shared" si="28"/>
        <v>Harvesting</v>
      </c>
      <c r="D510" s="6" t="str">
        <f t="shared" si="29"/>
        <v>Harvesting - Sto:lo-75d</v>
      </c>
      <c r="E510" s="6" t="str">
        <f t="shared" si="30"/>
        <v>Resource Harvesting - Travel [not identified in CHOA under SHED #] 
Stó:lō</v>
      </c>
      <c r="F510" s="6" t="s">
        <v>1717</v>
      </c>
      <c r="G510" s="6" t="str">
        <f t="shared" si="31"/>
        <v>Tree</v>
      </c>
      <c r="K510" s="6">
        <v>1036479.29</v>
      </c>
      <c r="L510" s="6">
        <v>1036528.649</v>
      </c>
      <c r="M510" s="6">
        <v>618528</v>
      </c>
      <c r="N510" s="6">
        <v>5471393</v>
      </c>
      <c r="O510" s="6" t="s">
        <v>1114</v>
      </c>
      <c r="P510" s="6" t="s">
        <v>1261</v>
      </c>
      <c r="Q510" s="6" t="s">
        <v>902</v>
      </c>
      <c r="R510" s="6">
        <v>0</v>
      </c>
      <c r="S510" s="6" t="s">
        <v>1731</v>
      </c>
      <c r="T510" s="6" t="s">
        <v>1726</v>
      </c>
      <c r="U510" s="6" t="s">
        <v>1189</v>
      </c>
      <c r="W510" s="6" t="s">
        <v>965</v>
      </c>
      <c r="X510" s="6" t="s">
        <v>1262</v>
      </c>
      <c r="Y510" s="6" t="s">
        <v>906</v>
      </c>
      <c r="Z510" s="6" t="s">
        <v>907</v>
      </c>
      <c r="AA510" s="7">
        <v>44597</v>
      </c>
      <c r="AB510" s="6" t="s">
        <v>908</v>
      </c>
      <c r="AC510" s="6" t="s">
        <v>1149</v>
      </c>
      <c r="AD510" s="6" t="s">
        <v>1149</v>
      </c>
      <c r="AE510" s="6" t="s">
        <v>1149</v>
      </c>
      <c r="AF510" s="6" t="s">
        <v>1149</v>
      </c>
      <c r="AJ510" s="6">
        <v>618480</v>
      </c>
      <c r="AK510" s="6">
        <v>5471404</v>
      </c>
      <c r="AP510" s="6" t="s">
        <v>1637</v>
      </c>
    </row>
    <row r="511" spans="1:44" x14ac:dyDescent="0.2">
      <c r="A511" s="6">
        <v>1015822</v>
      </c>
      <c r="B511" s="6">
        <v>1015882</v>
      </c>
      <c r="C511" s="6" t="str">
        <f t="shared" si="28"/>
        <v>Harvesting</v>
      </c>
      <c r="D511" s="6" t="str">
        <f t="shared" si="29"/>
        <v>Harvesting - Sto:lo-75a</v>
      </c>
      <c r="E511" s="6" t="str">
        <f t="shared" si="30"/>
        <v>Resource Harvesting - Travel [not identified in CHOA under SHED #] 
Stó:lō</v>
      </c>
      <c r="F511" s="6" t="s">
        <v>1717</v>
      </c>
      <c r="G511" s="6" t="str">
        <f t="shared" si="31"/>
        <v>Tree</v>
      </c>
      <c r="K511" s="6">
        <v>1015821.513</v>
      </c>
      <c r="L511" s="6">
        <v>1015876.325</v>
      </c>
      <c r="M511" s="6">
        <v>629170</v>
      </c>
      <c r="N511" s="6">
        <v>5483917</v>
      </c>
      <c r="O511" s="6" t="s">
        <v>1114</v>
      </c>
      <c r="P511" s="6" t="s">
        <v>1188</v>
      </c>
      <c r="Q511" s="6" t="s">
        <v>902</v>
      </c>
      <c r="R511" s="6">
        <v>0</v>
      </c>
      <c r="S511" s="6" t="s">
        <v>1731</v>
      </c>
      <c r="T511" s="6" t="s">
        <v>1726</v>
      </c>
      <c r="U511" s="6" t="s">
        <v>1189</v>
      </c>
      <c r="W511" s="6" t="s">
        <v>965</v>
      </c>
      <c r="X511" s="6" t="s">
        <v>1190</v>
      </c>
      <c r="Y511" s="6" t="s">
        <v>906</v>
      </c>
      <c r="Z511" s="6" t="s">
        <v>907</v>
      </c>
      <c r="AA511" s="7">
        <v>44597</v>
      </c>
      <c r="AB511" s="6" t="s">
        <v>908</v>
      </c>
      <c r="AC511" s="6" t="s">
        <v>1149</v>
      </c>
      <c r="AD511" s="6" t="s">
        <v>1149</v>
      </c>
      <c r="AE511" s="6" t="s">
        <v>1149</v>
      </c>
      <c r="AF511" s="6" t="s">
        <v>1149</v>
      </c>
      <c r="AJ511" s="6">
        <v>629111</v>
      </c>
      <c r="AK511" s="6">
        <v>5483922</v>
      </c>
      <c r="AP511" s="6" t="s">
        <v>1637</v>
      </c>
      <c r="AQ511" s="6">
        <v>31</v>
      </c>
    </row>
    <row r="512" spans="1:44" x14ac:dyDescent="0.2">
      <c r="A512" s="6">
        <v>1035276</v>
      </c>
      <c r="B512" s="6">
        <v>1035344</v>
      </c>
      <c r="C512" s="6" t="str">
        <f t="shared" si="28"/>
        <v>Harvesting</v>
      </c>
      <c r="D512" s="6" t="str">
        <f t="shared" si="29"/>
        <v>Harvesting - Sto:lo-75b</v>
      </c>
      <c r="E512" s="6" t="str">
        <f t="shared" si="30"/>
        <v>Resource Harvesting - Travel [not identified in CHOA under SHED #] 
Stó:lō</v>
      </c>
      <c r="F512" s="6" t="s">
        <v>1717</v>
      </c>
      <c r="G512" s="6" t="str">
        <f t="shared" si="31"/>
        <v>Tree</v>
      </c>
      <c r="K512" s="6">
        <v>1035275.186</v>
      </c>
      <c r="L512" s="6">
        <v>1035344.045</v>
      </c>
      <c r="M512" s="6">
        <v>619670</v>
      </c>
      <c r="N512" s="6">
        <v>5471212</v>
      </c>
      <c r="O512" s="6" t="s">
        <v>1114</v>
      </c>
      <c r="P512" s="6" t="s">
        <v>1249</v>
      </c>
      <c r="Q512" s="6" t="s">
        <v>902</v>
      </c>
      <c r="R512" s="6">
        <v>0</v>
      </c>
      <c r="S512" s="6" t="s">
        <v>1731</v>
      </c>
      <c r="T512" s="6" t="s">
        <v>1726</v>
      </c>
      <c r="U512" s="6" t="s">
        <v>1189</v>
      </c>
      <c r="W512" s="6" t="s">
        <v>965</v>
      </c>
      <c r="X512" s="6" t="s">
        <v>1250</v>
      </c>
      <c r="Y512" s="6" t="s">
        <v>906</v>
      </c>
      <c r="Z512" s="6" t="s">
        <v>907</v>
      </c>
      <c r="AA512" s="7">
        <v>44597</v>
      </c>
      <c r="AB512" s="6" t="s">
        <v>908</v>
      </c>
      <c r="AC512" s="6" t="s">
        <v>1149</v>
      </c>
      <c r="AD512" s="6" t="s">
        <v>1149</v>
      </c>
      <c r="AE512" s="6" t="s">
        <v>1149</v>
      </c>
      <c r="AF512" s="6" t="s">
        <v>1149</v>
      </c>
      <c r="AJ512" s="6">
        <v>619617</v>
      </c>
      <c r="AK512" s="6">
        <v>5471256</v>
      </c>
      <c r="AP512" s="6" t="s">
        <v>1637</v>
      </c>
      <c r="AQ512" s="6">
        <v>59</v>
      </c>
    </row>
    <row r="513" spans="1:44" x14ac:dyDescent="0.2">
      <c r="A513" s="6">
        <v>1036085</v>
      </c>
      <c r="B513" s="6">
        <v>1036187</v>
      </c>
      <c r="C513" s="6" t="str">
        <f t="shared" si="28"/>
        <v>Harvesting</v>
      </c>
      <c r="D513" s="6" t="str">
        <f t="shared" si="29"/>
        <v>Harvesting - Sto:lo-75c</v>
      </c>
      <c r="E513" s="6" t="str">
        <f t="shared" si="30"/>
        <v>Resource Harvesting - Travel [not identified in CHOA under SHED #] 
Stó:lō</v>
      </c>
      <c r="F513" s="6" t="s">
        <v>1717</v>
      </c>
      <c r="G513" s="6" t="str">
        <f t="shared" si="31"/>
        <v>Tree</v>
      </c>
      <c r="K513" s="6">
        <v>1036082.005</v>
      </c>
      <c r="L513" s="6">
        <v>1036184.2610000001</v>
      </c>
      <c r="M513" s="6">
        <v>618918</v>
      </c>
      <c r="N513" s="6">
        <v>5471417</v>
      </c>
      <c r="O513" s="6" t="s">
        <v>1114</v>
      </c>
      <c r="P513" s="6" t="s">
        <v>1258</v>
      </c>
      <c r="Q513" s="6" t="s">
        <v>1259</v>
      </c>
      <c r="R513" s="6">
        <v>0</v>
      </c>
      <c r="S513" s="6" t="s">
        <v>1731</v>
      </c>
      <c r="T513" s="6" t="s">
        <v>1726</v>
      </c>
      <c r="U513" s="6" t="s">
        <v>1189</v>
      </c>
      <c r="W513" s="6" t="s">
        <v>965</v>
      </c>
      <c r="X513" s="6" t="s">
        <v>1260</v>
      </c>
      <c r="Y513" s="6" t="s">
        <v>906</v>
      </c>
      <c r="Z513" s="6" t="s">
        <v>907</v>
      </c>
      <c r="AA513" s="7">
        <v>44597</v>
      </c>
      <c r="AB513" s="6" t="s">
        <v>908</v>
      </c>
      <c r="AC513" s="6" t="s">
        <v>1149</v>
      </c>
      <c r="AD513" s="6" t="s">
        <v>1149</v>
      </c>
      <c r="AE513" s="6" t="s">
        <v>1149</v>
      </c>
      <c r="AF513" s="6" t="s">
        <v>1149</v>
      </c>
      <c r="AJ513" s="6">
        <v>618816</v>
      </c>
      <c r="AK513" s="6">
        <v>5471427</v>
      </c>
      <c r="AP513" s="6" t="s">
        <v>1637</v>
      </c>
      <c r="AQ513" s="6">
        <v>62</v>
      </c>
    </row>
    <row r="514" spans="1:44" x14ac:dyDescent="0.2">
      <c r="A514" s="6">
        <v>1036480</v>
      </c>
      <c r="B514" s="6">
        <v>1036529</v>
      </c>
      <c r="C514" s="6" t="str">
        <f t="shared" si="28"/>
        <v>Harvesting</v>
      </c>
      <c r="D514" s="6" t="str">
        <f t="shared" si="29"/>
        <v>Harvesting - Sto:lo-75d</v>
      </c>
      <c r="E514" s="6" t="str">
        <f t="shared" si="30"/>
        <v>Resource Harvesting - Travel [not identified in CHOA under SHED #] 
Stó:lō</v>
      </c>
      <c r="F514" s="6" t="s">
        <v>1717</v>
      </c>
      <c r="G514" s="6" t="str">
        <f t="shared" si="31"/>
        <v>Tree</v>
      </c>
      <c r="K514" s="6">
        <v>1036479.29</v>
      </c>
      <c r="L514" s="6">
        <v>1036528.649</v>
      </c>
      <c r="M514" s="6">
        <v>618528</v>
      </c>
      <c r="N514" s="6">
        <v>5471393</v>
      </c>
      <c r="O514" s="6" t="s">
        <v>1114</v>
      </c>
      <c r="P514" s="6" t="s">
        <v>1261</v>
      </c>
      <c r="Q514" s="6" t="s">
        <v>902</v>
      </c>
      <c r="R514" s="6">
        <v>0</v>
      </c>
      <c r="S514" s="6" t="s">
        <v>1731</v>
      </c>
      <c r="T514" s="6" t="s">
        <v>1726</v>
      </c>
      <c r="U514" s="6" t="s">
        <v>1189</v>
      </c>
      <c r="W514" s="6" t="s">
        <v>965</v>
      </c>
      <c r="X514" s="6" t="s">
        <v>1262</v>
      </c>
      <c r="Y514" s="6" t="s">
        <v>906</v>
      </c>
      <c r="Z514" s="6" t="s">
        <v>907</v>
      </c>
      <c r="AA514" s="7">
        <v>44597</v>
      </c>
      <c r="AB514" s="6" t="s">
        <v>908</v>
      </c>
      <c r="AC514" s="6" t="s">
        <v>1149</v>
      </c>
      <c r="AD514" s="6" t="s">
        <v>1149</v>
      </c>
      <c r="AE514" s="6" t="s">
        <v>1149</v>
      </c>
      <c r="AF514" s="6" t="s">
        <v>1149</v>
      </c>
      <c r="AJ514" s="6">
        <v>618480</v>
      </c>
      <c r="AK514" s="6">
        <v>5471404</v>
      </c>
      <c r="AP514" s="6" t="s">
        <v>1637</v>
      </c>
      <c r="AQ514" s="6">
        <v>63</v>
      </c>
    </row>
    <row r="515" spans="1:44" x14ac:dyDescent="0.2">
      <c r="A515" s="6">
        <v>1015822</v>
      </c>
      <c r="B515" s="6">
        <v>1015882</v>
      </c>
      <c r="C515" s="6" t="str">
        <f t="shared" ref="C515:C578" si="32">T515</f>
        <v>Harvesting</v>
      </c>
      <c r="D515" s="6" t="str">
        <f t="shared" ref="D515:D578" si="33">_xlfn.CONCAT(T515," - ",P515)</f>
        <v>Harvesting - Sto:lo-75a</v>
      </c>
      <c r="E515" s="6" t="str">
        <f t="shared" ref="E515:E578" si="34">U515</f>
        <v>Resource Harvesting - Travel [not identified in CHOA under SHED #] 
Stó:lō</v>
      </c>
      <c r="F515" s="6" t="s">
        <v>1717</v>
      </c>
      <c r="G515" s="6" t="str">
        <f t="shared" ref="G515:G578" si="35">S515</f>
        <v>Tree</v>
      </c>
      <c r="K515" s="6">
        <v>1015821.513</v>
      </c>
      <c r="L515" s="6">
        <v>1015876.325</v>
      </c>
      <c r="M515" s="6">
        <v>629170</v>
      </c>
      <c r="N515" s="6">
        <v>5483917</v>
      </c>
      <c r="O515" s="6" t="s">
        <v>1114</v>
      </c>
      <c r="P515" s="6" t="s">
        <v>1188</v>
      </c>
      <c r="Q515" s="6" t="s">
        <v>902</v>
      </c>
      <c r="R515" s="6">
        <v>0</v>
      </c>
      <c r="S515" s="6" t="s">
        <v>1731</v>
      </c>
      <c r="T515" s="6" t="s">
        <v>1726</v>
      </c>
      <c r="U515" s="6" t="s">
        <v>1189</v>
      </c>
      <c r="W515" s="6" t="s">
        <v>965</v>
      </c>
      <c r="X515" s="6" t="s">
        <v>1190</v>
      </c>
      <c r="Y515" s="6" t="s">
        <v>906</v>
      </c>
      <c r="Z515" s="6" t="s">
        <v>907</v>
      </c>
      <c r="AA515" s="7">
        <v>44597</v>
      </c>
      <c r="AB515" s="6" t="s">
        <v>908</v>
      </c>
      <c r="AC515" s="6" t="s">
        <v>1149</v>
      </c>
      <c r="AD515" s="6" t="s">
        <v>1149</v>
      </c>
      <c r="AE515" s="6" t="s">
        <v>1149</v>
      </c>
      <c r="AF515" s="6" t="s">
        <v>1149</v>
      </c>
      <c r="AJ515" s="6">
        <v>629111</v>
      </c>
      <c r="AK515" s="6">
        <v>5483922</v>
      </c>
      <c r="AP515" s="6" t="s">
        <v>1637</v>
      </c>
      <c r="AQ515" s="6">
        <v>177</v>
      </c>
      <c r="AR515" s="6">
        <v>31</v>
      </c>
    </row>
    <row r="516" spans="1:44" x14ac:dyDescent="0.2">
      <c r="A516" s="6">
        <v>1035276</v>
      </c>
      <c r="B516" s="6">
        <v>1035344</v>
      </c>
      <c r="C516" s="6" t="str">
        <f t="shared" si="32"/>
        <v>Harvesting</v>
      </c>
      <c r="D516" s="6" t="str">
        <f t="shared" si="33"/>
        <v>Harvesting - Sto:lo-75b</v>
      </c>
      <c r="E516" s="6" t="str">
        <f t="shared" si="34"/>
        <v>Resource Harvesting - Travel [not identified in CHOA under SHED #] 
Stó:lō</v>
      </c>
      <c r="F516" s="6" t="s">
        <v>1717</v>
      </c>
      <c r="G516" s="6" t="str">
        <f t="shared" si="35"/>
        <v>Tree</v>
      </c>
      <c r="K516" s="6">
        <v>1035275.186</v>
      </c>
      <c r="L516" s="6">
        <v>1035344.045</v>
      </c>
      <c r="M516" s="6">
        <v>619670</v>
      </c>
      <c r="N516" s="6">
        <v>5471212</v>
      </c>
      <c r="O516" s="6" t="s">
        <v>1114</v>
      </c>
      <c r="P516" s="6" t="s">
        <v>1249</v>
      </c>
      <c r="Q516" s="6" t="s">
        <v>902</v>
      </c>
      <c r="R516" s="6">
        <v>0</v>
      </c>
      <c r="S516" s="6" t="s">
        <v>1731</v>
      </c>
      <c r="T516" s="6" t="s">
        <v>1726</v>
      </c>
      <c r="U516" s="6" t="s">
        <v>1189</v>
      </c>
      <c r="W516" s="6" t="s">
        <v>965</v>
      </c>
      <c r="X516" s="6" t="s">
        <v>1250</v>
      </c>
      <c r="Y516" s="6" t="s">
        <v>906</v>
      </c>
      <c r="Z516" s="6" t="s">
        <v>907</v>
      </c>
      <c r="AA516" s="7">
        <v>44597</v>
      </c>
      <c r="AB516" s="6" t="s">
        <v>908</v>
      </c>
      <c r="AC516" s="6" t="s">
        <v>1149</v>
      </c>
      <c r="AD516" s="6" t="s">
        <v>1149</v>
      </c>
      <c r="AE516" s="6" t="s">
        <v>1149</v>
      </c>
      <c r="AF516" s="6" t="s">
        <v>1149</v>
      </c>
      <c r="AJ516" s="6">
        <v>619617</v>
      </c>
      <c r="AK516" s="6">
        <v>5471256</v>
      </c>
      <c r="AP516" s="6" t="s">
        <v>1637</v>
      </c>
      <c r="AQ516" s="6">
        <v>205</v>
      </c>
      <c r="AR516" s="6">
        <v>59</v>
      </c>
    </row>
    <row r="517" spans="1:44" x14ac:dyDescent="0.2">
      <c r="A517" s="6">
        <v>1036085</v>
      </c>
      <c r="B517" s="6">
        <v>1036187</v>
      </c>
      <c r="C517" s="6" t="str">
        <f t="shared" si="32"/>
        <v>Harvesting</v>
      </c>
      <c r="D517" s="6" t="str">
        <f t="shared" si="33"/>
        <v>Harvesting - Sto:lo-75c</v>
      </c>
      <c r="E517" s="6" t="str">
        <f t="shared" si="34"/>
        <v>Resource Harvesting - Travel [not identified in CHOA under SHED #] 
Stó:lō</v>
      </c>
      <c r="F517" s="6" t="s">
        <v>1717</v>
      </c>
      <c r="G517" s="6" t="str">
        <f t="shared" si="35"/>
        <v>Tree</v>
      </c>
      <c r="K517" s="6">
        <v>1036082.005</v>
      </c>
      <c r="L517" s="6">
        <v>1036184.2610000001</v>
      </c>
      <c r="M517" s="6">
        <v>618918</v>
      </c>
      <c r="N517" s="6">
        <v>5471417</v>
      </c>
      <c r="O517" s="6" t="s">
        <v>1114</v>
      </c>
      <c r="P517" s="6" t="s">
        <v>1258</v>
      </c>
      <c r="Q517" s="6" t="s">
        <v>1259</v>
      </c>
      <c r="R517" s="6">
        <v>0</v>
      </c>
      <c r="S517" s="6" t="s">
        <v>1731</v>
      </c>
      <c r="T517" s="6" t="s">
        <v>1726</v>
      </c>
      <c r="U517" s="6" t="s">
        <v>1189</v>
      </c>
      <c r="W517" s="6" t="s">
        <v>965</v>
      </c>
      <c r="X517" s="6" t="s">
        <v>1260</v>
      </c>
      <c r="Y517" s="6" t="s">
        <v>906</v>
      </c>
      <c r="Z517" s="6" t="s">
        <v>907</v>
      </c>
      <c r="AA517" s="7">
        <v>44597</v>
      </c>
      <c r="AB517" s="6" t="s">
        <v>908</v>
      </c>
      <c r="AC517" s="6" t="s">
        <v>1149</v>
      </c>
      <c r="AD517" s="6" t="s">
        <v>1149</v>
      </c>
      <c r="AE517" s="6" t="s">
        <v>1149</v>
      </c>
      <c r="AF517" s="6" t="s">
        <v>1149</v>
      </c>
      <c r="AJ517" s="6">
        <v>618816</v>
      </c>
      <c r="AK517" s="6">
        <v>5471427</v>
      </c>
      <c r="AP517" s="6" t="s">
        <v>1637</v>
      </c>
      <c r="AQ517" s="6">
        <v>208</v>
      </c>
      <c r="AR517" s="6">
        <v>62</v>
      </c>
    </row>
    <row r="518" spans="1:44" x14ac:dyDescent="0.2">
      <c r="A518" s="6">
        <v>1036480</v>
      </c>
      <c r="B518" s="6">
        <v>1036529</v>
      </c>
      <c r="C518" s="6" t="str">
        <f t="shared" si="32"/>
        <v>Harvesting</v>
      </c>
      <c r="D518" s="6" t="str">
        <f t="shared" si="33"/>
        <v>Harvesting - Sto:lo-75d</v>
      </c>
      <c r="E518" s="6" t="str">
        <f t="shared" si="34"/>
        <v>Resource Harvesting - Travel [not identified in CHOA under SHED #] 
Stó:lō</v>
      </c>
      <c r="F518" s="6" t="s">
        <v>1717</v>
      </c>
      <c r="G518" s="6" t="str">
        <f t="shared" si="35"/>
        <v>Tree</v>
      </c>
      <c r="K518" s="6">
        <v>1036479.29</v>
      </c>
      <c r="L518" s="6">
        <v>1036528.649</v>
      </c>
      <c r="M518" s="6">
        <v>618528</v>
      </c>
      <c r="N518" s="6">
        <v>5471393</v>
      </c>
      <c r="O518" s="6" t="s">
        <v>1114</v>
      </c>
      <c r="P518" s="6" t="s">
        <v>1261</v>
      </c>
      <c r="Q518" s="6" t="s">
        <v>902</v>
      </c>
      <c r="R518" s="6">
        <v>0</v>
      </c>
      <c r="S518" s="6" t="s">
        <v>1731</v>
      </c>
      <c r="T518" s="6" t="s">
        <v>1726</v>
      </c>
      <c r="U518" s="6" t="s">
        <v>1189</v>
      </c>
      <c r="W518" s="6" t="s">
        <v>965</v>
      </c>
      <c r="X518" s="6" t="s">
        <v>1262</v>
      </c>
      <c r="Y518" s="6" t="s">
        <v>906</v>
      </c>
      <c r="Z518" s="6" t="s">
        <v>907</v>
      </c>
      <c r="AA518" s="7">
        <v>44597</v>
      </c>
      <c r="AB518" s="6" t="s">
        <v>908</v>
      </c>
      <c r="AC518" s="6" t="s">
        <v>1149</v>
      </c>
      <c r="AD518" s="6" t="s">
        <v>1149</v>
      </c>
      <c r="AE518" s="6" t="s">
        <v>1149</v>
      </c>
      <c r="AF518" s="6" t="s">
        <v>1149</v>
      </c>
      <c r="AJ518" s="6">
        <v>618480</v>
      </c>
      <c r="AK518" s="6">
        <v>5471404</v>
      </c>
      <c r="AP518" s="6" t="s">
        <v>1637</v>
      </c>
      <c r="AQ518" s="6">
        <v>209</v>
      </c>
      <c r="AR518" s="6">
        <v>63</v>
      </c>
    </row>
    <row r="519" spans="1:44" x14ac:dyDescent="0.2">
      <c r="A519" s="6">
        <v>1042410</v>
      </c>
      <c r="B519" s="6">
        <v>1042431</v>
      </c>
      <c r="C519" s="6" t="str">
        <f t="shared" si="32"/>
        <v>Harvesting</v>
      </c>
      <c r="D519" s="6" t="str">
        <f t="shared" si="33"/>
        <v>Harvesting - Sto:lo-1390a</v>
      </c>
      <c r="E519" s="6" t="str">
        <f t="shared" si="34"/>
        <v>Resource Harvesting - Travel [not in CHOA under SHED#, DOC_ID:12 in CHOA p. 16] 
Stó:lō</v>
      </c>
      <c r="F519" s="6" t="s">
        <v>1717</v>
      </c>
      <c r="G519" s="6" t="str">
        <f t="shared" si="35"/>
        <v>Tree</v>
      </c>
      <c r="K519" s="6">
        <v>1042409.573</v>
      </c>
      <c r="L519" s="6">
        <v>1042430.6629999999</v>
      </c>
      <c r="M519" s="6">
        <v>613253</v>
      </c>
      <c r="N519" s="6">
        <v>5470017</v>
      </c>
      <c r="O519" s="6" t="s">
        <v>1114</v>
      </c>
      <c r="P519" s="6" t="s">
        <v>1305</v>
      </c>
      <c r="Q519" s="6" t="s">
        <v>902</v>
      </c>
      <c r="R519" s="6">
        <v>0</v>
      </c>
      <c r="S519" s="6" t="s">
        <v>1731</v>
      </c>
      <c r="T519" s="6" t="s">
        <v>1726</v>
      </c>
      <c r="U519" s="6" t="s">
        <v>1306</v>
      </c>
      <c r="W519" s="6" t="s">
        <v>965</v>
      </c>
      <c r="X519" s="6" t="s">
        <v>1307</v>
      </c>
      <c r="Y519" s="6" t="s">
        <v>906</v>
      </c>
      <c r="Z519" s="6" t="s">
        <v>907</v>
      </c>
      <c r="AA519" s="7">
        <v>44597</v>
      </c>
      <c r="AB519" s="6" t="s">
        <v>908</v>
      </c>
      <c r="AC519" s="6" t="s">
        <v>1149</v>
      </c>
      <c r="AD519" s="6" t="s">
        <v>1149</v>
      </c>
      <c r="AE519" s="6" t="s">
        <v>1149</v>
      </c>
      <c r="AF519" s="6" t="s">
        <v>1149</v>
      </c>
      <c r="AJ519" s="6">
        <v>613232</v>
      </c>
      <c r="AK519" s="6">
        <v>5470015</v>
      </c>
      <c r="AP519" s="6" t="s">
        <v>1637</v>
      </c>
    </row>
    <row r="520" spans="1:44" x14ac:dyDescent="0.2">
      <c r="A520" s="6">
        <v>1043333</v>
      </c>
      <c r="B520" s="6">
        <v>1043361</v>
      </c>
      <c r="C520" s="6" t="str">
        <f t="shared" si="32"/>
        <v>Harvesting</v>
      </c>
      <c r="D520" s="6" t="str">
        <f t="shared" si="33"/>
        <v>Harvesting - Sto:lo-1390b</v>
      </c>
      <c r="E520" s="6" t="str">
        <f t="shared" si="34"/>
        <v>Resource Harvesting - Travel [not in CHOA under SHED#, DOC_ID:12 in CHOA p. 16] 
Stó:lō</v>
      </c>
      <c r="F520" s="6" t="s">
        <v>1717</v>
      </c>
      <c r="G520" s="6" t="str">
        <f t="shared" si="35"/>
        <v>Tree</v>
      </c>
      <c r="K520" s="6">
        <v>1043332.833</v>
      </c>
      <c r="L520" s="6">
        <v>1043360.33</v>
      </c>
      <c r="M520" s="6">
        <v>612520</v>
      </c>
      <c r="N520" s="6">
        <v>5469591</v>
      </c>
      <c r="O520" s="6" t="s">
        <v>1114</v>
      </c>
      <c r="P520" s="6" t="s">
        <v>1322</v>
      </c>
      <c r="Q520" s="6" t="s">
        <v>902</v>
      </c>
      <c r="R520" s="6">
        <v>0</v>
      </c>
      <c r="S520" s="6" t="s">
        <v>1731</v>
      </c>
      <c r="T520" s="6" t="s">
        <v>1726</v>
      </c>
      <c r="U520" s="6" t="s">
        <v>1306</v>
      </c>
      <c r="W520" s="6" t="s">
        <v>965</v>
      </c>
      <c r="X520" s="6" t="s">
        <v>1323</v>
      </c>
      <c r="Y520" s="6" t="s">
        <v>906</v>
      </c>
      <c r="Z520" s="6" t="s">
        <v>907</v>
      </c>
      <c r="AA520" s="7">
        <v>44597</v>
      </c>
      <c r="AB520" s="6" t="s">
        <v>908</v>
      </c>
      <c r="AC520" s="6" t="s">
        <v>1149</v>
      </c>
      <c r="AD520" s="6" t="s">
        <v>1149</v>
      </c>
      <c r="AE520" s="6" t="s">
        <v>1149</v>
      </c>
      <c r="AF520" s="6" t="s">
        <v>1149</v>
      </c>
      <c r="AJ520" s="6">
        <v>612511</v>
      </c>
      <c r="AK520" s="6">
        <v>5469565</v>
      </c>
      <c r="AP520" s="6" t="s">
        <v>1637</v>
      </c>
    </row>
    <row r="521" spans="1:44" x14ac:dyDescent="0.2">
      <c r="A521" s="6">
        <v>1048601</v>
      </c>
      <c r="B521" s="6">
        <v>1048753</v>
      </c>
      <c r="C521" s="6" t="str">
        <f t="shared" si="32"/>
        <v>Harvesting</v>
      </c>
      <c r="D521" s="6" t="str">
        <f t="shared" si="33"/>
        <v>Harvesting - Sto:lo-1390c</v>
      </c>
      <c r="E521" s="6" t="str">
        <f t="shared" si="34"/>
        <v>Resource Harvesting - Travel [not in CHOA under SHED#, DOC_ID:12 in CHOA p. 16] 
Stó:lō</v>
      </c>
      <c r="F521" s="6" t="s">
        <v>1717</v>
      </c>
      <c r="G521" s="6" t="str">
        <f t="shared" si="35"/>
        <v>Tree</v>
      </c>
      <c r="K521" s="6">
        <v>1048600.1740000001</v>
      </c>
      <c r="L521" s="6">
        <v>1048752.817</v>
      </c>
      <c r="M521" s="6">
        <v>607592</v>
      </c>
      <c r="N521" s="6">
        <v>5469043</v>
      </c>
      <c r="O521" s="6" t="s">
        <v>1114</v>
      </c>
      <c r="P521" s="6" t="s">
        <v>1337</v>
      </c>
      <c r="Q521" s="6" t="s">
        <v>902</v>
      </c>
      <c r="R521" s="6">
        <v>0</v>
      </c>
      <c r="S521" s="6" t="s">
        <v>1731</v>
      </c>
      <c r="T521" s="6" t="s">
        <v>1726</v>
      </c>
      <c r="U521" s="6" t="s">
        <v>1306</v>
      </c>
      <c r="W521" s="6" t="s">
        <v>965</v>
      </c>
      <c r="X521" s="6" t="s">
        <v>1131</v>
      </c>
      <c r="Y521" s="6" t="s">
        <v>906</v>
      </c>
      <c r="Z521" s="6" t="s">
        <v>907</v>
      </c>
      <c r="AA521" s="7">
        <v>44597</v>
      </c>
      <c r="AB521" s="6" t="s">
        <v>908</v>
      </c>
      <c r="AC521" s="6" t="s">
        <v>1149</v>
      </c>
      <c r="AD521" s="6" t="s">
        <v>1149</v>
      </c>
      <c r="AE521" s="6" t="s">
        <v>1149</v>
      </c>
      <c r="AF521" s="6" t="s">
        <v>1149</v>
      </c>
      <c r="AJ521" s="6">
        <v>607440</v>
      </c>
      <c r="AK521" s="6">
        <v>5469029</v>
      </c>
      <c r="AP521" s="6" t="s">
        <v>1637</v>
      </c>
    </row>
    <row r="522" spans="1:44" x14ac:dyDescent="0.2">
      <c r="A522" s="6">
        <v>1052641</v>
      </c>
      <c r="B522" s="6">
        <v>1052795</v>
      </c>
      <c r="C522" s="6" t="str">
        <f t="shared" si="32"/>
        <v>Harvesting</v>
      </c>
      <c r="D522" s="6" t="str">
        <f t="shared" si="33"/>
        <v>Harvesting - Sto:lo-1390d</v>
      </c>
      <c r="E522" s="6" t="str">
        <f t="shared" si="34"/>
        <v>Resource Harvesting - Travel [not in CHOA under SHED#, DOC_ID:12 in CHOA p. 16] 
Stó:lō</v>
      </c>
      <c r="F522" s="6" t="s">
        <v>1717</v>
      </c>
      <c r="G522" s="6" t="str">
        <f t="shared" si="35"/>
        <v>Tree</v>
      </c>
      <c r="K522" s="6">
        <v>1052640.838</v>
      </c>
      <c r="L522" s="6">
        <v>1052795.0689999999</v>
      </c>
      <c r="M522" s="6">
        <v>603816</v>
      </c>
      <c r="N522" s="6">
        <v>5468249</v>
      </c>
      <c r="O522" s="6" t="s">
        <v>1114</v>
      </c>
      <c r="P522" s="6" t="s">
        <v>1354</v>
      </c>
      <c r="Q522" s="6" t="s">
        <v>902</v>
      </c>
      <c r="R522" s="6">
        <v>0</v>
      </c>
      <c r="S522" s="6" t="s">
        <v>1731</v>
      </c>
      <c r="T522" s="6" t="s">
        <v>1726</v>
      </c>
      <c r="U522" s="6" t="s">
        <v>1306</v>
      </c>
      <c r="W522" s="6" t="s">
        <v>965</v>
      </c>
      <c r="X522" s="6" t="s">
        <v>1131</v>
      </c>
      <c r="Y522" s="6" t="s">
        <v>906</v>
      </c>
      <c r="Z522" s="6" t="s">
        <v>907</v>
      </c>
      <c r="AA522" s="7">
        <v>44597</v>
      </c>
      <c r="AB522" s="6" t="s">
        <v>908</v>
      </c>
      <c r="AC522" s="6" t="s">
        <v>1149</v>
      </c>
      <c r="AD522" s="6" t="s">
        <v>1149</v>
      </c>
      <c r="AE522" s="6" t="s">
        <v>1149</v>
      </c>
      <c r="AF522" s="6" t="s">
        <v>1149</v>
      </c>
      <c r="AJ522" s="6">
        <v>603740</v>
      </c>
      <c r="AK522" s="6">
        <v>5468115</v>
      </c>
      <c r="AP522" s="6" t="s">
        <v>1637</v>
      </c>
    </row>
    <row r="523" spans="1:44" x14ac:dyDescent="0.2">
      <c r="A523" s="6">
        <v>1042410</v>
      </c>
      <c r="B523" s="6">
        <v>1042431</v>
      </c>
      <c r="C523" s="6" t="str">
        <f t="shared" si="32"/>
        <v>Harvesting</v>
      </c>
      <c r="D523" s="6" t="str">
        <f t="shared" si="33"/>
        <v>Harvesting - Sto:lo-1390a</v>
      </c>
      <c r="E523" s="6" t="str">
        <f t="shared" si="34"/>
        <v>Resource Harvesting - Travel [not in CHOA under SHED#, DOC_ID:12 in CHOA p. 16] 
Stó:lō</v>
      </c>
      <c r="F523" s="6" t="s">
        <v>1717</v>
      </c>
      <c r="G523" s="6" t="str">
        <f t="shared" si="35"/>
        <v>Tree</v>
      </c>
      <c r="K523" s="6">
        <v>1042409.573</v>
      </c>
      <c r="L523" s="6">
        <v>1042430.6629999999</v>
      </c>
      <c r="M523" s="6">
        <v>613253</v>
      </c>
      <c r="N523" s="6">
        <v>5470017</v>
      </c>
      <c r="O523" s="6" t="s">
        <v>1114</v>
      </c>
      <c r="P523" s="6" t="s">
        <v>1305</v>
      </c>
      <c r="Q523" s="6" t="s">
        <v>902</v>
      </c>
      <c r="R523" s="6">
        <v>0</v>
      </c>
      <c r="S523" s="6" t="s">
        <v>1731</v>
      </c>
      <c r="T523" s="6" t="s">
        <v>1726</v>
      </c>
      <c r="U523" s="6" t="s">
        <v>1306</v>
      </c>
      <c r="W523" s="6" t="s">
        <v>965</v>
      </c>
      <c r="X523" s="6" t="s">
        <v>1307</v>
      </c>
      <c r="Y523" s="6" t="s">
        <v>906</v>
      </c>
      <c r="Z523" s="6" t="s">
        <v>907</v>
      </c>
      <c r="AA523" s="7">
        <v>44597</v>
      </c>
      <c r="AB523" s="6" t="s">
        <v>908</v>
      </c>
      <c r="AC523" s="6" t="s">
        <v>1149</v>
      </c>
      <c r="AD523" s="6" t="s">
        <v>1149</v>
      </c>
      <c r="AE523" s="6" t="s">
        <v>1149</v>
      </c>
      <c r="AF523" s="6" t="s">
        <v>1149</v>
      </c>
      <c r="AJ523" s="6">
        <v>613232</v>
      </c>
      <c r="AK523" s="6">
        <v>5470015</v>
      </c>
      <c r="AP523" s="6" t="s">
        <v>1637</v>
      </c>
    </row>
    <row r="524" spans="1:44" x14ac:dyDescent="0.2">
      <c r="A524" s="6">
        <v>1043333</v>
      </c>
      <c r="B524" s="6">
        <v>1043361</v>
      </c>
      <c r="C524" s="6" t="str">
        <f t="shared" si="32"/>
        <v>Harvesting</v>
      </c>
      <c r="D524" s="6" t="str">
        <f t="shared" si="33"/>
        <v>Harvesting - Sto:lo-1390b</v>
      </c>
      <c r="E524" s="6" t="str">
        <f t="shared" si="34"/>
        <v>Resource Harvesting - Travel [not in CHOA under SHED#, DOC_ID:12 in CHOA p. 16] 
Stó:lō</v>
      </c>
      <c r="F524" s="6" t="s">
        <v>1717</v>
      </c>
      <c r="G524" s="6" t="str">
        <f t="shared" si="35"/>
        <v>Tree</v>
      </c>
      <c r="K524" s="6">
        <v>1043332.833</v>
      </c>
      <c r="L524" s="6">
        <v>1043360.33</v>
      </c>
      <c r="M524" s="6">
        <v>612520</v>
      </c>
      <c r="N524" s="6">
        <v>5469591</v>
      </c>
      <c r="O524" s="6" t="s">
        <v>1114</v>
      </c>
      <c r="P524" s="6" t="s">
        <v>1322</v>
      </c>
      <c r="Q524" s="6" t="s">
        <v>902</v>
      </c>
      <c r="R524" s="6">
        <v>0</v>
      </c>
      <c r="S524" s="6" t="s">
        <v>1731</v>
      </c>
      <c r="T524" s="6" t="s">
        <v>1726</v>
      </c>
      <c r="U524" s="6" t="s">
        <v>1306</v>
      </c>
      <c r="W524" s="6" t="s">
        <v>965</v>
      </c>
      <c r="X524" s="6" t="s">
        <v>1323</v>
      </c>
      <c r="Y524" s="6" t="s">
        <v>906</v>
      </c>
      <c r="Z524" s="6" t="s">
        <v>907</v>
      </c>
      <c r="AA524" s="7">
        <v>44597</v>
      </c>
      <c r="AB524" s="6" t="s">
        <v>908</v>
      </c>
      <c r="AC524" s="6" t="s">
        <v>1149</v>
      </c>
      <c r="AD524" s="6" t="s">
        <v>1149</v>
      </c>
      <c r="AE524" s="6" t="s">
        <v>1149</v>
      </c>
      <c r="AF524" s="6" t="s">
        <v>1149</v>
      </c>
      <c r="AJ524" s="6">
        <v>612511</v>
      </c>
      <c r="AK524" s="6">
        <v>5469565</v>
      </c>
      <c r="AP524" s="6" t="s">
        <v>1637</v>
      </c>
    </row>
    <row r="525" spans="1:44" x14ac:dyDescent="0.2">
      <c r="A525" s="6">
        <v>1048601</v>
      </c>
      <c r="B525" s="6">
        <v>1048753</v>
      </c>
      <c r="C525" s="6" t="str">
        <f t="shared" si="32"/>
        <v>Harvesting</v>
      </c>
      <c r="D525" s="6" t="str">
        <f t="shared" si="33"/>
        <v>Harvesting - Sto:lo-1390c</v>
      </c>
      <c r="E525" s="6" t="str">
        <f t="shared" si="34"/>
        <v>Resource Harvesting - Travel [not in CHOA under SHED#, DOC_ID:12 in CHOA p. 16] 
Stó:lō</v>
      </c>
      <c r="F525" s="6" t="s">
        <v>1717</v>
      </c>
      <c r="G525" s="6" t="str">
        <f t="shared" si="35"/>
        <v>Tree</v>
      </c>
      <c r="K525" s="6">
        <v>1048600.1740000001</v>
      </c>
      <c r="L525" s="6">
        <v>1048752.817</v>
      </c>
      <c r="M525" s="6">
        <v>607592</v>
      </c>
      <c r="N525" s="6">
        <v>5469043</v>
      </c>
      <c r="O525" s="6" t="s">
        <v>1114</v>
      </c>
      <c r="P525" s="6" t="s">
        <v>1337</v>
      </c>
      <c r="Q525" s="6" t="s">
        <v>902</v>
      </c>
      <c r="R525" s="6">
        <v>0</v>
      </c>
      <c r="S525" s="6" t="s">
        <v>1731</v>
      </c>
      <c r="T525" s="6" t="s">
        <v>1726</v>
      </c>
      <c r="U525" s="6" t="s">
        <v>1306</v>
      </c>
      <c r="W525" s="6" t="s">
        <v>965</v>
      </c>
      <c r="X525" s="6" t="s">
        <v>1131</v>
      </c>
      <c r="Y525" s="6" t="s">
        <v>906</v>
      </c>
      <c r="Z525" s="6" t="s">
        <v>907</v>
      </c>
      <c r="AA525" s="7">
        <v>44597</v>
      </c>
      <c r="AB525" s="6" t="s">
        <v>908</v>
      </c>
      <c r="AC525" s="6" t="s">
        <v>1149</v>
      </c>
      <c r="AD525" s="6" t="s">
        <v>1149</v>
      </c>
      <c r="AE525" s="6" t="s">
        <v>1149</v>
      </c>
      <c r="AF525" s="6" t="s">
        <v>1149</v>
      </c>
      <c r="AJ525" s="6">
        <v>607440</v>
      </c>
      <c r="AK525" s="6">
        <v>5469029</v>
      </c>
      <c r="AP525" s="6" t="s">
        <v>1637</v>
      </c>
    </row>
    <row r="526" spans="1:44" x14ac:dyDescent="0.2">
      <c r="A526" s="6">
        <v>1052641</v>
      </c>
      <c r="B526" s="6">
        <v>1052795</v>
      </c>
      <c r="C526" s="6" t="str">
        <f t="shared" si="32"/>
        <v>Harvesting</v>
      </c>
      <c r="D526" s="6" t="str">
        <f t="shared" si="33"/>
        <v>Harvesting - Sto:lo-1390d</v>
      </c>
      <c r="E526" s="6" t="str">
        <f t="shared" si="34"/>
        <v>Resource Harvesting - Travel [not in CHOA under SHED#, DOC_ID:12 in CHOA p. 16] 
Stó:lō</v>
      </c>
      <c r="F526" s="6" t="s">
        <v>1717</v>
      </c>
      <c r="G526" s="6" t="str">
        <f t="shared" si="35"/>
        <v>Tree</v>
      </c>
      <c r="K526" s="6">
        <v>1052640.838</v>
      </c>
      <c r="L526" s="6">
        <v>1052795.0689999999</v>
      </c>
      <c r="M526" s="6">
        <v>603816</v>
      </c>
      <c r="N526" s="6">
        <v>5468249</v>
      </c>
      <c r="O526" s="6" t="s">
        <v>1114</v>
      </c>
      <c r="P526" s="6" t="s">
        <v>1354</v>
      </c>
      <c r="Q526" s="6" t="s">
        <v>902</v>
      </c>
      <c r="R526" s="6">
        <v>0</v>
      </c>
      <c r="S526" s="6" t="s">
        <v>1731</v>
      </c>
      <c r="T526" s="6" t="s">
        <v>1726</v>
      </c>
      <c r="U526" s="6" t="s">
        <v>1306</v>
      </c>
      <c r="W526" s="6" t="s">
        <v>965</v>
      </c>
      <c r="X526" s="6" t="s">
        <v>1131</v>
      </c>
      <c r="Y526" s="6" t="s">
        <v>906</v>
      </c>
      <c r="Z526" s="6" t="s">
        <v>907</v>
      </c>
      <c r="AA526" s="7">
        <v>44597</v>
      </c>
      <c r="AB526" s="6" t="s">
        <v>908</v>
      </c>
      <c r="AC526" s="6" t="s">
        <v>1149</v>
      </c>
      <c r="AD526" s="6" t="s">
        <v>1149</v>
      </c>
      <c r="AE526" s="6" t="s">
        <v>1149</v>
      </c>
      <c r="AF526" s="6" t="s">
        <v>1149</v>
      </c>
      <c r="AJ526" s="6">
        <v>603740</v>
      </c>
      <c r="AK526" s="6">
        <v>5468115</v>
      </c>
      <c r="AP526" s="6" t="s">
        <v>1637</v>
      </c>
    </row>
    <row r="527" spans="1:44" x14ac:dyDescent="0.2">
      <c r="A527" s="6">
        <v>1042410</v>
      </c>
      <c r="B527" s="6">
        <v>1042431</v>
      </c>
      <c r="C527" s="6" t="str">
        <f t="shared" si="32"/>
        <v>Harvesting</v>
      </c>
      <c r="D527" s="6" t="str">
        <f t="shared" si="33"/>
        <v>Harvesting - Sto:lo-1390a</v>
      </c>
      <c r="E527" s="6" t="str">
        <f t="shared" si="34"/>
        <v>Resource Harvesting - Travel [not in CHOA under SHED#, DOC_ID:12 in CHOA p. 16] 
Stó:lō</v>
      </c>
      <c r="F527" s="6" t="s">
        <v>1717</v>
      </c>
      <c r="G527" s="6" t="str">
        <f t="shared" si="35"/>
        <v>Tree</v>
      </c>
      <c r="K527" s="6">
        <v>1042409.573</v>
      </c>
      <c r="L527" s="6">
        <v>1042430.6629999999</v>
      </c>
      <c r="M527" s="6">
        <v>613253</v>
      </c>
      <c r="N527" s="6">
        <v>5470017</v>
      </c>
      <c r="O527" s="6" t="s">
        <v>1114</v>
      </c>
      <c r="P527" s="6" t="s">
        <v>1305</v>
      </c>
      <c r="Q527" s="6" t="s">
        <v>902</v>
      </c>
      <c r="R527" s="6">
        <v>0</v>
      </c>
      <c r="S527" s="6" t="s">
        <v>1731</v>
      </c>
      <c r="T527" s="6" t="s">
        <v>1726</v>
      </c>
      <c r="U527" s="6" t="s">
        <v>1306</v>
      </c>
      <c r="W527" s="6" t="s">
        <v>965</v>
      </c>
      <c r="X527" s="6" t="s">
        <v>1307</v>
      </c>
      <c r="Y527" s="6" t="s">
        <v>906</v>
      </c>
      <c r="Z527" s="6" t="s">
        <v>907</v>
      </c>
      <c r="AA527" s="7">
        <v>44597</v>
      </c>
      <c r="AB527" s="6" t="s">
        <v>908</v>
      </c>
      <c r="AC527" s="6" t="s">
        <v>1149</v>
      </c>
      <c r="AD527" s="6" t="s">
        <v>1149</v>
      </c>
      <c r="AE527" s="6" t="s">
        <v>1149</v>
      </c>
      <c r="AF527" s="6" t="s">
        <v>1149</v>
      </c>
      <c r="AJ527" s="6">
        <v>613232</v>
      </c>
      <c r="AK527" s="6">
        <v>5470015</v>
      </c>
      <c r="AP527" s="6" t="s">
        <v>1637</v>
      </c>
      <c r="AQ527" s="6">
        <v>79</v>
      </c>
    </row>
    <row r="528" spans="1:44" x14ac:dyDescent="0.2">
      <c r="A528" s="6">
        <v>1043333</v>
      </c>
      <c r="B528" s="6">
        <v>1043361</v>
      </c>
      <c r="C528" s="6" t="str">
        <f t="shared" si="32"/>
        <v>Harvesting</v>
      </c>
      <c r="D528" s="6" t="str">
        <f t="shared" si="33"/>
        <v>Harvesting - Sto:lo-1390b</v>
      </c>
      <c r="E528" s="6" t="str">
        <f t="shared" si="34"/>
        <v>Resource Harvesting - Travel [not in CHOA under SHED#, DOC_ID:12 in CHOA p. 16] 
Stó:lō</v>
      </c>
      <c r="F528" s="6" t="s">
        <v>1717</v>
      </c>
      <c r="G528" s="6" t="str">
        <f t="shared" si="35"/>
        <v>Tree</v>
      </c>
      <c r="K528" s="6">
        <v>1043332.833</v>
      </c>
      <c r="L528" s="6">
        <v>1043360.33</v>
      </c>
      <c r="M528" s="6">
        <v>612520</v>
      </c>
      <c r="N528" s="6">
        <v>5469591</v>
      </c>
      <c r="O528" s="6" t="s">
        <v>1114</v>
      </c>
      <c r="P528" s="6" t="s">
        <v>1322</v>
      </c>
      <c r="Q528" s="6" t="s">
        <v>902</v>
      </c>
      <c r="R528" s="6">
        <v>0</v>
      </c>
      <c r="S528" s="6" t="s">
        <v>1731</v>
      </c>
      <c r="T528" s="6" t="s">
        <v>1726</v>
      </c>
      <c r="U528" s="6" t="s">
        <v>1306</v>
      </c>
      <c r="W528" s="6" t="s">
        <v>965</v>
      </c>
      <c r="X528" s="6" t="s">
        <v>1323</v>
      </c>
      <c r="Y528" s="6" t="s">
        <v>906</v>
      </c>
      <c r="Z528" s="6" t="s">
        <v>907</v>
      </c>
      <c r="AA528" s="7">
        <v>44597</v>
      </c>
      <c r="AB528" s="6" t="s">
        <v>908</v>
      </c>
      <c r="AC528" s="6" t="s">
        <v>1149</v>
      </c>
      <c r="AD528" s="6" t="s">
        <v>1149</v>
      </c>
      <c r="AE528" s="6" t="s">
        <v>1149</v>
      </c>
      <c r="AF528" s="6" t="s">
        <v>1149</v>
      </c>
      <c r="AJ528" s="6">
        <v>612511</v>
      </c>
      <c r="AK528" s="6">
        <v>5469565</v>
      </c>
      <c r="AP528" s="6" t="s">
        <v>1637</v>
      </c>
      <c r="AQ528" s="6">
        <v>83</v>
      </c>
    </row>
    <row r="529" spans="1:44" x14ac:dyDescent="0.2">
      <c r="A529" s="6">
        <v>1048601</v>
      </c>
      <c r="B529" s="6">
        <v>1048753</v>
      </c>
      <c r="C529" s="6" t="str">
        <f t="shared" si="32"/>
        <v>Harvesting</v>
      </c>
      <c r="D529" s="6" t="str">
        <f t="shared" si="33"/>
        <v>Harvesting - Sto:lo-1390c</v>
      </c>
      <c r="E529" s="6" t="str">
        <f t="shared" si="34"/>
        <v>Resource Harvesting - Travel [not in CHOA under SHED#, DOC_ID:12 in CHOA p. 16] 
Stó:lō</v>
      </c>
      <c r="F529" s="6" t="s">
        <v>1717</v>
      </c>
      <c r="G529" s="6" t="str">
        <f t="shared" si="35"/>
        <v>Tree</v>
      </c>
      <c r="K529" s="6">
        <v>1048600.1740000001</v>
      </c>
      <c r="L529" s="6">
        <v>1048752.817</v>
      </c>
      <c r="M529" s="6">
        <v>607592</v>
      </c>
      <c r="N529" s="6">
        <v>5469043</v>
      </c>
      <c r="O529" s="6" t="s">
        <v>1114</v>
      </c>
      <c r="P529" s="6" t="s">
        <v>1337</v>
      </c>
      <c r="Q529" s="6" t="s">
        <v>902</v>
      </c>
      <c r="R529" s="6">
        <v>0</v>
      </c>
      <c r="S529" s="6" t="s">
        <v>1731</v>
      </c>
      <c r="T529" s="6" t="s">
        <v>1726</v>
      </c>
      <c r="U529" s="6" t="s">
        <v>1306</v>
      </c>
      <c r="W529" s="6" t="s">
        <v>965</v>
      </c>
      <c r="X529" s="6" t="s">
        <v>1131</v>
      </c>
      <c r="Y529" s="6" t="s">
        <v>906</v>
      </c>
      <c r="Z529" s="6" t="s">
        <v>907</v>
      </c>
      <c r="AA529" s="7">
        <v>44597</v>
      </c>
      <c r="AB529" s="6" t="s">
        <v>908</v>
      </c>
      <c r="AC529" s="6" t="s">
        <v>1149</v>
      </c>
      <c r="AD529" s="6" t="s">
        <v>1149</v>
      </c>
      <c r="AE529" s="6" t="s">
        <v>1149</v>
      </c>
      <c r="AF529" s="6" t="s">
        <v>1149</v>
      </c>
      <c r="AJ529" s="6">
        <v>607440</v>
      </c>
      <c r="AK529" s="6">
        <v>5469029</v>
      </c>
      <c r="AP529" s="6" t="s">
        <v>1637</v>
      </c>
      <c r="AQ529" s="6">
        <v>89</v>
      </c>
    </row>
    <row r="530" spans="1:44" x14ac:dyDescent="0.2">
      <c r="A530" s="6">
        <v>1052641</v>
      </c>
      <c r="B530" s="6">
        <v>1052795</v>
      </c>
      <c r="C530" s="6" t="str">
        <f t="shared" si="32"/>
        <v>Harvesting</v>
      </c>
      <c r="D530" s="6" t="str">
        <f t="shared" si="33"/>
        <v>Harvesting - Sto:lo-1390d</v>
      </c>
      <c r="E530" s="6" t="str">
        <f t="shared" si="34"/>
        <v>Resource Harvesting - Travel [not in CHOA under SHED#, DOC_ID:12 in CHOA p. 16] 
Stó:lō</v>
      </c>
      <c r="F530" s="6" t="s">
        <v>1717</v>
      </c>
      <c r="G530" s="6" t="str">
        <f t="shared" si="35"/>
        <v>Tree</v>
      </c>
      <c r="K530" s="6">
        <v>1052640.838</v>
      </c>
      <c r="L530" s="6">
        <v>1052795.0689999999</v>
      </c>
      <c r="M530" s="6">
        <v>603816</v>
      </c>
      <c r="N530" s="6">
        <v>5468249</v>
      </c>
      <c r="O530" s="6" t="s">
        <v>1114</v>
      </c>
      <c r="P530" s="6" t="s">
        <v>1354</v>
      </c>
      <c r="Q530" s="6" t="s">
        <v>902</v>
      </c>
      <c r="R530" s="6">
        <v>0</v>
      </c>
      <c r="S530" s="6" t="s">
        <v>1731</v>
      </c>
      <c r="T530" s="6" t="s">
        <v>1726</v>
      </c>
      <c r="U530" s="6" t="s">
        <v>1306</v>
      </c>
      <c r="W530" s="6" t="s">
        <v>965</v>
      </c>
      <c r="X530" s="6" t="s">
        <v>1131</v>
      </c>
      <c r="Y530" s="6" t="s">
        <v>906</v>
      </c>
      <c r="Z530" s="6" t="s">
        <v>907</v>
      </c>
      <c r="AA530" s="7">
        <v>44597</v>
      </c>
      <c r="AB530" s="6" t="s">
        <v>908</v>
      </c>
      <c r="AC530" s="6" t="s">
        <v>1149</v>
      </c>
      <c r="AD530" s="6" t="s">
        <v>1149</v>
      </c>
      <c r="AE530" s="6" t="s">
        <v>1149</v>
      </c>
      <c r="AF530" s="6" t="s">
        <v>1149</v>
      </c>
      <c r="AJ530" s="6">
        <v>603740</v>
      </c>
      <c r="AK530" s="6">
        <v>5468115</v>
      </c>
      <c r="AP530" s="6" t="s">
        <v>1637</v>
      </c>
      <c r="AQ530" s="6">
        <v>98</v>
      </c>
    </row>
    <row r="531" spans="1:44" x14ac:dyDescent="0.2">
      <c r="A531" s="6">
        <v>1042410</v>
      </c>
      <c r="B531" s="6">
        <v>1042431</v>
      </c>
      <c r="C531" s="6" t="str">
        <f t="shared" si="32"/>
        <v>Harvesting</v>
      </c>
      <c r="D531" s="6" t="str">
        <f t="shared" si="33"/>
        <v>Harvesting - Sto:lo-1390a</v>
      </c>
      <c r="E531" s="6" t="str">
        <f t="shared" si="34"/>
        <v>Resource Harvesting - Travel [not in CHOA under SHED#, DOC_ID:12 in CHOA p. 16] 
Stó:lō</v>
      </c>
      <c r="F531" s="6" t="s">
        <v>1717</v>
      </c>
      <c r="G531" s="6" t="str">
        <f t="shared" si="35"/>
        <v>Tree</v>
      </c>
      <c r="K531" s="6">
        <v>1042409.573</v>
      </c>
      <c r="L531" s="6">
        <v>1042430.6629999999</v>
      </c>
      <c r="M531" s="6">
        <v>613253</v>
      </c>
      <c r="N531" s="6">
        <v>5470017</v>
      </c>
      <c r="O531" s="6" t="s">
        <v>1114</v>
      </c>
      <c r="P531" s="6" t="s">
        <v>1305</v>
      </c>
      <c r="Q531" s="6" t="s">
        <v>902</v>
      </c>
      <c r="R531" s="6">
        <v>0</v>
      </c>
      <c r="S531" s="6" t="s">
        <v>1731</v>
      </c>
      <c r="T531" s="6" t="s">
        <v>1726</v>
      </c>
      <c r="U531" s="6" t="s">
        <v>1306</v>
      </c>
      <c r="W531" s="6" t="s">
        <v>965</v>
      </c>
      <c r="X531" s="6" t="s">
        <v>1307</v>
      </c>
      <c r="Y531" s="6" t="s">
        <v>906</v>
      </c>
      <c r="Z531" s="6" t="s">
        <v>907</v>
      </c>
      <c r="AA531" s="7">
        <v>44597</v>
      </c>
      <c r="AB531" s="6" t="s">
        <v>908</v>
      </c>
      <c r="AC531" s="6" t="s">
        <v>1149</v>
      </c>
      <c r="AD531" s="6" t="s">
        <v>1149</v>
      </c>
      <c r="AE531" s="6" t="s">
        <v>1149</v>
      </c>
      <c r="AF531" s="6" t="s">
        <v>1149</v>
      </c>
      <c r="AJ531" s="6">
        <v>613232</v>
      </c>
      <c r="AK531" s="6">
        <v>5470015</v>
      </c>
      <c r="AP531" s="6" t="s">
        <v>1637</v>
      </c>
      <c r="AQ531" s="6">
        <v>225</v>
      </c>
      <c r="AR531" s="6">
        <v>79</v>
      </c>
    </row>
    <row r="532" spans="1:44" x14ac:dyDescent="0.2">
      <c r="A532" s="6">
        <v>1043333</v>
      </c>
      <c r="B532" s="6">
        <v>1043361</v>
      </c>
      <c r="C532" s="6" t="str">
        <f t="shared" si="32"/>
        <v>Harvesting</v>
      </c>
      <c r="D532" s="6" t="str">
        <f t="shared" si="33"/>
        <v>Harvesting - Sto:lo-1390b</v>
      </c>
      <c r="E532" s="6" t="str">
        <f t="shared" si="34"/>
        <v>Resource Harvesting - Travel [not in CHOA under SHED#, DOC_ID:12 in CHOA p. 16] 
Stó:lō</v>
      </c>
      <c r="F532" s="6" t="s">
        <v>1717</v>
      </c>
      <c r="G532" s="6" t="str">
        <f t="shared" si="35"/>
        <v>Tree</v>
      </c>
      <c r="K532" s="6">
        <v>1043332.833</v>
      </c>
      <c r="L532" s="6">
        <v>1043360.33</v>
      </c>
      <c r="M532" s="6">
        <v>612520</v>
      </c>
      <c r="N532" s="6">
        <v>5469591</v>
      </c>
      <c r="O532" s="6" t="s">
        <v>1114</v>
      </c>
      <c r="P532" s="6" t="s">
        <v>1322</v>
      </c>
      <c r="Q532" s="6" t="s">
        <v>902</v>
      </c>
      <c r="R532" s="6">
        <v>0</v>
      </c>
      <c r="S532" s="6" t="s">
        <v>1731</v>
      </c>
      <c r="T532" s="6" t="s">
        <v>1726</v>
      </c>
      <c r="U532" s="6" t="s">
        <v>1306</v>
      </c>
      <c r="W532" s="6" t="s">
        <v>965</v>
      </c>
      <c r="X532" s="6" t="s">
        <v>1323</v>
      </c>
      <c r="Y532" s="6" t="s">
        <v>906</v>
      </c>
      <c r="Z532" s="6" t="s">
        <v>907</v>
      </c>
      <c r="AA532" s="7">
        <v>44597</v>
      </c>
      <c r="AB532" s="6" t="s">
        <v>908</v>
      </c>
      <c r="AC532" s="6" t="s">
        <v>1149</v>
      </c>
      <c r="AD532" s="6" t="s">
        <v>1149</v>
      </c>
      <c r="AE532" s="6" t="s">
        <v>1149</v>
      </c>
      <c r="AF532" s="6" t="s">
        <v>1149</v>
      </c>
      <c r="AJ532" s="6">
        <v>612511</v>
      </c>
      <c r="AK532" s="6">
        <v>5469565</v>
      </c>
      <c r="AP532" s="6" t="s">
        <v>1637</v>
      </c>
      <c r="AQ532" s="6">
        <v>229</v>
      </c>
      <c r="AR532" s="6">
        <v>83</v>
      </c>
    </row>
    <row r="533" spans="1:44" x14ac:dyDescent="0.2">
      <c r="A533" s="6">
        <v>1048601</v>
      </c>
      <c r="B533" s="6">
        <v>1048753</v>
      </c>
      <c r="C533" s="6" t="str">
        <f t="shared" si="32"/>
        <v>Harvesting</v>
      </c>
      <c r="D533" s="6" t="str">
        <f t="shared" si="33"/>
        <v>Harvesting - Sto:lo-1390c</v>
      </c>
      <c r="E533" s="6" t="str">
        <f t="shared" si="34"/>
        <v>Resource Harvesting - Travel [not in CHOA under SHED#, DOC_ID:12 in CHOA p. 16] 
Stó:lō</v>
      </c>
      <c r="F533" s="6" t="s">
        <v>1717</v>
      </c>
      <c r="G533" s="6" t="str">
        <f t="shared" si="35"/>
        <v>Tree</v>
      </c>
      <c r="K533" s="6">
        <v>1048600.1740000001</v>
      </c>
      <c r="L533" s="6">
        <v>1048752.817</v>
      </c>
      <c r="M533" s="6">
        <v>607592</v>
      </c>
      <c r="N533" s="6">
        <v>5469043</v>
      </c>
      <c r="O533" s="6" t="s">
        <v>1114</v>
      </c>
      <c r="P533" s="6" t="s">
        <v>1337</v>
      </c>
      <c r="Q533" s="6" t="s">
        <v>902</v>
      </c>
      <c r="R533" s="6">
        <v>0</v>
      </c>
      <c r="S533" s="6" t="s">
        <v>1731</v>
      </c>
      <c r="T533" s="6" t="s">
        <v>1726</v>
      </c>
      <c r="U533" s="6" t="s">
        <v>1306</v>
      </c>
      <c r="W533" s="6" t="s">
        <v>965</v>
      </c>
      <c r="X533" s="6" t="s">
        <v>1131</v>
      </c>
      <c r="Y533" s="6" t="s">
        <v>906</v>
      </c>
      <c r="Z533" s="6" t="s">
        <v>907</v>
      </c>
      <c r="AA533" s="7">
        <v>44597</v>
      </c>
      <c r="AB533" s="6" t="s">
        <v>908</v>
      </c>
      <c r="AC533" s="6" t="s">
        <v>1149</v>
      </c>
      <c r="AD533" s="6" t="s">
        <v>1149</v>
      </c>
      <c r="AE533" s="6" t="s">
        <v>1149</v>
      </c>
      <c r="AF533" s="6" t="s">
        <v>1149</v>
      </c>
      <c r="AJ533" s="6">
        <v>607440</v>
      </c>
      <c r="AK533" s="6">
        <v>5469029</v>
      </c>
      <c r="AP533" s="6" t="s">
        <v>1637</v>
      </c>
      <c r="AQ533" s="6">
        <v>235</v>
      </c>
      <c r="AR533" s="6">
        <v>89</v>
      </c>
    </row>
    <row r="534" spans="1:44" x14ac:dyDescent="0.2">
      <c r="A534" s="6">
        <v>1052641</v>
      </c>
      <c r="B534" s="6">
        <v>1052795</v>
      </c>
      <c r="C534" s="6" t="str">
        <f t="shared" si="32"/>
        <v>Harvesting</v>
      </c>
      <c r="D534" s="6" t="str">
        <f t="shared" si="33"/>
        <v>Harvesting - Sto:lo-1390d</v>
      </c>
      <c r="E534" s="6" t="str">
        <f t="shared" si="34"/>
        <v>Resource Harvesting - Travel [not in CHOA under SHED#, DOC_ID:12 in CHOA p. 16] 
Stó:lō</v>
      </c>
      <c r="F534" s="6" t="s">
        <v>1717</v>
      </c>
      <c r="G534" s="6" t="str">
        <f t="shared" si="35"/>
        <v>Tree</v>
      </c>
      <c r="K534" s="6">
        <v>1052640.838</v>
      </c>
      <c r="L534" s="6">
        <v>1052795.0689999999</v>
      </c>
      <c r="M534" s="6">
        <v>603816</v>
      </c>
      <c r="N534" s="6">
        <v>5468249</v>
      </c>
      <c r="O534" s="6" t="s">
        <v>1114</v>
      </c>
      <c r="P534" s="6" t="s">
        <v>1354</v>
      </c>
      <c r="Q534" s="6" t="s">
        <v>902</v>
      </c>
      <c r="R534" s="6">
        <v>0</v>
      </c>
      <c r="S534" s="6" t="s">
        <v>1731</v>
      </c>
      <c r="T534" s="6" t="s">
        <v>1726</v>
      </c>
      <c r="U534" s="6" t="s">
        <v>1306</v>
      </c>
      <c r="W534" s="6" t="s">
        <v>965</v>
      </c>
      <c r="X534" s="6" t="s">
        <v>1131</v>
      </c>
      <c r="Y534" s="6" t="s">
        <v>906</v>
      </c>
      <c r="Z534" s="6" t="s">
        <v>907</v>
      </c>
      <c r="AA534" s="7">
        <v>44597</v>
      </c>
      <c r="AB534" s="6" t="s">
        <v>908</v>
      </c>
      <c r="AC534" s="6" t="s">
        <v>1149</v>
      </c>
      <c r="AD534" s="6" t="s">
        <v>1149</v>
      </c>
      <c r="AE534" s="6" t="s">
        <v>1149</v>
      </c>
      <c r="AF534" s="6" t="s">
        <v>1149</v>
      </c>
      <c r="AJ534" s="6">
        <v>603740</v>
      </c>
      <c r="AK534" s="6">
        <v>5468115</v>
      </c>
      <c r="AP534" s="6" t="s">
        <v>1637</v>
      </c>
      <c r="AQ534" s="6">
        <v>244</v>
      </c>
      <c r="AR534" s="6">
        <v>98</v>
      </c>
    </row>
    <row r="535" spans="1:44" x14ac:dyDescent="0.2">
      <c r="A535" s="6">
        <v>1044722</v>
      </c>
      <c r="B535" s="6">
        <v>1044761</v>
      </c>
      <c r="C535" s="6" t="str">
        <f t="shared" si="32"/>
        <v>Harvesting</v>
      </c>
      <c r="D535" s="6" t="str">
        <f t="shared" si="33"/>
        <v>Harvesting - Sto:lo-1615</v>
      </c>
      <c r="E535" s="6" t="str">
        <f t="shared" si="34"/>
        <v>Resource Harvesting - Travel [not in CHOA]
Stó:lō</v>
      </c>
      <c r="F535" s="6" t="s">
        <v>1717</v>
      </c>
      <c r="G535" s="6" t="str">
        <f t="shared" si="35"/>
        <v>Tree</v>
      </c>
      <c r="K535" s="6">
        <v>1044721.357</v>
      </c>
      <c r="L535" s="6">
        <v>1044759.461</v>
      </c>
      <c r="M535" s="6">
        <v>611402</v>
      </c>
      <c r="N535" s="6">
        <v>5469310</v>
      </c>
      <c r="O535" s="6" t="s">
        <v>1114</v>
      </c>
      <c r="P535" s="6" t="s">
        <v>1324</v>
      </c>
      <c r="Q535" s="6" t="s">
        <v>902</v>
      </c>
      <c r="R535" s="6">
        <v>0</v>
      </c>
      <c r="S535" s="6" t="s">
        <v>1731</v>
      </c>
      <c r="T535" s="6" t="s">
        <v>1726</v>
      </c>
      <c r="U535" s="6" t="s">
        <v>1325</v>
      </c>
      <c r="W535" s="6" t="s">
        <v>965</v>
      </c>
      <c r="X535" s="6" t="s">
        <v>1326</v>
      </c>
      <c r="Y535" s="6" t="s">
        <v>906</v>
      </c>
      <c r="Z535" s="6" t="s">
        <v>907</v>
      </c>
      <c r="AA535" s="7">
        <v>44597</v>
      </c>
      <c r="AB535" s="6" t="s">
        <v>908</v>
      </c>
      <c r="AC535" s="6" t="s">
        <v>1149</v>
      </c>
      <c r="AD535" s="6" t="s">
        <v>1149</v>
      </c>
      <c r="AE535" s="6" t="s">
        <v>1149</v>
      </c>
      <c r="AF535" s="6" t="s">
        <v>1149</v>
      </c>
      <c r="AJ535" s="6">
        <v>611364</v>
      </c>
      <c r="AK535" s="6">
        <v>5469302</v>
      </c>
      <c r="AP535" s="6" t="s">
        <v>1637</v>
      </c>
    </row>
    <row r="536" spans="1:44" x14ac:dyDescent="0.2">
      <c r="A536" s="6">
        <v>1044722</v>
      </c>
      <c r="B536" s="6">
        <v>1044761</v>
      </c>
      <c r="C536" s="6" t="str">
        <f t="shared" si="32"/>
        <v>Harvesting</v>
      </c>
      <c r="D536" s="6" t="str">
        <f t="shared" si="33"/>
        <v>Harvesting - Sto:lo-1615</v>
      </c>
      <c r="E536" s="6" t="str">
        <f t="shared" si="34"/>
        <v>Resource Harvesting - Travel [not in CHOA]
Stó:lō</v>
      </c>
      <c r="F536" s="6" t="s">
        <v>1717</v>
      </c>
      <c r="G536" s="6" t="str">
        <f t="shared" si="35"/>
        <v>Tree</v>
      </c>
      <c r="K536" s="6">
        <v>1044721.357</v>
      </c>
      <c r="L536" s="6">
        <v>1044759.461</v>
      </c>
      <c r="M536" s="6">
        <v>611402</v>
      </c>
      <c r="N536" s="6">
        <v>5469310</v>
      </c>
      <c r="O536" s="6" t="s">
        <v>1114</v>
      </c>
      <c r="P536" s="6" t="s">
        <v>1324</v>
      </c>
      <c r="Q536" s="6" t="s">
        <v>902</v>
      </c>
      <c r="R536" s="6">
        <v>0</v>
      </c>
      <c r="S536" s="6" t="s">
        <v>1731</v>
      </c>
      <c r="T536" s="6" t="s">
        <v>1726</v>
      </c>
      <c r="U536" s="6" t="s">
        <v>1325</v>
      </c>
      <c r="W536" s="6" t="s">
        <v>965</v>
      </c>
      <c r="X536" s="6" t="s">
        <v>1326</v>
      </c>
      <c r="Y536" s="6" t="s">
        <v>906</v>
      </c>
      <c r="Z536" s="6" t="s">
        <v>907</v>
      </c>
      <c r="AA536" s="7">
        <v>44597</v>
      </c>
      <c r="AB536" s="6" t="s">
        <v>908</v>
      </c>
      <c r="AC536" s="6" t="s">
        <v>1149</v>
      </c>
      <c r="AD536" s="6" t="s">
        <v>1149</v>
      </c>
      <c r="AE536" s="6" t="s">
        <v>1149</v>
      </c>
      <c r="AF536" s="6" t="s">
        <v>1149</v>
      </c>
      <c r="AJ536" s="6">
        <v>611364</v>
      </c>
      <c r="AK536" s="6">
        <v>5469302</v>
      </c>
      <c r="AP536" s="6" t="s">
        <v>1637</v>
      </c>
    </row>
    <row r="537" spans="1:44" x14ac:dyDescent="0.2">
      <c r="A537" s="6">
        <v>1044722</v>
      </c>
      <c r="B537" s="6">
        <v>1044761</v>
      </c>
      <c r="C537" s="6" t="str">
        <f t="shared" si="32"/>
        <v>Harvesting</v>
      </c>
      <c r="D537" s="6" t="str">
        <f t="shared" si="33"/>
        <v>Harvesting - Sto:lo-1615</v>
      </c>
      <c r="E537" s="6" t="str">
        <f t="shared" si="34"/>
        <v>Resource Harvesting - Travel [not in CHOA]
Stó:lō</v>
      </c>
      <c r="F537" s="6" t="s">
        <v>1717</v>
      </c>
      <c r="G537" s="6" t="str">
        <f t="shared" si="35"/>
        <v>Tree</v>
      </c>
      <c r="K537" s="6">
        <v>1044721.357</v>
      </c>
      <c r="L537" s="6">
        <v>1044759.461</v>
      </c>
      <c r="M537" s="6">
        <v>611402</v>
      </c>
      <c r="N537" s="6">
        <v>5469310</v>
      </c>
      <c r="O537" s="6" t="s">
        <v>1114</v>
      </c>
      <c r="P537" s="6" t="s">
        <v>1324</v>
      </c>
      <c r="Q537" s="6" t="s">
        <v>902</v>
      </c>
      <c r="R537" s="6">
        <v>0</v>
      </c>
      <c r="S537" s="6" t="s">
        <v>1731</v>
      </c>
      <c r="T537" s="6" t="s">
        <v>1726</v>
      </c>
      <c r="U537" s="6" t="s">
        <v>1325</v>
      </c>
      <c r="W537" s="6" t="s">
        <v>965</v>
      </c>
      <c r="X537" s="6" t="s">
        <v>1326</v>
      </c>
      <c r="Y537" s="6" t="s">
        <v>906</v>
      </c>
      <c r="Z537" s="6" t="s">
        <v>907</v>
      </c>
      <c r="AA537" s="7">
        <v>44597</v>
      </c>
      <c r="AB537" s="6" t="s">
        <v>908</v>
      </c>
      <c r="AC537" s="6" t="s">
        <v>1149</v>
      </c>
      <c r="AD537" s="6" t="s">
        <v>1149</v>
      </c>
      <c r="AE537" s="6" t="s">
        <v>1149</v>
      </c>
      <c r="AF537" s="6" t="s">
        <v>1149</v>
      </c>
      <c r="AJ537" s="6">
        <v>611364</v>
      </c>
      <c r="AK537" s="6">
        <v>5469302</v>
      </c>
      <c r="AP537" s="6" t="s">
        <v>1637</v>
      </c>
      <c r="AQ537" s="6">
        <v>84</v>
      </c>
    </row>
    <row r="538" spans="1:44" x14ac:dyDescent="0.2">
      <c r="A538" s="6">
        <v>1044722</v>
      </c>
      <c r="B538" s="6">
        <v>1044761</v>
      </c>
      <c r="C538" s="6" t="str">
        <f t="shared" si="32"/>
        <v>Harvesting</v>
      </c>
      <c r="D538" s="6" t="str">
        <f t="shared" si="33"/>
        <v>Harvesting - Sto:lo-1615</v>
      </c>
      <c r="E538" s="6" t="str">
        <f t="shared" si="34"/>
        <v>Resource Harvesting - Travel [not in CHOA]
Stó:lō</v>
      </c>
      <c r="F538" s="6" t="s">
        <v>1717</v>
      </c>
      <c r="G538" s="6" t="str">
        <f t="shared" si="35"/>
        <v>Tree</v>
      </c>
      <c r="K538" s="6">
        <v>1044721.357</v>
      </c>
      <c r="L538" s="6">
        <v>1044759.461</v>
      </c>
      <c r="M538" s="6">
        <v>611402</v>
      </c>
      <c r="N538" s="6">
        <v>5469310</v>
      </c>
      <c r="O538" s="6" t="s">
        <v>1114</v>
      </c>
      <c r="P538" s="6" t="s">
        <v>1324</v>
      </c>
      <c r="Q538" s="6" t="s">
        <v>902</v>
      </c>
      <c r="R538" s="6">
        <v>0</v>
      </c>
      <c r="S538" s="6" t="s">
        <v>1731</v>
      </c>
      <c r="T538" s="6" t="s">
        <v>1726</v>
      </c>
      <c r="U538" s="6" t="s">
        <v>1325</v>
      </c>
      <c r="W538" s="6" t="s">
        <v>965</v>
      </c>
      <c r="X538" s="6" t="s">
        <v>1326</v>
      </c>
      <c r="Y538" s="6" t="s">
        <v>906</v>
      </c>
      <c r="Z538" s="6" t="s">
        <v>907</v>
      </c>
      <c r="AA538" s="7">
        <v>44597</v>
      </c>
      <c r="AB538" s="6" t="s">
        <v>908</v>
      </c>
      <c r="AC538" s="6" t="s">
        <v>1149</v>
      </c>
      <c r="AD538" s="6" t="s">
        <v>1149</v>
      </c>
      <c r="AE538" s="6" t="s">
        <v>1149</v>
      </c>
      <c r="AF538" s="6" t="s">
        <v>1149</v>
      </c>
      <c r="AJ538" s="6">
        <v>611364</v>
      </c>
      <c r="AK538" s="6">
        <v>5469302</v>
      </c>
      <c r="AP538" s="6" t="s">
        <v>1637</v>
      </c>
      <c r="AQ538" s="6">
        <v>230</v>
      </c>
      <c r="AR538" s="6">
        <v>84</v>
      </c>
    </row>
    <row r="539" spans="1:44" x14ac:dyDescent="0.2">
      <c r="A539" s="6">
        <v>1041664</v>
      </c>
      <c r="C539" s="6" t="str">
        <f t="shared" si="32"/>
        <v>Harvesting</v>
      </c>
      <c r="D539" s="6" t="str">
        <f t="shared" si="33"/>
        <v>Harvesting - Sto:lo-X2</v>
      </c>
      <c r="E539" s="6" t="str">
        <f t="shared" si="34"/>
        <v>Resource Harvesting - Travel [not in CHOA] 
Stó:lō</v>
      </c>
      <c r="F539" s="6" t="s">
        <v>1717</v>
      </c>
      <c r="G539" s="6" t="str">
        <f t="shared" si="35"/>
        <v>Tree</v>
      </c>
      <c r="K539" s="6">
        <v>1041664.005</v>
      </c>
      <c r="M539" s="6">
        <v>613978</v>
      </c>
      <c r="N539" s="6">
        <v>5470046</v>
      </c>
      <c r="O539" s="6" t="s">
        <v>1114</v>
      </c>
      <c r="P539" s="6" t="s">
        <v>1296</v>
      </c>
      <c r="Q539" s="6" t="s">
        <v>902</v>
      </c>
      <c r="R539" s="6">
        <v>0</v>
      </c>
      <c r="S539" s="6" t="s">
        <v>1731</v>
      </c>
      <c r="T539" s="6" t="s">
        <v>1726</v>
      </c>
      <c r="U539" s="6" t="s">
        <v>1297</v>
      </c>
      <c r="W539" s="6" t="s">
        <v>965</v>
      </c>
      <c r="X539" s="6" t="s">
        <v>1298</v>
      </c>
      <c r="Y539" s="6" t="s">
        <v>906</v>
      </c>
      <c r="Z539" s="6" t="s">
        <v>907</v>
      </c>
      <c r="AA539" s="7">
        <v>44597</v>
      </c>
      <c r="AB539" s="6" t="s">
        <v>908</v>
      </c>
      <c r="AC539" s="6" t="s">
        <v>1149</v>
      </c>
      <c r="AD539" s="6" t="s">
        <v>1149</v>
      </c>
      <c r="AE539" s="6" t="s">
        <v>1149</v>
      </c>
      <c r="AF539" s="6" t="s">
        <v>1149</v>
      </c>
      <c r="AP539" s="6" t="s">
        <v>1637</v>
      </c>
    </row>
    <row r="540" spans="1:44" x14ac:dyDescent="0.2">
      <c r="A540" s="6">
        <v>1041664</v>
      </c>
      <c r="C540" s="6" t="str">
        <f t="shared" si="32"/>
        <v>Harvesting</v>
      </c>
      <c r="D540" s="6" t="str">
        <f t="shared" si="33"/>
        <v>Harvesting - Sto:lo-X2</v>
      </c>
      <c r="E540" s="6" t="str">
        <f t="shared" si="34"/>
        <v>Resource Harvesting - Travel [not in CHOA] 
Stó:lō</v>
      </c>
      <c r="F540" s="6" t="s">
        <v>1717</v>
      </c>
      <c r="G540" s="6" t="str">
        <f t="shared" si="35"/>
        <v>Tree</v>
      </c>
      <c r="K540" s="6">
        <v>1041664.005</v>
      </c>
      <c r="M540" s="6">
        <v>613978</v>
      </c>
      <c r="N540" s="6">
        <v>5470046</v>
      </c>
      <c r="O540" s="6" t="s">
        <v>1114</v>
      </c>
      <c r="P540" s="6" t="s">
        <v>1296</v>
      </c>
      <c r="Q540" s="6" t="s">
        <v>902</v>
      </c>
      <c r="R540" s="6">
        <v>0</v>
      </c>
      <c r="S540" s="6" t="s">
        <v>1731</v>
      </c>
      <c r="T540" s="6" t="s">
        <v>1726</v>
      </c>
      <c r="U540" s="6" t="s">
        <v>1297</v>
      </c>
      <c r="W540" s="6" t="s">
        <v>965</v>
      </c>
      <c r="X540" s="6" t="s">
        <v>1298</v>
      </c>
      <c r="Y540" s="6" t="s">
        <v>906</v>
      </c>
      <c r="Z540" s="6" t="s">
        <v>907</v>
      </c>
      <c r="AA540" s="7">
        <v>44597</v>
      </c>
      <c r="AB540" s="6" t="s">
        <v>908</v>
      </c>
      <c r="AC540" s="6" t="s">
        <v>1149</v>
      </c>
      <c r="AD540" s="6" t="s">
        <v>1149</v>
      </c>
      <c r="AE540" s="6" t="s">
        <v>1149</v>
      </c>
      <c r="AF540" s="6" t="s">
        <v>1149</v>
      </c>
      <c r="AP540" s="6" t="s">
        <v>1637</v>
      </c>
    </row>
    <row r="541" spans="1:44" x14ac:dyDescent="0.2">
      <c r="A541" s="6">
        <v>1041664</v>
      </c>
      <c r="C541" s="6" t="str">
        <f t="shared" si="32"/>
        <v>Harvesting</v>
      </c>
      <c r="D541" s="6" t="str">
        <f t="shared" si="33"/>
        <v>Harvesting - Sto:lo-X2</v>
      </c>
      <c r="E541" s="6" t="str">
        <f t="shared" si="34"/>
        <v>Resource Harvesting - Travel [not in CHOA] 
Stó:lō</v>
      </c>
      <c r="F541" s="6" t="s">
        <v>1717</v>
      </c>
      <c r="G541" s="6" t="str">
        <f t="shared" si="35"/>
        <v>Tree</v>
      </c>
      <c r="K541" s="6">
        <v>1041664.005</v>
      </c>
      <c r="M541" s="6">
        <v>613978</v>
      </c>
      <c r="N541" s="6">
        <v>5470046</v>
      </c>
      <c r="O541" s="6" t="s">
        <v>1114</v>
      </c>
      <c r="P541" s="6" t="s">
        <v>1296</v>
      </c>
      <c r="Q541" s="6" t="s">
        <v>902</v>
      </c>
      <c r="R541" s="6">
        <v>0</v>
      </c>
      <c r="S541" s="6" t="s">
        <v>1731</v>
      </c>
      <c r="T541" s="6" t="s">
        <v>1726</v>
      </c>
      <c r="U541" s="6" t="s">
        <v>1297</v>
      </c>
      <c r="W541" s="6" t="s">
        <v>965</v>
      </c>
      <c r="X541" s="6" t="s">
        <v>1298</v>
      </c>
      <c r="Y541" s="6" t="s">
        <v>906</v>
      </c>
      <c r="Z541" s="6" t="s">
        <v>907</v>
      </c>
      <c r="AA541" s="7">
        <v>44597</v>
      </c>
      <c r="AB541" s="6" t="s">
        <v>908</v>
      </c>
      <c r="AC541" s="6" t="s">
        <v>1149</v>
      </c>
      <c r="AD541" s="6" t="s">
        <v>1149</v>
      </c>
      <c r="AE541" s="6" t="s">
        <v>1149</v>
      </c>
      <c r="AF541" s="6" t="s">
        <v>1149</v>
      </c>
      <c r="AP541" s="6" t="s">
        <v>1637</v>
      </c>
      <c r="AQ541" s="6">
        <v>77</v>
      </c>
    </row>
    <row r="542" spans="1:44" x14ac:dyDescent="0.2">
      <c r="A542" s="6">
        <v>1041664</v>
      </c>
      <c r="C542" s="6" t="str">
        <f t="shared" si="32"/>
        <v>Harvesting</v>
      </c>
      <c r="D542" s="6" t="str">
        <f t="shared" si="33"/>
        <v>Harvesting - Sto:lo-X2</v>
      </c>
      <c r="E542" s="6" t="str">
        <f t="shared" si="34"/>
        <v>Resource Harvesting - Travel [not in CHOA] 
Stó:lō</v>
      </c>
      <c r="F542" s="6" t="s">
        <v>1717</v>
      </c>
      <c r="G542" s="6" t="str">
        <f t="shared" si="35"/>
        <v>Tree</v>
      </c>
      <c r="K542" s="6">
        <v>1041664.005</v>
      </c>
      <c r="M542" s="6">
        <v>613978</v>
      </c>
      <c r="N542" s="6">
        <v>5470046</v>
      </c>
      <c r="O542" s="6" t="s">
        <v>1114</v>
      </c>
      <c r="P542" s="6" t="s">
        <v>1296</v>
      </c>
      <c r="Q542" s="6" t="s">
        <v>902</v>
      </c>
      <c r="R542" s="6">
        <v>0</v>
      </c>
      <c r="S542" s="6" t="s">
        <v>1731</v>
      </c>
      <c r="T542" s="6" t="s">
        <v>1726</v>
      </c>
      <c r="U542" s="6" t="s">
        <v>1297</v>
      </c>
      <c r="W542" s="6" t="s">
        <v>965</v>
      </c>
      <c r="X542" s="6" t="s">
        <v>1298</v>
      </c>
      <c r="Y542" s="6" t="s">
        <v>906</v>
      </c>
      <c r="Z542" s="6" t="s">
        <v>907</v>
      </c>
      <c r="AA542" s="7">
        <v>44597</v>
      </c>
      <c r="AB542" s="6" t="s">
        <v>908</v>
      </c>
      <c r="AC542" s="6" t="s">
        <v>1149</v>
      </c>
      <c r="AD542" s="6" t="s">
        <v>1149</v>
      </c>
      <c r="AE542" s="6" t="s">
        <v>1149</v>
      </c>
      <c r="AF542" s="6" t="s">
        <v>1149</v>
      </c>
      <c r="AP542" s="6" t="s">
        <v>1637</v>
      </c>
      <c r="AQ542" s="6">
        <v>223</v>
      </c>
      <c r="AR542" s="6">
        <v>77</v>
      </c>
    </row>
    <row r="543" spans="1:44" x14ac:dyDescent="0.2">
      <c r="A543" s="6">
        <v>1059071</v>
      </c>
      <c r="B543" s="6">
        <v>1059085</v>
      </c>
      <c r="C543" s="6" t="str">
        <f t="shared" si="32"/>
        <v>Harvesting</v>
      </c>
      <c r="D543" s="6" t="str">
        <f t="shared" si="33"/>
        <v>Harvesting - Sto:lo-1062</v>
      </c>
      <c r="E543" s="6" t="str">
        <f t="shared" si="34"/>
        <v>Resource Harvesting - Travel [not include in the CHOA under SHED#, DOC_I:12 in CHOA P.16? 
Stó:lō</v>
      </c>
      <c r="F543" s="6" t="s">
        <v>1717</v>
      </c>
      <c r="G543" s="6" t="str">
        <f t="shared" si="35"/>
        <v>Tree</v>
      </c>
      <c r="K543" s="6">
        <v>1059070.7439999999</v>
      </c>
      <c r="L543" s="6">
        <v>1059084.9339999999</v>
      </c>
      <c r="M543" s="6">
        <v>599959</v>
      </c>
      <c r="N543" s="6">
        <v>5463420</v>
      </c>
      <c r="O543" s="6" t="s">
        <v>1114</v>
      </c>
      <c r="P543" s="6" t="s">
        <v>1402</v>
      </c>
      <c r="Q543" s="6" t="s">
        <v>902</v>
      </c>
      <c r="R543" s="6">
        <v>0</v>
      </c>
      <c r="S543" s="6" t="s">
        <v>1731</v>
      </c>
      <c r="T543" s="6" t="s">
        <v>1726</v>
      </c>
      <c r="U543" s="6" t="s">
        <v>1403</v>
      </c>
      <c r="W543" s="6" t="s">
        <v>965</v>
      </c>
      <c r="X543" s="6" t="s">
        <v>1401</v>
      </c>
      <c r="Y543" s="6" t="s">
        <v>906</v>
      </c>
      <c r="Z543" s="6" t="s">
        <v>907</v>
      </c>
      <c r="AA543" s="7">
        <v>44597</v>
      </c>
      <c r="AB543" s="6" t="s">
        <v>908</v>
      </c>
      <c r="AC543" s="6" t="s">
        <v>1149</v>
      </c>
      <c r="AD543" s="6" t="s">
        <v>1149</v>
      </c>
      <c r="AE543" s="6" t="s">
        <v>1149</v>
      </c>
      <c r="AF543" s="6" t="s">
        <v>1149</v>
      </c>
      <c r="AJ543" s="6">
        <v>599950</v>
      </c>
      <c r="AK543" s="6">
        <v>5463409</v>
      </c>
      <c r="AP543" s="6" t="s">
        <v>1637</v>
      </c>
    </row>
    <row r="544" spans="1:44" x14ac:dyDescent="0.2">
      <c r="A544" s="6">
        <v>1059071</v>
      </c>
      <c r="B544" s="6">
        <v>1059085</v>
      </c>
      <c r="C544" s="6" t="str">
        <f t="shared" si="32"/>
        <v>Harvesting</v>
      </c>
      <c r="D544" s="6" t="str">
        <f t="shared" si="33"/>
        <v>Harvesting - Sto:lo-1062</v>
      </c>
      <c r="E544" s="6" t="str">
        <f t="shared" si="34"/>
        <v>Resource Harvesting - Travel [not include in the CHOA under SHED#, DOC_I:12 in CHOA P.16? 
Stó:lō</v>
      </c>
      <c r="F544" s="6" t="s">
        <v>1717</v>
      </c>
      <c r="G544" s="6" t="str">
        <f t="shared" si="35"/>
        <v>Tree</v>
      </c>
      <c r="K544" s="6">
        <v>1059070.7439999999</v>
      </c>
      <c r="L544" s="6">
        <v>1059084.9339999999</v>
      </c>
      <c r="M544" s="6">
        <v>599959</v>
      </c>
      <c r="N544" s="6">
        <v>5463420</v>
      </c>
      <c r="O544" s="6" t="s">
        <v>1114</v>
      </c>
      <c r="P544" s="6" t="s">
        <v>1402</v>
      </c>
      <c r="Q544" s="6" t="s">
        <v>902</v>
      </c>
      <c r="R544" s="6">
        <v>0</v>
      </c>
      <c r="S544" s="6" t="s">
        <v>1731</v>
      </c>
      <c r="T544" s="6" t="s">
        <v>1726</v>
      </c>
      <c r="U544" s="6" t="s">
        <v>1403</v>
      </c>
      <c r="W544" s="6" t="s">
        <v>965</v>
      </c>
      <c r="X544" s="6" t="s">
        <v>1401</v>
      </c>
      <c r="Y544" s="6" t="s">
        <v>906</v>
      </c>
      <c r="Z544" s="6" t="s">
        <v>907</v>
      </c>
      <c r="AA544" s="7">
        <v>44597</v>
      </c>
      <c r="AB544" s="6" t="s">
        <v>908</v>
      </c>
      <c r="AC544" s="6" t="s">
        <v>1149</v>
      </c>
      <c r="AD544" s="6" t="s">
        <v>1149</v>
      </c>
      <c r="AE544" s="6" t="s">
        <v>1149</v>
      </c>
      <c r="AF544" s="6" t="s">
        <v>1149</v>
      </c>
      <c r="AJ544" s="6">
        <v>599950</v>
      </c>
      <c r="AK544" s="6">
        <v>5463409</v>
      </c>
      <c r="AP544" s="6" t="s">
        <v>1637</v>
      </c>
    </row>
    <row r="545" spans="1:44" x14ac:dyDescent="0.2">
      <c r="A545" s="6">
        <v>1059071</v>
      </c>
      <c r="B545" s="6">
        <v>1059085</v>
      </c>
      <c r="C545" s="6" t="str">
        <f t="shared" si="32"/>
        <v>Harvesting</v>
      </c>
      <c r="D545" s="6" t="str">
        <f t="shared" si="33"/>
        <v>Harvesting - Sto:lo-1062</v>
      </c>
      <c r="E545" s="6" t="str">
        <f t="shared" si="34"/>
        <v>Resource Harvesting - Travel [not include in the CHOA under SHED#, DOC_I:12 in CHOA P.16? 
Stó:lō</v>
      </c>
      <c r="F545" s="6" t="s">
        <v>1717</v>
      </c>
      <c r="G545" s="6" t="str">
        <f t="shared" si="35"/>
        <v>Tree</v>
      </c>
      <c r="K545" s="6">
        <v>1059070.7439999999</v>
      </c>
      <c r="L545" s="6">
        <v>1059084.9339999999</v>
      </c>
      <c r="M545" s="6">
        <v>599959</v>
      </c>
      <c r="N545" s="6">
        <v>5463420</v>
      </c>
      <c r="O545" s="6" t="s">
        <v>1114</v>
      </c>
      <c r="P545" s="6" t="s">
        <v>1402</v>
      </c>
      <c r="Q545" s="6" t="s">
        <v>902</v>
      </c>
      <c r="R545" s="6">
        <v>0</v>
      </c>
      <c r="S545" s="6" t="s">
        <v>1731</v>
      </c>
      <c r="T545" s="6" t="s">
        <v>1726</v>
      </c>
      <c r="U545" s="6" t="s">
        <v>1403</v>
      </c>
      <c r="W545" s="6" t="s">
        <v>965</v>
      </c>
      <c r="X545" s="6" t="s">
        <v>1401</v>
      </c>
      <c r="Y545" s="6" t="s">
        <v>906</v>
      </c>
      <c r="Z545" s="6" t="s">
        <v>907</v>
      </c>
      <c r="AA545" s="7">
        <v>44597</v>
      </c>
      <c r="AB545" s="6" t="s">
        <v>908</v>
      </c>
      <c r="AC545" s="6" t="s">
        <v>1149</v>
      </c>
      <c r="AD545" s="6" t="s">
        <v>1149</v>
      </c>
      <c r="AE545" s="6" t="s">
        <v>1149</v>
      </c>
      <c r="AF545" s="6" t="s">
        <v>1149</v>
      </c>
      <c r="AJ545" s="6">
        <v>599950</v>
      </c>
      <c r="AK545" s="6">
        <v>5463409</v>
      </c>
      <c r="AP545" s="6" t="s">
        <v>1637</v>
      </c>
      <c r="AQ545" s="6">
        <v>115</v>
      </c>
    </row>
    <row r="546" spans="1:44" x14ac:dyDescent="0.2">
      <c r="A546" s="6">
        <v>1059071</v>
      </c>
      <c r="B546" s="6">
        <v>1059085</v>
      </c>
      <c r="C546" s="6" t="str">
        <f t="shared" si="32"/>
        <v>Harvesting</v>
      </c>
      <c r="D546" s="6" t="str">
        <f t="shared" si="33"/>
        <v>Harvesting - Sto:lo-1062</v>
      </c>
      <c r="E546" s="6" t="str">
        <f t="shared" si="34"/>
        <v>Resource Harvesting - Travel [not include in the CHOA under SHED#, DOC_I:12 in CHOA P.16? 
Stó:lō</v>
      </c>
      <c r="F546" s="6" t="s">
        <v>1717</v>
      </c>
      <c r="G546" s="6" t="str">
        <f t="shared" si="35"/>
        <v>Tree</v>
      </c>
      <c r="K546" s="6">
        <v>1059070.7439999999</v>
      </c>
      <c r="L546" s="6">
        <v>1059084.9339999999</v>
      </c>
      <c r="M546" s="6">
        <v>599959</v>
      </c>
      <c r="N546" s="6">
        <v>5463420</v>
      </c>
      <c r="O546" s="6" t="s">
        <v>1114</v>
      </c>
      <c r="P546" s="6" t="s">
        <v>1402</v>
      </c>
      <c r="Q546" s="6" t="s">
        <v>902</v>
      </c>
      <c r="R546" s="6">
        <v>0</v>
      </c>
      <c r="S546" s="6" t="s">
        <v>1731</v>
      </c>
      <c r="T546" s="6" t="s">
        <v>1726</v>
      </c>
      <c r="U546" s="6" t="s">
        <v>1403</v>
      </c>
      <c r="W546" s="6" t="s">
        <v>965</v>
      </c>
      <c r="X546" s="6" t="s">
        <v>1401</v>
      </c>
      <c r="Y546" s="6" t="s">
        <v>906</v>
      </c>
      <c r="Z546" s="6" t="s">
        <v>907</v>
      </c>
      <c r="AA546" s="7">
        <v>44597</v>
      </c>
      <c r="AB546" s="6" t="s">
        <v>908</v>
      </c>
      <c r="AC546" s="6" t="s">
        <v>1149</v>
      </c>
      <c r="AD546" s="6" t="s">
        <v>1149</v>
      </c>
      <c r="AE546" s="6" t="s">
        <v>1149</v>
      </c>
      <c r="AF546" s="6" t="s">
        <v>1149</v>
      </c>
      <c r="AJ546" s="6">
        <v>599950</v>
      </c>
      <c r="AK546" s="6">
        <v>5463409</v>
      </c>
      <c r="AP546" s="6" t="s">
        <v>1637</v>
      </c>
      <c r="AQ546" s="6">
        <v>261</v>
      </c>
      <c r="AR546" s="6">
        <v>115</v>
      </c>
    </row>
    <row r="547" spans="1:44" x14ac:dyDescent="0.2">
      <c r="A547" s="6">
        <v>1059071</v>
      </c>
      <c r="B547" s="6">
        <v>1059085</v>
      </c>
      <c r="C547" s="6" t="str">
        <f t="shared" si="32"/>
        <v>Harvesting</v>
      </c>
      <c r="D547" s="6" t="str">
        <f t="shared" si="33"/>
        <v>Harvesting - Sto:lo-1046</v>
      </c>
      <c r="E547" s="6" t="str">
        <f t="shared" si="34"/>
        <v>Resource Harvesting - Travel [not include in the CHOA under SHED#, DOC_ID:12 in CHOA P.16? 
Stó:lō</v>
      </c>
      <c r="F547" s="6" t="s">
        <v>1717</v>
      </c>
      <c r="G547" s="6" t="str">
        <f t="shared" si="35"/>
        <v>Tree</v>
      </c>
      <c r="K547" s="6">
        <v>1059070.7439999999</v>
      </c>
      <c r="L547" s="6">
        <v>1059084.9339999999</v>
      </c>
      <c r="M547" s="6">
        <v>599959</v>
      </c>
      <c r="N547" s="6">
        <v>5463420</v>
      </c>
      <c r="O547" s="6" t="s">
        <v>1114</v>
      </c>
      <c r="P547" s="6" t="s">
        <v>1399</v>
      </c>
      <c r="Q547" s="6" t="s">
        <v>902</v>
      </c>
      <c r="R547" s="6">
        <v>0</v>
      </c>
      <c r="S547" s="6" t="s">
        <v>1731</v>
      </c>
      <c r="T547" s="6" t="s">
        <v>1726</v>
      </c>
      <c r="U547" s="6" t="s">
        <v>1400</v>
      </c>
      <c r="W547" s="6" t="s">
        <v>965</v>
      </c>
      <c r="X547" s="6" t="s">
        <v>1401</v>
      </c>
      <c r="Y547" s="6" t="s">
        <v>906</v>
      </c>
      <c r="Z547" s="6" t="s">
        <v>907</v>
      </c>
      <c r="AA547" s="7">
        <v>44597</v>
      </c>
      <c r="AB547" s="6" t="s">
        <v>908</v>
      </c>
      <c r="AC547" s="6" t="s">
        <v>1149</v>
      </c>
      <c r="AD547" s="6" t="s">
        <v>1149</v>
      </c>
      <c r="AE547" s="6" t="s">
        <v>1149</v>
      </c>
      <c r="AF547" s="6" t="s">
        <v>1149</v>
      </c>
      <c r="AJ547" s="6">
        <v>599950</v>
      </c>
      <c r="AK547" s="6">
        <v>5463409</v>
      </c>
      <c r="AP547" s="6" t="s">
        <v>1637</v>
      </c>
    </row>
    <row r="548" spans="1:44" x14ac:dyDescent="0.2">
      <c r="A548" s="6">
        <v>1059071</v>
      </c>
      <c r="B548" s="6">
        <v>1059085</v>
      </c>
      <c r="C548" s="6" t="str">
        <f t="shared" si="32"/>
        <v>Harvesting</v>
      </c>
      <c r="D548" s="6" t="str">
        <f t="shared" si="33"/>
        <v>Harvesting - Sto:lo-1046</v>
      </c>
      <c r="E548" s="6" t="str">
        <f t="shared" si="34"/>
        <v>Resource Harvesting - Travel [not include in the CHOA under SHED#, DOC_ID:12 in CHOA P.16? 
Stó:lō</v>
      </c>
      <c r="F548" s="6" t="s">
        <v>1717</v>
      </c>
      <c r="G548" s="6" t="str">
        <f t="shared" si="35"/>
        <v>Tree</v>
      </c>
      <c r="K548" s="6">
        <v>1059070.7439999999</v>
      </c>
      <c r="L548" s="6">
        <v>1059084.9339999999</v>
      </c>
      <c r="M548" s="6">
        <v>599959</v>
      </c>
      <c r="N548" s="6">
        <v>5463420</v>
      </c>
      <c r="O548" s="6" t="s">
        <v>1114</v>
      </c>
      <c r="P548" s="6" t="s">
        <v>1399</v>
      </c>
      <c r="Q548" s="6" t="s">
        <v>902</v>
      </c>
      <c r="R548" s="6">
        <v>0</v>
      </c>
      <c r="S548" s="6" t="s">
        <v>1731</v>
      </c>
      <c r="T548" s="6" t="s">
        <v>1726</v>
      </c>
      <c r="U548" s="6" t="s">
        <v>1400</v>
      </c>
      <c r="W548" s="6" t="s">
        <v>965</v>
      </c>
      <c r="X548" s="6" t="s">
        <v>1401</v>
      </c>
      <c r="Y548" s="6" t="s">
        <v>906</v>
      </c>
      <c r="Z548" s="6" t="s">
        <v>907</v>
      </c>
      <c r="AA548" s="7">
        <v>44597</v>
      </c>
      <c r="AB548" s="6" t="s">
        <v>908</v>
      </c>
      <c r="AC548" s="6" t="s">
        <v>1149</v>
      </c>
      <c r="AD548" s="6" t="s">
        <v>1149</v>
      </c>
      <c r="AE548" s="6" t="s">
        <v>1149</v>
      </c>
      <c r="AF548" s="6" t="s">
        <v>1149</v>
      </c>
      <c r="AJ548" s="6">
        <v>599950</v>
      </c>
      <c r="AK548" s="6">
        <v>5463409</v>
      </c>
      <c r="AP548" s="6" t="s">
        <v>1637</v>
      </c>
    </row>
    <row r="549" spans="1:44" x14ac:dyDescent="0.2">
      <c r="A549" s="6">
        <v>1059071</v>
      </c>
      <c r="B549" s="6">
        <v>1059085</v>
      </c>
      <c r="C549" s="6" t="str">
        <f t="shared" si="32"/>
        <v>Harvesting</v>
      </c>
      <c r="D549" s="6" t="str">
        <f t="shared" si="33"/>
        <v>Harvesting - Sto:lo-1046</v>
      </c>
      <c r="E549" s="6" t="str">
        <f t="shared" si="34"/>
        <v>Resource Harvesting - Travel [not include in the CHOA under SHED#, DOC_ID:12 in CHOA P.16? 
Stó:lō</v>
      </c>
      <c r="F549" s="6" t="s">
        <v>1717</v>
      </c>
      <c r="G549" s="6" t="str">
        <f t="shared" si="35"/>
        <v>Tree</v>
      </c>
      <c r="K549" s="6">
        <v>1059070.7439999999</v>
      </c>
      <c r="L549" s="6">
        <v>1059084.9339999999</v>
      </c>
      <c r="M549" s="6">
        <v>599959</v>
      </c>
      <c r="N549" s="6">
        <v>5463420</v>
      </c>
      <c r="O549" s="6" t="s">
        <v>1114</v>
      </c>
      <c r="P549" s="6" t="s">
        <v>1399</v>
      </c>
      <c r="Q549" s="6" t="s">
        <v>902</v>
      </c>
      <c r="R549" s="6">
        <v>0</v>
      </c>
      <c r="S549" s="6" t="s">
        <v>1731</v>
      </c>
      <c r="T549" s="6" t="s">
        <v>1726</v>
      </c>
      <c r="U549" s="6" t="s">
        <v>1400</v>
      </c>
      <c r="W549" s="6" t="s">
        <v>965</v>
      </c>
      <c r="X549" s="6" t="s">
        <v>1401</v>
      </c>
      <c r="Y549" s="6" t="s">
        <v>906</v>
      </c>
      <c r="Z549" s="6" t="s">
        <v>907</v>
      </c>
      <c r="AA549" s="7">
        <v>44597</v>
      </c>
      <c r="AB549" s="6" t="s">
        <v>908</v>
      </c>
      <c r="AC549" s="6" t="s">
        <v>1149</v>
      </c>
      <c r="AD549" s="6" t="s">
        <v>1149</v>
      </c>
      <c r="AE549" s="6" t="s">
        <v>1149</v>
      </c>
      <c r="AF549" s="6" t="s">
        <v>1149</v>
      </c>
      <c r="AJ549" s="6">
        <v>599950</v>
      </c>
      <c r="AK549" s="6">
        <v>5463409</v>
      </c>
      <c r="AP549" s="6" t="s">
        <v>1637</v>
      </c>
      <c r="AQ549" s="6">
        <v>114</v>
      </c>
    </row>
    <row r="550" spans="1:44" x14ac:dyDescent="0.2">
      <c r="A550" s="6">
        <v>1059071</v>
      </c>
      <c r="B550" s="6">
        <v>1059085</v>
      </c>
      <c r="C550" s="6" t="str">
        <f t="shared" si="32"/>
        <v>Harvesting</v>
      </c>
      <c r="D550" s="6" t="str">
        <f t="shared" si="33"/>
        <v>Harvesting - Sto:lo-1046</v>
      </c>
      <c r="E550" s="6" t="str">
        <f t="shared" si="34"/>
        <v>Resource Harvesting - Travel [not include in the CHOA under SHED#, DOC_ID:12 in CHOA P.16? 
Stó:lō</v>
      </c>
      <c r="F550" s="6" t="s">
        <v>1717</v>
      </c>
      <c r="G550" s="6" t="str">
        <f t="shared" si="35"/>
        <v>Tree</v>
      </c>
      <c r="K550" s="6">
        <v>1059070.7439999999</v>
      </c>
      <c r="L550" s="6">
        <v>1059084.9339999999</v>
      </c>
      <c r="M550" s="6">
        <v>599959</v>
      </c>
      <c r="N550" s="6">
        <v>5463420</v>
      </c>
      <c r="O550" s="6" t="s">
        <v>1114</v>
      </c>
      <c r="P550" s="6" t="s">
        <v>1399</v>
      </c>
      <c r="Q550" s="6" t="s">
        <v>902</v>
      </c>
      <c r="R550" s="6">
        <v>0</v>
      </c>
      <c r="S550" s="6" t="s">
        <v>1731</v>
      </c>
      <c r="T550" s="6" t="s">
        <v>1726</v>
      </c>
      <c r="U550" s="6" t="s">
        <v>1400</v>
      </c>
      <c r="W550" s="6" t="s">
        <v>965</v>
      </c>
      <c r="X550" s="6" t="s">
        <v>1401</v>
      </c>
      <c r="Y550" s="6" t="s">
        <v>906</v>
      </c>
      <c r="Z550" s="6" t="s">
        <v>907</v>
      </c>
      <c r="AA550" s="7">
        <v>44597</v>
      </c>
      <c r="AB550" s="6" t="s">
        <v>908</v>
      </c>
      <c r="AC550" s="6" t="s">
        <v>1149</v>
      </c>
      <c r="AD550" s="6" t="s">
        <v>1149</v>
      </c>
      <c r="AE550" s="6" t="s">
        <v>1149</v>
      </c>
      <c r="AF550" s="6" t="s">
        <v>1149</v>
      </c>
      <c r="AJ550" s="6">
        <v>599950</v>
      </c>
      <c r="AK550" s="6">
        <v>5463409</v>
      </c>
      <c r="AP550" s="6" t="s">
        <v>1637</v>
      </c>
      <c r="AQ550" s="6">
        <v>260</v>
      </c>
      <c r="AR550" s="6">
        <v>114</v>
      </c>
    </row>
    <row r="551" spans="1:44" x14ac:dyDescent="0.2">
      <c r="A551" s="6">
        <v>1052886</v>
      </c>
      <c r="B551" s="6">
        <v>1052906</v>
      </c>
      <c r="C551" s="6" t="str">
        <f t="shared" si="32"/>
        <v>Harvesting</v>
      </c>
      <c r="D551" s="6" t="str">
        <f t="shared" si="33"/>
        <v>Harvesting - Sto:lo-1070</v>
      </c>
      <c r="E551" s="6" t="str">
        <f t="shared" si="34"/>
        <v>Resource Harvesting - Travel [not include in the CHOA under SHED#], Documented Travelway 
Stó:lō</v>
      </c>
      <c r="F551" s="6" t="s">
        <v>1717</v>
      </c>
      <c r="G551" s="6" t="str">
        <f t="shared" si="35"/>
        <v>Tree</v>
      </c>
      <c r="K551" s="6">
        <v>1052885.2169999999</v>
      </c>
      <c r="L551" s="6">
        <v>1052905.733</v>
      </c>
      <c r="M551" s="6">
        <v>603693</v>
      </c>
      <c r="N551" s="6">
        <v>5468039</v>
      </c>
      <c r="O551" s="6" t="s">
        <v>1114</v>
      </c>
      <c r="P551" s="6" t="s">
        <v>1355</v>
      </c>
      <c r="Q551" s="6" t="s">
        <v>902</v>
      </c>
      <c r="R551" s="6">
        <v>0</v>
      </c>
      <c r="S551" s="6" t="s">
        <v>1731</v>
      </c>
      <c r="T551" s="6" t="s">
        <v>1726</v>
      </c>
      <c r="U551" s="6" t="s">
        <v>1356</v>
      </c>
      <c r="W551" s="6" t="s">
        <v>965</v>
      </c>
      <c r="X551" s="6" t="s">
        <v>1357</v>
      </c>
      <c r="Y551" s="6" t="s">
        <v>906</v>
      </c>
      <c r="Z551" s="6" t="s">
        <v>907</v>
      </c>
      <c r="AA551" s="7">
        <v>44597</v>
      </c>
      <c r="AB551" s="6" t="s">
        <v>908</v>
      </c>
      <c r="AC551" s="6" t="s">
        <v>1149</v>
      </c>
      <c r="AD551" s="6" t="s">
        <v>1149</v>
      </c>
      <c r="AE551" s="6" t="s">
        <v>1149</v>
      </c>
      <c r="AF551" s="6" t="s">
        <v>1149</v>
      </c>
      <c r="AJ551" s="6">
        <v>603679</v>
      </c>
      <c r="AK551" s="6">
        <v>5468024</v>
      </c>
      <c r="AP551" s="6" t="s">
        <v>1637</v>
      </c>
    </row>
    <row r="552" spans="1:44" x14ac:dyDescent="0.2">
      <c r="A552" s="6">
        <v>1052936</v>
      </c>
      <c r="B552" s="6">
        <v>1052945</v>
      </c>
      <c r="C552" s="6" t="str">
        <f t="shared" si="32"/>
        <v>Harvesting</v>
      </c>
      <c r="D552" s="6" t="str">
        <f t="shared" si="33"/>
        <v>Harvesting - Sto:lo-1052</v>
      </c>
      <c r="E552" s="6" t="str">
        <f t="shared" si="34"/>
        <v>Resource Harvesting - Travel [not include in the CHOA under SHED#], Documented Travelway 
Stó:lō</v>
      </c>
      <c r="F552" s="6" t="s">
        <v>1717</v>
      </c>
      <c r="G552" s="6" t="str">
        <f t="shared" si="35"/>
        <v>Tree</v>
      </c>
      <c r="K552" s="6">
        <v>1052936.1470000001</v>
      </c>
      <c r="L552" s="6">
        <v>1052944.6299999999</v>
      </c>
      <c r="M552" s="6">
        <v>603658</v>
      </c>
      <c r="N552" s="6">
        <v>5468002</v>
      </c>
      <c r="O552" s="6" t="s">
        <v>1114</v>
      </c>
      <c r="P552" s="6" t="s">
        <v>1361</v>
      </c>
      <c r="Q552" s="6" t="s">
        <v>902</v>
      </c>
      <c r="R552" s="6">
        <v>0</v>
      </c>
      <c r="S552" s="6" t="s">
        <v>1731</v>
      </c>
      <c r="T552" s="6" t="s">
        <v>1726</v>
      </c>
      <c r="U552" s="6" t="s">
        <v>1356</v>
      </c>
      <c r="W552" s="6" t="s">
        <v>965</v>
      </c>
      <c r="X552" s="6" t="s">
        <v>1362</v>
      </c>
      <c r="Y552" s="6" t="s">
        <v>906</v>
      </c>
      <c r="Z552" s="6" t="s">
        <v>907</v>
      </c>
      <c r="AA552" s="7">
        <v>44597</v>
      </c>
      <c r="AB552" s="6" t="s">
        <v>908</v>
      </c>
      <c r="AC552" s="6" t="s">
        <v>1149</v>
      </c>
      <c r="AD552" s="6" t="s">
        <v>1149</v>
      </c>
      <c r="AE552" s="6" t="s">
        <v>1149</v>
      </c>
      <c r="AF552" s="6" t="s">
        <v>1149</v>
      </c>
      <c r="AJ552" s="6">
        <v>603652</v>
      </c>
      <c r="AK552" s="6">
        <v>5467996</v>
      </c>
      <c r="AP552" s="6" t="s">
        <v>1637</v>
      </c>
    </row>
    <row r="553" spans="1:44" x14ac:dyDescent="0.2">
      <c r="A553" s="6">
        <v>1052936</v>
      </c>
      <c r="B553" s="6">
        <v>1052945</v>
      </c>
      <c r="C553" s="6" t="str">
        <f t="shared" si="32"/>
        <v>Harvesting</v>
      </c>
      <c r="D553" s="6" t="str">
        <f t="shared" si="33"/>
        <v>Harvesting - Sto:lo-1135</v>
      </c>
      <c r="E553" s="6" t="str">
        <f t="shared" si="34"/>
        <v>Resource Harvesting - Travel [not include in the CHOA under SHED#], Documented Travelway 
Stó:lō</v>
      </c>
      <c r="F553" s="6" t="s">
        <v>1717</v>
      </c>
      <c r="G553" s="6" t="str">
        <f t="shared" si="35"/>
        <v>Tree</v>
      </c>
      <c r="K553" s="6">
        <v>1052936.1470000001</v>
      </c>
      <c r="L553" s="6">
        <v>1052944.6299999999</v>
      </c>
      <c r="M553" s="6">
        <v>603658</v>
      </c>
      <c r="N553" s="6">
        <v>5468002</v>
      </c>
      <c r="O553" s="6" t="s">
        <v>1114</v>
      </c>
      <c r="P553" s="6" t="s">
        <v>1363</v>
      </c>
      <c r="Q553" s="6" t="s">
        <v>902</v>
      </c>
      <c r="R553" s="6">
        <v>0</v>
      </c>
      <c r="S553" s="6" t="s">
        <v>1731</v>
      </c>
      <c r="T553" s="6" t="s">
        <v>1726</v>
      </c>
      <c r="U553" s="6" t="s">
        <v>1356</v>
      </c>
      <c r="W553" s="6" t="s">
        <v>965</v>
      </c>
      <c r="X553" s="6" t="s">
        <v>1364</v>
      </c>
      <c r="Y553" s="6" t="s">
        <v>906</v>
      </c>
      <c r="Z553" s="6" t="s">
        <v>907</v>
      </c>
      <c r="AA553" s="7">
        <v>44597</v>
      </c>
      <c r="AB553" s="6" t="s">
        <v>908</v>
      </c>
      <c r="AC553" s="6" t="s">
        <v>1149</v>
      </c>
      <c r="AD553" s="6" t="s">
        <v>1149</v>
      </c>
      <c r="AE553" s="6" t="s">
        <v>1149</v>
      </c>
      <c r="AF553" s="6" t="s">
        <v>1149</v>
      </c>
      <c r="AJ553" s="6">
        <v>603652</v>
      </c>
      <c r="AK553" s="6">
        <v>5467996</v>
      </c>
      <c r="AP553" s="6" t="s">
        <v>1637</v>
      </c>
    </row>
    <row r="554" spans="1:44" x14ac:dyDescent="0.2">
      <c r="A554" s="6">
        <v>1053000</v>
      </c>
      <c r="B554" s="6">
        <v>1053013</v>
      </c>
      <c r="C554" s="6" t="str">
        <f t="shared" si="32"/>
        <v>Harvesting</v>
      </c>
      <c r="D554" s="6" t="str">
        <f t="shared" si="33"/>
        <v>Harvesting - Sto:lo-1134</v>
      </c>
      <c r="E554" s="6" t="str">
        <f t="shared" si="34"/>
        <v>Resource Harvesting - Travel [not include in the CHOA under SHED#], Documented Travelway 
Stó:lō</v>
      </c>
      <c r="F554" s="6" t="s">
        <v>1717</v>
      </c>
      <c r="G554" s="6" t="str">
        <f t="shared" si="35"/>
        <v>Tree</v>
      </c>
      <c r="K554" s="6">
        <v>1052999.8019999999</v>
      </c>
      <c r="L554" s="6">
        <v>1053012.527</v>
      </c>
      <c r="M554" s="6">
        <v>603614</v>
      </c>
      <c r="N554" s="6">
        <v>5467956</v>
      </c>
      <c r="O554" s="6" t="s">
        <v>1114</v>
      </c>
      <c r="P554" s="6" t="s">
        <v>1368</v>
      </c>
      <c r="Q554" s="6" t="s">
        <v>902</v>
      </c>
      <c r="R554" s="6">
        <v>0</v>
      </c>
      <c r="S554" s="6" t="s">
        <v>1731</v>
      </c>
      <c r="T554" s="6" t="s">
        <v>1726</v>
      </c>
      <c r="U554" s="6" t="s">
        <v>1356</v>
      </c>
      <c r="W554" s="6" t="s">
        <v>965</v>
      </c>
      <c r="X554" s="6" t="s">
        <v>1369</v>
      </c>
      <c r="Y554" s="6" t="s">
        <v>906</v>
      </c>
      <c r="Z554" s="6" t="s">
        <v>907</v>
      </c>
      <c r="AA554" s="7">
        <v>44597</v>
      </c>
      <c r="AB554" s="6" t="s">
        <v>908</v>
      </c>
      <c r="AC554" s="6" t="s">
        <v>1149</v>
      </c>
      <c r="AD554" s="6" t="s">
        <v>1149</v>
      </c>
      <c r="AE554" s="6" t="s">
        <v>1149</v>
      </c>
      <c r="AF554" s="6" t="s">
        <v>1149</v>
      </c>
      <c r="AJ554" s="6">
        <v>603605</v>
      </c>
      <c r="AK554" s="6">
        <v>5467947</v>
      </c>
      <c r="AP554" s="6" t="s">
        <v>1637</v>
      </c>
    </row>
    <row r="555" spans="1:44" x14ac:dyDescent="0.2">
      <c r="A555" s="6">
        <v>1052886</v>
      </c>
      <c r="B555" s="6">
        <v>1052906</v>
      </c>
      <c r="C555" s="6" t="str">
        <f t="shared" si="32"/>
        <v>Harvesting</v>
      </c>
      <c r="D555" s="6" t="str">
        <f t="shared" si="33"/>
        <v>Harvesting - Sto:lo-1070</v>
      </c>
      <c r="E555" s="6" t="str">
        <f t="shared" si="34"/>
        <v>Resource Harvesting - Travel [not include in the CHOA under SHED#], Documented Travelway 
Stó:lō</v>
      </c>
      <c r="F555" s="6" t="s">
        <v>1717</v>
      </c>
      <c r="G555" s="6" t="str">
        <f t="shared" si="35"/>
        <v>Tree</v>
      </c>
      <c r="K555" s="6">
        <v>1052885.2169999999</v>
      </c>
      <c r="L555" s="6">
        <v>1052905.733</v>
      </c>
      <c r="M555" s="6">
        <v>603693</v>
      </c>
      <c r="N555" s="6">
        <v>5468039</v>
      </c>
      <c r="O555" s="6" t="s">
        <v>1114</v>
      </c>
      <c r="P555" s="6" t="s">
        <v>1355</v>
      </c>
      <c r="Q555" s="6" t="s">
        <v>902</v>
      </c>
      <c r="R555" s="6">
        <v>0</v>
      </c>
      <c r="S555" s="6" t="s">
        <v>1731</v>
      </c>
      <c r="T555" s="6" t="s">
        <v>1726</v>
      </c>
      <c r="U555" s="6" t="s">
        <v>1356</v>
      </c>
      <c r="W555" s="6" t="s">
        <v>965</v>
      </c>
      <c r="X555" s="6" t="s">
        <v>1357</v>
      </c>
      <c r="Y555" s="6" t="s">
        <v>906</v>
      </c>
      <c r="Z555" s="6" t="s">
        <v>907</v>
      </c>
      <c r="AA555" s="7">
        <v>44597</v>
      </c>
      <c r="AB555" s="6" t="s">
        <v>908</v>
      </c>
      <c r="AC555" s="6" t="s">
        <v>1149</v>
      </c>
      <c r="AD555" s="6" t="s">
        <v>1149</v>
      </c>
      <c r="AE555" s="6" t="s">
        <v>1149</v>
      </c>
      <c r="AF555" s="6" t="s">
        <v>1149</v>
      </c>
      <c r="AJ555" s="6">
        <v>603679</v>
      </c>
      <c r="AK555" s="6">
        <v>5468024</v>
      </c>
      <c r="AP555" s="6" t="s">
        <v>1637</v>
      </c>
    </row>
    <row r="556" spans="1:44" x14ac:dyDescent="0.2">
      <c r="A556" s="6">
        <v>1052936</v>
      </c>
      <c r="B556" s="6">
        <v>1052945</v>
      </c>
      <c r="C556" s="6" t="str">
        <f t="shared" si="32"/>
        <v>Harvesting</v>
      </c>
      <c r="D556" s="6" t="str">
        <f t="shared" si="33"/>
        <v>Harvesting - Sto:lo-1052</v>
      </c>
      <c r="E556" s="6" t="str">
        <f t="shared" si="34"/>
        <v>Resource Harvesting - Travel [not include in the CHOA under SHED#], Documented Travelway 
Stó:lō</v>
      </c>
      <c r="F556" s="6" t="s">
        <v>1717</v>
      </c>
      <c r="G556" s="6" t="str">
        <f t="shared" si="35"/>
        <v>Tree</v>
      </c>
      <c r="K556" s="6">
        <v>1052936.1470000001</v>
      </c>
      <c r="L556" s="6">
        <v>1052944.6299999999</v>
      </c>
      <c r="M556" s="6">
        <v>603658</v>
      </c>
      <c r="N556" s="6">
        <v>5468002</v>
      </c>
      <c r="O556" s="6" t="s">
        <v>1114</v>
      </c>
      <c r="P556" s="6" t="s">
        <v>1361</v>
      </c>
      <c r="Q556" s="6" t="s">
        <v>902</v>
      </c>
      <c r="R556" s="6">
        <v>0</v>
      </c>
      <c r="S556" s="6" t="s">
        <v>1731</v>
      </c>
      <c r="T556" s="6" t="s">
        <v>1726</v>
      </c>
      <c r="U556" s="6" t="s">
        <v>1356</v>
      </c>
      <c r="W556" s="6" t="s">
        <v>965</v>
      </c>
      <c r="X556" s="6" t="s">
        <v>1362</v>
      </c>
      <c r="Y556" s="6" t="s">
        <v>906</v>
      </c>
      <c r="Z556" s="6" t="s">
        <v>907</v>
      </c>
      <c r="AA556" s="7">
        <v>44597</v>
      </c>
      <c r="AB556" s="6" t="s">
        <v>908</v>
      </c>
      <c r="AC556" s="6" t="s">
        <v>1149</v>
      </c>
      <c r="AD556" s="6" t="s">
        <v>1149</v>
      </c>
      <c r="AE556" s="6" t="s">
        <v>1149</v>
      </c>
      <c r="AF556" s="6" t="s">
        <v>1149</v>
      </c>
      <c r="AJ556" s="6">
        <v>603652</v>
      </c>
      <c r="AK556" s="6">
        <v>5467996</v>
      </c>
      <c r="AP556" s="6" t="s">
        <v>1637</v>
      </c>
    </row>
    <row r="557" spans="1:44" x14ac:dyDescent="0.2">
      <c r="A557" s="6">
        <v>1052936</v>
      </c>
      <c r="B557" s="6">
        <v>1052945</v>
      </c>
      <c r="C557" s="6" t="str">
        <f t="shared" si="32"/>
        <v>Harvesting</v>
      </c>
      <c r="D557" s="6" t="str">
        <f t="shared" si="33"/>
        <v>Harvesting - Sto:lo-1135</v>
      </c>
      <c r="E557" s="6" t="str">
        <f t="shared" si="34"/>
        <v>Resource Harvesting - Travel [not include in the CHOA under SHED#], Documented Travelway 
Stó:lō</v>
      </c>
      <c r="F557" s="6" t="s">
        <v>1717</v>
      </c>
      <c r="G557" s="6" t="str">
        <f t="shared" si="35"/>
        <v>Tree</v>
      </c>
      <c r="K557" s="6">
        <v>1052936.1470000001</v>
      </c>
      <c r="L557" s="6">
        <v>1052944.6299999999</v>
      </c>
      <c r="M557" s="6">
        <v>603658</v>
      </c>
      <c r="N557" s="6">
        <v>5468002</v>
      </c>
      <c r="O557" s="6" t="s">
        <v>1114</v>
      </c>
      <c r="P557" s="6" t="s">
        <v>1363</v>
      </c>
      <c r="Q557" s="6" t="s">
        <v>902</v>
      </c>
      <c r="R557" s="6">
        <v>0</v>
      </c>
      <c r="S557" s="6" t="s">
        <v>1731</v>
      </c>
      <c r="T557" s="6" t="s">
        <v>1726</v>
      </c>
      <c r="U557" s="6" t="s">
        <v>1356</v>
      </c>
      <c r="W557" s="6" t="s">
        <v>965</v>
      </c>
      <c r="X557" s="6" t="s">
        <v>1364</v>
      </c>
      <c r="Y557" s="6" t="s">
        <v>906</v>
      </c>
      <c r="Z557" s="6" t="s">
        <v>907</v>
      </c>
      <c r="AA557" s="7">
        <v>44597</v>
      </c>
      <c r="AB557" s="6" t="s">
        <v>908</v>
      </c>
      <c r="AC557" s="6" t="s">
        <v>1149</v>
      </c>
      <c r="AD557" s="6" t="s">
        <v>1149</v>
      </c>
      <c r="AE557" s="6" t="s">
        <v>1149</v>
      </c>
      <c r="AF557" s="6" t="s">
        <v>1149</v>
      </c>
      <c r="AJ557" s="6">
        <v>603652</v>
      </c>
      <c r="AK557" s="6">
        <v>5467996</v>
      </c>
      <c r="AP557" s="6" t="s">
        <v>1637</v>
      </c>
    </row>
    <row r="558" spans="1:44" x14ac:dyDescent="0.2">
      <c r="A558" s="6">
        <v>1053000</v>
      </c>
      <c r="B558" s="6">
        <v>1053013</v>
      </c>
      <c r="C558" s="6" t="str">
        <f t="shared" si="32"/>
        <v>Harvesting</v>
      </c>
      <c r="D558" s="6" t="str">
        <f t="shared" si="33"/>
        <v>Harvesting - Sto:lo-1134</v>
      </c>
      <c r="E558" s="6" t="str">
        <f t="shared" si="34"/>
        <v>Resource Harvesting - Travel [not include in the CHOA under SHED#], Documented Travelway 
Stó:lō</v>
      </c>
      <c r="F558" s="6" t="s">
        <v>1717</v>
      </c>
      <c r="G558" s="6" t="str">
        <f t="shared" si="35"/>
        <v>Tree</v>
      </c>
      <c r="K558" s="6">
        <v>1052999.8019999999</v>
      </c>
      <c r="L558" s="6">
        <v>1053012.527</v>
      </c>
      <c r="M558" s="6">
        <v>603614</v>
      </c>
      <c r="N558" s="6">
        <v>5467956</v>
      </c>
      <c r="O558" s="6" t="s">
        <v>1114</v>
      </c>
      <c r="P558" s="6" t="s">
        <v>1368</v>
      </c>
      <c r="Q558" s="6" t="s">
        <v>902</v>
      </c>
      <c r="R558" s="6">
        <v>0</v>
      </c>
      <c r="S558" s="6" t="s">
        <v>1731</v>
      </c>
      <c r="T558" s="6" t="s">
        <v>1726</v>
      </c>
      <c r="U558" s="6" t="s">
        <v>1356</v>
      </c>
      <c r="W558" s="6" t="s">
        <v>965</v>
      </c>
      <c r="X558" s="6" t="s">
        <v>1369</v>
      </c>
      <c r="Y558" s="6" t="s">
        <v>906</v>
      </c>
      <c r="Z558" s="6" t="s">
        <v>907</v>
      </c>
      <c r="AA558" s="7">
        <v>44597</v>
      </c>
      <c r="AB558" s="6" t="s">
        <v>908</v>
      </c>
      <c r="AC558" s="6" t="s">
        <v>1149</v>
      </c>
      <c r="AD558" s="6" t="s">
        <v>1149</v>
      </c>
      <c r="AE558" s="6" t="s">
        <v>1149</v>
      </c>
      <c r="AF558" s="6" t="s">
        <v>1149</v>
      </c>
      <c r="AJ558" s="6">
        <v>603605</v>
      </c>
      <c r="AK558" s="6">
        <v>5467947</v>
      </c>
      <c r="AP558" s="6" t="s">
        <v>1637</v>
      </c>
    </row>
    <row r="559" spans="1:44" x14ac:dyDescent="0.2">
      <c r="A559" s="6">
        <v>1052886</v>
      </c>
      <c r="B559" s="6">
        <v>1052906</v>
      </c>
      <c r="C559" s="6" t="str">
        <f t="shared" si="32"/>
        <v>Harvesting</v>
      </c>
      <c r="D559" s="6" t="str">
        <f t="shared" si="33"/>
        <v>Harvesting - Sto:lo-1070</v>
      </c>
      <c r="E559" s="6" t="str">
        <f t="shared" si="34"/>
        <v>Resource Harvesting - Travel [not include in the CHOA under SHED#], Documented Travelway 
Stó:lō</v>
      </c>
      <c r="F559" s="6" t="s">
        <v>1717</v>
      </c>
      <c r="G559" s="6" t="str">
        <f t="shared" si="35"/>
        <v>Tree</v>
      </c>
      <c r="K559" s="6">
        <v>1052885.2169999999</v>
      </c>
      <c r="L559" s="6">
        <v>1052905.733</v>
      </c>
      <c r="M559" s="6">
        <v>603693</v>
      </c>
      <c r="N559" s="6">
        <v>5468039</v>
      </c>
      <c r="O559" s="6" t="s">
        <v>1114</v>
      </c>
      <c r="P559" s="6" t="s">
        <v>1355</v>
      </c>
      <c r="Q559" s="6" t="s">
        <v>902</v>
      </c>
      <c r="R559" s="6">
        <v>0</v>
      </c>
      <c r="S559" s="6" t="s">
        <v>1731</v>
      </c>
      <c r="T559" s="6" t="s">
        <v>1726</v>
      </c>
      <c r="U559" s="6" t="s">
        <v>1356</v>
      </c>
      <c r="W559" s="6" t="s">
        <v>965</v>
      </c>
      <c r="X559" s="6" t="s">
        <v>1357</v>
      </c>
      <c r="Y559" s="6" t="s">
        <v>906</v>
      </c>
      <c r="Z559" s="6" t="s">
        <v>907</v>
      </c>
      <c r="AA559" s="7">
        <v>44597</v>
      </c>
      <c r="AB559" s="6" t="s">
        <v>908</v>
      </c>
      <c r="AC559" s="6" t="s">
        <v>1149</v>
      </c>
      <c r="AD559" s="6" t="s">
        <v>1149</v>
      </c>
      <c r="AE559" s="6" t="s">
        <v>1149</v>
      </c>
      <c r="AF559" s="6" t="s">
        <v>1149</v>
      </c>
      <c r="AJ559" s="6">
        <v>603679</v>
      </c>
      <c r="AK559" s="6">
        <v>5468024</v>
      </c>
      <c r="AP559" s="6" t="s">
        <v>1637</v>
      </c>
      <c r="AQ559" s="6">
        <v>99</v>
      </c>
    </row>
    <row r="560" spans="1:44" x14ac:dyDescent="0.2">
      <c r="A560" s="6">
        <v>1052936</v>
      </c>
      <c r="B560" s="6">
        <v>1052945</v>
      </c>
      <c r="C560" s="6" t="str">
        <f t="shared" si="32"/>
        <v>Harvesting</v>
      </c>
      <c r="D560" s="6" t="str">
        <f t="shared" si="33"/>
        <v>Harvesting - Sto:lo-1052</v>
      </c>
      <c r="E560" s="6" t="str">
        <f t="shared" si="34"/>
        <v>Resource Harvesting - Travel [not include in the CHOA under SHED#], Documented Travelway 
Stó:lō</v>
      </c>
      <c r="F560" s="6" t="s">
        <v>1717</v>
      </c>
      <c r="G560" s="6" t="str">
        <f t="shared" si="35"/>
        <v>Tree</v>
      </c>
      <c r="K560" s="6">
        <v>1052936.1470000001</v>
      </c>
      <c r="L560" s="6">
        <v>1052944.6299999999</v>
      </c>
      <c r="M560" s="6">
        <v>603658</v>
      </c>
      <c r="N560" s="6">
        <v>5468002</v>
      </c>
      <c r="O560" s="6" t="s">
        <v>1114</v>
      </c>
      <c r="P560" s="6" t="s">
        <v>1361</v>
      </c>
      <c r="Q560" s="6" t="s">
        <v>902</v>
      </c>
      <c r="R560" s="6">
        <v>0</v>
      </c>
      <c r="S560" s="6" t="s">
        <v>1731</v>
      </c>
      <c r="T560" s="6" t="s">
        <v>1726</v>
      </c>
      <c r="U560" s="6" t="s">
        <v>1356</v>
      </c>
      <c r="W560" s="6" t="s">
        <v>965</v>
      </c>
      <c r="X560" s="6" t="s">
        <v>1362</v>
      </c>
      <c r="Y560" s="6" t="s">
        <v>906</v>
      </c>
      <c r="Z560" s="6" t="s">
        <v>907</v>
      </c>
      <c r="AA560" s="7">
        <v>44597</v>
      </c>
      <c r="AB560" s="6" t="s">
        <v>908</v>
      </c>
      <c r="AC560" s="6" t="s">
        <v>1149</v>
      </c>
      <c r="AD560" s="6" t="s">
        <v>1149</v>
      </c>
      <c r="AE560" s="6" t="s">
        <v>1149</v>
      </c>
      <c r="AF560" s="6" t="s">
        <v>1149</v>
      </c>
      <c r="AJ560" s="6">
        <v>603652</v>
      </c>
      <c r="AK560" s="6">
        <v>5467996</v>
      </c>
      <c r="AP560" s="6" t="s">
        <v>1637</v>
      </c>
      <c r="AQ560" s="6">
        <v>101</v>
      </c>
    </row>
    <row r="561" spans="1:44" x14ac:dyDescent="0.2">
      <c r="A561" s="6">
        <v>1052936</v>
      </c>
      <c r="B561" s="6">
        <v>1052945</v>
      </c>
      <c r="C561" s="6" t="str">
        <f t="shared" si="32"/>
        <v>Harvesting</v>
      </c>
      <c r="D561" s="6" t="str">
        <f t="shared" si="33"/>
        <v>Harvesting - Sto:lo-1135</v>
      </c>
      <c r="E561" s="6" t="str">
        <f t="shared" si="34"/>
        <v>Resource Harvesting - Travel [not include in the CHOA under SHED#], Documented Travelway 
Stó:lō</v>
      </c>
      <c r="F561" s="6" t="s">
        <v>1717</v>
      </c>
      <c r="G561" s="6" t="str">
        <f t="shared" si="35"/>
        <v>Tree</v>
      </c>
      <c r="K561" s="6">
        <v>1052936.1470000001</v>
      </c>
      <c r="L561" s="6">
        <v>1052944.6299999999</v>
      </c>
      <c r="M561" s="6">
        <v>603658</v>
      </c>
      <c r="N561" s="6">
        <v>5468002</v>
      </c>
      <c r="O561" s="6" t="s">
        <v>1114</v>
      </c>
      <c r="P561" s="6" t="s">
        <v>1363</v>
      </c>
      <c r="Q561" s="6" t="s">
        <v>902</v>
      </c>
      <c r="R561" s="6">
        <v>0</v>
      </c>
      <c r="S561" s="6" t="s">
        <v>1731</v>
      </c>
      <c r="T561" s="6" t="s">
        <v>1726</v>
      </c>
      <c r="U561" s="6" t="s">
        <v>1356</v>
      </c>
      <c r="W561" s="6" t="s">
        <v>965</v>
      </c>
      <c r="X561" s="6" t="s">
        <v>1364</v>
      </c>
      <c r="Y561" s="6" t="s">
        <v>906</v>
      </c>
      <c r="Z561" s="6" t="s">
        <v>907</v>
      </c>
      <c r="AA561" s="7">
        <v>44597</v>
      </c>
      <c r="AB561" s="6" t="s">
        <v>908</v>
      </c>
      <c r="AC561" s="6" t="s">
        <v>1149</v>
      </c>
      <c r="AD561" s="6" t="s">
        <v>1149</v>
      </c>
      <c r="AE561" s="6" t="s">
        <v>1149</v>
      </c>
      <c r="AF561" s="6" t="s">
        <v>1149</v>
      </c>
      <c r="AJ561" s="6">
        <v>603652</v>
      </c>
      <c r="AK561" s="6">
        <v>5467996</v>
      </c>
      <c r="AP561" s="6" t="s">
        <v>1637</v>
      </c>
      <c r="AQ561" s="6">
        <v>102</v>
      </c>
    </row>
    <row r="562" spans="1:44" x14ac:dyDescent="0.2">
      <c r="A562" s="6">
        <v>1053000</v>
      </c>
      <c r="B562" s="6">
        <v>1053013</v>
      </c>
      <c r="C562" s="6" t="str">
        <f t="shared" si="32"/>
        <v>Harvesting</v>
      </c>
      <c r="D562" s="6" t="str">
        <f t="shared" si="33"/>
        <v>Harvesting - Sto:lo-1134</v>
      </c>
      <c r="E562" s="6" t="str">
        <f t="shared" si="34"/>
        <v>Resource Harvesting - Travel [not include in the CHOA under SHED#], Documented Travelway 
Stó:lō</v>
      </c>
      <c r="F562" s="6" t="s">
        <v>1717</v>
      </c>
      <c r="G562" s="6" t="str">
        <f t="shared" si="35"/>
        <v>Tree</v>
      </c>
      <c r="K562" s="6">
        <v>1052999.8019999999</v>
      </c>
      <c r="L562" s="6">
        <v>1053012.527</v>
      </c>
      <c r="M562" s="6">
        <v>603614</v>
      </c>
      <c r="N562" s="6">
        <v>5467956</v>
      </c>
      <c r="O562" s="6" t="s">
        <v>1114</v>
      </c>
      <c r="P562" s="6" t="s">
        <v>1368</v>
      </c>
      <c r="Q562" s="6" t="s">
        <v>902</v>
      </c>
      <c r="R562" s="6">
        <v>0</v>
      </c>
      <c r="S562" s="6" t="s">
        <v>1731</v>
      </c>
      <c r="T562" s="6" t="s">
        <v>1726</v>
      </c>
      <c r="U562" s="6" t="s">
        <v>1356</v>
      </c>
      <c r="W562" s="6" t="s">
        <v>965</v>
      </c>
      <c r="X562" s="6" t="s">
        <v>1369</v>
      </c>
      <c r="Y562" s="6" t="s">
        <v>906</v>
      </c>
      <c r="Z562" s="6" t="s">
        <v>907</v>
      </c>
      <c r="AA562" s="7">
        <v>44597</v>
      </c>
      <c r="AB562" s="6" t="s">
        <v>908</v>
      </c>
      <c r="AC562" s="6" t="s">
        <v>1149</v>
      </c>
      <c r="AD562" s="6" t="s">
        <v>1149</v>
      </c>
      <c r="AE562" s="6" t="s">
        <v>1149</v>
      </c>
      <c r="AF562" s="6" t="s">
        <v>1149</v>
      </c>
      <c r="AJ562" s="6">
        <v>603605</v>
      </c>
      <c r="AK562" s="6">
        <v>5467947</v>
      </c>
      <c r="AP562" s="6" t="s">
        <v>1637</v>
      </c>
      <c r="AQ562" s="6">
        <v>104</v>
      </c>
    </row>
    <row r="563" spans="1:44" x14ac:dyDescent="0.2">
      <c r="A563" s="6">
        <v>1052886</v>
      </c>
      <c r="B563" s="6">
        <v>1052906</v>
      </c>
      <c r="C563" s="6" t="str">
        <f t="shared" si="32"/>
        <v>Harvesting</v>
      </c>
      <c r="D563" s="6" t="str">
        <f t="shared" si="33"/>
        <v>Harvesting - Sto:lo-1070</v>
      </c>
      <c r="E563" s="6" t="str">
        <f t="shared" si="34"/>
        <v>Resource Harvesting - Travel [not include in the CHOA under SHED#], Documented Travelway 
Stó:lō</v>
      </c>
      <c r="F563" s="6" t="s">
        <v>1717</v>
      </c>
      <c r="G563" s="6" t="str">
        <f t="shared" si="35"/>
        <v>Tree</v>
      </c>
      <c r="K563" s="6">
        <v>1052885.2169999999</v>
      </c>
      <c r="L563" s="6">
        <v>1052905.733</v>
      </c>
      <c r="M563" s="6">
        <v>603693</v>
      </c>
      <c r="N563" s="6">
        <v>5468039</v>
      </c>
      <c r="O563" s="6" t="s">
        <v>1114</v>
      </c>
      <c r="P563" s="6" t="s">
        <v>1355</v>
      </c>
      <c r="Q563" s="6" t="s">
        <v>902</v>
      </c>
      <c r="R563" s="6">
        <v>0</v>
      </c>
      <c r="S563" s="6" t="s">
        <v>1731</v>
      </c>
      <c r="T563" s="6" t="s">
        <v>1726</v>
      </c>
      <c r="U563" s="6" t="s">
        <v>1356</v>
      </c>
      <c r="W563" s="6" t="s">
        <v>965</v>
      </c>
      <c r="X563" s="6" t="s">
        <v>1357</v>
      </c>
      <c r="Y563" s="6" t="s">
        <v>906</v>
      </c>
      <c r="Z563" s="6" t="s">
        <v>907</v>
      </c>
      <c r="AA563" s="7">
        <v>44597</v>
      </c>
      <c r="AB563" s="6" t="s">
        <v>908</v>
      </c>
      <c r="AC563" s="6" t="s">
        <v>1149</v>
      </c>
      <c r="AD563" s="6" t="s">
        <v>1149</v>
      </c>
      <c r="AE563" s="6" t="s">
        <v>1149</v>
      </c>
      <c r="AF563" s="6" t="s">
        <v>1149</v>
      </c>
      <c r="AJ563" s="6">
        <v>603679</v>
      </c>
      <c r="AK563" s="6">
        <v>5468024</v>
      </c>
      <c r="AP563" s="6" t="s">
        <v>1637</v>
      </c>
      <c r="AQ563" s="6">
        <v>245</v>
      </c>
      <c r="AR563" s="6">
        <v>99</v>
      </c>
    </row>
    <row r="564" spans="1:44" x14ac:dyDescent="0.2">
      <c r="A564" s="6">
        <v>1052936</v>
      </c>
      <c r="B564" s="6">
        <v>1052945</v>
      </c>
      <c r="C564" s="6" t="str">
        <f t="shared" si="32"/>
        <v>Harvesting</v>
      </c>
      <c r="D564" s="6" t="str">
        <f t="shared" si="33"/>
        <v>Harvesting - Sto:lo-1052</v>
      </c>
      <c r="E564" s="6" t="str">
        <f t="shared" si="34"/>
        <v>Resource Harvesting - Travel [not include in the CHOA under SHED#], Documented Travelway 
Stó:lō</v>
      </c>
      <c r="F564" s="6" t="s">
        <v>1717</v>
      </c>
      <c r="G564" s="6" t="str">
        <f t="shared" si="35"/>
        <v>Tree</v>
      </c>
      <c r="K564" s="6">
        <v>1052936.1470000001</v>
      </c>
      <c r="L564" s="6">
        <v>1052944.6299999999</v>
      </c>
      <c r="M564" s="6">
        <v>603658</v>
      </c>
      <c r="N564" s="6">
        <v>5468002</v>
      </c>
      <c r="O564" s="6" t="s">
        <v>1114</v>
      </c>
      <c r="P564" s="6" t="s">
        <v>1361</v>
      </c>
      <c r="Q564" s="6" t="s">
        <v>902</v>
      </c>
      <c r="R564" s="6">
        <v>0</v>
      </c>
      <c r="S564" s="6" t="s">
        <v>1731</v>
      </c>
      <c r="T564" s="6" t="s">
        <v>1726</v>
      </c>
      <c r="U564" s="6" t="s">
        <v>1356</v>
      </c>
      <c r="W564" s="6" t="s">
        <v>965</v>
      </c>
      <c r="X564" s="6" t="s">
        <v>1362</v>
      </c>
      <c r="Y564" s="6" t="s">
        <v>906</v>
      </c>
      <c r="Z564" s="6" t="s">
        <v>907</v>
      </c>
      <c r="AA564" s="7">
        <v>44597</v>
      </c>
      <c r="AB564" s="6" t="s">
        <v>908</v>
      </c>
      <c r="AC564" s="6" t="s">
        <v>1149</v>
      </c>
      <c r="AD564" s="6" t="s">
        <v>1149</v>
      </c>
      <c r="AE564" s="6" t="s">
        <v>1149</v>
      </c>
      <c r="AF564" s="6" t="s">
        <v>1149</v>
      </c>
      <c r="AJ564" s="6">
        <v>603652</v>
      </c>
      <c r="AK564" s="6">
        <v>5467996</v>
      </c>
      <c r="AP564" s="6" t="s">
        <v>1637</v>
      </c>
      <c r="AQ564" s="6">
        <v>247</v>
      </c>
      <c r="AR564" s="6">
        <v>101</v>
      </c>
    </row>
    <row r="565" spans="1:44" x14ac:dyDescent="0.2">
      <c r="A565" s="6">
        <v>1052936</v>
      </c>
      <c r="B565" s="6">
        <v>1052945</v>
      </c>
      <c r="C565" s="6" t="str">
        <f t="shared" si="32"/>
        <v>Harvesting</v>
      </c>
      <c r="D565" s="6" t="str">
        <f t="shared" si="33"/>
        <v>Harvesting - Sto:lo-1135</v>
      </c>
      <c r="E565" s="6" t="str">
        <f t="shared" si="34"/>
        <v>Resource Harvesting - Travel [not include in the CHOA under SHED#], Documented Travelway 
Stó:lō</v>
      </c>
      <c r="F565" s="6" t="s">
        <v>1717</v>
      </c>
      <c r="G565" s="6" t="str">
        <f t="shared" si="35"/>
        <v>Tree</v>
      </c>
      <c r="K565" s="6">
        <v>1052936.1470000001</v>
      </c>
      <c r="L565" s="6">
        <v>1052944.6299999999</v>
      </c>
      <c r="M565" s="6">
        <v>603658</v>
      </c>
      <c r="N565" s="6">
        <v>5468002</v>
      </c>
      <c r="O565" s="6" t="s">
        <v>1114</v>
      </c>
      <c r="P565" s="6" t="s">
        <v>1363</v>
      </c>
      <c r="Q565" s="6" t="s">
        <v>902</v>
      </c>
      <c r="R565" s="6">
        <v>0</v>
      </c>
      <c r="S565" s="6" t="s">
        <v>1731</v>
      </c>
      <c r="T565" s="6" t="s">
        <v>1726</v>
      </c>
      <c r="U565" s="6" t="s">
        <v>1356</v>
      </c>
      <c r="W565" s="6" t="s">
        <v>965</v>
      </c>
      <c r="X565" s="6" t="s">
        <v>1364</v>
      </c>
      <c r="Y565" s="6" t="s">
        <v>906</v>
      </c>
      <c r="Z565" s="6" t="s">
        <v>907</v>
      </c>
      <c r="AA565" s="7">
        <v>44597</v>
      </c>
      <c r="AB565" s="6" t="s">
        <v>908</v>
      </c>
      <c r="AC565" s="6" t="s">
        <v>1149</v>
      </c>
      <c r="AD565" s="6" t="s">
        <v>1149</v>
      </c>
      <c r="AE565" s="6" t="s">
        <v>1149</v>
      </c>
      <c r="AF565" s="6" t="s">
        <v>1149</v>
      </c>
      <c r="AJ565" s="6">
        <v>603652</v>
      </c>
      <c r="AK565" s="6">
        <v>5467996</v>
      </c>
      <c r="AP565" s="6" t="s">
        <v>1637</v>
      </c>
      <c r="AQ565" s="6">
        <v>248</v>
      </c>
      <c r="AR565" s="6">
        <v>102</v>
      </c>
    </row>
    <row r="566" spans="1:44" x14ac:dyDescent="0.2">
      <c r="A566" s="6">
        <v>1053000</v>
      </c>
      <c r="B566" s="6">
        <v>1053013</v>
      </c>
      <c r="C566" s="6" t="str">
        <f t="shared" si="32"/>
        <v>Harvesting</v>
      </c>
      <c r="D566" s="6" t="str">
        <f t="shared" si="33"/>
        <v>Harvesting - Sto:lo-1134</v>
      </c>
      <c r="E566" s="6" t="str">
        <f t="shared" si="34"/>
        <v>Resource Harvesting - Travel [not include in the CHOA under SHED#], Documented Travelway 
Stó:lō</v>
      </c>
      <c r="F566" s="6" t="s">
        <v>1717</v>
      </c>
      <c r="G566" s="6" t="str">
        <f t="shared" si="35"/>
        <v>Tree</v>
      </c>
      <c r="K566" s="6">
        <v>1052999.8019999999</v>
      </c>
      <c r="L566" s="6">
        <v>1053012.527</v>
      </c>
      <c r="M566" s="6">
        <v>603614</v>
      </c>
      <c r="N566" s="6">
        <v>5467956</v>
      </c>
      <c r="O566" s="6" t="s">
        <v>1114</v>
      </c>
      <c r="P566" s="6" t="s">
        <v>1368</v>
      </c>
      <c r="Q566" s="6" t="s">
        <v>902</v>
      </c>
      <c r="R566" s="6">
        <v>0</v>
      </c>
      <c r="S566" s="6" t="s">
        <v>1731</v>
      </c>
      <c r="T566" s="6" t="s">
        <v>1726</v>
      </c>
      <c r="U566" s="6" t="s">
        <v>1356</v>
      </c>
      <c r="W566" s="6" t="s">
        <v>965</v>
      </c>
      <c r="X566" s="6" t="s">
        <v>1369</v>
      </c>
      <c r="Y566" s="6" t="s">
        <v>906</v>
      </c>
      <c r="Z566" s="6" t="s">
        <v>907</v>
      </c>
      <c r="AA566" s="7">
        <v>44597</v>
      </c>
      <c r="AB566" s="6" t="s">
        <v>908</v>
      </c>
      <c r="AC566" s="6" t="s">
        <v>1149</v>
      </c>
      <c r="AD566" s="6" t="s">
        <v>1149</v>
      </c>
      <c r="AE566" s="6" t="s">
        <v>1149</v>
      </c>
      <c r="AF566" s="6" t="s">
        <v>1149</v>
      </c>
      <c r="AJ566" s="6">
        <v>603605</v>
      </c>
      <c r="AK566" s="6">
        <v>5467947</v>
      </c>
      <c r="AP566" s="6" t="s">
        <v>1637</v>
      </c>
      <c r="AQ566" s="6">
        <v>250</v>
      </c>
      <c r="AR566" s="6">
        <v>104</v>
      </c>
    </row>
    <row r="567" spans="1:44" x14ac:dyDescent="0.2">
      <c r="A567" s="6">
        <v>1053000</v>
      </c>
      <c r="B567" s="6">
        <v>1053013</v>
      </c>
      <c r="C567" s="6" t="str">
        <f t="shared" si="32"/>
        <v>Harvesting</v>
      </c>
      <c r="D567" s="6" t="str">
        <f t="shared" si="33"/>
        <v>Harvesting - Sto:lo-1022</v>
      </c>
      <c r="E567" s="6" t="str">
        <f t="shared" si="34"/>
        <v>Resource Harvesting - Travel [not include in the CHOA] 
Stó:lō</v>
      </c>
      <c r="F567" s="6" t="s">
        <v>1717</v>
      </c>
      <c r="G567" s="6" t="str">
        <f t="shared" si="35"/>
        <v>Tree</v>
      </c>
      <c r="K567" s="6">
        <v>1052999.8019999999</v>
      </c>
      <c r="L567" s="6">
        <v>1053012.527</v>
      </c>
      <c r="M567" s="6">
        <v>603614</v>
      </c>
      <c r="N567" s="6">
        <v>5467956</v>
      </c>
      <c r="O567" s="6" t="s">
        <v>1114</v>
      </c>
      <c r="P567" s="6" t="s">
        <v>1365</v>
      </c>
      <c r="Q567" s="6" t="s">
        <v>902</v>
      </c>
      <c r="R567" s="6">
        <v>0</v>
      </c>
      <c r="S567" s="6" t="s">
        <v>1731</v>
      </c>
      <c r="T567" s="6" t="s">
        <v>1726</v>
      </c>
      <c r="U567" s="6" t="s">
        <v>1366</v>
      </c>
      <c r="W567" s="6" t="s">
        <v>965</v>
      </c>
      <c r="X567" s="6" t="s">
        <v>1367</v>
      </c>
      <c r="Y567" s="6" t="s">
        <v>906</v>
      </c>
      <c r="Z567" s="6" t="s">
        <v>907</v>
      </c>
      <c r="AA567" s="7">
        <v>44597</v>
      </c>
      <c r="AB567" s="6" t="s">
        <v>908</v>
      </c>
      <c r="AC567" s="6" t="s">
        <v>1149</v>
      </c>
      <c r="AD567" s="6" t="s">
        <v>1149</v>
      </c>
      <c r="AE567" s="6" t="s">
        <v>1149</v>
      </c>
      <c r="AF567" s="6" t="s">
        <v>1149</v>
      </c>
      <c r="AJ567" s="6">
        <v>603605</v>
      </c>
      <c r="AK567" s="6">
        <v>5467947</v>
      </c>
      <c r="AP567" s="6" t="s">
        <v>1637</v>
      </c>
    </row>
    <row r="568" spans="1:44" x14ac:dyDescent="0.2">
      <c r="A568" s="6">
        <v>1053000</v>
      </c>
      <c r="B568" s="6">
        <v>1053013</v>
      </c>
      <c r="C568" s="6" t="str">
        <f t="shared" si="32"/>
        <v>Harvesting</v>
      </c>
      <c r="D568" s="6" t="str">
        <f t="shared" si="33"/>
        <v>Harvesting - Sto:lo-1022</v>
      </c>
      <c r="E568" s="6" t="str">
        <f t="shared" si="34"/>
        <v>Resource Harvesting - Travel [not include in the CHOA] 
Stó:lō</v>
      </c>
      <c r="F568" s="6" t="s">
        <v>1717</v>
      </c>
      <c r="G568" s="6" t="str">
        <f t="shared" si="35"/>
        <v>Tree</v>
      </c>
      <c r="K568" s="6">
        <v>1052999.8019999999</v>
      </c>
      <c r="L568" s="6">
        <v>1053012.527</v>
      </c>
      <c r="M568" s="6">
        <v>603614</v>
      </c>
      <c r="N568" s="6">
        <v>5467956</v>
      </c>
      <c r="O568" s="6" t="s">
        <v>1114</v>
      </c>
      <c r="P568" s="6" t="s">
        <v>1365</v>
      </c>
      <c r="Q568" s="6" t="s">
        <v>902</v>
      </c>
      <c r="R568" s="6">
        <v>0</v>
      </c>
      <c r="S568" s="6" t="s">
        <v>1731</v>
      </c>
      <c r="T568" s="6" t="s">
        <v>1726</v>
      </c>
      <c r="U568" s="6" t="s">
        <v>1366</v>
      </c>
      <c r="W568" s="6" t="s">
        <v>965</v>
      </c>
      <c r="X568" s="6" t="s">
        <v>1367</v>
      </c>
      <c r="Y568" s="6" t="s">
        <v>906</v>
      </c>
      <c r="Z568" s="6" t="s">
        <v>907</v>
      </c>
      <c r="AA568" s="7">
        <v>44597</v>
      </c>
      <c r="AB568" s="6" t="s">
        <v>908</v>
      </c>
      <c r="AC568" s="6" t="s">
        <v>1149</v>
      </c>
      <c r="AD568" s="6" t="s">
        <v>1149</v>
      </c>
      <c r="AE568" s="6" t="s">
        <v>1149</v>
      </c>
      <c r="AF568" s="6" t="s">
        <v>1149</v>
      </c>
      <c r="AJ568" s="6">
        <v>603605</v>
      </c>
      <c r="AK568" s="6">
        <v>5467947</v>
      </c>
      <c r="AP568" s="6" t="s">
        <v>1637</v>
      </c>
    </row>
    <row r="569" spans="1:44" x14ac:dyDescent="0.2">
      <c r="A569" s="6">
        <v>1053000</v>
      </c>
      <c r="B569" s="6">
        <v>1053013</v>
      </c>
      <c r="C569" s="6" t="str">
        <f t="shared" si="32"/>
        <v>Harvesting</v>
      </c>
      <c r="D569" s="6" t="str">
        <f t="shared" si="33"/>
        <v>Harvesting - Sto:lo-1022</v>
      </c>
      <c r="E569" s="6" t="str">
        <f t="shared" si="34"/>
        <v>Resource Harvesting - Travel [not include in the CHOA] 
Stó:lō</v>
      </c>
      <c r="F569" s="6" t="s">
        <v>1717</v>
      </c>
      <c r="G569" s="6" t="str">
        <f t="shared" si="35"/>
        <v>Tree</v>
      </c>
      <c r="K569" s="6">
        <v>1052999.8019999999</v>
      </c>
      <c r="L569" s="6">
        <v>1053012.527</v>
      </c>
      <c r="M569" s="6">
        <v>603614</v>
      </c>
      <c r="N569" s="6">
        <v>5467956</v>
      </c>
      <c r="O569" s="6" t="s">
        <v>1114</v>
      </c>
      <c r="P569" s="6" t="s">
        <v>1365</v>
      </c>
      <c r="Q569" s="6" t="s">
        <v>902</v>
      </c>
      <c r="R569" s="6">
        <v>0</v>
      </c>
      <c r="S569" s="6" t="s">
        <v>1731</v>
      </c>
      <c r="T569" s="6" t="s">
        <v>1726</v>
      </c>
      <c r="U569" s="6" t="s">
        <v>1366</v>
      </c>
      <c r="W569" s="6" t="s">
        <v>965</v>
      </c>
      <c r="X569" s="6" t="s">
        <v>1367</v>
      </c>
      <c r="Y569" s="6" t="s">
        <v>906</v>
      </c>
      <c r="Z569" s="6" t="s">
        <v>907</v>
      </c>
      <c r="AA569" s="7">
        <v>44597</v>
      </c>
      <c r="AB569" s="6" t="s">
        <v>908</v>
      </c>
      <c r="AC569" s="6" t="s">
        <v>1149</v>
      </c>
      <c r="AD569" s="6" t="s">
        <v>1149</v>
      </c>
      <c r="AE569" s="6" t="s">
        <v>1149</v>
      </c>
      <c r="AF569" s="6" t="s">
        <v>1149</v>
      </c>
      <c r="AJ569" s="6">
        <v>603605</v>
      </c>
      <c r="AK569" s="6">
        <v>5467947</v>
      </c>
      <c r="AP569" s="6" t="s">
        <v>1637</v>
      </c>
      <c r="AQ569" s="6">
        <v>103</v>
      </c>
    </row>
    <row r="570" spans="1:44" x14ac:dyDescent="0.2">
      <c r="A570" s="6">
        <v>1053000</v>
      </c>
      <c r="B570" s="6">
        <v>1053013</v>
      </c>
      <c r="C570" s="6" t="str">
        <f t="shared" si="32"/>
        <v>Harvesting</v>
      </c>
      <c r="D570" s="6" t="str">
        <f t="shared" si="33"/>
        <v>Harvesting - Sto:lo-1022</v>
      </c>
      <c r="E570" s="6" t="str">
        <f t="shared" si="34"/>
        <v>Resource Harvesting - Travel [not include in the CHOA] 
Stó:lō</v>
      </c>
      <c r="F570" s="6" t="s">
        <v>1717</v>
      </c>
      <c r="G570" s="6" t="str">
        <f t="shared" si="35"/>
        <v>Tree</v>
      </c>
      <c r="K570" s="6">
        <v>1052999.8019999999</v>
      </c>
      <c r="L570" s="6">
        <v>1053012.527</v>
      </c>
      <c r="M570" s="6">
        <v>603614</v>
      </c>
      <c r="N570" s="6">
        <v>5467956</v>
      </c>
      <c r="O570" s="6" t="s">
        <v>1114</v>
      </c>
      <c r="P570" s="6" t="s">
        <v>1365</v>
      </c>
      <c r="Q570" s="6" t="s">
        <v>902</v>
      </c>
      <c r="R570" s="6">
        <v>0</v>
      </c>
      <c r="S570" s="6" t="s">
        <v>1731</v>
      </c>
      <c r="T570" s="6" t="s">
        <v>1726</v>
      </c>
      <c r="U570" s="6" t="s">
        <v>1366</v>
      </c>
      <c r="W570" s="6" t="s">
        <v>965</v>
      </c>
      <c r="X570" s="6" t="s">
        <v>1367</v>
      </c>
      <c r="Y570" s="6" t="s">
        <v>906</v>
      </c>
      <c r="Z570" s="6" t="s">
        <v>907</v>
      </c>
      <c r="AA570" s="7">
        <v>44597</v>
      </c>
      <c r="AB570" s="6" t="s">
        <v>908</v>
      </c>
      <c r="AC570" s="6" t="s">
        <v>1149</v>
      </c>
      <c r="AD570" s="6" t="s">
        <v>1149</v>
      </c>
      <c r="AE570" s="6" t="s">
        <v>1149</v>
      </c>
      <c r="AF570" s="6" t="s">
        <v>1149</v>
      </c>
      <c r="AJ570" s="6">
        <v>603605</v>
      </c>
      <c r="AK570" s="6">
        <v>5467947</v>
      </c>
      <c r="AP570" s="6" t="s">
        <v>1637</v>
      </c>
      <c r="AQ570" s="6">
        <v>249</v>
      </c>
      <c r="AR570" s="6">
        <v>103</v>
      </c>
    </row>
    <row r="571" spans="1:44" x14ac:dyDescent="0.2">
      <c r="A571" s="6">
        <v>1074081</v>
      </c>
      <c r="B571" s="6">
        <v>1074087</v>
      </c>
      <c r="C571" s="6" t="str">
        <f t="shared" si="32"/>
        <v>Harvesting</v>
      </c>
      <c r="D571" s="6" t="str">
        <f t="shared" si="33"/>
        <v>Harvesting - Sto:lo-961</v>
      </c>
      <c r="E571" s="6" t="str">
        <f t="shared" si="34"/>
        <v>Resource Harvesting - Travel [not included in CHOA under SHED#, possible DOC_D:236 CHOA p, 16, Documented Travelway 
Stó:lō</v>
      </c>
      <c r="F571" s="6" t="s">
        <v>1717</v>
      </c>
      <c r="G571" s="6" t="str">
        <f t="shared" si="35"/>
        <v>Tree</v>
      </c>
      <c r="K571" s="6">
        <v>1074080.56</v>
      </c>
      <c r="L571" s="6">
        <v>1074086.352</v>
      </c>
      <c r="M571" s="6">
        <v>593797</v>
      </c>
      <c r="N571" s="6">
        <v>5451079</v>
      </c>
      <c r="O571" s="6" t="s">
        <v>1114</v>
      </c>
      <c r="P571" s="6" t="s">
        <v>1462</v>
      </c>
      <c r="Q571" s="6" t="s">
        <v>1182</v>
      </c>
      <c r="R571" s="6">
        <v>0</v>
      </c>
      <c r="S571" s="6" t="s">
        <v>1731</v>
      </c>
      <c r="T571" s="6" t="s">
        <v>1726</v>
      </c>
      <c r="U571" s="6" t="s">
        <v>1463</v>
      </c>
      <c r="W571" s="6" t="s">
        <v>965</v>
      </c>
      <c r="X571" s="6" t="s">
        <v>1464</v>
      </c>
      <c r="Y571" s="6" t="s">
        <v>906</v>
      </c>
      <c r="Z571" s="6" t="s">
        <v>907</v>
      </c>
      <c r="AA571" s="7">
        <v>44597</v>
      </c>
      <c r="AB571" s="6" t="s">
        <v>908</v>
      </c>
      <c r="AC571" s="6" t="s">
        <v>1149</v>
      </c>
      <c r="AD571" s="6" t="s">
        <v>1149</v>
      </c>
      <c r="AE571" s="6" t="s">
        <v>1149</v>
      </c>
      <c r="AF571" s="6" t="s">
        <v>1149</v>
      </c>
      <c r="AJ571" s="6">
        <v>593792</v>
      </c>
      <c r="AK571" s="6">
        <v>5451076</v>
      </c>
      <c r="AP571" s="6" t="s">
        <v>1637</v>
      </c>
    </row>
    <row r="572" spans="1:44" x14ac:dyDescent="0.2">
      <c r="A572" s="6">
        <v>1074081</v>
      </c>
      <c r="B572" s="6">
        <v>1074087</v>
      </c>
      <c r="C572" s="6" t="str">
        <f t="shared" si="32"/>
        <v>Harvesting</v>
      </c>
      <c r="D572" s="6" t="str">
        <f t="shared" si="33"/>
        <v>Harvesting - Sto:lo-961</v>
      </c>
      <c r="E572" s="6" t="str">
        <f t="shared" si="34"/>
        <v>Resource Harvesting - Travel [not included in CHOA under SHED#, possible DOC_D:236 CHOA p, 16, Documented Travelway 
Stó:lō</v>
      </c>
      <c r="F572" s="6" t="s">
        <v>1717</v>
      </c>
      <c r="G572" s="6" t="str">
        <f t="shared" si="35"/>
        <v>Tree</v>
      </c>
      <c r="K572" s="6">
        <v>1074080.56</v>
      </c>
      <c r="L572" s="6">
        <v>1074086.352</v>
      </c>
      <c r="M572" s="6">
        <v>593797</v>
      </c>
      <c r="N572" s="6">
        <v>5451079</v>
      </c>
      <c r="O572" s="6" t="s">
        <v>1114</v>
      </c>
      <c r="P572" s="6" t="s">
        <v>1462</v>
      </c>
      <c r="Q572" s="6" t="s">
        <v>1182</v>
      </c>
      <c r="R572" s="6">
        <v>0</v>
      </c>
      <c r="S572" s="6" t="s">
        <v>1731</v>
      </c>
      <c r="T572" s="6" t="s">
        <v>1726</v>
      </c>
      <c r="U572" s="6" t="s">
        <v>1463</v>
      </c>
      <c r="W572" s="6" t="s">
        <v>965</v>
      </c>
      <c r="X572" s="6" t="s">
        <v>1464</v>
      </c>
      <c r="Y572" s="6" t="s">
        <v>906</v>
      </c>
      <c r="Z572" s="6" t="s">
        <v>907</v>
      </c>
      <c r="AA572" s="7">
        <v>44597</v>
      </c>
      <c r="AB572" s="6" t="s">
        <v>908</v>
      </c>
      <c r="AC572" s="6" t="s">
        <v>1149</v>
      </c>
      <c r="AD572" s="6" t="s">
        <v>1149</v>
      </c>
      <c r="AE572" s="6" t="s">
        <v>1149</v>
      </c>
      <c r="AF572" s="6" t="s">
        <v>1149</v>
      </c>
      <c r="AJ572" s="6">
        <v>593792</v>
      </c>
      <c r="AK572" s="6">
        <v>5451076</v>
      </c>
      <c r="AP572" s="6" t="s">
        <v>1637</v>
      </c>
    </row>
    <row r="573" spans="1:44" x14ac:dyDescent="0.2">
      <c r="A573" s="6">
        <v>1074081</v>
      </c>
      <c r="B573" s="6">
        <v>1074087</v>
      </c>
      <c r="C573" s="6" t="str">
        <f t="shared" si="32"/>
        <v>Harvesting</v>
      </c>
      <c r="D573" s="6" t="str">
        <f t="shared" si="33"/>
        <v>Harvesting - Sto:lo-961</v>
      </c>
      <c r="E573" s="6" t="str">
        <f t="shared" si="34"/>
        <v>Resource Harvesting - Travel [not included in CHOA under SHED#, possible DOC_D:236 CHOA p, 16, Documented Travelway 
Stó:lō</v>
      </c>
      <c r="F573" s="6" t="s">
        <v>1717</v>
      </c>
      <c r="G573" s="6" t="str">
        <f t="shared" si="35"/>
        <v>Tree</v>
      </c>
      <c r="K573" s="6">
        <v>1074080.56</v>
      </c>
      <c r="L573" s="6">
        <v>1074086.352</v>
      </c>
      <c r="M573" s="6">
        <v>593797</v>
      </c>
      <c r="N573" s="6">
        <v>5451079</v>
      </c>
      <c r="O573" s="6" t="s">
        <v>1114</v>
      </c>
      <c r="P573" s="6" t="s">
        <v>1462</v>
      </c>
      <c r="Q573" s="6" t="s">
        <v>1182</v>
      </c>
      <c r="R573" s="6">
        <v>0</v>
      </c>
      <c r="S573" s="6" t="s">
        <v>1731</v>
      </c>
      <c r="T573" s="6" t="s">
        <v>1726</v>
      </c>
      <c r="U573" s="6" t="s">
        <v>1463</v>
      </c>
      <c r="W573" s="6" t="s">
        <v>965</v>
      </c>
      <c r="X573" s="6" t="s">
        <v>1464</v>
      </c>
      <c r="Y573" s="6" t="s">
        <v>906</v>
      </c>
      <c r="Z573" s="6" t="s">
        <v>907</v>
      </c>
      <c r="AA573" s="7">
        <v>44597</v>
      </c>
      <c r="AB573" s="6" t="s">
        <v>908</v>
      </c>
      <c r="AC573" s="6" t="s">
        <v>1149</v>
      </c>
      <c r="AD573" s="6" t="s">
        <v>1149</v>
      </c>
      <c r="AE573" s="6" t="s">
        <v>1149</v>
      </c>
      <c r="AF573" s="6" t="s">
        <v>1149</v>
      </c>
      <c r="AJ573" s="6">
        <v>593792</v>
      </c>
      <c r="AK573" s="6">
        <v>5451076</v>
      </c>
      <c r="AP573" s="6" t="s">
        <v>1637</v>
      </c>
      <c r="AQ573" s="6">
        <v>139</v>
      </c>
    </row>
    <row r="574" spans="1:44" x14ac:dyDescent="0.2">
      <c r="A574" s="6">
        <v>1074081</v>
      </c>
      <c r="B574" s="6">
        <v>1074087</v>
      </c>
      <c r="C574" s="6" t="str">
        <f t="shared" si="32"/>
        <v>Harvesting</v>
      </c>
      <c r="D574" s="6" t="str">
        <f t="shared" si="33"/>
        <v>Harvesting - Sto:lo-961</v>
      </c>
      <c r="E574" s="6" t="str">
        <f t="shared" si="34"/>
        <v>Resource Harvesting - Travel [not included in CHOA under SHED#, possible DOC_D:236 CHOA p, 16, Documented Travelway 
Stó:lō</v>
      </c>
      <c r="F574" s="6" t="s">
        <v>1717</v>
      </c>
      <c r="G574" s="6" t="str">
        <f t="shared" si="35"/>
        <v>Tree</v>
      </c>
      <c r="K574" s="6">
        <v>1074080.56</v>
      </c>
      <c r="L574" s="6">
        <v>1074086.352</v>
      </c>
      <c r="M574" s="6">
        <v>593797</v>
      </c>
      <c r="N574" s="6">
        <v>5451079</v>
      </c>
      <c r="O574" s="6" t="s">
        <v>1114</v>
      </c>
      <c r="P574" s="6" t="s">
        <v>1462</v>
      </c>
      <c r="Q574" s="6" t="s">
        <v>1182</v>
      </c>
      <c r="R574" s="6">
        <v>0</v>
      </c>
      <c r="S574" s="6" t="s">
        <v>1731</v>
      </c>
      <c r="T574" s="6" t="s">
        <v>1726</v>
      </c>
      <c r="U574" s="6" t="s">
        <v>1463</v>
      </c>
      <c r="W574" s="6" t="s">
        <v>965</v>
      </c>
      <c r="X574" s="6" t="s">
        <v>1464</v>
      </c>
      <c r="Y574" s="6" t="s">
        <v>906</v>
      </c>
      <c r="Z574" s="6" t="s">
        <v>907</v>
      </c>
      <c r="AA574" s="7">
        <v>44597</v>
      </c>
      <c r="AB574" s="6" t="s">
        <v>908</v>
      </c>
      <c r="AC574" s="6" t="s">
        <v>1149</v>
      </c>
      <c r="AD574" s="6" t="s">
        <v>1149</v>
      </c>
      <c r="AE574" s="6" t="s">
        <v>1149</v>
      </c>
      <c r="AF574" s="6" t="s">
        <v>1149</v>
      </c>
      <c r="AJ574" s="6">
        <v>593792</v>
      </c>
      <c r="AK574" s="6">
        <v>5451076</v>
      </c>
      <c r="AP574" s="6" t="s">
        <v>1637</v>
      </c>
      <c r="AQ574" s="6">
        <v>285</v>
      </c>
      <c r="AR574" s="6">
        <v>139</v>
      </c>
    </row>
    <row r="575" spans="1:44" x14ac:dyDescent="0.2">
      <c r="A575" s="6">
        <v>1072244</v>
      </c>
      <c r="B575" s="6">
        <v>1072269</v>
      </c>
      <c r="C575" s="6" t="str">
        <f t="shared" si="32"/>
        <v>Harvesting</v>
      </c>
      <c r="D575" s="6" t="str">
        <f t="shared" si="33"/>
        <v>Harvesting - Sto:lo-941</v>
      </c>
      <c r="E575" s="6" t="str">
        <f t="shared" si="34"/>
        <v>Resource Harvesting - Travel [not included in CHOA under SHED#, possible DOC_ID:238 CHOA p, 16, Documented Travelway 
Stó:lō</v>
      </c>
      <c r="F575" s="6" t="s">
        <v>1717</v>
      </c>
      <c r="G575" s="6" t="str">
        <f t="shared" si="35"/>
        <v>Tree</v>
      </c>
      <c r="K575" s="6">
        <v>1072243.55</v>
      </c>
      <c r="L575" s="6">
        <v>1072268.55</v>
      </c>
      <c r="M575" s="6">
        <v>595154</v>
      </c>
      <c r="N575" s="6">
        <v>5452296</v>
      </c>
      <c r="O575" s="6" t="s">
        <v>1114</v>
      </c>
      <c r="P575" s="6" t="s">
        <v>1445</v>
      </c>
      <c r="Q575" s="6" t="s">
        <v>902</v>
      </c>
      <c r="R575" s="6">
        <v>0</v>
      </c>
      <c r="S575" s="6" t="s">
        <v>1731</v>
      </c>
      <c r="T575" s="6" t="s">
        <v>1726</v>
      </c>
      <c r="U575" s="6" t="s">
        <v>1446</v>
      </c>
      <c r="W575" s="6" t="s">
        <v>904</v>
      </c>
      <c r="X575" s="6" t="s">
        <v>1447</v>
      </c>
      <c r="Y575" s="6" t="s">
        <v>906</v>
      </c>
      <c r="Z575" s="6" t="s">
        <v>907</v>
      </c>
      <c r="AA575" s="7">
        <v>44597</v>
      </c>
      <c r="AB575" s="6" t="s">
        <v>908</v>
      </c>
      <c r="AC575" s="6" t="s">
        <v>1149</v>
      </c>
      <c r="AD575" s="6" t="s">
        <v>1149</v>
      </c>
      <c r="AE575" s="6" t="s">
        <v>1149</v>
      </c>
      <c r="AF575" s="6" t="s">
        <v>1149</v>
      </c>
      <c r="AJ575" s="6">
        <v>595134</v>
      </c>
      <c r="AK575" s="6">
        <v>5452281</v>
      </c>
      <c r="AP575" s="6" t="s">
        <v>1637</v>
      </c>
    </row>
    <row r="576" spans="1:44" x14ac:dyDescent="0.2">
      <c r="A576" s="6">
        <v>1072244</v>
      </c>
      <c r="B576" s="6">
        <v>1072269</v>
      </c>
      <c r="C576" s="6" t="str">
        <f t="shared" si="32"/>
        <v>Harvesting</v>
      </c>
      <c r="D576" s="6" t="str">
        <f t="shared" si="33"/>
        <v>Harvesting - Sto:lo-941</v>
      </c>
      <c r="E576" s="6" t="str">
        <f t="shared" si="34"/>
        <v>Resource Harvesting - Travel [not included in CHOA under SHED#, possible DOC_ID:238 CHOA p, 16, Documented Travelway 
Stó:lō</v>
      </c>
      <c r="F576" s="6" t="s">
        <v>1717</v>
      </c>
      <c r="G576" s="6" t="str">
        <f t="shared" si="35"/>
        <v>Tree</v>
      </c>
      <c r="K576" s="6">
        <v>1072243.55</v>
      </c>
      <c r="L576" s="6">
        <v>1072268.55</v>
      </c>
      <c r="M576" s="6">
        <v>595154</v>
      </c>
      <c r="N576" s="6">
        <v>5452296</v>
      </c>
      <c r="O576" s="6" t="s">
        <v>1114</v>
      </c>
      <c r="P576" s="6" t="s">
        <v>1445</v>
      </c>
      <c r="Q576" s="6" t="s">
        <v>902</v>
      </c>
      <c r="R576" s="6">
        <v>0</v>
      </c>
      <c r="S576" s="6" t="s">
        <v>1731</v>
      </c>
      <c r="T576" s="6" t="s">
        <v>1726</v>
      </c>
      <c r="U576" s="6" t="s">
        <v>1446</v>
      </c>
      <c r="W576" s="6" t="s">
        <v>904</v>
      </c>
      <c r="X576" s="6" t="s">
        <v>1447</v>
      </c>
      <c r="Y576" s="6" t="s">
        <v>906</v>
      </c>
      <c r="Z576" s="6" t="s">
        <v>907</v>
      </c>
      <c r="AA576" s="7">
        <v>44597</v>
      </c>
      <c r="AB576" s="6" t="s">
        <v>908</v>
      </c>
      <c r="AC576" s="6" t="s">
        <v>1149</v>
      </c>
      <c r="AD576" s="6" t="s">
        <v>1149</v>
      </c>
      <c r="AE576" s="6" t="s">
        <v>1149</v>
      </c>
      <c r="AF576" s="6" t="s">
        <v>1149</v>
      </c>
      <c r="AJ576" s="6">
        <v>595134</v>
      </c>
      <c r="AK576" s="6">
        <v>5452281</v>
      </c>
      <c r="AP576" s="6" t="s">
        <v>1637</v>
      </c>
    </row>
    <row r="577" spans="1:44" x14ac:dyDescent="0.2">
      <c r="A577" s="6">
        <v>1072244</v>
      </c>
      <c r="B577" s="6">
        <v>1072269</v>
      </c>
      <c r="C577" s="6" t="str">
        <f t="shared" si="32"/>
        <v>Harvesting</v>
      </c>
      <c r="D577" s="6" t="str">
        <f t="shared" si="33"/>
        <v>Harvesting - Sto:lo-941</v>
      </c>
      <c r="E577" s="6" t="str">
        <f t="shared" si="34"/>
        <v>Resource Harvesting - Travel [not included in CHOA under SHED#, possible DOC_ID:238 CHOA p, 16, Documented Travelway 
Stó:lō</v>
      </c>
      <c r="F577" s="6" t="s">
        <v>1717</v>
      </c>
      <c r="G577" s="6" t="str">
        <f t="shared" si="35"/>
        <v>Tree</v>
      </c>
      <c r="K577" s="6">
        <v>1072243.55</v>
      </c>
      <c r="L577" s="6">
        <v>1072268.55</v>
      </c>
      <c r="M577" s="6">
        <v>595154</v>
      </c>
      <c r="N577" s="6">
        <v>5452296</v>
      </c>
      <c r="O577" s="6" t="s">
        <v>1114</v>
      </c>
      <c r="P577" s="6" t="s">
        <v>1445</v>
      </c>
      <c r="Q577" s="6" t="s">
        <v>902</v>
      </c>
      <c r="R577" s="6">
        <v>0</v>
      </c>
      <c r="S577" s="6" t="s">
        <v>1731</v>
      </c>
      <c r="T577" s="6" t="s">
        <v>1726</v>
      </c>
      <c r="U577" s="6" t="s">
        <v>1446</v>
      </c>
      <c r="W577" s="6" t="s">
        <v>904</v>
      </c>
      <c r="X577" s="6" t="s">
        <v>1447</v>
      </c>
      <c r="Y577" s="6" t="s">
        <v>906</v>
      </c>
      <c r="Z577" s="6" t="s">
        <v>907</v>
      </c>
      <c r="AA577" s="7">
        <v>44597</v>
      </c>
      <c r="AB577" s="6" t="s">
        <v>908</v>
      </c>
      <c r="AC577" s="6" t="s">
        <v>1149</v>
      </c>
      <c r="AD577" s="6" t="s">
        <v>1149</v>
      </c>
      <c r="AE577" s="6" t="s">
        <v>1149</v>
      </c>
      <c r="AF577" s="6" t="s">
        <v>1149</v>
      </c>
      <c r="AJ577" s="6">
        <v>595134</v>
      </c>
      <c r="AK577" s="6">
        <v>5452281</v>
      </c>
      <c r="AP577" s="6" t="s">
        <v>1637</v>
      </c>
      <c r="AQ577" s="6">
        <v>133</v>
      </c>
    </row>
    <row r="578" spans="1:44" x14ac:dyDescent="0.2">
      <c r="A578" s="6">
        <v>1072244</v>
      </c>
      <c r="B578" s="6">
        <v>1072269</v>
      </c>
      <c r="C578" s="6" t="str">
        <f t="shared" si="32"/>
        <v>Harvesting</v>
      </c>
      <c r="D578" s="6" t="str">
        <f t="shared" si="33"/>
        <v>Harvesting - Sto:lo-941</v>
      </c>
      <c r="E578" s="6" t="str">
        <f t="shared" si="34"/>
        <v>Resource Harvesting - Travel [not included in CHOA under SHED#, possible DOC_ID:238 CHOA p, 16, Documented Travelway 
Stó:lō</v>
      </c>
      <c r="F578" s="6" t="s">
        <v>1717</v>
      </c>
      <c r="G578" s="6" t="str">
        <f t="shared" si="35"/>
        <v>Tree</v>
      </c>
      <c r="K578" s="6">
        <v>1072243.55</v>
      </c>
      <c r="L578" s="6">
        <v>1072268.55</v>
      </c>
      <c r="M578" s="6">
        <v>595154</v>
      </c>
      <c r="N578" s="6">
        <v>5452296</v>
      </c>
      <c r="O578" s="6" t="s">
        <v>1114</v>
      </c>
      <c r="P578" s="6" t="s">
        <v>1445</v>
      </c>
      <c r="Q578" s="6" t="s">
        <v>902</v>
      </c>
      <c r="R578" s="6">
        <v>0</v>
      </c>
      <c r="S578" s="6" t="s">
        <v>1731</v>
      </c>
      <c r="T578" s="6" t="s">
        <v>1726</v>
      </c>
      <c r="U578" s="6" t="s">
        <v>1446</v>
      </c>
      <c r="W578" s="6" t="s">
        <v>904</v>
      </c>
      <c r="X578" s="6" t="s">
        <v>1447</v>
      </c>
      <c r="Y578" s="6" t="s">
        <v>906</v>
      </c>
      <c r="Z578" s="6" t="s">
        <v>907</v>
      </c>
      <c r="AA578" s="7">
        <v>44597</v>
      </c>
      <c r="AB578" s="6" t="s">
        <v>908</v>
      </c>
      <c r="AC578" s="6" t="s">
        <v>1149</v>
      </c>
      <c r="AD578" s="6" t="s">
        <v>1149</v>
      </c>
      <c r="AE578" s="6" t="s">
        <v>1149</v>
      </c>
      <c r="AF578" s="6" t="s">
        <v>1149</v>
      </c>
      <c r="AJ578" s="6">
        <v>595134</v>
      </c>
      <c r="AK578" s="6">
        <v>5452281</v>
      </c>
      <c r="AP578" s="6" t="s">
        <v>1637</v>
      </c>
      <c r="AQ578" s="6">
        <v>279</v>
      </c>
      <c r="AR578" s="6">
        <v>133</v>
      </c>
    </row>
    <row r="579" spans="1:44" x14ac:dyDescent="0.2">
      <c r="A579" s="6">
        <v>1061824</v>
      </c>
      <c r="B579" s="6">
        <v>1061838</v>
      </c>
      <c r="C579" s="6" t="str">
        <f t="shared" ref="C579:C642" si="36">T579</f>
        <v>Harvesting</v>
      </c>
      <c r="D579" s="6" t="str">
        <f t="shared" ref="D579:D642" si="37">_xlfn.CONCAT(T579," - ",P579)</f>
        <v>Harvesting - Sto:lo-943</v>
      </c>
      <c r="E579" s="6" t="str">
        <f t="shared" ref="E579:E642" si="38">U579</f>
        <v>Resource Harvesting - Travel [not included in CHOA under SHED#] 
Stó:lō</v>
      </c>
      <c r="F579" s="6" t="s">
        <v>1717</v>
      </c>
      <c r="G579" s="6" t="str">
        <f t="shared" ref="G579:G642" si="39">S579</f>
        <v>Tree</v>
      </c>
      <c r="K579" s="6">
        <v>1061815.5689999999</v>
      </c>
      <c r="L579" s="6">
        <v>1061830.797</v>
      </c>
      <c r="M579" s="6">
        <v>598024</v>
      </c>
      <c r="N579" s="6">
        <v>5461550</v>
      </c>
      <c r="O579" s="6" t="s">
        <v>1114</v>
      </c>
      <c r="P579" s="6" t="s">
        <v>1411</v>
      </c>
      <c r="Q579" s="6" t="s">
        <v>902</v>
      </c>
      <c r="R579" s="6">
        <v>0</v>
      </c>
      <c r="S579" s="6" t="s">
        <v>1731</v>
      </c>
      <c r="T579" s="6" t="s">
        <v>1726</v>
      </c>
      <c r="U579" s="6" t="s">
        <v>1412</v>
      </c>
      <c r="W579" s="6" t="s">
        <v>965</v>
      </c>
      <c r="X579" s="6" t="s">
        <v>1413</v>
      </c>
      <c r="Y579" s="6" t="s">
        <v>906</v>
      </c>
      <c r="Z579" s="6" t="s">
        <v>907</v>
      </c>
      <c r="AA579" s="7">
        <v>44597</v>
      </c>
      <c r="AB579" s="6" t="s">
        <v>908</v>
      </c>
      <c r="AC579" s="6" t="s">
        <v>1149</v>
      </c>
      <c r="AD579" s="6" t="s">
        <v>1149</v>
      </c>
      <c r="AE579" s="6" t="s">
        <v>1149</v>
      </c>
      <c r="AF579" s="6" t="s">
        <v>1149</v>
      </c>
      <c r="AJ579" s="6">
        <v>598009</v>
      </c>
      <c r="AK579" s="6">
        <v>5461545</v>
      </c>
      <c r="AP579" s="6" t="s">
        <v>1637</v>
      </c>
    </row>
    <row r="580" spans="1:44" x14ac:dyDescent="0.2">
      <c r="A580" s="6">
        <v>1062640</v>
      </c>
      <c r="B580" s="6">
        <v>1062665</v>
      </c>
      <c r="C580" s="6" t="str">
        <f t="shared" si="36"/>
        <v>Harvesting</v>
      </c>
      <c r="D580" s="6" t="str">
        <f t="shared" si="37"/>
        <v>Harvesting - Sto:lo-1373</v>
      </c>
      <c r="E580" s="6" t="str">
        <f t="shared" si="38"/>
        <v>Resource Harvesting - Travel [not included in CHOA under SHED#] 
Stó:lō</v>
      </c>
      <c r="F580" s="6" t="s">
        <v>1717</v>
      </c>
      <c r="G580" s="6" t="str">
        <f t="shared" si="39"/>
        <v>Tree</v>
      </c>
      <c r="K580" s="6">
        <v>1062631.9779999999</v>
      </c>
      <c r="L580" s="6">
        <v>1062656.352</v>
      </c>
      <c r="M580" s="6">
        <v>597552</v>
      </c>
      <c r="N580" s="6">
        <v>5460908</v>
      </c>
      <c r="O580" s="6" t="s">
        <v>1114</v>
      </c>
      <c r="P580" s="6" t="s">
        <v>1416</v>
      </c>
      <c r="Q580" s="6" t="s">
        <v>902</v>
      </c>
      <c r="R580" s="6">
        <v>0</v>
      </c>
      <c r="S580" s="6" t="s">
        <v>1731</v>
      </c>
      <c r="T580" s="6" t="s">
        <v>1726</v>
      </c>
      <c r="U580" s="6" t="s">
        <v>1412</v>
      </c>
      <c r="W580" s="6" t="s">
        <v>950</v>
      </c>
      <c r="X580" s="6" t="s">
        <v>1417</v>
      </c>
      <c r="Y580" s="6" t="s">
        <v>906</v>
      </c>
      <c r="Z580" s="6" t="s">
        <v>907</v>
      </c>
      <c r="AA580" s="7">
        <v>44597</v>
      </c>
      <c r="AB580" s="6" t="s">
        <v>908</v>
      </c>
      <c r="AC580" s="6" t="s">
        <v>1149</v>
      </c>
      <c r="AD580" s="6" t="s">
        <v>1149</v>
      </c>
      <c r="AE580" s="6" t="s">
        <v>1149</v>
      </c>
      <c r="AF580" s="6" t="s">
        <v>1149</v>
      </c>
      <c r="AJ580" s="6">
        <v>597531</v>
      </c>
      <c r="AK580" s="6">
        <v>5460895</v>
      </c>
      <c r="AP580" s="6" t="s">
        <v>1637</v>
      </c>
    </row>
    <row r="581" spans="1:44" x14ac:dyDescent="0.2">
      <c r="A581" s="6">
        <v>1061824</v>
      </c>
      <c r="B581" s="6">
        <v>1061838</v>
      </c>
      <c r="C581" s="6" t="str">
        <f t="shared" si="36"/>
        <v>Harvesting</v>
      </c>
      <c r="D581" s="6" t="str">
        <f t="shared" si="37"/>
        <v>Harvesting - Sto:lo-943</v>
      </c>
      <c r="E581" s="6" t="str">
        <f t="shared" si="38"/>
        <v>Resource Harvesting - Travel [not included in CHOA under SHED#] 
Stó:lō</v>
      </c>
      <c r="F581" s="6" t="s">
        <v>1717</v>
      </c>
      <c r="G581" s="6" t="str">
        <f t="shared" si="39"/>
        <v>Tree</v>
      </c>
      <c r="K581" s="6">
        <v>1061815.5689999999</v>
      </c>
      <c r="L581" s="6">
        <v>1061830.797</v>
      </c>
      <c r="M581" s="6">
        <v>598024</v>
      </c>
      <c r="N581" s="6">
        <v>5461550</v>
      </c>
      <c r="O581" s="6" t="s">
        <v>1114</v>
      </c>
      <c r="P581" s="6" t="s">
        <v>1411</v>
      </c>
      <c r="Q581" s="6" t="s">
        <v>902</v>
      </c>
      <c r="R581" s="6">
        <v>0</v>
      </c>
      <c r="S581" s="6" t="s">
        <v>1731</v>
      </c>
      <c r="T581" s="6" t="s">
        <v>1726</v>
      </c>
      <c r="U581" s="6" t="s">
        <v>1412</v>
      </c>
      <c r="W581" s="6" t="s">
        <v>965</v>
      </c>
      <c r="X581" s="6" t="s">
        <v>1413</v>
      </c>
      <c r="Y581" s="6" t="s">
        <v>906</v>
      </c>
      <c r="Z581" s="6" t="s">
        <v>907</v>
      </c>
      <c r="AA581" s="7">
        <v>44597</v>
      </c>
      <c r="AB581" s="6" t="s">
        <v>908</v>
      </c>
      <c r="AC581" s="6" t="s">
        <v>1149</v>
      </c>
      <c r="AD581" s="6" t="s">
        <v>1149</v>
      </c>
      <c r="AE581" s="6" t="s">
        <v>1149</v>
      </c>
      <c r="AF581" s="6" t="s">
        <v>1149</v>
      </c>
      <c r="AJ581" s="6">
        <v>598009</v>
      </c>
      <c r="AK581" s="6">
        <v>5461545</v>
      </c>
      <c r="AP581" s="6" t="s">
        <v>1637</v>
      </c>
    </row>
    <row r="582" spans="1:44" x14ac:dyDescent="0.2">
      <c r="A582" s="6">
        <v>1062640</v>
      </c>
      <c r="B582" s="6">
        <v>1062665</v>
      </c>
      <c r="C582" s="6" t="str">
        <f t="shared" si="36"/>
        <v>Harvesting</v>
      </c>
      <c r="D582" s="6" t="str">
        <f t="shared" si="37"/>
        <v>Harvesting - Sto:lo-1373</v>
      </c>
      <c r="E582" s="6" t="str">
        <f t="shared" si="38"/>
        <v>Resource Harvesting - Travel [not included in CHOA under SHED#] 
Stó:lō</v>
      </c>
      <c r="F582" s="6" t="s">
        <v>1717</v>
      </c>
      <c r="G582" s="6" t="str">
        <f t="shared" si="39"/>
        <v>Tree</v>
      </c>
      <c r="K582" s="6">
        <v>1062631.9779999999</v>
      </c>
      <c r="L582" s="6">
        <v>1062656.352</v>
      </c>
      <c r="M582" s="6">
        <v>597552</v>
      </c>
      <c r="N582" s="6">
        <v>5460908</v>
      </c>
      <c r="O582" s="6" t="s">
        <v>1114</v>
      </c>
      <c r="P582" s="6" t="s">
        <v>1416</v>
      </c>
      <c r="Q582" s="6" t="s">
        <v>902</v>
      </c>
      <c r="R582" s="6">
        <v>0</v>
      </c>
      <c r="S582" s="6" t="s">
        <v>1731</v>
      </c>
      <c r="T582" s="6" t="s">
        <v>1726</v>
      </c>
      <c r="U582" s="6" t="s">
        <v>1412</v>
      </c>
      <c r="W582" s="6" t="s">
        <v>950</v>
      </c>
      <c r="X582" s="6" t="s">
        <v>1417</v>
      </c>
      <c r="Y582" s="6" t="s">
        <v>906</v>
      </c>
      <c r="Z582" s="6" t="s">
        <v>907</v>
      </c>
      <c r="AA582" s="7">
        <v>44597</v>
      </c>
      <c r="AB582" s="6" t="s">
        <v>908</v>
      </c>
      <c r="AC582" s="6" t="s">
        <v>1149</v>
      </c>
      <c r="AD582" s="6" t="s">
        <v>1149</v>
      </c>
      <c r="AE582" s="6" t="s">
        <v>1149</v>
      </c>
      <c r="AF582" s="6" t="s">
        <v>1149</v>
      </c>
      <c r="AJ582" s="6">
        <v>597531</v>
      </c>
      <c r="AK582" s="6">
        <v>5460895</v>
      </c>
      <c r="AP582" s="6" t="s">
        <v>1637</v>
      </c>
    </row>
    <row r="583" spans="1:44" x14ac:dyDescent="0.2">
      <c r="A583" s="6">
        <v>1061824</v>
      </c>
      <c r="B583" s="6">
        <v>1061838</v>
      </c>
      <c r="C583" s="6" t="str">
        <f t="shared" si="36"/>
        <v>Harvesting</v>
      </c>
      <c r="D583" s="6" t="str">
        <f t="shared" si="37"/>
        <v>Harvesting - Sto:lo-943</v>
      </c>
      <c r="E583" s="6" t="str">
        <f t="shared" si="38"/>
        <v>Resource Harvesting - Travel [not included in CHOA under SHED#] 
Stó:lō</v>
      </c>
      <c r="F583" s="6" t="s">
        <v>1717</v>
      </c>
      <c r="G583" s="6" t="str">
        <f t="shared" si="39"/>
        <v>Tree</v>
      </c>
      <c r="K583" s="6">
        <v>1061815.5689999999</v>
      </c>
      <c r="L583" s="6">
        <v>1061830.797</v>
      </c>
      <c r="M583" s="6">
        <v>598024</v>
      </c>
      <c r="N583" s="6">
        <v>5461550</v>
      </c>
      <c r="O583" s="6" t="s">
        <v>1114</v>
      </c>
      <c r="P583" s="6" t="s">
        <v>1411</v>
      </c>
      <c r="Q583" s="6" t="s">
        <v>902</v>
      </c>
      <c r="R583" s="6">
        <v>0</v>
      </c>
      <c r="S583" s="6" t="s">
        <v>1731</v>
      </c>
      <c r="T583" s="6" t="s">
        <v>1726</v>
      </c>
      <c r="U583" s="6" t="s">
        <v>1412</v>
      </c>
      <c r="W583" s="6" t="s">
        <v>965</v>
      </c>
      <c r="X583" s="6" t="s">
        <v>1413</v>
      </c>
      <c r="Y583" s="6" t="s">
        <v>906</v>
      </c>
      <c r="Z583" s="6" t="s">
        <v>907</v>
      </c>
      <c r="AA583" s="7">
        <v>44597</v>
      </c>
      <c r="AB583" s="6" t="s">
        <v>908</v>
      </c>
      <c r="AC583" s="6" t="s">
        <v>1149</v>
      </c>
      <c r="AD583" s="6" t="s">
        <v>1149</v>
      </c>
      <c r="AE583" s="6" t="s">
        <v>1149</v>
      </c>
      <c r="AF583" s="6" t="s">
        <v>1149</v>
      </c>
      <c r="AJ583" s="6">
        <v>598009</v>
      </c>
      <c r="AK583" s="6">
        <v>5461545</v>
      </c>
      <c r="AP583" s="6" t="s">
        <v>1637</v>
      </c>
      <c r="AQ583" s="6">
        <v>119</v>
      </c>
    </row>
    <row r="584" spans="1:44" x14ac:dyDescent="0.2">
      <c r="A584" s="6">
        <v>1062640</v>
      </c>
      <c r="B584" s="6">
        <v>1062665</v>
      </c>
      <c r="C584" s="6" t="str">
        <f t="shared" si="36"/>
        <v>Harvesting</v>
      </c>
      <c r="D584" s="6" t="str">
        <f t="shared" si="37"/>
        <v>Harvesting - Sto:lo-1373</v>
      </c>
      <c r="E584" s="6" t="str">
        <f t="shared" si="38"/>
        <v>Resource Harvesting - Travel [not included in CHOA under SHED#] 
Stó:lō</v>
      </c>
      <c r="F584" s="6" t="s">
        <v>1717</v>
      </c>
      <c r="G584" s="6" t="str">
        <f t="shared" si="39"/>
        <v>Tree</v>
      </c>
      <c r="K584" s="6">
        <v>1062631.9779999999</v>
      </c>
      <c r="L584" s="6">
        <v>1062656.352</v>
      </c>
      <c r="M584" s="6">
        <v>597552</v>
      </c>
      <c r="N584" s="6">
        <v>5460908</v>
      </c>
      <c r="O584" s="6" t="s">
        <v>1114</v>
      </c>
      <c r="P584" s="6" t="s">
        <v>1416</v>
      </c>
      <c r="Q584" s="6" t="s">
        <v>902</v>
      </c>
      <c r="R584" s="6">
        <v>0</v>
      </c>
      <c r="S584" s="6" t="s">
        <v>1731</v>
      </c>
      <c r="T584" s="6" t="s">
        <v>1726</v>
      </c>
      <c r="U584" s="6" t="s">
        <v>1412</v>
      </c>
      <c r="W584" s="6" t="s">
        <v>950</v>
      </c>
      <c r="X584" s="6" t="s">
        <v>1417</v>
      </c>
      <c r="Y584" s="6" t="s">
        <v>906</v>
      </c>
      <c r="Z584" s="6" t="s">
        <v>907</v>
      </c>
      <c r="AA584" s="7">
        <v>44597</v>
      </c>
      <c r="AB584" s="6" t="s">
        <v>908</v>
      </c>
      <c r="AC584" s="6" t="s">
        <v>1149</v>
      </c>
      <c r="AD584" s="6" t="s">
        <v>1149</v>
      </c>
      <c r="AE584" s="6" t="s">
        <v>1149</v>
      </c>
      <c r="AF584" s="6" t="s">
        <v>1149</v>
      </c>
      <c r="AJ584" s="6">
        <v>597531</v>
      </c>
      <c r="AK584" s="6">
        <v>5460895</v>
      </c>
      <c r="AP584" s="6" t="s">
        <v>1637</v>
      </c>
      <c r="AQ584" s="6">
        <v>121</v>
      </c>
    </row>
    <row r="585" spans="1:44" x14ac:dyDescent="0.2">
      <c r="A585" s="6">
        <v>1061824</v>
      </c>
      <c r="B585" s="6">
        <v>1061838</v>
      </c>
      <c r="C585" s="6" t="str">
        <f t="shared" si="36"/>
        <v>Harvesting</v>
      </c>
      <c r="D585" s="6" t="str">
        <f t="shared" si="37"/>
        <v>Harvesting - Sto:lo-943</v>
      </c>
      <c r="E585" s="6" t="str">
        <f t="shared" si="38"/>
        <v>Resource Harvesting - Travel [not included in CHOA under SHED#] 
Stó:lō</v>
      </c>
      <c r="F585" s="6" t="s">
        <v>1717</v>
      </c>
      <c r="G585" s="6" t="str">
        <f t="shared" si="39"/>
        <v>Tree</v>
      </c>
      <c r="K585" s="6">
        <v>1061815.5689999999</v>
      </c>
      <c r="L585" s="6">
        <v>1061830.797</v>
      </c>
      <c r="M585" s="6">
        <v>598024</v>
      </c>
      <c r="N585" s="6">
        <v>5461550</v>
      </c>
      <c r="O585" s="6" t="s">
        <v>1114</v>
      </c>
      <c r="P585" s="6" t="s">
        <v>1411</v>
      </c>
      <c r="Q585" s="6" t="s">
        <v>902</v>
      </c>
      <c r="R585" s="6">
        <v>0</v>
      </c>
      <c r="S585" s="6" t="s">
        <v>1731</v>
      </c>
      <c r="T585" s="6" t="s">
        <v>1726</v>
      </c>
      <c r="U585" s="6" t="s">
        <v>1412</v>
      </c>
      <c r="W585" s="6" t="s">
        <v>965</v>
      </c>
      <c r="X585" s="6" t="s">
        <v>1413</v>
      </c>
      <c r="Y585" s="6" t="s">
        <v>906</v>
      </c>
      <c r="Z585" s="6" t="s">
        <v>907</v>
      </c>
      <c r="AA585" s="7">
        <v>44597</v>
      </c>
      <c r="AB585" s="6" t="s">
        <v>908</v>
      </c>
      <c r="AC585" s="6" t="s">
        <v>1149</v>
      </c>
      <c r="AD585" s="6" t="s">
        <v>1149</v>
      </c>
      <c r="AE585" s="6" t="s">
        <v>1149</v>
      </c>
      <c r="AF585" s="6" t="s">
        <v>1149</v>
      </c>
      <c r="AJ585" s="6">
        <v>598009</v>
      </c>
      <c r="AK585" s="6">
        <v>5461545</v>
      </c>
      <c r="AP585" s="6" t="s">
        <v>1637</v>
      </c>
      <c r="AQ585" s="6">
        <v>265</v>
      </c>
      <c r="AR585" s="6">
        <v>119</v>
      </c>
    </row>
    <row r="586" spans="1:44" x14ac:dyDescent="0.2">
      <c r="A586" s="6">
        <v>1062640</v>
      </c>
      <c r="B586" s="6">
        <v>1062665</v>
      </c>
      <c r="C586" s="6" t="str">
        <f t="shared" si="36"/>
        <v>Harvesting</v>
      </c>
      <c r="D586" s="6" t="str">
        <f t="shared" si="37"/>
        <v>Harvesting - Sto:lo-1373</v>
      </c>
      <c r="E586" s="6" t="str">
        <f t="shared" si="38"/>
        <v>Resource Harvesting - Travel [not included in CHOA under SHED#] 
Stó:lō</v>
      </c>
      <c r="F586" s="6" t="s">
        <v>1717</v>
      </c>
      <c r="G586" s="6" t="str">
        <f t="shared" si="39"/>
        <v>Tree</v>
      </c>
      <c r="K586" s="6">
        <v>1062631.9779999999</v>
      </c>
      <c r="L586" s="6">
        <v>1062656.352</v>
      </c>
      <c r="M586" s="6">
        <v>597552</v>
      </c>
      <c r="N586" s="6">
        <v>5460908</v>
      </c>
      <c r="O586" s="6" t="s">
        <v>1114</v>
      </c>
      <c r="P586" s="6" t="s">
        <v>1416</v>
      </c>
      <c r="Q586" s="6" t="s">
        <v>902</v>
      </c>
      <c r="R586" s="6">
        <v>0</v>
      </c>
      <c r="S586" s="6" t="s">
        <v>1731</v>
      </c>
      <c r="T586" s="6" t="s">
        <v>1726</v>
      </c>
      <c r="U586" s="6" t="s">
        <v>1412</v>
      </c>
      <c r="W586" s="6" t="s">
        <v>950</v>
      </c>
      <c r="X586" s="6" t="s">
        <v>1417</v>
      </c>
      <c r="Y586" s="6" t="s">
        <v>906</v>
      </c>
      <c r="Z586" s="6" t="s">
        <v>907</v>
      </c>
      <c r="AA586" s="7">
        <v>44597</v>
      </c>
      <c r="AB586" s="6" t="s">
        <v>908</v>
      </c>
      <c r="AC586" s="6" t="s">
        <v>1149</v>
      </c>
      <c r="AD586" s="6" t="s">
        <v>1149</v>
      </c>
      <c r="AE586" s="6" t="s">
        <v>1149</v>
      </c>
      <c r="AF586" s="6" t="s">
        <v>1149</v>
      </c>
      <c r="AJ586" s="6">
        <v>597531</v>
      </c>
      <c r="AK586" s="6">
        <v>5460895</v>
      </c>
      <c r="AP586" s="6" t="s">
        <v>1637</v>
      </c>
      <c r="AQ586" s="6">
        <v>267</v>
      </c>
      <c r="AR586" s="6">
        <v>121</v>
      </c>
    </row>
    <row r="587" spans="1:44" x14ac:dyDescent="0.2">
      <c r="A587" s="6">
        <v>1045241</v>
      </c>
      <c r="B587" s="6">
        <v>1045256</v>
      </c>
      <c r="C587" s="6" t="str">
        <f t="shared" si="36"/>
        <v>Harvesting</v>
      </c>
      <c r="D587" s="6" t="str">
        <f t="shared" si="37"/>
        <v>Harvesting - Sto:lo-1050</v>
      </c>
      <c r="E587" s="6" t="str">
        <f t="shared" si="38"/>
        <v>Resource Harvesting - Travel [not included in CHOA] 
Stó:lō</v>
      </c>
      <c r="F587" s="6" t="s">
        <v>1717</v>
      </c>
      <c r="G587" s="6" t="str">
        <f t="shared" si="39"/>
        <v>Tree</v>
      </c>
      <c r="K587" s="6">
        <v>1045240.3149999999</v>
      </c>
      <c r="L587" s="6">
        <v>1045255.443</v>
      </c>
      <c r="M587" s="6">
        <v>610907</v>
      </c>
      <c r="N587" s="6">
        <v>5469213</v>
      </c>
      <c r="O587" s="6" t="s">
        <v>1114</v>
      </c>
      <c r="P587" s="6" t="s">
        <v>1332</v>
      </c>
      <c r="Q587" s="6" t="s">
        <v>902</v>
      </c>
      <c r="R587" s="6">
        <v>0</v>
      </c>
      <c r="S587" s="6" t="s">
        <v>1731</v>
      </c>
      <c r="T587" s="6" t="s">
        <v>1726</v>
      </c>
      <c r="U587" s="6" t="s">
        <v>1333</v>
      </c>
      <c r="W587" s="6" t="s">
        <v>904</v>
      </c>
      <c r="X587" s="6" t="s">
        <v>1334</v>
      </c>
      <c r="Y587" s="6" t="s">
        <v>906</v>
      </c>
      <c r="Z587" s="6" t="s">
        <v>907</v>
      </c>
      <c r="AA587" s="7">
        <v>44597</v>
      </c>
      <c r="AB587" s="6" t="s">
        <v>908</v>
      </c>
      <c r="AC587" s="6" t="s">
        <v>1149</v>
      </c>
      <c r="AD587" s="6" t="s">
        <v>1149</v>
      </c>
      <c r="AE587" s="6" t="s">
        <v>1149</v>
      </c>
      <c r="AF587" s="6" t="s">
        <v>1149</v>
      </c>
      <c r="AJ587" s="6">
        <v>610892</v>
      </c>
      <c r="AK587" s="6">
        <v>5469211</v>
      </c>
      <c r="AP587" s="6" t="s">
        <v>1637</v>
      </c>
    </row>
    <row r="588" spans="1:44" x14ac:dyDescent="0.2">
      <c r="A588" s="6">
        <v>1045241</v>
      </c>
      <c r="B588" s="6">
        <v>1045256</v>
      </c>
      <c r="C588" s="6" t="str">
        <f t="shared" si="36"/>
        <v>Harvesting</v>
      </c>
      <c r="D588" s="6" t="str">
        <f t="shared" si="37"/>
        <v>Harvesting - Sto:lo-1128</v>
      </c>
      <c r="E588" s="6" t="str">
        <f t="shared" si="38"/>
        <v>Resource Harvesting - Travel [not included in CHOA] 
Stó:lō</v>
      </c>
      <c r="F588" s="6" t="s">
        <v>1717</v>
      </c>
      <c r="G588" s="6" t="str">
        <f t="shared" si="39"/>
        <v>Tree</v>
      </c>
      <c r="K588" s="6">
        <v>1045240.3149999999</v>
      </c>
      <c r="L588" s="6">
        <v>1045255.443</v>
      </c>
      <c r="M588" s="6">
        <v>610907</v>
      </c>
      <c r="N588" s="6">
        <v>5469213</v>
      </c>
      <c r="O588" s="6" t="s">
        <v>1114</v>
      </c>
      <c r="P588" s="6" t="s">
        <v>1335</v>
      </c>
      <c r="Q588" s="6" t="s">
        <v>902</v>
      </c>
      <c r="R588" s="6">
        <v>0</v>
      </c>
      <c r="S588" s="6" t="s">
        <v>1731</v>
      </c>
      <c r="T588" s="6" t="s">
        <v>1726</v>
      </c>
      <c r="U588" s="6" t="s">
        <v>1333</v>
      </c>
      <c r="W588" s="6" t="s">
        <v>904</v>
      </c>
      <c r="X588" s="6" t="s">
        <v>1336</v>
      </c>
      <c r="Y588" s="6" t="s">
        <v>906</v>
      </c>
      <c r="Z588" s="6" t="s">
        <v>907</v>
      </c>
      <c r="AA588" s="7">
        <v>44597</v>
      </c>
      <c r="AB588" s="6" t="s">
        <v>908</v>
      </c>
      <c r="AC588" s="6" t="s">
        <v>1149</v>
      </c>
      <c r="AD588" s="6" t="s">
        <v>1149</v>
      </c>
      <c r="AE588" s="6" t="s">
        <v>1149</v>
      </c>
      <c r="AF588" s="6" t="s">
        <v>1149</v>
      </c>
      <c r="AJ588" s="6">
        <v>610892</v>
      </c>
      <c r="AK588" s="6">
        <v>5469211</v>
      </c>
      <c r="AP588" s="6" t="s">
        <v>1637</v>
      </c>
    </row>
    <row r="589" spans="1:44" x14ac:dyDescent="0.2">
      <c r="A589" s="6">
        <v>1045241</v>
      </c>
      <c r="B589" s="6">
        <v>1045256</v>
      </c>
      <c r="C589" s="6" t="str">
        <f t="shared" si="36"/>
        <v>Harvesting</v>
      </c>
      <c r="D589" s="6" t="str">
        <f t="shared" si="37"/>
        <v>Harvesting - Sto:lo-1050</v>
      </c>
      <c r="E589" s="6" t="str">
        <f t="shared" si="38"/>
        <v>Resource Harvesting - Travel [not included in CHOA] 
Stó:lō</v>
      </c>
      <c r="F589" s="6" t="s">
        <v>1717</v>
      </c>
      <c r="G589" s="6" t="str">
        <f t="shared" si="39"/>
        <v>Tree</v>
      </c>
      <c r="K589" s="6">
        <v>1045240.3149999999</v>
      </c>
      <c r="L589" s="6">
        <v>1045255.443</v>
      </c>
      <c r="M589" s="6">
        <v>610907</v>
      </c>
      <c r="N589" s="6">
        <v>5469213</v>
      </c>
      <c r="O589" s="6" t="s">
        <v>1114</v>
      </c>
      <c r="P589" s="6" t="s">
        <v>1332</v>
      </c>
      <c r="Q589" s="6" t="s">
        <v>902</v>
      </c>
      <c r="R589" s="6">
        <v>0</v>
      </c>
      <c r="S589" s="6" t="s">
        <v>1731</v>
      </c>
      <c r="T589" s="6" t="s">
        <v>1726</v>
      </c>
      <c r="U589" s="6" t="s">
        <v>1333</v>
      </c>
      <c r="W589" s="6" t="s">
        <v>904</v>
      </c>
      <c r="X589" s="6" t="s">
        <v>1334</v>
      </c>
      <c r="Y589" s="6" t="s">
        <v>906</v>
      </c>
      <c r="Z589" s="6" t="s">
        <v>907</v>
      </c>
      <c r="AA589" s="7">
        <v>44597</v>
      </c>
      <c r="AB589" s="6" t="s">
        <v>908</v>
      </c>
      <c r="AC589" s="6" t="s">
        <v>1149</v>
      </c>
      <c r="AD589" s="6" t="s">
        <v>1149</v>
      </c>
      <c r="AE589" s="6" t="s">
        <v>1149</v>
      </c>
      <c r="AF589" s="6" t="s">
        <v>1149</v>
      </c>
      <c r="AJ589" s="6">
        <v>610892</v>
      </c>
      <c r="AK589" s="6">
        <v>5469211</v>
      </c>
      <c r="AP589" s="6" t="s">
        <v>1637</v>
      </c>
    </row>
    <row r="590" spans="1:44" x14ac:dyDescent="0.2">
      <c r="A590" s="6">
        <v>1045241</v>
      </c>
      <c r="B590" s="6">
        <v>1045256</v>
      </c>
      <c r="C590" s="6" t="str">
        <f t="shared" si="36"/>
        <v>Harvesting</v>
      </c>
      <c r="D590" s="6" t="str">
        <f t="shared" si="37"/>
        <v>Harvesting - Sto:lo-1128</v>
      </c>
      <c r="E590" s="6" t="str">
        <f t="shared" si="38"/>
        <v>Resource Harvesting - Travel [not included in CHOA] 
Stó:lō</v>
      </c>
      <c r="F590" s="6" t="s">
        <v>1717</v>
      </c>
      <c r="G590" s="6" t="str">
        <f t="shared" si="39"/>
        <v>Tree</v>
      </c>
      <c r="K590" s="6">
        <v>1045240.3149999999</v>
      </c>
      <c r="L590" s="6">
        <v>1045255.443</v>
      </c>
      <c r="M590" s="6">
        <v>610907</v>
      </c>
      <c r="N590" s="6">
        <v>5469213</v>
      </c>
      <c r="O590" s="6" t="s">
        <v>1114</v>
      </c>
      <c r="P590" s="6" t="s">
        <v>1335</v>
      </c>
      <c r="Q590" s="6" t="s">
        <v>902</v>
      </c>
      <c r="R590" s="6">
        <v>0</v>
      </c>
      <c r="S590" s="6" t="s">
        <v>1731</v>
      </c>
      <c r="T590" s="6" t="s">
        <v>1726</v>
      </c>
      <c r="U590" s="6" t="s">
        <v>1333</v>
      </c>
      <c r="W590" s="6" t="s">
        <v>904</v>
      </c>
      <c r="X590" s="6" t="s">
        <v>1336</v>
      </c>
      <c r="Y590" s="6" t="s">
        <v>906</v>
      </c>
      <c r="Z590" s="6" t="s">
        <v>907</v>
      </c>
      <c r="AA590" s="7">
        <v>44597</v>
      </c>
      <c r="AB590" s="6" t="s">
        <v>908</v>
      </c>
      <c r="AC590" s="6" t="s">
        <v>1149</v>
      </c>
      <c r="AD590" s="6" t="s">
        <v>1149</v>
      </c>
      <c r="AE590" s="6" t="s">
        <v>1149</v>
      </c>
      <c r="AF590" s="6" t="s">
        <v>1149</v>
      </c>
      <c r="AJ590" s="6">
        <v>610892</v>
      </c>
      <c r="AK590" s="6">
        <v>5469211</v>
      </c>
      <c r="AP590" s="6" t="s">
        <v>1637</v>
      </c>
    </row>
    <row r="591" spans="1:44" x14ac:dyDescent="0.2">
      <c r="A591" s="6">
        <v>1045241</v>
      </c>
      <c r="B591" s="6">
        <v>1045256</v>
      </c>
      <c r="C591" s="6" t="str">
        <f t="shared" si="36"/>
        <v>Harvesting</v>
      </c>
      <c r="D591" s="6" t="str">
        <f t="shared" si="37"/>
        <v>Harvesting - Sto:lo-1050</v>
      </c>
      <c r="E591" s="6" t="str">
        <f t="shared" si="38"/>
        <v>Resource Harvesting - Travel [not included in CHOA] 
Stó:lō</v>
      </c>
      <c r="F591" s="6" t="s">
        <v>1717</v>
      </c>
      <c r="G591" s="6" t="str">
        <f t="shared" si="39"/>
        <v>Tree</v>
      </c>
      <c r="K591" s="6">
        <v>1045240.3149999999</v>
      </c>
      <c r="L591" s="6">
        <v>1045255.443</v>
      </c>
      <c r="M591" s="6">
        <v>610907</v>
      </c>
      <c r="N591" s="6">
        <v>5469213</v>
      </c>
      <c r="O591" s="6" t="s">
        <v>1114</v>
      </c>
      <c r="P591" s="6" t="s">
        <v>1332</v>
      </c>
      <c r="Q591" s="6" t="s">
        <v>902</v>
      </c>
      <c r="R591" s="6">
        <v>0</v>
      </c>
      <c r="S591" s="6" t="s">
        <v>1731</v>
      </c>
      <c r="T591" s="6" t="s">
        <v>1726</v>
      </c>
      <c r="U591" s="6" t="s">
        <v>1333</v>
      </c>
      <c r="W591" s="6" t="s">
        <v>904</v>
      </c>
      <c r="X591" s="6" t="s">
        <v>1334</v>
      </c>
      <c r="Y591" s="6" t="s">
        <v>906</v>
      </c>
      <c r="Z591" s="6" t="s">
        <v>907</v>
      </c>
      <c r="AA591" s="7">
        <v>44597</v>
      </c>
      <c r="AB591" s="6" t="s">
        <v>908</v>
      </c>
      <c r="AC591" s="6" t="s">
        <v>1149</v>
      </c>
      <c r="AD591" s="6" t="s">
        <v>1149</v>
      </c>
      <c r="AE591" s="6" t="s">
        <v>1149</v>
      </c>
      <c r="AF591" s="6" t="s">
        <v>1149</v>
      </c>
      <c r="AJ591" s="6">
        <v>610892</v>
      </c>
      <c r="AK591" s="6">
        <v>5469211</v>
      </c>
      <c r="AP591" s="6" t="s">
        <v>1637</v>
      </c>
      <c r="AQ591" s="6">
        <v>87</v>
      </c>
    </row>
    <row r="592" spans="1:44" x14ac:dyDescent="0.2">
      <c r="A592" s="6">
        <v>1045241</v>
      </c>
      <c r="B592" s="6">
        <v>1045256</v>
      </c>
      <c r="C592" s="6" t="str">
        <f t="shared" si="36"/>
        <v>Harvesting</v>
      </c>
      <c r="D592" s="6" t="str">
        <f t="shared" si="37"/>
        <v>Harvesting - Sto:lo-1128</v>
      </c>
      <c r="E592" s="6" t="str">
        <f t="shared" si="38"/>
        <v>Resource Harvesting - Travel [not included in CHOA] 
Stó:lō</v>
      </c>
      <c r="F592" s="6" t="s">
        <v>1717</v>
      </c>
      <c r="G592" s="6" t="str">
        <f t="shared" si="39"/>
        <v>Tree</v>
      </c>
      <c r="K592" s="6">
        <v>1045240.3149999999</v>
      </c>
      <c r="L592" s="6">
        <v>1045255.443</v>
      </c>
      <c r="M592" s="6">
        <v>610907</v>
      </c>
      <c r="N592" s="6">
        <v>5469213</v>
      </c>
      <c r="O592" s="6" t="s">
        <v>1114</v>
      </c>
      <c r="P592" s="6" t="s">
        <v>1335</v>
      </c>
      <c r="Q592" s="6" t="s">
        <v>902</v>
      </c>
      <c r="R592" s="6">
        <v>0</v>
      </c>
      <c r="S592" s="6" t="s">
        <v>1731</v>
      </c>
      <c r="T592" s="6" t="s">
        <v>1726</v>
      </c>
      <c r="U592" s="6" t="s">
        <v>1333</v>
      </c>
      <c r="W592" s="6" t="s">
        <v>904</v>
      </c>
      <c r="X592" s="6" t="s">
        <v>1336</v>
      </c>
      <c r="Y592" s="6" t="s">
        <v>906</v>
      </c>
      <c r="Z592" s="6" t="s">
        <v>907</v>
      </c>
      <c r="AA592" s="7">
        <v>44597</v>
      </c>
      <c r="AB592" s="6" t="s">
        <v>908</v>
      </c>
      <c r="AC592" s="6" t="s">
        <v>1149</v>
      </c>
      <c r="AD592" s="6" t="s">
        <v>1149</v>
      </c>
      <c r="AE592" s="6" t="s">
        <v>1149</v>
      </c>
      <c r="AF592" s="6" t="s">
        <v>1149</v>
      </c>
      <c r="AJ592" s="6">
        <v>610892</v>
      </c>
      <c r="AK592" s="6">
        <v>5469211</v>
      </c>
      <c r="AP592" s="6" t="s">
        <v>1637</v>
      </c>
      <c r="AQ592" s="6">
        <v>88</v>
      </c>
    </row>
    <row r="593" spans="1:44" x14ac:dyDescent="0.2">
      <c r="A593" s="6">
        <v>1045241</v>
      </c>
      <c r="B593" s="6">
        <v>1045256</v>
      </c>
      <c r="C593" s="6" t="str">
        <f t="shared" si="36"/>
        <v>Harvesting</v>
      </c>
      <c r="D593" s="6" t="str">
        <f t="shared" si="37"/>
        <v>Harvesting - Sto:lo-1050</v>
      </c>
      <c r="E593" s="6" t="str">
        <f t="shared" si="38"/>
        <v>Resource Harvesting - Travel [not included in CHOA] 
Stó:lō</v>
      </c>
      <c r="F593" s="6" t="s">
        <v>1717</v>
      </c>
      <c r="G593" s="6" t="str">
        <f t="shared" si="39"/>
        <v>Tree</v>
      </c>
      <c r="K593" s="6">
        <v>1045240.3149999999</v>
      </c>
      <c r="L593" s="6">
        <v>1045255.443</v>
      </c>
      <c r="M593" s="6">
        <v>610907</v>
      </c>
      <c r="N593" s="6">
        <v>5469213</v>
      </c>
      <c r="O593" s="6" t="s">
        <v>1114</v>
      </c>
      <c r="P593" s="6" t="s">
        <v>1332</v>
      </c>
      <c r="Q593" s="6" t="s">
        <v>902</v>
      </c>
      <c r="R593" s="6">
        <v>0</v>
      </c>
      <c r="S593" s="6" t="s">
        <v>1731</v>
      </c>
      <c r="T593" s="6" t="s">
        <v>1726</v>
      </c>
      <c r="U593" s="6" t="s">
        <v>1333</v>
      </c>
      <c r="W593" s="6" t="s">
        <v>904</v>
      </c>
      <c r="X593" s="6" t="s">
        <v>1334</v>
      </c>
      <c r="Y593" s="6" t="s">
        <v>906</v>
      </c>
      <c r="Z593" s="6" t="s">
        <v>907</v>
      </c>
      <c r="AA593" s="7">
        <v>44597</v>
      </c>
      <c r="AB593" s="6" t="s">
        <v>908</v>
      </c>
      <c r="AC593" s="6" t="s">
        <v>1149</v>
      </c>
      <c r="AD593" s="6" t="s">
        <v>1149</v>
      </c>
      <c r="AE593" s="6" t="s">
        <v>1149</v>
      </c>
      <c r="AF593" s="6" t="s">
        <v>1149</v>
      </c>
      <c r="AJ593" s="6">
        <v>610892</v>
      </c>
      <c r="AK593" s="6">
        <v>5469211</v>
      </c>
      <c r="AP593" s="6" t="s">
        <v>1637</v>
      </c>
      <c r="AQ593" s="6">
        <v>233</v>
      </c>
      <c r="AR593" s="6">
        <v>87</v>
      </c>
    </row>
    <row r="594" spans="1:44" x14ac:dyDescent="0.2">
      <c r="A594" s="6">
        <v>1045241</v>
      </c>
      <c r="B594" s="6">
        <v>1045256</v>
      </c>
      <c r="C594" s="6" t="str">
        <f t="shared" si="36"/>
        <v>Harvesting</v>
      </c>
      <c r="D594" s="6" t="str">
        <f t="shared" si="37"/>
        <v>Harvesting - Sto:lo-1128</v>
      </c>
      <c r="E594" s="6" t="str">
        <f t="shared" si="38"/>
        <v>Resource Harvesting - Travel [not included in CHOA] 
Stó:lō</v>
      </c>
      <c r="F594" s="6" t="s">
        <v>1717</v>
      </c>
      <c r="G594" s="6" t="str">
        <f t="shared" si="39"/>
        <v>Tree</v>
      </c>
      <c r="K594" s="6">
        <v>1045240.3149999999</v>
      </c>
      <c r="L594" s="6">
        <v>1045255.443</v>
      </c>
      <c r="M594" s="6">
        <v>610907</v>
      </c>
      <c r="N594" s="6">
        <v>5469213</v>
      </c>
      <c r="O594" s="6" t="s">
        <v>1114</v>
      </c>
      <c r="P594" s="6" t="s">
        <v>1335</v>
      </c>
      <c r="Q594" s="6" t="s">
        <v>902</v>
      </c>
      <c r="R594" s="6">
        <v>0</v>
      </c>
      <c r="S594" s="6" t="s">
        <v>1731</v>
      </c>
      <c r="T594" s="6" t="s">
        <v>1726</v>
      </c>
      <c r="U594" s="6" t="s">
        <v>1333</v>
      </c>
      <c r="W594" s="6" t="s">
        <v>904</v>
      </c>
      <c r="X594" s="6" t="s">
        <v>1336</v>
      </c>
      <c r="Y594" s="6" t="s">
        <v>906</v>
      </c>
      <c r="Z594" s="6" t="s">
        <v>907</v>
      </c>
      <c r="AA594" s="7">
        <v>44597</v>
      </c>
      <c r="AB594" s="6" t="s">
        <v>908</v>
      </c>
      <c r="AC594" s="6" t="s">
        <v>1149</v>
      </c>
      <c r="AD594" s="6" t="s">
        <v>1149</v>
      </c>
      <c r="AE594" s="6" t="s">
        <v>1149</v>
      </c>
      <c r="AF594" s="6" t="s">
        <v>1149</v>
      </c>
      <c r="AJ594" s="6">
        <v>610892</v>
      </c>
      <c r="AK594" s="6">
        <v>5469211</v>
      </c>
      <c r="AP594" s="6" t="s">
        <v>1637</v>
      </c>
      <c r="AQ594" s="6">
        <v>234</v>
      </c>
      <c r="AR594" s="6">
        <v>88</v>
      </c>
    </row>
    <row r="595" spans="1:44" x14ac:dyDescent="0.2">
      <c r="A595" s="6">
        <v>988680</v>
      </c>
      <c r="B595" s="6">
        <v>990270</v>
      </c>
      <c r="C595" s="6" t="str">
        <f t="shared" si="36"/>
        <v>Harvesting</v>
      </c>
      <c r="D595" s="6" t="str">
        <f t="shared" si="37"/>
        <v>Harvesting - Sto:lo-2863-5a</v>
      </c>
      <c r="E595" s="6" t="str">
        <f t="shared" si="38"/>
        <v>Resource Harvesting; Hunting (not included in CHOA)
Stó:lö</v>
      </c>
      <c r="F595" s="6" t="s">
        <v>1717</v>
      </c>
      <c r="G595" s="6" t="str">
        <f t="shared" si="39"/>
        <v>Tree</v>
      </c>
      <c r="K595" s="6">
        <v>988678.31539999996</v>
      </c>
      <c r="L595" s="6">
        <v>990908.5577</v>
      </c>
      <c r="M595" s="6">
        <v>644134</v>
      </c>
      <c r="N595" s="6">
        <v>5500937</v>
      </c>
      <c r="O595" s="6" t="s">
        <v>1114</v>
      </c>
      <c r="P595" s="6" t="s">
        <v>1124</v>
      </c>
      <c r="Q595" s="6" t="s">
        <v>902</v>
      </c>
      <c r="R595" s="6">
        <v>0</v>
      </c>
      <c r="S595" s="6" t="s">
        <v>1731</v>
      </c>
      <c r="T595" s="6" t="s">
        <v>1726</v>
      </c>
      <c r="U595" s="6" t="s">
        <v>1125</v>
      </c>
      <c r="W595" s="6" t="s">
        <v>1632</v>
      </c>
      <c r="X595" s="6" t="s">
        <v>1624</v>
      </c>
      <c r="Y595" s="6" t="s">
        <v>1161</v>
      </c>
      <c r="Z595" s="6" t="s">
        <v>907</v>
      </c>
      <c r="AA595" s="7">
        <v>44595</v>
      </c>
      <c r="AB595" s="6" t="s">
        <v>908</v>
      </c>
      <c r="AC595" s="6" t="s">
        <v>1625</v>
      </c>
      <c r="AD595" s="6" t="s">
        <v>1625</v>
      </c>
      <c r="AE595" s="6" t="s">
        <v>1625</v>
      </c>
      <c r="AF595" s="6" t="s">
        <v>1625</v>
      </c>
      <c r="AJ595" s="6">
        <v>642763</v>
      </c>
      <c r="AK595" s="6">
        <v>5499326</v>
      </c>
      <c r="AP595" s="6" t="s">
        <v>1622</v>
      </c>
    </row>
    <row r="596" spans="1:44" x14ac:dyDescent="0.2">
      <c r="A596" s="6">
        <v>988680</v>
      </c>
      <c r="B596" s="6">
        <v>990270</v>
      </c>
      <c r="C596" s="6" t="str">
        <f t="shared" si="36"/>
        <v>Harvesting</v>
      </c>
      <c r="D596" s="6" t="str">
        <f t="shared" si="37"/>
        <v>Harvesting - Sto:lo-2863-5a</v>
      </c>
      <c r="E596" s="6" t="str">
        <f t="shared" si="38"/>
        <v>Resource Harvesting; Hunting (not included in CHOA)
Stó:lö</v>
      </c>
      <c r="F596" s="6" t="s">
        <v>1717</v>
      </c>
      <c r="G596" s="6" t="str">
        <f t="shared" si="39"/>
        <v>Tree</v>
      </c>
      <c r="K596" s="6">
        <v>988678.31539999996</v>
      </c>
      <c r="L596" s="6">
        <v>990908.5577</v>
      </c>
      <c r="M596" s="6">
        <v>644134</v>
      </c>
      <c r="N596" s="6">
        <v>5500937</v>
      </c>
      <c r="O596" s="6" t="s">
        <v>1114</v>
      </c>
      <c r="P596" s="6" t="s">
        <v>1124</v>
      </c>
      <c r="Q596" s="6" t="s">
        <v>902</v>
      </c>
      <c r="R596" s="6">
        <v>0</v>
      </c>
      <c r="S596" s="6" t="s">
        <v>1731</v>
      </c>
      <c r="T596" s="6" t="s">
        <v>1726</v>
      </c>
      <c r="U596" s="6" t="s">
        <v>1125</v>
      </c>
      <c r="W596" s="6" t="s">
        <v>1632</v>
      </c>
      <c r="X596" s="6" t="s">
        <v>1624</v>
      </c>
      <c r="Y596" s="6" t="s">
        <v>1161</v>
      </c>
      <c r="Z596" s="6" t="s">
        <v>907</v>
      </c>
      <c r="AA596" s="7">
        <v>44595</v>
      </c>
      <c r="AB596" s="6" t="s">
        <v>908</v>
      </c>
      <c r="AC596" s="6" t="s">
        <v>1625</v>
      </c>
      <c r="AD596" s="6" t="s">
        <v>1625</v>
      </c>
      <c r="AE596" s="6" t="s">
        <v>1625</v>
      </c>
      <c r="AF596" s="6" t="s">
        <v>1625</v>
      </c>
      <c r="AJ596" s="6">
        <v>642763</v>
      </c>
      <c r="AK596" s="6">
        <v>5499326</v>
      </c>
      <c r="AP596" s="6" t="s">
        <v>1622</v>
      </c>
    </row>
    <row r="597" spans="1:44" x14ac:dyDescent="0.2">
      <c r="A597" s="6">
        <v>988680</v>
      </c>
      <c r="B597" s="6">
        <v>990270</v>
      </c>
      <c r="C597" s="6" t="str">
        <f t="shared" si="36"/>
        <v>Harvesting</v>
      </c>
      <c r="D597" s="6" t="str">
        <f t="shared" si="37"/>
        <v>Harvesting - Sto:lo-2863-5a</v>
      </c>
      <c r="E597" s="6" t="str">
        <f t="shared" si="38"/>
        <v>Resource Harvesting; Hunting (not included in CHOA)
Stó:lö</v>
      </c>
      <c r="F597" s="6" t="s">
        <v>1717</v>
      </c>
      <c r="G597" s="6" t="str">
        <f t="shared" si="39"/>
        <v>Tree</v>
      </c>
      <c r="K597" s="6">
        <v>988678.31539999996</v>
      </c>
      <c r="L597" s="6">
        <v>990908.5577</v>
      </c>
      <c r="M597" s="6">
        <v>644134</v>
      </c>
      <c r="N597" s="6">
        <v>5500937</v>
      </c>
      <c r="O597" s="6" t="s">
        <v>1114</v>
      </c>
      <c r="P597" s="6" t="s">
        <v>1124</v>
      </c>
      <c r="Q597" s="6" t="s">
        <v>902</v>
      </c>
      <c r="R597" s="6">
        <v>0</v>
      </c>
      <c r="S597" s="6" t="s">
        <v>1731</v>
      </c>
      <c r="T597" s="6" t="s">
        <v>1726</v>
      </c>
      <c r="U597" s="6" t="s">
        <v>1125</v>
      </c>
      <c r="W597" s="6" t="s">
        <v>1632</v>
      </c>
      <c r="X597" s="6" t="s">
        <v>1624</v>
      </c>
      <c r="Y597" s="6" t="s">
        <v>1161</v>
      </c>
      <c r="Z597" s="6" t="s">
        <v>907</v>
      </c>
      <c r="AA597" s="7">
        <v>44595</v>
      </c>
      <c r="AB597" s="6" t="s">
        <v>908</v>
      </c>
      <c r="AC597" s="6" t="s">
        <v>1625</v>
      </c>
      <c r="AD597" s="6" t="s">
        <v>1625</v>
      </c>
      <c r="AE597" s="6" t="s">
        <v>1625</v>
      </c>
      <c r="AF597" s="6" t="s">
        <v>1625</v>
      </c>
      <c r="AJ597" s="6">
        <v>642763</v>
      </c>
      <c r="AK597" s="6">
        <v>5499326</v>
      </c>
      <c r="AP597" s="6" t="s">
        <v>1622</v>
      </c>
      <c r="AQ597" s="6">
        <v>7</v>
      </c>
    </row>
    <row r="598" spans="1:44" x14ac:dyDescent="0.2">
      <c r="A598" s="6">
        <v>988680</v>
      </c>
      <c r="B598" s="6">
        <v>990270</v>
      </c>
      <c r="C598" s="6" t="str">
        <f t="shared" si="36"/>
        <v>Harvesting</v>
      </c>
      <c r="D598" s="6" t="str">
        <f t="shared" si="37"/>
        <v>Harvesting - Sto:lo-2863-5a</v>
      </c>
      <c r="E598" s="6" t="str">
        <f t="shared" si="38"/>
        <v>Resource Harvesting; Hunting (not included in CHOA)
Stó:lö</v>
      </c>
      <c r="F598" s="6" t="s">
        <v>1717</v>
      </c>
      <c r="G598" s="6" t="str">
        <f t="shared" si="39"/>
        <v>Tree</v>
      </c>
      <c r="K598" s="6">
        <v>988678.31539999996</v>
      </c>
      <c r="L598" s="6">
        <v>990908.5577</v>
      </c>
      <c r="M598" s="6">
        <v>644134</v>
      </c>
      <c r="N598" s="6">
        <v>5500937</v>
      </c>
      <c r="O598" s="6" t="s">
        <v>1114</v>
      </c>
      <c r="P598" s="6" t="s">
        <v>1124</v>
      </c>
      <c r="Q598" s="6" t="s">
        <v>902</v>
      </c>
      <c r="R598" s="6">
        <v>0</v>
      </c>
      <c r="S598" s="6" t="s">
        <v>1731</v>
      </c>
      <c r="T598" s="6" t="s">
        <v>1726</v>
      </c>
      <c r="U598" s="6" t="s">
        <v>1125</v>
      </c>
      <c r="W598" s="6" t="s">
        <v>1632</v>
      </c>
      <c r="X598" s="6" t="s">
        <v>1624</v>
      </c>
      <c r="Y598" s="6" t="s">
        <v>1161</v>
      </c>
      <c r="Z598" s="6" t="s">
        <v>907</v>
      </c>
      <c r="AA598" s="7">
        <v>44595</v>
      </c>
      <c r="AB598" s="6" t="s">
        <v>908</v>
      </c>
      <c r="AC598" s="6" t="s">
        <v>1625</v>
      </c>
      <c r="AD598" s="6" t="s">
        <v>1625</v>
      </c>
      <c r="AE598" s="6" t="s">
        <v>1625</v>
      </c>
      <c r="AF598" s="6" t="s">
        <v>1625</v>
      </c>
      <c r="AJ598" s="6">
        <v>642763</v>
      </c>
      <c r="AK598" s="6">
        <v>5499326</v>
      </c>
      <c r="AP598" s="6" t="s">
        <v>1622</v>
      </c>
      <c r="AQ598" s="6">
        <v>153</v>
      </c>
      <c r="AR598" s="6">
        <v>7</v>
      </c>
    </row>
    <row r="599" spans="1:44" x14ac:dyDescent="0.2">
      <c r="A599" s="6">
        <v>988680</v>
      </c>
      <c r="B599" s="6">
        <v>997620</v>
      </c>
      <c r="C599" s="6" t="str">
        <f t="shared" si="36"/>
        <v>Harvesting</v>
      </c>
      <c r="D599" s="6" t="str">
        <f t="shared" si="37"/>
        <v>Harvesting - Sto:lo-2863 (part of Sto:lo Site 1)</v>
      </c>
      <c r="E599" s="6" t="str">
        <f t="shared" si="38"/>
        <v>Resource Harvesting; Hunting (not included in CHOA) (in OGMA 994.10-994.30)
Stó:lö</v>
      </c>
      <c r="F599" s="6" t="s">
        <v>1717</v>
      </c>
      <c r="G599" s="6" t="str">
        <f t="shared" si="39"/>
        <v>Tree</v>
      </c>
      <c r="K599" s="6">
        <v>988678.31539999996</v>
      </c>
      <c r="L599" s="6">
        <v>997644.32129999995</v>
      </c>
      <c r="M599" s="6">
        <v>644134</v>
      </c>
      <c r="N599" s="6">
        <v>5500937</v>
      </c>
      <c r="O599" s="6" t="s">
        <v>1114</v>
      </c>
      <c r="P599" s="6" t="s">
        <v>1631</v>
      </c>
      <c r="Q599" s="6" t="s">
        <v>902</v>
      </c>
      <c r="R599" s="6">
        <v>0</v>
      </c>
      <c r="S599" s="6" t="s">
        <v>1731</v>
      </c>
      <c r="T599" s="6" t="s">
        <v>1726</v>
      </c>
      <c r="U599" s="6" t="s">
        <v>1123</v>
      </c>
      <c r="W599" s="6" t="s">
        <v>1632</v>
      </c>
      <c r="X599" s="6" t="s">
        <v>1624</v>
      </c>
      <c r="Y599" s="6" t="s">
        <v>1161</v>
      </c>
      <c r="Z599" s="6" t="s">
        <v>907</v>
      </c>
      <c r="AA599" s="7">
        <v>44595</v>
      </c>
      <c r="AB599" s="6" t="s">
        <v>908</v>
      </c>
      <c r="AC599" s="6" t="s">
        <v>1633</v>
      </c>
      <c r="AD599" s="6" t="s">
        <v>1633</v>
      </c>
      <c r="AE599" s="6" t="s">
        <v>1633</v>
      </c>
      <c r="AF599" s="6" t="s">
        <v>1633</v>
      </c>
      <c r="AJ599" s="6">
        <v>637785</v>
      </c>
      <c r="AK599" s="6">
        <v>5495009</v>
      </c>
      <c r="AP599" s="6" t="s">
        <v>1622</v>
      </c>
    </row>
    <row r="600" spans="1:44" x14ac:dyDescent="0.2">
      <c r="A600" s="6">
        <v>988680</v>
      </c>
      <c r="B600" s="6">
        <v>997620</v>
      </c>
      <c r="C600" s="6" t="str">
        <f t="shared" si="36"/>
        <v>Harvesting</v>
      </c>
      <c r="D600" s="6" t="str">
        <f t="shared" si="37"/>
        <v>Harvesting - Sto:lo-2863 (part of Sto:lo Site 1)</v>
      </c>
      <c r="E600" s="6" t="str">
        <f t="shared" si="38"/>
        <v>Resource Harvesting; Hunting (not included in CHOA) (in OGMA 994.10-994.30)
Stó:lö</v>
      </c>
      <c r="F600" s="6" t="s">
        <v>1717</v>
      </c>
      <c r="G600" s="6" t="str">
        <f t="shared" si="39"/>
        <v>Tree</v>
      </c>
      <c r="K600" s="6">
        <v>988678.31539999996</v>
      </c>
      <c r="L600" s="6">
        <v>997644.32129999995</v>
      </c>
      <c r="M600" s="6">
        <v>644134</v>
      </c>
      <c r="N600" s="6">
        <v>5500937</v>
      </c>
      <c r="O600" s="6" t="s">
        <v>1114</v>
      </c>
      <c r="P600" s="6" t="s">
        <v>1631</v>
      </c>
      <c r="Q600" s="6" t="s">
        <v>902</v>
      </c>
      <c r="R600" s="6">
        <v>0</v>
      </c>
      <c r="S600" s="6" t="s">
        <v>1731</v>
      </c>
      <c r="T600" s="6" t="s">
        <v>1726</v>
      </c>
      <c r="U600" s="6" t="s">
        <v>1123</v>
      </c>
      <c r="W600" s="6" t="s">
        <v>1632</v>
      </c>
      <c r="X600" s="6" t="s">
        <v>1624</v>
      </c>
      <c r="Y600" s="6" t="s">
        <v>1161</v>
      </c>
      <c r="Z600" s="6" t="s">
        <v>907</v>
      </c>
      <c r="AA600" s="7">
        <v>44595</v>
      </c>
      <c r="AB600" s="6" t="s">
        <v>908</v>
      </c>
      <c r="AC600" s="6" t="s">
        <v>1633</v>
      </c>
      <c r="AD600" s="6" t="s">
        <v>1633</v>
      </c>
      <c r="AE600" s="6" t="s">
        <v>1633</v>
      </c>
      <c r="AF600" s="6" t="s">
        <v>1633</v>
      </c>
      <c r="AJ600" s="6">
        <v>637785</v>
      </c>
      <c r="AK600" s="6">
        <v>5495009</v>
      </c>
      <c r="AP600" s="6" t="s">
        <v>1622</v>
      </c>
    </row>
    <row r="601" spans="1:44" x14ac:dyDescent="0.2">
      <c r="A601" s="6">
        <v>988680</v>
      </c>
      <c r="B601" s="6">
        <v>997620</v>
      </c>
      <c r="C601" s="6" t="str">
        <f t="shared" si="36"/>
        <v>Harvesting</v>
      </c>
      <c r="D601" s="6" t="str">
        <f t="shared" si="37"/>
        <v>Harvesting - Sto:lo-2863 (part of Sto:lo Site 1)</v>
      </c>
      <c r="E601" s="6" t="str">
        <f t="shared" si="38"/>
        <v>Resource Harvesting; Hunting (not included in CHOA) (in OGMA 994.10-994.30)
Stó:lö</v>
      </c>
      <c r="F601" s="6" t="s">
        <v>1717</v>
      </c>
      <c r="G601" s="6" t="str">
        <f t="shared" si="39"/>
        <v>Tree</v>
      </c>
      <c r="K601" s="6">
        <v>988678.31539999996</v>
      </c>
      <c r="L601" s="6">
        <v>997644.32129999995</v>
      </c>
      <c r="M601" s="6">
        <v>644134</v>
      </c>
      <c r="N601" s="6">
        <v>5500937</v>
      </c>
      <c r="O601" s="6" t="s">
        <v>1114</v>
      </c>
      <c r="P601" s="6" t="s">
        <v>1631</v>
      </c>
      <c r="Q601" s="6" t="s">
        <v>902</v>
      </c>
      <c r="R601" s="6">
        <v>0</v>
      </c>
      <c r="S601" s="6" t="s">
        <v>1731</v>
      </c>
      <c r="T601" s="6" t="s">
        <v>1726</v>
      </c>
      <c r="U601" s="6" t="s">
        <v>1123</v>
      </c>
      <c r="W601" s="6" t="s">
        <v>1632</v>
      </c>
      <c r="X601" s="6" t="s">
        <v>1624</v>
      </c>
      <c r="Y601" s="6" t="s">
        <v>1161</v>
      </c>
      <c r="Z601" s="6" t="s">
        <v>907</v>
      </c>
      <c r="AA601" s="7">
        <v>44595</v>
      </c>
      <c r="AB601" s="6" t="s">
        <v>908</v>
      </c>
      <c r="AC601" s="6" t="s">
        <v>1633</v>
      </c>
      <c r="AD601" s="6" t="s">
        <v>1633</v>
      </c>
      <c r="AE601" s="6" t="s">
        <v>1633</v>
      </c>
      <c r="AF601" s="6" t="s">
        <v>1633</v>
      </c>
      <c r="AJ601" s="6">
        <v>637785</v>
      </c>
      <c r="AK601" s="6">
        <v>5495009</v>
      </c>
      <c r="AP601" s="6" t="s">
        <v>1622</v>
      </c>
      <c r="AQ601" s="6">
        <v>6</v>
      </c>
    </row>
    <row r="602" spans="1:44" x14ac:dyDescent="0.2">
      <c r="A602" s="6">
        <v>988680</v>
      </c>
      <c r="B602" s="6">
        <v>997620</v>
      </c>
      <c r="C602" s="6" t="str">
        <f t="shared" si="36"/>
        <v>Harvesting</v>
      </c>
      <c r="D602" s="6" t="str">
        <f t="shared" si="37"/>
        <v>Harvesting - Sto:lo-2863 (part of Sto:lo Site 1)</v>
      </c>
      <c r="E602" s="6" t="str">
        <f t="shared" si="38"/>
        <v>Resource Harvesting; Hunting (not included in CHOA) (in OGMA 994.10-994.30)
Stó:lö</v>
      </c>
      <c r="F602" s="6" t="s">
        <v>1717</v>
      </c>
      <c r="G602" s="6" t="str">
        <f t="shared" si="39"/>
        <v>Tree</v>
      </c>
      <c r="K602" s="6">
        <v>988678.31539999996</v>
      </c>
      <c r="L602" s="6">
        <v>997644.32129999995</v>
      </c>
      <c r="M602" s="6">
        <v>644134</v>
      </c>
      <c r="N602" s="6">
        <v>5500937</v>
      </c>
      <c r="O602" s="6" t="s">
        <v>1114</v>
      </c>
      <c r="P602" s="6" t="s">
        <v>1631</v>
      </c>
      <c r="Q602" s="6" t="s">
        <v>902</v>
      </c>
      <c r="R602" s="6">
        <v>0</v>
      </c>
      <c r="S602" s="6" t="s">
        <v>1731</v>
      </c>
      <c r="T602" s="6" t="s">
        <v>1726</v>
      </c>
      <c r="U602" s="6" t="s">
        <v>1123</v>
      </c>
      <c r="W602" s="6" t="s">
        <v>1632</v>
      </c>
      <c r="X602" s="6" t="s">
        <v>1624</v>
      </c>
      <c r="Y602" s="6" t="s">
        <v>1161</v>
      </c>
      <c r="Z602" s="6" t="s">
        <v>907</v>
      </c>
      <c r="AA602" s="7">
        <v>44595</v>
      </c>
      <c r="AB602" s="6" t="s">
        <v>908</v>
      </c>
      <c r="AC602" s="6" t="s">
        <v>1633</v>
      </c>
      <c r="AD602" s="6" t="s">
        <v>1633</v>
      </c>
      <c r="AE602" s="6" t="s">
        <v>1633</v>
      </c>
      <c r="AF602" s="6" t="s">
        <v>1633</v>
      </c>
      <c r="AJ602" s="6">
        <v>637785</v>
      </c>
      <c r="AK602" s="6">
        <v>5495009</v>
      </c>
      <c r="AP602" s="6" t="s">
        <v>1622</v>
      </c>
      <c r="AQ602" s="6">
        <v>152</v>
      </c>
      <c r="AR602" s="6">
        <v>6</v>
      </c>
    </row>
    <row r="603" spans="1:44" x14ac:dyDescent="0.2">
      <c r="A603" s="6">
        <v>988680</v>
      </c>
      <c r="B603" s="6">
        <v>997620</v>
      </c>
      <c r="C603" s="6" t="str">
        <f t="shared" si="36"/>
        <v>Harvesting</v>
      </c>
      <c r="D603" s="6" t="str">
        <f t="shared" si="37"/>
        <v>Harvesting - Sto:lo-419 (part of Sto:lo Site 1)</v>
      </c>
      <c r="E603" s="6" t="str">
        <f t="shared" si="38"/>
        <v>Resource Harvesting; Terrestrial Harvesting “blueberries for canning; past summer and fall use” CHOA page 18
Stó:lö</v>
      </c>
      <c r="F603" s="6" t="s">
        <v>1717</v>
      </c>
      <c r="G603" s="6" t="str">
        <f t="shared" si="39"/>
        <v>Tree</v>
      </c>
      <c r="K603" s="6">
        <v>988678.31539999996</v>
      </c>
      <c r="L603" s="6">
        <v>992022.72690000001</v>
      </c>
      <c r="M603" s="6">
        <v>644134</v>
      </c>
      <c r="N603" s="6">
        <v>5500937</v>
      </c>
      <c r="O603" s="6" t="s">
        <v>1114</v>
      </c>
      <c r="P603" s="6" t="s">
        <v>1634</v>
      </c>
      <c r="Q603" s="6" t="s">
        <v>902</v>
      </c>
      <c r="R603" s="6">
        <v>0</v>
      </c>
      <c r="S603" s="6" t="s">
        <v>1731</v>
      </c>
      <c r="T603" s="6" t="s">
        <v>1726</v>
      </c>
      <c r="U603" s="6" t="s">
        <v>1126</v>
      </c>
      <c r="W603" s="6" t="s">
        <v>1632</v>
      </c>
      <c r="X603" s="6" t="s">
        <v>1624</v>
      </c>
      <c r="Y603" s="6" t="s">
        <v>1161</v>
      </c>
      <c r="Z603" s="6" t="s">
        <v>907</v>
      </c>
      <c r="AA603" s="7">
        <v>44595</v>
      </c>
      <c r="AB603" s="6" t="s">
        <v>908</v>
      </c>
      <c r="AC603" s="6" t="s">
        <v>1627</v>
      </c>
      <c r="AD603" s="6" t="s">
        <v>1627</v>
      </c>
      <c r="AE603" s="6" t="s">
        <v>1627</v>
      </c>
      <c r="AF603" s="6" t="s">
        <v>1627</v>
      </c>
      <c r="AJ603" s="6">
        <v>641819</v>
      </c>
      <c r="AK603" s="6">
        <v>5498768</v>
      </c>
      <c r="AP603" s="6" t="s">
        <v>1622</v>
      </c>
    </row>
    <row r="604" spans="1:44" x14ac:dyDescent="0.2">
      <c r="A604" s="6">
        <v>988680</v>
      </c>
      <c r="B604" s="6">
        <v>997620</v>
      </c>
      <c r="C604" s="6" t="str">
        <f t="shared" si="36"/>
        <v>Harvesting</v>
      </c>
      <c r="D604" s="6" t="str">
        <f t="shared" si="37"/>
        <v>Harvesting - Sto:lo-419 (part of Sto:lo Site 1)</v>
      </c>
      <c r="E604" s="6" t="str">
        <f t="shared" si="38"/>
        <v>Resource Harvesting; Terrestrial Harvesting “blueberries for canning; past summer and fall use” CHOA page 18
Stó:lö</v>
      </c>
      <c r="F604" s="6" t="s">
        <v>1717</v>
      </c>
      <c r="G604" s="6" t="str">
        <f t="shared" si="39"/>
        <v>Tree</v>
      </c>
      <c r="K604" s="6">
        <v>988678.31539999996</v>
      </c>
      <c r="L604" s="6">
        <v>992022.72690000001</v>
      </c>
      <c r="M604" s="6">
        <v>644134</v>
      </c>
      <c r="N604" s="6">
        <v>5500937</v>
      </c>
      <c r="O604" s="6" t="s">
        <v>1114</v>
      </c>
      <c r="P604" s="6" t="s">
        <v>1634</v>
      </c>
      <c r="Q604" s="6" t="s">
        <v>902</v>
      </c>
      <c r="R604" s="6">
        <v>0</v>
      </c>
      <c r="S604" s="6" t="s">
        <v>1731</v>
      </c>
      <c r="T604" s="6" t="s">
        <v>1726</v>
      </c>
      <c r="U604" s="6" t="s">
        <v>1126</v>
      </c>
      <c r="W604" s="6" t="s">
        <v>1632</v>
      </c>
      <c r="X604" s="6" t="s">
        <v>1624</v>
      </c>
      <c r="Y604" s="6" t="s">
        <v>1161</v>
      </c>
      <c r="Z604" s="6" t="s">
        <v>907</v>
      </c>
      <c r="AA604" s="7">
        <v>44595</v>
      </c>
      <c r="AB604" s="6" t="s">
        <v>908</v>
      </c>
      <c r="AC604" s="6" t="s">
        <v>1627</v>
      </c>
      <c r="AD604" s="6" t="s">
        <v>1627</v>
      </c>
      <c r="AE604" s="6" t="s">
        <v>1627</v>
      </c>
      <c r="AF604" s="6" t="s">
        <v>1627</v>
      </c>
      <c r="AJ604" s="6">
        <v>641819</v>
      </c>
      <c r="AK604" s="6">
        <v>5498768</v>
      </c>
      <c r="AP604" s="6" t="s">
        <v>1622</v>
      </c>
    </row>
    <row r="605" spans="1:44" x14ac:dyDescent="0.2">
      <c r="A605" s="6">
        <v>988680</v>
      </c>
      <c r="B605" s="6">
        <v>997620</v>
      </c>
      <c r="C605" s="6" t="str">
        <f t="shared" si="36"/>
        <v>Harvesting</v>
      </c>
      <c r="D605" s="6" t="str">
        <f t="shared" si="37"/>
        <v>Harvesting - Sto:lo-419 (part of Sto:lo Site 1)</v>
      </c>
      <c r="E605" s="6" t="str">
        <f t="shared" si="38"/>
        <v>Resource Harvesting; Terrestrial Harvesting “blueberries for canning; past summer and fall use” CHOA page 18
Stó:lö</v>
      </c>
      <c r="F605" s="6" t="s">
        <v>1717</v>
      </c>
      <c r="G605" s="6" t="str">
        <f t="shared" si="39"/>
        <v>Tree</v>
      </c>
      <c r="K605" s="6">
        <v>988678.31539999996</v>
      </c>
      <c r="L605" s="6">
        <v>992022.72690000001</v>
      </c>
      <c r="M605" s="6">
        <v>644134</v>
      </c>
      <c r="N605" s="6">
        <v>5500937</v>
      </c>
      <c r="O605" s="6" t="s">
        <v>1114</v>
      </c>
      <c r="P605" s="6" t="s">
        <v>1634</v>
      </c>
      <c r="Q605" s="6" t="s">
        <v>902</v>
      </c>
      <c r="R605" s="6">
        <v>0</v>
      </c>
      <c r="S605" s="6" t="s">
        <v>1731</v>
      </c>
      <c r="T605" s="6" t="s">
        <v>1726</v>
      </c>
      <c r="U605" s="6" t="s">
        <v>1126</v>
      </c>
      <c r="W605" s="6" t="s">
        <v>1632</v>
      </c>
      <c r="X605" s="6" t="s">
        <v>1624</v>
      </c>
      <c r="Y605" s="6" t="s">
        <v>1161</v>
      </c>
      <c r="Z605" s="6" t="s">
        <v>907</v>
      </c>
      <c r="AA605" s="7">
        <v>44595</v>
      </c>
      <c r="AB605" s="6" t="s">
        <v>908</v>
      </c>
      <c r="AC605" s="6" t="s">
        <v>1627</v>
      </c>
      <c r="AD605" s="6" t="s">
        <v>1627</v>
      </c>
      <c r="AE605" s="6" t="s">
        <v>1627</v>
      </c>
      <c r="AF605" s="6" t="s">
        <v>1627</v>
      </c>
      <c r="AJ605" s="6">
        <v>641819</v>
      </c>
      <c r="AK605" s="6">
        <v>5498768</v>
      </c>
      <c r="AP605" s="6" t="s">
        <v>1622</v>
      </c>
      <c r="AQ605" s="6">
        <v>8</v>
      </c>
    </row>
    <row r="606" spans="1:44" x14ac:dyDescent="0.2">
      <c r="A606" s="6">
        <v>988680</v>
      </c>
      <c r="B606" s="6">
        <v>997620</v>
      </c>
      <c r="C606" s="6" t="str">
        <f t="shared" si="36"/>
        <v>Harvesting</v>
      </c>
      <c r="D606" s="6" t="str">
        <f t="shared" si="37"/>
        <v>Harvesting - Sto:lo-419 (part of Sto:lo Site 1)</v>
      </c>
      <c r="E606" s="6" t="str">
        <f t="shared" si="38"/>
        <v>Resource Harvesting; Terrestrial Harvesting “blueberries for canning; past summer and fall use” CHOA page 18
Stó:lö</v>
      </c>
      <c r="F606" s="6" t="s">
        <v>1717</v>
      </c>
      <c r="G606" s="6" t="str">
        <f t="shared" si="39"/>
        <v>Tree</v>
      </c>
      <c r="K606" s="6">
        <v>988678.31539999996</v>
      </c>
      <c r="L606" s="6">
        <v>992022.72690000001</v>
      </c>
      <c r="M606" s="6">
        <v>644134</v>
      </c>
      <c r="N606" s="6">
        <v>5500937</v>
      </c>
      <c r="O606" s="6" t="s">
        <v>1114</v>
      </c>
      <c r="P606" s="6" t="s">
        <v>1634</v>
      </c>
      <c r="Q606" s="6" t="s">
        <v>902</v>
      </c>
      <c r="R606" s="6">
        <v>0</v>
      </c>
      <c r="S606" s="6" t="s">
        <v>1731</v>
      </c>
      <c r="T606" s="6" t="s">
        <v>1726</v>
      </c>
      <c r="U606" s="6" t="s">
        <v>1126</v>
      </c>
      <c r="W606" s="6" t="s">
        <v>1632</v>
      </c>
      <c r="X606" s="6" t="s">
        <v>1624</v>
      </c>
      <c r="Y606" s="6" t="s">
        <v>1161</v>
      </c>
      <c r="Z606" s="6" t="s">
        <v>907</v>
      </c>
      <c r="AA606" s="7">
        <v>44595</v>
      </c>
      <c r="AB606" s="6" t="s">
        <v>908</v>
      </c>
      <c r="AC606" s="6" t="s">
        <v>1627</v>
      </c>
      <c r="AD606" s="6" t="s">
        <v>1627</v>
      </c>
      <c r="AE606" s="6" t="s">
        <v>1627</v>
      </c>
      <c r="AF606" s="6" t="s">
        <v>1627</v>
      </c>
      <c r="AJ606" s="6">
        <v>641819</v>
      </c>
      <c r="AK606" s="6">
        <v>5498768</v>
      </c>
      <c r="AP606" s="6" t="s">
        <v>1622</v>
      </c>
      <c r="AQ606" s="6">
        <v>154</v>
      </c>
      <c r="AR606" s="6">
        <v>8</v>
      </c>
    </row>
    <row r="607" spans="1:44" x14ac:dyDescent="0.2">
      <c r="A607" s="6">
        <v>988680</v>
      </c>
      <c r="B607" s="6">
        <v>992020</v>
      </c>
      <c r="C607" s="6" t="str">
        <f t="shared" si="36"/>
        <v>Harvesting</v>
      </c>
      <c r="D607" s="6" t="str">
        <f t="shared" si="37"/>
        <v>Harvesting - Sto:lo-73 (part of Sto:lo Site 1)</v>
      </c>
      <c r="E607" s="6" t="str">
        <f t="shared" si="38"/>
        <v>Resource Harvesting; Terrestrial Harvesting, “blueberries and huckleberries for winter and immediate use; past, present, and future use” CHOA p. 18
Stó:lö</v>
      </c>
      <c r="F607" s="6" t="s">
        <v>1717</v>
      </c>
      <c r="G607" s="6" t="str">
        <f t="shared" si="39"/>
        <v>Tree</v>
      </c>
      <c r="K607" s="6">
        <v>988678.31539999996</v>
      </c>
      <c r="L607" s="6">
        <v>990908.5577</v>
      </c>
      <c r="M607" s="6">
        <v>644134</v>
      </c>
      <c r="N607" s="6">
        <v>5500937</v>
      </c>
      <c r="O607" s="6" t="s">
        <v>1114</v>
      </c>
      <c r="P607" s="6" t="s">
        <v>1635</v>
      </c>
      <c r="Q607" s="6" t="s">
        <v>902</v>
      </c>
      <c r="R607" s="6">
        <v>0</v>
      </c>
      <c r="S607" s="6" t="s">
        <v>1731</v>
      </c>
      <c r="T607" s="6" t="s">
        <v>1726</v>
      </c>
      <c r="U607" s="6" t="s">
        <v>1127</v>
      </c>
      <c r="W607" s="6" t="s">
        <v>1632</v>
      </c>
      <c r="X607" s="6" t="s">
        <v>1624</v>
      </c>
      <c r="Y607" s="6" t="s">
        <v>1161</v>
      </c>
      <c r="Z607" s="6" t="s">
        <v>907</v>
      </c>
      <c r="AA607" s="7">
        <v>44595</v>
      </c>
      <c r="AB607" s="6" t="s">
        <v>908</v>
      </c>
      <c r="AC607" s="6" t="s">
        <v>1627</v>
      </c>
      <c r="AD607" s="6" t="s">
        <v>1627</v>
      </c>
      <c r="AE607" s="6" t="s">
        <v>1627</v>
      </c>
      <c r="AF607" s="6" t="s">
        <v>1627</v>
      </c>
      <c r="AJ607" s="6">
        <v>642763</v>
      </c>
      <c r="AK607" s="6">
        <v>5499326</v>
      </c>
      <c r="AP607" s="6" t="s">
        <v>1622</v>
      </c>
    </row>
    <row r="608" spans="1:44" x14ac:dyDescent="0.2">
      <c r="A608" s="6">
        <v>988680</v>
      </c>
      <c r="B608" s="6">
        <v>992020</v>
      </c>
      <c r="C608" s="6" t="str">
        <f t="shared" si="36"/>
        <v>Harvesting</v>
      </c>
      <c r="D608" s="6" t="str">
        <f t="shared" si="37"/>
        <v>Harvesting - Sto:lo-73 (part of Sto:lo Site 1)</v>
      </c>
      <c r="E608" s="6" t="str">
        <f t="shared" si="38"/>
        <v>Resource Harvesting; Terrestrial Harvesting, “blueberries and huckleberries for winter and immediate use; past, present, and future use” CHOA p. 18
Stó:lö</v>
      </c>
      <c r="F608" s="6" t="s">
        <v>1717</v>
      </c>
      <c r="G608" s="6" t="str">
        <f t="shared" si="39"/>
        <v>Tree</v>
      </c>
      <c r="K608" s="6">
        <v>988678.31539999996</v>
      </c>
      <c r="L608" s="6">
        <v>990908.5577</v>
      </c>
      <c r="M608" s="6">
        <v>644134</v>
      </c>
      <c r="N608" s="6">
        <v>5500937</v>
      </c>
      <c r="O608" s="6" t="s">
        <v>1114</v>
      </c>
      <c r="P608" s="6" t="s">
        <v>1635</v>
      </c>
      <c r="Q608" s="6" t="s">
        <v>902</v>
      </c>
      <c r="R608" s="6">
        <v>0</v>
      </c>
      <c r="S608" s="6" t="s">
        <v>1731</v>
      </c>
      <c r="T608" s="6" t="s">
        <v>1726</v>
      </c>
      <c r="U608" s="6" t="s">
        <v>1127</v>
      </c>
      <c r="W608" s="6" t="s">
        <v>1632</v>
      </c>
      <c r="X608" s="6" t="s">
        <v>1624</v>
      </c>
      <c r="Y608" s="6" t="s">
        <v>1161</v>
      </c>
      <c r="Z608" s="6" t="s">
        <v>907</v>
      </c>
      <c r="AA608" s="7">
        <v>44595</v>
      </c>
      <c r="AB608" s="6" t="s">
        <v>908</v>
      </c>
      <c r="AC608" s="6" t="s">
        <v>1627</v>
      </c>
      <c r="AD608" s="6" t="s">
        <v>1627</v>
      </c>
      <c r="AE608" s="6" t="s">
        <v>1627</v>
      </c>
      <c r="AF608" s="6" t="s">
        <v>1627</v>
      </c>
      <c r="AJ608" s="6">
        <v>642763</v>
      </c>
      <c r="AK608" s="6">
        <v>5499326</v>
      </c>
      <c r="AP608" s="6" t="s">
        <v>1622</v>
      </c>
    </row>
    <row r="609" spans="1:44" x14ac:dyDescent="0.2">
      <c r="A609" s="6">
        <v>988680</v>
      </c>
      <c r="B609" s="6">
        <v>992020</v>
      </c>
      <c r="C609" s="6" t="str">
        <f t="shared" si="36"/>
        <v>Harvesting</v>
      </c>
      <c r="D609" s="6" t="str">
        <f t="shared" si="37"/>
        <v>Harvesting - Sto:lo-73 (part of Sto:lo Site 1)</v>
      </c>
      <c r="E609" s="6" t="str">
        <f t="shared" si="38"/>
        <v>Resource Harvesting; Terrestrial Harvesting, “blueberries and huckleberries for winter and immediate use; past, present, and future use” CHOA p. 18
Stó:lö</v>
      </c>
      <c r="F609" s="6" t="s">
        <v>1717</v>
      </c>
      <c r="G609" s="6" t="str">
        <f t="shared" si="39"/>
        <v>Tree</v>
      </c>
      <c r="K609" s="6">
        <v>988678.31539999996</v>
      </c>
      <c r="L609" s="6">
        <v>990908.5577</v>
      </c>
      <c r="M609" s="6">
        <v>644134</v>
      </c>
      <c r="N609" s="6">
        <v>5500937</v>
      </c>
      <c r="O609" s="6" t="s">
        <v>1114</v>
      </c>
      <c r="P609" s="6" t="s">
        <v>1635</v>
      </c>
      <c r="Q609" s="6" t="s">
        <v>902</v>
      </c>
      <c r="R609" s="6">
        <v>0</v>
      </c>
      <c r="S609" s="6" t="s">
        <v>1731</v>
      </c>
      <c r="T609" s="6" t="s">
        <v>1726</v>
      </c>
      <c r="U609" s="6" t="s">
        <v>1127</v>
      </c>
      <c r="W609" s="6" t="s">
        <v>1632</v>
      </c>
      <c r="X609" s="6" t="s">
        <v>1624</v>
      </c>
      <c r="Y609" s="6" t="s">
        <v>1161</v>
      </c>
      <c r="Z609" s="6" t="s">
        <v>907</v>
      </c>
      <c r="AA609" s="7">
        <v>44595</v>
      </c>
      <c r="AB609" s="6" t="s">
        <v>908</v>
      </c>
      <c r="AC609" s="6" t="s">
        <v>1627</v>
      </c>
      <c r="AD609" s="6" t="s">
        <v>1627</v>
      </c>
      <c r="AE609" s="6" t="s">
        <v>1627</v>
      </c>
      <c r="AF609" s="6" t="s">
        <v>1627</v>
      </c>
      <c r="AJ609" s="6">
        <v>642763</v>
      </c>
      <c r="AK609" s="6">
        <v>5499326</v>
      </c>
      <c r="AP609" s="6" t="s">
        <v>1622</v>
      </c>
      <c r="AQ609" s="6">
        <v>9</v>
      </c>
    </row>
    <row r="610" spans="1:44" x14ac:dyDescent="0.2">
      <c r="A610" s="6">
        <v>988680</v>
      </c>
      <c r="B610" s="6">
        <v>992020</v>
      </c>
      <c r="C610" s="6" t="str">
        <f t="shared" si="36"/>
        <v>Harvesting</v>
      </c>
      <c r="D610" s="6" t="str">
        <f t="shared" si="37"/>
        <v>Harvesting - Sto:lo-73 (part of Sto:lo Site 1)</v>
      </c>
      <c r="E610" s="6" t="str">
        <f t="shared" si="38"/>
        <v>Resource Harvesting; Terrestrial Harvesting, “blueberries and huckleberries for winter and immediate use; past, present, and future use” CHOA p. 18
Stó:lö</v>
      </c>
      <c r="F610" s="6" t="s">
        <v>1717</v>
      </c>
      <c r="G610" s="6" t="str">
        <f t="shared" si="39"/>
        <v>Tree</v>
      </c>
      <c r="K610" s="6">
        <v>988678.31539999996</v>
      </c>
      <c r="L610" s="6">
        <v>990908.5577</v>
      </c>
      <c r="M610" s="6">
        <v>644134</v>
      </c>
      <c r="N610" s="6">
        <v>5500937</v>
      </c>
      <c r="O610" s="6" t="s">
        <v>1114</v>
      </c>
      <c r="P610" s="6" t="s">
        <v>1635</v>
      </c>
      <c r="Q610" s="6" t="s">
        <v>902</v>
      </c>
      <c r="R610" s="6">
        <v>0</v>
      </c>
      <c r="S610" s="6" t="s">
        <v>1731</v>
      </c>
      <c r="T610" s="6" t="s">
        <v>1726</v>
      </c>
      <c r="U610" s="6" t="s">
        <v>1127</v>
      </c>
      <c r="W610" s="6" t="s">
        <v>1632</v>
      </c>
      <c r="X610" s="6" t="s">
        <v>1624</v>
      </c>
      <c r="Y610" s="6" t="s">
        <v>1161</v>
      </c>
      <c r="Z610" s="6" t="s">
        <v>907</v>
      </c>
      <c r="AA610" s="7">
        <v>44595</v>
      </c>
      <c r="AB610" s="6" t="s">
        <v>908</v>
      </c>
      <c r="AC610" s="6" t="s">
        <v>1627</v>
      </c>
      <c r="AD610" s="6" t="s">
        <v>1627</v>
      </c>
      <c r="AE610" s="6" t="s">
        <v>1627</v>
      </c>
      <c r="AF610" s="6" t="s">
        <v>1627</v>
      </c>
      <c r="AJ610" s="6">
        <v>642763</v>
      </c>
      <c r="AK610" s="6">
        <v>5499326</v>
      </c>
      <c r="AP610" s="6" t="s">
        <v>1622</v>
      </c>
      <c r="AQ610" s="6">
        <v>155</v>
      </c>
      <c r="AR610" s="6">
        <v>9</v>
      </c>
    </row>
    <row r="611" spans="1:44" x14ac:dyDescent="0.2">
      <c r="A611" s="6">
        <v>988680</v>
      </c>
      <c r="B611" s="6">
        <v>990900</v>
      </c>
      <c r="C611" s="6" t="str">
        <f t="shared" si="36"/>
        <v>Cultural Site</v>
      </c>
      <c r="D611" s="6" t="str">
        <f t="shared" si="37"/>
        <v>Cultural Site - STO:LO SITE 1 (Site Grouping)</v>
      </c>
      <c r="E611" s="6" t="str">
        <f t="shared" si="38"/>
        <v>Site Grouping
Stó:lö</v>
      </c>
      <c r="F611" s="6" t="s">
        <v>1717</v>
      </c>
      <c r="G611" s="6" t="str">
        <f t="shared" si="39"/>
        <v>Land</v>
      </c>
      <c r="K611" s="6">
        <v>988678.31539999996</v>
      </c>
      <c r="L611" s="6">
        <v>992022.72690000001</v>
      </c>
      <c r="M611" s="6">
        <v>644134</v>
      </c>
      <c r="N611" s="6">
        <v>5500937</v>
      </c>
      <c r="O611" s="6" t="s">
        <v>1114</v>
      </c>
      <c r="P611" s="6" t="s">
        <v>1120</v>
      </c>
      <c r="Q611" s="6" t="s">
        <v>902</v>
      </c>
      <c r="R611" s="6">
        <v>0</v>
      </c>
      <c r="S611" s="6" t="s">
        <v>1733</v>
      </c>
      <c r="T611" s="6" t="s">
        <v>1720</v>
      </c>
      <c r="U611" s="6" t="s">
        <v>1121</v>
      </c>
      <c r="W611" s="6" t="s">
        <v>904</v>
      </c>
      <c r="X611" s="6" t="s">
        <v>1624</v>
      </c>
      <c r="Y611" s="6" t="s">
        <v>1161</v>
      </c>
      <c r="Z611" s="6" t="s">
        <v>907</v>
      </c>
      <c r="AA611" s="7">
        <v>44595</v>
      </c>
      <c r="AB611" s="6" t="s">
        <v>908</v>
      </c>
      <c r="AC611" s="6" t="s">
        <v>1122</v>
      </c>
      <c r="AD611" s="6" t="s">
        <v>1122</v>
      </c>
      <c r="AE611" s="6" t="s">
        <v>1122</v>
      </c>
      <c r="AF611" s="6" t="s">
        <v>1122</v>
      </c>
      <c r="AJ611" s="6">
        <v>641819</v>
      </c>
      <c r="AK611" s="6">
        <v>5498768</v>
      </c>
      <c r="AP611" s="6" t="s">
        <v>1622</v>
      </c>
    </row>
    <row r="612" spans="1:44" x14ac:dyDescent="0.2">
      <c r="A612" s="6">
        <v>988680</v>
      </c>
      <c r="B612" s="6">
        <v>990900</v>
      </c>
      <c r="C612" s="6" t="str">
        <f t="shared" si="36"/>
        <v>Cultural Site</v>
      </c>
      <c r="D612" s="6" t="str">
        <f t="shared" si="37"/>
        <v>Cultural Site - STO:LO SITE 1 (Site Grouping)</v>
      </c>
      <c r="E612" s="6" t="str">
        <f t="shared" si="38"/>
        <v>Site Grouping
Stó:lö</v>
      </c>
      <c r="F612" s="6" t="s">
        <v>1717</v>
      </c>
      <c r="G612" s="6" t="str">
        <f t="shared" si="39"/>
        <v>Land</v>
      </c>
      <c r="K612" s="6">
        <v>988678.31539999996</v>
      </c>
      <c r="L612" s="6">
        <v>992022.72690000001</v>
      </c>
      <c r="M612" s="6">
        <v>644134</v>
      </c>
      <c r="N612" s="6">
        <v>5500937</v>
      </c>
      <c r="O612" s="6" t="s">
        <v>1114</v>
      </c>
      <c r="P612" s="6" t="s">
        <v>1120</v>
      </c>
      <c r="Q612" s="6" t="s">
        <v>902</v>
      </c>
      <c r="R612" s="6">
        <v>0</v>
      </c>
      <c r="S612" s="6" t="s">
        <v>1733</v>
      </c>
      <c r="T612" s="6" t="s">
        <v>1720</v>
      </c>
      <c r="U612" s="6" t="s">
        <v>1121</v>
      </c>
      <c r="W612" s="6" t="s">
        <v>904</v>
      </c>
      <c r="X612" s="6" t="s">
        <v>1624</v>
      </c>
      <c r="Y612" s="6" t="s">
        <v>1161</v>
      </c>
      <c r="Z612" s="6" t="s">
        <v>907</v>
      </c>
      <c r="AA612" s="7">
        <v>44595</v>
      </c>
      <c r="AB612" s="6" t="s">
        <v>908</v>
      </c>
      <c r="AC612" s="6" t="s">
        <v>1122</v>
      </c>
      <c r="AD612" s="6" t="s">
        <v>1122</v>
      </c>
      <c r="AE612" s="6" t="s">
        <v>1122</v>
      </c>
      <c r="AF612" s="6" t="s">
        <v>1122</v>
      </c>
      <c r="AJ612" s="6">
        <v>641819</v>
      </c>
      <c r="AK612" s="6">
        <v>5498768</v>
      </c>
      <c r="AP612" s="6" t="s">
        <v>1622</v>
      </c>
    </row>
    <row r="613" spans="1:44" x14ac:dyDescent="0.2">
      <c r="A613" s="6">
        <v>988680</v>
      </c>
      <c r="B613" s="6">
        <v>990900</v>
      </c>
      <c r="C613" s="6" t="str">
        <f t="shared" si="36"/>
        <v>Cultural Site</v>
      </c>
      <c r="D613" s="6" t="str">
        <f t="shared" si="37"/>
        <v>Cultural Site - STO:LO SITE 1 (Site Grouping)</v>
      </c>
      <c r="E613" s="6" t="str">
        <f t="shared" si="38"/>
        <v>Site Grouping
Stó:lö</v>
      </c>
      <c r="F613" s="6" t="s">
        <v>1717</v>
      </c>
      <c r="G613" s="6" t="str">
        <f t="shared" si="39"/>
        <v>Land</v>
      </c>
      <c r="K613" s="6">
        <v>988678.31539999996</v>
      </c>
      <c r="L613" s="6">
        <v>992022.72690000001</v>
      </c>
      <c r="M613" s="6">
        <v>644134</v>
      </c>
      <c r="N613" s="6">
        <v>5500937</v>
      </c>
      <c r="O613" s="6" t="s">
        <v>1114</v>
      </c>
      <c r="P613" s="6" t="s">
        <v>1120</v>
      </c>
      <c r="Q613" s="6" t="s">
        <v>902</v>
      </c>
      <c r="R613" s="6">
        <v>0</v>
      </c>
      <c r="S613" s="6" t="s">
        <v>1733</v>
      </c>
      <c r="T613" s="6" t="s">
        <v>1720</v>
      </c>
      <c r="U613" s="6" t="s">
        <v>1121</v>
      </c>
      <c r="W613" s="6" t="s">
        <v>904</v>
      </c>
      <c r="X613" s="6" t="s">
        <v>1624</v>
      </c>
      <c r="Y613" s="6" t="s">
        <v>1161</v>
      </c>
      <c r="Z613" s="6" t="s">
        <v>907</v>
      </c>
      <c r="AA613" s="7">
        <v>44595</v>
      </c>
      <c r="AB613" s="6" t="s">
        <v>908</v>
      </c>
      <c r="AC613" s="6" t="s">
        <v>1122</v>
      </c>
      <c r="AD613" s="6" t="s">
        <v>1122</v>
      </c>
      <c r="AE613" s="6" t="s">
        <v>1122</v>
      </c>
      <c r="AF613" s="6" t="s">
        <v>1122</v>
      </c>
      <c r="AJ613" s="6">
        <v>641819</v>
      </c>
      <c r="AK613" s="6">
        <v>5498768</v>
      </c>
      <c r="AP613" s="6" t="s">
        <v>1622</v>
      </c>
      <c r="AQ613" s="6">
        <v>5</v>
      </c>
    </row>
    <row r="614" spans="1:44" x14ac:dyDescent="0.2">
      <c r="A614" s="6">
        <v>988680</v>
      </c>
      <c r="B614" s="6">
        <v>990900</v>
      </c>
      <c r="C614" s="6" t="str">
        <f t="shared" si="36"/>
        <v>Cultural Site</v>
      </c>
      <c r="D614" s="6" t="str">
        <f t="shared" si="37"/>
        <v>Cultural Site - STO:LO SITE 1 (Site Grouping)</v>
      </c>
      <c r="E614" s="6" t="str">
        <f t="shared" si="38"/>
        <v>Site Grouping
Stó:lö</v>
      </c>
      <c r="F614" s="6" t="s">
        <v>1717</v>
      </c>
      <c r="G614" s="6" t="str">
        <f t="shared" si="39"/>
        <v>Land</v>
      </c>
      <c r="K614" s="6">
        <v>988678.31539999996</v>
      </c>
      <c r="L614" s="6">
        <v>992022.72690000001</v>
      </c>
      <c r="M614" s="6">
        <v>644134</v>
      </c>
      <c r="N614" s="6">
        <v>5500937</v>
      </c>
      <c r="O614" s="6" t="s">
        <v>1114</v>
      </c>
      <c r="P614" s="6" t="s">
        <v>1120</v>
      </c>
      <c r="Q614" s="6" t="s">
        <v>902</v>
      </c>
      <c r="R614" s="6">
        <v>0</v>
      </c>
      <c r="S614" s="6" t="s">
        <v>1733</v>
      </c>
      <c r="T614" s="6" t="s">
        <v>1720</v>
      </c>
      <c r="U614" s="6" t="s">
        <v>1121</v>
      </c>
      <c r="W614" s="6" t="s">
        <v>904</v>
      </c>
      <c r="X614" s="6" t="s">
        <v>1624</v>
      </c>
      <c r="Y614" s="6" t="s">
        <v>1161</v>
      </c>
      <c r="Z614" s="6" t="s">
        <v>907</v>
      </c>
      <c r="AA614" s="7">
        <v>44595</v>
      </c>
      <c r="AB614" s="6" t="s">
        <v>908</v>
      </c>
      <c r="AC614" s="6" t="s">
        <v>1122</v>
      </c>
      <c r="AD614" s="6" t="s">
        <v>1122</v>
      </c>
      <c r="AE614" s="6" t="s">
        <v>1122</v>
      </c>
      <c r="AF614" s="6" t="s">
        <v>1122</v>
      </c>
      <c r="AJ614" s="6">
        <v>641819</v>
      </c>
      <c r="AK614" s="6">
        <v>5498768</v>
      </c>
      <c r="AP614" s="6" t="s">
        <v>1622</v>
      </c>
      <c r="AQ614" s="6">
        <v>151</v>
      </c>
      <c r="AR614" s="6">
        <v>5</v>
      </c>
    </row>
    <row r="615" spans="1:44" x14ac:dyDescent="0.2">
      <c r="A615" s="6">
        <v>1072618</v>
      </c>
      <c r="B615" s="6">
        <v>1072684</v>
      </c>
      <c r="C615" s="6" t="str">
        <f t="shared" si="36"/>
        <v>Spiritual Site</v>
      </c>
      <c r="D615" s="6" t="str">
        <f t="shared" si="37"/>
        <v>Spiritual Site - Sto:lo-938</v>
      </c>
      <c r="E615" s="6" t="str">
        <f t="shared" si="38"/>
        <v>Spiritual Practice - related to cedar
Stó:lō</v>
      </c>
      <c r="F615" s="6" t="s">
        <v>1717</v>
      </c>
      <c r="G615" s="6" t="str">
        <f t="shared" si="39"/>
        <v>Land</v>
      </c>
      <c r="K615" s="6">
        <v>1072618.6769999999</v>
      </c>
      <c r="L615" s="6">
        <v>1072686.0360000001</v>
      </c>
      <c r="M615" s="6">
        <v>594854</v>
      </c>
      <c r="N615" s="6">
        <v>5452072</v>
      </c>
      <c r="O615" s="6" t="s">
        <v>1114</v>
      </c>
      <c r="P615" s="6" t="s">
        <v>1448</v>
      </c>
      <c r="Q615" s="6" t="s">
        <v>902</v>
      </c>
      <c r="R615" s="6">
        <v>0</v>
      </c>
      <c r="S615" s="6" t="s">
        <v>1733</v>
      </c>
      <c r="T615" s="6" t="s">
        <v>1730</v>
      </c>
      <c r="U615" s="6" t="s">
        <v>1449</v>
      </c>
      <c r="W615" s="6" t="s">
        <v>904</v>
      </c>
      <c r="X615" s="6" t="s">
        <v>1450</v>
      </c>
      <c r="Y615" s="6" t="s">
        <v>906</v>
      </c>
      <c r="Z615" s="6" t="s">
        <v>907</v>
      </c>
      <c r="AA615" s="7">
        <v>44597</v>
      </c>
      <c r="AB615" s="6" t="s">
        <v>908</v>
      </c>
      <c r="AC615" s="6" t="s">
        <v>1451</v>
      </c>
      <c r="AD615" s="6" t="s">
        <v>1451</v>
      </c>
      <c r="AE615" s="6" t="s">
        <v>1451</v>
      </c>
      <c r="AF615" s="6" t="s">
        <v>1451</v>
      </c>
      <c r="AJ615" s="6">
        <v>594801</v>
      </c>
      <c r="AK615" s="6">
        <v>5452033</v>
      </c>
      <c r="AP615" s="6" t="s">
        <v>1637</v>
      </c>
    </row>
    <row r="616" spans="1:44" x14ac:dyDescent="0.2">
      <c r="A616" s="6">
        <v>1072618</v>
      </c>
      <c r="B616" s="6">
        <v>1072684</v>
      </c>
      <c r="C616" s="6" t="str">
        <f t="shared" si="36"/>
        <v>Spiritual Site</v>
      </c>
      <c r="D616" s="6" t="str">
        <f t="shared" si="37"/>
        <v>Spiritual Site - Sto:lo-X3</v>
      </c>
      <c r="E616" s="6" t="str">
        <f t="shared" si="38"/>
        <v>Spiritual Practice - related to cedar
Stó:lō</v>
      </c>
      <c r="F616" s="6" t="s">
        <v>1717</v>
      </c>
      <c r="G616" s="6" t="str">
        <f t="shared" si="39"/>
        <v>Land</v>
      </c>
      <c r="K616" s="6">
        <v>1072618.6769999999</v>
      </c>
      <c r="L616" s="6">
        <v>1072686.0360000001</v>
      </c>
      <c r="M616" s="6">
        <v>594854</v>
      </c>
      <c r="N616" s="6">
        <v>5452072</v>
      </c>
      <c r="O616" s="6" t="s">
        <v>1114</v>
      </c>
      <c r="P616" s="6" t="s">
        <v>1452</v>
      </c>
      <c r="Q616" s="6" t="s">
        <v>902</v>
      </c>
      <c r="R616" s="6">
        <v>0</v>
      </c>
      <c r="S616" s="6" t="s">
        <v>1733</v>
      </c>
      <c r="T616" s="6" t="s">
        <v>1730</v>
      </c>
      <c r="U616" s="6" t="s">
        <v>1449</v>
      </c>
      <c r="W616" s="6" t="s">
        <v>904</v>
      </c>
      <c r="X616" s="6" t="s">
        <v>1453</v>
      </c>
      <c r="Y616" s="6" t="s">
        <v>906</v>
      </c>
      <c r="Z616" s="6" t="s">
        <v>907</v>
      </c>
      <c r="AA616" s="7">
        <v>44597</v>
      </c>
      <c r="AB616" s="6" t="s">
        <v>908</v>
      </c>
      <c r="AC616" s="6" t="s">
        <v>1451</v>
      </c>
      <c r="AD616" s="6" t="s">
        <v>1451</v>
      </c>
      <c r="AE616" s="6" t="s">
        <v>1451</v>
      </c>
      <c r="AF616" s="6" t="s">
        <v>1451</v>
      </c>
      <c r="AJ616" s="6">
        <v>594801</v>
      </c>
      <c r="AK616" s="6">
        <v>5452033</v>
      </c>
      <c r="AP616" s="6" t="s">
        <v>1637</v>
      </c>
    </row>
    <row r="617" spans="1:44" x14ac:dyDescent="0.2">
      <c r="A617" s="6">
        <v>1072618</v>
      </c>
      <c r="B617" s="6">
        <v>1072684</v>
      </c>
      <c r="C617" s="6" t="str">
        <f t="shared" si="36"/>
        <v>Spiritual Site</v>
      </c>
      <c r="D617" s="6" t="str">
        <f t="shared" si="37"/>
        <v>Spiritual Site - Sto:lo-X4</v>
      </c>
      <c r="E617" s="6" t="str">
        <f t="shared" si="38"/>
        <v>Spiritual Practice - related to cedar
Stó:lō</v>
      </c>
      <c r="F617" s="6" t="s">
        <v>1717</v>
      </c>
      <c r="G617" s="6" t="str">
        <f t="shared" si="39"/>
        <v>Land</v>
      </c>
      <c r="K617" s="6">
        <v>1072618.6769999999</v>
      </c>
      <c r="L617" s="6">
        <v>1072686.0360000001</v>
      </c>
      <c r="M617" s="6">
        <v>594854</v>
      </c>
      <c r="N617" s="6">
        <v>5452072</v>
      </c>
      <c r="O617" s="6" t="s">
        <v>1114</v>
      </c>
      <c r="P617" s="6" t="s">
        <v>1454</v>
      </c>
      <c r="Q617" s="6" t="s">
        <v>902</v>
      </c>
      <c r="R617" s="6">
        <v>0</v>
      </c>
      <c r="S617" s="6" t="s">
        <v>1733</v>
      </c>
      <c r="T617" s="6" t="s">
        <v>1730</v>
      </c>
      <c r="U617" s="6" t="s">
        <v>1449</v>
      </c>
      <c r="W617" s="6" t="s">
        <v>904</v>
      </c>
      <c r="X617" s="6" t="s">
        <v>1450</v>
      </c>
      <c r="Y617" s="6" t="s">
        <v>906</v>
      </c>
      <c r="Z617" s="6" t="s">
        <v>907</v>
      </c>
      <c r="AA617" s="7">
        <v>44597</v>
      </c>
      <c r="AB617" s="6" t="s">
        <v>908</v>
      </c>
      <c r="AC617" s="6" t="s">
        <v>1451</v>
      </c>
      <c r="AD617" s="6" t="s">
        <v>1451</v>
      </c>
      <c r="AE617" s="6" t="s">
        <v>1451</v>
      </c>
      <c r="AF617" s="6" t="s">
        <v>1451</v>
      </c>
      <c r="AJ617" s="6">
        <v>594801</v>
      </c>
      <c r="AK617" s="6">
        <v>5452033</v>
      </c>
      <c r="AP617" s="6" t="s">
        <v>1637</v>
      </c>
    </row>
    <row r="618" spans="1:44" x14ac:dyDescent="0.2">
      <c r="A618" s="6">
        <v>1072618</v>
      </c>
      <c r="B618" s="6">
        <v>1072684</v>
      </c>
      <c r="C618" s="6" t="str">
        <f t="shared" si="36"/>
        <v>Spiritual Site</v>
      </c>
      <c r="D618" s="6" t="str">
        <f t="shared" si="37"/>
        <v>Spiritual Site - Sto:lo-938</v>
      </c>
      <c r="E618" s="6" t="str">
        <f t="shared" si="38"/>
        <v>Spiritual Practice - related to cedar
Stó:lō</v>
      </c>
      <c r="F618" s="6" t="s">
        <v>1717</v>
      </c>
      <c r="G618" s="6" t="str">
        <f t="shared" si="39"/>
        <v>Land</v>
      </c>
      <c r="K618" s="6">
        <v>1072618.6769999999</v>
      </c>
      <c r="L618" s="6">
        <v>1072686.0360000001</v>
      </c>
      <c r="M618" s="6">
        <v>594854</v>
      </c>
      <c r="N618" s="6">
        <v>5452072</v>
      </c>
      <c r="O618" s="6" t="s">
        <v>1114</v>
      </c>
      <c r="P618" s="6" t="s">
        <v>1448</v>
      </c>
      <c r="Q618" s="6" t="s">
        <v>902</v>
      </c>
      <c r="R618" s="6">
        <v>0</v>
      </c>
      <c r="S618" s="6" t="s">
        <v>1733</v>
      </c>
      <c r="T618" s="6" t="s">
        <v>1730</v>
      </c>
      <c r="U618" s="6" t="s">
        <v>1449</v>
      </c>
      <c r="W618" s="6" t="s">
        <v>904</v>
      </c>
      <c r="X618" s="6" t="s">
        <v>1450</v>
      </c>
      <c r="Y618" s="6" t="s">
        <v>906</v>
      </c>
      <c r="Z618" s="6" t="s">
        <v>907</v>
      </c>
      <c r="AA618" s="7">
        <v>44597</v>
      </c>
      <c r="AB618" s="6" t="s">
        <v>908</v>
      </c>
      <c r="AC618" s="6" t="s">
        <v>1451</v>
      </c>
      <c r="AD618" s="6" t="s">
        <v>1451</v>
      </c>
      <c r="AE618" s="6" t="s">
        <v>1451</v>
      </c>
      <c r="AF618" s="6" t="s">
        <v>1451</v>
      </c>
      <c r="AJ618" s="6">
        <v>594801</v>
      </c>
      <c r="AK618" s="6">
        <v>5452033</v>
      </c>
      <c r="AP618" s="6" t="s">
        <v>1637</v>
      </c>
    </row>
    <row r="619" spans="1:44" x14ac:dyDescent="0.2">
      <c r="A619" s="6">
        <v>1072618</v>
      </c>
      <c r="B619" s="6">
        <v>1072684</v>
      </c>
      <c r="C619" s="6" t="str">
        <f t="shared" si="36"/>
        <v>Spiritual Site</v>
      </c>
      <c r="D619" s="6" t="str">
        <f t="shared" si="37"/>
        <v>Spiritual Site - Sto:lo-X3</v>
      </c>
      <c r="E619" s="6" t="str">
        <f t="shared" si="38"/>
        <v>Spiritual Practice - related to cedar
Stó:lō</v>
      </c>
      <c r="F619" s="6" t="s">
        <v>1717</v>
      </c>
      <c r="G619" s="6" t="str">
        <f t="shared" si="39"/>
        <v>Land</v>
      </c>
      <c r="K619" s="6">
        <v>1072618.6769999999</v>
      </c>
      <c r="L619" s="6">
        <v>1072686.0360000001</v>
      </c>
      <c r="M619" s="6">
        <v>594854</v>
      </c>
      <c r="N619" s="6">
        <v>5452072</v>
      </c>
      <c r="O619" s="6" t="s">
        <v>1114</v>
      </c>
      <c r="P619" s="6" t="s">
        <v>1452</v>
      </c>
      <c r="Q619" s="6" t="s">
        <v>902</v>
      </c>
      <c r="R619" s="6">
        <v>0</v>
      </c>
      <c r="S619" s="6" t="s">
        <v>1733</v>
      </c>
      <c r="T619" s="6" t="s">
        <v>1730</v>
      </c>
      <c r="U619" s="6" t="s">
        <v>1449</v>
      </c>
      <c r="W619" s="6" t="s">
        <v>904</v>
      </c>
      <c r="X619" s="6" t="s">
        <v>1453</v>
      </c>
      <c r="Y619" s="6" t="s">
        <v>906</v>
      </c>
      <c r="Z619" s="6" t="s">
        <v>907</v>
      </c>
      <c r="AA619" s="7">
        <v>44597</v>
      </c>
      <c r="AB619" s="6" t="s">
        <v>908</v>
      </c>
      <c r="AC619" s="6" t="s">
        <v>1451</v>
      </c>
      <c r="AD619" s="6" t="s">
        <v>1451</v>
      </c>
      <c r="AE619" s="6" t="s">
        <v>1451</v>
      </c>
      <c r="AF619" s="6" t="s">
        <v>1451</v>
      </c>
      <c r="AJ619" s="6">
        <v>594801</v>
      </c>
      <c r="AK619" s="6">
        <v>5452033</v>
      </c>
      <c r="AP619" s="6" t="s">
        <v>1637</v>
      </c>
    </row>
    <row r="620" spans="1:44" x14ac:dyDescent="0.2">
      <c r="A620" s="6">
        <v>1072618</v>
      </c>
      <c r="B620" s="6">
        <v>1072684</v>
      </c>
      <c r="C620" s="6" t="str">
        <f t="shared" si="36"/>
        <v>Spiritual Site</v>
      </c>
      <c r="D620" s="6" t="str">
        <f t="shared" si="37"/>
        <v>Spiritual Site - Sto:lo-X4</v>
      </c>
      <c r="E620" s="6" t="str">
        <f t="shared" si="38"/>
        <v>Spiritual Practice - related to cedar
Stó:lō</v>
      </c>
      <c r="F620" s="6" t="s">
        <v>1717</v>
      </c>
      <c r="G620" s="6" t="str">
        <f t="shared" si="39"/>
        <v>Land</v>
      </c>
      <c r="K620" s="6">
        <v>1072618.6769999999</v>
      </c>
      <c r="L620" s="6">
        <v>1072686.0360000001</v>
      </c>
      <c r="M620" s="6">
        <v>594854</v>
      </c>
      <c r="N620" s="6">
        <v>5452072</v>
      </c>
      <c r="O620" s="6" t="s">
        <v>1114</v>
      </c>
      <c r="P620" s="6" t="s">
        <v>1454</v>
      </c>
      <c r="Q620" s="6" t="s">
        <v>902</v>
      </c>
      <c r="R620" s="6">
        <v>0</v>
      </c>
      <c r="S620" s="6" t="s">
        <v>1733</v>
      </c>
      <c r="T620" s="6" t="s">
        <v>1730</v>
      </c>
      <c r="U620" s="6" t="s">
        <v>1449</v>
      </c>
      <c r="W620" s="6" t="s">
        <v>904</v>
      </c>
      <c r="X620" s="6" t="s">
        <v>1450</v>
      </c>
      <c r="Y620" s="6" t="s">
        <v>906</v>
      </c>
      <c r="Z620" s="6" t="s">
        <v>907</v>
      </c>
      <c r="AA620" s="7">
        <v>44597</v>
      </c>
      <c r="AB620" s="6" t="s">
        <v>908</v>
      </c>
      <c r="AC620" s="6" t="s">
        <v>1451</v>
      </c>
      <c r="AD620" s="6" t="s">
        <v>1451</v>
      </c>
      <c r="AE620" s="6" t="s">
        <v>1451</v>
      </c>
      <c r="AF620" s="6" t="s">
        <v>1451</v>
      </c>
      <c r="AJ620" s="6">
        <v>594801</v>
      </c>
      <c r="AK620" s="6">
        <v>5452033</v>
      </c>
      <c r="AP620" s="6" t="s">
        <v>1637</v>
      </c>
    </row>
    <row r="621" spans="1:44" x14ac:dyDescent="0.2">
      <c r="A621" s="6">
        <v>1072618</v>
      </c>
      <c r="B621" s="6">
        <v>1072684</v>
      </c>
      <c r="C621" s="6" t="str">
        <f t="shared" si="36"/>
        <v>Spiritual Site</v>
      </c>
      <c r="D621" s="6" t="str">
        <f t="shared" si="37"/>
        <v>Spiritual Site - Sto:lo-938</v>
      </c>
      <c r="E621" s="6" t="str">
        <f t="shared" si="38"/>
        <v>Spiritual Practice - related to cedar
Stó:lō</v>
      </c>
      <c r="F621" s="6" t="s">
        <v>1717</v>
      </c>
      <c r="G621" s="6" t="str">
        <f t="shared" si="39"/>
        <v>Land</v>
      </c>
      <c r="K621" s="6">
        <v>1072618.6769999999</v>
      </c>
      <c r="L621" s="6">
        <v>1072686.0360000001</v>
      </c>
      <c r="M621" s="6">
        <v>594854</v>
      </c>
      <c r="N621" s="6">
        <v>5452072</v>
      </c>
      <c r="O621" s="6" t="s">
        <v>1114</v>
      </c>
      <c r="P621" s="6" t="s">
        <v>1448</v>
      </c>
      <c r="Q621" s="6" t="s">
        <v>902</v>
      </c>
      <c r="R621" s="6">
        <v>0</v>
      </c>
      <c r="S621" s="6" t="s">
        <v>1733</v>
      </c>
      <c r="T621" s="6" t="s">
        <v>1730</v>
      </c>
      <c r="U621" s="6" t="s">
        <v>1449</v>
      </c>
      <c r="W621" s="6" t="s">
        <v>904</v>
      </c>
      <c r="X621" s="6" t="s">
        <v>1450</v>
      </c>
      <c r="Y621" s="6" t="s">
        <v>906</v>
      </c>
      <c r="Z621" s="6" t="s">
        <v>907</v>
      </c>
      <c r="AA621" s="7">
        <v>44597</v>
      </c>
      <c r="AB621" s="6" t="s">
        <v>908</v>
      </c>
      <c r="AC621" s="6" t="s">
        <v>1451</v>
      </c>
      <c r="AD621" s="6" t="s">
        <v>1451</v>
      </c>
      <c r="AE621" s="6" t="s">
        <v>1451</v>
      </c>
      <c r="AF621" s="6" t="s">
        <v>1451</v>
      </c>
      <c r="AJ621" s="6">
        <v>594801</v>
      </c>
      <c r="AK621" s="6">
        <v>5452033</v>
      </c>
      <c r="AP621" s="6" t="s">
        <v>1637</v>
      </c>
      <c r="AQ621" s="6">
        <v>134</v>
      </c>
    </row>
    <row r="622" spans="1:44" x14ac:dyDescent="0.2">
      <c r="A622" s="6">
        <v>1072618</v>
      </c>
      <c r="B622" s="6">
        <v>1072684</v>
      </c>
      <c r="C622" s="6" t="str">
        <f t="shared" si="36"/>
        <v>Spiritual Site</v>
      </c>
      <c r="D622" s="6" t="str">
        <f t="shared" si="37"/>
        <v>Spiritual Site - Sto:lo-X3</v>
      </c>
      <c r="E622" s="6" t="str">
        <f t="shared" si="38"/>
        <v>Spiritual Practice - related to cedar
Stó:lō</v>
      </c>
      <c r="F622" s="6" t="s">
        <v>1717</v>
      </c>
      <c r="G622" s="6" t="str">
        <f t="shared" si="39"/>
        <v>Land</v>
      </c>
      <c r="K622" s="6">
        <v>1072618.6769999999</v>
      </c>
      <c r="L622" s="6">
        <v>1072686.0360000001</v>
      </c>
      <c r="M622" s="6">
        <v>594854</v>
      </c>
      <c r="N622" s="6">
        <v>5452072</v>
      </c>
      <c r="O622" s="6" t="s">
        <v>1114</v>
      </c>
      <c r="P622" s="6" t="s">
        <v>1452</v>
      </c>
      <c r="Q622" s="6" t="s">
        <v>902</v>
      </c>
      <c r="R622" s="6">
        <v>0</v>
      </c>
      <c r="S622" s="6" t="s">
        <v>1733</v>
      </c>
      <c r="T622" s="6" t="s">
        <v>1730</v>
      </c>
      <c r="U622" s="6" t="s">
        <v>1449</v>
      </c>
      <c r="W622" s="6" t="s">
        <v>904</v>
      </c>
      <c r="X622" s="6" t="s">
        <v>1453</v>
      </c>
      <c r="Y622" s="6" t="s">
        <v>906</v>
      </c>
      <c r="Z622" s="6" t="s">
        <v>907</v>
      </c>
      <c r="AA622" s="7">
        <v>44597</v>
      </c>
      <c r="AB622" s="6" t="s">
        <v>908</v>
      </c>
      <c r="AC622" s="6" t="s">
        <v>1451</v>
      </c>
      <c r="AD622" s="6" t="s">
        <v>1451</v>
      </c>
      <c r="AE622" s="6" t="s">
        <v>1451</v>
      </c>
      <c r="AF622" s="6" t="s">
        <v>1451</v>
      </c>
      <c r="AJ622" s="6">
        <v>594801</v>
      </c>
      <c r="AK622" s="6">
        <v>5452033</v>
      </c>
      <c r="AP622" s="6" t="s">
        <v>1637</v>
      </c>
      <c r="AQ622" s="6">
        <v>135</v>
      </c>
    </row>
    <row r="623" spans="1:44" x14ac:dyDescent="0.2">
      <c r="A623" s="6">
        <v>1072618</v>
      </c>
      <c r="B623" s="6">
        <v>1072684</v>
      </c>
      <c r="C623" s="6" t="str">
        <f t="shared" si="36"/>
        <v>Spiritual Site</v>
      </c>
      <c r="D623" s="6" t="str">
        <f t="shared" si="37"/>
        <v>Spiritual Site - Sto:lo-X4</v>
      </c>
      <c r="E623" s="6" t="str">
        <f t="shared" si="38"/>
        <v>Spiritual Practice - related to cedar
Stó:lō</v>
      </c>
      <c r="F623" s="6" t="s">
        <v>1717</v>
      </c>
      <c r="G623" s="6" t="str">
        <f t="shared" si="39"/>
        <v>Land</v>
      </c>
      <c r="K623" s="6">
        <v>1072618.6769999999</v>
      </c>
      <c r="L623" s="6">
        <v>1072686.0360000001</v>
      </c>
      <c r="M623" s="6">
        <v>594854</v>
      </c>
      <c r="N623" s="6">
        <v>5452072</v>
      </c>
      <c r="O623" s="6" t="s">
        <v>1114</v>
      </c>
      <c r="P623" s="6" t="s">
        <v>1454</v>
      </c>
      <c r="Q623" s="6" t="s">
        <v>902</v>
      </c>
      <c r="R623" s="6">
        <v>0</v>
      </c>
      <c r="S623" s="6" t="s">
        <v>1733</v>
      </c>
      <c r="T623" s="6" t="s">
        <v>1730</v>
      </c>
      <c r="U623" s="6" t="s">
        <v>1449</v>
      </c>
      <c r="W623" s="6" t="s">
        <v>904</v>
      </c>
      <c r="X623" s="6" t="s">
        <v>1450</v>
      </c>
      <c r="Y623" s="6" t="s">
        <v>906</v>
      </c>
      <c r="Z623" s="6" t="s">
        <v>907</v>
      </c>
      <c r="AA623" s="7">
        <v>44597</v>
      </c>
      <c r="AB623" s="6" t="s">
        <v>908</v>
      </c>
      <c r="AC623" s="6" t="s">
        <v>1451</v>
      </c>
      <c r="AD623" s="6" t="s">
        <v>1451</v>
      </c>
      <c r="AE623" s="6" t="s">
        <v>1451</v>
      </c>
      <c r="AF623" s="6" t="s">
        <v>1451</v>
      </c>
      <c r="AJ623" s="6">
        <v>594801</v>
      </c>
      <c r="AK623" s="6">
        <v>5452033</v>
      </c>
      <c r="AP623" s="6" t="s">
        <v>1637</v>
      </c>
      <c r="AQ623" s="6">
        <v>136</v>
      </c>
    </row>
    <row r="624" spans="1:44" x14ac:dyDescent="0.2">
      <c r="A624" s="6">
        <v>1072618</v>
      </c>
      <c r="B624" s="6">
        <v>1072684</v>
      </c>
      <c r="C624" s="6" t="str">
        <f t="shared" si="36"/>
        <v>Spiritual Site</v>
      </c>
      <c r="D624" s="6" t="str">
        <f t="shared" si="37"/>
        <v>Spiritual Site - Sto:lo-938</v>
      </c>
      <c r="E624" s="6" t="str">
        <f t="shared" si="38"/>
        <v>Spiritual Practice - related to cedar
Stó:lō</v>
      </c>
      <c r="F624" s="6" t="s">
        <v>1717</v>
      </c>
      <c r="G624" s="6" t="str">
        <f t="shared" si="39"/>
        <v>Land</v>
      </c>
      <c r="K624" s="6">
        <v>1072618.6769999999</v>
      </c>
      <c r="L624" s="6">
        <v>1072686.0360000001</v>
      </c>
      <c r="M624" s="6">
        <v>594854</v>
      </c>
      <c r="N624" s="6">
        <v>5452072</v>
      </c>
      <c r="O624" s="6" t="s">
        <v>1114</v>
      </c>
      <c r="P624" s="6" t="s">
        <v>1448</v>
      </c>
      <c r="Q624" s="6" t="s">
        <v>902</v>
      </c>
      <c r="R624" s="6">
        <v>0</v>
      </c>
      <c r="S624" s="6" t="s">
        <v>1733</v>
      </c>
      <c r="T624" s="6" t="s">
        <v>1730</v>
      </c>
      <c r="U624" s="6" t="s">
        <v>1449</v>
      </c>
      <c r="W624" s="6" t="s">
        <v>904</v>
      </c>
      <c r="X624" s="6" t="s">
        <v>1450</v>
      </c>
      <c r="Y624" s="6" t="s">
        <v>906</v>
      </c>
      <c r="Z624" s="6" t="s">
        <v>907</v>
      </c>
      <c r="AA624" s="7">
        <v>44597</v>
      </c>
      <c r="AB624" s="6" t="s">
        <v>908</v>
      </c>
      <c r="AC624" s="6" t="s">
        <v>1451</v>
      </c>
      <c r="AD624" s="6" t="s">
        <v>1451</v>
      </c>
      <c r="AE624" s="6" t="s">
        <v>1451</v>
      </c>
      <c r="AF624" s="6" t="s">
        <v>1451</v>
      </c>
      <c r="AJ624" s="6">
        <v>594801</v>
      </c>
      <c r="AK624" s="6">
        <v>5452033</v>
      </c>
      <c r="AP624" s="6" t="s">
        <v>1637</v>
      </c>
      <c r="AQ624" s="6">
        <v>280</v>
      </c>
      <c r="AR624" s="6">
        <v>134</v>
      </c>
    </row>
    <row r="625" spans="1:44" x14ac:dyDescent="0.2">
      <c r="A625" s="6">
        <v>1072618</v>
      </c>
      <c r="B625" s="6">
        <v>1072684</v>
      </c>
      <c r="C625" s="6" t="str">
        <f t="shared" si="36"/>
        <v>Spiritual Site</v>
      </c>
      <c r="D625" s="6" t="str">
        <f t="shared" si="37"/>
        <v>Spiritual Site - Sto:lo-X3</v>
      </c>
      <c r="E625" s="6" t="str">
        <f t="shared" si="38"/>
        <v>Spiritual Practice - related to cedar
Stó:lō</v>
      </c>
      <c r="F625" s="6" t="s">
        <v>1717</v>
      </c>
      <c r="G625" s="6" t="str">
        <f t="shared" si="39"/>
        <v>Land</v>
      </c>
      <c r="K625" s="6">
        <v>1072618.6769999999</v>
      </c>
      <c r="L625" s="6">
        <v>1072686.0360000001</v>
      </c>
      <c r="M625" s="6">
        <v>594854</v>
      </c>
      <c r="N625" s="6">
        <v>5452072</v>
      </c>
      <c r="O625" s="6" t="s">
        <v>1114</v>
      </c>
      <c r="P625" s="6" t="s">
        <v>1452</v>
      </c>
      <c r="Q625" s="6" t="s">
        <v>902</v>
      </c>
      <c r="R625" s="6">
        <v>0</v>
      </c>
      <c r="S625" s="6" t="s">
        <v>1733</v>
      </c>
      <c r="T625" s="6" t="s">
        <v>1730</v>
      </c>
      <c r="U625" s="6" t="s">
        <v>1449</v>
      </c>
      <c r="W625" s="6" t="s">
        <v>904</v>
      </c>
      <c r="X625" s="6" t="s">
        <v>1453</v>
      </c>
      <c r="Y625" s="6" t="s">
        <v>906</v>
      </c>
      <c r="Z625" s="6" t="s">
        <v>907</v>
      </c>
      <c r="AA625" s="7">
        <v>44597</v>
      </c>
      <c r="AB625" s="6" t="s">
        <v>908</v>
      </c>
      <c r="AC625" s="6" t="s">
        <v>1451</v>
      </c>
      <c r="AD625" s="6" t="s">
        <v>1451</v>
      </c>
      <c r="AE625" s="6" t="s">
        <v>1451</v>
      </c>
      <c r="AF625" s="6" t="s">
        <v>1451</v>
      </c>
      <c r="AJ625" s="6">
        <v>594801</v>
      </c>
      <c r="AK625" s="6">
        <v>5452033</v>
      </c>
      <c r="AP625" s="6" t="s">
        <v>1637</v>
      </c>
      <c r="AQ625" s="6">
        <v>281</v>
      </c>
      <c r="AR625" s="6">
        <v>135</v>
      </c>
    </row>
    <row r="626" spans="1:44" x14ac:dyDescent="0.2">
      <c r="A626" s="6">
        <v>1072618</v>
      </c>
      <c r="B626" s="6">
        <v>1072684</v>
      </c>
      <c r="C626" s="6" t="str">
        <f t="shared" si="36"/>
        <v>Spiritual Site</v>
      </c>
      <c r="D626" s="6" t="str">
        <f t="shared" si="37"/>
        <v>Spiritual Site - Sto:lo-X4</v>
      </c>
      <c r="E626" s="6" t="str">
        <f t="shared" si="38"/>
        <v>Spiritual Practice - related to cedar
Stó:lō</v>
      </c>
      <c r="F626" s="6" t="s">
        <v>1717</v>
      </c>
      <c r="G626" s="6" t="str">
        <f t="shared" si="39"/>
        <v>Land</v>
      </c>
      <c r="K626" s="6">
        <v>1072618.6769999999</v>
      </c>
      <c r="L626" s="6">
        <v>1072686.0360000001</v>
      </c>
      <c r="M626" s="6">
        <v>594854</v>
      </c>
      <c r="N626" s="6">
        <v>5452072</v>
      </c>
      <c r="O626" s="6" t="s">
        <v>1114</v>
      </c>
      <c r="P626" s="6" t="s">
        <v>1454</v>
      </c>
      <c r="Q626" s="6" t="s">
        <v>902</v>
      </c>
      <c r="R626" s="6">
        <v>0</v>
      </c>
      <c r="S626" s="6" t="s">
        <v>1733</v>
      </c>
      <c r="T626" s="6" t="s">
        <v>1730</v>
      </c>
      <c r="U626" s="6" t="s">
        <v>1449</v>
      </c>
      <c r="W626" s="6" t="s">
        <v>904</v>
      </c>
      <c r="X626" s="6" t="s">
        <v>1450</v>
      </c>
      <c r="Y626" s="6" t="s">
        <v>906</v>
      </c>
      <c r="Z626" s="6" t="s">
        <v>907</v>
      </c>
      <c r="AA626" s="7">
        <v>44597</v>
      </c>
      <c r="AB626" s="6" t="s">
        <v>908</v>
      </c>
      <c r="AC626" s="6" t="s">
        <v>1451</v>
      </c>
      <c r="AD626" s="6" t="s">
        <v>1451</v>
      </c>
      <c r="AE626" s="6" t="s">
        <v>1451</v>
      </c>
      <c r="AF626" s="6" t="s">
        <v>1451</v>
      </c>
      <c r="AJ626" s="6">
        <v>594801</v>
      </c>
      <c r="AK626" s="6">
        <v>5452033</v>
      </c>
      <c r="AP626" s="6" t="s">
        <v>1637</v>
      </c>
      <c r="AQ626" s="6">
        <v>282</v>
      </c>
      <c r="AR626" s="6">
        <v>136</v>
      </c>
    </row>
    <row r="627" spans="1:44" x14ac:dyDescent="0.2">
      <c r="A627" s="6">
        <v>1044806</v>
      </c>
      <c r="B627" s="6">
        <v>1044886</v>
      </c>
      <c r="C627" s="6" t="str">
        <f t="shared" si="36"/>
        <v>Spiritual Site</v>
      </c>
      <c r="D627" s="6" t="str">
        <f t="shared" si="37"/>
        <v>Spiritual Site - Sto:lo-473</v>
      </c>
      <c r="E627" s="6" t="str">
        <f t="shared" si="38"/>
        <v>Spiritual Practice Area / Resource Harvesting - Ceremonial Area (Bathing at Silverhope Creek); Terrestrial Harvesting “kinnickinnick/bearberry leaves for medicine; past, present, and planned future year-round use” CHOA p. 18-19. 
Stó:lō</v>
      </c>
      <c r="F627" s="6" t="s">
        <v>1717</v>
      </c>
      <c r="G627" s="6" t="str">
        <f t="shared" si="39"/>
        <v>Land</v>
      </c>
      <c r="K627" s="6">
        <v>1044804.47</v>
      </c>
      <c r="L627" s="6">
        <v>1044884.477</v>
      </c>
      <c r="M627" s="6">
        <v>611319</v>
      </c>
      <c r="N627" s="6">
        <v>5469301</v>
      </c>
      <c r="O627" s="6" t="s">
        <v>1114</v>
      </c>
      <c r="P627" s="6" t="s">
        <v>1330</v>
      </c>
      <c r="Q627" s="6" t="s">
        <v>902</v>
      </c>
      <c r="R627" s="6">
        <v>0</v>
      </c>
      <c r="S627" s="6" t="s">
        <v>1733</v>
      </c>
      <c r="T627" s="6" t="s">
        <v>1730</v>
      </c>
      <c r="U627" s="6" t="s">
        <v>1331</v>
      </c>
      <c r="W627" s="6" t="s">
        <v>954</v>
      </c>
      <c r="X627" s="6" t="s">
        <v>1131</v>
      </c>
      <c r="Y627" s="6" t="s">
        <v>906</v>
      </c>
      <c r="Z627" s="6" t="s">
        <v>907</v>
      </c>
      <c r="AA627" s="7">
        <v>44597</v>
      </c>
      <c r="AB627" s="6" t="s">
        <v>908</v>
      </c>
      <c r="AC627" s="6" t="s">
        <v>1140</v>
      </c>
      <c r="AD627" s="6" t="s">
        <v>1140</v>
      </c>
      <c r="AE627" s="6" t="s">
        <v>1140</v>
      </c>
      <c r="AF627" s="6" t="s">
        <v>1140</v>
      </c>
      <c r="AJ627" s="6">
        <v>611239</v>
      </c>
      <c r="AK627" s="6">
        <v>5469300</v>
      </c>
      <c r="AP627" s="6" t="s">
        <v>1637</v>
      </c>
    </row>
    <row r="628" spans="1:44" x14ac:dyDescent="0.2">
      <c r="A628" s="6">
        <v>1044806</v>
      </c>
      <c r="B628" s="6">
        <v>1044886</v>
      </c>
      <c r="C628" s="6" t="str">
        <f t="shared" si="36"/>
        <v>Spiritual Site</v>
      </c>
      <c r="D628" s="6" t="str">
        <f t="shared" si="37"/>
        <v>Spiritual Site - Sto:lo-473</v>
      </c>
      <c r="E628" s="6" t="str">
        <f t="shared" si="38"/>
        <v>Spiritual Practice Area / Resource Harvesting - Ceremonial Area (Bathing at Silverhope Creek); Terrestrial Harvesting “kinnickinnick/bearberry leaves for medicine; past, present, and planned future year-round use” CHOA p. 18-19. 
Stó:lō</v>
      </c>
      <c r="F628" s="6" t="s">
        <v>1717</v>
      </c>
      <c r="G628" s="6" t="str">
        <f t="shared" si="39"/>
        <v>Land</v>
      </c>
      <c r="K628" s="6">
        <v>1044804.47</v>
      </c>
      <c r="L628" s="6">
        <v>1044884.477</v>
      </c>
      <c r="M628" s="6">
        <v>611319</v>
      </c>
      <c r="N628" s="6">
        <v>5469301</v>
      </c>
      <c r="O628" s="6" t="s">
        <v>1114</v>
      </c>
      <c r="P628" s="6" t="s">
        <v>1330</v>
      </c>
      <c r="Q628" s="6" t="s">
        <v>902</v>
      </c>
      <c r="R628" s="6">
        <v>0</v>
      </c>
      <c r="S628" s="6" t="s">
        <v>1733</v>
      </c>
      <c r="T628" s="6" t="s">
        <v>1730</v>
      </c>
      <c r="U628" s="6" t="s">
        <v>1331</v>
      </c>
      <c r="W628" s="6" t="s">
        <v>954</v>
      </c>
      <c r="X628" s="6" t="s">
        <v>1131</v>
      </c>
      <c r="Y628" s="6" t="s">
        <v>906</v>
      </c>
      <c r="Z628" s="6" t="s">
        <v>907</v>
      </c>
      <c r="AA628" s="7">
        <v>44597</v>
      </c>
      <c r="AB628" s="6" t="s">
        <v>908</v>
      </c>
      <c r="AC628" s="6" t="s">
        <v>1140</v>
      </c>
      <c r="AD628" s="6" t="s">
        <v>1140</v>
      </c>
      <c r="AE628" s="6" t="s">
        <v>1140</v>
      </c>
      <c r="AF628" s="6" t="s">
        <v>1140</v>
      </c>
      <c r="AJ628" s="6">
        <v>611239</v>
      </c>
      <c r="AK628" s="6">
        <v>5469300</v>
      </c>
      <c r="AP628" s="6" t="s">
        <v>1637</v>
      </c>
    </row>
    <row r="629" spans="1:44" x14ac:dyDescent="0.2">
      <c r="A629" s="6">
        <v>1044806</v>
      </c>
      <c r="B629" s="6">
        <v>1044886</v>
      </c>
      <c r="C629" s="6" t="str">
        <f t="shared" si="36"/>
        <v>Spiritual Site</v>
      </c>
      <c r="D629" s="6" t="str">
        <f t="shared" si="37"/>
        <v>Spiritual Site - Sto:lo-473</v>
      </c>
      <c r="E629" s="6" t="str">
        <f t="shared" si="38"/>
        <v>Spiritual Practice Area / Resource Harvesting - Ceremonial Area (Bathing at Silverhope Creek); Terrestrial Harvesting “kinnickinnick/bearberry leaves for medicine; past, present, and planned future year-round use” CHOA p. 18-19. 
Stó:lō</v>
      </c>
      <c r="F629" s="6" t="s">
        <v>1717</v>
      </c>
      <c r="G629" s="6" t="str">
        <f t="shared" si="39"/>
        <v>Land</v>
      </c>
      <c r="K629" s="6">
        <v>1044804.47</v>
      </c>
      <c r="L629" s="6">
        <v>1044884.477</v>
      </c>
      <c r="M629" s="6">
        <v>611319</v>
      </c>
      <c r="N629" s="6">
        <v>5469301</v>
      </c>
      <c r="O629" s="6" t="s">
        <v>1114</v>
      </c>
      <c r="P629" s="6" t="s">
        <v>1330</v>
      </c>
      <c r="Q629" s="6" t="s">
        <v>902</v>
      </c>
      <c r="R629" s="6">
        <v>0</v>
      </c>
      <c r="S629" s="6" t="s">
        <v>1733</v>
      </c>
      <c r="T629" s="6" t="s">
        <v>1730</v>
      </c>
      <c r="U629" s="6" t="s">
        <v>1331</v>
      </c>
      <c r="W629" s="6" t="s">
        <v>954</v>
      </c>
      <c r="X629" s="6" t="s">
        <v>1131</v>
      </c>
      <c r="Y629" s="6" t="s">
        <v>906</v>
      </c>
      <c r="Z629" s="6" t="s">
        <v>907</v>
      </c>
      <c r="AA629" s="7">
        <v>44597</v>
      </c>
      <c r="AB629" s="6" t="s">
        <v>908</v>
      </c>
      <c r="AC629" s="6" t="s">
        <v>1140</v>
      </c>
      <c r="AD629" s="6" t="s">
        <v>1140</v>
      </c>
      <c r="AE629" s="6" t="s">
        <v>1140</v>
      </c>
      <c r="AF629" s="6" t="s">
        <v>1140</v>
      </c>
      <c r="AJ629" s="6">
        <v>611239</v>
      </c>
      <c r="AK629" s="6">
        <v>5469300</v>
      </c>
      <c r="AP629" s="6" t="s">
        <v>1637</v>
      </c>
      <c r="AQ629" s="6">
        <v>86</v>
      </c>
    </row>
    <row r="630" spans="1:44" x14ac:dyDescent="0.2">
      <c r="A630" s="6">
        <v>1044806</v>
      </c>
      <c r="B630" s="6">
        <v>1044886</v>
      </c>
      <c r="C630" s="6" t="str">
        <f t="shared" si="36"/>
        <v>Spiritual Site</v>
      </c>
      <c r="D630" s="6" t="str">
        <f t="shared" si="37"/>
        <v>Spiritual Site - Sto:lo-473</v>
      </c>
      <c r="E630" s="6" t="str">
        <f t="shared" si="38"/>
        <v>Spiritual Practice Area / Resource Harvesting - Ceremonial Area (Bathing at Silverhope Creek); Terrestrial Harvesting “kinnickinnick/bearberry leaves for medicine; past, present, and planned future year-round use” CHOA p. 18-19. 
Stó:lō</v>
      </c>
      <c r="F630" s="6" t="s">
        <v>1717</v>
      </c>
      <c r="G630" s="6" t="str">
        <f t="shared" si="39"/>
        <v>Land</v>
      </c>
      <c r="K630" s="6">
        <v>1044804.47</v>
      </c>
      <c r="L630" s="6">
        <v>1044884.477</v>
      </c>
      <c r="M630" s="6">
        <v>611319</v>
      </c>
      <c r="N630" s="6">
        <v>5469301</v>
      </c>
      <c r="O630" s="6" t="s">
        <v>1114</v>
      </c>
      <c r="P630" s="6" t="s">
        <v>1330</v>
      </c>
      <c r="Q630" s="6" t="s">
        <v>902</v>
      </c>
      <c r="R630" s="6">
        <v>0</v>
      </c>
      <c r="S630" s="6" t="s">
        <v>1733</v>
      </c>
      <c r="T630" s="6" t="s">
        <v>1730</v>
      </c>
      <c r="U630" s="6" t="s">
        <v>1331</v>
      </c>
      <c r="W630" s="6" t="s">
        <v>954</v>
      </c>
      <c r="X630" s="6" t="s">
        <v>1131</v>
      </c>
      <c r="Y630" s="6" t="s">
        <v>906</v>
      </c>
      <c r="Z630" s="6" t="s">
        <v>907</v>
      </c>
      <c r="AA630" s="7">
        <v>44597</v>
      </c>
      <c r="AB630" s="6" t="s">
        <v>908</v>
      </c>
      <c r="AC630" s="6" t="s">
        <v>1140</v>
      </c>
      <c r="AD630" s="6" t="s">
        <v>1140</v>
      </c>
      <c r="AE630" s="6" t="s">
        <v>1140</v>
      </c>
      <c r="AF630" s="6" t="s">
        <v>1140</v>
      </c>
      <c r="AJ630" s="6">
        <v>611239</v>
      </c>
      <c r="AK630" s="6">
        <v>5469300</v>
      </c>
      <c r="AP630" s="6" t="s">
        <v>1637</v>
      </c>
      <c r="AQ630" s="6">
        <v>232</v>
      </c>
      <c r="AR630" s="6">
        <v>86</v>
      </c>
    </row>
    <row r="631" spans="1:44" x14ac:dyDescent="0.2">
      <c r="A631" s="6">
        <v>1041579</v>
      </c>
      <c r="B631" s="6">
        <v>1043158</v>
      </c>
      <c r="C631" s="6" t="str">
        <f t="shared" si="36"/>
        <v>Spiritual Site</v>
      </c>
      <c r="D631" s="6" t="str">
        <f t="shared" si="37"/>
        <v>Spiritual Site - Sto:lo-509</v>
      </c>
      <c r="E631" s="6" t="str">
        <f t="shared" si="38"/>
        <v>Sxwōxwiyám - X̠éyt, St'am'ya (Hope Mountain) CHOA p. 10 
Stó:lō</v>
      </c>
      <c r="F631" s="6" t="s">
        <v>1717</v>
      </c>
      <c r="G631" s="6" t="str">
        <f t="shared" si="39"/>
        <v>Land</v>
      </c>
      <c r="K631" s="6">
        <v>1041578.829</v>
      </c>
      <c r="L631" s="6">
        <v>1043157.564</v>
      </c>
      <c r="M631" s="6">
        <v>614039</v>
      </c>
      <c r="N631" s="6">
        <v>5470090</v>
      </c>
      <c r="O631" s="6" t="s">
        <v>1114</v>
      </c>
      <c r="P631" s="6" t="s">
        <v>1291</v>
      </c>
      <c r="Q631" s="6" t="s">
        <v>902</v>
      </c>
      <c r="R631" s="6">
        <v>0</v>
      </c>
      <c r="S631" s="6" t="s">
        <v>1733</v>
      </c>
      <c r="T631" s="6" t="s">
        <v>1730</v>
      </c>
      <c r="U631" s="6" t="s">
        <v>1292</v>
      </c>
      <c r="W631" s="6" t="s">
        <v>954</v>
      </c>
      <c r="X631" s="6" t="s">
        <v>1131</v>
      </c>
      <c r="Y631" s="6" t="s">
        <v>906</v>
      </c>
      <c r="Z631" s="6" t="s">
        <v>907</v>
      </c>
      <c r="AA631" s="7">
        <v>44597</v>
      </c>
      <c r="AB631" s="6" t="s">
        <v>908</v>
      </c>
      <c r="AC631" s="6" t="s">
        <v>1293</v>
      </c>
      <c r="AD631" s="6" t="s">
        <v>1293</v>
      </c>
      <c r="AE631" s="6" t="s">
        <v>1293</v>
      </c>
      <c r="AF631" s="6" t="s">
        <v>1293</v>
      </c>
      <c r="AJ631" s="6">
        <v>612651</v>
      </c>
      <c r="AK631" s="6">
        <v>5469691</v>
      </c>
      <c r="AP631" s="6" t="s">
        <v>1637</v>
      </c>
    </row>
    <row r="632" spans="1:44" x14ac:dyDescent="0.2">
      <c r="A632" s="6">
        <v>1041579</v>
      </c>
      <c r="B632" s="6">
        <v>1043158</v>
      </c>
      <c r="C632" s="6" t="str">
        <f t="shared" si="36"/>
        <v>Spiritual Site</v>
      </c>
      <c r="D632" s="6" t="str">
        <f t="shared" si="37"/>
        <v>Spiritual Site - Sto:lo-509</v>
      </c>
      <c r="E632" s="6" t="str">
        <f t="shared" si="38"/>
        <v>Sxwōxwiyám - X̠éyt, St'am'ya (Hope Mountain) CHOA p. 10 
Stó:lō</v>
      </c>
      <c r="F632" s="6" t="s">
        <v>1717</v>
      </c>
      <c r="G632" s="6" t="str">
        <f t="shared" si="39"/>
        <v>Land</v>
      </c>
      <c r="K632" s="6">
        <v>1041578.829</v>
      </c>
      <c r="L632" s="6">
        <v>1043157.564</v>
      </c>
      <c r="M632" s="6">
        <v>614039</v>
      </c>
      <c r="N632" s="6">
        <v>5470090</v>
      </c>
      <c r="O632" s="6" t="s">
        <v>1114</v>
      </c>
      <c r="P632" s="6" t="s">
        <v>1291</v>
      </c>
      <c r="Q632" s="6" t="s">
        <v>902</v>
      </c>
      <c r="R632" s="6">
        <v>0</v>
      </c>
      <c r="S632" s="6" t="s">
        <v>1733</v>
      </c>
      <c r="T632" s="6" t="s">
        <v>1730</v>
      </c>
      <c r="U632" s="6" t="s">
        <v>1292</v>
      </c>
      <c r="W632" s="6" t="s">
        <v>954</v>
      </c>
      <c r="X632" s="6" t="s">
        <v>1131</v>
      </c>
      <c r="Y632" s="6" t="s">
        <v>906</v>
      </c>
      <c r="Z632" s="6" t="s">
        <v>907</v>
      </c>
      <c r="AA632" s="7">
        <v>44597</v>
      </c>
      <c r="AB632" s="6" t="s">
        <v>908</v>
      </c>
      <c r="AC632" s="6" t="s">
        <v>1293</v>
      </c>
      <c r="AD632" s="6" t="s">
        <v>1293</v>
      </c>
      <c r="AE632" s="6" t="s">
        <v>1293</v>
      </c>
      <c r="AF632" s="6" t="s">
        <v>1293</v>
      </c>
      <c r="AJ632" s="6">
        <v>612651</v>
      </c>
      <c r="AK632" s="6">
        <v>5469691</v>
      </c>
      <c r="AP632" s="6" t="s">
        <v>1637</v>
      </c>
    </row>
    <row r="633" spans="1:44" x14ac:dyDescent="0.2">
      <c r="A633" s="6">
        <v>1041579</v>
      </c>
      <c r="B633" s="6">
        <v>1043158</v>
      </c>
      <c r="C633" s="6" t="str">
        <f t="shared" si="36"/>
        <v>Spiritual Site</v>
      </c>
      <c r="D633" s="6" t="str">
        <f t="shared" si="37"/>
        <v>Spiritual Site - Sto:lo-509</v>
      </c>
      <c r="E633" s="6" t="str">
        <f t="shared" si="38"/>
        <v>Sxwōxwiyám - X̠éyt, St'am'ya (Hope Mountain) CHOA p. 10 
Stó:lō</v>
      </c>
      <c r="F633" s="6" t="s">
        <v>1717</v>
      </c>
      <c r="G633" s="6" t="str">
        <f t="shared" si="39"/>
        <v>Land</v>
      </c>
      <c r="K633" s="6">
        <v>1041578.829</v>
      </c>
      <c r="L633" s="6">
        <v>1043157.564</v>
      </c>
      <c r="M633" s="6">
        <v>614039</v>
      </c>
      <c r="N633" s="6">
        <v>5470090</v>
      </c>
      <c r="O633" s="6" t="s">
        <v>1114</v>
      </c>
      <c r="P633" s="6" t="s">
        <v>1291</v>
      </c>
      <c r="Q633" s="6" t="s">
        <v>902</v>
      </c>
      <c r="R633" s="6">
        <v>0</v>
      </c>
      <c r="S633" s="6" t="s">
        <v>1733</v>
      </c>
      <c r="T633" s="6" t="s">
        <v>1730</v>
      </c>
      <c r="U633" s="6" t="s">
        <v>1292</v>
      </c>
      <c r="W633" s="6" t="s">
        <v>954</v>
      </c>
      <c r="X633" s="6" t="s">
        <v>1131</v>
      </c>
      <c r="Y633" s="6" t="s">
        <v>906</v>
      </c>
      <c r="Z633" s="6" t="s">
        <v>907</v>
      </c>
      <c r="AA633" s="7">
        <v>44597</v>
      </c>
      <c r="AB633" s="6" t="s">
        <v>908</v>
      </c>
      <c r="AC633" s="6" t="s">
        <v>1293</v>
      </c>
      <c r="AD633" s="6" t="s">
        <v>1293</v>
      </c>
      <c r="AE633" s="6" t="s">
        <v>1293</v>
      </c>
      <c r="AF633" s="6" t="s">
        <v>1293</v>
      </c>
      <c r="AJ633" s="6">
        <v>612651</v>
      </c>
      <c r="AK633" s="6">
        <v>5469691</v>
      </c>
      <c r="AP633" s="6" t="s">
        <v>1637</v>
      </c>
      <c r="AQ633" s="6">
        <v>75</v>
      </c>
    </row>
    <row r="634" spans="1:44" x14ac:dyDescent="0.2">
      <c r="A634" s="6">
        <v>1041579</v>
      </c>
      <c r="B634" s="6">
        <v>1043158</v>
      </c>
      <c r="C634" s="6" t="str">
        <f t="shared" si="36"/>
        <v>Cultural Site</v>
      </c>
      <c r="D634" s="6" t="str">
        <f t="shared" si="37"/>
        <v>Cultural Site - Sto:lo-509</v>
      </c>
      <c r="E634" s="6" t="str">
        <f t="shared" si="38"/>
        <v>Sxwōxwiyám - X̠éyt, St'am'ya (Hope Mountain) CHOA p. 10 
Stó:lō</v>
      </c>
      <c r="F634" s="6" t="s">
        <v>1717</v>
      </c>
      <c r="G634" s="6" t="str">
        <f t="shared" si="39"/>
        <v>Land</v>
      </c>
      <c r="K634" s="6">
        <v>1041578.829</v>
      </c>
      <c r="L634" s="6">
        <v>1043157.564</v>
      </c>
      <c r="M634" s="6">
        <v>614039</v>
      </c>
      <c r="N634" s="6">
        <v>5470090</v>
      </c>
      <c r="O634" s="6" t="s">
        <v>1114</v>
      </c>
      <c r="P634" s="6" t="s">
        <v>1291</v>
      </c>
      <c r="Q634" s="6" t="s">
        <v>902</v>
      </c>
      <c r="R634" s="6">
        <v>0</v>
      </c>
      <c r="S634" s="6" t="s">
        <v>1733</v>
      </c>
      <c r="T634" s="6" t="s">
        <v>1720</v>
      </c>
      <c r="U634" s="6" t="s">
        <v>1292</v>
      </c>
      <c r="W634" s="6" t="s">
        <v>954</v>
      </c>
      <c r="X634" s="6" t="s">
        <v>1131</v>
      </c>
      <c r="Y634" s="6" t="s">
        <v>906</v>
      </c>
      <c r="Z634" s="6" t="s">
        <v>907</v>
      </c>
      <c r="AA634" s="7">
        <v>44597</v>
      </c>
      <c r="AB634" s="6" t="s">
        <v>908</v>
      </c>
      <c r="AC634" s="6" t="s">
        <v>1293</v>
      </c>
      <c r="AD634" s="6" t="s">
        <v>1293</v>
      </c>
      <c r="AE634" s="6" t="s">
        <v>1293</v>
      </c>
      <c r="AF634" s="6" t="s">
        <v>1293</v>
      </c>
      <c r="AJ634" s="6">
        <v>612651</v>
      </c>
      <c r="AK634" s="6">
        <v>5469691</v>
      </c>
      <c r="AP634" s="6" t="s">
        <v>1637</v>
      </c>
      <c r="AQ634" s="6">
        <v>221</v>
      </c>
      <c r="AR634" s="6">
        <v>75</v>
      </c>
    </row>
    <row r="635" spans="1:44" x14ac:dyDescent="0.2">
      <c r="A635" s="6">
        <v>1014918</v>
      </c>
      <c r="B635" s="6">
        <v>1015104</v>
      </c>
      <c r="C635" s="6" t="str">
        <f t="shared" si="36"/>
        <v>Cultural Site</v>
      </c>
      <c r="D635" s="6" t="str">
        <f t="shared" si="37"/>
        <v>Cultural Site - SIB-11a</v>
      </c>
      <c r="E635" s="6" t="str">
        <f t="shared" si="38"/>
        <v>Traditional Use Area - Unknown use (possible Fishing, Plant Harvesting, Hunting or Habitation Site (in that order): Not mapped in Firelight Report
Shackan Indian Band</v>
      </c>
      <c r="F635" s="6" t="s">
        <v>1717</v>
      </c>
      <c r="G635" s="6" t="str">
        <f t="shared" si="39"/>
        <v>Land</v>
      </c>
      <c r="K635" s="6">
        <v>1014909.899</v>
      </c>
      <c r="L635" s="6">
        <v>1015100.259</v>
      </c>
      <c r="M635" s="6">
        <v>629866</v>
      </c>
      <c r="N635" s="6">
        <v>5484205</v>
      </c>
      <c r="O635" s="6" t="s">
        <v>900</v>
      </c>
      <c r="P635" s="6" t="s">
        <v>948</v>
      </c>
      <c r="Q635" s="6" t="s">
        <v>902</v>
      </c>
      <c r="R635" s="6">
        <v>0</v>
      </c>
      <c r="S635" s="6" t="s">
        <v>1733</v>
      </c>
      <c r="T635" s="6" t="s">
        <v>1720</v>
      </c>
      <c r="U635" s="6" t="s">
        <v>949</v>
      </c>
      <c r="W635" s="6" t="s">
        <v>950</v>
      </c>
      <c r="X635" s="6" t="s">
        <v>905</v>
      </c>
      <c r="Y635" s="6" t="s">
        <v>906</v>
      </c>
      <c r="Z635" s="6" t="s">
        <v>907</v>
      </c>
      <c r="AA635" s="7">
        <v>44597</v>
      </c>
      <c r="AB635" s="6" t="s">
        <v>908</v>
      </c>
      <c r="AC635" s="6" t="s">
        <v>951</v>
      </c>
      <c r="AD635" s="6" t="s">
        <v>951</v>
      </c>
      <c r="AE635" s="6" t="s">
        <v>951</v>
      </c>
      <c r="AF635" s="6" t="s">
        <v>951</v>
      </c>
      <c r="AJ635" s="6">
        <v>629713</v>
      </c>
      <c r="AK635" s="6">
        <v>5484150</v>
      </c>
      <c r="AP635" s="6" t="s">
        <v>1640</v>
      </c>
    </row>
    <row r="636" spans="1:44" x14ac:dyDescent="0.2">
      <c r="A636" s="6">
        <v>1014918</v>
      </c>
      <c r="B636" s="6">
        <v>1015104</v>
      </c>
      <c r="C636" s="6" t="str">
        <f t="shared" si="36"/>
        <v>Cultural Site</v>
      </c>
      <c r="D636" s="6" t="str">
        <f t="shared" si="37"/>
        <v>Cultural Site - SIB-11a</v>
      </c>
      <c r="E636" s="6" t="str">
        <f t="shared" si="38"/>
        <v>Traditional Use Area - Unknown use (possible Fishing, Plant Harvesting, Hunting or Habitation Site (in that order): Not mapped in Firelight Report
Shackan Indian Band</v>
      </c>
      <c r="F636" s="6" t="s">
        <v>1717</v>
      </c>
      <c r="G636" s="6" t="str">
        <f t="shared" si="39"/>
        <v>Land</v>
      </c>
      <c r="K636" s="6">
        <v>1014909.899</v>
      </c>
      <c r="L636" s="6">
        <v>1015100.259</v>
      </c>
      <c r="M636" s="6">
        <v>629866</v>
      </c>
      <c r="N636" s="6">
        <v>5484205</v>
      </c>
      <c r="O636" s="6" t="s">
        <v>900</v>
      </c>
      <c r="P636" s="6" t="s">
        <v>948</v>
      </c>
      <c r="Q636" s="6" t="s">
        <v>902</v>
      </c>
      <c r="R636" s="6">
        <v>0</v>
      </c>
      <c r="S636" s="6" t="s">
        <v>1733</v>
      </c>
      <c r="T636" s="6" t="s">
        <v>1720</v>
      </c>
      <c r="U636" s="6" t="s">
        <v>949</v>
      </c>
      <c r="W636" s="6" t="s">
        <v>950</v>
      </c>
      <c r="X636" s="6" t="s">
        <v>905</v>
      </c>
      <c r="Y636" s="6" t="s">
        <v>906</v>
      </c>
      <c r="Z636" s="6" t="s">
        <v>907</v>
      </c>
      <c r="AA636" s="7">
        <v>44597</v>
      </c>
      <c r="AB636" s="6" t="s">
        <v>908</v>
      </c>
      <c r="AC636" s="6" t="s">
        <v>951</v>
      </c>
      <c r="AD636" s="6" t="s">
        <v>951</v>
      </c>
      <c r="AE636" s="6" t="s">
        <v>951</v>
      </c>
      <c r="AF636" s="6" t="s">
        <v>951</v>
      </c>
      <c r="AJ636" s="6">
        <v>629713</v>
      </c>
      <c r="AK636" s="6">
        <v>5484150</v>
      </c>
      <c r="AP636" s="6" t="s">
        <v>1640</v>
      </c>
    </row>
    <row r="637" spans="1:44" x14ac:dyDescent="0.2">
      <c r="A637" s="6">
        <v>1014918</v>
      </c>
      <c r="B637" s="6">
        <v>1015104</v>
      </c>
      <c r="C637" s="6" t="str">
        <f t="shared" si="36"/>
        <v>Cultural Site</v>
      </c>
      <c r="D637" s="6" t="str">
        <f t="shared" si="37"/>
        <v>Cultural Site - SIB-11a</v>
      </c>
      <c r="E637" s="6" t="str">
        <f t="shared" si="38"/>
        <v>Traditional Use Area - Unknown use (possible Fishing, Plant Harvesting, Hunting or Habitation Site (in that order): Not mapped in Firelight Report
Shackan Indian Band</v>
      </c>
      <c r="F637" s="6" t="s">
        <v>1717</v>
      </c>
      <c r="G637" s="6" t="str">
        <f t="shared" si="39"/>
        <v>Land</v>
      </c>
      <c r="K637" s="6">
        <v>1014909.899</v>
      </c>
      <c r="L637" s="6">
        <v>1015100.259</v>
      </c>
      <c r="M637" s="6">
        <v>629866</v>
      </c>
      <c r="N637" s="6">
        <v>5484205</v>
      </c>
      <c r="O637" s="6" t="s">
        <v>900</v>
      </c>
      <c r="P637" s="6" t="s">
        <v>948</v>
      </c>
      <c r="Q637" s="6" t="s">
        <v>902</v>
      </c>
      <c r="R637" s="6">
        <v>0</v>
      </c>
      <c r="S637" s="6" t="s">
        <v>1733</v>
      </c>
      <c r="T637" s="6" t="s">
        <v>1720</v>
      </c>
      <c r="U637" s="6" t="s">
        <v>949</v>
      </c>
      <c r="W637" s="6" t="s">
        <v>950</v>
      </c>
      <c r="X637" s="6" t="s">
        <v>905</v>
      </c>
      <c r="Y637" s="6" t="s">
        <v>906</v>
      </c>
      <c r="Z637" s="6" t="s">
        <v>907</v>
      </c>
      <c r="AA637" s="7">
        <v>44597</v>
      </c>
      <c r="AB637" s="6" t="s">
        <v>908</v>
      </c>
      <c r="AC637" s="6" t="s">
        <v>951</v>
      </c>
      <c r="AD637" s="6" t="s">
        <v>951</v>
      </c>
      <c r="AE637" s="6" t="s">
        <v>951</v>
      </c>
      <c r="AF637" s="6" t="s">
        <v>951</v>
      </c>
      <c r="AJ637" s="6">
        <v>629713</v>
      </c>
      <c r="AK637" s="6">
        <v>5484150</v>
      </c>
      <c r="AP637" s="6" t="s">
        <v>1640</v>
      </c>
      <c r="AQ637" s="6">
        <v>307</v>
      </c>
      <c r="AR637" s="6">
        <v>161</v>
      </c>
    </row>
    <row r="638" spans="1:44" x14ac:dyDescent="0.2">
      <c r="A638" s="6">
        <v>1014918</v>
      </c>
      <c r="B638" s="6">
        <v>1015104</v>
      </c>
      <c r="C638" s="6" t="str">
        <f t="shared" si="36"/>
        <v>Cultural Site</v>
      </c>
      <c r="D638" s="6" t="str">
        <f t="shared" si="37"/>
        <v>Cultural Site - SIB-11a</v>
      </c>
      <c r="E638" s="6" t="str">
        <f t="shared" si="38"/>
        <v>Traditional Use Area - Unknown use (possible Fishing, Plant Harvesting, Hunting or Habitation Site (in that order): Not mapped in Firelight Report
Shackan Indian Band</v>
      </c>
      <c r="F638" s="6" t="s">
        <v>1717</v>
      </c>
      <c r="G638" s="6" t="str">
        <f t="shared" si="39"/>
        <v>Land</v>
      </c>
      <c r="K638" s="6">
        <v>1014909.899</v>
      </c>
      <c r="L638" s="6">
        <v>1015100.259</v>
      </c>
      <c r="M638" s="6">
        <v>629866</v>
      </c>
      <c r="N638" s="6">
        <v>5484205</v>
      </c>
      <c r="O638" s="6" t="s">
        <v>900</v>
      </c>
      <c r="P638" s="6" t="s">
        <v>948</v>
      </c>
      <c r="Q638" s="6" t="s">
        <v>902</v>
      </c>
      <c r="R638" s="6">
        <v>0</v>
      </c>
      <c r="S638" s="6" t="s">
        <v>1733</v>
      </c>
      <c r="T638" s="6" t="s">
        <v>1720</v>
      </c>
      <c r="U638" s="6" t="s">
        <v>949</v>
      </c>
      <c r="W638" s="6" t="s">
        <v>950</v>
      </c>
      <c r="X638" s="6" t="s">
        <v>905</v>
      </c>
      <c r="Y638" s="6" t="s">
        <v>906</v>
      </c>
      <c r="Z638" s="6" t="s">
        <v>907</v>
      </c>
      <c r="AA638" s="7">
        <v>44597</v>
      </c>
      <c r="AB638" s="6" t="s">
        <v>908</v>
      </c>
      <c r="AC638" s="6" t="s">
        <v>951</v>
      </c>
      <c r="AD638" s="6" t="s">
        <v>951</v>
      </c>
      <c r="AE638" s="6" t="s">
        <v>951</v>
      </c>
      <c r="AF638" s="6" t="s">
        <v>951</v>
      </c>
      <c r="AJ638" s="6">
        <v>629713</v>
      </c>
      <c r="AK638" s="6">
        <v>5484150</v>
      </c>
      <c r="AP638" s="6" t="s">
        <v>1640</v>
      </c>
      <c r="AQ638" s="6">
        <v>332</v>
      </c>
    </row>
    <row r="639" spans="1:44" x14ac:dyDescent="0.2">
      <c r="A639" s="6">
        <v>1032769</v>
      </c>
      <c r="B639" s="6">
        <v>1032949</v>
      </c>
      <c r="C639" s="6" t="str">
        <f t="shared" si="36"/>
        <v>Travelway</v>
      </c>
      <c r="D639" s="6" t="str">
        <f t="shared" si="37"/>
        <v>Travelway - SPR5B-TUCKTRA-20201123-F3</v>
      </c>
      <c r="E639" s="6" t="str">
        <f t="shared" si="38"/>
        <v>Trail</v>
      </c>
      <c r="F639" s="6" t="s">
        <v>1717</v>
      </c>
      <c r="G639" s="6" t="str">
        <f t="shared" si="39"/>
        <v>Land</v>
      </c>
      <c r="K639" s="6">
        <v>1032734.938</v>
      </c>
      <c r="L639" s="6">
        <v>1032915.65</v>
      </c>
      <c r="M639" s="6">
        <v>621863</v>
      </c>
      <c r="N639" s="6">
        <v>5471777</v>
      </c>
      <c r="O639" s="6" t="s">
        <v>1114</v>
      </c>
      <c r="P639" s="6" t="s">
        <v>1237</v>
      </c>
      <c r="Q639" s="6" t="s">
        <v>902</v>
      </c>
      <c r="R639" s="6">
        <v>0</v>
      </c>
      <c r="S639" s="6" t="s">
        <v>1733</v>
      </c>
      <c r="T639" s="6" t="s">
        <v>1721</v>
      </c>
      <c r="U639" s="6" t="s">
        <v>1238</v>
      </c>
      <c r="W639" s="6" t="s">
        <v>904</v>
      </c>
      <c r="X639" s="6" t="s">
        <v>1239</v>
      </c>
      <c r="Y639" s="6" t="s">
        <v>906</v>
      </c>
      <c r="Z639" s="6" t="s">
        <v>907</v>
      </c>
      <c r="AA639" s="7">
        <v>44597</v>
      </c>
      <c r="AB639" s="6" t="s">
        <v>908</v>
      </c>
      <c r="AC639" s="6" t="s">
        <v>1240</v>
      </c>
      <c r="AD639" s="6" t="s">
        <v>1240</v>
      </c>
      <c r="AE639" s="6" t="s">
        <v>1240</v>
      </c>
      <c r="AF639" s="6" t="s">
        <v>1240</v>
      </c>
      <c r="AJ639" s="6">
        <v>621738</v>
      </c>
      <c r="AK639" s="6">
        <v>5471700</v>
      </c>
      <c r="AP639" s="6" t="s">
        <v>1663</v>
      </c>
    </row>
    <row r="640" spans="1:44" x14ac:dyDescent="0.2">
      <c r="A640" s="6">
        <v>1032769</v>
      </c>
      <c r="B640" s="6">
        <v>1032949</v>
      </c>
      <c r="C640" s="6" t="str">
        <f t="shared" si="36"/>
        <v>Travelway</v>
      </c>
      <c r="D640" s="6" t="str">
        <f t="shared" si="37"/>
        <v>Travelway - SPR5B-TUCKTRA-20201123-F3</v>
      </c>
      <c r="E640" s="6" t="str">
        <f t="shared" si="38"/>
        <v>Trail</v>
      </c>
      <c r="F640" s="6" t="s">
        <v>1717</v>
      </c>
      <c r="G640" s="6" t="str">
        <f t="shared" si="39"/>
        <v>Land</v>
      </c>
      <c r="K640" s="6">
        <v>1032734.938</v>
      </c>
      <c r="L640" s="6">
        <v>1032915.65</v>
      </c>
      <c r="M640" s="6">
        <v>621863</v>
      </c>
      <c r="N640" s="6">
        <v>5471777</v>
      </c>
      <c r="O640" s="6" t="s">
        <v>1114</v>
      </c>
      <c r="P640" s="6" t="s">
        <v>1237</v>
      </c>
      <c r="Q640" s="6" t="s">
        <v>902</v>
      </c>
      <c r="R640" s="6">
        <v>0</v>
      </c>
      <c r="S640" s="6" t="s">
        <v>1733</v>
      </c>
      <c r="T640" s="6" t="s">
        <v>1721</v>
      </c>
      <c r="U640" s="6" t="s">
        <v>1238</v>
      </c>
      <c r="W640" s="6" t="s">
        <v>904</v>
      </c>
      <c r="X640" s="6" t="s">
        <v>1239</v>
      </c>
      <c r="Y640" s="6" t="s">
        <v>906</v>
      </c>
      <c r="Z640" s="6" t="s">
        <v>907</v>
      </c>
      <c r="AA640" s="7">
        <v>44597</v>
      </c>
      <c r="AB640" s="6" t="s">
        <v>908</v>
      </c>
      <c r="AC640" s="6" t="s">
        <v>1240</v>
      </c>
      <c r="AD640" s="6" t="s">
        <v>1240</v>
      </c>
      <c r="AE640" s="6" t="s">
        <v>1240</v>
      </c>
      <c r="AF640" s="6" t="s">
        <v>1240</v>
      </c>
      <c r="AJ640" s="6">
        <v>621738</v>
      </c>
      <c r="AK640" s="6">
        <v>5471700</v>
      </c>
      <c r="AP640" s="6" t="s">
        <v>1663</v>
      </c>
    </row>
    <row r="641" spans="1:44" x14ac:dyDescent="0.2">
      <c r="A641" s="6">
        <v>1032769</v>
      </c>
      <c r="B641" s="6">
        <v>1032949</v>
      </c>
      <c r="C641" s="6" t="str">
        <f t="shared" si="36"/>
        <v>Travelway</v>
      </c>
      <c r="D641" s="6" t="str">
        <f t="shared" si="37"/>
        <v>Travelway - SPR5B-TUCKTRA-20201123-F3</v>
      </c>
      <c r="E641" s="6" t="str">
        <f t="shared" si="38"/>
        <v>Trail</v>
      </c>
      <c r="F641" s="6" t="s">
        <v>1717</v>
      </c>
      <c r="G641" s="6" t="str">
        <f t="shared" si="39"/>
        <v>Land</v>
      </c>
      <c r="K641" s="6">
        <v>1032734.938</v>
      </c>
      <c r="L641" s="6">
        <v>1032915.65</v>
      </c>
      <c r="M641" s="6">
        <v>621863</v>
      </c>
      <c r="N641" s="6">
        <v>5471777</v>
      </c>
      <c r="O641" s="6" t="s">
        <v>1114</v>
      </c>
      <c r="P641" s="6" t="s">
        <v>1237</v>
      </c>
      <c r="Q641" s="6" t="s">
        <v>902</v>
      </c>
      <c r="R641" s="6">
        <v>0</v>
      </c>
      <c r="S641" s="6" t="s">
        <v>1733</v>
      </c>
      <c r="T641" s="6" t="s">
        <v>1721</v>
      </c>
      <c r="U641" s="6" t="s">
        <v>1238</v>
      </c>
      <c r="W641" s="6" t="s">
        <v>904</v>
      </c>
      <c r="X641" s="6" t="s">
        <v>1239</v>
      </c>
      <c r="Y641" s="6" t="s">
        <v>906</v>
      </c>
      <c r="Z641" s="6" t="s">
        <v>907</v>
      </c>
      <c r="AA641" s="7">
        <v>44597</v>
      </c>
      <c r="AB641" s="6" t="s">
        <v>908</v>
      </c>
      <c r="AC641" s="6" t="s">
        <v>1240</v>
      </c>
      <c r="AD641" s="6" t="s">
        <v>1240</v>
      </c>
      <c r="AE641" s="6" t="s">
        <v>1240</v>
      </c>
      <c r="AF641" s="6" t="s">
        <v>1240</v>
      </c>
      <c r="AJ641" s="6">
        <v>621738</v>
      </c>
      <c r="AK641" s="6">
        <v>5471700</v>
      </c>
      <c r="AP641" s="6" t="s">
        <v>1663</v>
      </c>
      <c r="AQ641" s="6">
        <v>55</v>
      </c>
    </row>
    <row r="642" spans="1:44" x14ac:dyDescent="0.2">
      <c r="A642" s="6">
        <v>1032769</v>
      </c>
      <c r="B642" s="6">
        <v>1032949</v>
      </c>
      <c r="C642" s="6" t="str">
        <f t="shared" si="36"/>
        <v>Travelway</v>
      </c>
      <c r="D642" s="6" t="str">
        <f t="shared" si="37"/>
        <v>Travelway - SPR5B-TUCKTRA-20201123-F3</v>
      </c>
      <c r="E642" s="6" t="str">
        <f t="shared" si="38"/>
        <v>Trail</v>
      </c>
      <c r="F642" s="6" t="s">
        <v>1717</v>
      </c>
      <c r="G642" s="6" t="str">
        <f t="shared" si="39"/>
        <v>Land</v>
      </c>
      <c r="K642" s="6">
        <v>1032734.938</v>
      </c>
      <c r="L642" s="6">
        <v>1032915.65</v>
      </c>
      <c r="M642" s="6">
        <v>621863</v>
      </c>
      <c r="N642" s="6">
        <v>5471777</v>
      </c>
      <c r="O642" s="6" t="s">
        <v>1114</v>
      </c>
      <c r="P642" s="6" t="s">
        <v>1237</v>
      </c>
      <c r="Q642" s="6" t="s">
        <v>902</v>
      </c>
      <c r="R642" s="6">
        <v>0</v>
      </c>
      <c r="S642" s="6" t="s">
        <v>1733</v>
      </c>
      <c r="T642" s="6" t="s">
        <v>1721</v>
      </c>
      <c r="U642" s="6" t="s">
        <v>1238</v>
      </c>
      <c r="W642" s="6" t="s">
        <v>904</v>
      </c>
      <c r="X642" s="6" t="s">
        <v>1239</v>
      </c>
      <c r="Y642" s="6" t="s">
        <v>906</v>
      </c>
      <c r="Z642" s="6" t="s">
        <v>907</v>
      </c>
      <c r="AA642" s="7">
        <v>44597</v>
      </c>
      <c r="AB642" s="6" t="s">
        <v>908</v>
      </c>
      <c r="AC642" s="6" t="s">
        <v>1240</v>
      </c>
      <c r="AD642" s="6" t="s">
        <v>1240</v>
      </c>
      <c r="AE642" s="6" t="s">
        <v>1240</v>
      </c>
      <c r="AF642" s="6" t="s">
        <v>1240</v>
      </c>
      <c r="AJ642" s="6">
        <v>621738</v>
      </c>
      <c r="AK642" s="6">
        <v>5471700</v>
      </c>
      <c r="AP642" s="6" t="s">
        <v>1663</v>
      </c>
      <c r="AQ642" s="6">
        <v>201</v>
      </c>
      <c r="AR642" s="6">
        <v>55</v>
      </c>
    </row>
    <row r="643" spans="1:44" x14ac:dyDescent="0.2">
      <c r="A643" s="6">
        <v>989210</v>
      </c>
      <c r="B643" s="6">
        <v>989639</v>
      </c>
      <c r="C643" s="6" t="str">
        <f t="shared" ref="C643:C698" si="40">T643</f>
        <v>Waterbody</v>
      </c>
      <c r="D643" s="6" t="str">
        <f t="shared" ref="D643:D698" si="41">_xlfn.CONCAT(T643," - ",P643)</f>
        <v>Waterbody - SIB-16</v>
      </c>
      <c r="E643" s="6" t="str">
        <f t="shared" ref="E643:E662" si="42">U643</f>
        <v>Waterbody Avoidance Area - Coquihalla Lakes Area
Shackan Indian Band</v>
      </c>
      <c r="F643" s="6" t="s">
        <v>1717</v>
      </c>
      <c r="G643" s="6" t="str">
        <f t="shared" ref="G643:G679" si="43">S643</f>
        <v>Water</v>
      </c>
      <c r="K643" s="6">
        <v>989213.64910000004</v>
      </c>
      <c r="L643" s="6">
        <v>989642.92859999998</v>
      </c>
      <c r="M643" s="6">
        <v>643964</v>
      </c>
      <c r="N643" s="6">
        <v>5500482</v>
      </c>
      <c r="O643" s="6" t="s">
        <v>900</v>
      </c>
      <c r="P643" s="6" t="s">
        <v>930</v>
      </c>
      <c r="Q643" s="6" t="s">
        <v>902</v>
      </c>
      <c r="R643" s="6">
        <v>0</v>
      </c>
      <c r="S643" s="6" t="s">
        <v>1732</v>
      </c>
      <c r="T643" s="6" t="s">
        <v>1729</v>
      </c>
      <c r="U643" s="6" t="s">
        <v>931</v>
      </c>
      <c r="W643" s="6" t="s">
        <v>904</v>
      </c>
      <c r="X643" s="6" t="s">
        <v>905</v>
      </c>
      <c r="Y643" s="6" t="s">
        <v>1161</v>
      </c>
      <c r="Z643" s="6" t="s">
        <v>907</v>
      </c>
      <c r="AA643" s="7">
        <v>44595</v>
      </c>
      <c r="AB643" s="6" t="s">
        <v>908</v>
      </c>
      <c r="AC643" s="6" t="s">
        <v>932</v>
      </c>
      <c r="AD643" s="6" t="s">
        <v>932</v>
      </c>
      <c r="AE643" s="6" t="s">
        <v>932</v>
      </c>
      <c r="AF643" s="6" t="s">
        <v>932</v>
      </c>
      <c r="AJ643" s="6">
        <v>643738</v>
      </c>
      <c r="AK643" s="6">
        <v>5500118</v>
      </c>
      <c r="AP643" s="6" t="s">
        <v>1622</v>
      </c>
    </row>
    <row r="644" spans="1:44" x14ac:dyDescent="0.2">
      <c r="A644" s="6">
        <v>989210</v>
      </c>
      <c r="B644" s="6">
        <v>989639</v>
      </c>
      <c r="C644" s="6" t="str">
        <f t="shared" si="40"/>
        <v>Waterbody</v>
      </c>
      <c r="D644" s="6" t="str">
        <f t="shared" si="41"/>
        <v>Waterbody - SIB-16</v>
      </c>
      <c r="E644" s="6" t="str">
        <f t="shared" si="42"/>
        <v>Waterbody Avoidance Area - Coquihalla Lakes Area
Shackan Indian Band</v>
      </c>
      <c r="F644" s="6" t="s">
        <v>1717</v>
      </c>
      <c r="G644" s="6" t="str">
        <f t="shared" si="43"/>
        <v>Water</v>
      </c>
      <c r="K644" s="6">
        <v>989213.64910000004</v>
      </c>
      <c r="L644" s="6">
        <v>989642.92859999998</v>
      </c>
      <c r="M644" s="6">
        <v>643964</v>
      </c>
      <c r="N644" s="6">
        <v>5500482</v>
      </c>
      <c r="O644" s="6" t="s">
        <v>900</v>
      </c>
      <c r="P644" s="6" t="s">
        <v>930</v>
      </c>
      <c r="Q644" s="6" t="s">
        <v>902</v>
      </c>
      <c r="R644" s="6">
        <v>0</v>
      </c>
      <c r="S644" s="6" t="s">
        <v>1732</v>
      </c>
      <c r="T644" s="6" t="s">
        <v>1729</v>
      </c>
      <c r="U644" s="6" t="s">
        <v>931</v>
      </c>
      <c r="W644" s="6" t="s">
        <v>904</v>
      </c>
      <c r="X644" s="6" t="s">
        <v>905</v>
      </c>
      <c r="Y644" s="6" t="s">
        <v>1161</v>
      </c>
      <c r="Z644" s="6" t="s">
        <v>907</v>
      </c>
      <c r="AA644" s="7">
        <v>44595</v>
      </c>
      <c r="AB644" s="6" t="s">
        <v>908</v>
      </c>
      <c r="AC644" s="6" t="s">
        <v>932</v>
      </c>
      <c r="AD644" s="6" t="s">
        <v>932</v>
      </c>
      <c r="AE644" s="6" t="s">
        <v>932</v>
      </c>
      <c r="AF644" s="6" t="s">
        <v>932</v>
      </c>
      <c r="AJ644" s="6">
        <v>643738</v>
      </c>
      <c r="AK644" s="6">
        <v>5500118</v>
      </c>
      <c r="AP644" s="6" t="s">
        <v>1622</v>
      </c>
    </row>
    <row r="645" spans="1:44" x14ac:dyDescent="0.2">
      <c r="A645" s="6">
        <v>989210</v>
      </c>
      <c r="B645" s="6">
        <v>989639</v>
      </c>
      <c r="C645" s="6" t="str">
        <f t="shared" si="40"/>
        <v>Waterbody</v>
      </c>
      <c r="D645" s="6" t="str">
        <f t="shared" si="41"/>
        <v>Waterbody - SIB-16</v>
      </c>
      <c r="E645" s="6" t="str">
        <f t="shared" si="42"/>
        <v>Waterbody Avoidance Area - Coquihalla Lakes Area
Shackan Indian Band</v>
      </c>
      <c r="F645" s="6" t="s">
        <v>1717</v>
      </c>
      <c r="G645" s="6" t="str">
        <f t="shared" si="43"/>
        <v>Water</v>
      </c>
      <c r="K645" s="6">
        <v>989213.64910000004</v>
      </c>
      <c r="L645" s="6">
        <v>989642.92859999998</v>
      </c>
      <c r="M645" s="6">
        <v>643964</v>
      </c>
      <c r="N645" s="6">
        <v>5500482</v>
      </c>
      <c r="O645" s="6" t="s">
        <v>900</v>
      </c>
      <c r="P645" s="6" t="s">
        <v>930</v>
      </c>
      <c r="Q645" s="6" t="s">
        <v>902</v>
      </c>
      <c r="R645" s="6">
        <v>0</v>
      </c>
      <c r="S645" s="6" t="s">
        <v>1732</v>
      </c>
      <c r="T645" s="6" t="s">
        <v>1729</v>
      </c>
      <c r="U645" s="6" t="s">
        <v>931</v>
      </c>
      <c r="W645" s="6" t="s">
        <v>904</v>
      </c>
      <c r="X645" s="6" t="s">
        <v>905</v>
      </c>
      <c r="Y645" s="6" t="s">
        <v>1161</v>
      </c>
      <c r="Z645" s="6" t="s">
        <v>907</v>
      </c>
      <c r="AA645" s="7">
        <v>44595</v>
      </c>
      <c r="AB645" s="6" t="s">
        <v>908</v>
      </c>
      <c r="AC645" s="6" t="s">
        <v>932</v>
      </c>
      <c r="AD645" s="6" t="s">
        <v>932</v>
      </c>
      <c r="AE645" s="6" t="s">
        <v>932</v>
      </c>
      <c r="AF645" s="6" t="s">
        <v>932</v>
      </c>
      <c r="AJ645" s="6">
        <v>643738</v>
      </c>
      <c r="AK645" s="6">
        <v>5500118</v>
      </c>
      <c r="AP645" s="6" t="s">
        <v>1622</v>
      </c>
      <c r="AQ645" s="6">
        <v>301</v>
      </c>
      <c r="AR645" s="6">
        <v>155</v>
      </c>
    </row>
    <row r="646" spans="1:44" x14ac:dyDescent="0.2">
      <c r="A646" s="6">
        <v>989210</v>
      </c>
      <c r="B646" s="6">
        <v>989639</v>
      </c>
      <c r="C646" s="6" t="str">
        <f t="shared" si="40"/>
        <v>Waterbody</v>
      </c>
      <c r="D646" s="6" t="str">
        <f t="shared" si="41"/>
        <v>Waterbody - SIB-16</v>
      </c>
      <c r="E646" s="6" t="str">
        <f t="shared" si="42"/>
        <v>Waterbody Avoidance Area - Coquihalla Lakes Area
Shackan Indian Band</v>
      </c>
      <c r="F646" s="6" t="s">
        <v>1717</v>
      </c>
      <c r="G646" s="6" t="str">
        <f t="shared" si="43"/>
        <v>Water</v>
      </c>
      <c r="K646" s="6">
        <v>989213.64910000004</v>
      </c>
      <c r="L646" s="6">
        <v>989642.92859999998</v>
      </c>
      <c r="M646" s="6">
        <v>643964</v>
      </c>
      <c r="N646" s="6">
        <v>5500482</v>
      </c>
      <c r="O646" s="6" t="s">
        <v>900</v>
      </c>
      <c r="P646" s="6" t="s">
        <v>930</v>
      </c>
      <c r="Q646" s="6" t="s">
        <v>902</v>
      </c>
      <c r="R646" s="6">
        <v>0</v>
      </c>
      <c r="S646" s="6" t="s">
        <v>1732</v>
      </c>
      <c r="T646" s="6" t="s">
        <v>1729</v>
      </c>
      <c r="U646" s="6" t="s">
        <v>931</v>
      </c>
      <c r="W646" s="6" t="s">
        <v>904</v>
      </c>
      <c r="X646" s="6" t="s">
        <v>905</v>
      </c>
      <c r="Y646" s="6" t="s">
        <v>1161</v>
      </c>
      <c r="Z646" s="6" t="s">
        <v>907</v>
      </c>
      <c r="AA646" s="7">
        <v>44595</v>
      </c>
      <c r="AB646" s="6" t="s">
        <v>908</v>
      </c>
      <c r="AC646" s="6" t="s">
        <v>932</v>
      </c>
      <c r="AD646" s="6" t="s">
        <v>932</v>
      </c>
      <c r="AE646" s="6" t="s">
        <v>932</v>
      </c>
      <c r="AF646" s="6" t="s">
        <v>932</v>
      </c>
      <c r="AJ646" s="6">
        <v>643738</v>
      </c>
      <c r="AK646" s="6">
        <v>5500118</v>
      </c>
      <c r="AP646" s="6" t="s">
        <v>1622</v>
      </c>
      <c r="AQ646" s="6">
        <v>326</v>
      </c>
    </row>
    <row r="647" spans="1:44" x14ac:dyDescent="0.2">
      <c r="A647" s="6">
        <v>1048738</v>
      </c>
      <c r="B647" s="6">
        <v>1052868</v>
      </c>
      <c r="C647" s="6" t="str">
        <f t="shared" si="40"/>
        <v>Waterbody</v>
      </c>
      <c r="D647" s="6" t="str">
        <f t="shared" si="41"/>
        <v>Waterbody - SIB-14</v>
      </c>
      <c r="E647" s="6" t="str">
        <f t="shared" si="42"/>
        <v>Waterbody Avoidance Area - Fraser River Area
Shackan Indian Band</v>
      </c>
      <c r="F647" s="6" t="s">
        <v>1717</v>
      </c>
      <c r="G647" s="6" t="str">
        <f t="shared" si="43"/>
        <v>Water</v>
      </c>
      <c r="K647" s="6">
        <v>1048767.48</v>
      </c>
      <c r="L647" s="6">
        <v>1052906.33</v>
      </c>
      <c r="M647" s="6">
        <v>607418</v>
      </c>
      <c r="N647" s="6">
        <v>5469105</v>
      </c>
      <c r="O647" s="6" t="s">
        <v>900</v>
      </c>
      <c r="P647" s="6" t="s">
        <v>952</v>
      </c>
      <c r="Q647" s="6" t="s">
        <v>902</v>
      </c>
      <c r="R647" s="6">
        <v>0</v>
      </c>
      <c r="S647" s="6" t="s">
        <v>1732</v>
      </c>
      <c r="T647" s="6" t="s">
        <v>1729</v>
      </c>
      <c r="U647" s="6" t="s">
        <v>953</v>
      </c>
      <c r="W647" s="6" t="s">
        <v>954</v>
      </c>
      <c r="X647" s="6" t="s">
        <v>905</v>
      </c>
      <c r="Y647" s="6" t="s">
        <v>906</v>
      </c>
      <c r="Z647" s="6" t="s">
        <v>907</v>
      </c>
      <c r="AA647" s="7">
        <v>44597</v>
      </c>
      <c r="AB647" s="6" t="s">
        <v>908</v>
      </c>
      <c r="AC647" s="6" t="s">
        <v>955</v>
      </c>
      <c r="AD647" s="6" t="s">
        <v>955</v>
      </c>
      <c r="AE647" s="6" t="s">
        <v>955</v>
      </c>
      <c r="AF647" s="6" t="s">
        <v>955</v>
      </c>
      <c r="AJ647" s="6">
        <v>603651</v>
      </c>
      <c r="AK647" s="6">
        <v>5468050</v>
      </c>
      <c r="AP647" s="6" t="s">
        <v>1640</v>
      </c>
    </row>
    <row r="648" spans="1:44" x14ac:dyDescent="0.2">
      <c r="A648" s="6">
        <v>1048916</v>
      </c>
      <c r="B648" s="6">
        <v>1052670</v>
      </c>
      <c r="C648" s="6" t="str">
        <f t="shared" si="40"/>
        <v>Waterbody</v>
      </c>
      <c r="D648" s="6" t="str">
        <f t="shared" si="41"/>
        <v>Waterbody - SIB-14b</v>
      </c>
      <c r="E648" s="6" t="str">
        <f t="shared" si="42"/>
        <v>Waterbody Avoidance Area - Fraser River Area
Shackan Indian Band</v>
      </c>
      <c r="F648" s="6" t="s">
        <v>1717</v>
      </c>
      <c r="G648" s="6" t="str">
        <f t="shared" si="43"/>
        <v>Water</v>
      </c>
      <c r="K648" s="6">
        <v>1048969.057</v>
      </c>
      <c r="L648" s="6">
        <v>1052711.4240000001</v>
      </c>
      <c r="M648" s="6">
        <v>607274</v>
      </c>
      <c r="N648" s="6">
        <v>5469033</v>
      </c>
      <c r="O648" s="6" t="s">
        <v>900</v>
      </c>
      <c r="P648" s="6" t="s">
        <v>956</v>
      </c>
      <c r="Q648" s="6" t="s">
        <v>902</v>
      </c>
      <c r="R648" s="6">
        <v>0</v>
      </c>
      <c r="S648" s="6" t="s">
        <v>1732</v>
      </c>
      <c r="T648" s="6" t="s">
        <v>1729</v>
      </c>
      <c r="U648" s="6" t="s">
        <v>953</v>
      </c>
      <c r="W648" s="6" t="s">
        <v>954</v>
      </c>
      <c r="X648" s="6" t="s">
        <v>905</v>
      </c>
      <c r="Y648" s="6" t="s">
        <v>906</v>
      </c>
      <c r="Z648" s="6" t="s">
        <v>907</v>
      </c>
      <c r="AA648" s="7">
        <v>44597</v>
      </c>
      <c r="AB648" s="6" t="s">
        <v>908</v>
      </c>
      <c r="AC648" s="6" t="s">
        <v>955</v>
      </c>
      <c r="AD648" s="6" t="s">
        <v>955</v>
      </c>
      <c r="AE648" s="6" t="s">
        <v>955</v>
      </c>
      <c r="AF648" s="6" t="s">
        <v>955</v>
      </c>
      <c r="AJ648" s="6">
        <v>603779</v>
      </c>
      <c r="AK648" s="6">
        <v>5468189</v>
      </c>
      <c r="AP648" s="6" t="s">
        <v>1640</v>
      </c>
    </row>
    <row r="649" spans="1:44" x14ac:dyDescent="0.2">
      <c r="A649" s="6">
        <v>1049654</v>
      </c>
      <c r="B649" s="6">
        <v>1050968</v>
      </c>
      <c r="C649" s="6" t="str">
        <f t="shared" si="40"/>
        <v>Waterbody</v>
      </c>
      <c r="D649" s="6" t="str">
        <f t="shared" si="41"/>
        <v>Waterbody - SIB-15</v>
      </c>
      <c r="E649" s="6" t="str">
        <f t="shared" si="42"/>
        <v>Waterbody Avoidance Area - Fraser River Area
Shackan Indian Band</v>
      </c>
      <c r="F649" s="6" t="s">
        <v>1717</v>
      </c>
      <c r="G649" s="6" t="str">
        <f t="shared" si="43"/>
        <v>Water</v>
      </c>
      <c r="K649" s="6">
        <v>1049260.9950000001</v>
      </c>
      <c r="L649" s="6">
        <v>1051011.2169999999</v>
      </c>
      <c r="M649" s="6">
        <v>606973</v>
      </c>
      <c r="N649" s="6">
        <v>5469055</v>
      </c>
      <c r="O649" s="6" t="s">
        <v>900</v>
      </c>
      <c r="P649" s="6" t="s">
        <v>957</v>
      </c>
      <c r="Q649" s="6" t="s">
        <v>902</v>
      </c>
      <c r="R649" s="6">
        <v>0</v>
      </c>
      <c r="S649" s="6" t="s">
        <v>1732</v>
      </c>
      <c r="T649" s="6" t="s">
        <v>1729</v>
      </c>
      <c r="U649" s="6" t="s">
        <v>953</v>
      </c>
      <c r="W649" s="6" t="s">
        <v>958</v>
      </c>
      <c r="X649" s="6" t="s">
        <v>905</v>
      </c>
      <c r="Y649" s="6" t="s">
        <v>906</v>
      </c>
      <c r="Z649" s="6" t="s">
        <v>907</v>
      </c>
      <c r="AA649" s="7">
        <v>44597</v>
      </c>
      <c r="AB649" s="6" t="s">
        <v>908</v>
      </c>
      <c r="AC649" s="6" t="s">
        <v>955</v>
      </c>
      <c r="AD649" s="6" t="s">
        <v>955</v>
      </c>
      <c r="AE649" s="6" t="s">
        <v>955</v>
      </c>
      <c r="AF649" s="6" t="s">
        <v>955</v>
      </c>
      <c r="AJ649" s="6">
        <v>605252</v>
      </c>
      <c r="AK649" s="6">
        <v>5468817</v>
      </c>
      <c r="AP649" s="6" t="s">
        <v>1640</v>
      </c>
    </row>
    <row r="650" spans="1:44" x14ac:dyDescent="0.2">
      <c r="A650" s="6">
        <v>1051486</v>
      </c>
      <c r="B650" s="6">
        <v>1052346</v>
      </c>
      <c r="C650" s="6" t="str">
        <f t="shared" si="40"/>
        <v>Waterbody</v>
      </c>
      <c r="D650" s="6" t="str">
        <f t="shared" si="41"/>
        <v>Waterbody - SIB-15b</v>
      </c>
      <c r="E650" s="6" t="str">
        <f t="shared" si="42"/>
        <v>Waterbody Avoidance Area - Fraser River Area
Shackan Indian Band</v>
      </c>
      <c r="F650" s="6" t="s">
        <v>1717</v>
      </c>
      <c r="G650" s="6" t="str">
        <f t="shared" si="43"/>
        <v>Water</v>
      </c>
      <c r="K650" s="6">
        <v>1051526.3330000001</v>
      </c>
      <c r="L650" s="6">
        <v>1052384.8759999999</v>
      </c>
      <c r="M650" s="6">
        <v>604743</v>
      </c>
      <c r="N650" s="6">
        <v>5468744</v>
      </c>
      <c r="O650" s="6" t="s">
        <v>900</v>
      </c>
      <c r="P650" s="6" t="s">
        <v>959</v>
      </c>
      <c r="Q650" s="6" t="s">
        <v>902</v>
      </c>
      <c r="R650" s="6">
        <v>0</v>
      </c>
      <c r="S650" s="6" t="s">
        <v>1732</v>
      </c>
      <c r="T650" s="6" t="s">
        <v>1729</v>
      </c>
      <c r="U650" s="6" t="s">
        <v>953</v>
      </c>
      <c r="W650" s="6" t="s">
        <v>954</v>
      </c>
      <c r="X650" s="6" t="s">
        <v>905</v>
      </c>
      <c r="Y650" s="6" t="s">
        <v>906</v>
      </c>
      <c r="Z650" s="6" t="s">
        <v>907</v>
      </c>
      <c r="AA650" s="7">
        <v>44597</v>
      </c>
      <c r="AB650" s="6" t="s">
        <v>908</v>
      </c>
      <c r="AC650" s="6" t="s">
        <v>955</v>
      </c>
      <c r="AD650" s="6" t="s">
        <v>955</v>
      </c>
      <c r="AE650" s="6" t="s">
        <v>955</v>
      </c>
      <c r="AF650" s="6" t="s">
        <v>955</v>
      </c>
      <c r="AJ650" s="6">
        <v>603971</v>
      </c>
      <c r="AK650" s="6">
        <v>5468448</v>
      </c>
      <c r="AP650" s="6" t="s">
        <v>1640</v>
      </c>
    </row>
    <row r="651" spans="1:44" x14ac:dyDescent="0.2">
      <c r="A651" s="6">
        <v>1048738</v>
      </c>
      <c r="B651" s="6">
        <v>1052868</v>
      </c>
      <c r="C651" s="6" t="str">
        <f t="shared" si="40"/>
        <v>Waterbody</v>
      </c>
      <c r="D651" s="6" t="str">
        <f t="shared" si="41"/>
        <v>Waterbody - SIB-14</v>
      </c>
      <c r="E651" s="6" t="str">
        <f t="shared" si="42"/>
        <v>Waterbody Avoidance Area - Fraser River Area
Shackan Indian Band</v>
      </c>
      <c r="F651" s="6" t="s">
        <v>1717</v>
      </c>
      <c r="G651" s="6" t="str">
        <f t="shared" si="43"/>
        <v>Water</v>
      </c>
      <c r="K651" s="6">
        <v>1048767.48</v>
      </c>
      <c r="L651" s="6">
        <v>1052906.33</v>
      </c>
      <c r="M651" s="6">
        <v>607418</v>
      </c>
      <c r="N651" s="6">
        <v>5469105</v>
      </c>
      <c r="O651" s="6" t="s">
        <v>900</v>
      </c>
      <c r="P651" s="6" t="s">
        <v>952</v>
      </c>
      <c r="Q651" s="6" t="s">
        <v>902</v>
      </c>
      <c r="R651" s="6">
        <v>0</v>
      </c>
      <c r="S651" s="6" t="s">
        <v>1732</v>
      </c>
      <c r="T651" s="6" t="s">
        <v>1729</v>
      </c>
      <c r="U651" s="6" t="s">
        <v>953</v>
      </c>
      <c r="W651" s="6" t="s">
        <v>954</v>
      </c>
      <c r="X651" s="6" t="s">
        <v>905</v>
      </c>
      <c r="Y651" s="6" t="s">
        <v>906</v>
      </c>
      <c r="Z651" s="6" t="s">
        <v>907</v>
      </c>
      <c r="AA651" s="7">
        <v>44597</v>
      </c>
      <c r="AB651" s="6" t="s">
        <v>908</v>
      </c>
      <c r="AC651" s="6" t="s">
        <v>955</v>
      </c>
      <c r="AD651" s="6" t="s">
        <v>955</v>
      </c>
      <c r="AE651" s="6" t="s">
        <v>955</v>
      </c>
      <c r="AF651" s="6" t="s">
        <v>955</v>
      </c>
      <c r="AJ651" s="6">
        <v>603651</v>
      </c>
      <c r="AK651" s="6">
        <v>5468050</v>
      </c>
      <c r="AP651" s="6" t="s">
        <v>1640</v>
      </c>
    </row>
    <row r="652" spans="1:44" x14ac:dyDescent="0.2">
      <c r="A652" s="6">
        <v>1048916</v>
      </c>
      <c r="B652" s="6">
        <v>1052670</v>
      </c>
      <c r="C652" s="6" t="str">
        <f t="shared" si="40"/>
        <v>Waterbody</v>
      </c>
      <c r="D652" s="6" t="str">
        <f t="shared" si="41"/>
        <v>Waterbody - SIB-14b</v>
      </c>
      <c r="E652" s="6" t="str">
        <f t="shared" si="42"/>
        <v>Waterbody Avoidance Area - Fraser River Area
Shackan Indian Band</v>
      </c>
      <c r="F652" s="6" t="s">
        <v>1717</v>
      </c>
      <c r="G652" s="6" t="str">
        <f t="shared" si="43"/>
        <v>Water</v>
      </c>
      <c r="K652" s="6">
        <v>1048969.057</v>
      </c>
      <c r="L652" s="6">
        <v>1052711.4240000001</v>
      </c>
      <c r="M652" s="6">
        <v>607274</v>
      </c>
      <c r="N652" s="6">
        <v>5469033</v>
      </c>
      <c r="O652" s="6" t="s">
        <v>900</v>
      </c>
      <c r="P652" s="6" t="s">
        <v>956</v>
      </c>
      <c r="Q652" s="6" t="s">
        <v>902</v>
      </c>
      <c r="R652" s="6">
        <v>0</v>
      </c>
      <c r="S652" s="6" t="s">
        <v>1732</v>
      </c>
      <c r="T652" s="6" t="s">
        <v>1729</v>
      </c>
      <c r="U652" s="6" t="s">
        <v>953</v>
      </c>
      <c r="W652" s="6" t="s">
        <v>954</v>
      </c>
      <c r="X652" s="6" t="s">
        <v>905</v>
      </c>
      <c r="Y652" s="6" t="s">
        <v>906</v>
      </c>
      <c r="Z652" s="6" t="s">
        <v>907</v>
      </c>
      <c r="AA652" s="7">
        <v>44597</v>
      </c>
      <c r="AB652" s="6" t="s">
        <v>908</v>
      </c>
      <c r="AC652" s="6" t="s">
        <v>955</v>
      </c>
      <c r="AD652" s="6" t="s">
        <v>955</v>
      </c>
      <c r="AE652" s="6" t="s">
        <v>955</v>
      </c>
      <c r="AF652" s="6" t="s">
        <v>955</v>
      </c>
      <c r="AJ652" s="6">
        <v>603779</v>
      </c>
      <c r="AK652" s="6">
        <v>5468189</v>
      </c>
      <c r="AP652" s="6" t="s">
        <v>1640</v>
      </c>
    </row>
    <row r="653" spans="1:44" x14ac:dyDescent="0.2">
      <c r="A653" s="6">
        <v>1049654</v>
      </c>
      <c r="B653" s="6">
        <v>1050968</v>
      </c>
      <c r="C653" s="6" t="str">
        <f t="shared" si="40"/>
        <v>Waterbody</v>
      </c>
      <c r="D653" s="6" t="str">
        <f t="shared" si="41"/>
        <v>Waterbody - SIB-15</v>
      </c>
      <c r="E653" s="6" t="str">
        <f t="shared" si="42"/>
        <v>Waterbody Avoidance Area - Fraser River Area
Shackan Indian Band</v>
      </c>
      <c r="F653" s="6" t="s">
        <v>1717</v>
      </c>
      <c r="G653" s="6" t="str">
        <f t="shared" si="43"/>
        <v>Water</v>
      </c>
      <c r="K653" s="6">
        <v>1049260.9950000001</v>
      </c>
      <c r="L653" s="6">
        <v>1051011.2169999999</v>
      </c>
      <c r="M653" s="6">
        <v>606973</v>
      </c>
      <c r="N653" s="6">
        <v>5469055</v>
      </c>
      <c r="O653" s="6" t="s">
        <v>900</v>
      </c>
      <c r="P653" s="6" t="s">
        <v>957</v>
      </c>
      <c r="Q653" s="6" t="s">
        <v>902</v>
      </c>
      <c r="R653" s="6">
        <v>0</v>
      </c>
      <c r="S653" s="6" t="s">
        <v>1732</v>
      </c>
      <c r="T653" s="6" t="s">
        <v>1729</v>
      </c>
      <c r="U653" s="6" t="s">
        <v>953</v>
      </c>
      <c r="W653" s="6" t="s">
        <v>958</v>
      </c>
      <c r="X653" s="6" t="s">
        <v>905</v>
      </c>
      <c r="Y653" s="6" t="s">
        <v>906</v>
      </c>
      <c r="Z653" s="6" t="s">
        <v>907</v>
      </c>
      <c r="AA653" s="7">
        <v>44597</v>
      </c>
      <c r="AB653" s="6" t="s">
        <v>908</v>
      </c>
      <c r="AC653" s="6" t="s">
        <v>955</v>
      </c>
      <c r="AD653" s="6" t="s">
        <v>955</v>
      </c>
      <c r="AE653" s="6" t="s">
        <v>955</v>
      </c>
      <c r="AF653" s="6" t="s">
        <v>955</v>
      </c>
      <c r="AJ653" s="6">
        <v>605252</v>
      </c>
      <c r="AK653" s="6">
        <v>5468817</v>
      </c>
      <c r="AP653" s="6" t="s">
        <v>1640</v>
      </c>
    </row>
    <row r="654" spans="1:44" x14ac:dyDescent="0.2">
      <c r="A654" s="6">
        <v>1051486</v>
      </c>
      <c r="B654" s="6">
        <v>1052346</v>
      </c>
      <c r="C654" s="6" t="str">
        <f t="shared" si="40"/>
        <v>Waterbody</v>
      </c>
      <c r="D654" s="6" t="str">
        <f t="shared" si="41"/>
        <v>Waterbody - SIB-15b</v>
      </c>
      <c r="E654" s="6" t="str">
        <f t="shared" si="42"/>
        <v>Waterbody Avoidance Area - Fraser River Area
Shackan Indian Band</v>
      </c>
      <c r="F654" s="6" t="s">
        <v>1717</v>
      </c>
      <c r="G654" s="6" t="str">
        <f t="shared" si="43"/>
        <v>Water</v>
      </c>
      <c r="K654" s="6">
        <v>1051526.3330000001</v>
      </c>
      <c r="L654" s="6">
        <v>1052384.8759999999</v>
      </c>
      <c r="M654" s="6">
        <v>604743</v>
      </c>
      <c r="N654" s="6">
        <v>5468744</v>
      </c>
      <c r="O654" s="6" t="s">
        <v>900</v>
      </c>
      <c r="P654" s="6" t="s">
        <v>959</v>
      </c>
      <c r="Q654" s="6" t="s">
        <v>902</v>
      </c>
      <c r="R654" s="6">
        <v>0</v>
      </c>
      <c r="S654" s="6" t="s">
        <v>1732</v>
      </c>
      <c r="T654" s="6" t="s">
        <v>1729</v>
      </c>
      <c r="U654" s="6" t="s">
        <v>953</v>
      </c>
      <c r="W654" s="6" t="s">
        <v>954</v>
      </c>
      <c r="X654" s="6" t="s">
        <v>905</v>
      </c>
      <c r="Y654" s="6" t="s">
        <v>906</v>
      </c>
      <c r="Z654" s="6" t="s">
        <v>907</v>
      </c>
      <c r="AA654" s="7">
        <v>44597</v>
      </c>
      <c r="AB654" s="6" t="s">
        <v>908</v>
      </c>
      <c r="AC654" s="6" t="s">
        <v>955</v>
      </c>
      <c r="AD654" s="6" t="s">
        <v>955</v>
      </c>
      <c r="AE654" s="6" t="s">
        <v>955</v>
      </c>
      <c r="AF654" s="6" t="s">
        <v>955</v>
      </c>
      <c r="AJ654" s="6">
        <v>603971</v>
      </c>
      <c r="AK654" s="6">
        <v>5468448</v>
      </c>
      <c r="AP654" s="6" t="s">
        <v>1640</v>
      </c>
    </row>
    <row r="655" spans="1:44" x14ac:dyDescent="0.2">
      <c r="A655" s="6">
        <v>1048738</v>
      </c>
      <c r="B655" s="6">
        <v>1052868</v>
      </c>
      <c r="C655" s="6" t="str">
        <f t="shared" si="40"/>
        <v>Waterbody</v>
      </c>
      <c r="D655" s="6" t="str">
        <f t="shared" si="41"/>
        <v>Waterbody - SIB-14</v>
      </c>
      <c r="E655" s="6" t="str">
        <f t="shared" si="42"/>
        <v>Waterbody Avoidance Area - Fraser River Area
Shackan Indian Band</v>
      </c>
      <c r="F655" s="6" t="s">
        <v>1717</v>
      </c>
      <c r="G655" s="6" t="str">
        <f t="shared" si="43"/>
        <v>Water</v>
      </c>
      <c r="K655" s="6">
        <v>1048767.48</v>
      </c>
      <c r="L655" s="6">
        <v>1052906.33</v>
      </c>
      <c r="M655" s="6">
        <v>607418</v>
      </c>
      <c r="N655" s="6">
        <v>5469105</v>
      </c>
      <c r="O655" s="6" t="s">
        <v>900</v>
      </c>
      <c r="P655" s="6" t="s">
        <v>952</v>
      </c>
      <c r="Q655" s="6" t="s">
        <v>902</v>
      </c>
      <c r="R655" s="6">
        <v>0</v>
      </c>
      <c r="S655" s="6" t="s">
        <v>1732</v>
      </c>
      <c r="T655" s="6" t="s">
        <v>1729</v>
      </c>
      <c r="U655" s="6" t="s">
        <v>953</v>
      </c>
      <c r="W655" s="6" t="s">
        <v>954</v>
      </c>
      <c r="X655" s="6" t="s">
        <v>905</v>
      </c>
      <c r="Y655" s="6" t="s">
        <v>906</v>
      </c>
      <c r="Z655" s="6" t="s">
        <v>907</v>
      </c>
      <c r="AA655" s="7">
        <v>44597</v>
      </c>
      <c r="AB655" s="6" t="s">
        <v>908</v>
      </c>
      <c r="AC655" s="6" t="s">
        <v>955</v>
      </c>
      <c r="AD655" s="6" t="s">
        <v>955</v>
      </c>
      <c r="AE655" s="6" t="s">
        <v>955</v>
      </c>
      <c r="AF655" s="6" t="s">
        <v>955</v>
      </c>
      <c r="AJ655" s="6">
        <v>603651</v>
      </c>
      <c r="AK655" s="6">
        <v>5468050</v>
      </c>
      <c r="AP655" s="6" t="s">
        <v>1640</v>
      </c>
      <c r="AQ655" s="6">
        <v>308</v>
      </c>
      <c r="AR655" s="6">
        <v>162</v>
      </c>
    </row>
    <row r="656" spans="1:44" x14ac:dyDescent="0.2">
      <c r="A656" s="6">
        <v>1048916</v>
      </c>
      <c r="B656" s="6">
        <v>1052670</v>
      </c>
      <c r="C656" s="6" t="str">
        <f t="shared" si="40"/>
        <v>Waterbody</v>
      </c>
      <c r="D656" s="6" t="str">
        <f t="shared" si="41"/>
        <v>Waterbody - SIB-14b</v>
      </c>
      <c r="E656" s="6" t="str">
        <f t="shared" si="42"/>
        <v>Waterbody Avoidance Area - Fraser River Area
Shackan Indian Band</v>
      </c>
      <c r="F656" s="6" t="s">
        <v>1717</v>
      </c>
      <c r="G656" s="6" t="str">
        <f t="shared" si="43"/>
        <v>Water</v>
      </c>
      <c r="K656" s="6">
        <v>1048969.057</v>
      </c>
      <c r="L656" s="6">
        <v>1052711.4240000001</v>
      </c>
      <c r="M656" s="6">
        <v>607274</v>
      </c>
      <c r="N656" s="6">
        <v>5469033</v>
      </c>
      <c r="O656" s="6" t="s">
        <v>900</v>
      </c>
      <c r="P656" s="6" t="s">
        <v>956</v>
      </c>
      <c r="Q656" s="6" t="s">
        <v>902</v>
      </c>
      <c r="R656" s="6">
        <v>0</v>
      </c>
      <c r="S656" s="6" t="s">
        <v>1732</v>
      </c>
      <c r="T656" s="6" t="s">
        <v>1729</v>
      </c>
      <c r="U656" s="6" t="s">
        <v>953</v>
      </c>
      <c r="W656" s="6" t="s">
        <v>954</v>
      </c>
      <c r="X656" s="6" t="s">
        <v>905</v>
      </c>
      <c r="Y656" s="6" t="s">
        <v>906</v>
      </c>
      <c r="Z656" s="6" t="s">
        <v>907</v>
      </c>
      <c r="AA656" s="7">
        <v>44597</v>
      </c>
      <c r="AB656" s="6" t="s">
        <v>908</v>
      </c>
      <c r="AC656" s="6" t="s">
        <v>955</v>
      </c>
      <c r="AD656" s="6" t="s">
        <v>955</v>
      </c>
      <c r="AE656" s="6" t="s">
        <v>955</v>
      </c>
      <c r="AF656" s="6" t="s">
        <v>955</v>
      </c>
      <c r="AJ656" s="6">
        <v>603779</v>
      </c>
      <c r="AK656" s="6">
        <v>5468189</v>
      </c>
      <c r="AP656" s="6" t="s">
        <v>1640</v>
      </c>
      <c r="AQ656" s="6">
        <v>309</v>
      </c>
      <c r="AR656" s="6">
        <v>163</v>
      </c>
    </row>
    <row r="657" spans="1:45" x14ac:dyDescent="0.2">
      <c r="A657" s="6">
        <v>1049654</v>
      </c>
      <c r="B657" s="6">
        <v>1050968</v>
      </c>
      <c r="C657" s="6" t="str">
        <f t="shared" si="40"/>
        <v>Waterbody</v>
      </c>
      <c r="D657" s="6" t="str">
        <f t="shared" si="41"/>
        <v>Waterbody - SIB-15</v>
      </c>
      <c r="E657" s="6" t="str">
        <f t="shared" si="42"/>
        <v>Waterbody Avoidance Area - Fraser River Area
Shackan Indian Band</v>
      </c>
      <c r="F657" s="6" t="s">
        <v>1717</v>
      </c>
      <c r="G657" s="6" t="str">
        <f t="shared" si="43"/>
        <v>Water</v>
      </c>
      <c r="K657" s="6">
        <v>1049260.9950000001</v>
      </c>
      <c r="L657" s="6">
        <v>1051011.2169999999</v>
      </c>
      <c r="M657" s="6">
        <v>606973</v>
      </c>
      <c r="N657" s="6">
        <v>5469055</v>
      </c>
      <c r="O657" s="6" t="s">
        <v>900</v>
      </c>
      <c r="P657" s="6" t="s">
        <v>957</v>
      </c>
      <c r="Q657" s="6" t="s">
        <v>902</v>
      </c>
      <c r="R657" s="6">
        <v>0</v>
      </c>
      <c r="S657" s="6" t="s">
        <v>1732</v>
      </c>
      <c r="T657" s="6" t="s">
        <v>1729</v>
      </c>
      <c r="U657" s="6" t="s">
        <v>953</v>
      </c>
      <c r="W657" s="6" t="s">
        <v>958</v>
      </c>
      <c r="X657" s="6" t="s">
        <v>905</v>
      </c>
      <c r="Y657" s="6" t="s">
        <v>906</v>
      </c>
      <c r="Z657" s="6" t="s">
        <v>907</v>
      </c>
      <c r="AA657" s="7">
        <v>44597</v>
      </c>
      <c r="AB657" s="6" t="s">
        <v>908</v>
      </c>
      <c r="AC657" s="6" t="s">
        <v>955</v>
      </c>
      <c r="AD657" s="6" t="s">
        <v>955</v>
      </c>
      <c r="AE657" s="6" t="s">
        <v>955</v>
      </c>
      <c r="AF657" s="6" t="s">
        <v>955</v>
      </c>
      <c r="AJ657" s="6">
        <v>605252</v>
      </c>
      <c r="AK657" s="6">
        <v>5468817</v>
      </c>
      <c r="AP657" s="6" t="s">
        <v>1640</v>
      </c>
      <c r="AQ657" s="6">
        <v>310</v>
      </c>
      <c r="AR657" s="6">
        <v>164</v>
      </c>
    </row>
    <row r="658" spans="1:45" x14ac:dyDescent="0.2">
      <c r="A658" s="6">
        <v>1051486</v>
      </c>
      <c r="B658" s="6">
        <v>1052346</v>
      </c>
      <c r="C658" s="6" t="str">
        <f t="shared" si="40"/>
        <v>Waterbody</v>
      </c>
      <c r="D658" s="6" t="str">
        <f t="shared" si="41"/>
        <v>Waterbody - SIB-15b</v>
      </c>
      <c r="E658" s="6" t="str">
        <f t="shared" si="42"/>
        <v>Waterbody Avoidance Area - Fraser River Area
Shackan Indian Band</v>
      </c>
      <c r="F658" s="6" t="s">
        <v>1717</v>
      </c>
      <c r="G658" s="6" t="str">
        <f t="shared" si="43"/>
        <v>Water</v>
      </c>
      <c r="K658" s="6">
        <v>1051526.3330000001</v>
      </c>
      <c r="L658" s="6">
        <v>1052384.8759999999</v>
      </c>
      <c r="M658" s="6">
        <v>604743</v>
      </c>
      <c r="N658" s="6">
        <v>5468744</v>
      </c>
      <c r="O658" s="6" t="s">
        <v>900</v>
      </c>
      <c r="P658" s="6" t="s">
        <v>959</v>
      </c>
      <c r="Q658" s="6" t="s">
        <v>902</v>
      </c>
      <c r="R658" s="6">
        <v>0</v>
      </c>
      <c r="S658" s="6" t="s">
        <v>1732</v>
      </c>
      <c r="T658" s="6" t="s">
        <v>1729</v>
      </c>
      <c r="U658" s="6" t="s">
        <v>953</v>
      </c>
      <c r="W658" s="6" t="s">
        <v>954</v>
      </c>
      <c r="X658" s="6" t="s">
        <v>905</v>
      </c>
      <c r="Y658" s="6" t="s">
        <v>906</v>
      </c>
      <c r="Z658" s="6" t="s">
        <v>907</v>
      </c>
      <c r="AA658" s="7">
        <v>44597</v>
      </c>
      <c r="AB658" s="6" t="s">
        <v>908</v>
      </c>
      <c r="AC658" s="6" t="s">
        <v>955</v>
      </c>
      <c r="AD658" s="6" t="s">
        <v>955</v>
      </c>
      <c r="AE658" s="6" t="s">
        <v>955</v>
      </c>
      <c r="AF658" s="6" t="s">
        <v>955</v>
      </c>
      <c r="AJ658" s="6">
        <v>603971</v>
      </c>
      <c r="AK658" s="6">
        <v>5468448</v>
      </c>
      <c r="AP658" s="6" t="s">
        <v>1640</v>
      </c>
      <c r="AQ658" s="6">
        <v>311</v>
      </c>
      <c r="AR658" s="6">
        <v>165</v>
      </c>
    </row>
    <row r="659" spans="1:45" x14ac:dyDescent="0.2">
      <c r="A659" s="6">
        <v>1048738</v>
      </c>
      <c r="B659" s="6">
        <v>1052868</v>
      </c>
      <c r="C659" s="6" t="str">
        <f t="shared" si="40"/>
        <v>Waterbody</v>
      </c>
      <c r="D659" s="6" t="str">
        <f t="shared" si="41"/>
        <v>Waterbody - SIB-14</v>
      </c>
      <c r="E659" s="6" t="str">
        <f t="shared" si="42"/>
        <v>Waterbody Avoidance Area - Fraser River Area
Shackan Indian Band</v>
      </c>
      <c r="F659" s="6" t="s">
        <v>1717</v>
      </c>
      <c r="G659" s="6" t="str">
        <f t="shared" si="43"/>
        <v>Water</v>
      </c>
      <c r="K659" s="6">
        <v>1048767.48</v>
      </c>
      <c r="L659" s="6">
        <v>1052906.33</v>
      </c>
      <c r="M659" s="6">
        <v>607418</v>
      </c>
      <c r="N659" s="6">
        <v>5469105</v>
      </c>
      <c r="O659" s="6" t="s">
        <v>900</v>
      </c>
      <c r="P659" s="6" t="s">
        <v>952</v>
      </c>
      <c r="Q659" s="6" t="s">
        <v>902</v>
      </c>
      <c r="R659" s="6">
        <v>0</v>
      </c>
      <c r="S659" s="6" t="s">
        <v>1732</v>
      </c>
      <c r="T659" s="6" t="s">
        <v>1729</v>
      </c>
      <c r="U659" s="6" t="s">
        <v>953</v>
      </c>
      <c r="W659" s="6" t="s">
        <v>954</v>
      </c>
      <c r="X659" s="6" t="s">
        <v>905</v>
      </c>
      <c r="Y659" s="6" t="s">
        <v>906</v>
      </c>
      <c r="Z659" s="6" t="s">
        <v>907</v>
      </c>
      <c r="AA659" s="7">
        <v>44597</v>
      </c>
      <c r="AB659" s="6" t="s">
        <v>908</v>
      </c>
      <c r="AC659" s="6" t="s">
        <v>955</v>
      </c>
      <c r="AD659" s="6" t="s">
        <v>955</v>
      </c>
      <c r="AE659" s="6" t="s">
        <v>955</v>
      </c>
      <c r="AF659" s="6" t="s">
        <v>955</v>
      </c>
      <c r="AJ659" s="6">
        <v>603651</v>
      </c>
      <c r="AK659" s="6">
        <v>5468050</v>
      </c>
      <c r="AP659" s="6" t="s">
        <v>1640</v>
      </c>
      <c r="AQ659" s="6">
        <v>333</v>
      </c>
    </row>
    <row r="660" spans="1:45" x14ac:dyDescent="0.2">
      <c r="A660" s="6">
        <v>1048916</v>
      </c>
      <c r="B660" s="6">
        <v>1052670</v>
      </c>
      <c r="C660" s="6" t="str">
        <f t="shared" si="40"/>
        <v>Waterbody</v>
      </c>
      <c r="D660" s="6" t="str">
        <f t="shared" si="41"/>
        <v>Waterbody - SIB-14b</v>
      </c>
      <c r="E660" s="6" t="str">
        <f t="shared" si="42"/>
        <v>Waterbody Avoidance Area - Fraser River Area
Shackan Indian Band</v>
      </c>
      <c r="F660" s="6" t="s">
        <v>1717</v>
      </c>
      <c r="G660" s="6" t="str">
        <f t="shared" si="43"/>
        <v>Water</v>
      </c>
      <c r="K660" s="6">
        <v>1048969.057</v>
      </c>
      <c r="L660" s="6">
        <v>1052711.4240000001</v>
      </c>
      <c r="M660" s="6">
        <v>607274</v>
      </c>
      <c r="N660" s="6">
        <v>5469033</v>
      </c>
      <c r="O660" s="6" t="s">
        <v>900</v>
      </c>
      <c r="P660" s="6" t="s">
        <v>956</v>
      </c>
      <c r="Q660" s="6" t="s">
        <v>902</v>
      </c>
      <c r="R660" s="6">
        <v>0</v>
      </c>
      <c r="S660" s="6" t="s">
        <v>1732</v>
      </c>
      <c r="T660" s="6" t="s">
        <v>1729</v>
      </c>
      <c r="U660" s="6" t="s">
        <v>953</v>
      </c>
      <c r="W660" s="6" t="s">
        <v>954</v>
      </c>
      <c r="X660" s="6" t="s">
        <v>905</v>
      </c>
      <c r="Y660" s="6" t="s">
        <v>906</v>
      </c>
      <c r="Z660" s="6" t="s">
        <v>907</v>
      </c>
      <c r="AA660" s="7">
        <v>44597</v>
      </c>
      <c r="AB660" s="6" t="s">
        <v>908</v>
      </c>
      <c r="AC660" s="6" t="s">
        <v>955</v>
      </c>
      <c r="AD660" s="6" t="s">
        <v>955</v>
      </c>
      <c r="AE660" s="6" t="s">
        <v>955</v>
      </c>
      <c r="AF660" s="6" t="s">
        <v>955</v>
      </c>
      <c r="AJ660" s="6">
        <v>603779</v>
      </c>
      <c r="AK660" s="6">
        <v>5468189</v>
      </c>
      <c r="AP660" s="6" t="s">
        <v>1640</v>
      </c>
      <c r="AQ660" s="6">
        <v>334</v>
      </c>
    </row>
    <row r="661" spans="1:45" x14ac:dyDescent="0.2">
      <c r="A661" s="6">
        <v>1049654</v>
      </c>
      <c r="B661" s="6">
        <v>1050968</v>
      </c>
      <c r="C661" s="6" t="str">
        <f t="shared" si="40"/>
        <v>Waterbody</v>
      </c>
      <c r="D661" s="6" t="str">
        <f t="shared" si="41"/>
        <v>Waterbody - SIB-15</v>
      </c>
      <c r="E661" s="6" t="str">
        <f t="shared" si="42"/>
        <v>Waterbody Avoidance Area - Fraser River Area
Shackan Indian Band</v>
      </c>
      <c r="F661" s="6" t="s">
        <v>1717</v>
      </c>
      <c r="G661" s="6" t="str">
        <f t="shared" si="43"/>
        <v>Water</v>
      </c>
      <c r="K661" s="6">
        <v>1049260.9950000001</v>
      </c>
      <c r="L661" s="6">
        <v>1051011.2169999999</v>
      </c>
      <c r="M661" s="6">
        <v>606973</v>
      </c>
      <c r="N661" s="6">
        <v>5469055</v>
      </c>
      <c r="O661" s="6" t="s">
        <v>900</v>
      </c>
      <c r="P661" s="6" t="s">
        <v>957</v>
      </c>
      <c r="Q661" s="6" t="s">
        <v>902</v>
      </c>
      <c r="R661" s="6">
        <v>0</v>
      </c>
      <c r="S661" s="6" t="s">
        <v>1732</v>
      </c>
      <c r="T661" s="6" t="s">
        <v>1729</v>
      </c>
      <c r="U661" s="6" t="s">
        <v>953</v>
      </c>
      <c r="W661" s="6" t="s">
        <v>958</v>
      </c>
      <c r="X661" s="6" t="s">
        <v>905</v>
      </c>
      <c r="Y661" s="6" t="s">
        <v>906</v>
      </c>
      <c r="Z661" s="6" t="s">
        <v>907</v>
      </c>
      <c r="AA661" s="7">
        <v>44597</v>
      </c>
      <c r="AB661" s="6" t="s">
        <v>908</v>
      </c>
      <c r="AC661" s="6" t="s">
        <v>955</v>
      </c>
      <c r="AD661" s="6" t="s">
        <v>955</v>
      </c>
      <c r="AE661" s="6" t="s">
        <v>955</v>
      </c>
      <c r="AF661" s="6" t="s">
        <v>955</v>
      </c>
      <c r="AJ661" s="6">
        <v>605252</v>
      </c>
      <c r="AK661" s="6">
        <v>5468817</v>
      </c>
      <c r="AP661" s="6" t="s">
        <v>1640</v>
      </c>
      <c r="AQ661" s="6">
        <v>335</v>
      </c>
    </row>
    <row r="662" spans="1:45" x14ac:dyDescent="0.2">
      <c r="A662" s="6">
        <v>1051486</v>
      </c>
      <c r="B662" s="6">
        <v>1052346</v>
      </c>
      <c r="C662" s="6" t="str">
        <f t="shared" si="40"/>
        <v>Waterbody</v>
      </c>
      <c r="D662" s="6" t="str">
        <f t="shared" si="41"/>
        <v>Waterbody - SIB-15b</v>
      </c>
      <c r="E662" s="6" t="str">
        <f t="shared" si="42"/>
        <v>Waterbody Avoidance Area - Fraser River Area
Shackan Indian Band</v>
      </c>
      <c r="F662" s="6" t="s">
        <v>1717</v>
      </c>
      <c r="G662" s="6" t="str">
        <f t="shared" si="43"/>
        <v>Water</v>
      </c>
      <c r="K662" s="6">
        <v>1051526.3330000001</v>
      </c>
      <c r="L662" s="6">
        <v>1052384.8759999999</v>
      </c>
      <c r="M662" s="6">
        <v>604743</v>
      </c>
      <c r="N662" s="6">
        <v>5468744</v>
      </c>
      <c r="O662" s="6" t="s">
        <v>900</v>
      </c>
      <c r="P662" s="6" t="s">
        <v>959</v>
      </c>
      <c r="Q662" s="6" t="s">
        <v>902</v>
      </c>
      <c r="R662" s="6">
        <v>0</v>
      </c>
      <c r="S662" s="6" t="s">
        <v>1732</v>
      </c>
      <c r="T662" s="6" t="s">
        <v>1729</v>
      </c>
      <c r="U662" s="6" t="s">
        <v>953</v>
      </c>
      <c r="W662" s="6" t="s">
        <v>954</v>
      </c>
      <c r="X662" s="6" t="s">
        <v>905</v>
      </c>
      <c r="Y662" s="6" t="s">
        <v>906</v>
      </c>
      <c r="Z662" s="6" t="s">
        <v>907</v>
      </c>
      <c r="AA662" s="7">
        <v>44597</v>
      </c>
      <c r="AB662" s="6" t="s">
        <v>908</v>
      </c>
      <c r="AC662" s="6" t="s">
        <v>955</v>
      </c>
      <c r="AD662" s="6" t="s">
        <v>955</v>
      </c>
      <c r="AE662" s="6" t="s">
        <v>955</v>
      </c>
      <c r="AF662" s="6" t="s">
        <v>955</v>
      </c>
      <c r="AJ662" s="6">
        <v>603971</v>
      </c>
      <c r="AK662" s="6">
        <v>5468448</v>
      </c>
      <c r="AP662" s="6" t="s">
        <v>1640</v>
      </c>
      <c r="AQ662" s="6">
        <v>336</v>
      </c>
    </row>
    <row r="663" spans="1:45" x14ac:dyDescent="0.2">
      <c r="A663" s="6">
        <v>994070</v>
      </c>
      <c r="B663" s="6">
        <v>994310</v>
      </c>
      <c r="C663" s="6" t="str">
        <f t="shared" si="40"/>
        <v>Old Growth</v>
      </c>
      <c r="D663" s="6" t="str">
        <f t="shared" si="41"/>
        <v>Old Growth - KAM_TME_322</v>
      </c>
      <c r="F663" s="6" t="s">
        <v>1717</v>
      </c>
      <c r="G663" s="6" t="str">
        <f t="shared" si="43"/>
        <v>Tree</v>
      </c>
      <c r="K663" s="6">
        <v>994070</v>
      </c>
      <c r="L663" s="6">
        <v>994310</v>
      </c>
      <c r="M663" s="6">
        <v>640341.09219999996</v>
      </c>
      <c r="N663" s="6">
        <v>5497356.2560000001</v>
      </c>
      <c r="O663" s="6" t="s">
        <v>1099</v>
      </c>
      <c r="P663" s="6" t="s">
        <v>1100</v>
      </c>
      <c r="Q663" s="6" t="s">
        <v>1101</v>
      </c>
      <c r="R663" s="6">
        <v>0</v>
      </c>
      <c r="S663" s="6" t="s">
        <v>1731</v>
      </c>
      <c r="T663" s="6" t="s">
        <v>1727</v>
      </c>
      <c r="V663" s="6" t="s">
        <v>917</v>
      </c>
      <c r="AC663" s="6" t="s">
        <v>1103</v>
      </c>
      <c r="AD663" s="6" t="s">
        <v>1104</v>
      </c>
      <c r="AE663" s="6" t="s">
        <v>1105</v>
      </c>
      <c r="AG663" s="6" t="s">
        <v>986</v>
      </c>
      <c r="AJ663" s="6">
        <v>640168.13159999996</v>
      </c>
      <c r="AK663" s="6">
        <v>5497196.9570000004</v>
      </c>
      <c r="AQ663" s="6">
        <v>313</v>
      </c>
      <c r="AR663" s="6">
        <v>167</v>
      </c>
      <c r="AS663" s="6" t="s">
        <v>1102</v>
      </c>
    </row>
    <row r="664" spans="1:45" x14ac:dyDescent="0.2">
      <c r="A664" s="6">
        <v>1000060</v>
      </c>
      <c r="B664" s="6">
        <v>1001640</v>
      </c>
      <c r="C664" s="6" t="str">
        <f t="shared" si="40"/>
        <v>Old Growth</v>
      </c>
      <c r="D664" s="6" t="str">
        <f t="shared" si="41"/>
        <v>Old Growth - SRY_421_4</v>
      </c>
      <c r="F664" s="6" t="s">
        <v>1717</v>
      </c>
      <c r="G664" s="6" t="str">
        <f t="shared" si="43"/>
        <v>Tree</v>
      </c>
      <c r="K664" s="6">
        <v>1000060</v>
      </c>
      <c r="L664" s="6">
        <v>1001640</v>
      </c>
      <c r="M664" s="6">
        <v>635518.25450000004</v>
      </c>
      <c r="N664" s="6">
        <v>5495164.3689999999</v>
      </c>
      <c r="O664" s="6" t="s">
        <v>1099</v>
      </c>
      <c r="P664" s="6" t="s">
        <v>1106</v>
      </c>
      <c r="Q664" s="6" t="s">
        <v>1107</v>
      </c>
      <c r="R664" s="6">
        <v>0</v>
      </c>
      <c r="S664" s="6" t="s">
        <v>1731</v>
      </c>
      <c r="T664" s="6" t="s">
        <v>1727</v>
      </c>
      <c r="V664" s="6" t="s">
        <v>917</v>
      </c>
      <c r="AC664" s="6" t="s">
        <v>1103</v>
      </c>
      <c r="AD664" s="6" t="s">
        <v>1104</v>
      </c>
      <c r="AE664" s="6" t="s">
        <v>1105</v>
      </c>
      <c r="AG664" s="6" t="s">
        <v>986</v>
      </c>
      <c r="AJ664" s="6">
        <v>634041.05759999994</v>
      </c>
      <c r="AK664" s="6">
        <v>5495312.6540000001</v>
      </c>
      <c r="AQ664" s="6">
        <v>314</v>
      </c>
      <c r="AR664" s="6">
        <v>168</v>
      </c>
      <c r="AS664" s="6" t="s">
        <v>1102</v>
      </c>
    </row>
    <row r="665" spans="1:45" x14ac:dyDescent="0.2">
      <c r="A665" s="6">
        <v>1001910</v>
      </c>
      <c r="B665" s="6">
        <v>1003300</v>
      </c>
      <c r="C665" s="6" t="str">
        <f t="shared" si="40"/>
        <v>Old Growth</v>
      </c>
      <c r="D665" s="6" t="str">
        <f t="shared" si="41"/>
        <v>Old Growth - SRY_421_6</v>
      </c>
      <c r="F665" s="6" t="s">
        <v>1717</v>
      </c>
      <c r="G665" s="6" t="str">
        <f t="shared" si="43"/>
        <v>Tree</v>
      </c>
      <c r="K665" s="6">
        <v>1001910</v>
      </c>
      <c r="L665" s="6">
        <v>1003300</v>
      </c>
      <c r="M665" s="6">
        <v>633776.28799999994</v>
      </c>
      <c r="N665" s="6">
        <v>5495259.8779999996</v>
      </c>
      <c r="O665" s="6" t="s">
        <v>1099</v>
      </c>
      <c r="P665" s="6" t="s">
        <v>1108</v>
      </c>
      <c r="Q665" s="6" t="s">
        <v>1107</v>
      </c>
      <c r="R665" s="6">
        <v>0</v>
      </c>
      <c r="S665" s="6" t="s">
        <v>1731</v>
      </c>
      <c r="T665" s="6" t="s">
        <v>1727</v>
      </c>
      <c r="V665" s="6" t="s">
        <v>917</v>
      </c>
      <c r="AC665" s="6" t="s">
        <v>1103</v>
      </c>
      <c r="AD665" s="6" t="s">
        <v>1104</v>
      </c>
      <c r="AE665" s="6" t="s">
        <v>1105</v>
      </c>
      <c r="AG665" s="6" t="s">
        <v>986</v>
      </c>
      <c r="AJ665" s="6">
        <v>632732.80240000004</v>
      </c>
      <c r="AK665" s="6">
        <v>5494490.6119999997</v>
      </c>
      <c r="AQ665" s="6">
        <v>315</v>
      </c>
      <c r="AR665" s="6">
        <v>169</v>
      </c>
      <c r="AS665" s="6" t="s">
        <v>1102</v>
      </c>
    </row>
    <row r="666" spans="1:45" x14ac:dyDescent="0.2">
      <c r="A666" s="6">
        <v>1003700</v>
      </c>
      <c r="B666" s="6">
        <v>1004230</v>
      </c>
      <c r="C666" s="6" t="str">
        <f t="shared" si="40"/>
        <v>Old Growth</v>
      </c>
      <c r="D666" s="6" t="str">
        <f t="shared" si="41"/>
        <v>Old Growth - SRY_421_9</v>
      </c>
      <c r="F666" s="6" t="s">
        <v>1717</v>
      </c>
      <c r="G666" s="6" t="str">
        <f t="shared" si="43"/>
        <v>Tree</v>
      </c>
      <c r="K666" s="6">
        <v>1003700</v>
      </c>
      <c r="L666" s="6">
        <v>1004230</v>
      </c>
      <c r="M666" s="6">
        <v>632521.59329999995</v>
      </c>
      <c r="N666" s="6">
        <v>5494159.2549999999</v>
      </c>
      <c r="O666" s="6" t="s">
        <v>1099</v>
      </c>
      <c r="P666" s="6" t="s">
        <v>1109</v>
      </c>
      <c r="Q666" s="6" t="s">
        <v>1107</v>
      </c>
      <c r="R666" s="6">
        <v>0</v>
      </c>
      <c r="S666" s="6" t="s">
        <v>1731</v>
      </c>
      <c r="T666" s="6" t="s">
        <v>1727</v>
      </c>
      <c r="V666" s="6" t="s">
        <v>917</v>
      </c>
      <c r="AC666" s="6" t="s">
        <v>1103</v>
      </c>
      <c r="AD666" s="6" t="s">
        <v>1104</v>
      </c>
      <c r="AE666" s="6" t="s">
        <v>1105</v>
      </c>
      <c r="AG666" s="6" t="s">
        <v>986</v>
      </c>
      <c r="AJ666" s="6">
        <v>632270.77890000003</v>
      </c>
      <c r="AK666" s="6">
        <v>5493704.25</v>
      </c>
      <c r="AQ666" s="6">
        <v>316</v>
      </c>
      <c r="AR666" s="6">
        <v>170</v>
      </c>
      <c r="AS666" s="6" t="s">
        <v>1102</v>
      </c>
    </row>
    <row r="667" spans="1:45" x14ac:dyDescent="0.2">
      <c r="A667" s="6">
        <v>994070</v>
      </c>
      <c r="B667" s="6">
        <v>994310</v>
      </c>
      <c r="C667" s="6" t="str">
        <f t="shared" si="40"/>
        <v>Old Growth</v>
      </c>
      <c r="D667" s="6" t="str">
        <f t="shared" si="41"/>
        <v>Old Growth - KAM_TME_322</v>
      </c>
      <c r="F667" s="6" t="s">
        <v>1717</v>
      </c>
      <c r="G667" s="6" t="str">
        <f t="shared" si="43"/>
        <v>Tree</v>
      </c>
      <c r="K667" s="6">
        <v>994070</v>
      </c>
      <c r="L667" s="6">
        <v>994310</v>
      </c>
      <c r="M667" s="6">
        <v>640341.09219999996</v>
      </c>
      <c r="N667" s="6">
        <v>5497356.2560000001</v>
      </c>
      <c r="O667" s="6" t="s">
        <v>1099</v>
      </c>
      <c r="P667" s="6" t="s">
        <v>1100</v>
      </c>
      <c r="Q667" s="6" t="s">
        <v>1101</v>
      </c>
      <c r="R667" s="6">
        <v>0</v>
      </c>
      <c r="S667" s="6" t="s">
        <v>1731</v>
      </c>
      <c r="T667" s="6" t="s">
        <v>1727</v>
      </c>
      <c r="V667" s="6" t="s">
        <v>917</v>
      </c>
      <c r="AC667" s="6" t="s">
        <v>1103</v>
      </c>
      <c r="AD667" s="6" t="s">
        <v>1104</v>
      </c>
      <c r="AE667" s="6" t="s">
        <v>1105</v>
      </c>
      <c r="AG667" s="6" t="s">
        <v>986</v>
      </c>
      <c r="AJ667" s="6">
        <v>640168.13159999996</v>
      </c>
      <c r="AK667" s="6">
        <v>5497196.9570000004</v>
      </c>
      <c r="AQ667" s="6">
        <v>338</v>
      </c>
      <c r="AS667" s="6" t="s">
        <v>1102</v>
      </c>
    </row>
    <row r="668" spans="1:45" x14ac:dyDescent="0.2">
      <c r="A668" s="6">
        <v>1000060</v>
      </c>
      <c r="B668" s="6">
        <v>1001640</v>
      </c>
      <c r="C668" s="6" t="str">
        <f t="shared" si="40"/>
        <v>Old Growth</v>
      </c>
      <c r="D668" s="6" t="str">
        <f t="shared" si="41"/>
        <v>Old Growth - SRY_421_4</v>
      </c>
      <c r="F668" s="6" t="s">
        <v>1717</v>
      </c>
      <c r="G668" s="6" t="str">
        <f t="shared" si="43"/>
        <v>Tree</v>
      </c>
      <c r="K668" s="6">
        <v>1000060</v>
      </c>
      <c r="L668" s="6">
        <v>1001640</v>
      </c>
      <c r="M668" s="6">
        <v>635518.25450000004</v>
      </c>
      <c r="N668" s="6">
        <v>5495164.3689999999</v>
      </c>
      <c r="O668" s="6" t="s">
        <v>1099</v>
      </c>
      <c r="P668" s="6" t="s">
        <v>1106</v>
      </c>
      <c r="Q668" s="6" t="s">
        <v>1107</v>
      </c>
      <c r="R668" s="6">
        <v>0</v>
      </c>
      <c r="S668" s="6" t="s">
        <v>1731</v>
      </c>
      <c r="T668" s="6" t="s">
        <v>1727</v>
      </c>
      <c r="V668" s="6" t="s">
        <v>917</v>
      </c>
      <c r="AC668" s="6" t="s">
        <v>1103</v>
      </c>
      <c r="AD668" s="6" t="s">
        <v>1104</v>
      </c>
      <c r="AE668" s="6" t="s">
        <v>1105</v>
      </c>
      <c r="AG668" s="6" t="s">
        <v>986</v>
      </c>
      <c r="AJ668" s="6">
        <v>634041.05759999994</v>
      </c>
      <c r="AK668" s="6">
        <v>5495312.6540000001</v>
      </c>
      <c r="AQ668" s="6">
        <v>339</v>
      </c>
      <c r="AS668" s="6" t="s">
        <v>1102</v>
      </c>
    </row>
    <row r="669" spans="1:45" x14ac:dyDescent="0.2">
      <c r="A669" s="6">
        <v>1001910</v>
      </c>
      <c r="B669" s="6">
        <v>1003300</v>
      </c>
      <c r="C669" s="6" t="str">
        <f t="shared" si="40"/>
        <v>Old Growth</v>
      </c>
      <c r="D669" s="6" t="str">
        <f t="shared" si="41"/>
        <v>Old Growth - SRY_421_6</v>
      </c>
      <c r="F669" s="6" t="s">
        <v>1717</v>
      </c>
      <c r="G669" s="6" t="str">
        <f t="shared" si="43"/>
        <v>Tree</v>
      </c>
      <c r="K669" s="6">
        <v>1001910</v>
      </c>
      <c r="L669" s="6">
        <v>1003300</v>
      </c>
      <c r="M669" s="6">
        <v>633776.28799999994</v>
      </c>
      <c r="N669" s="6">
        <v>5495259.8779999996</v>
      </c>
      <c r="O669" s="6" t="s">
        <v>1099</v>
      </c>
      <c r="P669" s="6" t="s">
        <v>1108</v>
      </c>
      <c r="Q669" s="6" t="s">
        <v>1107</v>
      </c>
      <c r="R669" s="6">
        <v>0</v>
      </c>
      <c r="S669" s="6" t="s">
        <v>1731</v>
      </c>
      <c r="T669" s="6" t="s">
        <v>1727</v>
      </c>
      <c r="V669" s="6" t="s">
        <v>917</v>
      </c>
      <c r="AC669" s="6" t="s">
        <v>1103</v>
      </c>
      <c r="AD669" s="6" t="s">
        <v>1104</v>
      </c>
      <c r="AE669" s="6" t="s">
        <v>1105</v>
      </c>
      <c r="AG669" s="6" t="s">
        <v>986</v>
      </c>
      <c r="AJ669" s="6">
        <v>632732.80240000004</v>
      </c>
      <c r="AK669" s="6">
        <v>5494490.6119999997</v>
      </c>
      <c r="AQ669" s="6">
        <v>340</v>
      </c>
      <c r="AS669" s="6" t="s">
        <v>1102</v>
      </c>
    </row>
    <row r="670" spans="1:45" x14ac:dyDescent="0.2">
      <c r="A670" s="6">
        <v>1003700</v>
      </c>
      <c r="B670" s="6">
        <v>1004230</v>
      </c>
      <c r="C670" s="6" t="str">
        <f t="shared" si="40"/>
        <v>Old Growth</v>
      </c>
      <c r="D670" s="6" t="str">
        <f t="shared" si="41"/>
        <v>Old Growth - SRY_421_9</v>
      </c>
      <c r="F670" s="6" t="s">
        <v>1717</v>
      </c>
      <c r="G670" s="6" t="str">
        <f t="shared" si="43"/>
        <v>Tree</v>
      </c>
      <c r="K670" s="6">
        <v>1003700</v>
      </c>
      <c r="L670" s="6">
        <v>1004230</v>
      </c>
      <c r="M670" s="6">
        <v>632521.59329999995</v>
      </c>
      <c r="N670" s="6">
        <v>5494159.2549999999</v>
      </c>
      <c r="O670" s="6" t="s">
        <v>1099</v>
      </c>
      <c r="P670" s="6" t="s">
        <v>1109</v>
      </c>
      <c r="Q670" s="6" t="s">
        <v>1107</v>
      </c>
      <c r="R670" s="6">
        <v>0</v>
      </c>
      <c r="S670" s="6" t="s">
        <v>1731</v>
      </c>
      <c r="T670" s="6" t="s">
        <v>1727</v>
      </c>
      <c r="V670" s="6" t="s">
        <v>917</v>
      </c>
      <c r="AC670" s="6" t="s">
        <v>1103</v>
      </c>
      <c r="AD670" s="6" t="s">
        <v>1104</v>
      </c>
      <c r="AE670" s="6" t="s">
        <v>1105</v>
      </c>
      <c r="AG670" s="6" t="s">
        <v>986</v>
      </c>
      <c r="AJ670" s="6">
        <v>632270.77890000003</v>
      </c>
      <c r="AK670" s="6">
        <v>5493704.25</v>
      </c>
      <c r="AQ670" s="6">
        <v>341</v>
      </c>
      <c r="AS670" s="6" t="s">
        <v>1102</v>
      </c>
    </row>
    <row r="671" spans="1:45" x14ac:dyDescent="0.2">
      <c r="A671" s="6">
        <v>994070</v>
      </c>
      <c r="B671" s="6">
        <v>994310</v>
      </c>
      <c r="C671" s="6" t="str">
        <f t="shared" si="40"/>
        <v>Old Growth</v>
      </c>
      <c r="D671" s="6" t="str">
        <f t="shared" si="41"/>
        <v>Old Growth - KAM_TME_322</v>
      </c>
      <c r="F671" s="6" t="s">
        <v>1717</v>
      </c>
      <c r="G671" s="6" t="str">
        <f t="shared" si="43"/>
        <v>Tree</v>
      </c>
      <c r="K671" s="6">
        <v>994070</v>
      </c>
      <c r="L671" s="6">
        <v>994310</v>
      </c>
      <c r="M671" s="6">
        <v>640341.09219999996</v>
      </c>
      <c r="N671" s="6">
        <v>5497356.2560000001</v>
      </c>
      <c r="O671" s="6" t="s">
        <v>1099</v>
      </c>
      <c r="P671" s="6" t="s">
        <v>1100</v>
      </c>
      <c r="Q671" s="6" t="s">
        <v>1101</v>
      </c>
      <c r="R671" s="6">
        <v>0</v>
      </c>
      <c r="S671" s="6" t="s">
        <v>1731</v>
      </c>
      <c r="T671" s="6" t="s">
        <v>1727</v>
      </c>
      <c r="V671" s="6" t="s">
        <v>917</v>
      </c>
      <c r="AC671" s="6" t="s">
        <v>1103</v>
      </c>
      <c r="AD671" s="6" t="s">
        <v>1104</v>
      </c>
      <c r="AE671" s="6" t="s">
        <v>1105</v>
      </c>
      <c r="AG671" s="6" t="s">
        <v>986</v>
      </c>
      <c r="AJ671" s="6">
        <v>640168.13159999996</v>
      </c>
      <c r="AK671" s="6">
        <v>5497196.9570000004</v>
      </c>
      <c r="AS671" s="6" t="s">
        <v>1102</v>
      </c>
    </row>
    <row r="672" spans="1:45" x14ac:dyDescent="0.2">
      <c r="A672" s="6">
        <v>1000060</v>
      </c>
      <c r="B672" s="6">
        <v>1001640</v>
      </c>
      <c r="C672" s="6" t="str">
        <f t="shared" si="40"/>
        <v>Old Growth</v>
      </c>
      <c r="D672" s="6" t="str">
        <f t="shared" si="41"/>
        <v>Old Growth - SRY_421_4</v>
      </c>
      <c r="F672" s="6" t="s">
        <v>1717</v>
      </c>
      <c r="G672" s="6" t="str">
        <f t="shared" si="43"/>
        <v>Tree</v>
      </c>
      <c r="K672" s="6">
        <v>1000060</v>
      </c>
      <c r="L672" s="6">
        <v>1001640</v>
      </c>
      <c r="M672" s="6">
        <v>635518.25450000004</v>
      </c>
      <c r="N672" s="6">
        <v>5495164.3689999999</v>
      </c>
      <c r="O672" s="6" t="s">
        <v>1099</v>
      </c>
      <c r="P672" s="6" t="s">
        <v>1106</v>
      </c>
      <c r="Q672" s="6" t="s">
        <v>1107</v>
      </c>
      <c r="R672" s="6">
        <v>0</v>
      </c>
      <c r="S672" s="6" t="s">
        <v>1731</v>
      </c>
      <c r="T672" s="6" t="s">
        <v>1727</v>
      </c>
      <c r="V672" s="6" t="s">
        <v>917</v>
      </c>
      <c r="AC672" s="6" t="s">
        <v>1103</v>
      </c>
      <c r="AD672" s="6" t="s">
        <v>1104</v>
      </c>
      <c r="AE672" s="6" t="s">
        <v>1105</v>
      </c>
      <c r="AG672" s="6" t="s">
        <v>986</v>
      </c>
      <c r="AJ672" s="6">
        <v>634041.05759999994</v>
      </c>
      <c r="AK672" s="6">
        <v>5495312.6540000001</v>
      </c>
      <c r="AS672" s="6" t="s">
        <v>1102</v>
      </c>
    </row>
    <row r="673" spans="1:45" x14ac:dyDescent="0.2">
      <c r="A673" s="6">
        <v>1001910</v>
      </c>
      <c r="B673" s="6">
        <v>1003300</v>
      </c>
      <c r="C673" s="6" t="str">
        <f t="shared" si="40"/>
        <v>Old Growth</v>
      </c>
      <c r="D673" s="6" t="str">
        <f t="shared" si="41"/>
        <v>Old Growth - SRY_421_6</v>
      </c>
      <c r="F673" s="6" t="s">
        <v>1717</v>
      </c>
      <c r="G673" s="6" t="str">
        <f t="shared" si="43"/>
        <v>Tree</v>
      </c>
      <c r="K673" s="6">
        <v>1001910</v>
      </c>
      <c r="L673" s="6">
        <v>1003300</v>
      </c>
      <c r="M673" s="6">
        <v>633776.28799999994</v>
      </c>
      <c r="N673" s="6">
        <v>5495259.8779999996</v>
      </c>
      <c r="O673" s="6" t="s">
        <v>1099</v>
      </c>
      <c r="P673" s="6" t="s">
        <v>1108</v>
      </c>
      <c r="Q673" s="6" t="s">
        <v>1107</v>
      </c>
      <c r="R673" s="6">
        <v>0</v>
      </c>
      <c r="S673" s="6" t="s">
        <v>1731</v>
      </c>
      <c r="T673" s="6" t="s">
        <v>1727</v>
      </c>
      <c r="V673" s="6" t="s">
        <v>917</v>
      </c>
      <c r="AC673" s="6" t="s">
        <v>1103</v>
      </c>
      <c r="AD673" s="6" t="s">
        <v>1104</v>
      </c>
      <c r="AE673" s="6" t="s">
        <v>1105</v>
      </c>
      <c r="AG673" s="6" t="s">
        <v>986</v>
      </c>
      <c r="AJ673" s="6">
        <v>632732.80240000004</v>
      </c>
      <c r="AK673" s="6">
        <v>5494490.6119999997</v>
      </c>
      <c r="AS673" s="6" t="s">
        <v>1102</v>
      </c>
    </row>
    <row r="674" spans="1:45" x14ac:dyDescent="0.2">
      <c r="A674" s="6">
        <v>1003700</v>
      </c>
      <c r="B674" s="6">
        <v>1004230</v>
      </c>
      <c r="C674" s="6" t="str">
        <f t="shared" si="40"/>
        <v>Old Growth</v>
      </c>
      <c r="D674" s="6" t="str">
        <f t="shared" si="41"/>
        <v>Old Growth - SRY_421_9</v>
      </c>
      <c r="F674" s="6" t="s">
        <v>1717</v>
      </c>
      <c r="G674" s="6" t="str">
        <f t="shared" si="43"/>
        <v>Tree</v>
      </c>
      <c r="K674" s="6">
        <v>1003700</v>
      </c>
      <c r="L674" s="6">
        <v>1004230</v>
      </c>
      <c r="M674" s="6">
        <v>632521.59329999995</v>
      </c>
      <c r="N674" s="6">
        <v>5494159.2549999999</v>
      </c>
      <c r="O674" s="6" t="s">
        <v>1099</v>
      </c>
      <c r="P674" s="6" t="s">
        <v>1109</v>
      </c>
      <c r="Q674" s="6" t="s">
        <v>1107</v>
      </c>
      <c r="R674" s="6">
        <v>0</v>
      </c>
      <c r="S674" s="6" t="s">
        <v>1731</v>
      </c>
      <c r="T674" s="6" t="s">
        <v>1727</v>
      </c>
      <c r="V674" s="6" t="s">
        <v>917</v>
      </c>
      <c r="AC674" s="6" t="s">
        <v>1103</v>
      </c>
      <c r="AD674" s="6" t="s">
        <v>1104</v>
      </c>
      <c r="AE674" s="6" t="s">
        <v>1105</v>
      </c>
      <c r="AG674" s="6" t="s">
        <v>986</v>
      </c>
      <c r="AJ674" s="6">
        <v>632270.77890000003</v>
      </c>
      <c r="AK674" s="6">
        <v>5493704.25</v>
      </c>
      <c r="AS674" s="6" t="s">
        <v>1102</v>
      </c>
    </row>
    <row r="675" spans="1:45" x14ac:dyDescent="0.2">
      <c r="A675" s="6">
        <v>994070</v>
      </c>
      <c r="B675" s="6">
        <v>994310</v>
      </c>
      <c r="C675" s="6" t="str">
        <f t="shared" si="40"/>
        <v>Old Growth</v>
      </c>
      <c r="D675" s="6" t="str">
        <f t="shared" si="41"/>
        <v>Old Growth - KAM_TME_322</v>
      </c>
      <c r="F675" s="6" t="s">
        <v>1717</v>
      </c>
      <c r="G675" s="6" t="str">
        <f t="shared" si="43"/>
        <v>Tree</v>
      </c>
      <c r="K675" s="6">
        <v>994070</v>
      </c>
      <c r="L675" s="6">
        <v>994310</v>
      </c>
      <c r="M675" s="6">
        <v>640341.09219999996</v>
      </c>
      <c r="N675" s="6">
        <v>5497356.2560000001</v>
      </c>
      <c r="O675" s="6" t="s">
        <v>1099</v>
      </c>
      <c r="P675" s="6" t="s">
        <v>1100</v>
      </c>
      <c r="Q675" s="6" t="s">
        <v>1101</v>
      </c>
      <c r="R675" s="6">
        <v>0</v>
      </c>
      <c r="S675" s="6" t="s">
        <v>1731</v>
      </c>
      <c r="T675" s="6" t="s">
        <v>1727</v>
      </c>
      <c r="V675" s="6" t="s">
        <v>917</v>
      </c>
      <c r="AC675" s="6" t="s">
        <v>1103</v>
      </c>
      <c r="AD675" s="6" t="s">
        <v>1104</v>
      </c>
      <c r="AE675" s="6" t="s">
        <v>1105</v>
      </c>
      <c r="AG675" s="6" t="s">
        <v>986</v>
      </c>
      <c r="AJ675" s="6">
        <v>640168.13159999996</v>
      </c>
      <c r="AK675" s="6">
        <v>5497196.9570000004</v>
      </c>
      <c r="AS675" s="6" t="s">
        <v>1102</v>
      </c>
    </row>
    <row r="676" spans="1:45" x14ac:dyDescent="0.2">
      <c r="A676" s="6">
        <v>1000060</v>
      </c>
      <c r="B676" s="6">
        <v>1001640</v>
      </c>
      <c r="C676" s="6" t="str">
        <f t="shared" si="40"/>
        <v>Old Growth</v>
      </c>
      <c r="D676" s="6" t="str">
        <f t="shared" si="41"/>
        <v>Old Growth - SRY_421_4</v>
      </c>
      <c r="F676" s="6" t="s">
        <v>1717</v>
      </c>
      <c r="G676" s="6" t="str">
        <f t="shared" si="43"/>
        <v>Tree</v>
      </c>
      <c r="K676" s="6">
        <v>1000060</v>
      </c>
      <c r="L676" s="6">
        <v>1001640</v>
      </c>
      <c r="M676" s="6">
        <v>635518.25450000004</v>
      </c>
      <c r="N676" s="6">
        <v>5495164.3689999999</v>
      </c>
      <c r="O676" s="6" t="s">
        <v>1099</v>
      </c>
      <c r="P676" s="6" t="s">
        <v>1106</v>
      </c>
      <c r="Q676" s="6" t="s">
        <v>1107</v>
      </c>
      <c r="R676" s="6">
        <v>0</v>
      </c>
      <c r="S676" s="6" t="s">
        <v>1731</v>
      </c>
      <c r="T676" s="6" t="s">
        <v>1727</v>
      </c>
      <c r="V676" s="6" t="s">
        <v>917</v>
      </c>
      <c r="AC676" s="6" t="s">
        <v>1103</v>
      </c>
      <c r="AD676" s="6" t="s">
        <v>1104</v>
      </c>
      <c r="AE676" s="6" t="s">
        <v>1105</v>
      </c>
      <c r="AG676" s="6" t="s">
        <v>986</v>
      </c>
      <c r="AJ676" s="6">
        <v>634041.05759999994</v>
      </c>
      <c r="AK676" s="6">
        <v>5495312.6540000001</v>
      </c>
      <c r="AS676" s="6" t="s">
        <v>1102</v>
      </c>
    </row>
    <row r="677" spans="1:45" x14ac:dyDescent="0.2">
      <c r="A677" s="6">
        <v>1001910</v>
      </c>
      <c r="B677" s="6">
        <v>1003300</v>
      </c>
      <c r="C677" s="6" t="str">
        <f t="shared" si="40"/>
        <v>Old Growth</v>
      </c>
      <c r="D677" s="6" t="str">
        <f t="shared" si="41"/>
        <v>Old Growth - SRY_421_6</v>
      </c>
      <c r="F677" s="6" t="s">
        <v>1717</v>
      </c>
      <c r="G677" s="6" t="str">
        <f t="shared" si="43"/>
        <v>Tree</v>
      </c>
      <c r="K677" s="6">
        <v>1001910</v>
      </c>
      <c r="L677" s="6">
        <v>1003300</v>
      </c>
      <c r="M677" s="6">
        <v>633776.28799999994</v>
      </c>
      <c r="N677" s="6">
        <v>5495259.8779999996</v>
      </c>
      <c r="O677" s="6" t="s">
        <v>1099</v>
      </c>
      <c r="P677" s="6" t="s">
        <v>1108</v>
      </c>
      <c r="Q677" s="6" t="s">
        <v>1107</v>
      </c>
      <c r="R677" s="6">
        <v>0</v>
      </c>
      <c r="S677" s="6" t="s">
        <v>1731</v>
      </c>
      <c r="T677" s="6" t="s">
        <v>1727</v>
      </c>
      <c r="V677" s="6" t="s">
        <v>917</v>
      </c>
      <c r="AC677" s="6" t="s">
        <v>1103</v>
      </c>
      <c r="AD677" s="6" t="s">
        <v>1104</v>
      </c>
      <c r="AE677" s="6" t="s">
        <v>1105</v>
      </c>
      <c r="AG677" s="6" t="s">
        <v>986</v>
      </c>
      <c r="AJ677" s="6">
        <v>632732.80240000004</v>
      </c>
      <c r="AK677" s="6">
        <v>5494490.6119999997</v>
      </c>
      <c r="AS677" s="6" t="s">
        <v>1102</v>
      </c>
    </row>
    <row r="678" spans="1:45" x14ac:dyDescent="0.2">
      <c r="A678" s="6">
        <v>1003700</v>
      </c>
      <c r="B678" s="6">
        <v>1004230</v>
      </c>
      <c r="C678" s="6" t="str">
        <f t="shared" si="40"/>
        <v>Old Growth</v>
      </c>
      <c r="D678" s="6" t="str">
        <f t="shared" si="41"/>
        <v>Old Growth - SRY_421_9</v>
      </c>
      <c r="F678" s="6" t="s">
        <v>1717</v>
      </c>
      <c r="G678" s="6" t="str">
        <f t="shared" si="43"/>
        <v>Tree</v>
      </c>
      <c r="K678" s="6">
        <v>1003700</v>
      </c>
      <c r="L678" s="6">
        <v>1004230</v>
      </c>
      <c r="M678" s="6">
        <v>632521.59329999995</v>
      </c>
      <c r="N678" s="6">
        <v>5494159.2549999999</v>
      </c>
      <c r="O678" s="6" t="s">
        <v>1099</v>
      </c>
      <c r="P678" s="6" t="s">
        <v>1109</v>
      </c>
      <c r="Q678" s="6" t="s">
        <v>1107</v>
      </c>
      <c r="R678" s="6">
        <v>0</v>
      </c>
      <c r="S678" s="6" t="s">
        <v>1731</v>
      </c>
      <c r="T678" s="6" t="s">
        <v>1727</v>
      </c>
      <c r="V678" s="6" t="s">
        <v>917</v>
      </c>
      <c r="AC678" s="6" t="s">
        <v>1103</v>
      </c>
      <c r="AD678" s="6" t="s">
        <v>1104</v>
      </c>
      <c r="AE678" s="6" t="s">
        <v>1105</v>
      </c>
      <c r="AG678" s="6" t="s">
        <v>986</v>
      </c>
      <c r="AJ678" s="6">
        <v>632270.77890000003</v>
      </c>
      <c r="AK678" s="6">
        <v>5493704.25</v>
      </c>
      <c r="AS678" s="6" t="s">
        <v>1102</v>
      </c>
    </row>
    <row r="679" spans="1:45" x14ac:dyDescent="0.2">
      <c r="A679" s="6">
        <v>989290</v>
      </c>
      <c r="B679" s="6">
        <v>990270</v>
      </c>
      <c r="C679" s="6" t="str">
        <f t="shared" si="40"/>
        <v>Park</v>
      </c>
      <c r="D679" s="6" t="str">
        <f t="shared" si="41"/>
        <v>Park - Coquihalla Summit Recreation Area</v>
      </c>
      <c r="F679" s="6" t="s">
        <v>1717</v>
      </c>
      <c r="G679" s="6" t="str">
        <f t="shared" si="43"/>
        <v>Land</v>
      </c>
      <c r="K679" s="6">
        <v>989296.6298</v>
      </c>
      <c r="L679" s="6">
        <v>990274.34219999996</v>
      </c>
      <c r="M679" s="6">
        <v>643914</v>
      </c>
      <c r="N679" s="6">
        <v>5500415</v>
      </c>
      <c r="O679" s="6" t="s">
        <v>1110</v>
      </c>
      <c r="P679" s="6" t="s">
        <v>1111</v>
      </c>
      <c r="S679" s="6" t="s">
        <v>1733</v>
      </c>
      <c r="T679" s="6" t="s">
        <v>1728</v>
      </c>
      <c r="V679" s="6" t="s">
        <v>917</v>
      </c>
      <c r="AG679" s="6" t="s">
        <v>1112</v>
      </c>
      <c r="AJ679" s="6">
        <v>643257</v>
      </c>
      <c r="AK679" s="6">
        <v>5499716</v>
      </c>
      <c r="AQ679" s="6">
        <v>312</v>
      </c>
      <c r="AR679" s="6">
        <v>166</v>
      </c>
    </row>
    <row r="680" spans="1:45" x14ac:dyDescent="0.2">
      <c r="A680">
        <v>1020153</v>
      </c>
      <c r="B680">
        <v>1020184</v>
      </c>
      <c r="C680" s="6" t="str">
        <f t="shared" si="40"/>
        <v>Lithic</v>
      </c>
      <c r="D680" s="6" t="str">
        <f t="shared" si="41"/>
        <v>Lithic - DiRh-9</v>
      </c>
      <c r="E680" t="s">
        <v>962</v>
      </c>
      <c r="F680" s="6" t="s">
        <v>1717</v>
      </c>
      <c r="G680" s="6" t="s">
        <v>1741</v>
      </c>
      <c r="O680" t="s">
        <v>960</v>
      </c>
      <c r="P680" t="s">
        <v>961</v>
      </c>
      <c r="Q680" t="s">
        <v>962</v>
      </c>
      <c r="T680" s="6" t="s">
        <v>1741</v>
      </c>
    </row>
    <row r="681" spans="1:45" x14ac:dyDescent="0.2">
      <c r="A681">
        <v>1039295</v>
      </c>
      <c r="B681">
        <v>1039570</v>
      </c>
      <c r="C681" s="6" t="str">
        <f t="shared" si="40"/>
        <v>Lithic</v>
      </c>
      <c r="D681" s="6" t="str">
        <f t="shared" si="41"/>
        <v>Lithic - DiRi-66a</v>
      </c>
      <c r="E681" t="s">
        <v>967</v>
      </c>
      <c r="F681" s="6" t="s">
        <v>1717</v>
      </c>
      <c r="G681" s="6" t="s">
        <v>1741</v>
      </c>
      <c r="O681" t="s">
        <v>960</v>
      </c>
      <c r="P681" t="s">
        <v>966</v>
      </c>
      <c r="Q681" t="s">
        <v>967</v>
      </c>
      <c r="T681" s="6" t="s">
        <v>1741</v>
      </c>
    </row>
    <row r="682" spans="1:45" x14ac:dyDescent="0.2">
      <c r="A682">
        <v>1039500</v>
      </c>
      <c r="B682"/>
      <c r="C682" s="6" t="str">
        <f t="shared" si="40"/>
        <v>Lithic</v>
      </c>
      <c r="D682" s="6" t="str">
        <f t="shared" si="41"/>
        <v>Lithic - DiRi-66b</v>
      </c>
      <c r="E682" t="s">
        <v>967</v>
      </c>
      <c r="F682" s="6" t="s">
        <v>1717</v>
      </c>
      <c r="G682" s="6" t="s">
        <v>1741</v>
      </c>
      <c r="O682" t="s">
        <v>960</v>
      </c>
      <c r="P682" t="s">
        <v>1735</v>
      </c>
      <c r="Q682" t="s">
        <v>967</v>
      </c>
      <c r="T682" s="6" t="s">
        <v>1741</v>
      </c>
    </row>
    <row r="683" spans="1:45" x14ac:dyDescent="0.2">
      <c r="A683">
        <v>1039500</v>
      </c>
      <c r="B683"/>
      <c r="C683" s="6" t="str">
        <f t="shared" si="40"/>
        <v>Lithic</v>
      </c>
      <c r="D683" s="6" t="str">
        <f t="shared" si="41"/>
        <v>Lithic - DiRi-66c</v>
      </c>
      <c r="E683" t="s">
        <v>967</v>
      </c>
      <c r="F683" s="6" t="s">
        <v>1717</v>
      </c>
      <c r="G683" s="6" t="s">
        <v>1741</v>
      </c>
      <c r="O683" t="s">
        <v>960</v>
      </c>
      <c r="P683" t="s">
        <v>1736</v>
      </c>
      <c r="Q683" t="s">
        <v>967</v>
      </c>
      <c r="T683" s="6" t="s">
        <v>1741</v>
      </c>
    </row>
    <row r="684" spans="1:45" x14ac:dyDescent="0.2">
      <c r="A684">
        <v>1039500</v>
      </c>
      <c r="B684"/>
      <c r="C684" s="6" t="str">
        <f t="shared" si="40"/>
        <v>Lithic</v>
      </c>
      <c r="D684" s="6" t="str">
        <f t="shared" si="41"/>
        <v>Lithic - DiRi-66d</v>
      </c>
      <c r="E684" t="s">
        <v>967</v>
      </c>
      <c r="F684" s="6" t="s">
        <v>1717</v>
      </c>
      <c r="G684" s="6" t="s">
        <v>1741</v>
      </c>
      <c r="O684" t="s">
        <v>960</v>
      </c>
      <c r="P684" t="s">
        <v>1737</v>
      </c>
      <c r="Q684" t="s">
        <v>967</v>
      </c>
      <c r="T684" s="6" t="s">
        <v>1741</v>
      </c>
    </row>
    <row r="685" spans="1:45" x14ac:dyDescent="0.2">
      <c r="A685">
        <v>1042748</v>
      </c>
      <c r="B685">
        <v>1043287</v>
      </c>
      <c r="C685" s="6" t="str">
        <f t="shared" si="40"/>
        <v>Lithic</v>
      </c>
      <c r="D685" s="6" t="str">
        <f t="shared" si="41"/>
        <v>Lithic - DiRi-13</v>
      </c>
      <c r="E685" t="s">
        <v>969</v>
      </c>
      <c r="F685" s="6" t="s">
        <v>1717</v>
      </c>
      <c r="G685" s="6" t="s">
        <v>1741</v>
      </c>
      <c r="O685" t="s">
        <v>960</v>
      </c>
      <c r="P685" t="s">
        <v>968</v>
      </c>
      <c r="Q685" t="s">
        <v>969</v>
      </c>
      <c r="T685" s="6" t="s">
        <v>1741</v>
      </c>
    </row>
    <row r="686" spans="1:45" x14ac:dyDescent="0.2">
      <c r="A686">
        <v>1043756</v>
      </c>
      <c r="B686">
        <v>1044231</v>
      </c>
      <c r="C686" s="6" t="str">
        <f t="shared" si="40"/>
        <v>Lithic</v>
      </c>
      <c r="D686" s="6" t="str">
        <f t="shared" si="41"/>
        <v>Lithic - DiRi-24</v>
      </c>
      <c r="E686" t="s">
        <v>971</v>
      </c>
      <c r="F686" s="6" t="s">
        <v>1717</v>
      </c>
      <c r="G686" s="6" t="s">
        <v>1741</v>
      </c>
      <c r="O686" t="s">
        <v>960</v>
      </c>
      <c r="P686" t="s">
        <v>970</v>
      </c>
      <c r="Q686" t="s">
        <v>971</v>
      </c>
      <c r="T686" s="6" t="s">
        <v>1741</v>
      </c>
    </row>
    <row r="687" spans="1:45" x14ac:dyDescent="0.2">
      <c r="A687">
        <v>1044548</v>
      </c>
      <c r="B687">
        <v>1044645</v>
      </c>
      <c r="C687" s="6" t="str">
        <f t="shared" si="40"/>
        <v>Lithic</v>
      </c>
      <c r="D687" s="6" t="str">
        <f t="shared" si="41"/>
        <v>Lithic - DiRi-39c</v>
      </c>
      <c r="E687" t="s">
        <v>1734</v>
      </c>
      <c r="F687" s="6" t="s">
        <v>1717</v>
      </c>
      <c r="G687" s="6" t="s">
        <v>1741</v>
      </c>
      <c r="O687" t="s">
        <v>960</v>
      </c>
      <c r="P687" t="s">
        <v>1738</v>
      </c>
      <c r="Q687" t="s">
        <v>1734</v>
      </c>
      <c r="T687" s="6" t="s">
        <v>1741</v>
      </c>
    </row>
    <row r="688" spans="1:45" x14ac:dyDescent="0.2">
      <c r="A688">
        <v>1044639</v>
      </c>
      <c r="B688">
        <v>1044736</v>
      </c>
      <c r="C688" s="6" t="str">
        <f t="shared" si="40"/>
        <v>Lithic</v>
      </c>
      <c r="D688" s="6" t="str">
        <f t="shared" si="41"/>
        <v>Lithic - DiRi-39b</v>
      </c>
      <c r="E688" t="s">
        <v>964</v>
      </c>
      <c r="F688" s="6" t="s">
        <v>1717</v>
      </c>
      <c r="G688" s="6" t="s">
        <v>1741</v>
      </c>
      <c r="O688" t="s">
        <v>960</v>
      </c>
      <c r="P688" t="s">
        <v>1739</v>
      </c>
      <c r="Q688" t="s">
        <v>964</v>
      </c>
      <c r="T688" s="6" t="s">
        <v>1741</v>
      </c>
    </row>
    <row r="689" spans="1:20" x14ac:dyDescent="0.2">
      <c r="A689">
        <v>1044695</v>
      </c>
      <c r="B689">
        <v>1044828</v>
      </c>
      <c r="C689" s="6" t="str">
        <f t="shared" si="40"/>
        <v>Lithic</v>
      </c>
      <c r="D689" s="6" t="str">
        <f t="shared" si="41"/>
        <v>Lithic - DiRi-39a</v>
      </c>
      <c r="E689" t="s">
        <v>964</v>
      </c>
      <c r="F689" s="6" t="s">
        <v>1717</v>
      </c>
      <c r="G689" s="6" t="s">
        <v>1741</v>
      </c>
      <c r="O689" t="s">
        <v>960</v>
      </c>
      <c r="P689" t="s">
        <v>1740</v>
      </c>
      <c r="Q689" t="s">
        <v>964</v>
      </c>
      <c r="T689" s="6" t="s">
        <v>1741</v>
      </c>
    </row>
    <row r="690" spans="1:20" x14ac:dyDescent="0.2">
      <c r="A690">
        <v>1044927</v>
      </c>
      <c r="B690">
        <v>1044963</v>
      </c>
      <c r="C690" s="6" t="str">
        <f t="shared" si="40"/>
        <v>Lithic</v>
      </c>
      <c r="D690" s="6" t="str">
        <f t="shared" si="41"/>
        <v>Lithic - DiRi-130b</v>
      </c>
      <c r="E690" t="s">
        <v>973</v>
      </c>
      <c r="F690" s="6" t="s">
        <v>1717</v>
      </c>
      <c r="G690" s="6" t="s">
        <v>1741</v>
      </c>
      <c r="O690" t="s">
        <v>960</v>
      </c>
      <c r="P690" t="s">
        <v>972</v>
      </c>
      <c r="Q690" t="s">
        <v>973</v>
      </c>
      <c r="T690" s="6" t="s">
        <v>1741</v>
      </c>
    </row>
    <row r="691" spans="1:20" x14ac:dyDescent="0.2">
      <c r="A691">
        <v>1044949</v>
      </c>
      <c r="B691">
        <v>1044994</v>
      </c>
      <c r="C691" s="6" t="str">
        <f t="shared" si="40"/>
        <v>Lithic</v>
      </c>
      <c r="D691" s="6" t="str">
        <f t="shared" si="41"/>
        <v>Lithic - DiRi-130a</v>
      </c>
      <c r="E691" t="s">
        <v>973</v>
      </c>
      <c r="F691" s="6" t="s">
        <v>1717</v>
      </c>
      <c r="G691" s="6" t="s">
        <v>1741</v>
      </c>
      <c r="O691" t="s">
        <v>960</v>
      </c>
      <c r="P691" t="s">
        <v>974</v>
      </c>
      <c r="Q691" t="s">
        <v>973</v>
      </c>
      <c r="T691" s="6" t="s">
        <v>1741</v>
      </c>
    </row>
    <row r="692" spans="1:20" x14ac:dyDescent="0.2">
      <c r="A692">
        <v>1044983</v>
      </c>
      <c r="B692">
        <v>1045015</v>
      </c>
      <c r="C692" s="6" t="str">
        <f t="shared" si="40"/>
        <v>Lithic</v>
      </c>
      <c r="D692" s="6" t="str">
        <f t="shared" si="41"/>
        <v>Lithic - DiRi-130c</v>
      </c>
      <c r="E692" t="s">
        <v>973</v>
      </c>
      <c r="F692" s="6" t="s">
        <v>1717</v>
      </c>
      <c r="G692" s="6" t="s">
        <v>1741</v>
      </c>
      <c r="O692" t="s">
        <v>960</v>
      </c>
      <c r="P692" t="s">
        <v>1113</v>
      </c>
      <c r="Q692" t="s">
        <v>973</v>
      </c>
      <c r="T692" s="6" t="s">
        <v>1741</v>
      </c>
    </row>
    <row r="693" spans="1:20" x14ac:dyDescent="0.2">
      <c r="A693">
        <v>1046861</v>
      </c>
      <c r="B693">
        <v>1046891</v>
      </c>
      <c r="C693" s="6" t="str">
        <f t="shared" si="40"/>
        <v>Lithic</v>
      </c>
      <c r="D693" s="6" t="str">
        <f t="shared" si="41"/>
        <v>Lithic - DiRi-128b</v>
      </c>
      <c r="E693" t="s">
        <v>976</v>
      </c>
      <c r="F693" s="6" t="s">
        <v>1717</v>
      </c>
      <c r="G693" s="6" t="s">
        <v>1741</v>
      </c>
      <c r="O693" t="s">
        <v>960</v>
      </c>
      <c r="P693" t="s">
        <v>975</v>
      </c>
      <c r="Q693" t="s">
        <v>976</v>
      </c>
      <c r="T693" s="6" t="s">
        <v>1741</v>
      </c>
    </row>
    <row r="694" spans="1:20" x14ac:dyDescent="0.2">
      <c r="A694">
        <v>1046870</v>
      </c>
      <c r="B694">
        <v>1046881</v>
      </c>
      <c r="C694" s="6" t="str">
        <f t="shared" si="40"/>
        <v>Lithic</v>
      </c>
      <c r="D694" s="6" t="str">
        <f t="shared" si="41"/>
        <v>Lithic - DiRi-128a</v>
      </c>
      <c r="E694" t="s">
        <v>976</v>
      </c>
      <c r="F694" s="6" t="s">
        <v>1717</v>
      </c>
      <c r="G694" s="6" t="s">
        <v>1741</v>
      </c>
      <c r="O694" t="s">
        <v>960</v>
      </c>
      <c r="P694" t="s">
        <v>977</v>
      </c>
      <c r="Q694" t="s">
        <v>976</v>
      </c>
      <c r="T694" s="6" t="s">
        <v>1741</v>
      </c>
    </row>
    <row r="695" spans="1:20" x14ac:dyDescent="0.2">
      <c r="A695">
        <v>1052777</v>
      </c>
      <c r="B695">
        <v>1052837</v>
      </c>
      <c r="C695" s="6" t="str">
        <f t="shared" si="40"/>
        <v>Lithic</v>
      </c>
      <c r="D695" s="6" t="str">
        <f t="shared" si="41"/>
        <v>Lithic - DiRj-34d</v>
      </c>
      <c r="E695" t="s">
        <v>979</v>
      </c>
      <c r="F695" s="6" t="s">
        <v>1717</v>
      </c>
      <c r="G695" s="6" t="s">
        <v>1741</v>
      </c>
      <c r="O695" t="s">
        <v>960</v>
      </c>
      <c r="P695" t="s">
        <v>978</v>
      </c>
      <c r="Q695" t="s">
        <v>979</v>
      </c>
      <c r="T695" s="6" t="s">
        <v>1741</v>
      </c>
    </row>
    <row r="696" spans="1:20" x14ac:dyDescent="0.2">
      <c r="A696">
        <v>1052815</v>
      </c>
      <c r="B696">
        <v>1052941</v>
      </c>
      <c r="C696" s="6" t="str">
        <f t="shared" si="40"/>
        <v>Lithic</v>
      </c>
      <c r="D696" s="6" t="str">
        <f t="shared" si="41"/>
        <v>Lithic - DiRj-34c</v>
      </c>
      <c r="E696" t="s">
        <v>979</v>
      </c>
      <c r="F696" s="6" t="s">
        <v>1717</v>
      </c>
      <c r="G696" s="6" t="s">
        <v>1741</v>
      </c>
      <c r="O696" t="s">
        <v>960</v>
      </c>
      <c r="P696" t="s">
        <v>980</v>
      </c>
      <c r="Q696" t="s">
        <v>979</v>
      </c>
      <c r="T696" s="6" t="s">
        <v>1741</v>
      </c>
    </row>
    <row r="697" spans="1:20" x14ac:dyDescent="0.2">
      <c r="A697">
        <v>1052923</v>
      </c>
      <c r="B697">
        <v>1053054</v>
      </c>
      <c r="C697" s="6" t="str">
        <f t="shared" si="40"/>
        <v>Lithic</v>
      </c>
      <c r="D697" s="6" t="str">
        <f t="shared" si="41"/>
        <v>Lithic - DiRj-34b</v>
      </c>
      <c r="E697" t="s">
        <v>979</v>
      </c>
      <c r="F697" s="6" t="s">
        <v>1717</v>
      </c>
      <c r="G697" s="6" t="s">
        <v>1741</v>
      </c>
      <c r="O697" t="s">
        <v>960</v>
      </c>
      <c r="P697" t="s">
        <v>981</v>
      </c>
      <c r="Q697" t="s">
        <v>979</v>
      </c>
      <c r="T697" s="6" t="s">
        <v>1741</v>
      </c>
    </row>
    <row r="698" spans="1:20" x14ac:dyDescent="0.2">
      <c r="A698">
        <v>1053039</v>
      </c>
      <c r="B698">
        <v>1053162</v>
      </c>
      <c r="C698" s="6" t="str">
        <f t="shared" si="40"/>
        <v>Lithic</v>
      </c>
      <c r="D698" s="6" t="str">
        <f t="shared" si="41"/>
        <v>Lithic - DiRj-34a</v>
      </c>
      <c r="E698" t="s">
        <v>979</v>
      </c>
      <c r="F698" s="6" t="s">
        <v>1717</v>
      </c>
      <c r="G698" s="6" t="s">
        <v>1741</v>
      </c>
      <c r="O698" t="s">
        <v>960</v>
      </c>
      <c r="P698" t="s">
        <v>982</v>
      </c>
      <c r="Q698" t="s">
        <v>979</v>
      </c>
      <c r="T698" s="6" t="s">
        <v>1741</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85141-90BF-4D42-BC11-1E84F020C709}">
  <dimension ref="A1:AX92"/>
  <sheetViews>
    <sheetView workbookViewId="0"/>
  </sheetViews>
  <sheetFormatPr baseColWidth="10" defaultColWidth="11" defaultRowHeight="17" customHeight="1" x14ac:dyDescent="0.2"/>
  <cols>
    <col min="1" max="2" width="8.1640625" bestFit="1" customWidth="1"/>
    <col min="3" max="3" width="16.83203125" bestFit="1" customWidth="1"/>
    <col min="4" max="4" width="17.5" bestFit="1" customWidth="1"/>
    <col min="5" max="5" width="93.1640625" bestFit="1" customWidth="1"/>
    <col min="6" max="6" width="5.5" bestFit="1" customWidth="1"/>
    <col min="7" max="7" width="7.1640625" bestFit="1" customWidth="1"/>
    <col min="8" max="8" width="7" bestFit="1" customWidth="1"/>
    <col min="9" max="11" width="8.1640625" customWidth="1"/>
    <col min="12" max="13" width="12.1640625" bestFit="1" customWidth="1"/>
    <col min="14" max="14" width="7.1640625" bestFit="1" customWidth="1"/>
    <col min="15" max="17" width="12.1640625" bestFit="1" customWidth="1"/>
    <col min="18" max="18" width="12.1640625" customWidth="1"/>
    <col min="19" max="19" width="16.83203125" bestFit="1" customWidth="1"/>
    <col min="20" max="20" width="39.1640625" bestFit="1" customWidth="1"/>
    <col min="21" max="21" width="17.5" bestFit="1" customWidth="1"/>
    <col min="22" max="22" width="68" bestFit="1" customWidth="1"/>
    <col min="23" max="23" width="93.1640625" bestFit="1" customWidth="1"/>
    <col min="24" max="24" width="9.83203125" bestFit="1" customWidth="1"/>
    <col min="25" max="25" width="17.83203125" bestFit="1" customWidth="1"/>
    <col min="26" max="26" width="42.6640625" bestFit="1" customWidth="1"/>
    <col min="27" max="27" width="23.83203125" bestFit="1" customWidth="1"/>
    <col min="28" max="28" width="28.6640625" bestFit="1" customWidth="1"/>
    <col min="29" max="29" width="16.5" bestFit="1" customWidth="1"/>
    <col min="30" max="31" width="41" bestFit="1" customWidth="1"/>
    <col min="32" max="32" width="31" bestFit="1" customWidth="1"/>
    <col min="33" max="33" width="27.33203125" bestFit="1" customWidth="1"/>
    <col min="34" max="34" width="22.1640625" bestFit="1" customWidth="1"/>
    <col min="36" max="36" width="14.33203125" bestFit="1" customWidth="1"/>
    <col min="37" max="37" width="28.83203125" bestFit="1" customWidth="1"/>
    <col min="38" max="38" width="34" bestFit="1" customWidth="1"/>
    <col min="39" max="39" width="199.1640625" bestFit="1" customWidth="1"/>
    <col min="40" max="40" width="4.83203125" bestFit="1" customWidth="1"/>
    <col min="41" max="41" width="9.33203125" bestFit="1" customWidth="1"/>
    <col min="42" max="42" width="14.5" bestFit="1" customWidth="1"/>
    <col min="43" max="43" width="12.83203125" bestFit="1" customWidth="1"/>
    <col min="44" max="44" width="69.5" bestFit="1" customWidth="1"/>
    <col min="45" max="45" width="255.83203125" bestFit="1" customWidth="1"/>
    <col min="46" max="46" width="226.5" bestFit="1" customWidth="1"/>
    <col min="47" max="47" width="255.83203125" bestFit="1" customWidth="1"/>
    <col min="48" max="48" width="13.6640625" bestFit="1" customWidth="1"/>
    <col min="49" max="49" width="25.83203125" bestFit="1" customWidth="1"/>
    <col min="50" max="50" width="17.33203125" bestFit="1" customWidth="1"/>
  </cols>
  <sheetData>
    <row r="1" spans="1:50" ht="17" customHeight="1" x14ac:dyDescent="0.2">
      <c r="A1" t="s">
        <v>35</v>
      </c>
      <c r="B1" t="s">
        <v>34</v>
      </c>
      <c r="C1" t="s">
        <v>1589</v>
      </c>
      <c r="D1" t="s">
        <v>1590</v>
      </c>
      <c r="E1" t="s">
        <v>1598</v>
      </c>
      <c r="G1" t="s">
        <v>8983</v>
      </c>
      <c r="H1" t="s">
        <v>1587</v>
      </c>
      <c r="L1" t="s">
        <v>1611</v>
      </c>
      <c r="M1" t="s">
        <v>1612</v>
      </c>
      <c r="N1" t="s">
        <v>1613</v>
      </c>
      <c r="O1" t="s">
        <v>1614</v>
      </c>
      <c r="P1" t="s">
        <v>1615</v>
      </c>
      <c r="Q1" t="s">
        <v>1616</v>
      </c>
      <c r="T1" t="s">
        <v>866</v>
      </c>
      <c r="U1" t="s">
        <v>867</v>
      </c>
      <c r="V1" t="s">
        <v>868</v>
      </c>
      <c r="W1" t="s">
        <v>870</v>
      </c>
      <c r="X1" t="s">
        <v>871</v>
      </c>
      <c r="Y1" t="s">
        <v>872</v>
      </c>
      <c r="Z1" t="s">
        <v>875</v>
      </c>
      <c r="AA1" t="s">
        <v>876</v>
      </c>
      <c r="AB1" t="s">
        <v>877</v>
      </c>
      <c r="AC1" t="s">
        <v>878</v>
      </c>
      <c r="AD1" t="s">
        <v>879</v>
      </c>
      <c r="AE1" t="s">
        <v>880</v>
      </c>
      <c r="AF1" t="s">
        <v>881</v>
      </c>
      <c r="AG1" t="s">
        <v>882</v>
      </c>
      <c r="AH1" t="s">
        <v>883</v>
      </c>
      <c r="AI1" t="s">
        <v>884</v>
      </c>
      <c r="AJ1" t="s">
        <v>885</v>
      </c>
      <c r="AK1" t="s">
        <v>887</v>
      </c>
      <c r="AL1" t="s">
        <v>888</v>
      </c>
      <c r="AM1" t="s">
        <v>51</v>
      </c>
      <c r="AN1" t="s">
        <v>891</v>
      </c>
      <c r="AO1" t="s">
        <v>892</v>
      </c>
      <c r="AP1" t="s">
        <v>893</v>
      </c>
      <c r="AQ1" t="s">
        <v>894</v>
      </c>
      <c r="AR1" t="s">
        <v>896</v>
      </c>
      <c r="AS1" t="s">
        <v>897</v>
      </c>
      <c r="AT1" t="s">
        <v>898</v>
      </c>
      <c r="AU1" t="s">
        <v>899</v>
      </c>
      <c r="AV1" t="s">
        <v>886</v>
      </c>
      <c r="AW1" t="s">
        <v>889</v>
      </c>
      <c r="AX1" t="s">
        <v>890</v>
      </c>
    </row>
    <row r="2" spans="1:50" ht="17" customHeight="1" x14ac:dyDescent="0.2">
      <c r="A2">
        <v>988090</v>
      </c>
      <c r="B2">
        <v>988150</v>
      </c>
      <c r="C2" t="str">
        <f>S2</f>
        <v>Wetland</v>
      </c>
      <c r="D2" t="str">
        <f>_xlfn.CONCAT(S2," - ",U2)</f>
        <v>Wetland - WT-1132</v>
      </c>
      <c r="E2" t="str">
        <f>W2</f>
        <v>﻿S-S-III (Seasonal Shrubby Swamp)</v>
      </c>
      <c r="G2" t="str">
        <f>H2</f>
        <v>WT</v>
      </c>
      <c r="H2" t="str">
        <f>R2</f>
        <v>WT</v>
      </c>
      <c r="L2">
        <v>988091.51150000002</v>
      </c>
      <c r="M2">
        <v>988147.94209999999</v>
      </c>
      <c r="N2">
        <v>644027</v>
      </c>
      <c r="O2">
        <v>5501484</v>
      </c>
      <c r="P2">
        <v>644056</v>
      </c>
      <c r="Q2">
        <v>5501433</v>
      </c>
      <c r="R2" t="s">
        <v>1859</v>
      </c>
      <c r="S2" t="s">
        <v>1850</v>
      </c>
      <c r="T2" t="s">
        <v>1519</v>
      </c>
      <c r="U2" t="s">
        <v>1520</v>
      </c>
      <c r="W2" t="s">
        <v>1849</v>
      </c>
      <c r="X2">
        <v>10</v>
      </c>
      <c r="Z2" t="s">
        <v>1521</v>
      </c>
      <c r="AA2" t="s">
        <v>1848</v>
      </c>
      <c r="AB2" t="s">
        <v>917</v>
      </c>
      <c r="AC2">
        <v>1.0429999999999999</v>
      </c>
      <c r="AD2">
        <v>8.1000000000000003E-2</v>
      </c>
      <c r="AE2">
        <v>4.5999999999999999E-2</v>
      </c>
      <c r="AF2">
        <v>10</v>
      </c>
      <c r="AG2">
        <v>4</v>
      </c>
      <c r="AH2" t="s">
        <v>324</v>
      </c>
      <c r="AI2" t="s">
        <v>1517</v>
      </c>
      <c r="AK2" t="s">
        <v>986</v>
      </c>
      <c r="AL2" t="s">
        <v>1522</v>
      </c>
      <c r="AM2" t="s">
        <v>1523</v>
      </c>
      <c r="AN2" t="s">
        <v>987</v>
      </c>
      <c r="AO2" t="s">
        <v>989</v>
      </c>
      <c r="AP2" s="4">
        <v>44524</v>
      </c>
      <c r="AQ2" t="s">
        <v>908</v>
      </c>
      <c r="AR2" t="s">
        <v>1524</v>
      </c>
      <c r="AS2" t="s">
        <v>1525</v>
      </c>
      <c r="AT2" t="s">
        <v>1847</v>
      </c>
      <c r="AU2" t="s">
        <v>1526</v>
      </c>
      <c r="AV2" t="s">
        <v>986</v>
      </c>
    </row>
    <row r="3" spans="1:50" ht="17" customHeight="1" x14ac:dyDescent="0.2">
      <c r="A3">
        <v>989500</v>
      </c>
      <c r="B3">
        <v>989540</v>
      </c>
      <c r="C3" t="str">
        <f t="shared" ref="C3:C66" si="0">S3</f>
        <v>Wetland</v>
      </c>
      <c r="D3" t="str">
        <f t="shared" ref="D3:D66" si="1">_xlfn.CONCAT(S3," - ",U3)</f>
        <v xml:space="preserve">Wetland - WT-390a </v>
      </c>
      <c r="E3" t="str">
        <f t="shared" ref="E3:E66" si="2">W3</f>
        <v>M-G-III (Seasonal Graminoid Marsh)</v>
      </c>
      <c r="G3" t="str">
        <f t="shared" ref="G3:G66" si="3">H3</f>
        <v>WT</v>
      </c>
      <c r="H3" t="str">
        <f t="shared" ref="H3:H66" si="4">R3</f>
        <v>WT</v>
      </c>
      <c r="L3">
        <v>989500.53</v>
      </c>
      <c r="M3">
        <v>989531.04090000002</v>
      </c>
      <c r="N3">
        <v>643860</v>
      </c>
      <c r="O3">
        <v>5500211</v>
      </c>
      <c r="P3">
        <v>643851</v>
      </c>
      <c r="Q3">
        <v>5500181</v>
      </c>
      <c r="R3" t="s">
        <v>1859</v>
      </c>
      <c r="S3" t="s">
        <v>1850</v>
      </c>
      <c r="T3" t="s">
        <v>1519</v>
      </c>
      <c r="U3" t="s">
        <v>1527</v>
      </c>
      <c r="V3" t="s">
        <v>1528</v>
      </c>
      <c r="W3" t="s">
        <v>1529</v>
      </c>
      <c r="X3">
        <v>10</v>
      </c>
      <c r="Y3" t="s">
        <v>1530</v>
      </c>
      <c r="Z3" t="s">
        <v>1529</v>
      </c>
      <c r="AA3" t="s">
        <v>1846</v>
      </c>
      <c r="AB3" t="s">
        <v>917</v>
      </c>
      <c r="AC3">
        <v>0.124</v>
      </c>
      <c r="AD3">
        <v>9.8000000000000004E-2</v>
      </c>
      <c r="AE3">
        <v>3.2000000000000001E-2</v>
      </c>
      <c r="AF3">
        <v>5</v>
      </c>
      <c r="AG3">
        <v>4</v>
      </c>
      <c r="AH3" t="s">
        <v>324</v>
      </c>
      <c r="AI3" t="s">
        <v>1517</v>
      </c>
      <c r="AK3" t="s">
        <v>986</v>
      </c>
      <c r="AL3" t="s">
        <v>1531</v>
      </c>
      <c r="AN3" t="s">
        <v>987</v>
      </c>
      <c r="AO3" t="s">
        <v>989</v>
      </c>
      <c r="AP3" s="4">
        <v>44524</v>
      </c>
      <c r="AQ3" t="s">
        <v>908</v>
      </c>
      <c r="AR3" t="s">
        <v>1524</v>
      </c>
      <c r="AS3" t="s">
        <v>1525</v>
      </c>
      <c r="AU3" t="s">
        <v>1526</v>
      </c>
      <c r="AV3" t="s">
        <v>986</v>
      </c>
      <c r="AW3" t="s">
        <v>1532</v>
      </c>
      <c r="AX3" s="4">
        <v>44092</v>
      </c>
    </row>
    <row r="4" spans="1:50" ht="17" customHeight="1" x14ac:dyDescent="0.2">
      <c r="A4">
        <v>997550</v>
      </c>
      <c r="B4">
        <v>997590</v>
      </c>
      <c r="C4" t="str">
        <f t="shared" si="0"/>
        <v>Wetland</v>
      </c>
      <c r="D4" t="str">
        <f t="shared" si="1"/>
        <v>Wetland - WT-707a</v>
      </c>
      <c r="E4" t="str">
        <f t="shared" si="2"/>
        <v>M-G-II (Temporary Graminoid Marsh)</v>
      </c>
      <c r="G4" t="str">
        <f t="shared" si="3"/>
        <v>WT</v>
      </c>
      <c r="H4" t="str">
        <f t="shared" si="4"/>
        <v>WT</v>
      </c>
      <c r="L4">
        <v>997590.54940000002</v>
      </c>
      <c r="M4">
        <v>997583.33829999994</v>
      </c>
      <c r="N4">
        <v>637816</v>
      </c>
      <c r="O4">
        <v>5495060</v>
      </c>
      <c r="P4">
        <v>637822</v>
      </c>
      <c r="Q4">
        <v>5495064</v>
      </c>
      <c r="R4" t="s">
        <v>1859</v>
      </c>
      <c r="S4" t="s">
        <v>1850</v>
      </c>
      <c r="T4" t="s">
        <v>1519</v>
      </c>
      <c r="U4" t="s">
        <v>1533</v>
      </c>
      <c r="V4" t="s">
        <v>1518</v>
      </c>
      <c r="W4" t="s">
        <v>1839</v>
      </c>
      <c r="X4">
        <v>10</v>
      </c>
      <c r="Y4" t="s">
        <v>1534</v>
      </c>
      <c r="Z4" t="s">
        <v>1839</v>
      </c>
      <c r="AA4" t="s">
        <v>1845</v>
      </c>
      <c r="AB4" t="s">
        <v>917</v>
      </c>
      <c r="AC4">
        <v>6.0999999999999999E-2</v>
      </c>
      <c r="AD4">
        <v>6.0999999999999999E-2</v>
      </c>
      <c r="AE4">
        <v>0.04</v>
      </c>
      <c r="AF4">
        <v>5</v>
      </c>
      <c r="AG4">
        <v>4</v>
      </c>
      <c r="AH4" t="s">
        <v>324</v>
      </c>
      <c r="AI4" t="s">
        <v>1517</v>
      </c>
      <c r="AJ4" t="s">
        <v>1015</v>
      </c>
      <c r="AK4" t="s">
        <v>986</v>
      </c>
      <c r="AL4" t="s">
        <v>1535</v>
      </c>
      <c r="AN4" t="s">
        <v>987</v>
      </c>
      <c r="AO4" t="s">
        <v>989</v>
      </c>
      <c r="AP4" s="4">
        <v>44524</v>
      </c>
      <c r="AQ4" t="s">
        <v>908</v>
      </c>
      <c r="AR4" t="s">
        <v>1524</v>
      </c>
      <c r="AS4" t="s">
        <v>1525</v>
      </c>
      <c r="AU4" t="s">
        <v>1526</v>
      </c>
      <c r="AV4" t="s">
        <v>986</v>
      </c>
      <c r="AW4" t="s">
        <v>1536</v>
      </c>
      <c r="AX4" s="4">
        <v>44057</v>
      </c>
    </row>
    <row r="5" spans="1:50" ht="17" customHeight="1" x14ac:dyDescent="0.2">
      <c r="A5">
        <v>999960</v>
      </c>
      <c r="B5">
        <v>1000000</v>
      </c>
      <c r="C5" t="str">
        <f t="shared" si="0"/>
        <v>Wetland</v>
      </c>
      <c r="D5" t="str">
        <f t="shared" si="1"/>
        <v>Wetland - WT-707b</v>
      </c>
      <c r="E5" t="str">
        <f t="shared" si="2"/>
        <v>M-G-IV (Semi-Permanent Graminoid Marsh) </v>
      </c>
      <c r="G5" t="str">
        <f t="shared" si="3"/>
        <v>WT</v>
      </c>
      <c r="H5" t="str">
        <f t="shared" si="4"/>
        <v>WT</v>
      </c>
      <c r="L5">
        <v>999962.6594</v>
      </c>
      <c r="M5">
        <v>1000006.821</v>
      </c>
      <c r="N5">
        <v>635602</v>
      </c>
      <c r="O5">
        <v>5495153</v>
      </c>
      <c r="P5">
        <v>635567</v>
      </c>
      <c r="Q5">
        <v>5495153</v>
      </c>
      <c r="R5" t="s">
        <v>1859</v>
      </c>
      <c r="S5" t="s">
        <v>1850</v>
      </c>
      <c r="T5" t="s">
        <v>1519</v>
      </c>
      <c r="U5" t="s">
        <v>1537</v>
      </c>
      <c r="W5" t="s">
        <v>1538</v>
      </c>
      <c r="X5">
        <v>10</v>
      </c>
      <c r="Y5" t="s">
        <v>1539</v>
      </c>
      <c r="Z5" t="s">
        <v>1538</v>
      </c>
      <c r="AA5" t="s">
        <v>1844</v>
      </c>
      <c r="AB5" t="s">
        <v>917</v>
      </c>
      <c r="AC5">
        <v>3.6999999999999998E-2</v>
      </c>
      <c r="AD5">
        <v>0.02</v>
      </c>
      <c r="AE5">
        <v>0.01</v>
      </c>
      <c r="AF5">
        <v>5</v>
      </c>
      <c r="AG5">
        <v>4</v>
      </c>
      <c r="AH5" t="s">
        <v>324</v>
      </c>
      <c r="AI5" t="s">
        <v>1517</v>
      </c>
      <c r="AJ5" t="s">
        <v>1015</v>
      </c>
      <c r="AK5" t="s">
        <v>986</v>
      </c>
      <c r="AL5" t="s">
        <v>1540</v>
      </c>
      <c r="AM5" t="s">
        <v>1542</v>
      </c>
      <c r="AN5" t="s">
        <v>987</v>
      </c>
      <c r="AO5" t="s">
        <v>989</v>
      </c>
      <c r="AP5" s="4">
        <v>44524</v>
      </c>
      <c r="AQ5" t="s">
        <v>908</v>
      </c>
      <c r="AR5" t="s">
        <v>1524</v>
      </c>
      <c r="AS5" t="s">
        <v>1525</v>
      </c>
      <c r="AU5" t="s">
        <v>1526</v>
      </c>
      <c r="AV5" t="s">
        <v>986</v>
      </c>
      <c r="AW5" t="s">
        <v>1541</v>
      </c>
      <c r="AX5" s="4">
        <v>44090</v>
      </c>
    </row>
    <row r="6" spans="1:50" ht="17" customHeight="1" x14ac:dyDescent="0.2">
      <c r="A6">
        <v>1002400</v>
      </c>
      <c r="B6">
        <v>1002450</v>
      </c>
      <c r="C6" t="str">
        <f t="shared" si="0"/>
        <v>Wetland</v>
      </c>
      <c r="D6" t="str">
        <f t="shared" si="1"/>
        <v>Wetland - WT-709a</v>
      </c>
      <c r="E6" t="str">
        <f t="shared" si="2"/>
        <v>S-S-III (Seasonal Shrubby Swamp)</v>
      </c>
      <c r="G6" t="str">
        <f t="shared" si="3"/>
        <v>WT</v>
      </c>
      <c r="H6" t="str">
        <f t="shared" si="4"/>
        <v>WT</v>
      </c>
      <c r="L6">
        <v>1002410.6850000001</v>
      </c>
      <c r="M6">
        <v>1002424.834</v>
      </c>
      <c r="N6">
        <v>633267</v>
      </c>
      <c r="O6">
        <v>5495186</v>
      </c>
      <c r="P6">
        <v>633258</v>
      </c>
      <c r="Q6">
        <v>5495174</v>
      </c>
      <c r="R6" t="s">
        <v>1859</v>
      </c>
      <c r="S6" t="s">
        <v>1850</v>
      </c>
      <c r="T6" t="s">
        <v>1519</v>
      </c>
      <c r="U6" t="s">
        <v>1543</v>
      </c>
      <c r="V6" t="s">
        <v>1544</v>
      </c>
      <c r="W6" t="s">
        <v>1545</v>
      </c>
      <c r="X6">
        <v>10</v>
      </c>
      <c r="Y6" t="s">
        <v>1546</v>
      </c>
      <c r="Z6" t="s">
        <v>1529</v>
      </c>
      <c r="AA6" t="s">
        <v>1843</v>
      </c>
      <c r="AB6" t="s">
        <v>917</v>
      </c>
      <c r="AC6">
        <v>7.6999999999999999E-2</v>
      </c>
      <c r="AD6">
        <v>0</v>
      </c>
      <c r="AE6">
        <v>0</v>
      </c>
      <c r="AF6">
        <v>0</v>
      </c>
      <c r="AG6">
        <v>0</v>
      </c>
      <c r="AH6" t="s">
        <v>324</v>
      </c>
      <c r="AI6" t="s">
        <v>1517</v>
      </c>
      <c r="AJ6" t="s">
        <v>1015</v>
      </c>
      <c r="AK6" t="s">
        <v>986</v>
      </c>
      <c r="AL6" t="s">
        <v>1547</v>
      </c>
      <c r="AM6" t="s">
        <v>1549</v>
      </c>
      <c r="AN6" t="s">
        <v>987</v>
      </c>
      <c r="AO6" t="s">
        <v>989</v>
      </c>
      <c r="AP6" s="4">
        <v>44524</v>
      </c>
      <c r="AQ6" t="s">
        <v>908</v>
      </c>
      <c r="AR6" t="s">
        <v>1524</v>
      </c>
      <c r="AS6" t="s">
        <v>1525</v>
      </c>
      <c r="AU6" t="s">
        <v>1526</v>
      </c>
      <c r="AV6" t="s">
        <v>986</v>
      </c>
      <c r="AW6" t="s">
        <v>1548</v>
      </c>
      <c r="AX6" s="4">
        <v>44040</v>
      </c>
    </row>
    <row r="7" spans="1:50" ht="17" customHeight="1" x14ac:dyDescent="0.2">
      <c r="A7">
        <v>1003000</v>
      </c>
      <c r="B7">
        <v>1003100</v>
      </c>
      <c r="C7" t="str">
        <f t="shared" si="0"/>
        <v>Wetland</v>
      </c>
      <c r="D7" t="str">
        <f t="shared" si="1"/>
        <v>Wetland - WT-709b</v>
      </c>
      <c r="E7" t="str">
        <f t="shared" si="2"/>
        <v>W-A-V (Aquatic Permanent Shallow Open Water)</v>
      </c>
      <c r="G7" t="str">
        <f t="shared" si="3"/>
        <v>WT</v>
      </c>
      <c r="H7" t="str">
        <f t="shared" si="4"/>
        <v>WT</v>
      </c>
      <c r="L7">
        <v>1002973.7290000001</v>
      </c>
      <c r="M7">
        <v>1003088.197</v>
      </c>
      <c r="N7">
        <v>632860</v>
      </c>
      <c r="O7">
        <v>5494790</v>
      </c>
      <c r="P7">
        <v>632806</v>
      </c>
      <c r="Q7">
        <v>5494689</v>
      </c>
      <c r="R7" t="s">
        <v>1859</v>
      </c>
      <c r="S7" t="s">
        <v>1850</v>
      </c>
      <c r="T7" t="s">
        <v>1519</v>
      </c>
      <c r="U7" t="s">
        <v>1550</v>
      </c>
      <c r="V7" t="s">
        <v>1551</v>
      </c>
      <c r="W7" t="s">
        <v>1552</v>
      </c>
      <c r="X7">
        <v>10</v>
      </c>
      <c r="Y7" t="s">
        <v>1553</v>
      </c>
      <c r="Z7" t="s">
        <v>1552</v>
      </c>
      <c r="AA7" t="s">
        <v>1842</v>
      </c>
      <c r="AB7" t="s">
        <v>917</v>
      </c>
      <c r="AC7">
        <v>0.13300000000000001</v>
      </c>
      <c r="AD7">
        <v>0</v>
      </c>
      <c r="AE7">
        <v>0</v>
      </c>
      <c r="AF7">
        <v>5</v>
      </c>
      <c r="AG7">
        <v>4</v>
      </c>
      <c r="AH7" t="s">
        <v>324</v>
      </c>
      <c r="AI7" t="s">
        <v>1517</v>
      </c>
      <c r="AJ7" t="s">
        <v>1015</v>
      </c>
      <c r="AK7" t="s">
        <v>986</v>
      </c>
      <c r="AL7" t="s">
        <v>1554</v>
      </c>
      <c r="AM7" t="s">
        <v>1555</v>
      </c>
      <c r="AN7" t="s">
        <v>987</v>
      </c>
      <c r="AO7" t="s">
        <v>989</v>
      </c>
      <c r="AP7" s="4">
        <v>44524</v>
      </c>
      <c r="AQ7" t="s">
        <v>908</v>
      </c>
      <c r="AR7" t="s">
        <v>1524</v>
      </c>
      <c r="AS7" t="s">
        <v>1525</v>
      </c>
      <c r="AU7" t="s">
        <v>1526</v>
      </c>
      <c r="AV7" t="s">
        <v>986</v>
      </c>
      <c r="AW7" t="s">
        <v>1548</v>
      </c>
      <c r="AX7" s="4">
        <v>44040</v>
      </c>
    </row>
    <row r="8" spans="1:50" ht="17" customHeight="1" x14ac:dyDescent="0.2">
      <c r="A8">
        <v>1003750</v>
      </c>
      <c r="B8">
        <v>1003820</v>
      </c>
      <c r="C8" t="str">
        <f t="shared" si="0"/>
        <v>Wetland</v>
      </c>
      <c r="D8" t="str">
        <f t="shared" si="1"/>
        <v>Wetland - WT-709c</v>
      </c>
      <c r="E8" t="str">
        <f t="shared" si="2"/>
        <v>S-Wd (Wooded Deciduous Swamp)</v>
      </c>
      <c r="G8" t="str">
        <f t="shared" si="3"/>
        <v>WT</v>
      </c>
      <c r="H8" t="str">
        <f t="shared" si="4"/>
        <v>WT</v>
      </c>
      <c r="L8">
        <v>1003753.246</v>
      </c>
      <c r="M8">
        <v>1003761.726</v>
      </c>
      <c r="N8">
        <v>632477</v>
      </c>
      <c r="O8">
        <v>5494128</v>
      </c>
      <c r="P8">
        <v>632471</v>
      </c>
      <c r="Q8">
        <v>5494122</v>
      </c>
      <c r="R8" t="s">
        <v>1859</v>
      </c>
      <c r="S8" t="s">
        <v>1850</v>
      </c>
      <c r="T8" t="s">
        <v>1519</v>
      </c>
      <c r="U8" t="s">
        <v>1556</v>
      </c>
      <c r="V8" t="s">
        <v>1557</v>
      </c>
      <c r="W8" t="s">
        <v>1558</v>
      </c>
      <c r="X8">
        <v>10</v>
      </c>
      <c r="Z8" t="s">
        <v>1558</v>
      </c>
      <c r="AA8" t="s">
        <v>1841</v>
      </c>
      <c r="AB8" t="s">
        <v>917</v>
      </c>
      <c r="AC8">
        <v>0.14899999999999999</v>
      </c>
      <c r="AD8">
        <v>0.14899999999999999</v>
      </c>
      <c r="AE8">
        <v>6.6000000000000003E-2</v>
      </c>
      <c r="AF8">
        <v>5</v>
      </c>
      <c r="AG8">
        <v>4</v>
      </c>
      <c r="AH8" t="s">
        <v>324</v>
      </c>
      <c r="AI8" t="s">
        <v>1517</v>
      </c>
      <c r="AJ8" t="s">
        <v>1015</v>
      </c>
      <c r="AK8" t="s">
        <v>986</v>
      </c>
      <c r="AL8" t="s">
        <v>1559</v>
      </c>
      <c r="AM8" t="s">
        <v>1561</v>
      </c>
      <c r="AN8" t="s">
        <v>987</v>
      </c>
      <c r="AO8" t="s">
        <v>989</v>
      </c>
      <c r="AP8" s="4">
        <v>44524</v>
      </c>
      <c r="AQ8" t="s">
        <v>908</v>
      </c>
      <c r="AR8" t="s">
        <v>1524</v>
      </c>
      <c r="AS8" t="s">
        <v>1525</v>
      </c>
      <c r="AT8" t="s">
        <v>1826</v>
      </c>
      <c r="AU8" t="s">
        <v>1526</v>
      </c>
      <c r="AV8" t="s">
        <v>986</v>
      </c>
      <c r="AW8" t="s">
        <v>1560</v>
      </c>
      <c r="AX8" s="4">
        <v>44048</v>
      </c>
    </row>
    <row r="9" spans="1:50" ht="17" customHeight="1" x14ac:dyDescent="0.2">
      <c r="A9">
        <v>1019900</v>
      </c>
      <c r="B9">
        <v>1019930</v>
      </c>
      <c r="C9" t="str">
        <f t="shared" si="0"/>
        <v>Wetland</v>
      </c>
      <c r="D9" t="str">
        <f t="shared" si="1"/>
        <v>Wetland - WT-710a</v>
      </c>
      <c r="E9" t="str">
        <f t="shared" si="2"/>
        <v>S-S-III (Seasonal Shrubby Swamp)</v>
      </c>
      <c r="G9" t="str">
        <f t="shared" si="3"/>
        <v>WT</v>
      </c>
      <c r="H9" t="str">
        <f t="shared" si="4"/>
        <v>WT</v>
      </c>
      <c r="L9">
        <v>1019894.348</v>
      </c>
      <c r="M9">
        <v>1019925.267</v>
      </c>
      <c r="N9">
        <v>626745</v>
      </c>
      <c r="O9">
        <v>5481976</v>
      </c>
      <c r="P9">
        <v>626715</v>
      </c>
      <c r="Q9">
        <v>5481939</v>
      </c>
      <c r="R9" t="s">
        <v>1859</v>
      </c>
      <c r="S9" t="s">
        <v>1850</v>
      </c>
      <c r="T9" t="s">
        <v>1519</v>
      </c>
      <c r="U9" t="s">
        <v>1562</v>
      </c>
      <c r="V9" t="s">
        <v>1006</v>
      </c>
      <c r="W9" t="s">
        <v>1545</v>
      </c>
      <c r="X9">
        <v>10</v>
      </c>
      <c r="Y9" t="s">
        <v>1563</v>
      </c>
      <c r="Z9" t="s">
        <v>1545</v>
      </c>
      <c r="AA9" t="s">
        <v>1840</v>
      </c>
      <c r="AB9" t="s">
        <v>917</v>
      </c>
      <c r="AC9">
        <v>2.3E-2</v>
      </c>
      <c r="AD9">
        <v>1E-3</v>
      </c>
      <c r="AE9">
        <v>1E-3</v>
      </c>
      <c r="AF9">
        <v>5</v>
      </c>
      <c r="AG9">
        <v>4</v>
      </c>
      <c r="AH9" t="s">
        <v>324</v>
      </c>
      <c r="AI9" t="s">
        <v>1517</v>
      </c>
      <c r="AJ9" t="s">
        <v>1015</v>
      </c>
      <c r="AK9" t="s">
        <v>986</v>
      </c>
      <c r="AL9" t="s">
        <v>1564</v>
      </c>
      <c r="AM9" t="s">
        <v>1565</v>
      </c>
      <c r="AN9" t="s">
        <v>987</v>
      </c>
      <c r="AO9" t="s">
        <v>989</v>
      </c>
      <c r="AP9" s="4">
        <v>44524</v>
      </c>
      <c r="AQ9" t="s">
        <v>908</v>
      </c>
      <c r="AR9" t="s">
        <v>1524</v>
      </c>
      <c r="AS9" t="s">
        <v>1525</v>
      </c>
      <c r="AU9" t="s">
        <v>1526</v>
      </c>
      <c r="AV9" t="s">
        <v>986</v>
      </c>
      <c r="AW9" t="s">
        <v>987</v>
      </c>
      <c r="AX9" s="4">
        <v>44033</v>
      </c>
    </row>
    <row r="10" spans="1:50" ht="17" customHeight="1" x14ac:dyDescent="0.2">
      <c r="A10">
        <v>1028600</v>
      </c>
      <c r="B10">
        <v>1028720</v>
      </c>
      <c r="C10" t="str">
        <f t="shared" si="0"/>
        <v>Wetland</v>
      </c>
      <c r="D10" t="str">
        <f t="shared" si="1"/>
        <v>Wetland - WT-710b</v>
      </c>
      <c r="E10" t="str">
        <f t="shared" si="2"/>
        <v>M-G-II (Temporary Graminoid Marsh)</v>
      </c>
      <c r="G10" t="str">
        <f t="shared" si="3"/>
        <v>WT</v>
      </c>
      <c r="H10" t="str">
        <f t="shared" si="4"/>
        <v>WT</v>
      </c>
      <c r="L10">
        <v>1028599.606</v>
      </c>
      <c r="M10">
        <v>1028710.8149999999</v>
      </c>
      <c r="N10">
        <v>622476</v>
      </c>
      <c r="O10">
        <v>5475660</v>
      </c>
      <c r="P10">
        <v>622412</v>
      </c>
      <c r="Q10">
        <v>5475569</v>
      </c>
      <c r="R10" t="s">
        <v>1859</v>
      </c>
      <c r="S10" t="s">
        <v>1850</v>
      </c>
      <c r="T10" t="s">
        <v>1519</v>
      </c>
      <c r="U10" t="s">
        <v>1566</v>
      </c>
      <c r="V10" t="s">
        <v>1567</v>
      </c>
      <c r="W10" t="s">
        <v>1839</v>
      </c>
      <c r="X10">
        <v>10</v>
      </c>
      <c r="Y10" t="s">
        <v>1568</v>
      </c>
      <c r="Z10" t="s">
        <v>1839</v>
      </c>
      <c r="AA10" t="s">
        <v>1838</v>
      </c>
      <c r="AB10" t="s">
        <v>917</v>
      </c>
      <c r="AC10">
        <v>0.23100000000000001</v>
      </c>
      <c r="AD10">
        <v>0.01</v>
      </c>
      <c r="AE10">
        <v>2.3E-2</v>
      </c>
      <c r="AF10">
        <v>0</v>
      </c>
      <c r="AG10">
        <v>0</v>
      </c>
      <c r="AH10" t="s">
        <v>324</v>
      </c>
      <c r="AI10" t="s">
        <v>1517</v>
      </c>
      <c r="AK10" t="s">
        <v>986</v>
      </c>
      <c r="AL10" t="s">
        <v>1535</v>
      </c>
      <c r="AN10" t="s">
        <v>987</v>
      </c>
      <c r="AO10" t="s">
        <v>989</v>
      </c>
      <c r="AP10" s="4">
        <v>44524</v>
      </c>
      <c r="AQ10" t="s">
        <v>908</v>
      </c>
      <c r="AR10" t="s">
        <v>1524</v>
      </c>
      <c r="AS10" t="s">
        <v>1525</v>
      </c>
      <c r="AU10" t="s">
        <v>1526</v>
      </c>
      <c r="AV10" t="s">
        <v>986</v>
      </c>
      <c r="AW10" t="s">
        <v>1569</v>
      </c>
      <c r="AX10" s="4">
        <v>44023</v>
      </c>
    </row>
    <row r="11" spans="1:50" ht="17" customHeight="1" x14ac:dyDescent="0.2">
      <c r="A11">
        <v>1030480</v>
      </c>
      <c r="B11">
        <v>1030700</v>
      </c>
      <c r="C11" t="str">
        <f t="shared" si="0"/>
        <v>Wetland</v>
      </c>
      <c r="D11" t="str">
        <f t="shared" si="1"/>
        <v>Wetland - WT-710d</v>
      </c>
      <c r="E11" t="str">
        <f t="shared" si="2"/>
        <v>﻿Wetland Complex. S-Wd (Wooded Deciduous Swamp)</v>
      </c>
      <c r="G11" t="str">
        <f t="shared" si="3"/>
        <v>WT</v>
      </c>
      <c r="H11" t="str">
        <f t="shared" si="4"/>
        <v>WT</v>
      </c>
      <c r="L11">
        <v>1030496.035</v>
      </c>
      <c r="M11">
        <v>1030607.1459999999</v>
      </c>
      <c r="N11">
        <v>622078</v>
      </c>
      <c r="O11">
        <v>5473923</v>
      </c>
      <c r="P11">
        <v>622121</v>
      </c>
      <c r="Q11">
        <v>5473816</v>
      </c>
      <c r="R11" t="s">
        <v>1859</v>
      </c>
      <c r="S11" t="s">
        <v>1850</v>
      </c>
      <c r="T11" t="s">
        <v>1519</v>
      </c>
      <c r="U11" t="s">
        <v>1570</v>
      </c>
      <c r="V11" t="s">
        <v>1833</v>
      </c>
      <c r="W11" t="s">
        <v>1837</v>
      </c>
      <c r="X11">
        <v>10</v>
      </c>
      <c r="Z11" t="s">
        <v>1823</v>
      </c>
      <c r="AA11" t="s">
        <v>1836</v>
      </c>
      <c r="AB11" t="s">
        <v>917</v>
      </c>
      <c r="AC11">
        <v>0.32100000000000001</v>
      </c>
      <c r="AD11">
        <v>0.26100000000000001</v>
      </c>
      <c r="AE11">
        <v>0.21299999999999999</v>
      </c>
      <c r="AF11">
        <v>10</v>
      </c>
      <c r="AG11">
        <v>6</v>
      </c>
      <c r="AH11" t="s">
        <v>324</v>
      </c>
      <c r="AI11" t="s">
        <v>1517</v>
      </c>
      <c r="AJ11" t="s">
        <v>1015</v>
      </c>
      <c r="AK11" t="s">
        <v>986</v>
      </c>
      <c r="AL11" t="s">
        <v>1835</v>
      </c>
      <c r="AM11" t="s">
        <v>1834</v>
      </c>
      <c r="AN11" t="s">
        <v>987</v>
      </c>
      <c r="AO11" t="s">
        <v>989</v>
      </c>
      <c r="AP11" s="4">
        <v>44524</v>
      </c>
      <c r="AQ11" t="s">
        <v>908</v>
      </c>
      <c r="AR11" t="s">
        <v>1524</v>
      </c>
      <c r="AS11" t="s">
        <v>1525</v>
      </c>
      <c r="AT11" t="s">
        <v>1826</v>
      </c>
      <c r="AU11" t="s">
        <v>1526</v>
      </c>
      <c r="AV11" t="s">
        <v>986</v>
      </c>
      <c r="AW11" t="s">
        <v>1571</v>
      </c>
      <c r="AX11" s="4">
        <v>44034</v>
      </c>
    </row>
    <row r="12" spans="1:50" ht="17" customHeight="1" x14ac:dyDescent="0.2">
      <c r="A12">
        <v>1030590</v>
      </c>
      <c r="C12" t="str">
        <f t="shared" si="0"/>
        <v>Wetland</v>
      </c>
      <c r="D12" t="str">
        <f t="shared" si="1"/>
        <v>Wetland - WT-710d</v>
      </c>
      <c r="E12" t="str">
        <f t="shared" si="2"/>
        <v>Wetland Complex. M-G-IV (Semi-Permanent Graminoid Marsh) </v>
      </c>
      <c r="G12" t="str">
        <f t="shared" si="3"/>
        <v>WT</v>
      </c>
      <c r="H12" t="str">
        <f t="shared" si="4"/>
        <v>WT</v>
      </c>
      <c r="L12">
        <v>1030588.721</v>
      </c>
      <c r="N12">
        <v>622096</v>
      </c>
      <c r="O12">
        <v>5473829</v>
      </c>
      <c r="R12" t="s">
        <v>1859</v>
      </c>
      <c r="S12" t="s">
        <v>1850</v>
      </c>
      <c r="T12" t="s">
        <v>1519</v>
      </c>
      <c r="U12" t="s">
        <v>1570</v>
      </c>
      <c r="V12" t="s">
        <v>1833</v>
      </c>
      <c r="W12" t="s">
        <v>1832</v>
      </c>
      <c r="X12">
        <v>10</v>
      </c>
      <c r="Y12" t="s">
        <v>1585</v>
      </c>
      <c r="Z12" t="s">
        <v>1538</v>
      </c>
      <c r="AA12" t="s">
        <v>1831</v>
      </c>
      <c r="AB12" t="s">
        <v>917</v>
      </c>
      <c r="AC12">
        <v>0.25600000000000001</v>
      </c>
      <c r="AD12">
        <v>0.223</v>
      </c>
      <c r="AE12">
        <v>8.2000000000000003E-2</v>
      </c>
      <c r="AF12">
        <v>0</v>
      </c>
      <c r="AG12">
        <v>0</v>
      </c>
      <c r="AH12" t="s">
        <v>324</v>
      </c>
      <c r="AI12" t="s">
        <v>1517</v>
      </c>
      <c r="AJ12" t="s">
        <v>1015</v>
      </c>
      <c r="AK12" t="s">
        <v>986</v>
      </c>
      <c r="AL12" t="s">
        <v>1564</v>
      </c>
      <c r="AM12" t="s">
        <v>1818</v>
      </c>
      <c r="AN12" t="s">
        <v>987</v>
      </c>
      <c r="AO12" t="s">
        <v>989</v>
      </c>
      <c r="AP12" s="4">
        <v>44524</v>
      </c>
      <c r="AQ12" t="s">
        <v>908</v>
      </c>
      <c r="AR12" t="s">
        <v>1524</v>
      </c>
      <c r="AS12" t="s">
        <v>1525</v>
      </c>
      <c r="AU12" t="s">
        <v>1526</v>
      </c>
      <c r="AV12" t="s">
        <v>986</v>
      </c>
      <c r="AW12" t="s">
        <v>1830</v>
      </c>
      <c r="AX12" s="4">
        <v>44604</v>
      </c>
    </row>
    <row r="13" spans="1:50" ht="17" customHeight="1" x14ac:dyDescent="0.2">
      <c r="A13">
        <v>1038195</v>
      </c>
      <c r="B13">
        <v>1038257</v>
      </c>
      <c r="C13" t="str">
        <f t="shared" si="0"/>
        <v>Wetland</v>
      </c>
      <c r="D13" t="str">
        <f t="shared" si="1"/>
        <v>Wetland - WT-1271a</v>
      </c>
      <c r="E13" t="str">
        <f t="shared" si="2"/>
        <v>S-Wm (Wooded Mixedwood Swamp)</v>
      </c>
      <c r="G13" t="str">
        <f t="shared" si="3"/>
        <v>WT</v>
      </c>
      <c r="H13" t="str">
        <f t="shared" si="4"/>
        <v>WT</v>
      </c>
      <c r="L13">
        <v>1038199.8860000001</v>
      </c>
      <c r="M13">
        <v>1038262.078</v>
      </c>
      <c r="N13">
        <v>616953</v>
      </c>
      <c r="O13">
        <v>5471225</v>
      </c>
      <c r="P13">
        <v>616891</v>
      </c>
      <c r="Q13">
        <v>5471218</v>
      </c>
      <c r="R13" t="s">
        <v>1859</v>
      </c>
      <c r="S13" t="s">
        <v>1850</v>
      </c>
      <c r="T13" t="s">
        <v>1519</v>
      </c>
      <c r="U13" t="s">
        <v>1572</v>
      </c>
      <c r="V13" t="s">
        <v>1573</v>
      </c>
      <c r="W13" t="s">
        <v>1829</v>
      </c>
      <c r="X13">
        <v>10</v>
      </c>
      <c r="Z13" t="s">
        <v>1829</v>
      </c>
      <c r="AA13" t="s">
        <v>1828</v>
      </c>
      <c r="AB13" t="s">
        <v>917</v>
      </c>
      <c r="AC13">
        <v>0.20499999999999999</v>
      </c>
      <c r="AD13">
        <v>0.188</v>
      </c>
      <c r="AE13">
        <v>7.9000000000000001E-2</v>
      </c>
      <c r="AF13">
        <v>5</v>
      </c>
      <c r="AG13">
        <v>4</v>
      </c>
      <c r="AH13" t="s">
        <v>324</v>
      </c>
      <c r="AI13" t="s">
        <v>1517</v>
      </c>
      <c r="AJ13" t="s">
        <v>1015</v>
      </c>
      <c r="AK13" t="s">
        <v>986</v>
      </c>
      <c r="AL13" t="s">
        <v>1574</v>
      </c>
      <c r="AM13" t="s">
        <v>1827</v>
      </c>
      <c r="AN13" t="s">
        <v>987</v>
      </c>
      <c r="AO13" t="s">
        <v>989</v>
      </c>
      <c r="AP13" s="4">
        <v>44524</v>
      </c>
      <c r="AQ13" t="s">
        <v>908</v>
      </c>
      <c r="AR13" t="s">
        <v>1524</v>
      </c>
      <c r="AS13" t="s">
        <v>1525</v>
      </c>
      <c r="AT13" t="s">
        <v>1826</v>
      </c>
      <c r="AU13" t="s">
        <v>1526</v>
      </c>
      <c r="AV13" t="s">
        <v>986</v>
      </c>
      <c r="AW13" t="s">
        <v>987</v>
      </c>
      <c r="AX13" s="4">
        <v>44036</v>
      </c>
    </row>
    <row r="14" spans="1:50" ht="17" customHeight="1" x14ac:dyDescent="0.2">
      <c r="A14">
        <v>1043190</v>
      </c>
      <c r="B14">
        <v>1043280</v>
      </c>
      <c r="C14" t="str">
        <f t="shared" si="0"/>
        <v>Wetland</v>
      </c>
      <c r="D14" t="str">
        <f t="shared" si="1"/>
        <v>Wetland - WT-712</v>
      </c>
      <c r="E14" t="str">
        <f t="shared" si="2"/>
        <v>Artificial Pond</v>
      </c>
      <c r="G14" t="str">
        <f t="shared" si="3"/>
        <v>WT</v>
      </c>
      <c r="H14" t="str">
        <f t="shared" si="4"/>
        <v>WT</v>
      </c>
      <c r="L14">
        <v>1043187.319</v>
      </c>
      <c r="M14">
        <v>1043283.851</v>
      </c>
      <c r="N14">
        <v>612619</v>
      </c>
      <c r="O14">
        <v>5469686</v>
      </c>
      <c r="P14">
        <v>612534</v>
      </c>
      <c r="Q14">
        <v>5469647</v>
      </c>
      <c r="R14" t="s">
        <v>1859</v>
      </c>
      <c r="S14" t="s">
        <v>1850</v>
      </c>
      <c r="T14" t="s">
        <v>1519</v>
      </c>
      <c r="U14" t="s">
        <v>1575</v>
      </c>
      <c r="V14" t="s">
        <v>1576</v>
      </c>
      <c r="W14" t="s">
        <v>1577</v>
      </c>
      <c r="X14">
        <v>10</v>
      </c>
      <c r="Z14" t="s">
        <v>1577</v>
      </c>
      <c r="AA14" t="s">
        <v>1825</v>
      </c>
      <c r="AB14" t="s">
        <v>324</v>
      </c>
      <c r="AC14">
        <v>0.91</v>
      </c>
      <c r="AD14" t="s">
        <v>1578</v>
      </c>
      <c r="AE14" t="s">
        <v>1579</v>
      </c>
      <c r="AF14">
        <v>0</v>
      </c>
      <c r="AG14">
        <v>0</v>
      </c>
      <c r="AH14" t="s">
        <v>324</v>
      </c>
      <c r="AI14" t="s">
        <v>1517</v>
      </c>
      <c r="AK14" t="s">
        <v>986</v>
      </c>
      <c r="AN14" t="s">
        <v>987</v>
      </c>
      <c r="AO14" t="s">
        <v>989</v>
      </c>
      <c r="AP14" s="4">
        <v>44524</v>
      </c>
      <c r="AQ14" t="s">
        <v>908</v>
      </c>
      <c r="AR14" t="s">
        <v>1524</v>
      </c>
      <c r="AS14" t="s">
        <v>1525</v>
      </c>
      <c r="AU14" t="s">
        <v>1526</v>
      </c>
      <c r="AV14" t="s">
        <v>986</v>
      </c>
    </row>
    <row r="15" spans="1:50" ht="17" customHeight="1" x14ac:dyDescent="0.2">
      <c r="A15">
        <v>1056790</v>
      </c>
      <c r="B15">
        <v>1056880</v>
      </c>
      <c r="C15" t="str">
        <f t="shared" si="0"/>
        <v>Wetland</v>
      </c>
      <c r="D15" t="str">
        <f t="shared" si="1"/>
        <v>Wetland - WT-812a</v>
      </c>
      <c r="E15" t="str">
        <f t="shared" si="2"/>
        <v>Wetland Complex. ﻿S-Wd (Wooded Deciduous Swamp)</v>
      </c>
      <c r="G15" t="str">
        <f t="shared" si="3"/>
        <v>WT</v>
      </c>
      <c r="H15" t="str">
        <f t="shared" si="4"/>
        <v>WT</v>
      </c>
      <c r="L15">
        <v>1056784.6200000001</v>
      </c>
      <c r="M15">
        <v>1056890.655</v>
      </c>
      <c r="N15">
        <v>601172</v>
      </c>
      <c r="O15">
        <v>5465287</v>
      </c>
      <c r="P15">
        <v>601167</v>
      </c>
      <c r="Q15">
        <v>5465192</v>
      </c>
      <c r="R15" t="s">
        <v>1859</v>
      </c>
      <c r="S15" t="s">
        <v>1850</v>
      </c>
      <c r="T15" t="s">
        <v>1519</v>
      </c>
      <c r="U15" t="s">
        <v>1580</v>
      </c>
      <c r="V15" t="s">
        <v>1581</v>
      </c>
      <c r="W15" t="s">
        <v>1824</v>
      </c>
      <c r="X15">
        <v>10</v>
      </c>
      <c r="Z15" t="s">
        <v>1823</v>
      </c>
      <c r="AA15" t="s">
        <v>1822</v>
      </c>
      <c r="AB15" t="s">
        <v>917</v>
      </c>
      <c r="AC15">
        <v>0.20699999999999999</v>
      </c>
      <c r="AD15">
        <v>1.2999999999999999E-2</v>
      </c>
      <c r="AE15">
        <v>0.03</v>
      </c>
      <c r="AF15">
        <v>5</v>
      </c>
      <c r="AG15">
        <v>4</v>
      </c>
      <c r="AH15" t="s">
        <v>324</v>
      </c>
      <c r="AI15" t="s">
        <v>1517</v>
      </c>
      <c r="AK15" t="s">
        <v>986</v>
      </c>
      <c r="AL15" t="s">
        <v>1821</v>
      </c>
      <c r="AM15" t="s">
        <v>1818</v>
      </c>
      <c r="AN15" t="s">
        <v>987</v>
      </c>
      <c r="AO15" t="s">
        <v>989</v>
      </c>
      <c r="AP15" s="4">
        <v>44524</v>
      </c>
      <c r="AQ15" t="s">
        <v>908</v>
      </c>
      <c r="AR15" t="s">
        <v>1524</v>
      </c>
      <c r="AS15" t="s">
        <v>1525</v>
      </c>
      <c r="AU15" t="s">
        <v>1526</v>
      </c>
      <c r="AV15" t="s">
        <v>986</v>
      </c>
    </row>
    <row r="16" spans="1:50" ht="17" customHeight="1" x14ac:dyDescent="0.2">
      <c r="A16">
        <v>1056880</v>
      </c>
      <c r="B16">
        <v>1057000</v>
      </c>
      <c r="C16" t="str">
        <f t="shared" si="0"/>
        <v>Wetland</v>
      </c>
      <c r="D16" t="str">
        <f t="shared" si="1"/>
        <v>Wetland - WT-812a</v>
      </c>
      <c r="E16" t="str">
        <f t="shared" si="2"/>
        <v>Wetland Complex. M-G-III (Seasonal Graminoid Marsh)</v>
      </c>
      <c r="G16" t="str">
        <f t="shared" si="3"/>
        <v>WT</v>
      </c>
      <c r="H16" t="str">
        <f t="shared" si="4"/>
        <v>WT</v>
      </c>
      <c r="L16">
        <v>1056890.655</v>
      </c>
      <c r="M16">
        <v>1056974.8600000001</v>
      </c>
      <c r="N16">
        <v>601167</v>
      </c>
      <c r="O16">
        <v>5465192</v>
      </c>
      <c r="P16">
        <v>601116</v>
      </c>
      <c r="Q16">
        <v>5465125</v>
      </c>
      <c r="R16" t="s">
        <v>1859</v>
      </c>
      <c r="S16" t="s">
        <v>1850</v>
      </c>
      <c r="T16" t="s">
        <v>1519</v>
      </c>
      <c r="U16" t="s">
        <v>1580</v>
      </c>
      <c r="V16" t="s">
        <v>1581</v>
      </c>
      <c r="W16" t="s">
        <v>1820</v>
      </c>
      <c r="X16">
        <v>10</v>
      </c>
      <c r="Z16" t="s">
        <v>1529</v>
      </c>
      <c r="AA16" t="s">
        <v>1819</v>
      </c>
      <c r="AB16" t="s">
        <v>917</v>
      </c>
      <c r="AC16">
        <v>0.90400000000000003</v>
      </c>
      <c r="AD16">
        <v>0.28399999999999997</v>
      </c>
      <c r="AE16">
        <v>0.11799999999999999</v>
      </c>
      <c r="AF16">
        <v>5</v>
      </c>
      <c r="AG16">
        <v>4</v>
      </c>
      <c r="AH16" t="s">
        <v>324</v>
      </c>
      <c r="AI16" t="s">
        <v>1517</v>
      </c>
      <c r="AK16" t="s">
        <v>986</v>
      </c>
      <c r="AL16" t="s">
        <v>1582</v>
      </c>
      <c r="AM16" t="s">
        <v>1818</v>
      </c>
      <c r="AN16" t="s">
        <v>987</v>
      </c>
      <c r="AO16" t="s">
        <v>989</v>
      </c>
      <c r="AP16" s="4">
        <v>44524</v>
      </c>
      <c r="AQ16" t="s">
        <v>908</v>
      </c>
      <c r="AR16" t="s">
        <v>1524</v>
      </c>
      <c r="AS16" t="s">
        <v>1525</v>
      </c>
      <c r="AU16" t="s">
        <v>1526</v>
      </c>
      <c r="AV16" t="s">
        <v>986</v>
      </c>
      <c r="AW16" t="s">
        <v>1571</v>
      </c>
      <c r="AX16" s="4">
        <v>44026</v>
      </c>
    </row>
    <row r="17" spans="1:50" ht="17" customHeight="1" x14ac:dyDescent="0.2">
      <c r="A17">
        <v>1075020</v>
      </c>
      <c r="B17">
        <v>1075030</v>
      </c>
      <c r="C17" t="str">
        <f t="shared" si="0"/>
        <v>Wetland</v>
      </c>
      <c r="D17" t="str">
        <f t="shared" si="1"/>
        <v>Wetland - WT-723</v>
      </c>
      <c r="E17" t="str">
        <f t="shared" si="2"/>
        <v>Artificial Pond</v>
      </c>
      <c r="G17" t="str">
        <f t="shared" si="3"/>
        <v>WT</v>
      </c>
      <c r="H17" t="str">
        <f t="shared" si="4"/>
        <v>WT</v>
      </c>
      <c r="L17">
        <v>1075017.713</v>
      </c>
      <c r="M17">
        <v>1075025.5179999999</v>
      </c>
      <c r="N17">
        <v>593067</v>
      </c>
      <c r="O17">
        <v>5450491</v>
      </c>
      <c r="P17">
        <v>593061</v>
      </c>
      <c r="Q17">
        <v>5450486</v>
      </c>
      <c r="R17" t="s">
        <v>1859</v>
      </c>
      <c r="S17" t="s">
        <v>1850</v>
      </c>
      <c r="T17" t="s">
        <v>1519</v>
      </c>
      <c r="U17" t="s">
        <v>1583</v>
      </c>
      <c r="V17" t="s">
        <v>1817</v>
      </c>
      <c r="W17" t="s">
        <v>1577</v>
      </c>
      <c r="X17">
        <v>10</v>
      </c>
      <c r="Z17" t="s">
        <v>1577</v>
      </c>
      <c r="AA17" t="s">
        <v>1816</v>
      </c>
      <c r="AB17" t="s">
        <v>917</v>
      </c>
      <c r="AC17">
        <v>0.02</v>
      </c>
      <c r="AD17">
        <v>0</v>
      </c>
      <c r="AE17">
        <v>0.01</v>
      </c>
      <c r="AF17">
        <v>0</v>
      </c>
      <c r="AG17">
        <v>0</v>
      </c>
      <c r="AH17" t="s">
        <v>324</v>
      </c>
      <c r="AI17" t="s">
        <v>1517</v>
      </c>
      <c r="AK17" t="s">
        <v>986</v>
      </c>
      <c r="AN17" t="s">
        <v>987</v>
      </c>
      <c r="AO17" t="s">
        <v>989</v>
      </c>
      <c r="AP17" s="4">
        <v>44602</v>
      </c>
      <c r="AQ17" t="s">
        <v>1815</v>
      </c>
      <c r="AR17" t="s">
        <v>1524</v>
      </c>
      <c r="AS17" t="s">
        <v>1525</v>
      </c>
      <c r="AU17" t="s">
        <v>1526</v>
      </c>
      <c r="AV17" t="s">
        <v>1584</v>
      </c>
    </row>
    <row r="18" spans="1:50" ht="17" customHeight="1" x14ac:dyDescent="0.2">
      <c r="A18">
        <v>987000</v>
      </c>
      <c r="B18">
        <v>988590</v>
      </c>
      <c r="C18" t="str">
        <f t="shared" si="0"/>
        <v>High Weed Density</v>
      </c>
      <c r="D18" t="str">
        <f t="shared" si="1"/>
        <v>High Weed Density - OD:SK</v>
      </c>
      <c r="E18" t="str">
        <f t="shared" si="2"/>
        <v>oxeye daisy, spotted knapweed</v>
      </c>
      <c r="G18" t="str">
        <f t="shared" si="3"/>
        <v>HWD</v>
      </c>
      <c r="H18" t="str">
        <f t="shared" si="4"/>
        <v>HWD</v>
      </c>
      <c r="L18">
        <v>987176.55850000004</v>
      </c>
      <c r="M18">
        <v>988668.42200000002</v>
      </c>
      <c r="N18">
        <v>643670</v>
      </c>
      <c r="O18">
        <v>5502273</v>
      </c>
      <c r="P18">
        <v>644141</v>
      </c>
      <c r="Q18">
        <v>5500944</v>
      </c>
      <c r="R18" t="s">
        <v>1855</v>
      </c>
      <c r="S18" t="s">
        <v>1851</v>
      </c>
      <c r="T18" t="s">
        <v>983</v>
      </c>
      <c r="U18" t="s">
        <v>984</v>
      </c>
      <c r="W18" t="s">
        <v>985</v>
      </c>
      <c r="X18">
        <v>0</v>
      </c>
      <c r="AH18" t="s">
        <v>917</v>
      </c>
      <c r="AN18" t="s">
        <v>988</v>
      </c>
      <c r="AO18" t="s">
        <v>989</v>
      </c>
      <c r="AP18" s="4">
        <v>44084</v>
      </c>
      <c r="AQ18" t="s">
        <v>908</v>
      </c>
      <c r="AR18" t="s">
        <v>990</v>
      </c>
      <c r="AS18" t="s">
        <v>991</v>
      </c>
      <c r="AT18" s="5" t="s">
        <v>992</v>
      </c>
      <c r="AU18" t="s">
        <v>993</v>
      </c>
      <c r="AV18" t="s">
        <v>986</v>
      </c>
      <c r="AW18" t="s">
        <v>987</v>
      </c>
      <c r="AX18" s="4">
        <v>44084</v>
      </c>
    </row>
    <row r="19" spans="1:50" ht="17" customHeight="1" x14ac:dyDescent="0.2">
      <c r="A19">
        <v>991150</v>
      </c>
      <c r="B19">
        <v>992840</v>
      </c>
      <c r="C19" t="str">
        <f t="shared" si="0"/>
        <v>High Weed Density</v>
      </c>
      <c r="D19" t="str">
        <f t="shared" si="1"/>
        <v>High Weed Density - OD</v>
      </c>
      <c r="E19" t="str">
        <f t="shared" si="2"/>
        <v>oxeye daisy</v>
      </c>
      <c r="G19" t="str">
        <f t="shared" si="3"/>
        <v>HWD</v>
      </c>
      <c r="H19" t="str">
        <f t="shared" si="4"/>
        <v>HWD</v>
      </c>
      <c r="L19">
        <v>991109.5379</v>
      </c>
      <c r="M19">
        <v>992852.875</v>
      </c>
      <c r="N19">
        <v>642588</v>
      </c>
      <c r="O19">
        <v>5499226</v>
      </c>
      <c r="P19">
        <v>641228</v>
      </c>
      <c r="Q19">
        <v>5498185</v>
      </c>
      <c r="R19" t="s">
        <v>1855</v>
      </c>
      <c r="S19" t="s">
        <v>1851</v>
      </c>
      <c r="T19" t="s">
        <v>983</v>
      </c>
      <c r="U19" t="s">
        <v>994</v>
      </c>
      <c r="W19" t="s">
        <v>995</v>
      </c>
      <c r="X19">
        <v>0</v>
      </c>
      <c r="AH19" t="s">
        <v>917</v>
      </c>
      <c r="AJ19" t="s">
        <v>904</v>
      </c>
      <c r="AQ19" t="s">
        <v>908</v>
      </c>
      <c r="AR19" t="s">
        <v>990</v>
      </c>
      <c r="AS19" t="s">
        <v>1775</v>
      </c>
      <c r="AT19" s="5" t="s">
        <v>1774</v>
      </c>
      <c r="AU19" t="s">
        <v>1766</v>
      </c>
      <c r="AV19" t="s">
        <v>986</v>
      </c>
      <c r="AX19" t="s">
        <v>1814</v>
      </c>
    </row>
    <row r="20" spans="1:50" ht="17" customHeight="1" x14ac:dyDescent="0.2">
      <c r="A20">
        <v>994290</v>
      </c>
      <c r="B20">
        <v>997720</v>
      </c>
      <c r="C20" t="str">
        <f t="shared" si="0"/>
        <v>High Weed Density</v>
      </c>
      <c r="D20" t="str">
        <f t="shared" si="1"/>
        <v>High Weed Density - KH:OG</v>
      </c>
      <c r="E20" t="str">
        <f t="shared" si="2"/>
        <v>king-devil hawkweed, orchard-grass</v>
      </c>
      <c r="G20" t="str">
        <f t="shared" si="3"/>
        <v>HWD</v>
      </c>
      <c r="H20" t="str">
        <f t="shared" si="4"/>
        <v>HWD</v>
      </c>
      <c r="L20">
        <v>994270.62060000002</v>
      </c>
      <c r="M20">
        <v>997716.90960000001</v>
      </c>
      <c r="N20">
        <v>640184</v>
      </c>
      <c r="O20">
        <v>5497233</v>
      </c>
      <c r="P20">
        <v>637726</v>
      </c>
      <c r="Q20">
        <v>5494961</v>
      </c>
      <c r="R20" t="s">
        <v>1855</v>
      </c>
      <c r="S20" t="s">
        <v>1851</v>
      </c>
      <c r="T20" t="s">
        <v>983</v>
      </c>
      <c r="U20" t="s">
        <v>996</v>
      </c>
      <c r="W20" t="s">
        <v>997</v>
      </c>
      <c r="X20">
        <v>0</v>
      </c>
      <c r="AH20" t="s">
        <v>917</v>
      </c>
      <c r="AJ20" t="s">
        <v>904</v>
      </c>
      <c r="AQ20" t="s">
        <v>908</v>
      </c>
      <c r="AR20" t="s">
        <v>990</v>
      </c>
      <c r="AS20" t="s">
        <v>1775</v>
      </c>
      <c r="AT20" s="5" t="s">
        <v>1774</v>
      </c>
      <c r="AU20" t="s">
        <v>1766</v>
      </c>
      <c r="AV20" t="s">
        <v>986</v>
      </c>
    </row>
    <row r="21" spans="1:50" ht="17" customHeight="1" x14ac:dyDescent="0.2">
      <c r="A21">
        <v>1002450</v>
      </c>
      <c r="B21">
        <v>1003600</v>
      </c>
      <c r="C21" t="str">
        <f t="shared" si="0"/>
        <v>High Weed Density</v>
      </c>
      <c r="D21" t="str">
        <f t="shared" si="1"/>
        <v>High Weed Density - OD:YH:OH</v>
      </c>
      <c r="E21" t="str">
        <f t="shared" si="2"/>
        <v>oxeye daisy, queen-devil hawkweed, orange hawkweed</v>
      </c>
      <c r="G21" t="str">
        <f t="shared" si="3"/>
        <v>HWD</v>
      </c>
      <c r="H21" t="str">
        <f t="shared" si="4"/>
        <v>HWD</v>
      </c>
      <c r="L21">
        <v>1002419.8810000001</v>
      </c>
      <c r="M21">
        <v>1003599.553</v>
      </c>
      <c r="N21">
        <v>633292</v>
      </c>
      <c r="O21">
        <v>5495132</v>
      </c>
      <c r="P21">
        <v>632564</v>
      </c>
      <c r="Q21">
        <v>5494248</v>
      </c>
      <c r="R21" t="s">
        <v>1855</v>
      </c>
      <c r="S21" t="s">
        <v>1851</v>
      </c>
      <c r="T21" t="s">
        <v>983</v>
      </c>
      <c r="U21" t="s">
        <v>998</v>
      </c>
      <c r="W21" t="s">
        <v>999</v>
      </c>
      <c r="X21">
        <v>0</v>
      </c>
      <c r="AH21" t="s">
        <v>917</v>
      </c>
      <c r="AJ21" t="s">
        <v>904</v>
      </c>
      <c r="AM21" t="s">
        <v>1001</v>
      </c>
      <c r="AN21" t="s">
        <v>988</v>
      </c>
      <c r="AO21" t="s">
        <v>989</v>
      </c>
      <c r="AP21" s="4">
        <v>44026</v>
      </c>
      <c r="AQ21" t="s">
        <v>908</v>
      </c>
      <c r="AR21" t="s">
        <v>990</v>
      </c>
      <c r="AS21" t="s">
        <v>1775</v>
      </c>
      <c r="AT21" s="5" t="s">
        <v>1774</v>
      </c>
      <c r="AU21" t="s">
        <v>1766</v>
      </c>
      <c r="AV21" t="s">
        <v>986</v>
      </c>
      <c r="AW21" t="s">
        <v>1000</v>
      </c>
      <c r="AX21" s="4">
        <v>44022</v>
      </c>
    </row>
    <row r="22" spans="1:50" ht="17" customHeight="1" x14ac:dyDescent="0.2">
      <c r="A22">
        <v>1010320</v>
      </c>
      <c r="B22">
        <v>1013830</v>
      </c>
      <c r="C22" t="str">
        <f t="shared" si="0"/>
        <v>High Weed Density</v>
      </c>
      <c r="D22" t="str">
        <f t="shared" si="1"/>
        <v>High Weed Density - TC:OH:AC:QH</v>
      </c>
      <c r="E22" t="str">
        <f t="shared" si="2"/>
        <v>common tansy, orange hawkweed, reed canary grass, queen-devil hawkweed</v>
      </c>
      <c r="G22" t="str">
        <f t="shared" si="3"/>
        <v>HWD</v>
      </c>
      <c r="H22" t="str">
        <f t="shared" si="4"/>
        <v>HWD</v>
      </c>
      <c r="L22">
        <v>1010324.103</v>
      </c>
      <c r="M22">
        <v>1013911.819</v>
      </c>
      <c r="N22">
        <v>629928</v>
      </c>
      <c r="O22">
        <v>5488457</v>
      </c>
      <c r="P22">
        <v>630233</v>
      </c>
      <c r="Q22">
        <v>5485128</v>
      </c>
      <c r="R22" t="s">
        <v>1855</v>
      </c>
      <c r="S22" t="s">
        <v>1851</v>
      </c>
      <c r="T22" t="s">
        <v>983</v>
      </c>
      <c r="U22" t="s">
        <v>1002</v>
      </c>
      <c r="W22" t="s">
        <v>1003</v>
      </c>
      <c r="X22">
        <v>0</v>
      </c>
      <c r="AH22" t="s">
        <v>917</v>
      </c>
      <c r="AJ22" t="s">
        <v>904</v>
      </c>
      <c r="AM22" t="s">
        <v>1004</v>
      </c>
      <c r="AN22" t="s">
        <v>987</v>
      </c>
      <c r="AO22" t="s">
        <v>989</v>
      </c>
      <c r="AP22" s="4">
        <v>44335</v>
      </c>
      <c r="AQ22" t="s">
        <v>908</v>
      </c>
      <c r="AR22" t="s">
        <v>990</v>
      </c>
      <c r="AS22" t="s">
        <v>1775</v>
      </c>
      <c r="AT22" s="5" t="s">
        <v>1774</v>
      </c>
      <c r="AU22" t="s">
        <v>1766</v>
      </c>
      <c r="AV22" t="s">
        <v>986</v>
      </c>
    </row>
    <row r="23" spans="1:50" ht="17" customHeight="1" x14ac:dyDescent="0.2">
      <c r="A23">
        <v>1014280</v>
      </c>
      <c r="B23">
        <v>1020390</v>
      </c>
      <c r="C23" t="str">
        <f t="shared" si="0"/>
        <v>High Weed Density</v>
      </c>
      <c r="D23" t="str">
        <f t="shared" si="1"/>
        <v>High Weed Density - TC:OH:AC:QH:CT</v>
      </c>
      <c r="E23" t="str">
        <f t="shared" si="2"/>
        <v>common tansy, orange hawkweed, reed canary grass, queen-devil hawkweed, Canada thistle</v>
      </c>
      <c r="G23" t="str">
        <f t="shared" si="3"/>
        <v>HWD</v>
      </c>
      <c r="H23" t="str">
        <f t="shared" si="4"/>
        <v>HWD</v>
      </c>
      <c r="L23">
        <v>1014004.16</v>
      </c>
      <c r="M23">
        <v>1020534.5060000001</v>
      </c>
      <c r="N23">
        <v>630199</v>
      </c>
      <c r="O23">
        <v>5485042</v>
      </c>
      <c r="P23">
        <v>626598</v>
      </c>
      <c r="Q23">
        <v>5481332</v>
      </c>
      <c r="R23" t="s">
        <v>1855</v>
      </c>
      <c r="S23" t="s">
        <v>1851</v>
      </c>
      <c r="T23" t="s">
        <v>983</v>
      </c>
      <c r="U23" t="s">
        <v>1005</v>
      </c>
      <c r="V23" t="s">
        <v>1006</v>
      </c>
      <c r="W23" t="s">
        <v>1007</v>
      </c>
      <c r="X23">
        <v>0</v>
      </c>
      <c r="AH23" t="s">
        <v>917</v>
      </c>
      <c r="AJ23" t="s">
        <v>904</v>
      </c>
      <c r="AM23" t="s">
        <v>1009</v>
      </c>
      <c r="AN23" t="s">
        <v>987</v>
      </c>
      <c r="AO23" t="s">
        <v>989</v>
      </c>
      <c r="AP23" s="4">
        <v>44335</v>
      </c>
      <c r="AQ23" t="s">
        <v>908</v>
      </c>
      <c r="AR23" t="s">
        <v>990</v>
      </c>
      <c r="AS23" t="s">
        <v>1775</v>
      </c>
      <c r="AT23" s="5" t="s">
        <v>1774</v>
      </c>
      <c r="AU23" t="s">
        <v>1766</v>
      </c>
      <c r="AV23" t="s">
        <v>986</v>
      </c>
      <c r="AW23" t="s">
        <v>1008</v>
      </c>
      <c r="AX23" s="4">
        <v>44032</v>
      </c>
    </row>
    <row r="24" spans="1:50" ht="17" customHeight="1" x14ac:dyDescent="0.2">
      <c r="A24">
        <v>1020910</v>
      </c>
      <c r="B24">
        <v>1022700</v>
      </c>
      <c r="C24" t="str">
        <f t="shared" si="0"/>
        <v>High Weed Density</v>
      </c>
      <c r="D24" t="str">
        <f t="shared" si="1"/>
        <v>High Weed Density - TC:QH:CT</v>
      </c>
      <c r="E24" t="str">
        <f t="shared" si="2"/>
        <v>common tansy, queen-devil hawkweed, Canada thistle</v>
      </c>
      <c r="G24" t="str">
        <f t="shared" si="3"/>
        <v>HWD</v>
      </c>
      <c r="H24" t="str">
        <f t="shared" si="4"/>
        <v>HWD</v>
      </c>
      <c r="L24">
        <v>1021047.018</v>
      </c>
      <c r="M24">
        <v>1022769.433</v>
      </c>
      <c r="N24">
        <v>626622</v>
      </c>
      <c r="O24">
        <v>5480840</v>
      </c>
      <c r="P24">
        <v>626193</v>
      </c>
      <c r="Q24">
        <v>5479367</v>
      </c>
      <c r="R24" t="s">
        <v>1855</v>
      </c>
      <c r="S24" t="s">
        <v>1851</v>
      </c>
      <c r="T24" t="s">
        <v>983</v>
      </c>
      <c r="U24" t="s">
        <v>1010</v>
      </c>
      <c r="W24" t="s">
        <v>1011</v>
      </c>
      <c r="X24">
        <v>0</v>
      </c>
      <c r="AH24" t="s">
        <v>917</v>
      </c>
      <c r="AJ24" t="s">
        <v>904</v>
      </c>
      <c r="AQ24" t="s">
        <v>908</v>
      </c>
      <c r="AR24" t="s">
        <v>990</v>
      </c>
      <c r="AS24" t="s">
        <v>1775</v>
      </c>
      <c r="AT24" s="5" t="s">
        <v>1774</v>
      </c>
      <c r="AU24" t="s">
        <v>1766</v>
      </c>
      <c r="AV24" t="s">
        <v>986</v>
      </c>
    </row>
    <row r="25" spans="1:50" ht="17" customHeight="1" x14ac:dyDescent="0.2">
      <c r="A25">
        <v>1023790</v>
      </c>
      <c r="B25">
        <v>1027710</v>
      </c>
      <c r="C25" t="str">
        <f t="shared" si="0"/>
        <v>High Weed Density</v>
      </c>
      <c r="D25" t="str">
        <f t="shared" si="1"/>
        <v>High Weed Density - TC:OD:OH:AC:SK:QH</v>
      </c>
      <c r="E25" t="str">
        <f t="shared" si="2"/>
        <v>common tansy, oxeye daisy, orange hawkweed, reed canary grass, spotted knapweed, queen-devil hawkweed</v>
      </c>
      <c r="G25" t="str">
        <f t="shared" si="3"/>
        <v>HWD</v>
      </c>
      <c r="H25" t="str">
        <f t="shared" si="4"/>
        <v>HWD</v>
      </c>
      <c r="L25">
        <v>1023787.024</v>
      </c>
      <c r="M25">
        <v>1027673.275</v>
      </c>
      <c r="N25">
        <v>625479</v>
      </c>
      <c r="O25">
        <v>5478665</v>
      </c>
      <c r="P25">
        <v>622825</v>
      </c>
      <c r="Q25">
        <v>5476480</v>
      </c>
      <c r="R25" t="s">
        <v>1855</v>
      </c>
      <c r="S25" t="s">
        <v>1851</v>
      </c>
      <c r="T25" t="s">
        <v>983</v>
      </c>
      <c r="U25" t="s">
        <v>1012</v>
      </c>
      <c r="V25" t="s">
        <v>1013</v>
      </c>
      <c r="W25" t="s">
        <v>1014</v>
      </c>
      <c r="X25">
        <v>0</v>
      </c>
      <c r="AH25" t="s">
        <v>917</v>
      </c>
      <c r="AJ25" t="s">
        <v>904</v>
      </c>
      <c r="AM25" t="s">
        <v>1017</v>
      </c>
      <c r="AN25" t="s">
        <v>987</v>
      </c>
      <c r="AO25" t="s">
        <v>989</v>
      </c>
      <c r="AP25" s="4">
        <v>44335</v>
      </c>
      <c r="AQ25" t="s">
        <v>908</v>
      </c>
      <c r="AR25" t="s">
        <v>990</v>
      </c>
      <c r="AS25" t="s">
        <v>1775</v>
      </c>
      <c r="AT25" s="5" t="s">
        <v>1774</v>
      </c>
      <c r="AU25" t="s">
        <v>1766</v>
      </c>
      <c r="AV25" t="s">
        <v>986</v>
      </c>
      <c r="AW25" t="s">
        <v>1016</v>
      </c>
      <c r="AX25" s="4">
        <v>44124</v>
      </c>
    </row>
    <row r="26" spans="1:50" ht="17" customHeight="1" x14ac:dyDescent="0.2">
      <c r="A26">
        <v>1023880</v>
      </c>
      <c r="B26">
        <v>1023890</v>
      </c>
      <c r="C26" t="str">
        <f t="shared" si="0"/>
        <v>High Weed Density</v>
      </c>
      <c r="D26" t="str">
        <f t="shared" si="1"/>
        <v>High Weed Density - JK-1</v>
      </c>
      <c r="E26" t="str">
        <f t="shared" si="2"/>
        <v>Japanese knotweed</v>
      </c>
      <c r="G26" t="str">
        <f t="shared" si="3"/>
        <v>HWD</v>
      </c>
      <c r="H26" t="str">
        <f t="shared" si="4"/>
        <v>HWD</v>
      </c>
      <c r="L26">
        <v>1023880.254</v>
      </c>
      <c r="M26">
        <v>1023881.861</v>
      </c>
      <c r="N26">
        <v>625484</v>
      </c>
      <c r="O26">
        <v>5478523</v>
      </c>
      <c r="P26">
        <v>625493</v>
      </c>
      <c r="Q26">
        <v>5478511</v>
      </c>
      <c r="R26" t="s">
        <v>1855</v>
      </c>
      <c r="S26" t="s">
        <v>1851</v>
      </c>
      <c r="T26" t="s">
        <v>983</v>
      </c>
      <c r="U26" t="s">
        <v>1813</v>
      </c>
      <c r="V26" t="s">
        <v>1018</v>
      </c>
      <c r="W26" t="s">
        <v>1019</v>
      </c>
      <c r="X26">
        <v>20</v>
      </c>
      <c r="AH26" t="s">
        <v>917</v>
      </c>
      <c r="AJ26" t="s">
        <v>904</v>
      </c>
      <c r="AM26" t="s">
        <v>1020</v>
      </c>
      <c r="AN26" t="s">
        <v>1021</v>
      </c>
      <c r="AO26" t="s">
        <v>989</v>
      </c>
      <c r="AP26" s="4">
        <v>44295</v>
      </c>
      <c r="AQ26" t="s">
        <v>1022</v>
      </c>
      <c r="AR26" s="5" t="s">
        <v>1769</v>
      </c>
      <c r="AS26" s="5" t="s">
        <v>1768</v>
      </c>
      <c r="AT26" s="5" t="s">
        <v>1774</v>
      </c>
      <c r="AU26" t="s">
        <v>1766</v>
      </c>
      <c r="AV26" t="s">
        <v>986</v>
      </c>
      <c r="AX26" s="4">
        <v>44301</v>
      </c>
    </row>
    <row r="27" spans="1:50" ht="17" customHeight="1" x14ac:dyDescent="0.2">
      <c r="A27">
        <v>1027530</v>
      </c>
      <c r="C27" t="str">
        <f t="shared" si="0"/>
        <v>High Weed Density</v>
      </c>
      <c r="D27" t="str">
        <f t="shared" si="1"/>
        <v>High Weed Density - JK-20</v>
      </c>
      <c r="E27" t="str">
        <f t="shared" si="2"/>
        <v>Japanese knotweed</v>
      </c>
      <c r="G27" t="str">
        <f t="shared" si="3"/>
        <v>HWD</v>
      </c>
      <c r="H27" t="str">
        <f t="shared" si="4"/>
        <v>HWD</v>
      </c>
      <c r="L27">
        <v>1027530.754</v>
      </c>
      <c r="N27">
        <v>622862</v>
      </c>
      <c r="O27">
        <v>5476619</v>
      </c>
      <c r="R27" t="s">
        <v>1855</v>
      </c>
      <c r="S27" t="s">
        <v>1851</v>
      </c>
      <c r="T27" t="s">
        <v>983</v>
      </c>
      <c r="U27" t="s">
        <v>1812</v>
      </c>
      <c r="V27" t="s">
        <v>1811</v>
      </c>
      <c r="W27" t="s">
        <v>1019</v>
      </c>
      <c r="X27">
        <v>20</v>
      </c>
      <c r="AH27" t="s">
        <v>324</v>
      </c>
      <c r="AJ27" t="s">
        <v>965</v>
      </c>
      <c r="AM27" t="s">
        <v>1810</v>
      </c>
      <c r="AN27" t="s">
        <v>987</v>
      </c>
      <c r="AO27" t="s">
        <v>989</v>
      </c>
      <c r="AP27" s="4">
        <v>44651</v>
      </c>
      <c r="AQ27" t="s">
        <v>1022</v>
      </c>
      <c r="AR27" s="5" t="s">
        <v>1769</v>
      </c>
      <c r="AS27" s="5" t="s">
        <v>1768</v>
      </c>
      <c r="AT27" t="s">
        <v>1767</v>
      </c>
      <c r="AU27" t="s">
        <v>1766</v>
      </c>
      <c r="AV27" t="s">
        <v>986</v>
      </c>
      <c r="AW27" t="s">
        <v>1806</v>
      </c>
      <c r="AX27" s="4">
        <v>44651</v>
      </c>
    </row>
    <row r="28" spans="1:50" ht="17" customHeight="1" x14ac:dyDescent="0.2">
      <c r="A28">
        <v>1028440</v>
      </c>
      <c r="B28">
        <v>1030140</v>
      </c>
      <c r="C28" t="str">
        <f t="shared" si="0"/>
        <v>High Weed Density</v>
      </c>
      <c r="D28" t="str">
        <f t="shared" si="1"/>
        <v>High Weed Density - BU:AC:QH:OG</v>
      </c>
      <c r="E28" t="str">
        <f t="shared" si="2"/>
        <v>burdock species, reed canary grass, queen-devil hawkweed, orchard-grass</v>
      </c>
      <c r="G28" t="str">
        <f t="shared" si="3"/>
        <v>HWD</v>
      </c>
      <c r="H28" t="str">
        <f t="shared" si="4"/>
        <v>HWD</v>
      </c>
      <c r="L28">
        <v>1029266.245</v>
      </c>
      <c r="M28">
        <v>1030133.38</v>
      </c>
      <c r="N28">
        <v>622199</v>
      </c>
      <c r="O28">
        <v>5475065</v>
      </c>
      <c r="P28">
        <v>622239</v>
      </c>
      <c r="Q28">
        <v>5474222</v>
      </c>
      <c r="R28" t="s">
        <v>1855</v>
      </c>
      <c r="S28" t="s">
        <v>1851</v>
      </c>
      <c r="T28" t="s">
        <v>983</v>
      </c>
      <c r="U28" t="s">
        <v>1023</v>
      </c>
      <c r="W28" t="s">
        <v>1024</v>
      </c>
      <c r="X28">
        <v>0</v>
      </c>
      <c r="AH28" t="s">
        <v>324</v>
      </c>
      <c r="AJ28" t="s">
        <v>965</v>
      </c>
      <c r="AQ28" t="s">
        <v>908</v>
      </c>
      <c r="AR28" t="s">
        <v>990</v>
      </c>
      <c r="AS28" t="s">
        <v>1775</v>
      </c>
      <c r="AT28" s="5" t="s">
        <v>1774</v>
      </c>
      <c r="AU28" t="s">
        <v>1766</v>
      </c>
      <c r="AV28" t="s">
        <v>986</v>
      </c>
    </row>
    <row r="29" spans="1:50" ht="17" customHeight="1" x14ac:dyDescent="0.2">
      <c r="A29">
        <v>1030940</v>
      </c>
      <c r="B29">
        <v>1032670</v>
      </c>
      <c r="C29" t="str">
        <f t="shared" si="0"/>
        <v>High Weed Density</v>
      </c>
      <c r="D29" t="str">
        <f t="shared" si="1"/>
        <v>High Weed Density - CT:TC</v>
      </c>
      <c r="E29" t="str">
        <f t="shared" si="2"/>
        <v>Canada thistle, common tansy</v>
      </c>
      <c r="G29" t="str">
        <f t="shared" si="3"/>
        <v>HWD</v>
      </c>
      <c r="H29" t="str">
        <f t="shared" si="4"/>
        <v>HWD</v>
      </c>
      <c r="L29">
        <v>1030916.59</v>
      </c>
      <c r="M29">
        <v>1032661.649</v>
      </c>
      <c r="N29">
        <v>622157</v>
      </c>
      <c r="O29">
        <v>5473512</v>
      </c>
      <c r="P29">
        <v>621911</v>
      </c>
      <c r="Q29">
        <v>5471844</v>
      </c>
      <c r="R29" t="s">
        <v>1855</v>
      </c>
      <c r="S29" t="s">
        <v>1851</v>
      </c>
      <c r="T29" t="s">
        <v>983</v>
      </c>
      <c r="U29" t="s">
        <v>1025</v>
      </c>
      <c r="V29" t="s">
        <v>1026</v>
      </c>
      <c r="W29" t="s">
        <v>1027</v>
      </c>
      <c r="X29">
        <v>0</v>
      </c>
      <c r="AH29" t="s">
        <v>917</v>
      </c>
      <c r="AJ29" t="s">
        <v>1015</v>
      </c>
      <c r="AM29" t="s">
        <v>1029</v>
      </c>
      <c r="AN29" t="s">
        <v>988</v>
      </c>
      <c r="AO29" t="s">
        <v>989</v>
      </c>
      <c r="AP29" s="4">
        <v>44039</v>
      </c>
      <c r="AQ29" t="s">
        <v>908</v>
      </c>
      <c r="AR29" t="s">
        <v>990</v>
      </c>
      <c r="AS29" t="s">
        <v>991</v>
      </c>
      <c r="AT29" s="5" t="s">
        <v>992</v>
      </c>
      <c r="AU29" t="s">
        <v>993</v>
      </c>
      <c r="AV29" t="s">
        <v>986</v>
      </c>
      <c r="AW29" t="s">
        <v>1028</v>
      </c>
      <c r="AX29" s="4">
        <v>44037</v>
      </c>
    </row>
    <row r="30" spans="1:50" ht="17" customHeight="1" x14ac:dyDescent="0.2">
      <c r="A30">
        <v>1031860</v>
      </c>
      <c r="B30">
        <v>1031870</v>
      </c>
      <c r="C30" t="str">
        <f t="shared" si="0"/>
        <v>High Weed Density</v>
      </c>
      <c r="D30" t="str">
        <f t="shared" si="1"/>
        <v>High Weed Density - JK-2</v>
      </c>
      <c r="E30" t="str">
        <f t="shared" si="2"/>
        <v>Japanese Knotweed</v>
      </c>
      <c r="G30" t="str">
        <f t="shared" si="3"/>
        <v>HWD</v>
      </c>
      <c r="H30" t="str">
        <f t="shared" si="4"/>
        <v>HWD</v>
      </c>
      <c r="L30">
        <v>1031864.608</v>
      </c>
      <c r="M30">
        <v>1031858.497</v>
      </c>
      <c r="N30">
        <v>621882</v>
      </c>
      <c r="O30">
        <v>5472618.4850000003</v>
      </c>
      <c r="P30">
        <v>621886.34160000004</v>
      </c>
      <c r="Q30">
        <v>5472625.2630000003</v>
      </c>
      <c r="R30" t="s">
        <v>1855</v>
      </c>
      <c r="S30" t="s">
        <v>1851</v>
      </c>
      <c r="T30" t="s">
        <v>983</v>
      </c>
      <c r="U30" t="s">
        <v>1809</v>
      </c>
      <c r="W30" t="s">
        <v>1770</v>
      </c>
      <c r="X30">
        <v>20</v>
      </c>
      <c r="AH30" t="s">
        <v>917</v>
      </c>
      <c r="AJ30" t="s">
        <v>904</v>
      </c>
      <c r="AN30" t="s">
        <v>1021</v>
      </c>
      <c r="AO30" t="s">
        <v>989</v>
      </c>
      <c r="AP30" s="4">
        <v>44588</v>
      </c>
      <c r="AQ30" t="s">
        <v>1022</v>
      </c>
      <c r="AR30" s="5" t="s">
        <v>1769</v>
      </c>
      <c r="AS30" s="5" t="s">
        <v>1768</v>
      </c>
      <c r="AT30" t="s">
        <v>1767</v>
      </c>
      <c r="AU30" t="s">
        <v>1766</v>
      </c>
    </row>
    <row r="31" spans="1:50" ht="17" customHeight="1" x14ac:dyDescent="0.2">
      <c r="A31">
        <v>1033660</v>
      </c>
      <c r="B31">
        <v>1035400</v>
      </c>
      <c r="C31" t="str">
        <f t="shared" si="0"/>
        <v>High Weed Density</v>
      </c>
      <c r="D31" t="str">
        <f t="shared" si="1"/>
        <v>High Weed Density - OG:TC:OD</v>
      </c>
      <c r="E31" t="str">
        <f t="shared" si="2"/>
        <v>Orchard-grass, common tansy, oxeye daisy</v>
      </c>
      <c r="G31" t="str">
        <f t="shared" si="3"/>
        <v>HWD</v>
      </c>
      <c r="H31" t="str">
        <f t="shared" si="4"/>
        <v>HWD</v>
      </c>
      <c r="L31">
        <v>1033638.51</v>
      </c>
      <c r="M31">
        <v>1035398.301</v>
      </c>
      <c r="N31">
        <v>621171</v>
      </c>
      <c r="O31">
        <v>5471258</v>
      </c>
      <c r="P31">
        <v>619570</v>
      </c>
      <c r="Q31">
        <v>5471285</v>
      </c>
      <c r="R31" t="s">
        <v>1855</v>
      </c>
      <c r="S31" t="s">
        <v>1851</v>
      </c>
      <c r="T31" t="s">
        <v>983</v>
      </c>
      <c r="U31" t="s">
        <v>1030</v>
      </c>
      <c r="V31" t="s">
        <v>1808</v>
      </c>
      <c r="W31" t="s">
        <v>1031</v>
      </c>
      <c r="X31">
        <v>0</v>
      </c>
      <c r="AH31" t="s">
        <v>324</v>
      </c>
      <c r="AJ31" t="s">
        <v>965</v>
      </c>
      <c r="AM31" t="s">
        <v>1807</v>
      </c>
      <c r="AN31" t="s">
        <v>987</v>
      </c>
      <c r="AO31" t="s">
        <v>989</v>
      </c>
      <c r="AP31" s="4">
        <v>44651</v>
      </c>
      <c r="AQ31" t="s">
        <v>908</v>
      </c>
      <c r="AR31" t="s">
        <v>990</v>
      </c>
      <c r="AS31" t="s">
        <v>1775</v>
      </c>
      <c r="AT31" s="5" t="s">
        <v>1774</v>
      </c>
      <c r="AU31" t="s">
        <v>1766</v>
      </c>
      <c r="AV31" t="s">
        <v>986</v>
      </c>
      <c r="AW31" t="s">
        <v>1806</v>
      </c>
      <c r="AX31" s="4">
        <v>44709</v>
      </c>
    </row>
    <row r="32" spans="1:50" ht="17" customHeight="1" x14ac:dyDescent="0.2">
      <c r="A32">
        <v>1034970</v>
      </c>
      <c r="B32">
        <v>1035000</v>
      </c>
      <c r="C32" t="str">
        <f t="shared" si="0"/>
        <v>High Weed Density</v>
      </c>
      <c r="D32" t="str">
        <f t="shared" si="1"/>
        <v>High Weed Density - JK-3</v>
      </c>
      <c r="E32" t="str">
        <f t="shared" si="2"/>
        <v>Japanese knotweed</v>
      </c>
      <c r="G32" t="str">
        <f t="shared" si="3"/>
        <v>HWD</v>
      </c>
      <c r="H32" t="str">
        <f t="shared" si="4"/>
        <v>HWD</v>
      </c>
      <c r="L32">
        <v>1034977.175</v>
      </c>
      <c r="M32">
        <v>1035007.5110000001</v>
      </c>
      <c r="N32">
        <v>619913</v>
      </c>
      <c r="O32">
        <v>5471051</v>
      </c>
      <c r="P32">
        <v>619883</v>
      </c>
      <c r="Q32">
        <v>5471058</v>
      </c>
      <c r="R32" t="s">
        <v>1855</v>
      </c>
      <c r="S32" t="s">
        <v>1851</v>
      </c>
      <c r="T32" t="s">
        <v>983</v>
      </c>
      <c r="U32" t="s">
        <v>1805</v>
      </c>
      <c r="V32" t="s">
        <v>1032</v>
      </c>
      <c r="W32" t="s">
        <v>1019</v>
      </c>
      <c r="X32">
        <v>20</v>
      </c>
      <c r="AH32" t="s">
        <v>324</v>
      </c>
      <c r="AJ32" t="s">
        <v>965</v>
      </c>
      <c r="AM32" t="s">
        <v>1033</v>
      </c>
      <c r="AN32" t="s">
        <v>987</v>
      </c>
      <c r="AO32" t="s">
        <v>989</v>
      </c>
      <c r="AP32" s="4">
        <v>44300</v>
      </c>
      <c r="AQ32" t="s">
        <v>1022</v>
      </c>
      <c r="AR32" s="5" t="s">
        <v>1769</v>
      </c>
      <c r="AS32" s="5" t="s">
        <v>1768</v>
      </c>
      <c r="AT32" t="s">
        <v>1767</v>
      </c>
      <c r="AU32" t="s">
        <v>1766</v>
      </c>
      <c r="AV32" t="s">
        <v>986</v>
      </c>
      <c r="AW32" t="s">
        <v>1021</v>
      </c>
      <c r="AX32" s="4">
        <v>44298</v>
      </c>
    </row>
    <row r="33" spans="1:50" ht="17" customHeight="1" x14ac:dyDescent="0.2">
      <c r="A33">
        <v>1035530</v>
      </c>
      <c r="B33">
        <v>1037400</v>
      </c>
      <c r="C33" t="str">
        <f t="shared" si="0"/>
        <v>High Weed Density</v>
      </c>
      <c r="D33" t="str">
        <f t="shared" si="1"/>
        <v>High Weed Density - OD:OH:TC</v>
      </c>
      <c r="E33" t="str">
        <f t="shared" si="2"/>
        <v>Oxeye daisy, orange hawkweed, common tansy</v>
      </c>
      <c r="G33" t="str">
        <f t="shared" si="3"/>
        <v>HWD</v>
      </c>
      <c r="H33" t="str">
        <f t="shared" si="4"/>
        <v>HWD</v>
      </c>
      <c r="L33">
        <v>1035524.058</v>
      </c>
      <c r="M33">
        <v>1037377.741</v>
      </c>
      <c r="N33">
        <v>619467</v>
      </c>
      <c r="O33">
        <v>5471345</v>
      </c>
      <c r="P33">
        <v>617610</v>
      </c>
      <c r="Q33">
        <v>5471470</v>
      </c>
      <c r="R33" t="s">
        <v>1855</v>
      </c>
      <c r="S33" t="s">
        <v>1851</v>
      </c>
      <c r="T33" t="s">
        <v>983</v>
      </c>
      <c r="U33" t="s">
        <v>1034</v>
      </c>
      <c r="V33" t="s">
        <v>1035</v>
      </c>
      <c r="W33" t="s">
        <v>1036</v>
      </c>
      <c r="X33">
        <v>0</v>
      </c>
      <c r="AH33" t="s">
        <v>324</v>
      </c>
      <c r="AJ33" t="s">
        <v>965</v>
      </c>
      <c r="AN33" t="s">
        <v>987</v>
      </c>
      <c r="AO33" t="s">
        <v>989</v>
      </c>
      <c r="AP33" s="4">
        <v>44335</v>
      </c>
      <c r="AQ33" t="s">
        <v>908</v>
      </c>
      <c r="AR33" t="s">
        <v>990</v>
      </c>
      <c r="AS33" t="s">
        <v>1775</v>
      </c>
      <c r="AT33" s="5" t="s">
        <v>1774</v>
      </c>
      <c r="AU33" t="s">
        <v>1766</v>
      </c>
      <c r="AV33" t="s">
        <v>986</v>
      </c>
      <c r="AW33" t="s">
        <v>1021</v>
      </c>
      <c r="AX33" s="4">
        <v>44327</v>
      </c>
    </row>
    <row r="34" spans="1:50" ht="17" customHeight="1" x14ac:dyDescent="0.2">
      <c r="A34">
        <v>1037870</v>
      </c>
      <c r="B34">
        <v>1037950</v>
      </c>
      <c r="C34" t="str">
        <f t="shared" si="0"/>
        <v>High Weed Density</v>
      </c>
      <c r="D34" t="str">
        <f t="shared" si="1"/>
        <v>High Weed Density - JK-4</v>
      </c>
      <c r="E34" t="str">
        <f t="shared" si="2"/>
        <v>Japanese knotweed</v>
      </c>
      <c r="G34" t="str">
        <f t="shared" si="3"/>
        <v>HWD</v>
      </c>
      <c r="H34" t="str">
        <f t="shared" si="4"/>
        <v>HWD</v>
      </c>
      <c r="L34">
        <v>1037874.691</v>
      </c>
      <c r="M34">
        <v>1037932.287</v>
      </c>
      <c r="N34">
        <v>617262</v>
      </c>
      <c r="O34">
        <v>5471249</v>
      </c>
      <c r="P34">
        <v>617198</v>
      </c>
      <c r="Q34">
        <v>5471247</v>
      </c>
      <c r="R34" t="s">
        <v>1855</v>
      </c>
      <c r="S34" t="s">
        <v>1851</v>
      </c>
      <c r="T34" t="s">
        <v>983</v>
      </c>
      <c r="U34" t="s">
        <v>1804</v>
      </c>
      <c r="V34" t="s">
        <v>1037</v>
      </c>
      <c r="W34" t="s">
        <v>1019</v>
      </c>
      <c r="X34">
        <v>20</v>
      </c>
      <c r="AH34" t="s">
        <v>324</v>
      </c>
      <c r="AJ34" t="s">
        <v>965</v>
      </c>
      <c r="AN34" t="s">
        <v>987</v>
      </c>
      <c r="AO34" t="s">
        <v>989</v>
      </c>
      <c r="AP34" s="4">
        <v>44335</v>
      </c>
      <c r="AQ34" t="s">
        <v>1022</v>
      </c>
      <c r="AR34" s="5" t="s">
        <v>1769</v>
      </c>
      <c r="AS34" s="5" t="s">
        <v>1768</v>
      </c>
      <c r="AT34" t="s">
        <v>1767</v>
      </c>
      <c r="AU34" t="s">
        <v>1766</v>
      </c>
      <c r="AV34" t="s">
        <v>986</v>
      </c>
      <c r="AW34" t="s">
        <v>1021</v>
      </c>
      <c r="AX34" s="4">
        <v>44330</v>
      </c>
    </row>
    <row r="35" spans="1:50" ht="17" customHeight="1" x14ac:dyDescent="0.2">
      <c r="A35">
        <v>1039310</v>
      </c>
      <c r="B35">
        <v>1039640</v>
      </c>
      <c r="C35" t="str">
        <f t="shared" si="0"/>
        <v>High Weed Density</v>
      </c>
      <c r="D35" t="str">
        <f t="shared" si="1"/>
        <v>High Weed Density - TC</v>
      </c>
      <c r="E35" t="str">
        <f t="shared" si="2"/>
        <v>common tansy</v>
      </c>
      <c r="G35" t="str">
        <f t="shared" si="3"/>
        <v>HWD</v>
      </c>
      <c r="H35" t="str">
        <f t="shared" si="4"/>
        <v>HWD</v>
      </c>
      <c r="L35">
        <v>1039319.485</v>
      </c>
      <c r="M35">
        <v>1039625.575</v>
      </c>
      <c r="N35">
        <v>615912</v>
      </c>
      <c r="O35">
        <v>5470970</v>
      </c>
      <c r="P35">
        <v>615620</v>
      </c>
      <c r="Q35">
        <v>5470926</v>
      </c>
      <c r="R35" t="s">
        <v>1855</v>
      </c>
      <c r="S35" t="s">
        <v>1851</v>
      </c>
      <c r="T35" t="s">
        <v>983</v>
      </c>
      <c r="U35" t="s">
        <v>1038</v>
      </c>
      <c r="V35" t="s">
        <v>1039</v>
      </c>
      <c r="W35" t="s">
        <v>1040</v>
      </c>
      <c r="X35">
        <v>0</v>
      </c>
      <c r="AH35" t="s">
        <v>324</v>
      </c>
      <c r="AJ35" t="s">
        <v>965</v>
      </c>
      <c r="AN35" t="s">
        <v>988</v>
      </c>
      <c r="AO35" t="s">
        <v>989</v>
      </c>
      <c r="AP35" s="4">
        <v>44112</v>
      </c>
      <c r="AQ35" t="s">
        <v>908</v>
      </c>
      <c r="AR35" t="s">
        <v>990</v>
      </c>
      <c r="AS35" t="s">
        <v>1775</v>
      </c>
      <c r="AT35" s="5" t="s">
        <v>1774</v>
      </c>
      <c r="AU35" t="s">
        <v>1766</v>
      </c>
      <c r="AV35" t="s">
        <v>986</v>
      </c>
      <c r="AW35" t="s">
        <v>1041</v>
      </c>
      <c r="AX35" s="4">
        <v>44105</v>
      </c>
    </row>
    <row r="36" spans="1:50" ht="17" customHeight="1" x14ac:dyDescent="0.2">
      <c r="A36">
        <v>1039670</v>
      </c>
      <c r="B36">
        <v>1039680</v>
      </c>
      <c r="C36" t="str">
        <f t="shared" si="0"/>
        <v>High Weed Density</v>
      </c>
      <c r="D36" t="str">
        <f t="shared" si="1"/>
        <v>High Weed Density - JK-5</v>
      </c>
      <c r="E36" t="str">
        <f t="shared" si="2"/>
        <v>Japanese Knotweed</v>
      </c>
      <c r="G36" t="str">
        <f t="shared" si="3"/>
        <v>HWD</v>
      </c>
      <c r="H36" t="str">
        <f t="shared" si="4"/>
        <v>HWD</v>
      </c>
      <c r="L36">
        <v>1039676.8909999999</v>
      </c>
      <c r="M36">
        <v>1039673.925</v>
      </c>
      <c r="N36">
        <v>615574</v>
      </c>
      <c r="O36">
        <v>5470897.6160000004</v>
      </c>
      <c r="P36">
        <v>615576.54559999995</v>
      </c>
      <c r="Q36">
        <v>5470899.9680000003</v>
      </c>
      <c r="R36" t="s">
        <v>1855</v>
      </c>
      <c r="S36" t="s">
        <v>1851</v>
      </c>
      <c r="T36" t="s">
        <v>983</v>
      </c>
      <c r="U36" t="s">
        <v>1803</v>
      </c>
      <c r="W36" t="s">
        <v>1770</v>
      </c>
      <c r="X36">
        <v>20</v>
      </c>
      <c r="AH36" t="s">
        <v>324</v>
      </c>
      <c r="AJ36" t="s">
        <v>965</v>
      </c>
      <c r="AN36" t="s">
        <v>1021</v>
      </c>
      <c r="AO36" t="s">
        <v>989</v>
      </c>
      <c r="AP36" s="4">
        <v>44588</v>
      </c>
      <c r="AQ36" t="s">
        <v>1022</v>
      </c>
      <c r="AR36" s="5" t="s">
        <v>1769</v>
      </c>
      <c r="AS36" s="5" t="s">
        <v>1768</v>
      </c>
      <c r="AT36" t="s">
        <v>1767</v>
      </c>
      <c r="AU36" t="s">
        <v>1766</v>
      </c>
    </row>
    <row r="37" spans="1:50" ht="17" customHeight="1" x14ac:dyDescent="0.2">
      <c r="A37">
        <v>1040430</v>
      </c>
      <c r="B37">
        <v>1040930</v>
      </c>
      <c r="C37" t="str">
        <f t="shared" si="0"/>
        <v>High Weed Density</v>
      </c>
      <c r="D37" t="str">
        <f t="shared" si="1"/>
        <v>High Weed Density - TC:OG</v>
      </c>
      <c r="E37" t="str">
        <f t="shared" si="2"/>
        <v>common tansy, orchard-grass</v>
      </c>
      <c r="G37" t="str">
        <f t="shared" si="3"/>
        <v>HWD</v>
      </c>
      <c r="H37" t="str">
        <f t="shared" si="4"/>
        <v>HWD</v>
      </c>
      <c r="L37">
        <v>1040467.4350000001</v>
      </c>
      <c r="M37">
        <v>1040933.522</v>
      </c>
      <c r="N37">
        <v>614840</v>
      </c>
      <c r="O37">
        <v>5470608</v>
      </c>
      <c r="P37">
        <v>614535</v>
      </c>
      <c r="Q37">
        <v>5470269</v>
      </c>
      <c r="R37" t="s">
        <v>1855</v>
      </c>
      <c r="S37" t="s">
        <v>1851</v>
      </c>
      <c r="T37" t="s">
        <v>983</v>
      </c>
      <c r="U37" t="s">
        <v>1042</v>
      </c>
      <c r="W37" t="s">
        <v>1043</v>
      </c>
      <c r="X37">
        <v>0</v>
      </c>
      <c r="AH37" t="s">
        <v>324</v>
      </c>
      <c r="AJ37" t="s">
        <v>965</v>
      </c>
      <c r="AQ37" t="s">
        <v>908</v>
      </c>
      <c r="AR37" t="s">
        <v>990</v>
      </c>
      <c r="AS37" t="s">
        <v>1775</v>
      </c>
      <c r="AT37" s="5" t="s">
        <v>1774</v>
      </c>
      <c r="AU37" t="s">
        <v>1766</v>
      </c>
      <c r="AV37" t="s">
        <v>986</v>
      </c>
    </row>
    <row r="38" spans="1:50" ht="17" customHeight="1" x14ac:dyDescent="0.2">
      <c r="A38">
        <v>1042670</v>
      </c>
      <c r="B38">
        <v>1044030</v>
      </c>
      <c r="C38" t="str">
        <f t="shared" si="0"/>
        <v>High Weed Density</v>
      </c>
      <c r="D38" t="str">
        <f t="shared" si="1"/>
        <v>High Weed Density - AC:TC:OG</v>
      </c>
      <c r="E38" t="str">
        <f t="shared" si="2"/>
        <v>Reed canarygrass, common tansy, orchard-grass</v>
      </c>
      <c r="G38" t="str">
        <f t="shared" si="3"/>
        <v>HWD</v>
      </c>
      <c r="H38" t="str">
        <f t="shared" si="4"/>
        <v>HWD</v>
      </c>
      <c r="L38">
        <v>1042669.9669999999</v>
      </c>
      <c r="M38">
        <v>1044027.496</v>
      </c>
      <c r="N38">
        <v>613014</v>
      </c>
      <c r="O38">
        <v>5470011</v>
      </c>
      <c r="P38">
        <v>612036</v>
      </c>
      <c r="Q38">
        <v>5469240</v>
      </c>
      <c r="R38" t="s">
        <v>1855</v>
      </c>
      <c r="S38" t="s">
        <v>1851</v>
      </c>
      <c r="T38" t="s">
        <v>983</v>
      </c>
      <c r="U38" t="s">
        <v>1044</v>
      </c>
      <c r="V38" t="s">
        <v>1045</v>
      </c>
      <c r="W38" t="s">
        <v>1046</v>
      </c>
      <c r="X38">
        <v>0</v>
      </c>
      <c r="AH38" t="s">
        <v>324</v>
      </c>
      <c r="AJ38" t="s">
        <v>965</v>
      </c>
      <c r="AN38" t="s">
        <v>987</v>
      </c>
      <c r="AO38" t="s">
        <v>989</v>
      </c>
      <c r="AP38" s="4">
        <v>44335</v>
      </c>
      <c r="AQ38" t="s">
        <v>1022</v>
      </c>
      <c r="AR38" t="s">
        <v>990</v>
      </c>
      <c r="AS38" t="s">
        <v>1775</v>
      </c>
      <c r="AT38" s="5" t="s">
        <v>1774</v>
      </c>
      <c r="AU38" t="s">
        <v>1766</v>
      </c>
      <c r="AV38" t="s">
        <v>986</v>
      </c>
      <c r="AW38" t="s">
        <v>1021</v>
      </c>
      <c r="AX38" s="4">
        <v>44330</v>
      </c>
    </row>
    <row r="39" spans="1:50" ht="17" customHeight="1" x14ac:dyDescent="0.2">
      <c r="A39">
        <v>1043270</v>
      </c>
      <c r="B39">
        <v>1043440</v>
      </c>
      <c r="C39" t="str">
        <f t="shared" si="0"/>
        <v>High Weed Density</v>
      </c>
      <c r="D39" t="str">
        <f t="shared" si="1"/>
        <v>High Weed Density - JK-6</v>
      </c>
      <c r="E39" t="str">
        <f t="shared" si="2"/>
        <v>Japanese knotweed</v>
      </c>
      <c r="G39" t="str">
        <f t="shared" si="3"/>
        <v>HWD</v>
      </c>
      <c r="H39" t="str">
        <f t="shared" si="4"/>
        <v>HWD</v>
      </c>
      <c r="L39">
        <v>1045366.901</v>
      </c>
      <c r="M39">
        <v>1043436.7560000001</v>
      </c>
      <c r="N39">
        <v>610781</v>
      </c>
      <c r="O39">
        <v>5469200.1560000004</v>
      </c>
      <c r="P39">
        <v>612489</v>
      </c>
      <c r="Q39">
        <v>5469492</v>
      </c>
      <c r="R39" t="s">
        <v>1855</v>
      </c>
      <c r="S39" t="s">
        <v>1851</v>
      </c>
      <c r="T39" t="s">
        <v>983</v>
      </c>
      <c r="U39" t="s">
        <v>1802</v>
      </c>
      <c r="V39" t="s">
        <v>1047</v>
      </c>
      <c r="W39" t="s">
        <v>1019</v>
      </c>
      <c r="X39">
        <v>20</v>
      </c>
      <c r="AH39" t="s">
        <v>324</v>
      </c>
      <c r="AJ39" t="s">
        <v>965</v>
      </c>
      <c r="AN39" t="s">
        <v>987</v>
      </c>
      <c r="AO39" t="s">
        <v>989</v>
      </c>
      <c r="AP39" s="4">
        <v>44335</v>
      </c>
      <c r="AQ39" t="s">
        <v>1022</v>
      </c>
      <c r="AR39" s="5" t="s">
        <v>1769</v>
      </c>
      <c r="AS39" s="5" t="s">
        <v>1768</v>
      </c>
      <c r="AT39" t="s">
        <v>1767</v>
      </c>
      <c r="AU39" t="s">
        <v>1766</v>
      </c>
      <c r="AV39" t="s">
        <v>986</v>
      </c>
      <c r="AW39" t="s">
        <v>1021</v>
      </c>
      <c r="AX39" s="4">
        <v>44329</v>
      </c>
    </row>
    <row r="40" spans="1:50" ht="17" customHeight="1" x14ac:dyDescent="0.2">
      <c r="A40">
        <v>1043720</v>
      </c>
      <c r="B40">
        <v>1045050</v>
      </c>
      <c r="C40" t="str">
        <f t="shared" si="0"/>
        <v>High Weed Density</v>
      </c>
      <c r="D40" t="str">
        <f t="shared" si="1"/>
        <v>High Weed Density - TC:SK:AC:QH:HI</v>
      </c>
      <c r="E40" t="str">
        <f t="shared" si="2"/>
        <v>common tansy, spotted knapweed,reed canarygrass, queen-devil hawkweed, Himalayan blackberry</v>
      </c>
      <c r="G40" t="str">
        <f t="shared" si="3"/>
        <v>HWD</v>
      </c>
      <c r="H40" t="str">
        <f t="shared" si="4"/>
        <v>HWD</v>
      </c>
      <c r="L40">
        <v>1044510.088</v>
      </c>
      <c r="M40">
        <v>1045051.273</v>
      </c>
      <c r="N40">
        <v>611613</v>
      </c>
      <c r="O40">
        <v>5469315</v>
      </c>
      <c r="P40">
        <v>611092</v>
      </c>
      <c r="Q40">
        <v>5469235</v>
      </c>
      <c r="R40" t="s">
        <v>1855</v>
      </c>
      <c r="S40" t="s">
        <v>1851</v>
      </c>
      <c r="T40" t="s">
        <v>983</v>
      </c>
      <c r="U40" t="s">
        <v>1048</v>
      </c>
      <c r="V40" t="s">
        <v>1049</v>
      </c>
      <c r="W40" t="s">
        <v>1050</v>
      </c>
      <c r="X40">
        <v>0</v>
      </c>
      <c r="AH40" t="s">
        <v>917</v>
      </c>
      <c r="AJ40" t="s">
        <v>904</v>
      </c>
      <c r="AN40" t="s">
        <v>1021</v>
      </c>
      <c r="AO40" t="s">
        <v>989</v>
      </c>
      <c r="AP40" s="8">
        <v>44145</v>
      </c>
      <c r="AQ40" t="s">
        <v>908</v>
      </c>
      <c r="AR40" t="s">
        <v>990</v>
      </c>
      <c r="AS40" t="s">
        <v>1775</v>
      </c>
      <c r="AT40" s="5" t="s">
        <v>1774</v>
      </c>
      <c r="AU40" t="s">
        <v>1766</v>
      </c>
      <c r="AV40" t="s">
        <v>986</v>
      </c>
      <c r="AW40" t="s">
        <v>1051</v>
      </c>
      <c r="AX40" s="8">
        <v>44144</v>
      </c>
    </row>
    <row r="41" spans="1:50" ht="17" customHeight="1" x14ac:dyDescent="0.2">
      <c r="A41">
        <v>1045350</v>
      </c>
      <c r="B41">
        <v>1045660</v>
      </c>
      <c r="C41" t="str">
        <f t="shared" si="0"/>
        <v>High Weed Density</v>
      </c>
      <c r="D41" t="str">
        <f t="shared" si="1"/>
        <v>High Weed Density - TC</v>
      </c>
      <c r="E41" t="str">
        <f t="shared" si="2"/>
        <v>Common tansy</v>
      </c>
      <c r="G41" t="str">
        <f t="shared" si="3"/>
        <v>HWD</v>
      </c>
      <c r="H41" t="str">
        <f t="shared" si="4"/>
        <v>HWD</v>
      </c>
      <c r="L41">
        <v>1045361.577</v>
      </c>
      <c r="M41">
        <v>1045660.576</v>
      </c>
      <c r="N41">
        <v>610786</v>
      </c>
      <c r="O41">
        <v>5469204</v>
      </c>
      <c r="P41">
        <v>610494</v>
      </c>
      <c r="Q41">
        <v>5469208</v>
      </c>
      <c r="R41" t="s">
        <v>1855</v>
      </c>
      <c r="S41" t="s">
        <v>1851</v>
      </c>
      <c r="T41" t="s">
        <v>983</v>
      </c>
      <c r="U41" t="s">
        <v>1038</v>
      </c>
      <c r="V41" t="s">
        <v>1052</v>
      </c>
      <c r="W41" t="s">
        <v>1801</v>
      </c>
      <c r="X41">
        <v>0</v>
      </c>
      <c r="AH41" t="s">
        <v>917</v>
      </c>
      <c r="AJ41" t="s">
        <v>904</v>
      </c>
      <c r="AM41" t="s">
        <v>1800</v>
      </c>
      <c r="AN41" t="s">
        <v>988</v>
      </c>
      <c r="AO41" t="s">
        <v>989</v>
      </c>
      <c r="AP41" s="4">
        <v>44105</v>
      </c>
      <c r="AQ41" t="s">
        <v>908</v>
      </c>
      <c r="AR41" t="s">
        <v>990</v>
      </c>
      <c r="AS41" t="s">
        <v>1775</v>
      </c>
      <c r="AT41" s="5" t="s">
        <v>1774</v>
      </c>
      <c r="AU41" t="s">
        <v>1766</v>
      </c>
      <c r="AV41" t="s">
        <v>986</v>
      </c>
      <c r="AW41" t="s">
        <v>1053</v>
      </c>
      <c r="AX41" s="4">
        <v>44097</v>
      </c>
    </row>
    <row r="42" spans="1:50" ht="17" customHeight="1" x14ac:dyDescent="0.2">
      <c r="A42">
        <v>1045360</v>
      </c>
      <c r="B42">
        <v>1045370</v>
      </c>
      <c r="C42" t="str">
        <f t="shared" si="0"/>
        <v>High Weed Density</v>
      </c>
      <c r="D42" t="str">
        <f t="shared" si="1"/>
        <v>High Weed Density - JK-7</v>
      </c>
      <c r="E42" t="str">
        <f t="shared" si="2"/>
        <v>Japanese Knotweed</v>
      </c>
      <c r="G42" t="str">
        <f t="shared" si="3"/>
        <v>HWD</v>
      </c>
      <c r="H42" t="str">
        <f t="shared" si="4"/>
        <v>HWD</v>
      </c>
      <c r="L42">
        <v>1045366.901</v>
      </c>
      <c r="M42">
        <v>1045357.4570000001</v>
      </c>
      <c r="N42">
        <v>610781</v>
      </c>
      <c r="O42">
        <v>5469200.1560000004</v>
      </c>
      <c r="P42">
        <v>610789.48970000003</v>
      </c>
      <c r="Q42">
        <v>5469210.0049999999</v>
      </c>
      <c r="R42" t="s">
        <v>1855</v>
      </c>
      <c r="S42" t="s">
        <v>1851</v>
      </c>
      <c r="T42" t="s">
        <v>983</v>
      </c>
      <c r="U42" t="s">
        <v>1799</v>
      </c>
      <c r="W42" t="s">
        <v>1770</v>
      </c>
      <c r="X42">
        <v>20</v>
      </c>
      <c r="AH42" t="s">
        <v>324</v>
      </c>
      <c r="AJ42" t="s">
        <v>965</v>
      </c>
      <c r="AN42" t="s">
        <v>1021</v>
      </c>
      <c r="AO42" t="s">
        <v>989</v>
      </c>
      <c r="AP42" s="4">
        <v>44588</v>
      </c>
      <c r="AQ42" t="s">
        <v>1022</v>
      </c>
      <c r="AR42" s="5" t="s">
        <v>1769</v>
      </c>
      <c r="AS42" s="5" t="s">
        <v>1768</v>
      </c>
      <c r="AT42" t="s">
        <v>1767</v>
      </c>
      <c r="AU42" t="s">
        <v>1766</v>
      </c>
    </row>
    <row r="43" spans="1:50" ht="17" customHeight="1" x14ac:dyDescent="0.2">
      <c r="A43">
        <v>1046200</v>
      </c>
      <c r="B43">
        <v>1046680</v>
      </c>
      <c r="C43" t="str">
        <f t="shared" si="0"/>
        <v>High Weed Density</v>
      </c>
      <c r="D43" t="str">
        <f t="shared" si="1"/>
        <v>High Weed Density - TC:HI</v>
      </c>
      <c r="E43" t="str">
        <f t="shared" si="2"/>
        <v>Common Tansy, Himalayan Blackberry</v>
      </c>
      <c r="G43" t="str">
        <f t="shared" si="3"/>
        <v>HWD</v>
      </c>
      <c r="H43" t="str">
        <f t="shared" si="4"/>
        <v>HWD</v>
      </c>
      <c r="L43">
        <v>1046198.828</v>
      </c>
      <c r="M43">
        <v>1046679.795</v>
      </c>
      <c r="N43">
        <v>609984</v>
      </c>
      <c r="O43">
        <v>5469202</v>
      </c>
      <c r="P43">
        <v>609506</v>
      </c>
      <c r="Q43">
        <v>5469182</v>
      </c>
      <c r="R43" t="s">
        <v>1855</v>
      </c>
      <c r="S43" t="s">
        <v>1851</v>
      </c>
      <c r="T43" t="s">
        <v>983</v>
      </c>
      <c r="U43" t="s">
        <v>1798</v>
      </c>
      <c r="V43" t="s">
        <v>1797</v>
      </c>
      <c r="W43" t="s">
        <v>1796</v>
      </c>
      <c r="X43">
        <v>0</v>
      </c>
      <c r="AH43" t="s">
        <v>324</v>
      </c>
      <c r="AJ43" t="s">
        <v>965</v>
      </c>
      <c r="AN43" t="s">
        <v>1021</v>
      </c>
      <c r="AO43" t="s">
        <v>989</v>
      </c>
      <c r="AP43" s="4">
        <v>44616</v>
      </c>
      <c r="AQ43" t="s">
        <v>908</v>
      </c>
      <c r="AR43" t="s">
        <v>990</v>
      </c>
      <c r="AS43" t="s">
        <v>1775</v>
      </c>
      <c r="AT43" s="5" t="s">
        <v>1774</v>
      </c>
      <c r="AU43" t="s">
        <v>1766</v>
      </c>
      <c r="AV43" t="s">
        <v>986</v>
      </c>
      <c r="AW43" t="s">
        <v>1793</v>
      </c>
      <c r="AX43" s="4">
        <v>44617</v>
      </c>
    </row>
    <row r="44" spans="1:50" ht="17" customHeight="1" x14ac:dyDescent="0.2">
      <c r="A44">
        <v>1046670</v>
      </c>
      <c r="B44">
        <v>1046680</v>
      </c>
      <c r="C44" t="str">
        <f t="shared" si="0"/>
        <v>High Weed Density</v>
      </c>
      <c r="D44" t="str">
        <f t="shared" si="1"/>
        <v>High Weed Density - JK-19</v>
      </c>
      <c r="E44" t="str">
        <f t="shared" si="2"/>
        <v>Japanese knotweed</v>
      </c>
      <c r="G44" t="str">
        <f t="shared" si="3"/>
        <v>HWD</v>
      </c>
      <c r="H44" t="str">
        <f t="shared" si="4"/>
        <v>HWD</v>
      </c>
      <c r="L44">
        <v>1046671.576</v>
      </c>
      <c r="M44">
        <v>1046689.571</v>
      </c>
      <c r="N44">
        <v>609514</v>
      </c>
      <c r="O44">
        <v>5469191</v>
      </c>
      <c r="P44">
        <v>609496</v>
      </c>
      <c r="Q44">
        <v>5469191</v>
      </c>
      <c r="R44" t="s">
        <v>1855</v>
      </c>
      <c r="S44" t="s">
        <v>1851</v>
      </c>
      <c r="T44" t="s">
        <v>983</v>
      </c>
      <c r="U44" t="s">
        <v>1795</v>
      </c>
      <c r="V44" t="s">
        <v>1794</v>
      </c>
      <c r="W44" t="s">
        <v>1019</v>
      </c>
      <c r="X44">
        <v>20</v>
      </c>
      <c r="AH44" t="s">
        <v>324</v>
      </c>
      <c r="AJ44" t="s">
        <v>965</v>
      </c>
      <c r="AN44" t="s">
        <v>1021</v>
      </c>
      <c r="AO44" t="s">
        <v>989</v>
      </c>
      <c r="AP44" s="4">
        <v>44616</v>
      </c>
      <c r="AQ44" t="s">
        <v>1022</v>
      </c>
      <c r="AR44" s="5" t="s">
        <v>1769</v>
      </c>
      <c r="AS44" s="5" t="s">
        <v>1768</v>
      </c>
      <c r="AT44" t="s">
        <v>1767</v>
      </c>
      <c r="AU44" t="s">
        <v>1766</v>
      </c>
      <c r="AV44" t="s">
        <v>986</v>
      </c>
      <c r="AW44" t="s">
        <v>1793</v>
      </c>
      <c r="AX44" s="4">
        <v>44617</v>
      </c>
    </row>
    <row r="45" spans="1:50" ht="17" customHeight="1" x14ac:dyDescent="0.2">
      <c r="A45">
        <v>1047500</v>
      </c>
      <c r="B45">
        <v>1047640</v>
      </c>
      <c r="C45" t="str">
        <f t="shared" si="0"/>
        <v>High Weed Density</v>
      </c>
      <c r="D45" t="str">
        <f t="shared" si="1"/>
        <v>High Weed Density - OD</v>
      </c>
      <c r="E45" t="str">
        <f t="shared" si="2"/>
        <v>oxeye daisy</v>
      </c>
      <c r="G45" t="str">
        <f t="shared" si="3"/>
        <v>HWD</v>
      </c>
      <c r="H45" t="str">
        <f t="shared" si="4"/>
        <v>HWD</v>
      </c>
      <c r="L45">
        <v>1047483.14</v>
      </c>
      <c r="M45">
        <v>1047653.7709999999</v>
      </c>
      <c r="N45">
        <v>608704</v>
      </c>
      <c r="O45">
        <v>5469147</v>
      </c>
      <c r="P45">
        <v>608534</v>
      </c>
      <c r="Q45">
        <v>5469134</v>
      </c>
      <c r="R45" t="s">
        <v>1855</v>
      </c>
      <c r="S45" t="s">
        <v>1851</v>
      </c>
      <c r="T45" t="s">
        <v>983</v>
      </c>
      <c r="U45" t="s">
        <v>994</v>
      </c>
      <c r="W45" t="s">
        <v>995</v>
      </c>
      <c r="X45">
        <v>0</v>
      </c>
      <c r="AH45" t="s">
        <v>324</v>
      </c>
      <c r="AJ45" t="s">
        <v>965</v>
      </c>
      <c r="AQ45" t="s">
        <v>908</v>
      </c>
      <c r="AR45" t="s">
        <v>990</v>
      </c>
      <c r="AS45" t="s">
        <v>1775</v>
      </c>
      <c r="AT45" s="5" t="s">
        <v>1774</v>
      </c>
      <c r="AU45" t="s">
        <v>1766</v>
      </c>
      <c r="AV45" t="s">
        <v>986</v>
      </c>
    </row>
    <row r="46" spans="1:50" ht="17" customHeight="1" x14ac:dyDescent="0.2">
      <c r="A46">
        <v>1047900</v>
      </c>
      <c r="B46">
        <v>1048100</v>
      </c>
      <c r="C46" t="str">
        <f t="shared" si="0"/>
        <v>High Weed Density</v>
      </c>
      <c r="D46" t="str">
        <f t="shared" si="1"/>
        <v>High Weed Density - HI</v>
      </c>
      <c r="E46" t="str">
        <f t="shared" si="2"/>
        <v>Himalayan Blackberry</v>
      </c>
      <c r="G46" t="str">
        <f t="shared" si="3"/>
        <v>HWD</v>
      </c>
      <c r="H46" t="str">
        <f t="shared" si="4"/>
        <v>HWD</v>
      </c>
      <c r="L46">
        <v>1047901.934</v>
      </c>
      <c r="M46">
        <v>1048101.649</v>
      </c>
      <c r="N46">
        <v>608287</v>
      </c>
      <c r="O46">
        <v>5469110</v>
      </c>
      <c r="P46">
        <v>608088</v>
      </c>
      <c r="Q46">
        <v>5469093</v>
      </c>
      <c r="R46" t="s">
        <v>1855</v>
      </c>
      <c r="S46" t="s">
        <v>1851</v>
      </c>
      <c r="T46" t="s">
        <v>983</v>
      </c>
      <c r="U46" t="s">
        <v>1792</v>
      </c>
      <c r="V46" t="s">
        <v>1791</v>
      </c>
      <c r="W46" t="s">
        <v>1790</v>
      </c>
      <c r="X46">
        <v>0</v>
      </c>
      <c r="AH46" t="s">
        <v>324</v>
      </c>
      <c r="AJ46" t="s">
        <v>965</v>
      </c>
      <c r="AN46" t="s">
        <v>1021</v>
      </c>
      <c r="AO46" t="s">
        <v>989</v>
      </c>
      <c r="AP46" s="4">
        <v>44624</v>
      </c>
      <c r="AQ46" t="s">
        <v>908</v>
      </c>
      <c r="AR46" t="s">
        <v>990</v>
      </c>
      <c r="AS46" t="s">
        <v>1775</v>
      </c>
      <c r="AT46" s="5" t="s">
        <v>1774</v>
      </c>
      <c r="AU46" t="s">
        <v>1766</v>
      </c>
      <c r="AV46" t="s">
        <v>986</v>
      </c>
      <c r="AW46" t="s">
        <v>1789</v>
      </c>
      <c r="AX46" s="4">
        <v>44624</v>
      </c>
    </row>
    <row r="47" spans="1:50" ht="17" customHeight="1" x14ac:dyDescent="0.2">
      <c r="A47">
        <v>1048350</v>
      </c>
      <c r="B47">
        <v>1048560</v>
      </c>
      <c r="C47" t="str">
        <f t="shared" si="0"/>
        <v>High Weed Density</v>
      </c>
      <c r="D47" t="str">
        <f t="shared" si="1"/>
        <v>High Weed Density - TC</v>
      </c>
      <c r="E47" t="str">
        <f t="shared" si="2"/>
        <v>common tansy</v>
      </c>
      <c r="G47" t="str">
        <f t="shared" si="3"/>
        <v>HWD</v>
      </c>
      <c r="H47" t="str">
        <f t="shared" si="4"/>
        <v>HWD</v>
      </c>
      <c r="L47">
        <v>1048345.259</v>
      </c>
      <c r="M47">
        <v>1048560.726</v>
      </c>
      <c r="N47">
        <v>607845</v>
      </c>
      <c r="O47">
        <v>5469075</v>
      </c>
      <c r="P47">
        <v>607631</v>
      </c>
      <c r="Q47">
        <v>5469049</v>
      </c>
      <c r="R47" t="s">
        <v>1855</v>
      </c>
      <c r="S47" t="s">
        <v>1851</v>
      </c>
      <c r="T47" t="s">
        <v>983</v>
      </c>
      <c r="U47" t="s">
        <v>1038</v>
      </c>
      <c r="V47" t="s">
        <v>1054</v>
      </c>
      <c r="W47" t="s">
        <v>1040</v>
      </c>
      <c r="X47">
        <v>0</v>
      </c>
      <c r="AH47" t="s">
        <v>324</v>
      </c>
      <c r="AJ47" t="s">
        <v>965</v>
      </c>
      <c r="AM47" t="s">
        <v>1056</v>
      </c>
      <c r="AN47" t="s">
        <v>988</v>
      </c>
      <c r="AO47" t="s">
        <v>989</v>
      </c>
      <c r="AP47" s="4">
        <v>44051</v>
      </c>
      <c r="AQ47" t="s">
        <v>908</v>
      </c>
      <c r="AR47" t="s">
        <v>990</v>
      </c>
      <c r="AS47" t="s">
        <v>1775</v>
      </c>
      <c r="AT47" s="5" t="s">
        <v>1774</v>
      </c>
      <c r="AU47" t="s">
        <v>1766</v>
      </c>
      <c r="AV47" t="s">
        <v>986</v>
      </c>
      <c r="AW47" t="s">
        <v>1055</v>
      </c>
      <c r="AX47" s="4">
        <v>44049</v>
      </c>
    </row>
    <row r="48" spans="1:50" ht="17" customHeight="1" x14ac:dyDescent="0.2">
      <c r="A48">
        <v>1050300</v>
      </c>
      <c r="B48">
        <v>1052890</v>
      </c>
      <c r="C48" t="str">
        <f t="shared" si="0"/>
        <v>High Weed Density</v>
      </c>
      <c r="D48" t="str">
        <f t="shared" si="1"/>
        <v>High Weed Density - TC:HI:AC:QH:OD:OG</v>
      </c>
      <c r="E48" t="str">
        <f t="shared" si="2"/>
        <v>Common tansy, Himalayan blackberry, reed canarygrass, queen-devil hawkweed, oxeye daisy, orchard-grass</v>
      </c>
      <c r="G48" t="str">
        <f t="shared" si="3"/>
        <v>HWD</v>
      </c>
      <c r="H48" t="str">
        <f t="shared" si="4"/>
        <v>HWD</v>
      </c>
      <c r="L48">
        <v>1051457.8740000001</v>
      </c>
      <c r="M48">
        <v>1052630.9410000001</v>
      </c>
      <c r="N48">
        <v>604811</v>
      </c>
      <c r="O48">
        <v>5468752</v>
      </c>
      <c r="P48">
        <v>603818</v>
      </c>
      <c r="Q48">
        <v>5468260</v>
      </c>
      <c r="R48" t="s">
        <v>1855</v>
      </c>
      <c r="S48" t="s">
        <v>1851</v>
      </c>
      <c r="T48" t="s">
        <v>983</v>
      </c>
      <c r="U48" t="s">
        <v>1788</v>
      </c>
      <c r="V48" t="s">
        <v>1057</v>
      </c>
      <c r="W48" t="s">
        <v>1787</v>
      </c>
      <c r="X48">
        <v>0</v>
      </c>
      <c r="AH48" t="s">
        <v>917</v>
      </c>
      <c r="AJ48" t="s">
        <v>904</v>
      </c>
      <c r="AM48" t="s">
        <v>1059</v>
      </c>
      <c r="AN48" t="s">
        <v>988</v>
      </c>
      <c r="AO48" t="s">
        <v>989</v>
      </c>
      <c r="AP48" s="4">
        <v>44051</v>
      </c>
      <c r="AQ48" t="s">
        <v>908</v>
      </c>
      <c r="AR48" t="s">
        <v>990</v>
      </c>
      <c r="AS48" t="s">
        <v>1775</v>
      </c>
      <c r="AT48" s="5" t="s">
        <v>1774</v>
      </c>
      <c r="AU48" t="s">
        <v>1766</v>
      </c>
      <c r="AV48" t="s">
        <v>986</v>
      </c>
      <c r="AW48" t="s">
        <v>1058</v>
      </c>
      <c r="AX48" s="4">
        <v>44049</v>
      </c>
    </row>
    <row r="49" spans="1:50" ht="17" customHeight="1" x14ac:dyDescent="0.2">
      <c r="A49">
        <v>1051680</v>
      </c>
      <c r="B49">
        <v>1051730</v>
      </c>
      <c r="C49" t="str">
        <f t="shared" si="0"/>
        <v>High Weed Density</v>
      </c>
      <c r="D49" t="str">
        <f t="shared" si="1"/>
        <v>High Weed Density - JK-8</v>
      </c>
      <c r="E49" t="str">
        <f t="shared" si="2"/>
        <v>Japanese Knotweed</v>
      </c>
      <c r="G49" t="str">
        <f t="shared" si="3"/>
        <v>HWD</v>
      </c>
      <c r="H49" t="str">
        <f t="shared" si="4"/>
        <v>HWD</v>
      </c>
      <c r="L49">
        <v>1051716.122</v>
      </c>
      <c r="M49">
        <v>1051720.7520000001</v>
      </c>
      <c r="N49">
        <v>604556</v>
      </c>
      <c r="O49">
        <v>5468711.4409999996</v>
      </c>
      <c r="P49">
        <v>604547.93350000004</v>
      </c>
      <c r="Q49">
        <v>5468731.6869999999</v>
      </c>
      <c r="R49" t="s">
        <v>1855</v>
      </c>
      <c r="S49" t="s">
        <v>1851</v>
      </c>
      <c r="T49" t="s">
        <v>983</v>
      </c>
      <c r="U49" t="s">
        <v>1786</v>
      </c>
      <c r="W49" t="s">
        <v>1770</v>
      </c>
      <c r="X49">
        <v>20</v>
      </c>
      <c r="AH49" t="s">
        <v>324</v>
      </c>
      <c r="AJ49" t="s">
        <v>965</v>
      </c>
      <c r="AN49" t="s">
        <v>1021</v>
      </c>
      <c r="AO49" t="s">
        <v>989</v>
      </c>
      <c r="AP49" s="4">
        <v>44588</v>
      </c>
      <c r="AQ49" t="s">
        <v>1022</v>
      </c>
      <c r="AR49" s="5" t="s">
        <v>1769</v>
      </c>
      <c r="AS49" s="5" t="s">
        <v>1768</v>
      </c>
      <c r="AT49" t="s">
        <v>1767</v>
      </c>
      <c r="AU49" t="s">
        <v>1766</v>
      </c>
    </row>
    <row r="50" spans="1:50" ht="17" customHeight="1" x14ac:dyDescent="0.2">
      <c r="A50">
        <v>1051810</v>
      </c>
      <c r="B50">
        <v>1051820</v>
      </c>
      <c r="C50" t="str">
        <f t="shared" si="0"/>
        <v>High Weed Density</v>
      </c>
      <c r="D50" t="str">
        <f t="shared" si="1"/>
        <v>High Weed Density - JK-9</v>
      </c>
      <c r="E50" t="str">
        <f t="shared" si="2"/>
        <v>Japanese Knotweed</v>
      </c>
      <c r="G50" t="str">
        <f t="shared" si="3"/>
        <v>HWD</v>
      </c>
      <c r="H50" t="str">
        <f t="shared" si="4"/>
        <v>HWD</v>
      </c>
      <c r="L50">
        <v>1051820.676</v>
      </c>
      <c r="M50">
        <v>1051811.828</v>
      </c>
      <c r="N50">
        <v>604453</v>
      </c>
      <c r="O50">
        <v>5468694.3770000003</v>
      </c>
      <c r="P50">
        <v>604461.04879999999</v>
      </c>
      <c r="Q50">
        <v>5468700.1950000003</v>
      </c>
      <c r="R50" t="s">
        <v>1855</v>
      </c>
      <c r="S50" t="s">
        <v>1851</v>
      </c>
      <c r="T50" t="s">
        <v>983</v>
      </c>
      <c r="U50" t="s">
        <v>1785</v>
      </c>
      <c r="W50" t="s">
        <v>1770</v>
      </c>
      <c r="X50">
        <v>20</v>
      </c>
      <c r="AH50" t="s">
        <v>324</v>
      </c>
      <c r="AJ50" t="s">
        <v>965</v>
      </c>
      <c r="AN50" t="s">
        <v>1021</v>
      </c>
      <c r="AO50" t="s">
        <v>989</v>
      </c>
      <c r="AP50" s="4">
        <v>44588</v>
      </c>
      <c r="AQ50" t="s">
        <v>1022</v>
      </c>
      <c r="AR50" s="5" t="s">
        <v>1769</v>
      </c>
      <c r="AS50" s="5" t="s">
        <v>1768</v>
      </c>
      <c r="AT50" t="s">
        <v>1767</v>
      </c>
      <c r="AU50" t="s">
        <v>1766</v>
      </c>
    </row>
    <row r="51" spans="1:50" ht="17" customHeight="1" x14ac:dyDescent="0.2">
      <c r="A51">
        <v>1051840</v>
      </c>
      <c r="B51">
        <v>1051920</v>
      </c>
      <c r="C51" t="str">
        <f t="shared" si="0"/>
        <v>High Weed Density</v>
      </c>
      <c r="D51" t="str">
        <f t="shared" si="1"/>
        <v>High Weed Density - JK-10</v>
      </c>
      <c r="E51" t="str">
        <f t="shared" si="2"/>
        <v>Japanese Knotweed</v>
      </c>
      <c r="G51" t="str">
        <f t="shared" si="3"/>
        <v>HWD</v>
      </c>
      <c r="H51" t="str">
        <f t="shared" si="4"/>
        <v>HWD</v>
      </c>
      <c r="L51">
        <v>1051917.608</v>
      </c>
      <c r="M51">
        <v>1051840.047</v>
      </c>
      <c r="N51">
        <v>604360</v>
      </c>
      <c r="O51">
        <v>5468661.6009999998</v>
      </c>
      <c r="P51">
        <v>604433.22589999996</v>
      </c>
      <c r="Q51">
        <v>5468695.4670000002</v>
      </c>
      <c r="R51" t="s">
        <v>1855</v>
      </c>
      <c r="S51" t="s">
        <v>1851</v>
      </c>
      <c r="T51" t="s">
        <v>983</v>
      </c>
      <c r="U51" t="s">
        <v>1784</v>
      </c>
      <c r="W51" t="s">
        <v>1770</v>
      </c>
      <c r="X51">
        <v>20</v>
      </c>
      <c r="AH51" t="s">
        <v>324</v>
      </c>
      <c r="AJ51" t="s">
        <v>965</v>
      </c>
      <c r="AN51" t="s">
        <v>1021</v>
      </c>
      <c r="AO51" t="s">
        <v>989</v>
      </c>
      <c r="AP51" s="4">
        <v>44588</v>
      </c>
      <c r="AQ51" t="s">
        <v>1022</v>
      </c>
      <c r="AR51" s="5" t="s">
        <v>1769</v>
      </c>
      <c r="AS51" s="5" t="s">
        <v>1768</v>
      </c>
      <c r="AT51" t="s">
        <v>1767</v>
      </c>
      <c r="AU51" t="s">
        <v>1766</v>
      </c>
    </row>
    <row r="52" spans="1:50" ht="17" customHeight="1" x14ac:dyDescent="0.2">
      <c r="A52">
        <v>1053260</v>
      </c>
      <c r="B52">
        <v>1054620</v>
      </c>
      <c r="C52" t="str">
        <f t="shared" si="0"/>
        <v>High Weed Density</v>
      </c>
      <c r="D52" t="str">
        <f t="shared" si="1"/>
        <v>High Weed Density - HI:TC</v>
      </c>
      <c r="E52" t="str">
        <f t="shared" si="2"/>
        <v>Himalayan blackberry, common tansy</v>
      </c>
      <c r="G52" t="str">
        <f t="shared" si="3"/>
        <v>HWD</v>
      </c>
      <c r="H52" t="str">
        <f t="shared" si="4"/>
        <v>HWD</v>
      </c>
      <c r="L52">
        <v>1053340.0660000001</v>
      </c>
      <c r="M52">
        <v>1054611.314</v>
      </c>
      <c r="N52">
        <v>603406</v>
      </c>
      <c r="O52">
        <v>5467690</v>
      </c>
      <c r="P52">
        <v>602432</v>
      </c>
      <c r="Q52">
        <v>5466881</v>
      </c>
      <c r="R52" t="s">
        <v>1855</v>
      </c>
      <c r="S52" t="s">
        <v>1851</v>
      </c>
      <c r="T52" t="s">
        <v>983</v>
      </c>
      <c r="U52" t="s">
        <v>1060</v>
      </c>
      <c r="V52" t="s">
        <v>1061</v>
      </c>
      <c r="W52" t="s">
        <v>1062</v>
      </c>
      <c r="X52">
        <v>0</v>
      </c>
      <c r="AH52" t="s">
        <v>917</v>
      </c>
      <c r="AJ52" t="s">
        <v>904</v>
      </c>
      <c r="AM52" t="s">
        <v>1063</v>
      </c>
      <c r="AN52" t="s">
        <v>987</v>
      </c>
      <c r="AO52" t="s">
        <v>989</v>
      </c>
      <c r="AP52" s="4">
        <v>44335</v>
      </c>
      <c r="AQ52" t="s">
        <v>908</v>
      </c>
      <c r="AR52" t="s">
        <v>990</v>
      </c>
      <c r="AS52" t="s">
        <v>1775</v>
      </c>
      <c r="AT52" s="5" t="s">
        <v>1774</v>
      </c>
      <c r="AU52" t="s">
        <v>1766</v>
      </c>
      <c r="AV52" t="s">
        <v>986</v>
      </c>
      <c r="AW52" t="s">
        <v>1058</v>
      </c>
      <c r="AX52" s="4">
        <v>44048</v>
      </c>
    </row>
    <row r="53" spans="1:50" ht="17" customHeight="1" x14ac:dyDescent="0.2">
      <c r="A53">
        <v>1055330</v>
      </c>
      <c r="B53">
        <v>1055500</v>
      </c>
      <c r="C53" t="str">
        <f t="shared" si="0"/>
        <v>High Weed Density</v>
      </c>
      <c r="D53" t="str">
        <f t="shared" si="1"/>
        <v>High Weed Density - AC:TC</v>
      </c>
      <c r="E53" t="str">
        <f t="shared" si="2"/>
        <v>Reed canarygrass, common tansy</v>
      </c>
      <c r="G53" t="str">
        <f t="shared" si="3"/>
        <v>HWD</v>
      </c>
      <c r="H53" t="str">
        <f t="shared" si="4"/>
        <v>HWD</v>
      </c>
      <c r="L53">
        <v>1055332.706</v>
      </c>
      <c r="M53">
        <v>1055499.7409999999</v>
      </c>
      <c r="N53">
        <v>601985</v>
      </c>
      <c r="O53">
        <v>5466392</v>
      </c>
      <c r="P53">
        <v>601882</v>
      </c>
      <c r="Q53">
        <v>5466260</v>
      </c>
      <c r="R53" t="s">
        <v>1855</v>
      </c>
      <c r="S53" t="s">
        <v>1851</v>
      </c>
      <c r="T53" t="s">
        <v>983</v>
      </c>
      <c r="U53" t="s">
        <v>1064</v>
      </c>
      <c r="V53" t="s">
        <v>1065</v>
      </c>
      <c r="W53" t="s">
        <v>1066</v>
      </c>
      <c r="X53">
        <v>0</v>
      </c>
      <c r="AH53" t="s">
        <v>324</v>
      </c>
      <c r="AJ53" t="s">
        <v>965</v>
      </c>
      <c r="AM53" t="s">
        <v>1067</v>
      </c>
      <c r="AN53" t="s">
        <v>987</v>
      </c>
      <c r="AO53" t="s">
        <v>989</v>
      </c>
      <c r="AP53" s="4">
        <v>44335</v>
      </c>
      <c r="AQ53" t="s">
        <v>1022</v>
      </c>
      <c r="AR53" t="s">
        <v>990</v>
      </c>
      <c r="AS53" t="s">
        <v>1775</v>
      </c>
      <c r="AT53" s="5" t="s">
        <v>1774</v>
      </c>
      <c r="AU53" t="s">
        <v>1766</v>
      </c>
      <c r="AV53" t="s">
        <v>986</v>
      </c>
      <c r="AW53" t="s">
        <v>1021</v>
      </c>
      <c r="AX53" s="4">
        <v>44326</v>
      </c>
    </row>
    <row r="54" spans="1:50" ht="17" customHeight="1" x14ac:dyDescent="0.2">
      <c r="A54">
        <v>1056650</v>
      </c>
      <c r="B54">
        <v>1057180</v>
      </c>
      <c r="C54" t="str">
        <f t="shared" si="0"/>
        <v>High Weed Density</v>
      </c>
      <c r="D54" t="str">
        <f t="shared" si="1"/>
        <v>High Weed Density - HI:AC:TC</v>
      </c>
      <c r="E54" t="str">
        <f t="shared" si="2"/>
        <v>Himalayan blackberry, reed canarygrass, common tansy</v>
      </c>
      <c r="G54" t="str">
        <f t="shared" si="3"/>
        <v>HWD</v>
      </c>
      <c r="H54" t="str">
        <f t="shared" si="4"/>
        <v>HWD</v>
      </c>
      <c r="L54">
        <v>1056656.8629999999</v>
      </c>
      <c r="M54">
        <v>1057165.176</v>
      </c>
      <c r="N54">
        <v>601132</v>
      </c>
      <c r="O54">
        <v>5465385</v>
      </c>
      <c r="P54">
        <v>601011</v>
      </c>
      <c r="Q54">
        <v>5464966</v>
      </c>
      <c r="R54" t="s">
        <v>1855</v>
      </c>
      <c r="S54" t="s">
        <v>1851</v>
      </c>
      <c r="T54" t="s">
        <v>983</v>
      </c>
      <c r="U54" t="s">
        <v>1068</v>
      </c>
      <c r="V54" t="s">
        <v>1069</v>
      </c>
      <c r="W54" t="s">
        <v>1070</v>
      </c>
      <c r="X54">
        <v>0</v>
      </c>
      <c r="AH54" t="s">
        <v>917</v>
      </c>
      <c r="AJ54" t="s">
        <v>904</v>
      </c>
      <c r="AM54" t="s">
        <v>1071</v>
      </c>
      <c r="AN54" t="s">
        <v>987</v>
      </c>
      <c r="AO54" t="s">
        <v>989</v>
      </c>
      <c r="AP54" s="8">
        <v>44405</v>
      </c>
      <c r="AQ54" t="s">
        <v>908</v>
      </c>
      <c r="AR54" t="s">
        <v>990</v>
      </c>
      <c r="AS54" t="s">
        <v>1775</v>
      </c>
      <c r="AT54" s="5" t="s">
        <v>1774</v>
      </c>
      <c r="AU54" t="s">
        <v>1766</v>
      </c>
      <c r="AV54" t="s">
        <v>986</v>
      </c>
      <c r="AW54" t="s">
        <v>1021</v>
      </c>
      <c r="AX54" s="8">
        <v>44404</v>
      </c>
    </row>
    <row r="55" spans="1:50" ht="17" customHeight="1" x14ac:dyDescent="0.2">
      <c r="A55">
        <v>1056920</v>
      </c>
      <c r="B55">
        <v>1056930</v>
      </c>
      <c r="C55" t="str">
        <f t="shared" si="0"/>
        <v>High Weed Density</v>
      </c>
      <c r="D55" t="str">
        <f t="shared" si="1"/>
        <v>High Weed Density - JK-11</v>
      </c>
      <c r="E55" t="str">
        <f t="shared" si="2"/>
        <v>Japanese Knotweed</v>
      </c>
      <c r="G55" t="str">
        <f t="shared" si="3"/>
        <v>HWD</v>
      </c>
      <c r="H55" t="str">
        <f t="shared" si="4"/>
        <v>HWD</v>
      </c>
      <c r="L55">
        <v>1056952.71</v>
      </c>
      <c r="M55">
        <v>1056904.798</v>
      </c>
      <c r="N55">
        <v>601158</v>
      </c>
      <c r="O55">
        <v>5465121.6730000004</v>
      </c>
      <c r="P55">
        <v>601194.88950000005</v>
      </c>
      <c r="Q55">
        <v>5465154.1150000002</v>
      </c>
      <c r="R55" t="s">
        <v>1855</v>
      </c>
      <c r="S55" t="s">
        <v>1851</v>
      </c>
      <c r="T55" t="s">
        <v>983</v>
      </c>
      <c r="U55" t="s">
        <v>1783</v>
      </c>
      <c r="W55" t="s">
        <v>1770</v>
      </c>
      <c r="X55">
        <v>20</v>
      </c>
      <c r="AH55" t="s">
        <v>324</v>
      </c>
      <c r="AJ55" t="s">
        <v>965</v>
      </c>
      <c r="AN55" t="s">
        <v>1021</v>
      </c>
      <c r="AO55" t="s">
        <v>989</v>
      </c>
      <c r="AP55" s="4">
        <v>44588</v>
      </c>
      <c r="AQ55" t="s">
        <v>1022</v>
      </c>
      <c r="AR55" s="5" t="s">
        <v>1769</v>
      </c>
      <c r="AS55" s="5" t="s">
        <v>1768</v>
      </c>
      <c r="AT55" t="s">
        <v>1767</v>
      </c>
      <c r="AU55" t="s">
        <v>1766</v>
      </c>
    </row>
    <row r="56" spans="1:50" ht="17" customHeight="1" x14ac:dyDescent="0.2">
      <c r="A56">
        <v>1057450</v>
      </c>
      <c r="B56">
        <v>1057840</v>
      </c>
      <c r="C56" t="str">
        <f t="shared" si="0"/>
        <v>High Weed Density</v>
      </c>
      <c r="D56" t="str">
        <f t="shared" si="1"/>
        <v>High Weed Density - HI:AC:TC</v>
      </c>
      <c r="E56" t="str">
        <f t="shared" si="2"/>
        <v>Himalayan blackberry, reed canarygrass, common tansy</v>
      </c>
      <c r="G56" t="str">
        <f t="shared" si="3"/>
        <v>HWD</v>
      </c>
      <c r="H56" t="str">
        <f t="shared" si="4"/>
        <v>HWD</v>
      </c>
      <c r="L56">
        <v>1057468.9850000001</v>
      </c>
      <c r="M56">
        <v>1057848.3470000001</v>
      </c>
      <c r="N56">
        <v>600780</v>
      </c>
      <c r="O56">
        <v>5464776</v>
      </c>
      <c r="P56">
        <v>600561</v>
      </c>
      <c r="Q56">
        <v>5464479</v>
      </c>
      <c r="R56" t="s">
        <v>1855</v>
      </c>
      <c r="S56" t="s">
        <v>1851</v>
      </c>
      <c r="T56" t="s">
        <v>983</v>
      </c>
      <c r="U56" t="s">
        <v>1068</v>
      </c>
      <c r="V56" t="s">
        <v>1072</v>
      </c>
      <c r="W56" t="s">
        <v>1070</v>
      </c>
      <c r="X56">
        <v>0</v>
      </c>
      <c r="AH56" t="s">
        <v>324</v>
      </c>
      <c r="AJ56" t="s">
        <v>965</v>
      </c>
      <c r="AM56" t="s">
        <v>1074</v>
      </c>
      <c r="AN56" t="s">
        <v>987</v>
      </c>
      <c r="AO56" t="s">
        <v>989</v>
      </c>
      <c r="AP56" s="8">
        <v>44405</v>
      </c>
      <c r="AQ56" t="s">
        <v>908</v>
      </c>
      <c r="AR56" t="s">
        <v>990</v>
      </c>
      <c r="AS56" t="s">
        <v>1775</v>
      </c>
      <c r="AT56" s="5" t="s">
        <v>1774</v>
      </c>
      <c r="AU56" t="s">
        <v>1766</v>
      </c>
      <c r="AV56" t="s">
        <v>986</v>
      </c>
      <c r="AW56" t="s">
        <v>1073</v>
      </c>
      <c r="AX56" s="8">
        <v>44405</v>
      </c>
    </row>
    <row r="57" spans="1:50" ht="17" customHeight="1" x14ac:dyDescent="0.2">
      <c r="A57">
        <v>1058890</v>
      </c>
      <c r="B57">
        <v>1059990</v>
      </c>
      <c r="C57" t="str">
        <f t="shared" si="0"/>
        <v>High Weed Density</v>
      </c>
      <c r="D57" t="str">
        <f t="shared" si="1"/>
        <v>High Weed Density - QH:HI:HU</v>
      </c>
      <c r="E57" t="str">
        <f t="shared" si="2"/>
        <v>queen-devil hawkweed, Himalayan blackberry, narrow-leaved hawkweed</v>
      </c>
      <c r="G57" t="str">
        <f t="shared" si="3"/>
        <v>HWD</v>
      </c>
      <c r="H57" t="str">
        <f t="shared" si="4"/>
        <v>HWD</v>
      </c>
      <c r="L57">
        <v>1058853.9339999999</v>
      </c>
      <c r="M57">
        <v>1060016.6740000001</v>
      </c>
      <c r="N57">
        <v>600082</v>
      </c>
      <c r="O57">
        <v>5463597</v>
      </c>
      <c r="P57">
        <v>599278</v>
      </c>
      <c r="Q57">
        <v>5462798</v>
      </c>
      <c r="R57" t="s">
        <v>1855</v>
      </c>
      <c r="S57" t="s">
        <v>1851</v>
      </c>
      <c r="T57" t="s">
        <v>983</v>
      </c>
      <c r="U57" t="s">
        <v>1075</v>
      </c>
      <c r="W57" t="s">
        <v>1076</v>
      </c>
      <c r="X57">
        <v>0</v>
      </c>
      <c r="AH57" t="s">
        <v>324</v>
      </c>
      <c r="AJ57" t="s">
        <v>965</v>
      </c>
      <c r="AQ57" t="s">
        <v>908</v>
      </c>
      <c r="AR57" t="s">
        <v>990</v>
      </c>
      <c r="AS57" t="s">
        <v>1775</v>
      </c>
      <c r="AT57" s="5" t="s">
        <v>1774</v>
      </c>
      <c r="AU57" t="s">
        <v>1766</v>
      </c>
      <c r="AV57" t="s">
        <v>986</v>
      </c>
    </row>
    <row r="58" spans="1:50" ht="17" customHeight="1" x14ac:dyDescent="0.2">
      <c r="A58">
        <v>1059560</v>
      </c>
      <c r="B58">
        <v>1059630</v>
      </c>
      <c r="C58" t="str">
        <f t="shared" si="0"/>
        <v>High Weed Density</v>
      </c>
      <c r="D58" t="str">
        <f t="shared" si="1"/>
        <v>High Weed Density - JK-12</v>
      </c>
      <c r="E58" t="str">
        <f t="shared" si="2"/>
        <v>Japanese Knotweed</v>
      </c>
      <c r="G58" t="str">
        <f t="shared" si="3"/>
        <v>HWD</v>
      </c>
      <c r="H58" t="str">
        <f t="shared" si="4"/>
        <v>HWD</v>
      </c>
      <c r="L58">
        <v>1059635.2620000001</v>
      </c>
      <c r="M58">
        <v>1059564.7</v>
      </c>
      <c r="N58">
        <v>599497</v>
      </c>
      <c r="O58">
        <v>5463103.1529999999</v>
      </c>
      <c r="P58">
        <v>599549.15560000006</v>
      </c>
      <c r="Q58">
        <v>5463150.8080000002</v>
      </c>
      <c r="R58" t="s">
        <v>1855</v>
      </c>
      <c r="S58" t="s">
        <v>1851</v>
      </c>
      <c r="T58" t="s">
        <v>983</v>
      </c>
      <c r="U58" t="s">
        <v>1782</v>
      </c>
      <c r="W58" t="s">
        <v>1770</v>
      </c>
      <c r="X58">
        <v>20</v>
      </c>
      <c r="AH58" t="s">
        <v>324</v>
      </c>
      <c r="AJ58" t="s">
        <v>965</v>
      </c>
      <c r="AN58" t="s">
        <v>1021</v>
      </c>
      <c r="AO58" t="s">
        <v>989</v>
      </c>
      <c r="AP58" s="4">
        <v>44588</v>
      </c>
      <c r="AQ58" t="s">
        <v>1022</v>
      </c>
      <c r="AR58" s="5" t="s">
        <v>1769</v>
      </c>
      <c r="AS58" s="5" t="s">
        <v>1768</v>
      </c>
      <c r="AT58" t="s">
        <v>1767</v>
      </c>
      <c r="AU58" t="s">
        <v>1766</v>
      </c>
    </row>
    <row r="59" spans="1:50" ht="17" customHeight="1" x14ac:dyDescent="0.2">
      <c r="A59">
        <v>1063310</v>
      </c>
      <c r="B59">
        <v>1067530</v>
      </c>
      <c r="C59" t="str">
        <f t="shared" si="0"/>
        <v>High Weed Density</v>
      </c>
      <c r="D59" t="str">
        <f t="shared" si="1"/>
        <v>High Weed Density - AC:HI:QH:TC:BU</v>
      </c>
      <c r="E59" t="str">
        <f t="shared" si="2"/>
        <v>Reed canarygrass, Himalayan blackberry, queen-devil hawkweed, common tansy, burdock species</v>
      </c>
      <c r="G59" t="str">
        <f t="shared" si="3"/>
        <v>HWD</v>
      </c>
      <c r="H59" t="str">
        <f t="shared" si="4"/>
        <v>HWD</v>
      </c>
      <c r="L59">
        <v>1063286.8470000001</v>
      </c>
      <c r="M59">
        <v>1067334.382</v>
      </c>
      <c r="N59">
        <v>596996</v>
      </c>
      <c r="O59">
        <v>5460586</v>
      </c>
      <c r="P59">
        <v>596318</v>
      </c>
      <c r="Q59">
        <v>5456622</v>
      </c>
      <c r="R59" t="s">
        <v>1855</v>
      </c>
      <c r="S59" t="s">
        <v>1851</v>
      </c>
      <c r="T59" t="s">
        <v>983</v>
      </c>
      <c r="U59" t="s">
        <v>1077</v>
      </c>
      <c r="V59" t="s">
        <v>1078</v>
      </c>
      <c r="W59" t="s">
        <v>1079</v>
      </c>
      <c r="X59">
        <v>0</v>
      </c>
      <c r="AH59" t="s">
        <v>917</v>
      </c>
      <c r="AJ59" t="s">
        <v>904</v>
      </c>
      <c r="AM59" t="s">
        <v>1781</v>
      </c>
      <c r="AN59" t="s">
        <v>987</v>
      </c>
      <c r="AO59" t="s">
        <v>989</v>
      </c>
      <c r="AP59" s="4">
        <v>44335</v>
      </c>
      <c r="AQ59" t="s">
        <v>908</v>
      </c>
      <c r="AR59" t="s">
        <v>990</v>
      </c>
      <c r="AS59" t="s">
        <v>1775</v>
      </c>
      <c r="AT59" s="5" t="s">
        <v>1774</v>
      </c>
      <c r="AU59" t="s">
        <v>1766</v>
      </c>
      <c r="AV59" t="s">
        <v>986</v>
      </c>
      <c r="AW59" t="s">
        <v>1021</v>
      </c>
      <c r="AX59" s="4">
        <v>44326</v>
      </c>
    </row>
    <row r="60" spans="1:50" ht="17" customHeight="1" x14ac:dyDescent="0.2">
      <c r="A60">
        <v>1068950</v>
      </c>
      <c r="B60">
        <v>1069290</v>
      </c>
      <c r="C60" t="str">
        <f t="shared" si="0"/>
        <v>High Weed Density</v>
      </c>
      <c r="D60" t="str">
        <f t="shared" si="1"/>
        <v>High Weed Density - HI:AC</v>
      </c>
      <c r="E60" t="str">
        <f t="shared" si="2"/>
        <v>Himalayan blackberry, reed canarygrass</v>
      </c>
      <c r="G60" t="str">
        <f t="shared" si="3"/>
        <v>HWD</v>
      </c>
      <c r="H60" t="str">
        <f t="shared" si="4"/>
        <v>HWD</v>
      </c>
      <c r="L60">
        <v>1068965.2620000001</v>
      </c>
      <c r="M60">
        <v>1069258.6259999999</v>
      </c>
      <c r="N60">
        <v>596357</v>
      </c>
      <c r="O60">
        <v>5455244</v>
      </c>
      <c r="P60">
        <v>596287</v>
      </c>
      <c r="Q60">
        <v>5454977</v>
      </c>
      <c r="R60" t="s">
        <v>1855</v>
      </c>
      <c r="S60" t="s">
        <v>1851</v>
      </c>
      <c r="T60" t="s">
        <v>983</v>
      </c>
      <c r="U60" t="s">
        <v>1780</v>
      </c>
      <c r="V60" t="s">
        <v>1080</v>
      </c>
      <c r="W60" t="s">
        <v>1779</v>
      </c>
      <c r="X60">
        <v>0</v>
      </c>
      <c r="AH60" t="s">
        <v>917</v>
      </c>
      <c r="AJ60" t="s">
        <v>904</v>
      </c>
      <c r="AM60" t="s">
        <v>1083</v>
      </c>
      <c r="AN60" t="s">
        <v>987</v>
      </c>
      <c r="AO60" t="s">
        <v>989</v>
      </c>
      <c r="AP60" s="4">
        <v>44335</v>
      </c>
      <c r="AQ60" t="s">
        <v>908</v>
      </c>
      <c r="AR60" t="s">
        <v>990</v>
      </c>
      <c r="AS60" t="s">
        <v>1775</v>
      </c>
      <c r="AT60" s="5" t="s">
        <v>1774</v>
      </c>
      <c r="AU60" t="s">
        <v>1766</v>
      </c>
      <c r="AV60" t="s">
        <v>1081</v>
      </c>
      <c r="AW60" t="s">
        <v>1082</v>
      </c>
      <c r="AX60" s="4">
        <v>44265</v>
      </c>
    </row>
    <row r="61" spans="1:50" ht="17" customHeight="1" x14ac:dyDescent="0.2">
      <c r="A61">
        <v>1069000</v>
      </c>
      <c r="B61">
        <v>1069030</v>
      </c>
      <c r="C61" t="str">
        <f t="shared" si="0"/>
        <v>High Weed Density</v>
      </c>
      <c r="D61" t="str">
        <f t="shared" si="1"/>
        <v>High Weed Density - JK-13</v>
      </c>
      <c r="E61" t="str">
        <f t="shared" si="2"/>
        <v>Japanese Knotweed</v>
      </c>
      <c r="G61" t="str">
        <f t="shared" si="3"/>
        <v>HWD</v>
      </c>
      <c r="H61" t="str">
        <f t="shared" si="4"/>
        <v>HWD</v>
      </c>
      <c r="L61">
        <v>1069031.8570000001</v>
      </c>
      <c r="M61">
        <v>1069012.95</v>
      </c>
      <c r="N61">
        <v>596278</v>
      </c>
      <c r="O61">
        <v>5455199.6900000004</v>
      </c>
      <c r="P61">
        <v>596312.34950000001</v>
      </c>
      <c r="Q61">
        <v>5455226.8480000002</v>
      </c>
      <c r="R61" t="s">
        <v>1855</v>
      </c>
      <c r="S61" t="s">
        <v>1851</v>
      </c>
      <c r="T61" t="s">
        <v>983</v>
      </c>
      <c r="U61" t="s">
        <v>1778</v>
      </c>
      <c r="W61" t="s">
        <v>1770</v>
      </c>
      <c r="X61">
        <v>20</v>
      </c>
      <c r="AH61" t="s">
        <v>324</v>
      </c>
      <c r="AJ61" t="s">
        <v>965</v>
      </c>
      <c r="AN61" t="s">
        <v>1021</v>
      </c>
      <c r="AO61" t="s">
        <v>989</v>
      </c>
      <c r="AP61" s="4">
        <v>44588</v>
      </c>
      <c r="AQ61" t="s">
        <v>1022</v>
      </c>
      <c r="AR61" s="5" t="s">
        <v>1769</v>
      </c>
      <c r="AS61" s="5" t="s">
        <v>1768</v>
      </c>
      <c r="AT61" t="s">
        <v>1767</v>
      </c>
      <c r="AU61" t="s">
        <v>1766</v>
      </c>
    </row>
    <row r="62" spans="1:50" ht="17" customHeight="1" x14ac:dyDescent="0.2">
      <c r="A62">
        <v>1069050</v>
      </c>
      <c r="B62">
        <v>1069100</v>
      </c>
      <c r="C62" t="str">
        <f t="shared" si="0"/>
        <v>High Weed Density</v>
      </c>
      <c r="D62" t="str">
        <f t="shared" si="1"/>
        <v>High Weed Density - JK-14</v>
      </c>
      <c r="E62" t="str">
        <f t="shared" si="2"/>
        <v>Japanese Knotweed</v>
      </c>
      <c r="G62" t="str">
        <f t="shared" si="3"/>
        <v>HWD</v>
      </c>
      <c r="H62" t="str">
        <f t="shared" si="4"/>
        <v>HWD</v>
      </c>
      <c r="L62">
        <v>1069157.7309999999</v>
      </c>
      <c r="M62">
        <v>1069080.672</v>
      </c>
      <c r="N62">
        <v>596286</v>
      </c>
      <c r="O62">
        <v>5455080.7460000003</v>
      </c>
      <c r="P62">
        <v>596276.87679999997</v>
      </c>
      <c r="Q62">
        <v>5455150.8130000001</v>
      </c>
      <c r="R62" t="s">
        <v>1855</v>
      </c>
      <c r="S62" t="s">
        <v>1851</v>
      </c>
      <c r="T62" t="s">
        <v>983</v>
      </c>
      <c r="U62" t="s">
        <v>1777</v>
      </c>
      <c r="W62" t="s">
        <v>1770</v>
      </c>
      <c r="X62">
        <v>20</v>
      </c>
      <c r="AH62" t="s">
        <v>324</v>
      </c>
      <c r="AJ62" t="s">
        <v>965</v>
      </c>
      <c r="AN62" t="s">
        <v>1021</v>
      </c>
      <c r="AO62" t="s">
        <v>989</v>
      </c>
      <c r="AP62" s="4">
        <v>44588</v>
      </c>
      <c r="AQ62" t="s">
        <v>1022</v>
      </c>
      <c r="AR62" s="5" t="s">
        <v>1769</v>
      </c>
      <c r="AS62" s="5" t="s">
        <v>1768</v>
      </c>
      <c r="AT62" t="s">
        <v>1767</v>
      </c>
      <c r="AU62" t="s">
        <v>1766</v>
      </c>
    </row>
    <row r="63" spans="1:50" ht="17" customHeight="1" x14ac:dyDescent="0.2">
      <c r="A63">
        <v>1069180</v>
      </c>
      <c r="B63">
        <v>1069230</v>
      </c>
      <c r="C63" t="str">
        <f t="shared" si="0"/>
        <v>High Weed Density</v>
      </c>
      <c r="D63" t="str">
        <f t="shared" si="1"/>
        <v>High Weed Density - JK-15</v>
      </c>
      <c r="E63" t="str">
        <f t="shared" si="2"/>
        <v>Japanese Knotweed</v>
      </c>
      <c r="G63" t="str">
        <f t="shared" si="3"/>
        <v>HWD</v>
      </c>
      <c r="H63" t="str">
        <f t="shared" si="4"/>
        <v>HWD</v>
      </c>
      <c r="L63">
        <v>1069257.7239999999</v>
      </c>
      <c r="M63">
        <v>1069174.8959999999</v>
      </c>
      <c r="N63">
        <v>596273</v>
      </c>
      <c r="O63">
        <v>5454978.8550000004</v>
      </c>
      <c r="P63">
        <v>596303.44270000001</v>
      </c>
      <c r="Q63">
        <v>5455059.3739999998</v>
      </c>
      <c r="R63" t="s">
        <v>1855</v>
      </c>
      <c r="S63" t="s">
        <v>1851</v>
      </c>
      <c r="T63" t="s">
        <v>983</v>
      </c>
      <c r="U63" t="s">
        <v>1776</v>
      </c>
      <c r="W63" t="s">
        <v>1770</v>
      </c>
      <c r="X63">
        <v>20</v>
      </c>
      <c r="AH63" t="s">
        <v>917</v>
      </c>
      <c r="AJ63" t="s">
        <v>904</v>
      </c>
      <c r="AN63" t="s">
        <v>1021</v>
      </c>
      <c r="AO63" t="s">
        <v>989</v>
      </c>
      <c r="AP63" s="4">
        <v>44588</v>
      </c>
      <c r="AQ63" t="s">
        <v>1022</v>
      </c>
      <c r="AR63" s="5" t="s">
        <v>1769</v>
      </c>
      <c r="AS63" s="5" t="s">
        <v>1768</v>
      </c>
      <c r="AT63" t="s">
        <v>1767</v>
      </c>
      <c r="AU63" t="s">
        <v>1766</v>
      </c>
    </row>
    <row r="64" spans="1:50" ht="17" customHeight="1" x14ac:dyDescent="0.2">
      <c r="A64">
        <v>1069650</v>
      </c>
      <c r="B64">
        <v>1069950</v>
      </c>
      <c r="C64" t="str">
        <f t="shared" si="0"/>
        <v>High Weed Density</v>
      </c>
      <c r="D64" t="str">
        <f t="shared" si="1"/>
        <v>High Weed Density - AC</v>
      </c>
      <c r="E64" t="str">
        <f t="shared" si="2"/>
        <v>Reed canarygrass</v>
      </c>
      <c r="G64" t="str">
        <f t="shared" si="3"/>
        <v>HWD</v>
      </c>
      <c r="H64" t="str">
        <f t="shared" si="4"/>
        <v>HWD</v>
      </c>
      <c r="L64">
        <v>1069585.7439999999</v>
      </c>
      <c r="M64">
        <v>1069936.1470000001</v>
      </c>
      <c r="N64">
        <v>596265</v>
      </c>
      <c r="O64">
        <v>5454651</v>
      </c>
      <c r="P64">
        <v>596100</v>
      </c>
      <c r="Q64">
        <v>5454359</v>
      </c>
      <c r="R64" t="s">
        <v>1855</v>
      </c>
      <c r="S64" t="s">
        <v>1851</v>
      </c>
      <c r="T64" t="s">
        <v>983</v>
      </c>
      <c r="U64" t="s">
        <v>1084</v>
      </c>
      <c r="V64" t="s">
        <v>1085</v>
      </c>
      <c r="W64" t="s">
        <v>1086</v>
      </c>
      <c r="X64">
        <v>0</v>
      </c>
      <c r="AH64" t="s">
        <v>917</v>
      </c>
      <c r="AJ64" t="s">
        <v>904</v>
      </c>
      <c r="AN64" t="s">
        <v>987</v>
      </c>
      <c r="AO64" t="s">
        <v>989</v>
      </c>
      <c r="AP64" s="4">
        <v>44335</v>
      </c>
      <c r="AQ64" t="s">
        <v>908</v>
      </c>
      <c r="AR64" t="s">
        <v>990</v>
      </c>
      <c r="AS64" t="s">
        <v>1775</v>
      </c>
      <c r="AT64" s="5" t="s">
        <v>1774</v>
      </c>
      <c r="AU64" t="s">
        <v>1766</v>
      </c>
      <c r="AV64" t="s">
        <v>986</v>
      </c>
      <c r="AW64" t="s">
        <v>1021</v>
      </c>
      <c r="AX64" s="4">
        <v>44326</v>
      </c>
    </row>
    <row r="65" spans="1:48" ht="17" customHeight="1" x14ac:dyDescent="0.2">
      <c r="A65">
        <v>1070660</v>
      </c>
      <c r="B65">
        <v>1071030</v>
      </c>
      <c r="C65" t="str">
        <f t="shared" si="0"/>
        <v>High Weed Density</v>
      </c>
      <c r="D65" t="str">
        <f t="shared" si="1"/>
        <v>High Weed Density - AC:OD:TC</v>
      </c>
      <c r="E65" t="str">
        <f t="shared" si="2"/>
        <v>reed canarygrass, oxeye daisy, common tansy</v>
      </c>
      <c r="G65" t="str">
        <f t="shared" si="3"/>
        <v>HWD</v>
      </c>
      <c r="H65" t="str">
        <f t="shared" si="4"/>
        <v>HWD</v>
      </c>
      <c r="L65">
        <v>1070655.18</v>
      </c>
      <c r="M65">
        <v>1071037.6340000001</v>
      </c>
      <c r="N65">
        <v>595922</v>
      </c>
      <c r="O65">
        <v>5453670</v>
      </c>
      <c r="P65">
        <v>595711</v>
      </c>
      <c r="Q65">
        <v>5453350</v>
      </c>
      <c r="R65" t="s">
        <v>1855</v>
      </c>
      <c r="S65" t="s">
        <v>1851</v>
      </c>
      <c r="T65" t="s">
        <v>983</v>
      </c>
      <c r="U65" t="s">
        <v>1087</v>
      </c>
      <c r="W65" t="s">
        <v>1088</v>
      </c>
      <c r="X65">
        <v>0</v>
      </c>
      <c r="AH65" t="s">
        <v>917</v>
      </c>
      <c r="AJ65" t="s">
        <v>904</v>
      </c>
      <c r="AQ65" t="s">
        <v>908</v>
      </c>
      <c r="AR65" t="s">
        <v>990</v>
      </c>
      <c r="AS65" t="s">
        <v>1775</v>
      </c>
      <c r="AT65" s="5" t="s">
        <v>1774</v>
      </c>
      <c r="AU65" t="s">
        <v>1766</v>
      </c>
      <c r="AV65" t="s">
        <v>986</v>
      </c>
    </row>
    <row r="66" spans="1:48" ht="17" customHeight="1" x14ac:dyDescent="0.2">
      <c r="A66">
        <v>1072640</v>
      </c>
      <c r="B66">
        <v>1072650</v>
      </c>
      <c r="C66" t="str">
        <f t="shared" si="0"/>
        <v>High Weed Density</v>
      </c>
      <c r="D66" t="str">
        <f t="shared" si="1"/>
        <v>High Weed Density - JK-16</v>
      </c>
      <c r="E66" t="str">
        <f t="shared" si="2"/>
        <v>Japanese Knotweed</v>
      </c>
      <c r="G66" t="str">
        <f t="shared" si="3"/>
        <v>HWD</v>
      </c>
      <c r="H66" t="str">
        <f t="shared" si="4"/>
        <v>HWD</v>
      </c>
      <c r="L66">
        <v>1072660.946</v>
      </c>
      <c r="M66">
        <v>1072654.077</v>
      </c>
      <c r="N66">
        <v>594816</v>
      </c>
      <c r="O66">
        <v>5452052.2280000001</v>
      </c>
      <c r="P66">
        <v>594820.97649999999</v>
      </c>
      <c r="Q66">
        <v>5452057.0429999996</v>
      </c>
      <c r="R66" t="s">
        <v>1855</v>
      </c>
      <c r="S66" t="s">
        <v>1851</v>
      </c>
      <c r="T66" t="s">
        <v>983</v>
      </c>
      <c r="U66" t="s">
        <v>1773</v>
      </c>
      <c r="W66" t="s">
        <v>1770</v>
      </c>
      <c r="X66">
        <v>20</v>
      </c>
      <c r="AH66" t="s">
        <v>324</v>
      </c>
      <c r="AJ66" t="s">
        <v>965</v>
      </c>
      <c r="AN66" t="s">
        <v>1021</v>
      </c>
      <c r="AO66" t="s">
        <v>989</v>
      </c>
      <c r="AP66" s="4">
        <v>44588</v>
      </c>
      <c r="AQ66" t="s">
        <v>1022</v>
      </c>
      <c r="AR66" s="5" t="s">
        <v>1769</v>
      </c>
      <c r="AS66" s="5" t="s">
        <v>1768</v>
      </c>
      <c r="AT66" t="s">
        <v>1767</v>
      </c>
      <c r="AU66" t="s">
        <v>1766</v>
      </c>
    </row>
    <row r="67" spans="1:48" ht="17" customHeight="1" x14ac:dyDescent="0.2">
      <c r="A67">
        <v>1072910</v>
      </c>
      <c r="B67">
        <v>1073000</v>
      </c>
      <c r="C67" t="str">
        <f t="shared" ref="C67:C92" si="5">S67</f>
        <v>High Weed Density</v>
      </c>
      <c r="D67" t="str">
        <f t="shared" ref="D67:D92" si="6">_xlfn.CONCAT(S67," - ",U67)</f>
        <v>High Weed Density - JK-17</v>
      </c>
      <c r="E67" t="str">
        <f t="shared" ref="E67:E92" si="7">W67</f>
        <v>Japanese Knotweed</v>
      </c>
      <c r="G67" t="str">
        <f t="shared" ref="G67:G92" si="8">H67</f>
        <v>HWD</v>
      </c>
      <c r="H67" t="str">
        <f t="shared" ref="H67:H92" si="9">R67</f>
        <v>HWD</v>
      </c>
      <c r="L67">
        <v>1073013.246</v>
      </c>
      <c r="M67">
        <v>1072900.1270000001</v>
      </c>
      <c r="N67">
        <v>594542</v>
      </c>
      <c r="O67">
        <v>5451829.1600000001</v>
      </c>
      <c r="P67">
        <v>594629.32519999996</v>
      </c>
      <c r="Q67">
        <v>5451901.267</v>
      </c>
      <c r="R67" t="s">
        <v>1855</v>
      </c>
      <c r="S67" t="s">
        <v>1851</v>
      </c>
      <c r="T67" t="s">
        <v>983</v>
      </c>
      <c r="U67" t="s">
        <v>1772</v>
      </c>
      <c r="W67" t="s">
        <v>1770</v>
      </c>
      <c r="X67">
        <v>20</v>
      </c>
      <c r="AH67" t="s">
        <v>324</v>
      </c>
      <c r="AJ67" t="s">
        <v>965</v>
      </c>
      <c r="AN67" t="s">
        <v>1021</v>
      </c>
      <c r="AO67" t="s">
        <v>989</v>
      </c>
      <c r="AP67" s="4">
        <v>44588</v>
      </c>
      <c r="AQ67" t="s">
        <v>1022</v>
      </c>
      <c r="AR67" s="5" t="s">
        <v>1769</v>
      </c>
      <c r="AS67" s="5" t="s">
        <v>1768</v>
      </c>
      <c r="AT67" t="s">
        <v>1767</v>
      </c>
      <c r="AU67" t="s">
        <v>1766</v>
      </c>
    </row>
    <row r="68" spans="1:48" ht="17" customHeight="1" x14ac:dyDescent="0.2">
      <c r="A68">
        <v>1073340</v>
      </c>
      <c r="B68">
        <v>1073410</v>
      </c>
      <c r="C68" t="str">
        <f t="shared" si="5"/>
        <v>High Weed Density</v>
      </c>
      <c r="D68" t="str">
        <f t="shared" si="6"/>
        <v>High Weed Density - JK-18</v>
      </c>
      <c r="E68" t="str">
        <f t="shared" si="7"/>
        <v>Japanese Knotweed</v>
      </c>
      <c r="G68" t="str">
        <f t="shared" si="8"/>
        <v>HWD</v>
      </c>
      <c r="H68" t="str">
        <f t="shared" si="9"/>
        <v>HWD</v>
      </c>
      <c r="L68">
        <v>1073413.236</v>
      </c>
      <c r="M68">
        <v>1073364.4639999999</v>
      </c>
      <c r="N68">
        <v>594265</v>
      </c>
      <c r="O68">
        <v>5451553.8399999999</v>
      </c>
      <c r="P68">
        <v>594292.15549999999</v>
      </c>
      <c r="Q68">
        <v>5451594.5259999996</v>
      </c>
      <c r="R68" t="s">
        <v>1855</v>
      </c>
      <c r="S68" t="s">
        <v>1851</v>
      </c>
      <c r="T68" t="s">
        <v>983</v>
      </c>
      <c r="U68" t="s">
        <v>1771</v>
      </c>
      <c r="W68" t="s">
        <v>1770</v>
      </c>
      <c r="X68">
        <v>20</v>
      </c>
      <c r="AH68" t="s">
        <v>917</v>
      </c>
      <c r="AJ68" t="s">
        <v>904</v>
      </c>
      <c r="AN68" t="s">
        <v>1021</v>
      </c>
      <c r="AO68" t="s">
        <v>989</v>
      </c>
      <c r="AP68" s="4">
        <v>44588</v>
      </c>
      <c r="AQ68" t="s">
        <v>1022</v>
      </c>
      <c r="AR68" s="5" t="s">
        <v>1769</v>
      </c>
      <c r="AS68" s="5" t="s">
        <v>1768</v>
      </c>
      <c r="AT68" t="s">
        <v>1767</v>
      </c>
      <c r="AU68" t="s">
        <v>1766</v>
      </c>
    </row>
    <row r="69" spans="1:48" ht="17" customHeight="1" x14ac:dyDescent="0.2">
      <c r="A69">
        <v>1046197</v>
      </c>
      <c r="B69">
        <v>1046532</v>
      </c>
      <c r="C69" t="str">
        <f t="shared" si="5"/>
        <v>3-Lift Soil</v>
      </c>
      <c r="D69" t="str">
        <f t="shared" si="6"/>
        <v>3-Lift Soil - FAF1-55</v>
      </c>
      <c r="E69" t="str">
        <f t="shared" si="7"/>
        <v>3-lift soils; Fairfield soil type; poor quality subsoils; unstable trench</v>
      </c>
      <c r="G69" t="str">
        <f t="shared" si="8"/>
        <v>3LS</v>
      </c>
      <c r="H69" t="str">
        <f t="shared" si="9"/>
        <v>3LS</v>
      </c>
      <c r="L69">
        <v>1046198.828</v>
      </c>
      <c r="M69">
        <v>1046532.549</v>
      </c>
      <c r="N69">
        <v>609984</v>
      </c>
      <c r="O69">
        <v>5469202</v>
      </c>
      <c r="P69">
        <v>609653</v>
      </c>
      <c r="Q69">
        <v>5469182</v>
      </c>
      <c r="R69" t="s">
        <v>1856</v>
      </c>
      <c r="S69" t="s">
        <v>1852</v>
      </c>
      <c r="T69" t="s">
        <v>1746</v>
      </c>
      <c r="U69" t="s">
        <v>1765</v>
      </c>
      <c r="W69" t="s">
        <v>1748</v>
      </c>
      <c r="X69">
        <v>0</v>
      </c>
      <c r="AH69" t="s">
        <v>917</v>
      </c>
      <c r="AM69" t="s">
        <v>1743</v>
      </c>
      <c r="AO69" t="s">
        <v>907</v>
      </c>
      <c r="AP69" s="4">
        <v>44505</v>
      </c>
      <c r="AQ69" t="s">
        <v>1505</v>
      </c>
      <c r="AS69" t="s">
        <v>1764</v>
      </c>
    </row>
    <row r="70" spans="1:48" ht="17" customHeight="1" x14ac:dyDescent="0.2">
      <c r="A70">
        <v>1046532</v>
      </c>
      <c r="B70">
        <v>1046680</v>
      </c>
      <c r="C70" t="str">
        <f t="shared" si="5"/>
        <v>3-Lift Soil</v>
      </c>
      <c r="D70" t="str">
        <f t="shared" si="6"/>
        <v>3-Lift Soil - FAF1-790</v>
      </c>
      <c r="E70" t="str">
        <f t="shared" si="7"/>
        <v>3-lift soils; Fairfield soil type</v>
      </c>
      <c r="G70" t="str">
        <f t="shared" si="8"/>
        <v>3LS</v>
      </c>
      <c r="H70" t="str">
        <f t="shared" si="9"/>
        <v>3LS</v>
      </c>
      <c r="L70">
        <v>1046532.549</v>
      </c>
      <c r="M70">
        <v>1046683.769</v>
      </c>
      <c r="N70">
        <v>609653</v>
      </c>
      <c r="O70">
        <v>5469182</v>
      </c>
      <c r="P70">
        <v>609502</v>
      </c>
      <c r="Q70">
        <v>5469183</v>
      </c>
      <c r="R70" t="s">
        <v>1856</v>
      </c>
      <c r="S70" t="s">
        <v>1852</v>
      </c>
      <c r="T70" t="s">
        <v>1746</v>
      </c>
      <c r="U70" t="s">
        <v>1763</v>
      </c>
      <c r="W70" t="s">
        <v>1754</v>
      </c>
      <c r="X70">
        <v>0</v>
      </c>
      <c r="AH70" t="s">
        <v>917</v>
      </c>
      <c r="AM70" t="s">
        <v>1743</v>
      </c>
      <c r="AO70" t="s">
        <v>907</v>
      </c>
      <c r="AP70" s="4">
        <v>44505</v>
      </c>
      <c r="AQ70" t="s">
        <v>1505</v>
      </c>
      <c r="AS70" t="s">
        <v>1762</v>
      </c>
    </row>
    <row r="71" spans="1:48" ht="17" customHeight="1" x14ac:dyDescent="0.2">
      <c r="A71">
        <v>1046871</v>
      </c>
      <c r="B71">
        <v>1047496</v>
      </c>
      <c r="C71" t="str">
        <f t="shared" si="5"/>
        <v>3-Lift Soil</v>
      </c>
      <c r="D71" t="str">
        <f t="shared" si="6"/>
        <v>3-Lift Soil - FAF1-404</v>
      </c>
      <c r="E71" t="str">
        <f t="shared" si="7"/>
        <v>3-lift soils; Fairfield soil type; poor quality subsoils; unstable trench</v>
      </c>
      <c r="G71" t="str">
        <f t="shared" si="8"/>
        <v>3LS</v>
      </c>
      <c r="H71" t="str">
        <f t="shared" si="9"/>
        <v>3LS</v>
      </c>
      <c r="L71">
        <v>1046870.86</v>
      </c>
      <c r="M71">
        <v>1047497.096</v>
      </c>
      <c r="N71">
        <v>609315</v>
      </c>
      <c r="O71">
        <v>5469177</v>
      </c>
      <c r="P71">
        <v>608690</v>
      </c>
      <c r="Q71">
        <v>5469146</v>
      </c>
      <c r="R71" t="s">
        <v>1856</v>
      </c>
      <c r="S71" t="s">
        <v>1852</v>
      </c>
      <c r="T71" t="s">
        <v>1746</v>
      </c>
      <c r="U71" t="s">
        <v>1761</v>
      </c>
      <c r="W71" t="s">
        <v>1748</v>
      </c>
      <c r="X71">
        <v>0</v>
      </c>
      <c r="AH71" t="s">
        <v>917</v>
      </c>
      <c r="AM71" t="s">
        <v>1743</v>
      </c>
      <c r="AO71" t="s">
        <v>907</v>
      </c>
      <c r="AP71" s="4">
        <v>44505</v>
      </c>
      <c r="AQ71" t="s">
        <v>1505</v>
      </c>
      <c r="AS71" t="s">
        <v>1760</v>
      </c>
    </row>
    <row r="72" spans="1:48" ht="17" customHeight="1" x14ac:dyDescent="0.2">
      <c r="A72">
        <v>1047496</v>
      </c>
      <c r="B72">
        <v>1047970</v>
      </c>
      <c r="C72" t="str">
        <f t="shared" si="5"/>
        <v>3-Lift Soil</v>
      </c>
      <c r="D72" t="str">
        <f t="shared" si="6"/>
        <v>3-Lift Soil - FAF1-58</v>
      </c>
      <c r="E72" t="str">
        <f t="shared" si="7"/>
        <v>3-lift soils; Fairfield soil type; poor quality subsoils; unstable trench</v>
      </c>
      <c r="G72" t="str">
        <f t="shared" si="8"/>
        <v>3LS</v>
      </c>
      <c r="H72" t="str">
        <f t="shared" si="9"/>
        <v>3LS</v>
      </c>
      <c r="L72">
        <v>1047497.096</v>
      </c>
      <c r="M72">
        <v>1047970.197</v>
      </c>
      <c r="N72">
        <v>608690</v>
      </c>
      <c r="O72">
        <v>5469146</v>
      </c>
      <c r="P72">
        <v>608219</v>
      </c>
      <c r="Q72">
        <v>5469104</v>
      </c>
      <c r="R72" t="s">
        <v>1856</v>
      </c>
      <c r="S72" t="s">
        <v>1852</v>
      </c>
      <c r="T72" t="s">
        <v>1746</v>
      </c>
      <c r="U72" t="s">
        <v>1759</v>
      </c>
      <c r="W72" t="s">
        <v>1748</v>
      </c>
      <c r="X72">
        <v>0</v>
      </c>
      <c r="AH72" t="s">
        <v>917</v>
      </c>
      <c r="AM72" t="s">
        <v>1743</v>
      </c>
      <c r="AO72" t="s">
        <v>907</v>
      </c>
      <c r="AP72" s="4">
        <v>44505</v>
      </c>
      <c r="AQ72" t="s">
        <v>1505</v>
      </c>
      <c r="AS72" t="s">
        <v>1750</v>
      </c>
    </row>
    <row r="73" spans="1:48" ht="17" customHeight="1" x14ac:dyDescent="0.2">
      <c r="A73">
        <v>1047970</v>
      </c>
      <c r="B73">
        <v>1048226</v>
      </c>
      <c r="C73" t="str">
        <f t="shared" si="5"/>
        <v>3-Lift Soil</v>
      </c>
      <c r="D73" t="str">
        <f t="shared" si="6"/>
        <v>3-Lift Soil - FAF1-791</v>
      </c>
      <c r="E73" t="str">
        <f t="shared" si="7"/>
        <v>3-lift soils; Fairfield soil type; poor quality subsoils; unstable trench</v>
      </c>
      <c r="G73" t="str">
        <f t="shared" si="8"/>
        <v>3LS</v>
      </c>
      <c r="H73" t="str">
        <f t="shared" si="9"/>
        <v>3LS</v>
      </c>
      <c r="L73">
        <v>1047970.197</v>
      </c>
      <c r="M73">
        <v>1048226.323</v>
      </c>
      <c r="N73">
        <v>608219</v>
      </c>
      <c r="O73">
        <v>5469104</v>
      </c>
      <c r="P73">
        <v>607964</v>
      </c>
      <c r="Q73">
        <v>5469080</v>
      </c>
      <c r="R73" t="s">
        <v>1856</v>
      </c>
      <c r="S73" t="s">
        <v>1852</v>
      </c>
      <c r="T73" t="s">
        <v>1746</v>
      </c>
      <c r="U73" t="s">
        <v>1758</v>
      </c>
      <c r="W73" t="s">
        <v>1748</v>
      </c>
      <c r="X73">
        <v>0</v>
      </c>
      <c r="AH73" t="s">
        <v>917</v>
      </c>
      <c r="AM73" t="s">
        <v>1743</v>
      </c>
      <c r="AO73" t="s">
        <v>907</v>
      </c>
      <c r="AP73" s="4">
        <v>44505</v>
      </c>
      <c r="AQ73" t="s">
        <v>1505</v>
      </c>
      <c r="AS73" t="s">
        <v>1750</v>
      </c>
    </row>
    <row r="74" spans="1:48" ht="17" customHeight="1" x14ac:dyDescent="0.2">
      <c r="A74">
        <v>1054947</v>
      </c>
      <c r="B74">
        <v>1055386</v>
      </c>
      <c r="C74" t="str">
        <f t="shared" si="5"/>
        <v>3-Lift Soil</v>
      </c>
      <c r="D74" t="str">
        <f t="shared" si="6"/>
        <v>3-Lift Soil - FAF1-705</v>
      </c>
      <c r="E74" t="str">
        <f t="shared" si="7"/>
        <v>3-lift soils; Fairfield soil type; poor quality subsoils; unstable trench</v>
      </c>
      <c r="G74" t="str">
        <f t="shared" si="8"/>
        <v>3LS</v>
      </c>
      <c r="H74" t="str">
        <f t="shared" si="9"/>
        <v>3LS</v>
      </c>
      <c r="L74">
        <v>1054948.379</v>
      </c>
      <c r="M74">
        <v>1055258.872</v>
      </c>
      <c r="N74">
        <v>602222</v>
      </c>
      <c r="O74">
        <v>5466617</v>
      </c>
      <c r="P74">
        <v>602006</v>
      </c>
      <c r="Q74">
        <v>5466317</v>
      </c>
      <c r="R74" t="s">
        <v>1856</v>
      </c>
      <c r="S74" t="s">
        <v>1852</v>
      </c>
      <c r="T74" t="s">
        <v>1746</v>
      </c>
      <c r="U74" t="s">
        <v>1757</v>
      </c>
      <c r="W74" t="s">
        <v>1748</v>
      </c>
      <c r="X74">
        <v>0</v>
      </c>
      <c r="AH74" t="s">
        <v>917</v>
      </c>
      <c r="AM74" t="s">
        <v>1743</v>
      </c>
      <c r="AO74" t="s">
        <v>907</v>
      </c>
      <c r="AP74" s="4">
        <v>44505</v>
      </c>
      <c r="AQ74" t="s">
        <v>1505</v>
      </c>
      <c r="AS74" t="s">
        <v>1752</v>
      </c>
    </row>
    <row r="75" spans="1:48" ht="17" customHeight="1" x14ac:dyDescent="0.2">
      <c r="A75">
        <v>1055386</v>
      </c>
      <c r="B75">
        <v>1055429</v>
      </c>
      <c r="C75" t="str">
        <f t="shared" si="5"/>
        <v>3-Lift Soil</v>
      </c>
      <c r="D75" t="str">
        <f t="shared" si="6"/>
        <v>3-Lift Soil - FAF1-766</v>
      </c>
      <c r="E75" t="str">
        <f t="shared" si="7"/>
        <v>3-lift soils; Fairfield soil type; poor quality subsoils; unstable trench</v>
      </c>
      <c r="G75" t="str">
        <f t="shared" si="8"/>
        <v>3LS</v>
      </c>
      <c r="H75" t="str">
        <f t="shared" si="9"/>
        <v>3LS</v>
      </c>
      <c r="L75">
        <v>1055258.872</v>
      </c>
      <c r="M75">
        <v>1055422.7379999999</v>
      </c>
      <c r="N75">
        <v>602006</v>
      </c>
      <c r="O75">
        <v>5466317</v>
      </c>
      <c r="P75">
        <v>601976</v>
      </c>
      <c r="Q75">
        <v>5466280</v>
      </c>
      <c r="R75" t="s">
        <v>1856</v>
      </c>
      <c r="S75" t="s">
        <v>1852</v>
      </c>
      <c r="T75" t="s">
        <v>1746</v>
      </c>
      <c r="U75" t="s">
        <v>1756</v>
      </c>
      <c r="W75" t="s">
        <v>1748</v>
      </c>
      <c r="X75">
        <v>0</v>
      </c>
      <c r="AH75" t="s">
        <v>917</v>
      </c>
      <c r="AM75" t="s">
        <v>1743</v>
      </c>
      <c r="AO75" t="s">
        <v>907</v>
      </c>
      <c r="AP75" s="4">
        <v>44505</v>
      </c>
      <c r="AQ75" t="s">
        <v>1505</v>
      </c>
      <c r="AS75" t="s">
        <v>1752</v>
      </c>
    </row>
    <row r="76" spans="1:48" ht="17" customHeight="1" x14ac:dyDescent="0.2">
      <c r="A76">
        <v>1055429</v>
      </c>
      <c r="B76">
        <v>1055825</v>
      </c>
      <c r="C76" t="str">
        <f t="shared" si="5"/>
        <v>3-Lift Soil</v>
      </c>
      <c r="D76" t="str">
        <f t="shared" si="6"/>
        <v>3-Lift Soil - FAF1-706</v>
      </c>
      <c r="E76" t="str">
        <f t="shared" si="7"/>
        <v>3-lift soils; Fairfield soil type</v>
      </c>
      <c r="G76" t="str">
        <f t="shared" si="8"/>
        <v>3LS</v>
      </c>
      <c r="H76" t="str">
        <f t="shared" si="9"/>
        <v>3LS</v>
      </c>
      <c r="L76">
        <v>1055422.7379999999</v>
      </c>
      <c r="M76">
        <v>1055813.148</v>
      </c>
      <c r="N76">
        <v>601976</v>
      </c>
      <c r="O76">
        <v>5466280</v>
      </c>
      <c r="P76">
        <v>601742</v>
      </c>
      <c r="Q76">
        <v>5465964</v>
      </c>
      <c r="R76" t="s">
        <v>1856</v>
      </c>
      <c r="S76" t="s">
        <v>1852</v>
      </c>
      <c r="T76" t="s">
        <v>1746</v>
      </c>
      <c r="U76" t="s">
        <v>1755</v>
      </c>
      <c r="W76" t="s">
        <v>1754</v>
      </c>
      <c r="X76">
        <v>0</v>
      </c>
      <c r="AH76" t="s">
        <v>917</v>
      </c>
      <c r="AM76" t="s">
        <v>1743</v>
      </c>
      <c r="AO76" t="s">
        <v>907</v>
      </c>
      <c r="AP76" s="4">
        <v>44505</v>
      </c>
      <c r="AQ76" t="s">
        <v>1505</v>
      </c>
      <c r="AS76" t="s">
        <v>1752</v>
      </c>
    </row>
    <row r="77" spans="1:48" ht="17" customHeight="1" x14ac:dyDescent="0.2">
      <c r="A77">
        <v>1056370</v>
      </c>
      <c r="B77">
        <v>1056943</v>
      </c>
      <c r="C77" t="str">
        <f t="shared" si="5"/>
        <v>3-Lift Soil</v>
      </c>
      <c r="D77" t="str">
        <f t="shared" si="6"/>
        <v>3-Lift Soil - FAF1-56</v>
      </c>
      <c r="E77" t="str">
        <f t="shared" si="7"/>
        <v>3-lift soils; Fairfield soil type; poor quality subsoils; unstable trench</v>
      </c>
      <c r="G77" t="str">
        <f t="shared" si="8"/>
        <v>3LS</v>
      </c>
      <c r="H77" t="str">
        <f t="shared" si="9"/>
        <v>3LS</v>
      </c>
      <c r="L77">
        <v>1056364.007</v>
      </c>
      <c r="M77">
        <v>1056943.358</v>
      </c>
      <c r="N77">
        <v>601423</v>
      </c>
      <c r="O77">
        <v>5465517</v>
      </c>
      <c r="P77">
        <v>601142</v>
      </c>
      <c r="Q77">
        <v>5465145</v>
      </c>
      <c r="R77" t="s">
        <v>1856</v>
      </c>
      <c r="S77" t="s">
        <v>1852</v>
      </c>
      <c r="T77" t="s">
        <v>1746</v>
      </c>
      <c r="U77" t="s">
        <v>1753</v>
      </c>
      <c r="W77" t="s">
        <v>1748</v>
      </c>
      <c r="X77">
        <v>0</v>
      </c>
      <c r="AH77" t="s">
        <v>917</v>
      </c>
      <c r="AM77" t="s">
        <v>1743</v>
      </c>
      <c r="AO77" t="s">
        <v>907</v>
      </c>
      <c r="AP77" s="4">
        <v>44505</v>
      </c>
      <c r="AQ77" t="s">
        <v>1505</v>
      </c>
      <c r="AS77" t="s">
        <v>1752</v>
      </c>
    </row>
    <row r="78" spans="1:48" ht="17" customHeight="1" x14ac:dyDescent="0.2">
      <c r="A78">
        <v>1056943</v>
      </c>
      <c r="B78">
        <v>1057843</v>
      </c>
      <c r="C78" t="str">
        <f t="shared" si="5"/>
        <v>3-Lift Soil</v>
      </c>
      <c r="D78" t="str">
        <f t="shared" si="6"/>
        <v>3-Lift Soil - FAF1-57</v>
      </c>
      <c r="E78" t="str">
        <f t="shared" si="7"/>
        <v>3-lift soils; Fairfield soil type; poor quality subsoils; unstable trench</v>
      </c>
      <c r="G78" t="str">
        <f t="shared" si="8"/>
        <v>3LS</v>
      </c>
      <c r="H78" t="str">
        <f t="shared" si="9"/>
        <v>3LS</v>
      </c>
      <c r="L78">
        <v>1056943.358</v>
      </c>
      <c r="M78">
        <v>1057844.9669999999</v>
      </c>
      <c r="N78">
        <v>601142</v>
      </c>
      <c r="O78">
        <v>5465145</v>
      </c>
      <c r="P78">
        <v>600561</v>
      </c>
      <c r="Q78">
        <v>5464483</v>
      </c>
      <c r="R78" t="s">
        <v>1856</v>
      </c>
      <c r="S78" t="s">
        <v>1852</v>
      </c>
      <c r="T78" t="s">
        <v>1746</v>
      </c>
      <c r="U78" t="s">
        <v>1751</v>
      </c>
      <c r="W78" t="s">
        <v>1748</v>
      </c>
      <c r="X78">
        <v>0</v>
      </c>
      <c r="AH78" t="s">
        <v>917</v>
      </c>
      <c r="AM78" t="s">
        <v>1743</v>
      </c>
      <c r="AO78" t="s">
        <v>907</v>
      </c>
      <c r="AP78" s="4">
        <v>44505</v>
      </c>
      <c r="AQ78" t="s">
        <v>1505</v>
      </c>
      <c r="AS78" t="s">
        <v>1750</v>
      </c>
    </row>
    <row r="79" spans="1:48" ht="17" customHeight="1" x14ac:dyDescent="0.2">
      <c r="A79">
        <v>1057843</v>
      </c>
      <c r="B79">
        <v>1058744</v>
      </c>
      <c r="C79" t="str">
        <f t="shared" si="5"/>
        <v>3-Lift Soil</v>
      </c>
      <c r="D79" t="str">
        <f t="shared" si="6"/>
        <v>3-Lift Soil - FAF1-60</v>
      </c>
      <c r="E79" t="str">
        <f t="shared" si="7"/>
        <v>3-lift soils; Fairfield soil type; poor quality subsoils; unstable trench</v>
      </c>
      <c r="G79" t="str">
        <f t="shared" si="8"/>
        <v>3LS</v>
      </c>
      <c r="H79" t="str">
        <f t="shared" si="9"/>
        <v>3LS</v>
      </c>
      <c r="L79">
        <v>1057844.9669999999</v>
      </c>
      <c r="M79">
        <v>1058745.6969999999</v>
      </c>
      <c r="N79">
        <v>600561</v>
      </c>
      <c r="O79">
        <v>5464483</v>
      </c>
      <c r="P79">
        <v>600132</v>
      </c>
      <c r="Q79">
        <v>5463693</v>
      </c>
      <c r="R79" t="s">
        <v>1856</v>
      </c>
      <c r="S79" t="s">
        <v>1852</v>
      </c>
      <c r="T79" t="s">
        <v>1746</v>
      </c>
      <c r="U79" t="s">
        <v>1749</v>
      </c>
      <c r="W79" t="s">
        <v>1748</v>
      </c>
      <c r="X79">
        <v>0</v>
      </c>
      <c r="AH79" t="s">
        <v>917</v>
      </c>
      <c r="AM79" t="s">
        <v>1743</v>
      </c>
      <c r="AO79" t="s">
        <v>907</v>
      </c>
      <c r="AP79" s="4">
        <v>44505</v>
      </c>
      <c r="AQ79" t="s">
        <v>1505</v>
      </c>
      <c r="AS79" t="s">
        <v>1747</v>
      </c>
    </row>
    <row r="80" spans="1:48" ht="17" customHeight="1" x14ac:dyDescent="0.2">
      <c r="A80">
        <v>1058800</v>
      </c>
      <c r="B80">
        <v>1058849</v>
      </c>
      <c r="C80" t="str">
        <f t="shared" si="5"/>
        <v>3-Lift Soil</v>
      </c>
      <c r="D80" t="str">
        <f t="shared" si="6"/>
        <v>3-Lift Soil - FAF1-59</v>
      </c>
      <c r="E80" t="str">
        <f t="shared" si="7"/>
        <v>3-lift soils; Fairfield soil type; poor quality subsoils</v>
      </c>
      <c r="G80" t="str">
        <f t="shared" si="8"/>
        <v>3LS</v>
      </c>
      <c r="H80" t="str">
        <f t="shared" si="9"/>
        <v>3LS</v>
      </c>
      <c r="L80">
        <v>1058801.1610000001</v>
      </c>
      <c r="M80">
        <v>1058850.808</v>
      </c>
      <c r="N80">
        <v>600106</v>
      </c>
      <c r="O80">
        <v>5463644</v>
      </c>
      <c r="P80">
        <v>600083</v>
      </c>
      <c r="Q80">
        <v>5463600</v>
      </c>
      <c r="R80" t="s">
        <v>1856</v>
      </c>
      <c r="S80" t="s">
        <v>1852</v>
      </c>
      <c r="T80" t="s">
        <v>1746</v>
      </c>
      <c r="U80" t="s">
        <v>1745</v>
      </c>
      <c r="W80" t="s">
        <v>1744</v>
      </c>
      <c r="X80">
        <v>0</v>
      </c>
      <c r="AH80" t="s">
        <v>917</v>
      </c>
      <c r="AM80" t="s">
        <v>1743</v>
      </c>
      <c r="AO80" t="s">
        <v>907</v>
      </c>
      <c r="AP80" s="4">
        <v>44505</v>
      </c>
      <c r="AQ80" t="s">
        <v>1505</v>
      </c>
      <c r="AS80" t="s">
        <v>1742</v>
      </c>
    </row>
    <row r="81" spans="1:50" ht="17" customHeight="1" x14ac:dyDescent="0.2">
      <c r="A81">
        <v>1034900</v>
      </c>
      <c r="C81" t="str">
        <f t="shared" si="5"/>
        <v>Water Well</v>
      </c>
      <c r="D81" t="str">
        <f t="shared" si="6"/>
        <v>Water Well - FVS-480</v>
      </c>
      <c r="E81" t="str">
        <f t="shared" si="7"/>
        <v>Well; Inactive</v>
      </c>
      <c r="G81" t="str">
        <f t="shared" si="8"/>
        <v>WW</v>
      </c>
      <c r="H81" t="str">
        <f t="shared" si="9"/>
        <v>WW</v>
      </c>
      <c r="L81">
        <v>1034811.574</v>
      </c>
      <c r="N81">
        <v>620078</v>
      </c>
      <c r="O81">
        <v>5471034</v>
      </c>
      <c r="R81" t="s">
        <v>1857</v>
      </c>
      <c r="S81" t="s">
        <v>1853</v>
      </c>
      <c r="T81" t="s">
        <v>1500</v>
      </c>
      <c r="U81" t="s">
        <v>1501</v>
      </c>
      <c r="W81" t="s">
        <v>1502</v>
      </c>
      <c r="X81">
        <v>0</v>
      </c>
      <c r="AH81" t="s">
        <v>917</v>
      </c>
      <c r="AN81" t="s">
        <v>1503</v>
      </c>
      <c r="AO81" t="s">
        <v>1504</v>
      </c>
      <c r="AP81" s="8">
        <v>44356</v>
      </c>
      <c r="AQ81" t="s">
        <v>1505</v>
      </c>
    </row>
    <row r="82" spans="1:50" ht="17" customHeight="1" x14ac:dyDescent="0.2">
      <c r="A82">
        <v>1034900</v>
      </c>
      <c r="C82" t="str">
        <f t="shared" si="5"/>
        <v>Water Well</v>
      </c>
      <c r="D82" t="str">
        <f t="shared" si="6"/>
        <v>Water Well - FVS-481</v>
      </c>
      <c r="E82" t="str">
        <f t="shared" si="7"/>
        <v>Domestic Well;</v>
      </c>
      <c r="G82" t="str">
        <f t="shared" si="8"/>
        <v>WW</v>
      </c>
      <c r="H82" t="str">
        <f t="shared" si="9"/>
        <v>WW</v>
      </c>
      <c r="L82">
        <v>1034812.618</v>
      </c>
      <c r="N82">
        <v>620077</v>
      </c>
      <c r="O82">
        <v>5471035</v>
      </c>
      <c r="R82" t="s">
        <v>1857</v>
      </c>
      <c r="S82" t="s">
        <v>1853</v>
      </c>
      <c r="T82" t="s">
        <v>1500</v>
      </c>
      <c r="U82" t="s">
        <v>1506</v>
      </c>
      <c r="W82" t="s">
        <v>1507</v>
      </c>
      <c r="X82">
        <v>0</v>
      </c>
      <c r="AH82" t="s">
        <v>917</v>
      </c>
      <c r="AN82" t="s">
        <v>1503</v>
      </c>
      <c r="AO82" t="s">
        <v>1504</v>
      </c>
      <c r="AP82" s="8">
        <v>44356</v>
      </c>
      <c r="AQ82" t="s">
        <v>1505</v>
      </c>
    </row>
    <row r="83" spans="1:50" ht="17" customHeight="1" x14ac:dyDescent="0.2">
      <c r="A83">
        <v>1037500</v>
      </c>
      <c r="C83" t="str">
        <f t="shared" si="5"/>
        <v>Water Well</v>
      </c>
      <c r="D83" t="str">
        <f t="shared" si="6"/>
        <v>Water Well - FVS-MW18-2</v>
      </c>
      <c r="E83" t="str">
        <f t="shared" si="7"/>
        <v>Monitoring Well; Active</v>
      </c>
      <c r="G83" t="str">
        <f t="shared" si="8"/>
        <v>WW</v>
      </c>
      <c r="H83" t="str">
        <f t="shared" si="9"/>
        <v>WW</v>
      </c>
      <c r="L83">
        <v>1037530.682</v>
      </c>
      <c r="N83">
        <v>617562</v>
      </c>
      <c r="O83">
        <v>5471315</v>
      </c>
      <c r="R83" t="s">
        <v>1857</v>
      </c>
      <c r="S83" t="s">
        <v>1853</v>
      </c>
      <c r="T83" t="s">
        <v>1500</v>
      </c>
      <c r="U83" t="s">
        <v>1508</v>
      </c>
      <c r="W83" t="s">
        <v>1509</v>
      </c>
      <c r="X83">
        <v>0</v>
      </c>
      <c r="AH83" t="s">
        <v>917</v>
      </c>
      <c r="AN83" t="s">
        <v>1503</v>
      </c>
      <c r="AO83" t="s">
        <v>1504</v>
      </c>
      <c r="AP83" s="8">
        <v>44356</v>
      </c>
      <c r="AQ83" t="s">
        <v>1505</v>
      </c>
    </row>
    <row r="84" spans="1:50" ht="17" customHeight="1" x14ac:dyDescent="0.2">
      <c r="A84">
        <v>1037500</v>
      </c>
      <c r="C84" t="str">
        <f t="shared" si="5"/>
        <v>Water Well</v>
      </c>
      <c r="D84" t="str">
        <f t="shared" si="6"/>
        <v>Water Well - FVS-MW18-3</v>
      </c>
      <c r="E84" t="str">
        <f t="shared" si="7"/>
        <v>Monitoring Well; Active</v>
      </c>
      <c r="G84" t="str">
        <f t="shared" si="8"/>
        <v>WW</v>
      </c>
      <c r="H84" t="str">
        <f t="shared" si="9"/>
        <v>WW</v>
      </c>
      <c r="L84">
        <v>1037488.5919999999</v>
      </c>
      <c r="N84">
        <v>617589</v>
      </c>
      <c r="O84">
        <v>5471348</v>
      </c>
      <c r="R84" t="s">
        <v>1857</v>
      </c>
      <c r="S84" t="s">
        <v>1853</v>
      </c>
      <c r="T84" t="s">
        <v>1500</v>
      </c>
      <c r="U84" t="s">
        <v>1510</v>
      </c>
      <c r="W84" t="s">
        <v>1509</v>
      </c>
      <c r="X84">
        <v>0</v>
      </c>
      <c r="AH84" t="s">
        <v>917</v>
      </c>
      <c r="AN84" t="s">
        <v>1503</v>
      </c>
      <c r="AO84" t="s">
        <v>1504</v>
      </c>
      <c r="AP84" s="8">
        <v>44356</v>
      </c>
      <c r="AQ84" t="s">
        <v>1505</v>
      </c>
    </row>
    <row r="85" spans="1:50" ht="17" customHeight="1" x14ac:dyDescent="0.2">
      <c r="A85">
        <v>1037600</v>
      </c>
      <c r="C85" t="str">
        <f t="shared" si="5"/>
        <v>Water Well</v>
      </c>
      <c r="D85" t="str">
        <f t="shared" si="6"/>
        <v>Water Well - FVS-MW18-1</v>
      </c>
      <c r="E85" t="str">
        <f t="shared" si="7"/>
        <v>Monitoring Well; Active</v>
      </c>
      <c r="G85" t="str">
        <f t="shared" si="8"/>
        <v>WW</v>
      </c>
      <c r="H85" t="str">
        <f t="shared" si="9"/>
        <v>WW</v>
      </c>
      <c r="L85">
        <v>1037598.259</v>
      </c>
      <c r="N85">
        <v>617517</v>
      </c>
      <c r="O85">
        <v>5471269</v>
      </c>
      <c r="R85" t="s">
        <v>1857</v>
      </c>
      <c r="S85" t="s">
        <v>1853</v>
      </c>
      <c r="T85" t="s">
        <v>1500</v>
      </c>
      <c r="U85" t="s">
        <v>1511</v>
      </c>
      <c r="W85" t="s">
        <v>1509</v>
      </c>
      <c r="X85">
        <v>0</v>
      </c>
      <c r="AH85" t="s">
        <v>917</v>
      </c>
      <c r="AN85" t="s">
        <v>1503</v>
      </c>
      <c r="AO85" t="s">
        <v>1504</v>
      </c>
      <c r="AP85" s="8">
        <v>44356</v>
      </c>
      <c r="AQ85" t="s">
        <v>1505</v>
      </c>
    </row>
    <row r="86" spans="1:50" ht="17" customHeight="1" x14ac:dyDescent="0.2">
      <c r="A86">
        <v>1045700</v>
      </c>
      <c r="C86" t="str">
        <f t="shared" si="5"/>
        <v>Water Well</v>
      </c>
      <c r="D86" t="str">
        <f t="shared" si="6"/>
        <v>Water Well - FVS-596</v>
      </c>
      <c r="E86" t="str">
        <f t="shared" si="7"/>
        <v>Well;</v>
      </c>
      <c r="G86" t="str">
        <f t="shared" si="8"/>
        <v>WW</v>
      </c>
      <c r="H86" t="str">
        <f t="shared" si="9"/>
        <v>WW</v>
      </c>
      <c r="L86">
        <v>1045733.1629999999</v>
      </c>
      <c r="N86">
        <v>610426</v>
      </c>
      <c r="O86">
        <v>5469235</v>
      </c>
      <c r="R86" t="s">
        <v>1857</v>
      </c>
      <c r="S86" t="s">
        <v>1853</v>
      </c>
      <c r="T86" t="s">
        <v>1500</v>
      </c>
      <c r="U86" t="s">
        <v>1512</v>
      </c>
      <c r="W86" t="s">
        <v>1513</v>
      </c>
      <c r="X86">
        <v>0</v>
      </c>
      <c r="AH86" t="s">
        <v>917</v>
      </c>
      <c r="AN86" t="s">
        <v>1503</v>
      </c>
      <c r="AO86" t="s">
        <v>1504</v>
      </c>
      <c r="AP86" s="8">
        <v>44356</v>
      </c>
      <c r="AQ86" t="s">
        <v>1505</v>
      </c>
    </row>
    <row r="87" spans="1:50" ht="17" customHeight="1" x14ac:dyDescent="0.2">
      <c r="A87">
        <v>1048000</v>
      </c>
      <c r="C87" t="str">
        <f t="shared" si="5"/>
        <v>Water Well</v>
      </c>
      <c r="D87" t="str">
        <f t="shared" si="6"/>
        <v>Water Well - FVS-515</v>
      </c>
      <c r="E87" t="str">
        <f t="shared" si="7"/>
        <v>Well;</v>
      </c>
      <c r="G87" t="str">
        <f t="shared" si="8"/>
        <v>WW</v>
      </c>
      <c r="H87" t="str">
        <f t="shared" si="9"/>
        <v>WW</v>
      </c>
      <c r="L87">
        <v>1048047.228</v>
      </c>
      <c r="N87">
        <v>608142</v>
      </c>
      <c r="O87">
        <v>5469100</v>
      </c>
      <c r="R87" t="s">
        <v>1857</v>
      </c>
      <c r="S87" t="s">
        <v>1853</v>
      </c>
      <c r="T87" t="s">
        <v>1500</v>
      </c>
      <c r="U87" t="s">
        <v>1514</v>
      </c>
      <c r="W87" t="s">
        <v>1513</v>
      </c>
      <c r="X87">
        <v>0</v>
      </c>
      <c r="AH87" t="s">
        <v>917</v>
      </c>
      <c r="AN87" t="s">
        <v>1503</v>
      </c>
      <c r="AO87" t="s">
        <v>1504</v>
      </c>
      <c r="AP87" s="8">
        <v>44356</v>
      </c>
      <c r="AQ87" t="s">
        <v>1505</v>
      </c>
    </row>
    <row r="88" spans="1:50" ht="17" customHeight="1" x14ac:dyDescent="0.2">
      <c r="A88">
        <v>1048300</v>
      </c>
      <c r="C88" t="str">
        <f t="shared" si="5"/>
        <v>Water Well</v>
      </c>
      <c r="D88" t="str">
        <f t="shared" si="6"/>
        <v>Water Well - FVS-511</v>
      </c>
      <c r="E88" t="str">
        <f t="shared" si="7"/>
        <v>Well; Abandoned</v>
      </c>
      <c r="G88" t="str">
        <f t="shared" si="8"/>
        <v>WW</v>
      </c>
      <c r="H88" t="str">
        <f t="shared" si="9"/>
        <v>WW</v>
      </c>
      <c r="L88">
        <v>1048298.706</v>
      </c>
      <c r="N88">
        <v>607891</v>
      </c>
      <c r="O88">
        <v>5469083</v>
      </c>
      <c r="R88" t="s">
        <v>1857</v>
      </c>
      <c r="S88" t="s">
        <v>1853</v>
      </c>
      <c r="T88" t="s">
        <v>1500</v>
      </c>
      <c r="U88" t="s">
        <v>1515</v>
      </c>
      <c r="W88" t="s">
        <v>1516</v>
      </c>
      <c r="X88">
        <v>0</v>
      </c>
      <c r="AH88" t="s">
        <v>917</v>
      </c>
      <c r="AN88" t="s">
        <v>1503</v>
      </c>
      <c r="AO88" t="s">
        <v>1504</v>
      </c>
      <c r="AP88" s="8">
        <v>44356</v>
      </c>
      <c r="AQ88" t="s">
        <v>1505</v>
      </c>
    </row>
    <row r="89" spans="1:50" ht="17" customHeight="1" x14ac:dyDescent="0.2">
      <c r="A89">
        <v>998420</v>
      </c>
      <c r="B89">
        <v>1002980</v>
      </c>
      <c r="C89" t="str">
        <f t="shared" si="5"/>
        <v>Rare Plants</v>
      </c>
      <c r="D89" t="str">
        <f t="shared" si="6"/>
        <v>Rare Plants - VG-173</v>
      </c>
      <c r="E89" t="str">
        <f t="shared" si="7"/>
        <v>Critical Habitat PINUALB</v>
      </c>
      <c r="G89" t="str">
        <f t="shared" si="8"/>
        <v>RARE</v>
      </c>
      <c r="H89" t="str">
        <f t="shared" si="9"/>
        <v>RARE</v>
      </c>
      <c r="L89">
        <v>998423.67200000002</v>
      </c>
      <c r="M89">
        <v>1002981.073</v>
      </c>
      <c r="N89">
        <v>637085</v>
      </c>
      <c r="O89">
        <v>5495038</v>
      </c>
      <c r="P89">
        <v>632878</v>
      </c>
      <c r="Q89">
        <v>5494768</v>
      </c>
      <c r="R89" t="s">
        <v>1858</v>
      </c>
      <c r="S89" t="s">
        <v>1854</v>
      </c>
      <c r="T89" t="s">
        <v>1478</v>
      </c>
      <c r="U89" t="s">
        <v>1479</v>
      </c>
      <c r="W89" t="s">
        <v>1480</v>
      </c>
      <c r="X89">
        <v>0</v>
      </c>
      <c r="AH89" t="s">
        <v>917</v>
      </c>
      <c r="AQ89" t="s">
        <v>908</v>
      </c>
      <c r="AR89" s="5" t="s">
        <v>1481</v>
      </c>
      <c r="AS89" s="5" t="s">
        <v>1482</v>
      </c>
      <c r="AT89" s="5" t="s">
        <v>1483</v>
      </c>
      <c r="AU89" t="s">
        <v>1484</v>
      </c>
      <c r="AV89" t="s">
        <v>986</v>
      </c>
    </row>
    <row r="90" spans="1:50" ht="17" customHeight="1" x14ac:dyDescent="0.2">
      <c r="A90">
        <v>1004890</v>
      </c>
      <c r="B90">
        <v>1004960</v>
      </c>
      <c r="C90" t="str">
        <f t="shared" si="5"/>
        <v>Rare Plants</v>
      </c>
      <c r="D90" t="str">
        <f t="shared" si="6"/>
        <v>Rare Plants - VG-177</v>
      </c>
      <c r="E90" t="str">
        <f t="shared" si="7"/>
        <v>Rare Ecological Community ABIEAMA</v>
      </c>
      <c r="G90" t="str">
        <f t="shared" si="8"/>
        <v>RARE</v>
      </c>
      <c r="H90" t="str">
        <f t="shared" si="9"/>
        <v>RARE</v>
      </c>
      <c r="L90">
        <v>1004890.699</v>
      </c>
      <c r="M90">
        <v>1004956.2879999999</v>
      </c>
      <c r="N90">
        <v>631903</v>
      </c>
      <c r="O90">
        <v>5493175</v>
      </c>
      <c r="P90">
        <v>631845</v>
      </c>
      <c r="Q90">
        <v>5493136</v>
      </c>
      <c r="R90" t="s">
        <v>1858</v>
      </c>
      <c r="S90" t="s">
        <v>1854</v>
      </c>
      <c r="T90" t="s">
        <v>1478</v>
      </c>
      <c r="U90" t="s">
        <v>1485</v>
      </c>
      <c r="W90" t="s">
        <v>1486</v>
      </c>
      <c r="X90">
        <v>0</v>
      </c>
      <c r="AH90" t="s">
        <v>917</v>
      </c>
      <c r="AQ90" t="s">
        <v>908</v>
      </c>
      <c r="AR90" s="5" t="s">
        <v>1487</v>
      </c>
      <c r="AS90" s="5" t="s">
        <v>1488</v>
      </c>
      <c r="AT90" s="5" t="s">
        <v>1489</v>
      </c>
      <c r="AU90" t="s">
        <v>1484</v>
      </c>
      <c r="AV90" t="s">
        <v>986</v>
      </c>
    </row>
    <row r="91" spans="1:50" ht="17" customHeight="1" x14ac:dyDescent="0.2">
      <c r="A91">
        <v>1010300</v>
      </c>
      <c r="B91">
        <v>1010360</v>
      </c>
      <c r="C91" t="str">
        <f t="shared" si="5"/>
        <v>Rare Plants</v>
      </c>
      <c r="D91" t="str">
        <f t="shared" si="6"/>
        <v>Rare Plants - VG-178</v>
      </c>
      <c r="E91" t="str">
        <f t="shared" si="7"/>
        <v>Rare Ecological Community ABIEAMA</v>
      </c>
      <c r="G91" t="str">
        <f t="shared" si="8"/>
        <v>RARE</v>
      </c>
      <c r="H91" t="str">
        <f t="shared" si="9"/>
        <v>RARE</v>
      </c>
      <c r="L91">
        <v>1010303.1090000001</v>
      </c>
      <c r="M91">
        <v>1010354.425</v>
      </c>
      <c r="N91">
        <v>629937</v>
      </c>
      <c r="O91">
        <v>5488476</v>
      </c>
      <c r="P91">
        <v>629892</v>
      </c>
      <c r="Q91">
        <v>5488439</v>
      </c>
      <c r="R91" t="s">
        <v>1858</v>
      </c>
      <c r="S91" t="s">
        <v>1854</v>
      </c>
      <c r="T91" t="s">
        <v>1478</v>
      </c>
      <c r="U91" t="s">
        <v>1490</v>
      </c>
      <c r="W91" t="s">
        <v>1486</v>
      </c>
      <c r="X91">
        <v>0</v>
      </c>
      <c r="AH91" t="s">
        <v>917</v>
      </c>
      <c r="AQ91" t="s">
        <v>908</v>
      </c>
      <c r="AR91" s="5" t="s">
        <v>1487</v>
      </c>
      <c r="AS91" s="5" t="s">
        <v>1488</v>
      </c>
      <c r="AT91" s="5" t="s">
        <v>1489</v>
      </c>
      <c r="AU91" t="s">
        <v>1484</v>
      </c>
      <c r="AV91" t="s">
        <v>986</v>
      </c>
      <c r="AW91" t="s">
        <v>1491</v>
      </c>
      <c r="AX91" s="4">
        <v>44448</v>
      </c>
    </row>
    <row r="92" spans="1:50" ht="17" customHeight="1" x14ac:dyDescent="0.2">
      <c r="A92">
        <v>1064470</v>
      </c>
      <c r="C92" t="str">
        <f t="shared" si="5"/>
        <v>Rare Plants</v>
      </c>
      <c r="D92" t="str">
        <f t="shared" si="6"/>
        <v>Rare Plants - VG-220a</v>
      </c>
      <c r="E92" t="str">
        <f t="shared" si="7"/>
        <v xml:space="preserve">BROTROE </v>
      </c>
      <c r="G92" t="str">
        <f t="shared" si="8"/>
        <v>RARE</v>
      </c>
      <c r="H92" t="str">
        <f t="shared" si="9"/>
        <v>RARE</v>
      </c>
      <c r="L92">
        <v>1064476.1980000001</v>
      </c>
      <c r="N92">
        <v>596783</v>
      </c>
      <c r="O92">
        <v>5459430</v>
      </c>
      <c r="R92" t="s">
        <v>1858</v>
      </c>
      <c r="S92" t="s">
        <v>1854</v>
      </c>
      <c r="T92" t="s">
        <v>1478</v>
      </c>
      <c r="U92" t="s">
        <v>1492</v>
      </c>
      <c r="V92" t="s">
        <v>1493</v>
      </c>
      <c r="W92" t="s">
        <v>1494</v>
      </c>
      <c r="X92">
        <v>0</v>
      </c>
      <c r="AH92" t="s">
        <v>917</v>
      </c>
      <c r="AM92" t="s">
        <v>1496</v>
      </c>
      <c r="AN92" t="s">
        <v>987</v>
      </c>
      <c r="AO92" t="s">
        <v>989</v>
      </c>
      <c r="AP92" s="4">
        <v>44284</v>
      </c>
      <c r="AQ92" t="s">
        <v>908</v>
      </c>
      <c r="AR92" s="5" t="s">
        <v>1497</v>
      </c>
      <c r="AS92" s="5" t="s">
        <v>1498</v>
      </c>
      <c r="AT92" t="s">
        <v>1499</v>
      </c>
      <c r="AU92" t="s">
        <v>1484</v>
      </c>
      <c r="AV92" t="s">
        <v>986</v>
      </c>
      <c r="AW92" t="s">
        <v>1495</v>
      </c>
      <c r="AX92" s="4">
        <v>44284</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C87B7-D71C-5247-A52C-3EC9D28F4CB1}">
  <dimension ref="A1:G7"/>
  <sheetViews>
    <sheetView workbookViewId="0">
      <selection activeCell="E27" sqref="E27"/>
    </sheetView>
  </sheetViews>
  <sheetFormatPr baseColWidth="10" defaultColWidth="41.1640625" defaultRowHeight="16" x14ac:dyDescent="0.2"/>
  <cols>
    <col min="1" max="1" width="44.83203125" bestFit="1" customWidth="1"/>
    <col min="2" max="2" width="22.1640625" bestFit="1" customWidth="1"/>
    <col min="3" max="4" width="12.1640625" bestFit="1" customWidth="1"/>
    <col min="5" max="5" width="90" bestFit="1" customWidth="1"/>
    <col min="6" max="6" width="7" bestFit="1" customWidth="1"/>
    <col min="7" max="7" width="8.6640625" bestFit="1" customWidth="1"/>
  </cols>
  <sheetData>
    <row r="1" spans="1:7" x14ac:dyDescent="0.2">
      <c r="A1" t="s">
        <v>1590</v>
      </c>
      <c r="B1" t="s">
        <v>1589</v>
      </c>
      <c r="C1" t="s">
        <v>35</v>
      </c>
      <c r="D1" t="s">
        <v>34</v>
      </c>
      <c r="E1" t="s">
        <v>1598</v>
      </c>
      <c r="F1" t="s">
        <v>1587</v>
      </c>
      <c r="G1" t="s">
        <v>8983</v>
      </c>
    </row>
    <row r="2" spans="1:7" x14ac:dyDescent="0.2">
      <c r="A2" t="s">
        <v>9787</v>
      </c>
      <c r="B2" t="s">
        <v>9790</v>
      </c>
      <c r="C2">
        <v>990272.65993283899</v>
      </c>
      <c r="D2">
        <v>994185.800623558</v>
      </c>
      <c r="E2" t="s">
        <v>1864</v>
      </c>
      <c r="F2" t="s">
        <v>8984</v>
      </c>
      <c r="G2" t="s">
        <v>8984</v>
      </c>
    </row>
    <row r="3" spans="1:7" x14ac:dyDescent="0.2">
      <c r="A3" t="s">
        <v>9788</v>
      </c>
      <c r="B3" t="s">
        <v>9791</v>
      </c>
      <c r="C3">
        <v>994185.800623558</v>
      </c>
      <c r="D3">
        <v>996709.82631394197</v>
      </c>
      <c r="E3" t="s">
        <v>1864</v>
      </c>
      <c r="F3" t="s">
        <v>8984</v>
      </c>
      <c r="G3" t="s">
        <v>8984</v>
      </c>
    </row>
    <row r="4" spans="1:7" x14ac:dyDescent="0.2">
      <c r="A4" t="s">
        <v>9789</v>
      </c>
      <c r="B4" t="s">
        <v>9792</v>
      </c>
      <c r="C4">
        <v>996709.82631394197</v>
      </c>
      <c r="D4">
        <v>1013451.37155378</v>
      </c>
      <c r="E4" t="s">
        <v>1864</v>
      </c>
      <c r="F4" t="s">
        <v>8984</v>
      </c>
      <c r="G4" t="s">
        <v>8984</v>
      </c>
    </row>
    <row r="5" spans="1:7" x14ac:dyDescent="0.2">
      <c r="A5" t="s">
        <v>1862</v>
      </c>
      <c r="B5" t="s">
        <v>1863</v>
      </c>
      <c r="C5">
        <v>1013451.37155378</v>
      </c>
      <c r="D5">
        <v>1056725.5872</v>
      </c>
      <c r="E5" t="s">
        <v>1864</v>
      </c>
      <c r="F5" t="s">
        <v>8984</v>
      </c>
      <c r="G5" t="s">
        <v>8984</v>
      </c>
    </row>
    <row r="6" spans="1:7" x14ac:dyDescent="0.2">
      <c r="A6" t="s">
        <v>1865</v>
      </c>
      <c r="B6" t="s">
        <v>1866</v>
      </c>
      <c r="C6">
        <v>1056725.5872</v>
      </c>
      <c r="D6">
        <v>1073996.8964512399</v>
      </c>
      <c r="E6" t="s">
        <v>1864</v>
      </c>
      <c r="F6" t="s">
        <v>8984</v>
      </c>
      <c r="G6" t="s">
        <v>8984</v>
      </c>
    </row>
    <row r="7" spans="1:7" x14ac:dyDescent="0.2">
      <c r="A7" t="s">
        <v>1867</v>
      </c>
      <c r="B7" t="s">
        <v>1868</v>
      </c>
      <c r="C7">
        <v>1073996.8964512399</v>
      </c>
      <c r="D7">
        <v>1075916.46191434</v>
      </c>
      <c r="E7" t="s">
        <v>1864</v>
      </c>
      <c r="F7" t="s">
        <v>8984</v>
      </c>
      <c r="G7" t="s">
        <v>8984</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0A185-69D4-4847-B79B-2596876CAFD2}">
  <dimension ref="A1:AC17"/>
  <sheetViews>
    <sheetView workbookViewId="0">
      <selection activeCell="C30" sqref="C30"/>
    </sheetView>
  </sheetViews>
  <sheetFormatPr baseColWidth="10" defaultColWidth="8.33203125" defaultRowHeight="17" customHeight="1" x14ac:dyDescent="0.2"/>
  <cols>
    <col min="1" max="2" width="8.1640625" bestFit="1" customWidth="1"/>
    <col min="3" max="3" width="57.83203125" bestFit="1" customWidth="1"/>
    <col min="4" max="4" width="16.5" bestFit="1" customWidth="1"/>
    <col min="5" max="5" width="109.33203125" bestFit="1" customWidth="1"/>
    <col min="6" max="6" width="7" bestFit="1" customWidth="1"/>
    <col min="7" max="7" width="5.1640625" bestFit="1" customWidth="1"/>
    <col min="10" max="15" width="12.1640625" bestFit="1" customWidth="1"/>
    <col min="16" max="16" width="18.6640625" bestFit="1" customWidth="1"/>
    <col min="17" max="17" width="25.1640625" bestFit="1" customWidth="1"/>
    <col min="18" max="18" width="109.33203125" bestFit="1" customWidth="1"/>
    <col min="19" max="19" width="9.83203125" bestFit="1" customWidth="1"/>
    <col min="20" max="20" width="30.33203125" bestFit="1" customWidth="1"/>
    <col min="21" max="21" width="31" bestFit="1" customWidth="1"/>
    <col min="22" max="22" width="22.1640625" bestFit="1" customWidth="1"/>
    <col min="23" max="23" width="29.33203125" bestFit="1" customWidth="1"/>
    <col min="24" max="24" width="187" bestFit="1" customWidth="1"/>
    <col min="25" max="25" width="8.6640625" bestFit="1" customWidth="1"/>
    <col min="26" max="26" width="9.83203125" bestFit="1" customWidth="1"/>
    <col min="27" max="27" width="12.83203125" bestFit="1" customWidth="1"/>
    <col min="28" max="28" width="77.33203125" bestFit="1" customWidth="1"/>
    <col min="29" max="29" width="255.83203125" bestFit="1" customWidth="1"/>
  </cols>
  <sheetData>
    <row r="1" spans="1:29" ht="17" customHeight="1" x14ac:dyDescent="0.2">
      <c r="A1" t="s">
        <v>35</v>
      </c>
      <c r="B1" t="s">
        <v>34</v>
      </c>
      <c r="C1" t="s">
        <v>1590</v>
      </c>
      <c r="D1" t="s">
        <v>1589</v>
      </c>
      <c r="E1" t="s">
        <v>1598</v>
      </c>
      <c r="F1" t="s">
        <v>1587</v>
      </c>
      <c r="G1" t="s">
        <v>1588</v>
      </c>
      <c r="H1" t="s">
        <v>8983</v>
      </c>
      <c r="J1" t="s">
        <v>1613</v>
      </c>
      <c r="K1" t="s">
        <v>1614</v>
      </c>
      <c r="L1" t="s">
        <v>1615</v>
      </c>
      <c r="M1" t="s">
        <v>1611</v>
      </c>
      <c r="N1" t="s">
        <v>1612</v>
      </c>
      <c r="O1" t="s">
        <v>1616</v>
      </c>
      <c r="P1" t="s">
        <v>866</v>
      </c>
      <c r="Q1" t="s">
        <v>867</v>
      </c>
      <c r="R1" t="s">
        <v>870</v>
      </c>
      <c r="S1" t="s">
        <v>871</v>
      </c>
      <c r="T1" t="s">
        <v>872</v>
      </c>
      <c r="U1" t="s">
        <v>881</v>
      </c>
      <c r="V1" t="s">
        <v>883</v>
      </c>
      <c r="W1" t="s">
        <v>885</v>
      </c>
      <c r="X1" t="s">
        <v>51</v>
      </c>
      <c r="Y1" t="s">
        <v>892</v>
      </c>
      <c r="Z1" t="s">
        <v>893</v>
      </c>
      <c r="AA1" t="s">
        <v>894</v>
      </c>
      <c r="AB1" t="s">
        <v>896</v>
      </c>
      <c r="AC1" t="s">
        <v>898</v>
      </c>
    </row>
    <row r="2" spans="1:29" ht="17" customHeight="1" x14ac:dyDescent="0.2">
      <c r="A2">
        <v>1008060</v>
      </c>
      <c r="C2" t="s">
        <v>1942</v>
      </c>
      <c r="D2" t="s">
        <v>1939</v>
      </c>
      <c r="E2" t="s">
        <v>1932</v>
      </c>
      <c r="F2" t="s">
        <v>1878</v>
      </c>
      <c r="G2">
        <v>45</v>
      </c>
      <c r="H2" t="str">
        <f>F2</f>
        <v>CWD</v>
      </c>
      <c r="J2">
        <v>630633.29299999995</v>
      </c>
      <c r="K2">
        <v>5490531.6610000003</v>
      </c>
      <c r="M2">
        <v>1008147.5</v>
      </c>
      <c r="P2" t="s">
        <v>1877</v>
      </c>
      <c r="Q2" t="s">
        <v>1941</v>
      </c>
      <c r="R2" t="s">
        <v>1932</v>
      </c>
      <c r="S2">
        <v>0</v>
      </c>
      <c r="T2" t="s">
        <v>1931</v>
      </c>
      <c r="U2" t="s">
        <v>1937</v>
      </c>
      <c r="V2" t="s">
        <v>917</v>
      </c>
      <c r="W2" t="s">
        <v>1929</v>
      </c>
      <c r="X2" t="s">
        <v>1936</v>
      </c>
      <c r="Y2" t="s">
        <v>907</v>
      </c>
      <c r="Z2" t="s">
        <v>1871</v>
      </c>
      <c r="AA2" t="s">
        <v>1505</v>
      </c>
      <c r="AB2" t="s">
        <v>1927</v>
      </c>
      <c r="AC2" s="5" t="s">
        <v>1926</v>
      </c>
    </row>
    <row r="3" spans="1:29" ht="17" customHeight="1" x14ac:dyDescent="0.2">
      <c r="A3">
        <v>1008350</v>
      </c>
      <c r="C3" t="s">
        <v>1940</v>
      </c>
      <c r="D3" t="s">
        <v>1939</v>
      </c>
      <c r="E3" t="s">
        <v>1932</v>
      </c>
      <c r="F3" t="s">
        <v>1878</v>
      </c>
      <c r="G3">
        <v>45</v>
      </c>
      <c r="H3" t="str">
        <f t="shared" ref="H3:H17" si="0">F3</f>
        <v>CWD</v>
      </c>
      <c r="J3">
        <v>630533.93519999995</v>
      </c>
      <c r="K3">
        <v>5490317.7230000002</v>
      </c>
      <c r="M3">
        <v>1008340.324</v>
      </c>
      <c r="P3" t="s">
        <v>1877</v>
      </c>
      <c r="Q3" t="s">
        <v>1938</v>
      </c>
      <c r="R3" t="s">
        <v>1932</v>
      </c>
      <c r="S3">
        <v>0</v>
      </c>
      <c r="T3" t="s">
        <v>1931</v>
      </c>
      <c r="U3" t="s">
        <v>1937</v>
      </c>
      <c r="V3" t="s">
        <v>917</v>
      </c>
      <c r="W3" t="s">
        <v>1929</v>
      </c>
      <c r="X3" t="s">
        <v>1936</v>
      </c>
      <c r="Y3" t="s">
        <v>907</v>
      </c>
      <c r="Z3" t="s">
        <v>1871</v>
      </c>
      <c r="AA3" t="s">
        <v>1505</v>
      </c>
      <c r="AB3" t="s">
        <v>1927</v>
      </c>
      <c r="AC3" s="5" t="s">
        <v>1926</v>
      </c>
    </row>
    <row r="4" spans="1:29" ht="17" customHeight="1" x14ac:dyDescent="0.2">
      <c r="A4">
        <v>1008660</v>
      </c>
      <c r="C4" t="s">
        <v>1935</v>
      </c>
      <c r="D4" t="s">
        <v>1934</v>
      </c>
      <c r="E4" t="s">
        <v>1932</v>
      </c>
      <c r="F4" t="s">
        <v>1878</v>
      </c>
      <c r="G4">
        <v>35</v>
      </c>
      <c r="H4" t="str">
        <f t="shared" si="0"/>
        <v>CWD</v>
      </c>
      <c r="J4">
        <v>630457.42070000002</v>
      </c>
      <c r="K4">
        <v>5490036.5899999999</v>
      </c>
      <c r="M4">
        <v>1008645.748</v>
      </c>
      <c r="P4" t="s">
        <v>1877</v>
      </c>
      <c r="Q4" t="s">
        <v>1933</v>
      </c>
      <c r="R4" t="s">
        <v>1932</v>
      </c>
      <c r="S4">
        <v>0</v>
      </c>
      <c r="T4" t="s">
        <v>1931</v>
      </c>
      <c r="U4" t="s">
        <v>1930</v>
      </c>
      <c r="V4" t="s">
        <v>917</v>
      </c>
      <c r="W4" t="s">
        <v>1929</v>
      </c>
      <c r="X4" t="s">
        <v>1928</v>
      </c>
      <c r="Y4" t="s">
        <v>907</v>
      </c>
      <c r="Z4" t="s">
        <v>1871</v>
      </c>
      <c r="AA4" t="s">
        <v>1505</v>
      </c>
      <c r="AB4" t="s">
        <v>1927</v>
      </c>
      <c r="AC4" s="5" t="s">
        <v>1926</v>
      </c>
    </row>
    <row r="5" spans="1:29" ht="17" customHeight="1" x14ac:dyDescent="0.2">
      <c r="A5">
        <v>1020230</v>
      </c>
      <c r="B5">
        <v>1023910</v>
      </c>
      <c r="C5" t="s">
        <v>1925</v>
      </c>
      <c r="D5" t="s">
        <v>1906</v>
      </c>
      <c r="E5" t="s">
        <v>1904</v>
      </c>
      <c r="F5" t="s">
        <v>1878</v>
      </c>
      <c r="G5">
        <v>138</v>
      </c>
      <c r="H5" t="str">
        <f t="shared" si="0"/>
        <v>CWD</v>
      </c>
      <c r="J5">
        <v>626703.52260000003</v>
      </c>
      <c r="K5">
        <v>5481630.3949999996</v>
      </c>
      <c r="L5">
        <v>625426.48739999998</v>
      </c>
      <c r="M5">
        <v>1020222.0919999999</v>
      </c>
      <c r="N5">
        <v>1023923.947</v>
      </c>
      <c r="O5">
        <v>5478520.5860000001</v>
      </c>
      <c r="P5" t="s">
        <v>1877</v>
      </c>
      <c r="Q5" t="s">
        <v>1924</v>
      </c>
      <c r="R5" t="s">
        <v>1904</v>
      </c>
      <c r="S5">
        <v>0</v>
      </c>
      <c r="T5" t="s">
        <v>1923</v>
      </c>
      <c r="U5">
        <v>138</v>
      </c>
      <c r="V5" t="s">
        <v>917</v>
      </c>
      <c r="W5" t="s">
        <v>904</v>
      </c>
      <c r="X5" t="s">
        <v>1902</v>
      </c>
      <c r="Y5" t="s">
        <v>907</v>
      </c>
      <c r="Z5" t="s">
        <v>1871</v>
      </c>
      <c r="AA5" t="s">
        <v>1505</v>
      </c>
      <c r="AB5" s="5" t="s">
        <v>1901</v>
      </c>
      <c r="AC5" t="s">
        <v>1900</v>
      </c>
    </row>
    <row r="6" spans="1:29" ht="17" customHeight="1" x14ac:dyDescent="0.2">
      <c r="A6">
        <v>1026230</v>
      </c>
      <c r="B6">
        <v>1029780</v>
      </c>
      <c r="C6" t="s">
        <v>1922</v>
      </c>
      <c r="D6" t="s">
        <v>1906</v>
      </c>
      <c r="E6" t="s">
        <v>1904</v>
      </c>
      <c r="F6" t="s">
        <v>1878</v>
      </c>
      <c r="G6">
        <v>138</v>
      </c>
      <c r="H6" t="str">
        <f t="shared" si="0"/>
        <v>CWD</v>
      </c>
      <c r="J6">
        <v>623500.49569999997</v>
      </c>
      <c r="K6">
        <v>5477655.1950000003</v>
      </c>
      <c r="L6">
        <v>622147.51309999998</v>
      </c>
      <c r="M6">
        <v>1026222.3149999999</v>
      </c>
      <c r="N6">
        <v>1029778.53</v>
      </c>
      <c r="O6">
        <v>5474561.727</v>
      </c>
      <c r="P6" t="s">
        <v>1877</v>
      </c>
      <c r="Q6" t="s">
        <v>1921</v>
      </c>
      <c r="R6" t="s">
        <v>1904</v>
      </c>
      <c r="S6">
        <v>0</v>
      </c>
      <c r="T6" t="s">
        <v>1920</v>
      </c>
      <c r="U6">
        <v>138</v>
      </c>
      <c r="V6" t="s">
        <v>917</v>
      </c>
      <c r="W6" t="s">
        <v>904</v>
      </c>
      <c r="X6" t="s">
        <v>1902</v>
      </c>
      <c r="Y6" t="s">
        <v>907</v>
      </c>
      <c r="Z6" t="s">
        <v>1871</v>
      </c>
      <c r="AA6" t="s">
        <v>1505</v>
      </c>
      <c r="AB6" s="5" t="s">
        <v>1901</v>
      </c>
      <c r="AC6" t="s">
        <v>1900</v>
      </c>
    </row>
    <row r="7" spans="1:29" ht="17" customHeight="1" x14ac:dyDescent="0.2">
      <c r="A7">
        <v>1030140</v>
      </c>
      <c r="B7">
        <v>1030670</v>
      </c>
      <c r="C7" t="s">
        <v>1919</v>
      </c>
      <c r="D7" t="s">
        <v>1906</v>
      </c>
      <c r="E7" t="s">
        <v>1904</v>
      </c>
      <c r="F7" t="s">
        <v>1878</v>
      </c>
      <c r="G7">
        <v>138</v>
      </c>
      <c r="H7" t="str">
        <f t="shared" si="0"/>
        <v>CWD</v>
      </c>
      <c r="J7">
        <v>622247.77980000002</v>
      </c>
      <c r="K7">
        <v>5474217.0530000003</v>
      </c>
      <c r="L7">
        <v>622060.39029999997</v>
      </c>
      <c r="M7">
        <v>1030136.637</v>
      </c>
      <c r="N7">
        <v>1030662.116</v>
      </c>
      <c r="O7">
        <v>5473747.2369999997</v>
      </c>
      <c r="P7" t="s">
        <v>1877</v>
      </c>
      <c r="Q7" t="s">
        <v>1918</v>
      </c>
      <c r="R7" t="s">
        <v>1904</v>
      </c>
      <c r="S7">
        <v>0</v>
      </c>
      <c r="T7" t="s">
        <v>1917</v>
      </c>
      <c r="U7">
        <v>138</v>
      </c>
      <c r="V7" t="s">
        <v>917</v>
      </c>
      <c r="W7" t="s">
        <v>904</v>
      </c>
      <c r="X7" t="s">
        <v>1902</v>
      </c>
      <c r="Y7" t="s">
        <v>907</v>
      </c>
      <c r="Z7" t="s">
        <v>1871</v>
      </c>
      <c r="AA7" t="s">
        <v>1505</v>
      </c>
      <c r="AB7" s="5" t="s">
        <v>1901</v>
      </c>
      <c r="AC7" t="s">
        <v>1900</v>
      </c>
    </row>
    <row r="8" spans="1:29" ht="17" customHeight="1" x14ac:dyDescent="0.2">
      <c r="A8">
        <v>1030880</v>
      </c>
      <c r="B8">
        <v>1032430</v>
      </c>
      <c r="C8" t="s">
        <v>1916</v>
      </c>
      <c r="D8" t="s">
        <v>1906</v>
      </c>
      <c r="E8" t="s">
        <v>1904</v>
      </c>
      <c r="F8" t="s">
        <v>1878</v>
      </c>
      <c r="G8">
        <v>138</v>
      </c>
      <c r="H8" t="str">
        <f t="shared" si="0"/>
        <v>CWD</v>
      </c>
      <c r="J8">
        <v>622171.14679999999</v>
      </c>
      <c r="K8">
        <v>5473540.6390000004</v>
      </c>
      <c r="L8">
        <v>621873.21290000004</v>
      </c>
      <c r="M8">
        <v>1030889.818</v>
      </c>
      <c r="N8">
        <v>1032432.999</v>
      </c>
      <c r="O8">
        <v>5472062.0870000003</v>
      </c>
      <c r="P8" t="s">
        <v>1877</v>
      </c>
      <c r="Q8" t="s">
        <v>1915</v>
      </c>
      <c r="R8" t="s">
        <v>1904</v>
      </c>
      <c r="S8">
        <v>0</v>
      </c>
      <c r="T8" t="s">
        <v>1914</v>
      </c>
      <c r="U8">
        <v>138</v>
      </c>
      <c r="V8" t="s">
        <v>917</v>
      </c>
      <c r="W8" t="s">
        <v>904</v>
      </c>
      <c r="X8" t="s">
        <v>1902</v>
      </c>
      <c r="Y8" t="s">
        <v>907</v>
      </c>
      <c r="Z8" t="s">
        <v>1871</v>
      </c>
      <c r="AA8" t="s">
        <v>1505</v>
      </c>
      <c r="AB8" s="5" t="s">
        <v>1901</v>
      </c>
      <c r="AC8" t="s">
        <v>1900</v>
      </c>
    </row>
    <row r="9" spans="1:29" ht="17" customHeight="1" x14ac:dyDescent="0.2">
      <c r="A9">
        <v>1032500</v>
      </c>
      <c r="B9">
        <v>1033560</v>
      </c>
      <c r="C9" t="s">
        <v>1913</v>
      </c>
      <c r="D9" t="s">
        <v>1906</v>
      </c>
      <c r="E9" t="s">
        <v>1904</v>
      </c>
      <c r="F9" t="s">
        <v>1878</v>
      </c>
      <c r="G9">
        <v>138</v>
      </c>
      <c r="H9" t="str">
        <f t="shared" si="0"/>
        <v>CWD</v>
      </c>
      <c r="J9">
        <v>621969.03339999996</v>
      </c>
      <c r="K9">
        <v>5471990.4579999996</v>
      </c>
      <c r="L9">
        <v>621233.0183</v>
      </c>
      <c r="M9">
        <v>1032498.8149999999</v>
      </c>
      <c r="N9">
        <v>1033570.752</v>
      </c>
      <c r="O9">
        <v>5471285.9749999996</v>
      </c>
      <c r="P9" t="s">
        <v>1877</v>
      </c>
      <c r="Q9" t="s">
        <v>1912</v>
      </c>
      <c r="R9" t="s">
        <v>1904</v>
      </c>
      <c r="S9">
        <v>0</v>
      </c>
      <c r="T9" t="s">
        <v>1911</v>
      </c>
      <c r="U9">
        <v>138</v>
      </c>
      <c r="V9" t="s">
        <v>917</v>
      </c>
      <c r="W9" t="s">
        <v>904</v>
      </c>
      <c r="X9" t="s">
        <v>1902</v>
      </c>
      <c r="Y9" t="s">
        <v>907</v>
      </c>
      <c r="Z9" t="s">
        <v>1871</v>
      </c>
      <c r="AA9" t="s">
        <v>1505</v>
      </c>
      <c r="AB9" s="5" t="s">
        <v>1901</v>
      </c>
      <c r="AC9" t="s">
        <v>1900</v>
      </c>
    </row>
    <row r="10" spans="1:29" ht="17" customHeight="1" x14ac:dyDescent="0.2">
      <c r="A10">
        <v>1033890</v>
      </c>
      <c r="B10">
        <v>1034170</v>
      </c>
      <c r="C10" t="s">
        <v>1910</v>
      </c>
      <c r="D10" t="s">
        <v>1906</v>
      </c>
      <c r="E10" t="s">
        <v>1904</v>
      </c>
      <c r="F10" t="s">
        <v>1878</v>
      </c>
      <c r="G10">
        <v>138</v>
      </c>
      <c r="H10" t="str">
        <f t="shared" si="0"/>
        <v>CWD</v>
      </c>
      <c r="J10">
        <v>620922.0932</v>
      </c>
      <c r="K10">
        <v>5471322.0250000004</v>
      </c>
      <c r="L10">
        <v>620650.99710000004</v>
      </c>
      <c r="M10">
        <v>1033898.773</v>
      </c>
      <c r="N10">
        <v>1034170.505</v>
      </c>
      <c r="O10">
        <v>5471276.0719999997</v>
      </c>
      <c r="P10" t="s">
        <v>1877</v>
      </c>
      <c r="Q10" t="s">
        <v>1909</v>
      </c>
      <c r="R10" t="s">
        <v>1904</v>
      </c>
      <c r="S10">
        <v>0</v>
      </c>
      <c r="T10" t="s">
        <v>1908</v>
      </c>
      <c r="U10">
        <v>138</v>
      </c>
      <c r="V10" t="s">
        <v>917</v>
      </c>
      <c r="W10" t="s">
        <v>904</v>
      </c>
      <c r="X10" t="s">
        <v>1902</v>
      </c>
      <c r="Y10" t="s">
        <v>907</v>
      </c>
      <c r="Z10" t="s">
        <v>1871</v>
      </c>
      <c r="AA10" t="s">
        <v>1505</v>
      </c>
      <c r="AB10" s="5" t="s">
        <v>1901</v>
      </c>
      <c r="AC10" t="s">
        <v>1900</v>
      </c>
    </row>
    <row r="11" spans="1:29" ht="17" customHeight="1" x14ac:dyDescent="0.2">
      <c r="A11">
        <v>1035360</v>
      </c>
      <c r="B11">
        <v>1035750</v>
      </c>
      <c r="C11" t="s">
        <v>1907</v>
      </c>
      <c r="D11" t="s">
        <v>1906</v>
      </c>
      <c r="E11" t="s">
        <v>1904</v>
      </c>
      <c r="F11" t="s">
        <v>1878</v>
      </c>
      <c r="G11">
        <v>138</v>
      </c>
      <c r="H11" t="str">
        <f t="shared" si="0"/>
        <v>CWD</v>
      </c>
      <c r="J11">
        <v>619615.12670000002</v>
      </c>
      <c r="K11">
        <v>5471399.2309999997</v>
      </c>
      <c r="L11">
        <v>619261.22199999995</v>
      </c>
      <c r="M11">
        <v>1035431.941</v>
      </c>
      <c r="N11">
        <v>1035688.134</v>
      </c>
      <c r="O11">
        <v>5471257.3669999996</v>
      </c>
      <c r="P11" t="s">
        <v>1877</v>
      </c>
      <c r="Q11" t="s">
        <v>1905</v>
      </c>
      <c r="R11" t="s">
        <v>1904</v>
      </c>
      <c r="S11">
        <v>0</v>
      </c>
      <c r="T11" t="s">
        <v>1903</v>
      </c>
      <c r="U11">
        <v>138</v>
      </c>
      <c r="V11" t="s">
        <v>917</v>
      </c>
      <c r="W11" t="s">
        <v>904</v>
      </c>
      <c r="X11" t="s">
        <v>1902</v>
      </c>
      <c r="Y11" t="s">
        <v>907</v>
      </c>
      <c r="Z11" t="s">
        <v>1871</v>
      </c>
      <c r="AA11" t="s">
        <v>1505</v>
      </c>
      <c r="AB11" s="5" t="s">
        <v>1901</v>
      </c>
      <c r="AC11" t="s">
        <v>1900</v>
      </c>
    </row>
    <row r="12" spans="1:29" ht="17" customHeight="1" x14ac:dyDescent="0.2">
      <c r="A12">
        <v>1053200</v>
      </c>
      <c r="B12">
        <v>1053250</v>
      </c>
      <c r="C12" t="s">
        <v>1899</v>
      </c>
      <c r="D12" t="s">
        <v>1890</v>
      </c>
      <c r="E12" t="s">
        <v>1893</v>
      </c>
      <c r="F12" t="s">
        <v>1878</v>
      </c>
      <c r="G12">
        <v>121</v>
      </c>
      <c r="H12" t="str">
        <f t="shared" si="0"/>
        <v>CWD</v>
      </c>
      <c r="J12">
        <v>603495.93339999998</v>
      </c>
      <c r="K12">
        <v>5467808.3859999999</v>
      </c>
      <c r="L12">
        <v>603450.18940000003</v>
      </c>
      <c r="M12">
        <v>1053190.152</v>
      </c>
      <c r="N12">
        <v>1053261.7220000001</v>
      </c>
      <c r="O12">
        <v>5467755.2290000003</v>
      </c>
      <c r="P12" t="s">
        <v>1877</v>
      </c>
      <c r="Q12" t="s">
        <v>1898</v>
      </c>
      <c r="R12" t="s">
        <v>1893</v>
      </c>
      <c r="S12">
        <v>0</v>
      </c>
      <c r="T12" t="s">
        <v>1888</v>
      </c>
      <c r="U12">
        <v>121</v>
      </c>
      <c r="V12" t="s">
        <v>917</v>
      </c>
      <c r="W12" t="s">
        <v>965</v>
      </c>
      <c r="X12" t="s">
        <v>1887</v>
      </c>
      <c r="Y12" t="s">
        <v>907</v>
      </c>
      <c r="Z12" t="s">
        <v>1871</v>
      </c>
      <c r="AA12" t="s">
        <v>1505</v>
      </c>
      <c r="AB12" s="5" t="s">
        <v>1870</v>
      </c>
      <c r="AC12" t="s">
        <v>1892</v>
      </c>
    </row>
    <row r="13" spans="1:29" ht="17" customHeight="1" x14ac:dyDescent="0.2">
      <c r="A13">
        <v>1053250</v>
      </c>
      <c r="B13">
        <v>1053300</v>
      </c>
      <c r="C13" t="s">
        <v>1897</v>
      </c>
      <c r="D13" t="s">
        <v>1890</v>
      </c>
      <c r="E13" t="s">
        <v>1893</v>
      </c>
      <c r="F13" t="s">
        <v>1878</v>
      </c>
      <c r="G13">
        <v>121</v>
      </c>
      <c r="H13" t="str">
        <f t="shared" si="0"/>
        <v>CWD</v>
      </c>
      <c r="J13">
        <v>603457.00540000002</v>
      </c>
      <c r="K13">
        <v>5467774.0329999998</v>
      </c>
      <c r="L13">
        <v>603413.24820000003</v>
      </c>
      <c r="M13">
        <v>1053241.497</v>
      </c>
      <c r="N13">
        <v>1053309.835</v>
      </c>
      <c r="O13">
        <v>5467723.3870000001</v>
      </c>
      <c r="P13" t="s">
        <v>1877</v>
      </c>
      <c r="Q13" t="s">
        <v>1896</v>
      </c>
      <c r="R13" t="s">
        <v>1893</v>
      </c>
      <c r="S13">
        <v>0</v>
      </c>
      <c r="T13" t="s">
        <v>1888</v>
      </c>
      <c r="U13">
        <v>121</v>
      </c>
      <c r="V13" t="s">
        <v>917</v>
      </c>
      <c r="W13" t="s">
        <v>904</v>
      </c>
      <c r="X13" t="s">
        <v>1887</v>
      </c>
      <c r="Y13" t="s">
        <v>907</v>
      </c>
      <c r="Z13" t="s">
        <v>1871</v>
      </c>
      <c r="AA13" t="s">
        <v>1505</v>
      </c>
      <c r="AB13" s="5" t="s">
        <v>1870</v>
      </c>
      <c r="AC13" t="s">
        <v>1892</v>
      </c>
    </row>
    <row r="14" spans="1:29" ht="17" customHeight="1" x14ac:dyDescent="0.2">
      <c r="A14">
        <v>1053300</v>
      </c>
      <c r="B14">
        <v>1054550</v>
      </c>
      <c r="C14" t="s">
        <v>1895</v>
      </c>
      <c r="D14" t="s">
        <v>1890</v>
      </c>
      <c r="E14" t="s">
        <v>1893</v>
      </c>
      <c r="F14" t="s">
        <v>1878</v>
      </c>
      <c r="G14">
        <v>121</v>
      </c>
      <c r="H14" t="str">
        <f t="shared" si="0"/>
        <v>CWD</v>
      </c>
      <c r="J14">
        <v>603428.60510000004</v>
      </c>
      <c r="K14">
        <v>5467736.1919999998</v>
      </c>
      <c r="L14">
        <v>602453.45589999994</v>
      </c>
      <c r="M14">
        <v>1053290.165</v>
      </c>
      <c r="N14">
        <v>1054553.986</v>
      </c>
      <c r="O14">
        <v>5466936.3389999997</v>
      </c>
      <c r="P14" t="s">
        <v>1877</v>
      </c>
      <c r="Q14" t="s">
        <v>1894</v>
      </c>
      <c r="R14" t="s">
        <v>1893</v>
      </c>
      <c r="S14">
        <v>0</v>
      </c>
      <c r="T14" t="s">
        <v>1888</v>
      </c>
      <c r="U14">
        <v>121</v>
      </c>
      <c r="V14" t="s">
        <v>917</v>
      </c>
      <c r="W14" t="s">
        <v>965</v>
      </c>
      <c r="X14" t="s">
        <v>1887</v>
      </c>
      <c r="Y14" t="s">
        <v>907</v>
      </c>
      <c r="Z14" t="s">
        <v>1871</v>
      </c>
      <c r="AA14" t="s">
        <v>1505</v>
      </c>
      <c r="AB14" s="5" t="s">
        <v>1870</v>
      </c>
      <c r="AC14" t="s">
        <v>1892</v>
      </c>
    </row>
    <row r="15" spans="1:29" ht="17" customHeight="1" x14ac:dyDescent="0.2">
      <c r="A15">
        <v>1054550</v>
      </c>
      <c r="B15">
        <v>1054600</v>
      </c>
      <c r="C15" t="s">
        <v>1891</v>
      </c>
      <c r="D15" t="s">
        <v>1890</v>
      </c>
      <c r="E15" t="s">
        <v>1875</v>
      </c>
      <c r="F15" t="s">
        <v>1878</v>
      </c>
      <c r="G15">
        <v>121</v>
      </c>
      <c r="H15" t="str">
        <f t="shared" si="0"/>
        <v>CWD</v>
      </c>
      <c r="J15">
        <v>602467.6727</v>
      </c>
      <c r="K15">
        <v>5466950.398</v>
      </c>
      <c r="L15">
        <v>602419.49029999995</v>
      </c>
      <c r="M15">
        <v>1054534.1189999999</v>
      </c>
      <c r="N15">
        <v>1054609.531</v>
      </c>
      <c r="O15">
        <v>5466892.3660000004</v>
      </c>
      <c r="P15" t="s">
        <v>1877</v>
      </c>
      <c r="Q15" t="s">
        <v>1889</v>
      </c>
      <c r="R15" t="s">
        <v>1875</v>
      </c>
      <c r="S15">
        <v>0</v>
      </c>
      <c r="T15" t="s">
        <v>1888</v>
      </c>
      <c r="U15">
        <v>121</v>
      </c>
      <c r="V15" t="s">
        <v>917</v>
      </c>
      <c r="W15" t="s">
        <v>965</v>
      </c>
      <c r="X15" t="s">
        <v>1887</v>
      </c>
      <c r="Y15" t="s">
        <v>907</v>
      </c>
      <c r="Z15" t="s">
        <v>1871</v>
      </c>
      <c r="AA15" t="s">
        <v>1505</v>
      </c>
      <c r="AB15" s="5" t="s">
        <v>1870</v>
      </c>
      <c r="AC15" t="s">
        <v>1886</v>
      </c>
    </row>
    <row r="16" spans="1:29" ht="17" customHeight="1" x14ac:dyDescent="0.2">
      <c r="A16">
        <v>1061250</v>
      </c>
      <c r="B16">
        <v>1062610</v>
      </c>
      <c r="C16" t="s">
        <v>1885</v>
      </c>
      <c r="D16" t="s">
        <v>1879</v>
      </c>
      <c r="E16" t="s">
        <v>1875</v>
      </c>
      <c r="F16" t="s">
        <v>1878</v>
      </c>
      <c r="G16">
        <v>67</v>
      </c>
      <c r="H16" t="str">
        <f t="shared" si="0"/>
        <v>CWD</v>
      </c>
      <c r="J16">
        <v>598495.95200000005</v>
      </c>
      <c r="K16">
        <v>5461858.5209999997</v>
      </c>
      <c r="L16">
        <v>597576.25260000001</v>
      </c>
      <c r="M16">
        <v>1061251</v>
      </c>
      <c r="N16">
        <v>1062606.6810000001</v>
      </c>
      <c r="O16">
        <v>5460916.6529999999</v>
      </c>
      <c r="P16" t="s">
        <v>1877</v>
      </c>
      <c r="Q16" t="s">
        <v>1884</v>
      </c>
      <c r="R16" t="s">
        <v>1875</v>
      </c>
      <c r="S16">
        <v>0</v>
      </c>
      <c r="T16" t="s">
        <v>1883</v>
      </c>
      <c r="U16">
        <v>67</v>
      </c>
      <c r="V16" t="s">
        <v>917</v>
      </c>
      <c r="W16" t="s">
        <v>1882</v>
      </c>
      <c r="X16" t="s">
        <v>1872</v>
      </c>
      <c r="Y16" t="s">
        <v>907</v>
      </c>
      <c r="Z16" t="s">
        <v>1871</v>
      </c>
      <c r="AA16" t="s">
        <v>1505</v>
      </c>
      <c r="AB16" s="5" t="s">
        <v>1870</v>
      </c>
      <c r="AC16" t="s">
        <v>1881</v>
      </c>
    </row>
    <row r="17" spans="1:29" ht="17" customHeight="1" x14ac:dyDescent="0.2">
      <c r="A17">
        <v>1073650</v>
      </c>
      <c r="B17">
        <v>1075020</v>
      </c>
      <c r="C17" t="s">
        <v>1880</v>
      </c>
      <c r="D17" t="s">
        <v>1879</v>
      </c>
      <c r="E17" t="s">
        <v>1875</v>
      </c>
      <c r="F17" t="s">
        <v>1878</v>
      </c>
      <c r="G17">
        <v>67</v>
      </c>
      <c r="H17" t="str">
        <f t="shared" si="0"/>
        <v>CWD</v>
      </c>
      <c r="J17">
        <v>594096.64989999996</v>
      </c>
      <c r="K17">
        <v>5451398.8530000001</v>
      </c>
      <c r="L17">
        <v>593048.47199999995</v>
      </c>
      <c r="M17">
        <v>1073639.0870000001</v>
      </c>
      <c r="N17">
        <v>1075027.784</v>
      </c>
      <c r="O17">
        <v>5450498.5350000001</v>
      </c>
      <c r="P17" t="s">
        <v>1877</v>
      </c>
      <c r="Q17" t="s">
        <v>1876</v>
      </c>
      <c r="R17" t="s">
        <v>1875</v>
      </c>
      <c r="S17">
        <v>0</v>
      </c>
      <c r="T17" t="s">
        <v>1874</v>
      </c>
      <c r="U17">
        <v>67</v>
      </c>
      <c r="V17" t="s">
        <v>917</v>
      </c>
      <c r="W17" t="s">
        <v>1873</v>
      </c>
      <c r="X17" t="s">
        <v>1872</v>
      </c>
      <c r="Y17" t="s">
        <v>907</v>
      </c>
      <c r="Z17" t="s">
        <v>1871</v>
      </c>
      <c r="AA17" t="s">
        <v>1505</v>
      </c>
      <c r="AB17" s="5" t="s">
        <v>1870</v>
      </c>
      <c r="AC17" t="s">
        <v>1869</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373BA-1073-D64A-BDEA-2297819C48C4}">
  <dimension ref="A1:AN357"/>
  <sheetViews>
    <sheetView topLeftCell="A45" workbookViewId="0"/>
  </sheetViews>
  <sheetFormatPr baseColWidth="10" defaultColWidth="11" defaultRowHeight="16" x14ac:dyDescent="0.2"/>
  <cols>
    <col min="1" max="1" width="12.1640625" bestFit="1" customWidth="1"/>
    <col min="2" max="2" width="12.1640625" customWidth="1"/>
    <col min="3" max="3" width="53.33203125" bestFit="1" customWidth="1"/>
    <col min="4" max="4" width="12.1640625" customWidth="1"/>
    <col min="5" max="5" width="206.83203125" bestFit="1" customWidth="1"/>
    <col min="6" max="6" width="7" bestFit="1" customWidth="1"/>
    <col min="7" max="7" width="7.1640625" bestFit="1" customWidth="1"/>
    <col min="8" max="9" width="12.1640625" customWidth="1"/>
    <col min="10" max="10" width="10.1640625" bestFit="1" customWidth="1"/>
    <col min="11" max="11" width="11.1640625" bestFit="1" customWidth="1"/>
    <col min="12" max="12" width="12.5" bestFit="1" customWidth="1"/>
    <col min="14" max="14" width="40.6640625" bestFit="1" customWidth="1"/>
    <col min="15" max="15" width="8.5" bestFit="1" customWidth="1"/>
    <col min="16" max="16" width="29.33203125" bestFit="1" customWidth="1"/>
    <col min="17" max="17" width="9.83203125" bestFit="1" customWidth="1"/>
    <col min="18" max="18" width="16.5" bestFit="1" customWidth="1"/>
    <col min="19" max="19" width="25.5" bestFit="1" customWidth="1"/>
    <col min="20" max="20" width="62" bestFit="1" customWidth="1"/>
    <col min="21" max="21" width="12.1640625" bestFit="1" customWidth="1"/>
    <col min="22" max="22" width="28.6640625" bestFit="1" customWidth="1"/>
    <col min="23" max="23" width="91" bestFit="1" customWidth="1"/>
    <col min="24" max="24" width="72" bestFit="1" customWidth="1"/>
    <col min="25" max="25" width="17.6640625" bestFit="1" customWidth="1"/>
    <col min="26" max="26" width="17.1640625" bestFit="1" customWidth="1"/>
    <col min="27" max="27" width="31" bestFit="1" customWidth="1"/>
    <col min="28" max="28" width="27.33203125" bestFit="1" customWidth="1"/>
    <col min="29" max="29" width="22.1640625" bestFit="1" customWidth="1"/>
    <col min="30" max="30" width="26.1640625" bestFit="1" customWidth="1"/>
    <col min="31" max="31" width="25.1640625" bestFit="1" customWidth="1"/>
    <col min="32" max="32" width="255.83203125" bestFit="1" customWidth="1"/>
    <col min="33" max="33" width="4.83203125" bestFit="1" customWidth="1"/>
    <col min="34" max="34" width="8.6640625" bestFit="1" customWidth="1"/>
    <col min="35" max="35" width="14.5" bestFit="1" customWidth="1"/>
    <col min="36" max="36" width="12.83203125" bestFit="1" customWidth="1"/>
    <col min="37" max="37" width="44.5" bestFit="1" customWidth="1"/>
    <col min="38" max="38" width="13.6640625" bestFit="1" customWidth="1"/>
    <col min="39" max="39" width="12.83203125" bestFit="1" customWidth="1"/>
    <col min="40" max="40" width="17.33203125" bestFit="1" customWidth="1"/>
  </cols>
  <sheetData>
    <row r="1" spans="1:40" x14ac:dyDescent="0.2">
      <c r="A1" t="s">
        <v>35</v>
      </c>
      <c r="B1" t="s">
        <v>34</v>
      </c>
      <c r="C1" t="s">
        <v>1590</v>
      </c>
      <c r="D1" t="s">
        <v>1589</v>
      </c>
      <c r="E1" t="s">
        <v>1598</v>
      </c>
      <c r="F1" t="s">
        <v>1587</v>
      </c>
      <c r="G1" t="s">
        <v>8983</v>
      </c>
      <c r="J1" t="s">
        <v>1613</v>
      </c>
      <c r="K1" t="s">
        <v>1614</v>
      </c>
      <c r="L1" t="s">
        <v>866</v>
      </c>
      <c r="M1" t="s">
        <v>867</v>
      </c>
      <c r="N1" t="s">
        <v>868</v>
      </c>
      <c r="O1" t="s">
        <v>869</v>
      </c>
      <c r="P1" t="s">
        <v>870</v>
      </c>
      <c r="Q1" t="s">
        <v>871</v>
      </c>
      <c r="R1" t="s">
        <v>2991</v>
      </c>
      <c r="S1" t="s">
        <v>2990</v>
      </c>
      <c r="T1" t="s">
        <v>2989</v>
      </c>
      <c r="U1" t="s">
        <v>2992</v>
      </c>
      <c r="V1" t="s">
        <v>2988</v>
      </c>
      <c r="W1" t="s">
        <v>2987</v>
      </c>
      <c r="X1" t="s">
        <v>2986</v>
      </c>
      <c r="Y1" t="s">
        <v>2985</v>
      </c>
      <c r="Z1" t="s">
        <v>2984</v>
      </c>
      <c r="AA1" t="s">
        <v>881</v>
      </c>
      <c r="AB1" t="s">
        <v>882</v>
      </c>
      <c r="AC1" t="s">
        <v>883</v>
      </c>
      <c r="AD1" t="s">
        <v>884</v>
      </c>
      <c r="AE1" t="s">
        <v>2983</v>
      </c>
      <c r="AF1" t="s">
        <v>51</v>
      </c>
      <c r="AG1" t="s">
        <v>891</v>
      </c>
      <c r="AH1" t="s">
        <v>892</v>
      </c>
      <c r="AI1" t="s">
        <v>893</v>
      </c>
      <c r="AJ1" t="s">
        <v>894</v>
      </c>
      <c r="AK1" t="s">
        <v>898</v>
      </c>
      <c r="AL1" t="s">
        <v>886</v>
      </c>
      <c r="AM1" t="s">
        <v>889</v>
      </c>
      <c r="AN1" t="s">
        <v>890</v>
      </c>
    </row>
    <row r="2" spans="1:40" x14ac:dyDescent="0.2">
      <c r="A2">
        <v>988936.48380000005</v>
      </c>
      <c r="C2" t="str">
        <f>_xlfn.CONCAT(P2," - ",M2," - ",R2," [",O2,"]")</f>
        <v>Unnamed Channel - BC-582a - S6 [W5944.0]</v>
      </c>
      <c r="E2" t="str">
        <f>_xlfn.CONCAT(IF(ISBLANK(V2),"","Fish bearing: "&amp;V2&amp;". "),IF(ISBLANK(W2),"","Pipeline Crossing Method: "&amp;W2&amp;". "),IF(ISBLANK(X2),"","Vehicle Crossing Method: "&amp;X2&amp;". "))</f>
        <v xml:space="preserve">Fish bearing: No. Pipeline Crossing Method: Isolation if water present / Open-cut if dry or frozen to bottom. Vehicle Crossing Method: Ramp and Culvert. </v>
      </c>
      <c r="F2" t="s">
        <v>734</v>
      </c>
      <c r="G2" t="s">
        <v>734</v>
      </c>
      <c r="J2">
        <v>644016</v>
      </c>
      <c r="K2">
        <v>5500724</v>
      </c>
      <c r="L2" t="s">
        <v>1955</v>
      </c>
      <c r="M2" t="s">
        <v>2982</v>
      </c>
      <c r="N2" t="s">
        <v>2981</v>
      </c>
      <c r="O2" t="s">
        <v>2980</v>
      </c>
      <c r="P2" t="s">
        <v>1964</v>
      </c>
      <c r="Q2">
        <v>10</v>
      </c>
      <c r="R2" t="s">
        <v>1968</v>
      </c>
      <c r="S2" t="s">
        <v>1950</v>
      </c>
      <c r="T2" t="s">
        <v>1949</v>
      </c>
      <c r="U2">
        <v>988930</v>
      </c>
      <c r="V2" t="s">
        <v>917</v>
      </c>
      <c r="W2" t="s">
        <v>1948</v>
      </c>
      <c r="X2" t="s">
        <v>1947</v>
      </c>
      <c r="Y2" t="s">
        <v>917</v>
      </c>
      <c r="Z2" t="s">
        <v>917</v>
      </c>
      <c r="AA2">
        <v>10</v>
      </c>
      <c r="AB2">
        <v>4</v>
      </c>
      <c r="AC2" t="s">
        <v>324</v>
      </c>
      <c r="AD2" t="s">
        <v>1946</v>
      </c>
      <c r="AE2" t="s">
        <v>1986</v>
      </c>
      <c r="AF2" t="s">
        <v>2974</v>
      </c>
      <c r="AG2" t="s">
        <v>1945</v>
      </c>
      <c r="AH2" t="s">
        <v>1944</v>
      </c>
      <c r="AI2" s="4">
        <v>44407</v>
      </c>
      <c r="AJ2" t="s">
        <v>908</v>
      </c>
      <c r="AK2" t="s">
        <v>1967</v>
      </c>
    </row>
    <row r="3" spans="1:40" x14ac:dyDescent="0.2">
      <c r="A3">
        <v>989735.20559999999</v>
      </c>
      <c r="C3" t="str">
        <f t="shared" ref="C3:C66" si="0">_xlfn.CONCAT(P3," - ",M3," - ",R3," [",O3,"]")</f>
        <v>Unnamed Channel - BC-583 - S6 [W1608.3]</v>
      </c>
      <c r="E3" t="str">
        <f t="shared" ref="E3:E66" si="1">_xlfn.CONCAT(IF(ISBLANK(V3),"","Fish bearing: "&amp;V3&amp;". "),IF(ISBLANK(W3),"","Pipeline Crossing Method: "&amp;W3&amp;". "),IF(ISBLANK(X3),"","Vehicle Crossing Method: "&amp;X3&amp;". "))</f>
        <v xml:space="preserve">Fish bearing: No. Pipeline Crossing Method: Isolation if water present / Open-cut if dry or frozen to bottom. Vehicle Crossing Method: Ramp and Culvert. </v>
      </c>
      <c r="F3" t="s">
        <v>734</v>
      </c>
      <c r="G3" t="s">
        <v>734</v>
      </c>
      <c r="J3">
        <v>643677</v>
      </c>
      <c r="K3">
        <v>5500049</v>
      </c>
      <c r="L3" t="s">
        <v>1955</v>
      </c>
      <c r="M3" t="s">
        <v>2979</v>
      </c>
      <c r="O3" t="s">
        <v>2978</v>
      </c>
      <c r="P3" t="s">
        <v>1964</v>
      </c>
      <c r="Q3">
        <v>10</v>
      </c>
      <c r="R3" t="s">
        <v>1968</v>
      </c>
      <c r="S3" t="s">
        <v>1950</v>
      </c>
      <c r="T3" t="s">
        <v>1949</v>
      </c>
      <c r="U3">
        <v>989740</v>
      </c>
      <c r="V3" t="s">
        <v>917</v>
      </c>
      <c r="W3" t="s">
        <v>1948</v>
      </c>
      <c r="X3" t="s">
        <v>1947</v>
      </c>
      <c r="Y3" t="s">
        <v>917</v>
      </c>
      <c r="Z3" t="s">
        <v>917</v>
      </c>
      <c r="AA3">
        <v>10</v>
      </c>
      <c r="AB3">
        <v>4</v>
      </c>
      <c r="AC3" t="s">
        <v>324</v>
      </c>
      <c r="AD3" t="s">
        <v>1517</v>
      </c>
      <c r="AE3" t="s">
        <v>1986</v>
      </c>
      <c r="AF3" t="s">
        <v>2974</v>
      </c>
      <c r="AG3" t="s">
        <v>1945</v>
      </c>
      <c r="AH3" t="s">
        <v>1944</v>
      </c>
      <c r="AI3" s="4">
        <v>44407</v>
      </c>
      <c r="AJ3" t="s">
        <v>908</v>
      </c>
      <c r="AK3" t="s">
        <v>1956</v>
      </c>
    </row>
    <row r="4" spans="1:40" x14ac:dyDescent="0.2">
      <c r="A4">
        <v>990106.06480000005</v>
      </c>
      <c r="C4" t="str">
        <f t="shared" si="0"/>
        <v>Unnamed Channel - BC-583.1 - S6 [W5945.0]</v>
      </c>
      <c r="E4" t="str">
        <f t="shared" si="1"/>
        <v xml:space="preserve">Fish bearing: No. Pipeline Crossing Method: Isolation if water present / Open-cut if dry or frozen to bottom. Vehicle Crossing Method: Ramp and Culvert. </v>
      </c>
      <c r="F4" t="s">
        <v>734</v>
      </c>
      <c r="G4" t="s">
        <v>734</v>
      </c>
      <c r="J4">
        <v>643402</v>
      </c>
      <c r="K4">
        <v>5499802</v>
      </c>
      <c r="L4" t="s">
        <v>1955</v>
      </c>
      <c r="M4" t="s">
        <v>2977</v>
      </c>
      <c r="N4" t="s">
        <v>2976</v>
      </c>
      <c r="O4" t="s">
        <v>2975</v>
      </c>
      <c r="P4" t="s">
        <v>1964</v>
      </c>
      <c r="Q4">
        <v>10</v>
      </c>
      <c r="R4" t="s">
        <v>1968</v>
      </c>
      <c r="S4" t="s">
        <v>1950</v>
      </c>
      <c r="T4" t="s">
        <v>1949</v>
      </c>
      <c r="U4">
        <v>990270</v>
      </c>
      <c r="V4" t="s">
        <v>917</v>
      </c>
      <c r="W4" t="s">
        <v>1948</v>
      </c>
      <c r="X4" t="s">
        <v>1947</v>
      </c>
      <c r="Y4" t="s">
        <v>917</v>
      </c>
      <c r="Z4" t="s">
        <v>917</v>
      </c>
      <c r="AA4">
        <v>10</v>
      </c>
      <c r="AB4">
        <v>4</v>
      </c>
      <c r="AC4" t="s">
        <v>324</v>
      </c>
      <c r="AD4" t="s">
        <v>1946</v>
      </c>
      <c r="AE4" t="s">
        <v>1986</v>
      </c>
      <c r="AF4" t="s">
        <v>2974</v>
      </c>
      <c r="AG4" t="s">
        <v>1945</v>
      </c>
      <c r="AH4" t="s">
        <v>1944</v>
      </c>
      <c r="AI4" s="4">
        <v>44407</v>
      </c>
      <c r="AJ4" t="s">
        <v>908</v>
      </c>
      <c r="AK4" t="s">
        <v>1956</v>
      </c>
    </row>
    <row r="5" spans="1:40" x14ac:dyDescent="0.2">
      <c r="A5">
        <v>990466.81229999999</v>
      </c>
      <c r="C5" t="str">
        <f t="shared" si="0"/>
        <v>Unnamed Channel - BC-583a - S6 [W2067.1]</v>
      </c>
      <c r="E5" t="str">
        <f t="shared" si="1"/>
        <v xml:space="preserve">Fish bearing: No. Pipeline Crossing Method: Isolation if water present / Open-cut if dry or frozen to bottom. Vehicle Crossing Method: Ramp and Culvert. </v>
      </c>
      <c r="F5" t="s">
        <v>734</v>
      </c>
      <c r="G5" t="s">
        <v>734</v>
      </c>
      <c r="J5">
        <v>643101</v>
      </c>
      <c r="K5">
        <v>5499605</v>
      </c>
      <c r="L5" t="s">
        <v>1955</v>
      </c>
      <c r="M5" t="s">
        <v>2973</v>
      </c>
      <c r="N5" t="s">
        <v>2972</v>
      </c>
      <c r="O5" t="s">
        <v>2971</v>
      </c>
      <c r="P5" t="s">
        <v>1964</v>
      </c>
      <c r="Q5">
        <v>10</v>
      </c>
      <c r="R5" t="s">
        <v>1968</v>
      </c>
      <c r="S5" t="s">
        <v>1950</v>
      </c>
      <c r="T5" t="s">
        <v>1949</v>
      </c>
      <c r="U5">
        <v>990470</v>
      </c>
      <c r="V5" t="s">
        <v>917</v>
      </c>
      <c r="W5" t="s">
        <v>1948</v>
      </c>
      <c r="X5" t="s">
        <v>1947</v>
      </c>
      <c r="Y5" t="s">
        <v>917</v>
      </c>
      <c r="Z5" t="s">
        <v>917</v>
      </c>
      <c r="AA5">
        <v>10</v>
      </c>
      <c r="AB5">
        <v>4</v>
      </c>
      <c r="AC5" t="s">
        <v>324</v>
      </c>
      <c r="AD5" t="s">
        <v>1517</v>
      </c>
      <c r="AE5" t="s">
        <v>1986</v>
      </c>
      <c r="AJ5" t="s">
        <v>1505</v>
      </c>
      <c r="AK5" t="s">
        <v>1956</v>
      </c>
    </row>
    <row r="6" spans="1:40" x14ac:dyDescent="0.2">
      <c r="A6">
        <v>990595.60129999998</v>
      </c>
      <c r="C6" t="str">
        <f t="shared" si="0"/>
        <v>Unnamed Drainage - BC-583a.1 - NCD [W2084.2]</v>
      </c>
      <c r="E6" t="str">
        <f t="shared" si="1"/>
        <v xml:space="preserve">Fish bearing: No. Pipeline Crossing Method: Isolation if water present / Open-cut if dry or frozen to bottom. Vehicle Crossing Method: Ramp and Culvert. </v>
      </c>
      <c r="F6" t="s">
        <v>734</v>
      </c>
      <c r="G6" t="s">
        <v>734</v>
      </c>
      <c r="J6">
        <v>642991</v>
      </c>
      <c r="K6">
        <v>5499538</v>
      </c>
      <c r="L6" t="s">
        <v>1955</v>
      </c>
      <c r="M6" t="s">
        <v>2970</v>
      </c>
      <c r="O6" t="s">
        <v>2969</v>
      </c>
      <c r="P6" t="s">
        <v>1952</v>
      </c>
      <c r="Q6">
        <v>0</v>
      </c>
      <c r="R6" t="s">
        <v>1951</v>
      </c>
      <c r="S6" t="s">
        <v>1950</v>
      </c>
      <c r="T6" t="s">
        <v>1949</v>
      </c>
      <c r="U6">
        <v>990600</v>
      </c>
      <c r="V6" t="s">
        <v>917</v>
      </c>
      <c r="W6" t="s">
        <v>1948</v>
      </c>
      <c r="X6" t="s">
        <v>1947</v>
      </c>
      <c r="Y6" t="s">
        <v>917</v>
      </c>
      <c r="Z6" t="s">
        <v>917</v>
      </c>
      <c r="AA6">
        <v>0</v>
      </c>
      <c r="AB6">
        <v>0</v>
      </c>
      <c r="AC6" t="s">
        <v>324</v>
      </c>
      <c r="AD6" t="s">
        <v>1517</v>
      </c>
      <c r="AJ6" t="s">
        <v>1505</v>
      </c>
      <c r="AK6" t="s">
        <v>1943</v>
      </c>
    </row>
    <row r="7" spans="1:40" x14ac:dyDescent="0.2">
      <c r="A7">
        <v>990757.98919999995</v>
      </c>
      <c r="C7" t="str">
        <f t="shared" si="0"/>
        <v>Unnamed Channel - BC-583b - S6 [W2068.1]</v>
      </c>
      <c r="E7" t="str">
        <f t="shared" si="1"/>
        <v xml:space="preserve">Fish bearing: No. Pipeline Crossing Method: Isolation if water present / Open-cut if dry or frozen to bottom. Vehicle Crossing Method: Ramp and Culvert. </v>
      </c>
      <c r="F7" t="s">
        <v>734</v>
      </c>
      <c r="G7" t="s">
        <v>734</v>
      </c>
      <c r="J7">
        <v>642866</v>
      </c>
      <c r="K7">
        <v>5499436</v>
      </c>
      <c r="L7" t="s">
        <v>1955</v>
      </c>
      <c r="M7" t="s">
        <v>2968</v>
      </c>
      <c r="O7" t="s">
        <v>2967</v>
      </c>
      <c r="P7" t="s">
        <v>1964</v>
      </c>
      <c r="Q7">
        <v>10</v>
      </c>
      <c r="R7" t="s">
        <v>1968</v>
      </c>
      <c r="S7" t="s">
        <v>1950</v>
      </c>
      <c r="T7" t="s">
        <v>1949</v>
      </c>
      <c r="U7">
        <v>990760</v>
      </c>
      <c r="V7" t="s">
        <v>917</v>
      </c>
      <c r="W7" t="s">
        <v>1948</v>
      </c>
      <c r="X7" t="s">
        <v>1947</v>
      </c>
      <c r="Y7" t="s">
        <v>917</v>
      </c>
      <c r="Z7" t="s">
        <v>917</v>
      </c>
      <c r="AA7">
        <v>10</v>
      </c>
      <c r="AB7">
        <v>4</v>
      </c>
      <c r="AC7" t="s">
        <v>324</v>
      </c>
      <c r="AD7" t="s">
        <v>1517</v>
      </c>
      <c r="AE7" t="s">
        <v>1973</v>
      </c>
      <c r="AJ7" t="s">
        <v>1505</v>
      </c>
      <c r="AK7" t="s">
        <v>1956</v>
      </c>
    </row>
    <row r="8" spans="1:40" x14ac:dyDescent="0.2">
      <c r="A8">
        <v>990800.4142</v>
      </c>
      <c r="C8" t="str">
        <f t="shared" si="0"/>
        <v>Unnamed Drainage - BC-583b.1 - NCD [W5565.0]</v>
      </c>
      <c r="E8" t="str">
        <f t="shared" si="1"/>
        <v xml:space="preserve">Fish bearing: No. Pipeline Crossing Method: Isolation if water present / Open-cut if dry or frozen to bottom. Vehicle Crossing Method: Ramp and Culvert. </v>
      </c>
      <c r="F8" t="s">
        <v>734</v>
      </c>
      <c r="G8" t="s">
        <v>734</v>
      </c>
      <c r="J8">
        <v>642836</v>
      </c>
      <c r="K8">
        <v>5499406</v>
      </c>
      <c r="L8" t="s">
        <v>1955</v>
      </c>
      <c r="M8" t="s">
        <v>2966</v>
      </c>
      <c r="N8" t="s">
        <v>2965</v>
      </c>
      <c r="O8" t="s">
        <v>2964</v>
      </c>
      <c r="P8" t="s">
        <v>1952</v>
      </c>
      <c r="Q8">
        <v>0</v>
      </c>
      <c r="R8" t="s">
        <v>1951</v>
      </c>
      <c r="S8" t="s">
        <v>1950</v>
      </c>
      <c r="T8" t="s">
        <v>1949</v>
      </c>
      <c r="U8">
        <v>990800</v>
      </c>
      <c r="V8" t="s">
        <v>917</v>
      </c>
      <c r="W8" t="s">
        <v>1948</v>
      </c>
      <c r="X8" t="s">
        <v>1947</v>
      </c>
      <c r="Y8" t="s">
        <v>917</v>
      </c>
      <c r="Z8" t="s">
        <v>917</v>
      </c>
      <c r="AA8">
        <v>0</v>
      </c>
      <c r="AB8">
        <v>0</v>
      </c>
      <c r="AC8" t="s">
        <v>324</v>
      </c>
      <c r="AD8" t="s">
        <v>1946</v>
      </c>
      <c r="AJ8" t="s">
        <v>1505</v>
      </c>
      <c r="AK8" t="s">
        <v>1943</v>
      </c>
    </row>
    <row r="9" spans="1:40" x14ac:dyDescent="0.2">
      <c r="A9">
        <v>990858.39509999997</v>
      </c>
      <c r="C9" t="str">
        <f t="shared" si="0"/>
        <v>Unnamed Drainage - BC-583c - NCD [W5566.0]</v>
      </c>
      <c r="E9" t="str">
        <f t="shared" si="1"/>
        <v xml:space="preserve">Fish bearing: No. Pipeline Crossing Method: Isolation if water present / Open-cut if dry or frozen to bottom. Vehicle Crossing Method: Ramp and Culvert. </v>
      </c>
      <c r="F9" t="s">
        <v>734</v>
      </c>
      <c r="G9" t="s">
        <v>734</v>
      </c>
      <c r="J9">
        <v>642795</v>
      </c>
      <c r="K9">
        <v>5499365</v>
      </c>
      <c r="L9" t="s">
        <v>1955</v>
      </c>
      <c r="M9" t="s">
        <v>2963</v>
      </c>
      <c r="N9" t="s">
        <v>2962</v>
      </c>
      <c r="O9" t="s">
        <v>2961</v>
      </c>
      <c r="P9" t="s">
        <v>1952</v>
      </c>
      <c r="Q9">
        <v>0</v>
      </c>
      <c r="R9" t="s">
        <v>1951</v>
      </c>
      <c r="S9" t="s">
        <v>1950</v>
      </c>
      <c r="T9" t="s">
        <v>1949</v>
      </c>
      <c r="U9">
        <v>990860</v>
      </c>
      <c r="V9" t="s">
        <v>917</v>
      </c>
      <c r="W9" t="s">
        <v>1948</v>
      </c>
      <c r="X9" t="s">
        <v>1947</v>
      </c>
      <c r="Y9" t="s">
        <v>917</v>
      </c>
      <c r="Z9" t="s">
        <v>917</v>
      </c>
      <c r="AA9">
        <v>0</v>
      </c>
      <c r="AB9">
        <v>0</v>
      </c>
      <c r="AC9" t="s">
        <v>324</v>
      </c>
      <c r="AD9" t="s">
        <v>1946</v>
      </c>
      <c r="AJ9" t="s">
        <v>1505</v>
      </c>
      <c r="AK9" t="s">
        <v>1943</v>
      </c>
    </row>
    <row r="10" spans="1:40" x14ac:dyDescent="0.2">
      <c r="A10">
        <v>990962.00690000004</v>
      </c>
      <c r="C10" t="str">
        <f t="shared" si="0"/>
        <v>Unnamed Drainage - BC-583d - NCD [W5567.0]</v>
      </c>
      <c r="E10" t="str">
        <f t="shared" si="1"/>
        <v xml:space="preserve">Fish bearing: No. Pipeline Crossing Method: Isolation if water present / Open-cut if dry or frozen to bottom. Vehicle Crossing Method: Ramp and Culvert. </v>
      </c>
      <c r="F10" t="s">
        <v>734</v>
      </c>
      <c r="G10" t="s">
        <v>734</v>
      </c>
      <c r="J10">
        <v>642718</v>
      </c>
      <c r="K10">
        <v>5499296</v>
      </c>
      <c r="L10" t="s">
        <v>1955</v>
      </c>
      <c r="M10" t="s">
        <v>2960</v>
      </c>
      <c r="N10" t="s">
        <v>2959</v>
      </c>
      <c r="O10" t="s">
        <v>2958</v>
      </c>
      <c r="P10" t="s">
        <v>1952</v>
      </c>
      <c r="Q10">
        <v>0</v>
      </c>
      <c r="R10" t="s">
        <v>1951</v>
      </c>
      <c r="S10" t="s">
        <v>1950</v>
      </c>
      <c r="T10" t="s">
        <v>1949</v>
      </c>
      <c r="U10">
        <v>990960</v>
      </c>
      <c r="V10" t="s">
        <v>917</v>
      </c>
      <c r="W10" t="s">
        <v>1948</v>
      </c>
      <c r="X10" t="s">
        <v>1947</v>
      </c>
      <c r="Y10" t="s">
        <v>917</v>
      </c>
      <c r="Z10" t="s">
        <v>917</v>
      </c>
      <c r="AA10">
        <v>0</v>
      </c>
      <c r="AB10">
        <v>0</v>
      </c>
      <c r="AC10" t="s">
        <v>324</v>
      </c>
      <c r="AD10" t="s">
        <v>1946</v>
      </c>
      <c r="AJ10" t="s">
        <v>1505</v>
      </c>
      <c r="AK10" t="s">
        <v>1943</v>
      </c>
    </row>
    <row r="11" spans="1:40" x14ac:dyDescent="0.2">
      <c r="A11">
        <v>991089.91700000002</v>
      </c>
      <c r="C11" t="str">
        <f t="shared" si="0"/>
        <v>Unnamed Channel - BC-584 - S6 [W1609.4]</v>
      </c>
      <c r="E11" t="str">
        <f t="shared" si="1"/>
        <v xml:space="preserve">Fish bearing: No. Pipeline Crossing Method: Isolation if water present / Open-cut if dry or frozen to bottom. Vehicle Crossing Method: Ramp and Culvert. </v>
      </c>
      <c r="F11" t="s">
        <v>734</v>
      </c>
      <c r="G11" t="s">
        <v>734</v>
      </c>
      <c r="J11">
        <v>642603</v>
      </c>
      <c r="K11">
        <v>5499240</v>
      </c>
      <c r="L11" t="s">
        <v>1955</v>
      </c>
      <c r="M11" t="s">
        <v>2957</v>
      </c>
      <c r="O11" t="s">
        <v>2956</v>
      </c>
      <c r="P11" t="s">
        <v>1964</v>
      </c>
      <c r="Q11">
        <v>10</v>
      </c>
      <c r="R11" t="s">
        <v>1968</v>
      </c>
      <c r="S11" t="s">
        <v>1950</v>
      </c>
      <c r="T11" t="s">
        <v>1949</v>
      </c>
      <c r="U11">
        <v>991090</v>
      </c>
      <c r="V11" t="s">
        <v>917</v>
      </c>
      <c r="W11" t="s">
        <v>1948</v>
      </c>
      <c r="X11" t="s">
        <v>1947</v>
      </c>
      <c r="Y11" t="s">
        <v>917</v>
      </c>
      <c r="Z11" t="s">
        <v>917</v>
      </c>
      <c r="AA11">
        <v>10</v>
      </c>
      <c r="AB11">
        <v>4</v>
      </c>
      <c r="AC11" t="s">
        <v>324</v>
      </c>
      <c r="AD11" t="s">
        <v>1517</v>
      </c>
      <c r="AE11" t="s">
        <v>1973</v>
      </c>
      <c r="AJ11" t="s">
        <v>1505</v>
      </c>
      <c r="AK11" t="s">
        <v>1956</v>
      </c>
    </row>
    <row r="12" spans="1:40" x14ac:dyDescent="0.2">
      <c r="A12">
        <v>991151.18669999996</v>
      </c>
      <c r="C12" t="str">
        <f t="shared" si="0"/>
        <v>Unnamed Channel - BC-584.1 - S6 [W5568.0]</v>
      </c>
      <c r="E12" t="str">
        <f t="shared" si="1"/>
        <v xml:space="preserve">Fish bearing: No. Pipeline Crossing Method: Isolation if water present / Open-cut if dry or frozen to bottom. Vehicle Crossing Method: Ramp and Culvert. </v>
      </c>
      <c r="F12" t="s">
        <v>734</v>
      </c>
      <c r="G12" t="s">
        <v>734</v>
      </c>
      <c r="J12">
        <v>642548</v>
      </c>
      <c r="K12">
        <v>5499213</v>
      </c>
      <c r="L12" t="s">
        <v>1955</v>
      </c>
      <c r="M12" t="s">
        <v>2955</v>
      </c>
      <c r="N12" t="s">
        <v>2954</v>
      </c>
      <c r="O12" t="s">
        <v>2953</v>
      </c>
      <c r="P12" t="s">
        <v>1964</v>
      </c>
      <c r="Q12">
        <v>10</v>
      </c>
      <c r="R12" t="s">
        <v>1968</v>
      </c>
      <c r="S12" t="s">
        <v>1950</v>
      </c>
      <c r="T12" t="s">
        <v>1949</v>
      </c>
      <c r="U12">
        <v>991150</v>
      </c>
      <c r="V12" t="s">
        <v>917</v>
      </c>
      <c r="W12" t="s">
        <v>1948</v>
      </c>
      <c r="X12" t="s">
        <v>1947</v>
      </c>
      <c r="Y12" t="s">
        <v>917</v>
      </c>
      <c r="Z12" t="s">
        <v>917</v>
      </c>
      <c r="AA12">
        <v>10</v>
      </c>
      <c r="AB12">
        <v>4</v>
      </c>
      <c r="AC12" t="s">
        <v>324</v>
      </c>
      <c r="AD12" t="s">
        <v>1946</v>
      </c>
      <c r="AE12" t="s">
        <v>1986</v>
      </c>
      <c r="AJ12" t="s">
        <v>1505</v>
      </c>
      <c r="AK12" t="s">
        <v>1967</v>
      </c>
    </row>
    <row r="13" spans="1:40" x14ac:dyDescent="0.2">
      <c r="A13">
        <v>991228.10820000002</v>
      </c>
      <c r="C13" t="str">
        <f t="shared" si="0"/>
        <v>Unnamed Drainage - BC-584.2 - NCD [W5569.0]</v>
      </c>
      <c r="E13" t="str">
        <f t="shared" si="1"/>
        <v xml:space="preserve">Fish bearing: No. Pipeline Crossing Method: Isolation if water present / Open-cut if dry or frozen to bottom. Vehicle Crossing Method: Ramp and Culvert. </v>
      </c>
      <c r="F13" t="s">
        <v>734</v>
      </c>
      <c r="G13" t="s">
        <v>734</v>
      </c>
      <c r="J13">
        <v>642479</v>
      </c>
      <c r="K13">
        <v>5499179</v>
      </c>
      <c r="L13" t="s">
        <v>1955</v>
      </c>
      <c r="M13" t="s">
        <v>2952</v>
      </c>
      <c r="N13" t="s">
        <v>2951</v>
      </c>
      <c r="O13" t="s">
        <v>2950</v>
      </c>
      <c r="P13" t="s">
        <v>1952</v>
      </c>
      <c r="Q13">
        <v>0</v>
      </c>
      <c r="R13" t="s">
        <v>1951</v>
      </c>
      <c r="S13" t="s">
        <v>1950</v>
      </c>
      <c r="T13" t="s">
        <v>1949</v>
      </c>
      <c r="U13">
        <v>991230</v>
      </c>
      <c r="V13" t="s">
        <v>917</v>
      </c>
      <c r="W13" t="s">
        <v>1948</v>
      </c>
      <c r="X13" t="s">
        <v>1947</v>
      </c>
      <c r="Y13" t="s">
        <v>917</v>
      </c>
      <c r="Z13" t="s">
        <v>917</v>
      </c>
      <c r="AA13">
        <v>0</v>
      </c>
      <c r="AB13">
        <v>0</v>
      </c>
      <c r="AC13" t="s">
        <v>324</v>
      </c>
      <c r="AD13" t="s">
        <v>1946</v>
      </c>
      <c r="AJ13" t="s">
        <v>1505</v>
      </c>
      <c r="AK13" t="s">
        <v>1943</v>
      </c>
    </row>
    <row r="14" spans="1:40" x14ac:dyDescent="0.2">
      <c r="A14">
        <v>991337.23190000001</v>
      </c>
      <c r="C14" t="str">
        <f t="shared" si="0"/>
        <v>Unnamed Drainage - BC-584a - NCD [W5570.0]</v>
      </c>
      <c r="E14" t="str">
        <f t="shared" si="1"/>
        <v xml:space="preserve">Fish bearing: No. Pipeline Crossing Method: Isolation if water present / Open-cut if dry or frozen to bottom. Vehicle Crossing Method: Ramp and Culvert. </v>
      </c>
      <c r="F14" t="s">
        <v>734</v>
      </c>
      <c r="G14" t="s">
        <v>734</v>
      </c>
      <c r="J14">
        <v>642381</v>
      </c>
      <c r="K14">
        <v>5499131</v>
      </c>
      <c r="L14" t="s">
        <v>1955</v>
      </c>
      <c r="M14" t="s">
        <v>2949</v>
      </c>
      <c r="N14" t="s">
        <v>2948</v>
      </c>
      <c r="O14" t="s">
        <v>2947</v>
      </c>
      <c r="P14" t="s">
        <v>1952</v>
      </c>
      <c r="Q14">
        <v>0</v>
      </c>
      <c r="R14" t="s">
        <v>1951</v>
      </c>
      <c r="S14" t="s">
        <v>1950</v>
      </c>
      <c r="T14" t="s">
        <v>1949</v>
      </c>
      <c r="U14">
        <v>991340</v>
      </c>
      <c r="V14" t="s">
        <v>917</v>
      </c>
      <c r="W14" t="s">
        <v>1948</v>
      </c>
      <c r="X14" t="s">
        <v>1947</v>
      </c>
      <c r="Y14" t="s">
        <v>917</v>
      </c>
      <c r="Z14" t="s">
        <v>917</v>
      </c>
      <c r="AA14">
        <v>0</v>
      </c>
      <c r="AB14">
        <v>0</v>
      </c>
      <c r="AC14" t="s">
        <v>324</v>
      </c>
      <c r="AD14" t="s">
        <v>1946</v>
      </c>
      <c r="AJ14" t="s">
        <v>1505</v>
      </c>
      <c r="AK14" t="s">
        <v>1943</v>
      </c>
    </row>
    <row r="15" spans="1:40" x14ac:dyDescent="0.2">
      <c r="A15">
        <v>991369.43409999995</v>
      </c>
      <c r="C15" t="str">
        <f t="shared" si="0"/>
        <v>Unnamed Drainage - BC-584b - NCD [W5571.0]</v>
      </c>
      <c r="E15" t="str">
        <f t="shared" si="1"/>
        <v xml:space="preserve">Fish bearing: No. Pipeline Crossing Method: Isolation if water present / Open-cut if dry or frozen to bottom. Vehicle Crossing Method: Ramp and Culvert. </v>
      </c>
      <c r="F15" t="s">
        <v>734</v>
      </c>
      <c r="G15" t="s">
        <v>734</v>
      </c>
      <c r="J15">
        <v>642352</v>
      </c>
      <c r="K15">
        <v>5499117</v>
      </c>
      <c r="L15" t="s">
        <v>1955</v>
      </c>
      <c r="M15" t="s">
        <v>2946</v>
      </c>
      <c r="N15" t="s">
        <v>2945</v>
      </c>
      <c r="O15" t="s">
        <v>2944</v>
      </c>
      <c r="P15" t="s">
        <v>1952</v>
      </c>
      <c r="Q15">
        <v>0</v>
      </c>
      <c r="R15" t="s">
        <v>1951</v>
      </c>
      <c r="S15" t="s">
        <v>1950</v>
      </c>
      <c r="T15" t="s">
        <v>1949</v>
      </c>
      <c r="U15">
        <v>991370</v>
      </c>
      <c r="V15" t="s">
        <v>917</v>
      </c>
      <c r="W15" t="s">
        <v>1948</v>
      </c>
      <c r="X15" t="s">
        <v>1947</v>
      </c>
      <c r="Y15" t="s">
        <v>917</v>
      </c>
      <c r="Z15" t="s">
        <v>917</v>
      </c>
      <c r="AA15">
        <v>0</v>
      </c>
      <c r="AB15">
        <v>0</v>
      </c>
      <c r="AC15" t="s">
        <v>324</v>
      </c>
      <c r="AD15" t="s">
        <v>1946</v>
      </c>
      <c r="AJ15" t="s">
        <v>1505</v>
      </c>
      <c r="AK15" t="s">
        <v>1943</v>
      </c>
    </row>
    <row r="16" spans="1:40" x14ac:dyDescent="0.2">
      <c r="A16">
        <v>991616.42240000004</v>
      </c>
      <c r="C16" t="str">
        <f t="shared" si="0"/>
        <v>Unnamed Channel - BC-585 - S6 [W1610.4]</v>
      </c>
      <c r="E16" t="str">
        <f t="shared" si="1"/>
        <v xml:space="preserve">Fish bearing: No. Pipeline Crossing Method: Isolation if water present / Open-cut if dry or frozen to bottom. Vehicle Crossing Method: Ramp and Culvert. </v>
      </c>
      <c r="F16" t="s">
        <v>734</v>
      </c>
      <c r="G16" t="s">
        <v>734</v>
      </c>
      <c r="J16">
        <v>642122</v>
      </c>
      <c r="K16">
        <v>5499037</v>
      </c>
      <c r="L16" t="s">
        <v>1955</v>
      </c>
      <c r="M16" t="s">
        <v>2943</v>
      </c>
      <c r="O16" t="s">
        <v>2942</v>
      </c>
      <c r="P16" t="s">
        <v>1964</v>
      </c>
      <c r="Q16">
        <v>10</v>
      </c>
      <c r="R16" t="s">
        <v>1968</v>
      </c>
      <c r="S16" t="s">
        <v>1950</v>
      </c>
      <c r="T16" t="s">
        <v>1949</v>
      </c>
      <c r="U16">
        <v>991620</v>
      </c>
      <c r="V16" t="s">
        <v>917</v>
      </c>
      <c r="W16" t="s">
        <v>1948</v>
      </c>
      <c r="X16" t="s">
        <v>1947</v>
      </c>
      <c r="Y16" t="s">
        <v>917</v>
      </c>
      <c r="Z16" t="s">
        <v>917</v>
      </c>
      <c r="AA16">
        <v>10</v>
      </c>
      <c r="AB16">
        <v>4</v>
      </c>
      <c r="AC16" t="s">
        <v>324</v>
      </c>
      <c r="AD16" t="s">
        <v>1517</v>
      </c>
      <c r="AE16" t="s">
        <v>1986</v>
      </c>
      <c r="AJ16" t="s">
        <v>1505</v>
      </c>
      <c r="AK16" t="s">
        <v>1956</v>
      </c>
    </row>
    <row r="17" spans="1:40" x14ac:dyDescent="0.2">
      <c r="A17">
        <v>991938.40599999996</v>
      </c>
      <c r="C17" t="str">
        <f t="shared" si="0"/>
        <v>Unnamed Channel - BC-585a - S6 [W1611.4]</v>
      </c>
      <c r="E17" t="str">
        <f t="shared" si="1"/>
        <v xml:space="preserve">Fish bearing: No. Pipeline Crossing Method: Isolation if water present / Open-cut if dry or frozen to bottom. Vehicle Crossing Method: Ramp and Culvert. </v>
      </c>
      <c r="F17" t="s">
        <v>734</v>
      </c>
      <c r="G17" t="s">
        <v>734</v>
      </c>
      <c r="J17">
        <v>641883</v>
      </c>
      <c r="K17">
        <v>5498822</v>
      </c>
      <c r="L17" t="s">
        <v>1955</v>
      </c>
      <c r="M17" t="s">
        <v>2941</v>
      </c>
      <c r="O17" t="s">
        <v>2940</v>
      </c>
      <c r="P17" t="s">
        <v>1964</v>
      </c>
      <c r="Q17">
        <v>10</v>
      </c>
      <c r="R17" t="s">
        <v>1968</v>
      </c>
      <c r="S17" t="s">
        <v>1950</v>
      </c>
      <c r="T17" t="s">
        <v>1949</v>
      </c>
      <c r="U17">
        <v>991940</v>
      </c>
      <c r="V17" t="s">
        <v>917</v>
      </c>
      <c r="W17" t="s">
        <v>1948</v>
      </c>
      <c r="X17" t="s">
        <v>1947</v>
      </c>
      <c r="Y17" t="s">
        <v>917</v>
      </c>
      <c r="Z17" t="s">
        <v>917</v>
      </c>
      <c r="AA17">
        <v>10</v>
      </c>
      <c r="AB17">
        <v>4</v>
      </c>
      <c r="AC17" t="s">
        <v>324</v>
      </c>
      <c r="AD17" t="s">
        <v>1517</v>
      </c>
      <c r="AE17" t="s">
        <v>1986</v>
      </c>
      <c r="AJ17" t="s">
        <v>1505</v>
      </c>
      <c r="AK17" t="s">
        <v>1956</v>
      </c>
    </row>
    <row r="18" spans="1:40" x14ac:dyDescent="0.2">
      <c r="A18">
        <v>992143.64650000003</v>
      </c>
      <c r="C18" t="str">
        <f t="shared" si="0"/>
        <v>Unnamed Channel - BC-585b - S6 [W1612.3]</v>
      </c>
      <c r="E18" t="str">
        <f t="shared" si="1"/>
        <v xml:space="preserve">Fish bearing: No. Pipeline Crossing Method: Isolation if water present / Open-cut if dry or frozen to bottom. Vehicle Crossing Method: Ramp and Culvert. </v>
      </c>
      <c r="F18" t="s">
        <v>734</v>
      </c>
      <c r="G18" t="s">
        <v>734</v>
      </c>
      <c r="J18">
        <v>641730</v>
      </c>
      <c r="K18">
        <v>5498686</v>
      </c>
      <c r="L18" t="s">
        <v>1955</v>
      </c>
      <c r="M18" t="s">
        <v>2939</v>
      </c>
      <c r="O18" t="s">
        <v>2938</v>
      </c>
      <c r="P18" t="s">
        <v>1964</v>
      </c>
      <c r="Q18">
        <v>10</v>
      </c>
      <c r="R18" t="s">
        <v>1968</v>
      </c>
      <c r="S18" t="s">
        <v>1950</v>
      </c>
      <c r="T18" t="s">
        <v>1949</v>
      </c>
      <c r="U18">
        <v>992140</v>
      </c>
      <c r="V18" t="s">
        <v>917</v>
      </c>
      <c r="W18" t="s">
        <v>1948</v>
      </c>
      <c r="X18" t="s">
        <v>1947</v>
      </c>
      <c r="Y18" t="s">
        <v>917</v>
      </c>
      <c r="Z18" t="s">
        <v>917</v>
      </c>
      <c r="AA18">
        <v>10</v>
      </c>
      <c r="AB18">
        <v>4</v>
      </c>
      <c r="AC18" t="s">
        <v>324</v>
      </c>
      <c r="AD18" t="s">
        <v>1517</v>
      </c>
      <c r="AE18" t="s">
        <v>1986</v>
      </c>
      <c r="AJ18" t="s">
        <v>1505</v>
      </c>
      <c r="AK18" t="s">
        <v>1956</v>
      </c>
    </row>
    <row r="19" spans="1:40" x14ac:dyDescent="0.2">
      <c r="A19">
        <v>992319.00890000002</v>
      </c>
      <c r="C19" t="str">
        <f t="shared" si="0"/>
        <v>Unnamed Channel - BC-586 - S6 [W1613.3]</v>
      </c>
      <c r="E19" t="str">
        <f t="shared" si="1"/>
        <v xml:space="preserve">Fish bearing: No. Pipeline Crossing Method: Isolation if water present / Open-cut if dry or frozen to bottom. Vehicle Crossing Method: Ramp and Culvert. </v>
      </c>
      <c r="F19" t="s">
        <v>734</v>
      </c>
      <c r="G19" t="s">
        <v>734</v>
      </c>
      <c r="J19">
        <v>641606</v>
      </c>
      <c r="K19">
        <v>5498562</v>
      </c>
      <c r="L19" t="s">
        <v>1955</v>
      </c>
      <c r="M19" t="s">
        <v>2937</v>
      </c>
      <c r="O19" t="s">
        <v>2936</v>
      </c>
      <c r="P19" t="s">
        <v>1964</v>
      </c>
      <c r="Q19">
        <v>10</v>
      </c>
      <c r="R19" t="s">
        <v>1968</v>
      </c>
      <c r="S19" t="s">
        <v>1950</v>
      </c>
      <c r="T19" t="s">
        <v>1949</v>
      </c>
      <c r="U19">
        <v>992320</v>
      </c>
      <c r="V19" t="s">
        <v>917</v>
      </c>
      <c r="W19" t="s">
        <v>1948</v>
      </c>
      <c r="X19" t="s">
        <v>1947</v>
      </c>
      <c r="Y19" t="s">
        <v>917</v>
      </c>
      <c r="Z19" t="s">
        <v>917</v>
      </c>
      <c r="AA19">
        <v>10</v>
      </c>
      <c r="AB19">
        <v>4</v>
      </c>
      <c r="AC19" t="s">
        <v>324</v>
      </c>
      <c r="AD19" t="s">
        <v>1517</v>
      </c>
      <c r="AE19" t="s">
        <v>1986</v>
      </c>
      <c r="AJ19" t="s">
        <v>1505</v>
      </c>
      <c r="AK19" t="s">
        <v>1956</v>
      </c>
    </row>
    <row r="20" spans="1:40" x14ac:dyDescent="0.2">
      <c r="A20">
        <v>992402.44750000001</v>
      </c>
      <c r="C20" t="str">
        <f t="shared" si="0"/>
        <v>Unnamed Channel - BC-586a - S6 [W5715.0]</v>
      </c>
      <c r="E20" t="str">
        <f t="shared" si="1"/>
        <v xml:space="preserve">Fish bearing: No. Pipeline Crossing Method: Isolation if water present / Open-cut if dry or frozen to bottom. Vehicle Crossing Method: Ramp and Culvert. </v>
      </c>
      <c r="F20" t="s">
        <v>734</v>
      </c>
      <c r="G20" t="s">
        <v>734</v>
      </c>
      <c r="J20">
        <v>641547</v>
      </c>
      <c r="K20">
        <v>5498503</v>
      </c>
      <c r="L20" t="s">
        <v>1955</v>
      </c>
      <c r="M20" t="s">
        <v>2935</v>
      </c>
      <c r="N20" t="s">
        <v>2934</v>
      </c>
      <c r="O20" t="s">
        <v>2933</v>
      </c>
      <c r="P20" t="s">
        <v>1964</v>
      </c>
      <c r="Q20">
        <v>10</v>
      </c>
      <c r="R20" t="s">
        <v>1968</v>
      </c>
      <c r="S20" t="s">
        <v>1950</v>
      </c>
      <c r="T20" t="s">
        <v>1949</v>
      </c>
      <c r="U20">
        <v>992400</v>
      </c>
      <c r="V20" t="s">
        <v>917</v>
      </c>
      <c r="W20" t="s">
        <v>1948</v>
      </c>
      <c r="X20" t="s">
        <v>1947</v>
      </c>
      <c r="Y20" t="s">
        <v>917</v>
      </c>
      <c r="Z20" t="s">
        <v>917</v>
      </c>
      <c r="AA20">
        <v>10</v>
      </c>
      <c r="AB20">
        <v>4</v>
      </c>
      <c r="AC20" t="s">
        <v>324</v>
      </c>
      <c r="AD20" t="s">
        <v>1946</v>
      </c>
      <c r="AE20" t="s">
        <v>1986</v>
      </c>
      <c r="AJ20" t="s">
        <v>1505</v>
      </c>
      <c r="AK20" t="s">
        <v>1967</v>
      </c>
    </row>
    <row r="21" spans="1:40" x14ac:dyDescent="0.2">
      <c r="A21">
        <v>992960.35510000004</v>
      </c>
      <c r="C21" t="str">
        <f t="shared" si="0"/>
        <v>Dry Gulch - BC-587 - NCD [W1614.3]</v>
      </c>
      <c r="E21" t="str">
        <f t="shared" si="1"/>
        <v xml:space="preserve">Fish bearing: No. Pipeline Crossing Method: Trenchless (HDD). Vehicle Crossing Method: Regulatory approved crossing method. </v>
      </c>
      <c r="F21" t="s">
        <v>734</v>
      </c>
      <c r="G21" t="s">
        <v>734</v>
      </c>
      <c r="J21">
        <v>641152</v>
      </c>
      <c r="K21">
        <v>5498109</v>
      </c>
      <c r="L21" t="s">
        <v>1955</v>
      </c>
      <c r="M21" t="s">
        <v>2932</v>
      </c>
      <c r="O21" t="s">
        <v>2931</v>
      </c>
      <c r="P21" t="s">
        <v>2930</v>
      </c>
      <c r="Q21">
        <v>0</v>
      </c>
      <c r="R21" t="s">
        <v>1951</v>
      </c>
      <c r="S21" t="s">
        <v>1950</v>
      </c>
      <c r="T21" t="s">
        <v>1949</v>
      </c>
      <c r="U21">
        <v>992960</v>
      </c>
      <c r="V21" t="s">
        <v>917</v>
      </c>
      <c r="W21" t="s">
        <v>2929</v>
      </c>
      <c r="X21" t="s">
        <v>2928</v>
      </c>
      <c r="Y21" t="s">
        <v>917</v>
      </c>
      <c r="Z21" t="s">
        <v>917</v>
      </c>
      <c r="AA21">
        <v>0</v>
      </c>
      <c r="AB21">
        <v>0</v>
      </c>
      <c r="AC21" t="s">
        <v>324</v>
      </c>
      <c r="AD21" t="s">
        <v>1517</v>
      </c>
      <c r="AG21" t="s">
        <v>1945</v>
      </c>
      <c r="AH21" t="s">
        <v>1944</v>
      </c>
      <c r="AI21" s="4">
        <v>44512</v>
      </c>
      <c r="AJ21" t="s">
        <v>908</v>
      </c>
      <c r="AK21" t="s">
        <v>2036</v>
      </c>
    </row>
    <row r="22" spans="1:40" x14ac:dyDescent="0.2">
      <c r="A22">
        <v>993283.50340000005</v>
      </c>
      <c r="C22" t="str">
        <f t="shared" si="0"/>
        <v>Unnamed Channel - BC-587a - S6 [W5716.0]</v>
      </c>
      <c r="E22" t="str">
        <f t="shared" si="1"/>
        <v xml:space="preserve">Fish bearing: No. Pipeline Crossing Method: Isolation if water present / Open-cut if dry or frozen to bottom. Vehicle Crossing Method: Ramp and Culvert. </v>
      </c>
      <c r="F22" t="s">
        <v>734</v>
      </c>
      <c r="G22" t="s">
        <v>734</v>
      </c>
      <c r="J22">
        <v>640923</v>
      </c>
      <c r="K22">
        <v>5497881</v>
      </c>
      <c r="L22" t="s">
        <v>1955</v>
      </c>
      <c r="M22" t="s">
        <v>2927</v>
      </c>
      <c r="N22" t="s">
        <v>2926</v>
      </c>
      <c r="O22" t="s">
        <v>2925</v>
      </c>
      <c r="P22" t="s">
        <v>1964</v>
      </c>
      <c r="Q22">
        <v>10</v>
      </c>
      <c r="R22" t="s">
        <v>1968</v>
      </c>
      <c r="S22" t="s">
        <v>1950</v>
      </c>
      <c r="T22" t="s">
        <v>1949</v>
      </c>
      <c r="U22">
        <v>993280</v>
      </c>
      <c r="V22" t="s">
        <v>917</v>
      </c>
      <c r="W22" t="s">
        <v>1948</v>
      </c>
      <c r="X22" t="s">
        <v>1947</v>
      </c>
      <c r="Y22" t="s">
        <v>917</v>
      </c>
      <c r="Z22" t="s">
        <v>917</v>
      </c>
      <c r="AA22">
        <v>10</v>
      </c>
      <c r="AB22">
        <v>4</v>
      </c>
      <c r="AC22" t="s">
        <v>324</v>
      </c>
      <c r="AD22" t="s">
        <v>1946</v>
      </c>
      <c r="AE22" t="s">
        <v>1986</v>
      </c>
      <c r="AJ22" t="s">
        <v>1505</v>
      </c>
      <c r="AK22" t="s">
        <v>1967</v>
      </c>
    </row>
    <row r="23" spans="1:40" x14ac:dyDescent="0.2">
      <c r="A23">
        <v>994129.29449999996</v>
      </c>
      <c r="C23" t="str">
        <f t="shared" si="0"/>
        <v>Unnamed Drainage - BC-587b - NCD [W5717.0]</v>
      </c>
      <c r="E23" t="str">
        <f t="shared" si="1"/>
        <v xml:space="preserve">Fish bearing: No. Pipeline Crossing Method: Isolation if water present / Open-cut if dry or frozen to bottom. Vehicle Crossing Method: Ramp and Culvert. </v>
      </c>
      <c r="F23" t="s">
        <v>734</v>
      </c>
      <c r="G23" t="s">
        <v>734</v>
      </c>
      <c r="J23">
        <v>640292</v>
      </c>
      <c r="K23">
        <v>5497323</v>
      </c>
      <c r="L23" t="s">
        <v>1955</v>
      </c>
      <c r="M23" t="s">
        <v>2924</v>
      </c>
      <c r="N23" t="s">
        <v>2923</v>
      </c>
      <c r="O23" t="s">
        <v>2922</v>
      </c>
      <c r="P23" t="s">
        <v>1952</v>
      </c>
      <c r="Q23">
        <v>0</v>
      </c>
      <c r="R23" t="s">
        <v>1951</v>
      </c>
      <c r="S23" t="s">
        <v>1950</v>
      </c>
      <c r="T23" t="s">
        <v>1949</v>
      </c>
      <c r="U23">
        <v>994120</v>
      </c>
      <c r="V23" t="s">
        <v>917</v>
      </c>
      <c r="W23" t="s">
        <v>1948</v>
      </c>
      <c r="X23" t="s">
        <v>1947</v>
      </c>
      <c r="Y23" t="s">
        <v>917</v>
      </c>
      <c r="Z23" t="s">
        <v>917</v>
      </c>
      <c r="AA23">
        <v>0</v>
      </c>
      <c r="AB23">
        <v>0</v>
      </c>
      <c r="AC23" t="s">
        <v>324</v>
      </c>
      <c r="AD23" t="s">
        <v>1946</v>
      </c>
      <c r="AJ23" t="s">
        <v>1505</v>
      </c>
      <c r="AK23" t="s">
        <v>1943</v>
      </c>
    </row>
    <row r="24" spans="1:40" x14ac:dyDescent="0.2">
      <c r="A24">
        <v>994187.59519999998</v>
      </c>
      <c r="C24" t="str">
        <f t="shared" si="0"/>
        <v>Unnamed Channel - BC-587c - S4* [W5718.0]</v>
      </c>
      <c r="E24" t="str">
        <f t="shared" si="1"/>
        <v xml:space="preserve">Fish bearing: Yes. Pipeline Crossing Method: Isolation with fish salvage if flowing / Open-cut if dry or frozen to bottom. Vehicle Crossing Method: Clear-Span Bridge or other regulatory approved crossing method. </v>
      </c>
      <c r="F24" t="s">
        <v>734</v>
      </c>
      <c r="G24" t="s">
        <v>734</v>
      </c>
      <c r="J24">
        <v>640244</v>
      </c>
      <c r="K24">
        <v>5497290</v>
      </c>
      <c r="L24" t="s">
        <v>1955</v>
      </c>
      <c r="M24" t="s">
        <v>2921</v>
      </c>
      <c r="O24" t="s">
        <v>2920</v>
      </c>
      <c r="P24" t="s">
        <v>1964</v>
      </c>
      <c r="Q24">
        <v>15</v>
      </c>
      <c r="R24" t="s">
        <v>1963</v>
      </c>
      <c r="S24" t="s">
        <v>2915</v>
      </c>
      <c r="T24" t="s">
        <v>2919</v>
      </c>
      <c r="U24">
        <v>994180</v>
      </c>
      <c r="V24" t="s">
        <v>324</v>
      </c>
      <c r="W24" t="s">
        <v>2404</v>
      </c>
      <c r="X24" t="s">
        <v>1987</v>
      </c>
      <c r="Y24" t="s">
        <v>324</v>
      </c>
      <c r="Z24" t="s">
        <v>917</v>
      </c>
      <c r="AA24">
        <v>10</v>
      </c>
      <c r="AB24">
        <v>7</v>
      </c>
      <c r="AC24" t="s">
        <v>324</v>
      </c>
      <c r="AD24" t="s">
        <v>1517</v>
      </c>
      <c r="AE24" t="s">
        <v>1986</v>
      </c>
      <c r="AG24" t="s">
        <v>1945</v>
      </c>
      <c r="AH24" t="s">
        <v>1944</v>
      </c>
      <c r="AI24" s="4">
        <v>44512</v>
      </c>
      <c r="AJ24" t="s">
        <v>908</v>
      </c>
      <c r="AK24" t="s">
        <v>1956</v>
      </c>
    </row>
    <row r="25" spans="1:40" x14ac:dyDescent="0.2">
      <c r="A25">
        <v>994252.75690000004</v>
      </c>
      <c r="C25" t="str">
        <f t="shared" si="0"/>
        <v>Fallslake Creek - BC-588 - S3 [W1615.3]</v>
      </c>
      <c r="E25" t="str">
        <f t="shared" si="1"/>
        <v xml:space="preserve">Fish bearing: Yes. Pipeline Crossing Method: Isolation with fish salvage and water quality monitoring (1). Vehicle Crossing Method: Clear-Span Bridge. </v>
      </c>
      <c r="F25" t="s">
        <v>734</v>
      </c>
      <c r="G25" t="s">
        <v>734</v>
      </c>
      <c r="J25">
        <v>640196</v>
      </c>
      <c r="K25">
        <v>5497246</v>
      </c>
      <c r="L25" t="s">
        <v>1955</v>
      </c>
      <c r="M25" t="s">
        <v>2918</v>
      </c>
      <c r="O25" t="s">
        <v>2917</v>
      </c>
      <c r="P25" t="s">
        <v>2916</v>
      </c>
      <c r="Q25">
        <v>20</v>
      </c>
      <c r="R25" t="s">
        <v>2003</v>
      </c>
      <c r="S25" t="s">
        <v>2915</v>
      </c>
      <c r="T25" t="s">
        <v>2914</v>
      </c>
      <c r="U25">
        <v>994250</v>
      </c>
      <c r="V25" t="s">
        <v>324</v>
      </c>
      <c r="W25" t="s">
        <v>1960</v>
      </c>
      <c r="X25" t="s">
        <v>1959</v>
      </c>
      <c r="Y25" t="s">
        <v>324</v>
      </c>
      <c r="Z25" t="s">
        <v>917</v>
      </c>
      <c r="AA25">
        <v>20</v>
      </c>
      <c r="AB25">
        <v>18</v>
      </c>
      <c r="AC25" t="s">
        <v>324</v>
      </c>
      <c r="AD25" t="s">
        <v>1517</v>
      </c>
      <c r="AE25" t="s">
        <v>1986</v>
      </c>
      <c r="AJ25" t="s">
        <v>1505</v>
      </c>
      <c r="AK25" t="s">
        <v>1994</v>
      </c>
    </row>
    <row r="26" spans="1:40" x14ac:dyDescent="0.2">
      <c r="A26">
        <v>994994.26089999999</v>
      </c>
      <c r="C26" t="str">
        <f t="shared" si="0"/>
        <v>Unnamed Channel - BC-589 - S6 [W1616.3]</v>
      </c>
      <c r="E26" t="str">
        <f t="shared" si="1"/>
        <v xml:space="preserve">Fish bearing: No. Pipeline Crossing Method: Isolation if water present / Open-cut if dry or frozen to bottom. Vehicle Crossing Method: Ramp and Culvert. </v>
      </c>
      <c r="F26" t="s">
        <v>734</v>
      </c>
      <c r="G26" t="s">
        <v>734</v>
      </c>
      <c r="J26">
        <v>639684</v>
      </c>
      <c r="K26">
        <v>5496735</v>
      </c>
      <c r="L26" t="s">
        <v>1955</v>
      </c>
      <c r="M26" t="s">
        <v>2913</v>
      </c>
      <c r="O26" t="s">
        <v>2912</v>
      </c>
      <c r="P26" t="s">
        <v>1964</v>
      </c>
      <c r="Q26">
        <v>10</v>
      </c>
      <c r="R26" t="s">
        <v>1968</v>
      </c>
      <c r="S26" t="s">
        <v>1950</v>
      </c>
      <c r="T26" t="s">
        <v>1949</v>
      </c>
      <c r="U26">
        <v>994990</v>
      </c>
      <c r="V26" t="s">
        <v>917</v>
      </c>
      <c r="W26" t="s">
        <v>1948</v>
      </c>
      <c r="X26" t="s">
        <v>1947</v>
      </c>
      <c r="Y26" t="s">
        <v>917</v>
      </c>
      <c r="Z26" t="s">
        <v>917</v>
      </c>
      <c r="AA26">
        <v>10</v>
      </c>
      <c r="AB26">
        <v>4</v>
      </c>
      <c r="AC26" t="s">
        <v>324</v>
      </c>
      <c r="AD26" t="s">
        <v>1517</v>
      </c>
      <c r="AE26" t="s">
        <v>1986</v>
      </c>
      <c r="AJ26" t="s">
        <v>1505</v>
      </c>
      <c r="AK26" t="s">
        <v>1956</v>
      </c>
    </row>
    <row r="27" spans="1:40" x14ac:dyDescent="0.2">
      <c r="A27">
        <v>995070.38580000005</v>
      </c>
      <c r="C27" t="str">
        <f t="shared" si="0"/>
        <v>Unnamed Drainage - BC-589.05 - NCD [W5719.0]</v>
      </c>
      <c r="E27" t="str">
        <f t="shared" si="1"/>
        <v xml:space="preserve">Fish bearing: No. Pipeline Crossing Method: Isolation if water present / Open-cut if dry or frozen to bottom. Vehicle Crossing Method: Ramp and Culvert. </v>
      </c>
      <c r="F27" t="s">
        <v>734</v>
      </c>
      <c r="G27" t="s">
        <v>734</v>
      </c>
      <c r="J27">
        <v>639622</v>
      </c>
      <c r="K27">
        <v>5496700</v>
      </c>
      <c r="L27" t="s">
        <v>1955</v>
      </c>
      <c r="M27" t="s">
        <v>2911</v>
      </c>
      <c r="N27" t="s">
        <v>2910</v>
      </c>
      <c r="O27" t="s">
        <v>2909</v>
      </c>
      <c r="P27" t="s">
        <v>1952</v>
      </c>
      <c r="Q27">
        <v>0</v>
      </c>
      <c r="R27" t="s">
        <v>1951</v>
      </c>
      <c r="S27" t="s">
        <v>1950</v>
      </c>
      <c r="T27" t="s">
        <v>1949</v>
      </c>
      <c r="U27">
        <v>995050</v>
      </c>
      <c r="V27" t="s">
        <v>917</v>
      </c>
      <c r="W27" t="s">
        <v>1948</v>
      </c>
      <c r="X27" t="s">
        <v>1947</v>
      </c>
      <c r="Y27" t="s">
        <v>917</v>
      </c>
      <c r="Z27" t="s">
        <v>917</v>
      </c>
      <c r="AA27">
        <v>0</v>
      </c>
      <c r="AB27">
        <v>0</v>
      </c>
      <c r="AC27" t="s">
        <v>324</v>
      </c>
      <c r="AD27" t="s">
        <v>1946</v>
      </c>
      <c r="AJ27" t="s">
        <v>1505</v>
      </c>
      <c r="AK27" t="s">
        <v>1943</v>
      </c>
    </row>
    <row r="28" spans="1:40" x14ac:dyDescent="0.2">
      <c r="A28">
        <v>995159.19830000005</v>
      </c>
      <c r="C28" t="str">
        <f t="shared" si="0"/>
        <v>Unnamed Drainage - BC-589.05a - NCD [W5720.0]</v>
      </c>
      <c r="E28" t="str">
        <f t="shared" si="1"/>
        <v xml:space="preserve">Fish bearing: No. Pipeline Crossing Method: Isolation if water present / Open-cut if dry or frozen to bottom. Vehicle Crossing Method: Ramp and Culvert. </v>
      </c>
      <c r="F28" t="s">
        <v>734</v>
      </c>
      <c r="G28" t="s">
        <v>734</v>
      </c>
      <c r="J28">
        <v>639578</v>
      </c>
      <c r="K28">
        <v>5496623</v>
      </c>
      <c r="L28" t="s">
        <v>1955</v>
      </c>
      <c r="M28" t="s">
        <v>2908</v>
      </c>
      <c r="N28" t="s">
        <v>2907</v>
      </c>
      <c r="O28" t="s">
        <v>2906</v>
      </c>
      <c r="P28" t="s">
        <v>1952</v>
      </c>
      <c r="Q28">
        <v>0</v>
      </c>
      <c r="R28" t="s">
        <v>1951</v>
      </c>
      <c r="S28" t="s">
        <v>1950</v>
      </c>
      <c r="T28" t="s">
        <v>1949</v>
      </c>
      <c r="U28">
        <v>995080</v>
      </c>
      <c r="V28" t="s">
        <v>917</v>
      </c>
      <c r="W28" t="s">
        <v>1948</v>
      </c>
      <c r="X28" t="s">
        <v>1947</v>
      </c>
      <c r="Y28" t="s">
        <v>917</v>
      </c>
      <c r="Z28" t="s">
        <v>917</v>
      </c>
      <c r="AA28">
        <v>0</v>
      </c>
      <c r="AB28">
        <v>0</v>
      </c>
      <c r="AC28" t="s">
        <v>324</v>
      </c>
      <c r="AD28" t="s">
        <v>1946</v>
      </c>
      <c r="AJ28" t="s">
        <v>1505</v>
      </c>
      <c r="AK28" t="s">
        <v>1943</v>
      </c>
    </row>
    <row r="29" spans="1:40" x14ac:dyDescent="0.2">
      <c r="A29">
        <v>995539.04090000002</v>
      </c>
      <c r="C29" t="str">
        <f t="shared" si="0"/>
        <v>Unnamed Channel - BC-589.1a - S6 [W5721.0]</v>
      </c>
      <c r="E29" t="str">
        <f t="shared" si="1"/>
        <v xml:space="preserve">Fish bearing: No. Pipeline Crossing Method: Isolation if water present / Open-cut if dry or frozen to bottom. Vehicle Crossing Method: Ramp and Culvert. </v>
      </c>
      <c r="F29" t="s">
        <v>734</v>
      </c>
      <c r="G29" t="s">
        <v>734</v>
      </c>
      <c r="J29">
        <v>639306</v>
      </c>
      <c r="K29">
        <v>5496358</v>
      </c>
      <c r="L29" t="s">
        <v>1955</v>
      </c>
      <c r="M29" t="s">
        <v>2905</v>
      </c>
      <c r="N29" t="s">
        <v>2904</v>
      </c>
      <c r="O29" t="s">
        <v>2903</v>
      </c>
      <c r="P29" t="s">
        <v>1964</v>
      </c>
      <c r="Q29">
        <v>10</v>
      </c>
      <c r="R29" t="s">
        <v>1968</v>
      </c>
      <c r="S29" t="s">
        <v>1950</v>
      </c>
      <c r="T29" t="s">
        <v>1949</v>
      </c>
      <c r="U29">
        <v>995540</v>
      </c>
      <c r="V29" t="s">
        <v>917</v>
      </c>
      <c r="W29" t="s">
        <v>1948</v>
      </c>
      <c r="X29" t="s">
        <v>1947</v>
      </c>
      <c r="Y29" t="s">
        <v>917</v>
      </c>
      <c r="Z29" t="s">
        <v>917</v>
      </c>
      <c r="AA29">
        <v>10</v>
      </c>
      <c r="AB29">
        <v>4</v>
      </c>
      <c r="AC29" t="s">
        <v>324</v>
      </c>
      <c r="AD29" t="s">
        <v>1946</v>
      </c>
      <c r="AE29" t="s">
        <v>1986</v>
      </c>
      <c r="AJ29" t="s">
        <v>1505</v>
      </c>
      <c r="AK29" t="s">
        <v>1967</v>
      </c>
    </row>
    <row r="30" spans="1:40" x14ac:dyDescent="0.2">
      <c r="A30">
        <v>995696.1777</v>
      </c>
      <c r="C30" t="str">
        <f t="shared" si="0"/>
        <v>Unnamed Channel - BC-589.2 - S6 [W2086.1]</v>
      </c>
      <c r="E30" t="str">
        <f t="shared" si="1"/>
        <v xml:space="preserve">Fish bearing: No. Pipeline Crossing Method: Isolation if water present / Open-cut if dry or frozen to bottom. Vehicle Crossing Method: Ramp and Culvert. </v>
      </c>
      <c r="F30" t="s">
        <v>734</v>
      </c>
      <c r="G30" t="s">
        <v>734</v>
      </c>
      <c r="J30">
        <v>639200</v>
      </c>
      <c r="K30">
        <v>5496242</v>
      </c>
      <c r="L30" t="s">
        <v>1955</v>
      </c>
      <c r="M30" t="s">
        <v>2902</v>
      </c>
      <c r="N30" t="s">
        <v>2901</v>
      </c>
      <c r="O30" t="s">
        <v>2900</v>
      </c>
      <c r="P30" t="s">
        <v>1964</v>
      </c>
      <c r="Q30">
        <v>10</v>
      </c>
      <c r="R30" t="s">
        <v>1968</v>
      </c>
      <c r="S30" t="s">
        <v>1950</v>
      </c>
      <c r="T30" t="s">
        <v>1949</v>
      </c>
      <c r="U30">
        <v>995700</v>
      </c>
      <c r="V30" t="s">
        <v>917</v>
      </c>
      <c r="W30" t="s">
        <v>1948</v>
      </c>
      <c r="X30" t="s">
        <v>1947</v>
      </c>
      <c r="Y30" t="s">
        <v>917</v>
      </c>
      <c r="Z30" t="s">
        <v>917</v>
      </c>
      <c r="AA30">
        <v>10</v>
      </c>
      <c r="AB30">
        <v>4</v>
      </c>
      <c r="AC30" t="s">
        <v>324</v>
      </c>
      <c r="AD30" t="s">
        <v>1517</v>
      </c>
      <c r="AE30" t="s">
        <v>1986</v>
      </c>
      <c r="AJ30" t="s">
        <v>1505</v>
      </c>
      <c r="AK30" t="s">
        <v>1956</v>
      </c>
    </row>
    <row r="31" spans="1:40" x14ac:dyDescent="0.2">
      <c r="A31">
        <v>995737.28339999996</v>
      </c>
      <c r="C31" t="str">
        <f t="shared" si="0"/>
        <v>Unnamed Drainage - BC-589.2a - NCD [TBD]</v>
      </c>
      <c r="E31" t="str">
        <f t="shared" si="1"/>
        <v xml:space="preserve">Fish bearing: No. Pipeline Crossing Method: Isolation if water present / Open-cut if dry or frozen to bottom. Vehicle Crossing Method: Ramp and Culvert. </v>
      </c>
      <c r="F31" t="s">
        <v>734</v>
      </c>
      <c r="G31" t="s">
        <v>734</v>
      </c>
      <c r="J31">
        <v>639172</v>
      </c>
      <c r="K31">
        <v>5496210</v>
      </c>
      <c r="L31" t="s">
        <v>1955</v>
      </c>
      <c r="M31" t="s">
        <v>2899</v>
      </c>
      <c r="O31" t="s">
        <v>963</v>
      </c>
      <c r="P31" t="s">
        <v>1952</v>
      </c>
      <c r="Q31">
        <v>0</v>
      </c>
      <c r="R31" t="s">
        <v>1951</v>
      </c>
      <c r="S31" t="s">
        <v>1950</v>
      </c>
      <c r="T31" t="s">
        <v>1949</v>
      </c>
      <c r="U31">
        <v>995750</v>
      </c>
      <c r="V31" t="s">
        <v>917</v>
      </c>
      <c r="W31" t="s">
        <v>1948</v>
      </c>
      <c r="X31" t="s">
        <v>1947</v>
      </c>
      <c r="Y31" t="s">
        <v>917</v>
      </c>
      <c r="Z31" t="s">
        <v>917</v>
      </c>
      <c r="AA31">
        <v>0</v>
      </c>
      <c r="AB31">
        <v>0</v>
      </c>
      <c r="AC31" t="s">
        <v>324</v>
      </c>
      <c r="AD31" t="s">
        <v>1946</v>
      </c>
      <c r="AG31" t="s">
        <v>1945</v>
      </c>
      <c r="AH31" t="s">
        <v>1944</v>
      </c>
      <c r="AI31" s="4">
        <v>44458</v>
      </c>
      <c r="AJ31" t="s">
        <v>1022</v>
      </c>
      <c r="AK31" t="s">
        <v>1943</v>
      </c>
      <c r="AL31" t="s">
        <v>986</v>
      </c>
      <c r="AM31" t="s">
        <v>1021</v>
      </c>
      <c r="AN31" s="4">
        <v>44447</v>
      </c>
    </row>
    <row r="32" spans="1:40" x14ac:dyDescent="0.2">
      <c r="A32">
        <v>995827.20629999996</v>
      </c>
      <c r="C32" t="str">
        <f t="shared" si="0"/>
        <v>Unnamed Channel - BC-589a - S6 [W1617.3]</v>
      </c>
      <c r="E32" t="str">
        <f t="shared" si="1"/>
        <v xml:space="preserve">Fish bearing: No. Pipeline Crossing Method: Isolation if water present / Open-cut if dry or frozen to bottom. Vehicle Crossing Method: Ramp and Culvert. </v>
      </c>
      <c r="F32" t="s">
        <v>734</v>
      </c>
      <c r="G32" t="s">
        <v>734</v>
      </c>
      <c r="J32">
        <v>639132</v>
      </c>
      <c r="K32">
        <v>5496134</v>
      </c>
      <c r="L32" t="s">
        <v>1955</v>
      </c>
      <c r="M32" t="s">
        <v>2898</v>
      </c>
      <c r="O32" t="s">
        <v>2897</v>
      </c>
      <c r="P32" t="s">
        <v>1964</v>
      </c>
      <c r="Q32">
        <v>10</v>
      </c>
      <c r="R32" t="s">
        <v>1968</v>
      </c>
      <c r="S32" t="s">
        <v>1950</v>
      </c>
      <c r="T32" t="s">
        <v>1949</v>
      </c>
      <c r="U32">
        <v>995830</v>
      </c>
      <c r="V32" t="s">
        <v>917</v>
      </c>
      <c r="W32" t="s">
        <v>1948</v>
      </c>
      <c r="X32" t="s">
        <v>1947</v>
      </c>
      <c r="Y32" t="s">
        <v>917</v>
      </c>
      <c r="Z32" t="s">
        <v>917</v>
      </c>
      <c r="AA32">
        <v>10</v>
      </c>
      <c r="AB32">
        <v>4</v>
      </c>
      <c r="AC32" t="s">
        <v>324</v>
      </c>
      <c r="AD32" t="s">
        <v>1517</v>
      </c>
      <c r="AG32" t="s">
        <v>1945</v>
      </c>
      <c r="AH32" t="s">
        <v>1944</v>
      </c>
      <c r="AI32" s="4">
        <v>44291</v>
      </c>
      <c r="AJ32" t="s">
        <v>1505</v>
      </c>
      <c r="AK32" t="s">
        <v>1956</v>
      </c>
    </row>
    <row r="33" spans="1:40" x14ac:dyDescent="0.2">
      <c r="A33">
        <v>995881.87749999994</v>
      </c>
      <c r="C33" t="str">
        <f t="shared" si="0"/>
        <v>Unnamed Drainage - BC-589b - NCD [W2087.2]</v>
      </c>
      <c r="E33" t="str">
        <f t="shared" si="1"/>
        <v xml:space="preserve">Fish bearing: No. Pipeline Crossing Method: Isolation if water present / Open-cut if dry or frozen to bottom. Vehicle Crossing Method: Ramp and Culvert. </v>
      </c>
      <c r="F33" t="s">
        <v>734</v>
      </c>
      <c r="G33" t="s">
        <v>734</v>
      </c>
      <c r="J33">
        <v>639090</v>
      </c>
      <c r="K33">
        <v>5496099</v>
      </c>
      <c r="L33" t="s">
        <v>1955</v>
      </c>
      <c r="M33" t="s">
        <v>2896</v>
      </c>
      <c r="O33" t="s">
        <v>2895</v>
      </c>
      <c r="P33" t="s">
        <v>1952</v>
      </c>
      <c r="Q33">
        <v>0</v>
      </c>
      <c r="R33" t="s">
        <v>1951</v>
      </c>
      <c r="S33" t="s">
        <v>1950</v>
      </c>
      <c r="T33" t="s">
        <v>1949</v>
      </c>
      <c r="U33">
        <v>995880</v>
      </c>
      <c r="V33" t="s">
        <v>917</v>
      </c>
      <c r="W33" t="s">
        <v>1948</v>
      </c>
      <c r="X33" t="s">
        <v>1947</v>
      </c>
      <c r="Y33" t="s">
        <v>917</v>
      </c>
      <c r="Z33" t="s">
        <v>917</v>
      </c>
      <c r="AA33">
        <v>0</v>
      </c>
      <c r="AB33">
        <v>0</v>
      </c>
      <c r="AC33" t="s">
        <v>324</v>
      </c>
      <c r="AD33" t="s">
        <v>1517</v>
      </c>
      <c r="AJ33" t="s">
        <v>1505</v>
      </c>
      <c r="AK33" t="s">
        <v>1943</v>
      </c>
    </row>
    <row r="34" spans="1:40" x14ac:dyDescent="0.2">
      <c r="A34">
        <v>995934.29550000001</v>
      </c>
      <c r="C34" t="str">
        <f t="shared" si="0"/>
        <v>Unnamed Channel - BC-590 - S5 [W1618.3]</v>
      </c>
      <c r="E34" t="str">
        <f t="shared" si="1"/>
        <v xml:space="preserve">Fish bearing: No. Pipeline Crossing Method: Isolation if water present / Open-cut if dry or frozen to bottom. Vehicle Crossing Method: Clear-Span Bridge or other regulatory approved crossing method. </v>
      </c>
      <c r="F34" t="s">
        <v>734</v>
      </c>
      <c r="G34" t="s">
        <v>734</v>
      </c>
      <c r="J34">
        <v>639054</v>
      </c>
      <c r="K34">
        <v>5496061</v>
      </c>
      <c r="L34" t="s">
        <v>1955</v>
      </c>
      <c r="M34" t="s">
        <v>2894</v>
      </c>
      <c r="O34" t="s">
        <v>2893</v>
      </c>
      <c r="P34" t="s">
        <v>1964</v>
      </c>
      <c r="Q34">
        <v>10</v>
      </c>
      <c r="R34" t="s">
        <v>2157</v>
      </c>
      <c r="S34" t="s">
        <v>1950</v>
      </c>
      <c r="T34" t="s">
        <v>1949</v>
      </c>
      <c r="U34">
        <v>995930</v>
      </c>
      <c r="V34" t="s">
        <v>917</v>
      </c>
      <c r="W34" t="s">
        <v>1948</v>
      </c>
      <c r="X34" t="s">
        <v>1987</v>
      </c>
      <c r="Y34" t="s">
        <v>917</v>
      </c>
      <c r="Z34" t="s">
        <v>917</v>
      </c>
      <c r="AA34">
        <v>10</v>
      </c>
      <c r="AB34">
        <v>4</v>
      </c>
      <c r="AC34" t="s">
        <v>324</v>
      </c>
      <c r="AD34" t="s">
        <v>1517</v>
      </c>
      <c r="AE34" t="s">
        <v>1986</v>
      </c>
      <c r="AJ34" t="s">
        <v>1505</v>
      </c>
      <c r="AK34" t="s">
        <v>2327</v>
      </c>
    </row>
    <row r="35" spans="1:40" x14ac:dyDescent="0.2">
      <c r="A35">
        <v>996499.0784</v>
      </c>
      <c r="C35" t="str">
        <f t="shared" si="0"/>
        <v>Unnamed Drainage - BC-590.05a - NCD [W5722.0]</v>
      </c>
      <c r="E35" t="str">
        <f t="shared" si="1"/>
        <v xml:space="preserve">Fish bearing: No. Pipeline Crossing Method: Isolation if water present / Open-cut if dry or frozen to bottom. Vehicle Crossing Method: Ramp and Culvert. </v>
      </c>
      <c r="F35" t="s">
        <v>734</v>
      </c>
      <c r="G35" t="s">
        <v>734</v>
      </c>
      <c r="J35">
        <v>638638</v>
      </c>
      <c r="K35">
        <v>5495699</v>
      </c>
      <c r="L35" t="s">
        <v>1955</v>
      </c>
      <c r="M35" t="s">
        <v>2892</v>
      </c>
      <c r="N35" t="s">
        <v>2891</v>
      </c>
      <c r="O35" t="s">
        <v>2890</v>
      </c>
      <c r="P35" t="s">
        <v>1952</v>
      </c>
      <c r="Q35">
        <v>0</v>
      </c>
      <c r="R35" t="s">
        <v>1951</v>
      </c>
      <c r="S35" t="s">
        <v>1950</v>
      </c>
      <c r="T35" t="s">
        <v>1949</v>
      </c>
      <c r="U35">
        <v>996500</v>
      </c>
      <c r="V35" t="s">
        <v>917</v>
      </c>
      <c r="W35" t="s">
        <v>1948</v>
      </c>
      <c r="X35" t="s">
        <v>1947</v>
      </c>
      <c r="Y35" t="s">
        <v>917</v>
      </c>
      <c r="Z35" t="s">
        <v>917</v>
      </c>
      <c r="AA35">
        <v>0</v>
      </c>
      <c r="AB35">
        <v>0</v>
      </c>
      <c r="AC35" t="s">
        <v>324</v>
      </c>
      <c r="AD35" t="s">
        <v>1946</v>
      </c>
      <c r="AJ35" t="s">
        <v>1505</v>
      </c>
      <c r="AK35" t="s">
        <v>1943</v>
      </c>
    </row>
    <row r="36" spans="1:40" x14ac:dyDescent="0.2">
      <c r="A36">
        <v>996521.06240000005</v>
      </c>
      <c r="C36" t="str">
        <f t="shared" si="0"/>
        <v>Unnamed Channel - BC-590.05b - S6 [W5723.0]</v>
      </c>
      <c r="E36" t="str">
        <f t="shared" si="1"/>
        <v xml:space="preserve">Fish bearing: No. Pipeline Crossing Method: Isolation if water present / Open-cut if dry or frozen to bottom. Vehicle Crossing Method: Ramp and Culvert. </v>
      </c>
      <c r="F36" t="s">
        <v>734</v>
      </c>
      <c r="G36" t="s">
        <v>734</v>
      </c>
      <c r="J36">
        <v>638627</v>
      </c>
      <c r="K36">
        <v>5495680</v>
      </c>
      <c r="L36" t="s">
        <v>1955</v>
      </c>
      <c r="M36" t="s">
        <v>2889</v>
      </c>
      <c r="N36" t="s">
        <v>2888</v>
      </c>
      <c r="O36" t="s">
        <v>2887</v>
      </c>
      <c r="P36" t="s">
        <v>1964</v>
      </c>
      <c r="Q36">
        <v>10</v>
      </c>
      <c r="R36" t="s">
        <v>1968</v>
      </c>
      <c r="S36" t="s">
        <v>1950</v>
      </c>
      <c r="T36" t="s">
        <v>1949</v>
      </c>
      <c r="U36">
        <v>996520</v>
      </c>
      <c r="V36" t="s">
        <v>917</v>
      </c>
      <c r="W36" t="s">
        <v>1948</v>
      </c>
      <c r="X36" t="s">
        <v>1947</v>
      </c>
      <c r="Y36" t="s">
        <v>917</v>
      </c>
      <c r="Z36" t="s">
        <v>917</v>
      </c>
      <c r="AA36">
        <v>10</v>
      </c>
      <c r="AB36">
        <v>4</v>
      </c>
      <c r="AC36" t="s">
        <v>324</v>
      </c>
      <c r="AD36" t="s">
        <v>1946</v>
      </c>
      <c r="AE36" t="s">
        <v>1986</v>
      </c>
      <c r="AJ36" t="s">
        <v>1505</v>
      </c>
      <c r="AK36" t="s">
        <v>1967</v>
      </c>
    </row>
    <row r="37" spans="1:40" x14ac:dyDescent="0.2">
      <c r="A37">
        <v>996898.55610000005</v>
      </c>
      <c r="C37" t="str">
        <f t="shared" si="0"/>
        <v>Unnamed Drainage - BC-590.05c - NCD [W5724.0]</v>
      </c>
      <c r="E37" t="str">
        <f t="shared" si="1"/>
        <v xml:space="preserve">Fish bearing: No. Pipeline Crossing Method: Isolation if water present / Open-cut if dry or frozen to bottom. Vehicle Crossing Method: Ramp and Culvert. </v>
      </c>
      <c r="F37" t="s">
        <v>734</v>
      </c>
      <c r="G37" t="s">
        <v>734</v>
      </c>
      <c r="J37">
        <v>638400</v>
      </c>
      <c r="K37">
        <v>5495381</v>
      </c>
      <c r="L37" t="s">
        <v>1955</v>
      </c>
      <c r="M37" t="s">
        <v>2886</v>
      </c>
      <c r="N37" t="s">
        <v>2885</v>
      </c>
      <c r="O37" t="s">
        <v>2884</v>
      </c>
      <c r="P37" t="s">
        <v>1952</v>
      </c>
      <c r="Q37">
        <v>0</v>
      </c>
      <c r="R37" t="s">
        <v>1951</v>
      </c>
      <c r="S37" t="s">
        <v>1950</v>
      </c>
      <c r="T37" t="s">
        <v>1949</v>
      </c>
      <c r="U37">
        <v>996890</v>
      </c>
      <c r="V37" t="s">
        <v>917</v>
      </c>
      <c r="W37" t="s">
        <v>1948</v>
      </c>
      <c r="X37" t="s">
        <v>1947</v>
      </c>
      <c r="Y37" t="s">
        <v>917</v>
      </c>
      <c r="Z37" t="s">
        <v>917</v>
      </c>
      <c r="AA37">
        <v>0</v>
      </c>
      <c r="AB37">
        <v>0</v>
      </c>
      <c r="AC37" t="s">
        <v>324</v>
      </c>
      <c r="AD37" t="s">
        <v>1946</v>
      </c>
      <c r="AJ37" t="s">
        <v>1505</v>
      </c>
      <c r="AK37" t="s">
        <v>1943</v>
      </c>
    </row>
    <row r="38" spans="1:40" x14ac:dyDescent="0.2">
      <c r="A38">
        <v>997013.99</v>
      </c>
      <c r="C38" t="str">
        <f t="shared" si="0"/>
        <v>Unnamed Channel - BC-590.05d - S6 [W5725.0]</v>
      </c>
      <c r="E38" t="str">
        <f t="shared" si="1"/>
        <v xml:space="preserve">Fish bearing: No. Pipeline Crossing Method: Isolation if water present / Open-cut if dry or frozen to bottom. Vehicle Crossing Method: Ramp and Culvert. </v>
      </c>
      <c r="F38" t="s">
        <v>734</v>
      </c>
      <c r="G38" t="s">
        <v>734</v>
      </c>
      <c r="J38">
        <v>638314</v>
      </c>
      <c r="K38">
        <v>5495304</v>
      </c>
      <c r="L38" t="s">
        <v>1955</v>
      </c>
      <c r="M38" t="s">
        <v>2883</v>
      </c>
      <c r="N38" t="s">
        <v>2882</v>
      </c>
      <c r="O38" t="s">
        <v>2881</v>
      </c>
      <c r="P38" t="s">
        <v>1964</v>
      </c>
      <c r="Q38">
        <v>10</v>
      </c>
      <c r="R38" t="s">
        <v>1968</v>
      </c>
      <c r="S38" t="s">
        <v>1950</v>
      </c>
      <c r="T38" t="s">
        <v>1949</v>
      </c>
      <c r="U38">
        <v>996990</v>
      </c>
      <c r="V38" t="s">
        <v>917</v>
      </c>
      <c r="W38" t="s">
        <v>1948</v>
      </c>
      <c r="X38" t="s">
        <v>1947</v>
      </c>
      <c r="Y38" t="s">
        <v>917</v>
      </c>
      <c r="Z38" t="s">
        <v>917</v>
      </c>
      <c r="AA38">
        <v>10</v>
      </c>
      <c r="AB38">
        <v>4</v>
      </c>
      <c r="AC38" t="s">
        <v>324</v>
      </c>
      <c r="AD38" t="s">
        <v>1946</v>
      </c>
      <c r="AE38" t="s">
        <v>1986</v>
      </c>
      <c r="AJ38" t="s">
        <v>1505</v>
      </c>
      <c r="AK38" t="s">
        <v>1967</v>
      </c>
    </row>
    <row r="39" spans="1:40" x14ac:dyDescent="0.2">
      <c r="A39">
        <v>997192.45559999999</v>
      </c>
      <c r="C39" t="str">
        <f t="shared" si="0"/>
        <v>Unnamed Channel - BC-590.05e - S6 [W5726.0]</v>
      </c>
      <c r="E39" t="str">
        <f t="shared" si="1"/>
        <v xml:space="preserve">Fish bearing: No. Pipeline Crossing Method: Isolation if water present / Open-cut if dry or frozen to bottom. Vehicle Crossing Method: Ramp and Culvert. </v>
      </c>
      <c r="F39" t="s">
        <v>734</v>
      </c>
      <c r="G39" t="s">
        <v>734</v>
      </c>
      <c r="J39">
        <v>638181</v>
      </c>
      <c r="K39">
        <v>5495185</v>
      </c>
      <c r="L39" t="s">
        <v>1955</v>
      </c>
      <c r="M39" t="s">
        <v>2880</v>
      </c>
      <c r="N39" t="s">
        <v>2879</v>
      </c>
      <c r="O39" t="s">
        <v>2878</v>
      </c>
      <c r="P39" t="s">
        <v>1964</v>
      </c>
      <c r="Q39">
        <v>10</v>
      </c>
      <c r="R39" t="s">
        <v>1968</v>
      </c>
      <c r="S39" t="s">
        <v>1950</v>
      </c>
      <c r="T39" t="s">
        <v>1949</v>
      </c>
      <c r="U39">
        <v>997180</v>
      </c>
      <c r="V39" t="s">
        <v>917</v>
      </c>
      <c r="W39" t="s">
        <v>1948</v>
      </c>
      <c r="X39" t="s">
        <v>1947</v>
      </c>
      <c r="Y39" t="s">
        <v>917</v>
      </c>
      <c r="Z39" t="s">
        <v>917</v>
      </c>
      <c r="AA39">
        <v>10</v>
      </c>
      <c r="AB39">
        <v>4</v>
      </c>
      <c r="AC39" t="s">
        <v>324</v>
      </c>
      <c r="AD39" t="s">
        <v>1946</v>
      </c>
      <c r="AE39" t="s">
        <v>1986</v>
      </c>
      <c r="AJ39" t="s">
        <v>1505</v>
      </c>
      <c r="AK39" t="s">
        <v>1967</v>
      </c>
    </row>
    <row r="40" spans="1:40" x14ac:dyDescent="0.2">
      <c r="A40">
        <v>997281.7291</v>
      </c>
      <c r="C40" t="str">
        <f t="shared" si="0"/>
        <v>Unnamed Drainage - BC-590.05f - NCD [W5727.0]</v>
      </c>
      <c r="E40" t="str">
        <f t="shared" si="1"/>
        <v xml:space="preserve">Fish bearing: No. Pipeline Crossing Method: Isolation if water present / Open-cut if dry or frozen to bottom. Vehicle Crossing Method: Ramp and Culvert. </v>
      </c>
      <c r="F40" t="s">
        <v>734</v>
      </c>
      <c r="G40" t="s">
        <v>734</v>
      </c>
      <c r="J40">
        <v>638114</v>
      </c>
      <c r="K40">
        <v>5495126</v>
      </c>
      <c r="L40" t="s">
        <v>1955</v>
      </c>
      <c r="M40" t="s">
        <v>2877</v>
      </c>
      <c r="N40" t="s">
        <v>2876</v>
      </c>
      <c r="O40" t="s">
        <v>2875</v>
      </c>
      <c r="P40" t="s">
        <v>1952</v>
      </c>
      <c r="Q40">
        <v>0</v>
      </c>
      <c r="R40" t="s">
        <v>1951</v>
      </c>
      <c r="S40" t="s">
        <v>1950</v>
      </c>
      <c r="T40" t="s">
        <v>1949</v>
      </c>
      <c r="U40">
        <v>997280</v>
      </c>
      <c r="V40" t="s">
        <v>917</v>
      </c>
      <c r="W40" t="s">
        <v>1948</v>
      </c>
      <c r="X40" t="s">
        <v>1947</v>
      </c>
      <c r="Y40" t="s">
        <v>917</v>
      </c>
      <c r="Z40" t="s">
        <v>917</v>
      </c>
      <c r="AA40">
        <v>0</v>
      </c>
      <c r="AB40">
        <v>0</v>
      </c>
      <c r="AC40" t="s">
        <v>324</v>
      </c>
      <c r="AD40" t="s">
        <v>1946</v>
      </c>
      <c r="AJ40" t="s">
        <v>1505</v>
      </c>
      <c r="AK40" t="s">
        <v>1943</v>
      </c>
    </row>
    <row r="41" spans="1:40" x14ac:dyDescent="0.2">
      <c r="A41">
        <v>997310.11159999995</v>
      </c>
      <c r="C41" t="str">
        <f t="shared" si="0"/>
        <v>Unnamed Drainage - BC-590.05g - NCD [W5728.0]</v>
      </c>
      <c r="E41" t="str">
        <f t="shared" si="1"/>
        <v xml:space="preserve">Fish bearing: No. Pipeline Crossing Method: Isolation if water present / Open-cut if dry or frozen to bottom. Vehicle Crossing Method: Ramp and Culvert. </v>
      </c>
      <c r="F41" t="s">
        <v>734</v>
      </c>
      <c r="G41" t="s">
        <v>734</v>
      </c>
      <c r="J41">
        <v>638089</v>
      </c>
      <c r="K41">
        <v>5495116</v>
      </c>
      <c r="L41" t="s">
        <v>1955</v>
      </c>
      <c r="M41" t="s">
        <v>2874</v>
      </c>
      <c r="N41" t="s">
        <v>2873</v>
      </c>
      <c r="O41" t="s">
        <v>2872</v>
      </c>
      <c r="P41" t="s">
        <v>1952</v>
      </c>
      <c r="Q41">
        <v>0</v>
      </c>
      <c r="R41" t="s">
        <v>1951</v>
      </c>
      <c r="S41" t="s">
        <v>1950</v>
      </c>
      <c r="T41" t="s">
        <v>1949</v>
      </c>
      <c r="U41">
        <v>997310</v>
      </c>
      <c r="V41" t="s">
        <v>917</v>
      </c>
      <c r="W41" t="s">
        <v>1948</v>
      </c>
      <c r="X41" t="s">
        <v>1947</v>
      </c>
      <c r="Y41" t="s">
        <v>917</v>
      </c>
      <c r="Z41" t="s">
        <v>917</v>
      </c>
      <c r="AA41">
        <v>0</v>
      </c>
      <c r="AB41">
        <v>0</v>
      </c>
      <c r="AC41" t="s">
        <v>324</v>
      </c>
      <c r="AD41" t="s">
        <v>1946</v>
      </c>
      <c r="AJ41" t="s">
        <v>1505</v>
      </c>
      <c r="AK41" t="s">
        <v>1943</v>
      </c>
    </row>
    <row r="42" spans="1:40" x14ac:dyDescent="0.2">
      <c r="A42">
        <v>997322.15099999995</v>
      </c>
      <c r="C42" t="str">
        <f t="shared" si="0"/>
        <v>Unnamed Drainage - BC-590.05h - NCD [W5729.0]</v>
      </c>
      <c r="E42" t="str">
        <f t="shared" si="1"/>
        <v xml:space="preserve">Fish bearing: No. Pipeline Crossing Method: Isolation if water present / Open-cut if dry or frozen to bottom. Vehicle Crossing Method: Ramp and Culvert. </v>
      </c>
      <c r="F42" t="s">
        <v>734</v>
      </c>
      <c r="G42" t="s">
        <v>734</v>
      </c>
      <c r="J42">
        <v>638077</v>
      </c>
      <c r="K42">
        <v>5495115</v>
      </c>
      <c r="L42" t="s">
        <v>1955</v>
      </c>
      <c r="M42" t="s">
        <v>2871</v>
      </c>
      <c r="N42" t="s">
        <v>2870</v>
      </c>
      <c r="O42" t="s">
        <v>2869</v>
      </c>
      <c r="P42" t="s">
        <v>1952</v>
      </c>
      <c r="Q42">
        <v>0</v>
      </c>
      <c r="R42" t="s">
        <v>1951</v>
      </c>
      <c r="S42" t="s">
        <v>1950</v>
      </c>
      <c r="T42" t="s">
        <v>1949</v>
      </c>
      <c r="U42">
        <v>997340</v>
      </c>
      <c r="V42" t="s">
        <v>917</v>
      </c>
      <c r="W42" t="s">
        <v>1948</v>
      </c>
      <c r="X42" t="s">
        <v>1947</v>
      </c>
      <c r="Y42" t="s">
        <v>917</v>
      </c>
      <c r="Z42" t="s">
        <v>917</v>
      </c>
      <c r="AA42">
        <v>0</v>
      </c>
      <c r="AB42">
        <v>0</v>
      </c>
      <c r="AC42" t="s">
        <v>324</v>
      </c>
      <c r="AD42" t="s">
        <v>1946</v>
      </c>
      <c r="AJ42" t="s">
        <v>1505</v>
      </c>
      <c r="AK42" t="s">
        <v>1943</v>
      </c>
    </row>
    <row r="43" spans="1:40" x14ac:dyDescent="0.2">
      <c r="A43">
        <v>997565.02590000001</v>
      </c>
      <c r="C43" t="str">
        <f t="shared" si="0"/>
        <v>Unnamed Drainage - BC-590.05i - NCD [W5730.0]</v>
      </c>
      <c r="E43" t="str">
        <f t="shared" si="1"/>
        <v xml:space="preserve">Fish bearing: No. Pipeline Crossing Method: Isolation if water present / Open-cut if dry or frozen to bottom. Vehicle Crossing Method: Ramp and Culvert. </v>
      </c>
      <c r="F43" t="s">
        <v>734</v>
      </c>
      <c r="G43" t="s">
        <v>734</v>
      </c>
      <c r="J43">
        <v>637846</v>
      </c>
      <c r="K43">
        <v>5495061</v>
      </c>
      <c r="L43" t="s">
        <v>1955</v>
      </c>
      <c r="M43" t="s">
        <v>1518</v>
      </c>
      <c r="N43" t="s">
        <v>2868</v>
      </c>
      <c r="O43" t="s">
        <v>2867</v>
      </c>
      <c r="P43" t="s">
        <v>1952</v>
      </c>
      <c r="Q43">
        <v>0</v>
      </c>
      <c r="R43" t="s">
        <v>1951</v>
      </c>
      <c r="S43" t="s">
        <v>1950</v>
      </c>
      <c r="T43" t="s">
        <v>1949</v>
      </c>
      <c r="U43">
        <v>997590</v>
      </c>
      <c r="V43" t="s">
        <v>917</v>
      </c>
      <c r="W43" t="s">
        <v>1948</v>
      </c>
      <c r="X43" t="s">
        <v>1947</v>
      </c>
      <c r="Y43" t="s">
        <v>917</v>
      </c>
      <c r="Z43" t="s">
        <v>917</v>
      </c>
      <c r="AA43">
        <v>0</v>
      </c>
      <c r="AB43">
        <v>0</v>
      </c>
      <c r="AC43" t="s">
        <v>324</v>
      </c>
      <c r="AD43" t="s">
        <v>1946</v>
      </c>
      <c r="AJ43" t="s">
        <v>1505</v>
      </c>
      <c r="AK43" t="s">
        <v>1943</v>
      </c>
      <c r="AL43" t="s">
        <v>986</v>
      </c>
      <c r="AM43" t="s">
        <v>2866</v>
      </c>
      <c r="AN43" s="4">
        <v>44467</v>
      </c>
    </row>
    <row r="44" spans="1:40" x14ac:dyDescent="0.2">
      <c r="A44">
        <v>997710.92590000003</v>
      </c>
      <c r="C44" t="str">
        <f t="shared" si="0"/>
        <v>Unnamed Channel - BC-590a1 - S6 [W1620.5]</v>
      </c>
      <c r="E44" t="str">
        <f t="shared" si="1"/>
        <v xml:space="preserve">Fish bearing: No. Pipeline Crossing Method: Isolation if water present / Open-cut if dry or frozen to bottom. Vehicle Crossing Method: Ramp and Culvert. </v>
      </c>
      <c r="F44" t="s">
        <v>734</v>
      </c>
      <c r="G44" t="s">
        <v>734</v>
      </c>
      <c r="J44">
        <v>637758</v>
      </c>
      <c r="K44">
        <v>5494947</v>
      </c>
      <c r="L44" t="s">
        <v>1955</v>
      </c>
      <c r="M44" t="s">
        <v>2865</v>
      </c>
      <c r="O44" t="s">
        <v>2864</v>
      </c>
      <c r="P44" t="s">
        <v>1964</v>
      </c>
      <c r="Q44">
        <v>10</v>
      </c>
      <c r="R44" t="s">
        <v>1968</v>
      </c>
      <c r="S44" t="s">
        <v>1950</v>
      </c>
      <c r="T44" t="s">
        <v>1949</v>
      </c>
      <c r="U44">
        <v>997710</v>
      </c>
      <c r="V44" t="s">
        <v>917</v>
      </c>
      <c r="W44" t="s">
        <v>1948</v>
      </c>
      <c r="X44" t="s">
        <v>1947</v>
      </c>
      <c r="Y44" t="s">
        <v>917</v>
      </c>
      <c r="Z44" t="s">
        <v>917</v>
      </c>
      <c r="AA44">
        <v>10</v>
      </c>
      <c r="AB44">
        <v>4</v>
      </c>
      <c r="AC44" t="s">
        <v>324</v>
      </c>
      <c r="AD44" t="s">
        <v>1517</v>
      </c>
      <c r="AE44" t="s">
        <v>1986</v>
      </c>
      <c r="AJ44" t="s">
        <v>1505</v>
      </c>
      <c r="AK44" t="s">
        <v>1994</v>
      </c>
    </row>
    <row r="45" spans="1:40" x14ac:dyDescent="0.2">
      <c r="A45">
        <v>998089.5344</v>
      </c>
      <c r="C45" t="str">
        <f t="shared" si="0"/>
        <v>Unnamed Channel - BC-590.1 - S6 [W2088.1]</v>
      </c>
      <c r="E45" t="str">
        <f t="shared" si="1"/>
        <v xml:space="preserve">Fish bearing: No. Pipeline Crossing Method: Isolation if water present / Open-cut if dry or frozen to bottom. Vehicle Crossing Method: Ramp and Culvert. </v>
      </c>
      <c r="F45" t="s">
        <v>734</v>
      </c>
      <c r="G45" t="s">
        <v>734</v>
      </c>
      <c r="J45">
        <v>637406</v>
      </c>
      <c r="K45">
        <v>5494942</v>
      </c>
      <c r="L45" t="s">
        <v>1955</v>
      </c>
      <c r="M45" t="s">
        <v>2863</v>
      </c>
      <c r="O45" t="s">
        <v>2862</v>
      </c>
      <c r="P45" t="s">
        <v>1964</v>
      </c>
      <c r="Q45">
        <v>10</v>
      </c>
      <c r="R45" t="s">
        <v>1968</v>
      </c>
      <c r="S45" t="s">
        <v>1950</v>
      </c>
      <c r="T45" t="s">
        <v>1949</v>
      </c>
      <c r="U45">
        <v>998090</v>
      </c>
      <c r="V45" t="s">
        <v>917</v>
      </c>
      <c r="W45" t="s">
        <v>1948</v>
      </c>
      <c r="X45" t="s">
        <v>1947</v>
      </c>
      <c r="Y45" t="s">
        <v>917</v>
      </c>
      <c r="Z45" t="s">
        <v>917</v>
      </c>
      <c r="AA45">
        <v>10</v>
      </c>
      <c r="AB45">
        <v>4</v>
      </c>
      <c r="AC45" t="s">
        <v>324</v>
      </c>
      <c r="AD45" t="s">
        <v>1517</v>
      </c>
      <c r="AE45" t="s">
        <v>1986</v>
      </c>
      <c r="AJ45" t="s">
        <v>1505</v>
      </c>
      <c r="AK45" t="s">
        <v>1994</v>
      </c>
    </row>
    <row r="46" spans="1:40" x14ac:dyDescent="0.2">
      <c r="A46">
        <v>999434.38450000004</v>
      </c>
      <c r="C46" t="str">
        <f t="shared" si="0"/>
        <v>Unnamed Channel - BC-590a2 - S6 [W1621.4]</v>
      </c>
      <c r="E46" t="str">
        <f t="shared" si="1"/>
        <v xml:space="preserve">Fish bearing: No. Pipeline Crossing Method: Isolation if water present / Open-cut if dry or frozen to bottom. Vehicle Crossing Method: Ramp and Culvert or Clear-Span Bridge. </v>
      </c>
      <c r="F46" t="s">
        <v>734</v>
      </c>
      <c r="G46" t="s">
        <v>734</v>
      </c>
      <c r="J46">
        <v>636120</v>
      </c>
      <c r="K46">
        <v>5495113</v>
      </c>
      <c r="L46" t="s">
        <v>1955</v>
      </c>
      <c r="M46" t="s">
        <v>2861</v>
      </c>
      <c r="O46" t="s">
        <v>2860</v>
      </c>
      <c r="P46" t="s">
        <v>1964</v>
      </c>
      <c r="Q46">
        <v>10</v>
      </c>
      <c r="R46" t="s">
        <v>1968</v>
      </c>
      <c r="S46" t="s">
        <v>1950</v>
      </c>
      <c r="T46" t="s">
        <v>1949</v>
      </c>
      <c r="U46">
        <v>999430</v>
      </c>
      <c r="V46" t="s">
        <v>917</v>
      </c>
      <c r="W46" t="s">
        <v>1948</v>
      </c>
      <c r="X46" t="s">
        <v>2025</v>
      </c>
      <c r="Y46" t="s">
        <v>917</v>
      </c>
      <c r="Z46" t="s">
        <v>917</v>
      </c>
      <c r="AA46">
        <v>10</v>
      </c>
      <c r="AB46">
        <v>4</v>
      </c>
      <c r="AC46" t="s">
        <v>324</v>
      </c>
      <c r="AD46" t="s">
        <v>1517</v>
      </c>
      <c r="AE46" t="s">
        <v>1986</v>
      </c>
      <c r="AJ46" t="s">
        <v>1505</v>
      </c>
      <c r="AK46" t="s">
        <v>1994</v>
      </c>
    </row>
    <row r="47" spans="1:40" x14ac:dyDescent="0.2">
      <c r="A47">
        <v>999420.34900000005</v>
      </c>
      <c r="C47" t="str">
        <f t="shared" si="0"/>
        <v>Unnamed Channel - BC-590.1a - S6 [W5731.0]</v>
      </c>
      <c r="E47" t="str">
        <f t="shared" si="1"/>
        <v xml:space="preserve">Fish bearing: No. Pipeline Crossing Method: Isolation if water present / Open-cut if dry or frozen to bottom. Vehicle Crossing Method: Ramp and Culvert. </v>
      </c>
      <c r="F47" t="s">
        <v>734</v>
      </c>
      <c r="G47" t="s">
        <v>734</v>
      </c>
      <c r="J47">
        <v>636134</v>
      </c>
      <c r="K47">
        <v>5495112</v>
      </c>
      <c r="L47" t="s">
        <v>1955</v>
      </c>
      <c r="M47" t="s">
        <v>2859</v>
      </c>
      <c r="N47" t="s">
        <v>2858</v>
      </c>
      <c r="O47" t="s">
        <v>2857</v>
      </c>
      <c r="P47" t="s">
        <v>1964</v>
      </c>
      <c r="Q47">
        <v>10</v>
      </c>
      <c r="R47" t="s">
        <v>1968</v>
      </c>
      <c r="S47" t="s">
        <v>1950</v>
      </c>
      <c r="T47" t="s">
        <v>1949</v>
      </c>
      <c r="U47">
        <v>999500</v>
      </c>
      <c r="V47" t="s">
        <v>917</v>
      </c>
      <c r="W47" t="s">
        <v>1948</v>
      </c>
      <c r="X47" t="s">
        <v>1947</v>
      </c>
      <c r="Y47" t="s">
        <v>917</v>
      </c>
      <c r="Z47" t="s">
        <v>917</v>
      </c>
      <c r="AA47">
        <v>10</v>
      </c>
      <c r="AB47">
        <v>4</v>
      </c>
      <c r="AC47" t="s">
        <v>324</v>
      </c>
      <c r="AD47" t="s">
        <v>1946</v>
      </c>
      <c r="AE47" t="s">
        <v>1986</v>
      </c>
      <c r="AJ47" t="s">
        <v>1505</v>
      </c>
      <c r="AK47" t="s">
        <v>1943</v>
      </c>
    </row>
    <row r="48" spans="1:40" x14ac:dyDescent="0.2">
      <c r="A48">
        <v>999788.81180000002</v>
      </c>
      <c r="C48" t="str">
        <f t="shared" si="0"/>
        <v>Unnamed Channel - BC-590a3 - S6 [W1619.4]</v>
      </c>
      <c r="E48" t="str">
        <f t="shared" si="1"/>
        <v xml:space="preserve">Fish bearing: No. Pipeline Crossing Method: Isolation if water present / Open-cut if dry or frozen to bottom. Vehicle Crossing Method: Ramp and Culvert. </v>
      </c>
      <c r="F48" t="s">
        <v>734</v>
      </c>
      <c r="G48" t="s">
        <v>734</v>
      </c>
      <c r="J48">
        <v>635772</v>
      </c>
      <c r="K48">
        <v>5495167</v>
      </c>
      <c r="L48" t="s">
        <v>1955</v>
      </c>
      <c r="M48" t="s">
        <v>2856</v>
      </c>
      <c r="O48" t="s">
        <v>2855</v>
      </c>
      <c r="P48" t="s">
        <v>1964</v>
      </c>
      <c r="Q48">
        <v>10</v>
      </c>
      <c r="R48" t="s">
        <v>1968</v>
      </c>
      <c r="S48" t="s">
        <v>1950</v>
      </c>
      <c r="T48" t="s">
        <v>1949</v>
      </c>
      <c r="U48">
        <v>999790</v>
      </c>
      <c r="V48" t="s">
        <v>917</v>
      </c>
      <c r="W48" t="s">
        <v>1948</v>
      </c>
      <c r="X48" t="s">
        <v>1947</v>
      </c>
      <c r="Y48" t="s">
        <v>917</v>
      </c>
      <c r="Z48" t="s">
        <v>917</v>
      </c>
      <c r="AA48">
        <v>10</v>
      </c>
      <c r="AB48">
        <v>4</v>
      </c>
      <c r="AC48" t="s">
        <v>324</v>
      </c>
      <c r="AD48" t="s">
        <v>1517</v>
      </c>
      <c r="AE48" t="s">
        <v>1986</v>
      </c>
      <c r="AJ48" t="s">
        <v>1505</v>
      </c>
      <c r="AK48" t="s">
        <v>1956</v>
      </c>
    </row>
    <row r="49" spans="1:37" x14ac:dyDescent="0.2">
      <c r="A49">
        <v>999914.91839999997</v>
      </c>
      <c r="C49" t="str">
        <f t="shared" si="0"/>
        <v>Unnamed Drainage - BC-590a3.1 - NCD [W5732.0]</v>
      </c>
      <c r="E49" t="str">
        <f t="shared" si="1"/>
        <v xml:space="preserve">Fish bearing: No. Pipeline Crossing Method: Isolation if water present / Open-cut if dry or frozen to bottom. Vehicle Crossing Method: Ramp and Culvert. </v>
      </c>
      <c r="F49" t="s">
        <v>734</v>
      </c>
      <c r="G49" t="s">
        <v>734</v>
      </c>
      <c r="J49">
        <v>635651</v>
      </c>
      <c r="K49">
        <v>5495135</v>
      </c>
      <c r="L49" t="s">
        <v>1955</v>
      </c>
      <c r="M49" t="s">
        <v>2854</v>
      </c>
      <c r="N49" t="s">
        <v>2853</v>
      </c>
      <c r="O49" t="s">
        <v>2852</v>
      </c>
      <c r="P49" t="s">
        <v>1952</v>
      </c>
      <c r="Q49">
        <v>0</v>
      </c>
      <c r="R49" t="s">
        <v>1951</v>
      </c>
      <c r="S49" t="s">
        <v>1950</v>
      </c>
      <c r="T49" t="s">
        <v>1949</v>
      </c>
      <c r="U49">
        <v>999900</v>
      </c>
      <c r="V49" t="s">
        <v>917</v>
      </c>
      <c r="W49" t="s">
        <v>1948</v>
      </c>
      <c r="X49" t="s">
        <v>1947</v>
      </c>
      <c r="Y49" t="s">
        <v>917</v>
      </c>
      <c r="Z49" t="s">
        <v>917</v>
      </c>
      <c r="AA49">
        <v>0</v>
      </c>
      <c r="AB49">
        <v>0</v>
      </c>
      <c r="AC49" t="s">
        <v>324</v>
      </c>
      <c r="AD49" t="s">
        <v>1946</v>
      </c>
      <c r="AJ49" t="s">
        <v>1505</v>
      </c>
      <c r="AK49" t="s">
        <v>1943</v>
      </c>
    </row>
    <row r="50" spans="1:37" x14ac:dyDescent="0.2">
      <c r="A50">
        <v>1000008.7610000001</v>
      </c>
      <c r="C50" t="str">
        <f t="shared" si="0"/>
        <v>Unnamed Drainage - BC-590a3.2 - NCD [W5733.0]</v>
      </c>
      <c r="E50" t="str">
        <f t="shared" si="1"/>
        <v xml:space="preserve">Fish bearing: No. Pipeline Crossing Method: Isolation if water present / Open-cut if dry or frozen to bottom. Vehicle Crossing Method: Ramp and Culvert. </v>
      </c>
      <c r="F50" t="s">
        <v>734</v>
      </c>
      <c r="G50" t="s">
        <v>734</v>
      </c>
      <c r="J50">
        <v>635558</v>
      </c>
      <c r="K50">
        <v>5495134</v>
      </c>
      <c r="L50" t="s">
        <v>1955</v>
      </c>
      <c r="M50" t="s">
        <v>2851</v>
      </c>
      <c r="N50" t="s">
        <v>2850</v>
      </c>
      <c r="O50" t="s">
        <v>2849</v>
      </c>
      <c r="P50" t="s">
        <v>1952</v>
      </c>
      <c r="Q50">
        <v>0</v>
      </c>
      <c r="R50" t="s">
        <v>1951</v>
      </c>
      <c r="S50" t="s">
        <v>1950</v>
      </c>
      <c r="T50" t="s">
        <v>1949</v>
      </c>
      <c r="U50">
        <v>1000000</v>
      </c>
      <c r="V50" t="s">
        <v>917</v>
      </c>
      <c r="W50" t="s">
        <v>1948</v>
      </c>
      <c r="X50" t="s">
        <v>1947</v>
      </c>
      <c r="Y50" t="s">
        <v>917</v>
      </c>
      <c r="Z50" t="s">
        <v>917</v>
      </c>
      <c r="AA50">
        <v>0</v>
      </c>
      <c r="AB50">
        <v>0</v>
      </c>
      <c r="AC50" t="s">
        <v>324</v>
      </c>
      <c r="AD50" t="s">
        <v>1946</v>
      </c>
      <c r="AJ50" t="s">
        <v>1505</v>
      </c>
      <c r="AK50" t="s">
        <v>1943</v>
      </c>
    </row>
    <row r="51" spans="1:37" x14ac:dyDescent="0.2">
      <c r="A51">
        <v>1000060.669</v>
      </c>
      <c r="C51" t="str">
        <f t="shared" si="0"/>
        <v>Boston Bar Creek - BC-591 - S5 [W1622.4]</v>
      </c>
      <c r="E51" t="str">
        <f t="shared" si="1"/>
        <v xml:space="preserve">Fish bearing: No. Pipeline Crossing Method: Isolation during low flow . Vehicle Crossing Method: Clear-Span Bridge or other regulatory approved crossing method. </v>
      </c>
      <c r="F51" t="s">
        <v>734</v>
      </c>
      <c r="G51" t="s">
        <v>734</v>
      </c>
      <c r="J51">
        <v>635518</v>
      </c>
      <c r="K51">
        <v>5495165</v>
      </c>
      <c r="L51" t="s">
        <v>1955</v>
      </c>
      <c r="M51" t="s">
        <v>2848</v>
      </c>
      <c r="O51" t="s">
        <v>2847</v>
      </c>
      <c r="P51" t="s">
        <v>2634</v>
      </c>
      <c r="Q51">
        <v>10</v>
      </c>
      <c r="R51" t="s">
        <v>2157</v>
      </c>
      <c r="S51" t="s">
        <v>1950</v>
      </c>
      <c r="T51" t="s">
        <v>1949</v>
      </c>
      <c r="U51">
        <v>1000060</v>
      </c>
      <c r="V51" t="s">
        <v>917</v>
      </c>
      <c r="W51" t="s">
        <v>2633</v>
      </c>
      <c r="X51" t="s">
        <v>1987</v>
      </c>
      <c r="Y51" t="s">
        <v>917</v>
      </c>
      <c r="Z51" t="s">
        <v>917</v>
      </c>
      <c r="AA51">
        <v>10</v>
      </c>
      <c r="AB51">
        <v>4</v>
      </c>
      <c r="AC51" t="s">
        <v>324</v>
      </c>
      <c r="AD51" t="s">
        <v>1517</v>
      </c>
      <c r="AE51" t="s">
        <v>1986</v>
      </c>
      <c r="AJ51" t="s">
        <v>1505</v>
      </c>
      <c r="AK51" t="s">
        <v>1994</v>
      </c>
    </row>
    <row r="52" spans="1:37" x14ac:dyDescent="0.2">
      <c r="A52">
        <v>1000282.905</v>
      </c>
      <c r="C52" t="str">
        <f t="shared" si="0"/>
        <v>Unnamed Drainage - BC-591a - NCD [W5734.0]</v>
      </c>
      <c r="E52" t="str">
        <f t="shared" si="1"/>
        <v xml:space="preserve">Fish bearing: No. Pipeline Crossing Method: Isolation if water present / Open-cut if dry or frozen to bottom. Vehicle Crossing Method: Ramp and Culvert. </v>
      </c>
      <c r="F52" t="s">
        <v>734</v>
      </c>
      <c r="G52" t="s">
        <v>734</v>
      </c>
      <c r="J52">
        <v>635364</v>
      </c>
      <c r="K52">
        <v>5495312</v>
      </c>
      <c r="L52" t="s">
        <v>1955</v>
      </c>
      <c r="M52" t="s">
        <v>2846</v>
      </c>
      <c r="N52" t="s">
        <v>2845</v>
      </c>
      <c r="O52" t="s">
        <v>2844</v>
      </c>
      <c r="P52" t="s">
        <v>1952</v>
      </c>
      <c r="Q52">
        <v>0</v>
      </c>
      <c r="R52" t="s">
        <v>1951</v>
      </c>
      <c r="S52" t="s">
        <v>1950</v>
      </c>
      <c r="T52" t="s">
        <v>1949</v>
      </c>
      <c r="U52">
        <v>1000280</v>
      </c>
      <c r="V52" t="s">
        <v>917</v>
      </c>
      <c r="W52" t="s">
        <v>1948</v>
      </c>
      <c r="X52" t="s">
        <v>1947</v>
      </c>
      <c r="Y52" t="s">
        <v>917</v>
      </c>
      <c r="Z52" t="s">
        <v>917</v>
      </c>
      <c r="AA52">
        <v>0</v>
      </c>
      <c r="AB52">
        <v>0</v>
      </c>
      <c r="AC52" t="s">
        <v>324</v>
      </c>
      <c r="AD52" t="s">
        <v>1946</v>
      </c>
      <c r="AJ52" t="s">
        <v>1505</v>
      </c>
      <c r="AK52" t="s">
        <v>1943</v>
      </c>
    </row>
    <row r="53" spans="1:37" x14ac:dyDescent="0.2">
      <c r="A53">
        <v>1000388.265</v>
      </c>
      <c r="C53" t="str">
        <f t="shared" si="0"/>
        <v>Unnamed Channel - BC-591b - S6 [W5735.0]</v>
      </c>
      <c r="E53" t="str">
        <f t="shared" si="1"/>
        <v xml:space="preserve">Fish bearing: No. Pipeline Crossing Method: Isolation if water present / Open-cut if dry or frozen to bottom. Vehicle Crossing Method: Ramp and Culvert. </v>
      </c>
      <c r="F53" t="s">
        <v>734</v>
      </c>
      <c r="G53" t="s">
        <v>734</v>
      </c>
      <c r="J53">
        <v>635263</v>
      </c>
      <c r="K53">
        <v>5495342</v>
      </c>
      <c r="L53" t="s">
        <v>1955</v>
      </c>
      <c r="M53" t="s">
        <v>2843</v>
      </c>
      <c r="N53" t="s">
        <v>2842</v>
      </c>
      <c r="O53" t="s">
        <v>2841</v>
      </c>
      <c r="P53" t="s">
        <v>1964</v>
      </c>
      <c r="Q53">
        <v>10</v>
      </c>
      <c r="R53" t="s">
        <v>1968</v>
      </c>
      <c r="S53" t="s">
        <v>1950</v>
      </c>
      <c r="T53" t="s">
        <v>1949</v>
      </c>
      <c r="U53">
        <v>1000380</v>
      </c>
      <c r="V53" t="s">
        <v>917</v>
      </c>
      <c r="W53" t="s">
        <v>1948</v>
      </c>
      <c r="X53" t="s">
        <v>1947</v>
      </c>
      <c r="Y53" t="s">
        <v>917</v>
      </c>
      <c r="Z53" t="s">
        <v>917</v>
      </c>
      <c r="AA53">
        <v>10</v>
      </c>
      <c r="AB53">
        <v>4</v>
      </c>
      <c r="AC53" t="s">
        <v>324</v>
      </c>
      <c r="AD53" t="s">
        <v>1946</v>
      </c>
      <c r="AE53" t="s">
        <v>1986</v>
      </c>
      <c r="AJ53" t="s">
        <v>1505</v>
      </c>
      <c r="AK53" t="s">
        <v>1943</v>
      </c>
    </row>
    <row r="54" spans="1:37" x14ac:dyDescent="0.2">
      <c r="A54">
        <v>1000400.906</v>
      </c>
      <c r="C54" t="str">
        <f t="shared" si="0"/>
        <v>Unnamed Drainage - BC-591c - NCD [W5736.0]</v>
      </c>
      <c r="E54" t="str">
        <f t="shared" si="1"/>
        <v xml:space="preserve">Fish bearing: No. Pipeline Crossing Method: Isolation if water present / Open-cut if dry or frozen to bottom. Vehicle Crossing Method: Ramp and Culvert. </v>
      </c>
      <c r="F54" t="s">
        <v>734</v>
      </c>
      <c r="G54" t="s">
        <v>734</v>
      </c>
      <c r="J54">
        <v>635251</v>
      </c>
      <c r="K54">
        <v>5495346</v>
      </c>
      <c r="L54" t="s">
        <v>1955</v>
      </c>
      <c r="M54" t="s">
        <v>2840</v>
      </c>
      <c r="N54" t="s">
        <v>2839</v>
      </c>
      <c r="O54" t="s">
        <v>2838</v>
      </c>
      <c r="P54" t="s">
        <v>1952</v>
      </c>
      <c r="Q54">
        <v>0</v>
      </c>
      <c r="R54" t="s">
        <v>1951</v>
      </c>
      <c r="S54" t="s">
        <v>1950</v>
      </c>
      <c r="T54" t="s">
        <v>1949</v>
      </c>
      <c r="U54">
        <v>1000400</v>
      </c>
      <c r="V54" t="s">
        <v>917</v>
      </c>
      <c r="W54" t="s">
        <v>1948</v>
      </c>
      <c r="X54" t="s">
        <v>1947</v>
      </c>
      <c r="Y54" t="s">
        <v>917</v>
      </c>
      <c r="Z54" t="s">
        <v>917</v>
      </c>
      <c r="AA54">
        <v>0</v>
      </c>
      <c r="AB54">
        <v>0</v>
      </c>
      <c r="AC54" t="s">
        <v>324</v>
      </c>
      <c r="AD54" t="s">
        <v>1946</v>
      </c>
      <c r="AJ54" t="s">
        <v>1505</v>
      </c>
      <c r="AK54" t="s">
        <v>1943</v>
      </c>
    </row>
    <row r="55" spans="1:37" x14ac:dyDescent="0.2">
      <c r="A55">
        <v>1000792.115</v>
      </c>
      <c r="C55" t="str">
        <f t="shared" si="0"/>
        <v>Unnamed Drainage - BC-591d - NCD [W5737.0]</v>
      </c>
      <c r="E55" t="str">
        <f t="shared" si="1"/>
        <v xml:space="preserve">Fish bearing: No. Pipeline Crossing Method: Isolation if water present / Open-cut if dry or frozen to bottom. Vehicle Crossing Method: Ramp and Culvert. </v>
      </c>
      <c r="F55" t="s">
        <v>734</v>
      </c>
      <c r="G55" t="s">
        <v>734</v>
      </c>
      <c r="J55">
        <v>634869</v>
      </c>
      <c r="K55">
        <v>5495421</v>
      </c>
      <c r="L55" t="s">
        <v>1955</v>
      </c>
      <c r="M55" t="s">
        <v>2837</v>
      </c>
      <c r="N55" t="s">
        <v>2836</v>
      </c>
      <c r="O55" t="s">
        <v>2835</v>
      </c>
      <c r="P55" t="s">
        <v>1952</v>
      </c>
      <c r="Q55">
        <v>0</v>
      </c>
      <c r="R55" t="s">
        <v>1951</v>
      </c>
      <c r="S55" t="s">
        <v>1950</v>
      </c>
      <c r="T55" t="s">
        <v>1949</v>
      </c>
      <c r="U55">
        <v>1000790</v>
      </c>
      <c r="V55" t="s">
        <v>917</v>
      </c>
      <c r="W55" t="s">
        <v>1948</v>
      </c>
      <c r="X55" t="s">
        <v>1947</v>
      </c>
      <c r="Y55" t="s">
        <v>917</v>
      </c>
      <c r="Z55" t="s">
        <v>917</v>
      </c>
      <c r="AA55">
        <v>0</v>
      </c>
      <c r="AB55">
        <v>0</v>
      </c>
      <c r="AC55" t="s">
        <v>324</v>
      </c>
      <c r="AD55" t="s">
        <v>1946</v>
      </c>
      <c r="AJ55" t="s">
        <v>1505</v>
      </c>
      <c r="AK55" t="s">
        <v>1943</v>
      </c>
    </row>
    <row r="56" spans="1:37" x14ac:dyDescent="0.2">
      <c r="A56">
        <v>1000996.68</v>
      </c>
      <c r="C56" t="str">
        <f t="shared" si="0"/>
        <v>Unnamed Drainage - BC-591e - NCD [W5738.0]</v>
      </c>
      <c r="E56" t="str">
        <f t="shared" si="1"/>
        <v xml:space="preserve">Fish bearing: No. Pipeline Crossing Method: Isolation if water present / Open-cut if dry or frozen to bottom. Vehicle Crossing Method: Ramp and Culvert. </v>
      </c>
      <c r="F56" t="s">
        <v>734</v>
      </c>
      <c r="G56" t="s">
        <v>734</v>
      </c>
      <c r="J56">
        <v>634665</v>
      </c>
      <c r="K56">
        <v>5495436</v>
      </c>
      <c r="L56" t="s">
        <v>1955</v>
      </c>
      <c r="M56" t="s">
        <v>2834</v>
      </c>
      <c r="N56" t="s">
        <v>2833</v>
      </c>
      <c r="O56" t="s">
        <v>2832</v>
      </c>
      <c r="P56" t="s">
        <v>1952</v>
      </c>
      <c r="Q56">
        <v>0</v>
      </c>
      <c r="R56" t="s">
        <v>1951</v>
      </c>
      <c r="S56" t="s">
        <v>1950</v>
      </c>
      <c r="T56" t="s">
        <v>1949</v>
      </c>
      <c r="U56">
        <v>1000980</v>
      </c>
      <c r="V56" t="s">
        <v>917</v>
      </c>
      <c r="W56" t="s">
        <v>1948</v>
      </c>
      <c r="X56" t="s">
        <v>1947</v>
      </c>
      <c r="Y56" t="s">
        <v>917</v>
      </c>
      <c r="Z56" t="s">
        <v>917</v>
      </c>
      <c r="AA56">
        <v>0</v>
      </c>
      <c r="AB56">
        <v>0</v>
      </c>
      <c r="AC56" t="s">
        <v>324</v>
      </c>
      <c r="AD56" t="s">
        <v>1946</v>
      </c>
      <c r="AJ56" t="s">
        <v>1505</v>
      </c>
      <c r="AK56" t="s">
        <v>1943</v>
      </c>
    </row>
    <row r="57" spans="1:37" x14ac:dyDescent="0.2">
      <c r="A57">
        <v>1001038.727</v>
      </c>
      <c r="C57" t="str">
        <f t="shared" si="0"/>
        <v>Unnamed Drainage - BC-591f - NCD [W5739.0]</v>
      </c>
      <c r="E57" t="str">
        <f t="shared" si="1"/>
        <v xml:space="preserve">Fish bearing: No. Pipeline Crossing Method: Isolation if water present / Open-cut if dry or frozen to bottom. Vehicle Crossing Method: Ramp and Culvert. </v>
      </c>
      <c r="F57" t="s">
        <v>734</v>
      </c>
      <c r="G57" t="s">
        <v>734</v>
      </c>
      <c r="J57">
        <v>634623</v>
      </c>
      <c r="K57">
        <v>5495438</v>
      </c>
      <c r="L57" t="s">
        <v>1955</v>
      </c>
      <c r="M57" t="s">
        <v>2831</v>
      </c>
      <c r="N57" t="s">
        <v>2830</v>
      </c>
      <c r="O57" t="s">
        <v>2829</v>
      </c>
      <c r="P57" t="s">
        <v>1952</v>
      </c>
      <c r="Q57">
        <v>0</v>
      </c>
      <c r="R57" t="s">
        <v>1951</v>
      </c>
      <c r="S57" t="s">
        <v>1950</v>
      </c>
      <c r="T57" t="s">
        <v>1949</v>
      </c>
      <c r="U57">
        <v>1001040</v>
      </c>
      <c r="V57" t="s">
        <v>917</v>
      </c>
      <c r="W57" t="s">
        <v>1948</v>
      </c>
      <c r="X57" t="s">
        <v>1947</v>
      </c>
      <c r="Y57" t="s">
        <v>917</v>
      </c>
      <c r="Z57" t="s">
        <v>917</v>
      </c>
      <c r="AA57">
        <v>0</v>
      </c>
      <c r="AB57">
        <v>0</v>
      </c>
      <c r="AC57" t="s">
        <v>324</v>
      </c>
      <c r="AD57" t="s">
        <v>1946</v>
      </c>
      <c r="AJ57" t="s">
        <v>1505</v>
      </c>
      <c r="AK57" t="s">
        <v>1943</v>
      </c>
    </row>
    <row r="58" spans="1:37" x14ac:dyDescent="0.2">
      <c r="A58">
        <v>1001051.7120000001</v>
      </c>
      <c r="C58" t="str">
        <f t="shared" si="0"/>
        <v>Unnamed Drainage - BC-591g - NCD [W5740.0]</v>
      </c>
      <c r="E58" t="str">
        <f t="shared" si="1"/>
        <v xml:space="preserve">Fish bearing: No. Pipeline Crossing Method: Isolation if water present / Open-cut if dry or frozen to bottom. Vehicle Crossing Method: Ramp and Culvert. </v>
      </c>
      <c r="F58" t="s">
        <v>734</v>
      </c>
      <c r="G58" t="s">
        <v>734</v>
      </c>
      <c r="J58">
        <v>634610</v>
      </c>
      <c r="K58">
        <v>5495438</v>
      </c>
      <c r="L58" t="s">
        <v>1955</v>
      </c>
      <c r="M58" t="s">
        <v>2828</v>
      </c>
      <c r="N58" t="s">
        <v>2827</v>
      </c>
      <c r="O58" t="s">
        <v>2826</v>
      </c>
      <c r="P58" t="s">
        <v>1952</v>
      </c>
      <c r="Q58">
        <v>0</v>
      </c>
      <c r="R58" t="s">
        <v>1951</v>
      </c>
      <c r="S58" t="s">
        <v>1950</v>
      </c>
      <c r="T58" t="s">
        <v>1949</v>
      </c>
      <c r="U58">
        <v>1001100</v>
      </c>
      <c r="V58" t="s">
        <v>917</v>
      </c>
      <c r="W58" t="s">
        <v>1948</v>
      </c>
      <c r="X58" t="s">
        <v>1947</v>
      </c>
      <c r="Y58" t="s">
        <v>917</v>
      </c>
      <c r="Z58" t="s">
        <v>917</v>
      </c>
      <c r="AA58">
        <v>0</v>
      </c>
      <c r="AB58">
        <v>0</v>
      </c>
      <c r="AC58" t="s">
        <v>324</v>
      </c>
      <c r="AD58" t="s">
        <v>1946</v>
      </c>
      <c r="AJ58" t="s">
        <v>1505</v>
      </c>
      <c r="AK58" t="s">
        <v>1943</v>
      </c>
    </row>
    <row r="59" spans="1:37" x14ac:dyDescent="0.2">
      <c r="A59">
        <v>1001621.749</v>
      </c>
      <c r="C59" t="str">
        <f t="shared" si="0"/>
        <v>Unnamed Drainage - BC-591h - NCD [W5741.0]</v>
      </c>
      <c r="E59" t="str">
        <f t="shared" si="1"/>
        <v xml:space="preserve">Fish bearing: No. Pipeline Crossing Method: Isolation if water present / Open-cut if dry or frozen to bottom. Vehicle Crossing Method: Ramp and Culvert. </v>
      </c>
      <c r="F59" t="s">
        <v>734</v>
      </c>
      <c r="G59" t="s">
        <v>734</v>
      </c>
      <c r="J59">
        <v>634059</v>
      </c>
      <c r="K59">
        <v>5495316</v>
      </c>
      <c r="L59" t="s">
        <v>1955</v>
      </c>
      <c r="M59" t="s">
        <v>2825</v>
      </c>
      <c r="N59" t="s">
        <v>2824</v>
      </c>
      <c r="O59" t="s">
        <v>2823</v>
      </c>
      <c r="P59" t="s">
        <v>1952</v>
      </c>
      <c r="Q59">
        <v>0</v>
      </c>
      <c r="R59" t="s">
        <v>1951</v>
      </c>
      <c r="S59" t="s">
        <v>1950</v>
      </c>
      <c r="T59" t="s">
        <v>1949</v>
      </c>
      <c r="U59">
        <v>1001600</v>
      </c>
      <c r="V59" t="s">
        <v>917</v>
      </c>
      <c r="W59" t="s">
        <v>1948</v>
      </c>
      <c r="X59" t="s">
        <v>1947</v>
      </c>
      <c r="Y59" t="s">
        <v>917</v>
      </c>
      <c r="Z59" t="s">
        <v>917</v>
      </c>
      <c r="AA59">
        <v>0</v>
      </c>
      <c r="AB59">
        <v>0</v>
      </c>
      <c r="AC59" t="s">
        <v>324</v>
      </c>
      <c r="AD59" t="s">
        <v>1946</v>
      </c>
      <c r="AJ59" t="s">
        <v>1505</v>
      </c>
      <c r="AK59" t="s">
        <v>1943</v>
      </c>
    </row>
    <row r="60" spans="1:37" x14ac:dyDescent="0.2">
      <c r="A60">
        <v>1001642.145</v>
      </c>
      <c r="C60" t="str">
        <f t="shared" si="0"/>
        <v>Unnamed Channel - BC-592 - S5 [W1623.5]</v>
      </c>
      <c r="E60" t="str">
        <f t="shared" si="1"/>
        <v xml:space="preserve">Fish bearing: No. Pipeline Crossing Method: Isolation. Vehicle Crossing Method: Clear-Span Bridge or other regulatory approved crossing method. </v>
      </c>
      <c r="F60" t="s">
        <v>734</v>
      </c>
      <c r="G60" t="s">
        <v>734</v>
      </c>
      <c r="J60">
        <v>634039</v>
      </c>
      <c r="K60">
        <v>5495312</v>
      </c>
      <c r="L60" t="s">
        <v>1955</v>
      </c>
      <c r="M60" t="s">
        <v>2822</v>
      </c>
      <c r="O60" t="s">
        <v>2821</v>
      </c>
      <c r="P60" t="s">
        <v>1964</v>
      </c>
      <c r="Q60">
        <v>10</v>
      </c>
      <c r="R60" t="s">
        <v>2157</v>
      </c>
      <c r="S60" t="s">
        <v>1950</v>
      </c>
      <c r="T60" t="s">
        <v>1949</v>
      </c>
      <c r="U60">
        <v>1001640</v>
      </c>
      <c r="V60" t="s">
        <v>917</v>
      </c>
      <c r="W60" t="s">
        <v>2436</v>
      </c>
      <c r="X60" t="s">
        <v>1987</v>
      </c>
      <c r="Y60" t="s">
        <v>917</v>
      </c>
      <c r="Z60" t="s">
        <v>917</v>
      </c>
      <c r="AA60">
        <v>10</v>
      </c>
      <c r="AB60">
        <v>4</v>
      </c>
      <c r="AC60" t="s">
        <v>324</v>
      </c>
      <c r="AD60" t="s">
        <v>1517</v>
      </c>
      <c r="AE60" t="s">
        <v>1986</v>
      </c>
      <c r="AJ60" t="s">
        <v>1505</v>
      </c>
      <c r="AK60" t="s">
        <v>1994</v>
      </c>
    </row>
    <row r="61" spans="1:37" x14ac:dyDescent="0.2">
      <c r="A61">
        <v>1001827.4790000001</v>
      </c>
      <c r="C61" t="str">
        <f t="shared" si="0"/>
        <v>Unnamed Drainage - BC-592.1 - NCD [W5742.0]</v>
      </c>
      <c r="E61" t="str">
        <f t="shared" si="1"/>
        <v xml:space="preserve">Fish bearing: No. Pipeline Crossing Method: Isolation if water present / Open-cut if dry or frozen to bottom. Vehicle Crossing Method: Ramp and Culvert. </v>
      </c>
      <c r="F61" t="s">
        <v>734</v>
      </c>
      <c r="G61" t="s">
        <v>734</v>
      </c>
      <c r="J61">
        <v>633857</v>
      </c>
      <c r="K61">
        <v>5495277</v>
      </c>
      <c r="L61" t="s">
        <v>1955</v>
      </c>
      <c r="M61" t="s">
        <v>2820</v>
      </c>
      <c r="N61" t="s">
        <v>2819</v>
      </c>
      <c r="O61" t="s">
        <v>2818</v>
      </c>
      <c r="P61" t="s">
        <v>1952</v>
      </c>
      <c r="Q61">
        <v>0</v>
      </c>
      <c r="R61" t="s">
        <v>1951</v>
      </c>
      <c r="S61" t="s">
        <v>1950</v>
      </c>
      <c r="T61" t="s">
        <v>1949</v>
      </c>
      <c r="U61">
        <v>1001800</v>
      </c>
      <c r="V61" t="s">
        <v>917</v>
      </c>
      <c r="W61" t="s">
        <v>1948</v>
      </c>
      <c r="X61" t="s">
        <v>1947</v>
      </c>
      <c r="Y61" t="s">
        <v>917</v>
      </c>
      <c r="Z61" t="s">
        <v>917</v>
      </c>
      <c r="AA61">
        <v>0</v>
      </c>
      <c r="AB61">
        <v>0</v>
      </c>
      <c r="AC61" t="s">
        <v>324</v>
      </c>
      <c r="AD61" t="s">
        <v>1946</v>
      </c>
      <c r="AJ61" t="s">
        <v>1505</v>
      </c>
      <c r="AK61" t="s">
        <v>1943</v>
      </c>
    </row>
    <row r="62" spans="1:37" x14ac:dyDescent="0.2">
      <c r="A62">
        <v>1001862.19</v>
      </c>
      <c r="C62" t="str">
        <f t="shared" si="0"/>
        <v>Unnamed Drainage - BC-592.2 - NCD [W5743.0]</v>
      </c>
      <c r="E62" t="str">
        <f t="shared" si="1"/>
        <v xml:space="preserve">Fish bearing: No. Pipeline Crossing Method: Isolation if water present / Open-cut if dry or frozen to bottom. Vehicle Crossing Method: Ramp and Culvert. </v>
      </c>
      <c r="F62" t="s">
        <v>734</v>
      </c>
      <c r="G62" t="s">
        <v>734</v>
      </c>
      <c r="J62">
        <v>633823</v>
      </c>
      <c r="K62">
        <v>5495270</v>
      </c>
      <c r="L62" t="s">
        <v>1955</v>
      </c>
      <c r="M62" t="s">
        <v>2817</v>
      </c>
      <c r="N62" t="s">
        <v>2816</v>
      </c>
      <c r="O62" t="s">
        <v>2815</v>
      </c>
      <c r="P62" t="s">
        <v>1952</v>
      </c>
      <c r="Q62">
        <v>0</v>
      </c>
      <c r="R62" t="s">
        <v>1951</v>
      </c>
      <c r="S62" t="s">
        <v>1950</v>
      </c>
      <c r="T62" t="s">
        <v>1949</v>
      </c>
      <c r="U62">
        <v>1001850</v>
      </c>
      <c r="V62" t="s">
        <v>917</v>
      </c>
      <c r="W62" t="s">
        <v>1948</v>
      </c>
      <c r="X62" t="s">
        <v>1947</v>
      </c>
      <c r="Y62" t="s">
        <v>917</v>
      </c>
      <c r="Z62" t="s">
        <v>917</v>
      </c>
      <c r="AA62">
        <v>0</v>
      </c>
      <c r="AB62">
        <v>0</v>
      </c>
      <c r="AC62" t="s">
        <v>324</v>
      </c>
      <c r="AD62" t="s">
        <v>1946</v>
      </c>
      <c r="AJ62" t="s">
        <v>1505</v>
      </c>
      <c r="AK62" t="s">
        <v>1943</v>
      </c>
    </row>
    <row r="63" spans="1:37" x14ac:dyDescent="0.2">
      <c r="A63">
        <v>1001971.865</v>
      </c>
      <c r="C63" t="str">
        <f t="shared" si="0"/>
        <v>Unnamed Drainage - BC-592.3 - NCD [W5744.0]</v>
      </c>
      <c r="E63" t="str">
        <f t="shared" si="1"/>
        <v xml:space="preserve">Fish bearing: No. Pipeline Crossing Method: Isolation if water present / Open-cut if dry or frozen to bottom. Vehicle Crossing Method: Ramp and Culvert. </v>
      </c>
      <c r="F63" t="s">
        <v>734</v>
      </c>
      <c r="G63" t="s">
        <v>734</v>
      </c>
      <c r="J63">
        <v>633716</v>
      </c>
      <c r="K63">
        <v>5495246</v>
      </c>
      <c r="L63" t="s">
        <v>1955</v>
      </c>
      <c r="M63" t="s">
        <v>2814</v>
      </c>
      <c r="N63" t="s">
        <v>2813</v>
      </c>
      <c r="O63" t="s">
        <v>2812</v>
      </c>
      <c r="P63" t="s">
        <v>1952</v>
      </c>
      <c r="Q63">
        <v>0</v>
      </c>
      <c r="R63" t="s">
        <v>1951</v>
      </c>
      <c r="S63" t="s">
        <v>1950</v>
      </c>
      <c r="T63" t="s">
        <v>1949</v>
      </c>
      <c r="U63">
        <v>1001950</v>
      </c>
      <c r="V63" t="s">
        <v>917</v>
      </c>
      <c r="W63" t="s">
        <v>1948</v>
      </c>
      <c r="X63" t="s">
        <v>1947</v>
      </c>
      <c r="Y63" t="s">
        <v>917</v>
      </c>
      <c r="Z63" t="s">
        <v>917</v>
      </c>
      <c r="AA63">
        <v>0</v>
      </c>
      <c r="AB63">
        <v>0</v>
      </c>
      <c r="AC63" t="s">
        <v>324</v>
      </c>
      <c r="AD63" t="s">
        <v>1946</v>
      </c>
      <c r="AJ63" t="s">
        <v>1505</v>
      </c>
      <c r="AK63" t="s">
        <v>1943</v>
      </c>
    </row>
    <row r="64" spans="1:37" x14ac:dyDescent="0.2">
      <c r="A64">
        <v>1002151.159</v>
      </c>
      <c r="C64" t="str">
        <f t="shared" si="0"/>
        <v>Unnamed Channel - BC-592a - S6 [W5572.0]</v>
      </c>
      <c r="E64" t="str">
        <f t="shared" si="1"/>
        <v xml:space="preserve">Fish bearing: No. Pipeline Crossing Method: Isolation if water present / Open-cut if dry or frozen to bottom. Vehicle Crossing Method: Ramp and Culvert. </v>
      </c>
      <c r="F64" t="s">
        <v>734</v>
      </c>
      <c r="G64" t="s">
        <v>734</v>
      </c>
      <c r="J64">
        <v>633540</v>
      </c>
      <c r="K64">
        <v>5495212</v>
      </c>
      <c r="L64" t="s">
        <v>1955</v>
      </c>
      <c r="M64" t="s">
        <v>2811</v>
      </c>
      <c r="N64" t="s">
        <v>2810</v>
      </c>
      <c r="O64" t="s">
        <v>2809</v>
      </c>
      <c r="P64" t="s">
        <v>1964</v>
      </c>
      <c r="Q64">
        <v>10</v>
      </c>
      <c r="R64" t="s">
        <v>1968</v>
      </c>
      <c r="S64" t="s">
        <v>1950</v>
      </c>
      <c r="T64" t="s">
        <v>1949</v>
      </c>
      <c r="U64">
        <v>1002150</v>
      </c>
      <c r="V64" t="s">
        <v>917</v>
      </c>
      <c r="W64" t="s">
        <v>1948</v>
      </c>
      <c r="X64" t="s">
        <v>1947</v>
      </c>
      <c r="Y64" t="s">
        <v>917</v>
      </c>
      <c r="Z64" t="s">
        <v>917</v>
      </c>
      <c r="AA64">
        <v>10</v>
      </c>
      <c r="AB64">
        <v>4</v>
      </c>
      <c r="AC64" t="s">
        <v>324</v>
      </c>
      <c r="AD64" t="s">
        <v>1946</v>
      </c>
      <c r="AE64" t="s">
        <v>1986</v>
      </c>
      <c r="AJ64" t="s">
        <v>1505</v>
      </c>
      <c r="AK64" t="s">
        <v>1956</v>
      </c>
    </row>
    <row r="65" spans="1:37" x14ac:dyDescent="0.2">
      <c r="A65">
        <v>1002296.361</v>
      </c>
      <c r="C65" t="str">
        <f t="shared" si="0"/>
        <v>Unnamed Channel - BC-592b - S6 [W5573.0]</v>
      </c>
      <c r="E65" t="str">
        <f t="shared" si="1"/>
        <v xml:space="preserve">Fish bearing: No. Pipeline Crossing Method: Isolation if water present / Open-cut if dry or frozen to bottom. Vehicle Crossing Method: Ramp and Culvert. </v>
      </c>
      <c r="F65" t="s">
        <v>734</v>
      </c>
      <c r="G65" t="s">
        <v>734</v>
      </c>
      <c r="J65">
        <v>633397</v>
      </c>
      <c r="K65">
        <v>5495187</v>
      </c>
      <c r="L65" t="s">
        <v>1955</v>
      </c>
      <c r="M65" t="s">
        <v>2808</v>
      </c>
      <c r="N65" t="s">
        <v>2807</v>
      </c>
      <c r="O65" t="s">
        <v>2806</v>
      </c>
      <c r="P65" t="s">
        <v>1964</v>
      </c>
      <c r="Q65">
        <v>10</v>
      </c>
      <c r="R65" t="s">
        <v>1968</v>
      </c>
      <c r="S65" t="s">
        <v>1950</v>
      </c>
      <c r="T65" t="s">
        <v>1949</v>
      </c>
      <c r="U65">
        <v>1002300</v>
      </c>
      <c r="V65" t="s">
        <v>917</v>
      </c>
      <c r="W65" t="s">
        <v>1948</v>
      </c>
      <c r="X65" t="s">
        <v>1947</v>
      </c>
      <c r="Y65" t="s">
        <v>917</v>
      </c>
      <c r="Z65" t="s">
        <v>917</v>
      </c>
      <c r="AA65">
        <v>10</v>
      </c>
      <c r="AB65">
        <v>4</v>
      </c>
      <c r="AC65" t="s">
        <v>324</v>
      </c>
      <c r="AD65" t="s">
        <v>1946</v>
      </c>
      <c r="AJ65" t="s">
        <v>1505</v>
      </c>
      <c r="AK65" t="s">
        <v>1967</v>
      </c>
    </row>
    <row r="66" spans="1:37" x14ac:dyDescent="0.2">
      <c r="A66">
        <v>1002367.424</v>
      </c>
      <c r="C66" t="str">
        <f t="shared" si="0"/>
        <v>Unnamed Channel - BC-592c - S6 [W5574.0]</v>
      </c>
      <c r="E66" t="str">
        <f t="shared" si="1"/>
        <v xml:space="preserve">Fish bearing: No. Pipeline Crossing Method: Isolation if water present / Open-cut if dry or frozen to bottom. Vehicle Crossing Method: Ramp and Culvert. </v>
      </c>
      <c r="F66" t="s">
        <v>734</v>
      </c>
      <c r="G66" t="s">
        <v>734</v>
      </c>
      <c r="J66">
        <v>633328</v>
      </c>
      <c r="K66">
        <v>5495170</v>
      </c>
      <c r="L66" t="s">
        <v>1955</v>
      </c>
      <c r="M66" t="s">
        <v>2805</v>
      </c>
      <c r="N66" t="s">
        <v>2804</v>
      </c>
      <c r="O66" t="s">
        <v>2803</v>
      </c>
      <c r="P66" t="s">
        <v>1964</v>
      </c>
      <c r="Q66">
        <v>10</v>
      </c>
      <c r="R66" t="s">
        <v>1968</v>
      </c>
      <c r="S66" t="s">
        <v>1950</v>
      </c>
      <c r="T66" t="s">
        <v>1949</v>
      </c>
      <c r="U66">
        <v>1002370</v>
      </c>
      <c r="V66" t="s">
        <v>917</v>
      </c>
      <c r="W66" t="s">
        <v>1948</v>
      </c>
      <c r="X66" t="s">
        <v>1947</v>
      </c>
      <c r="Y66" t="s">
        <v>917</v>
      </c>
      <c r="Z66" t="s">
        <v>917</v>
      </c>
      <c r="AA66">
        <v>10</v>
      </c>
      <c r="AB66">
        <v>4</v>
      </c>
      <c r="AC66" t="s">
        <v>324</v>
      </c>
      <c r="AD66" t="s">
        <v>1946</v>
      </c>
      <c r="AJ66" t="s">
        <v>1505</v>
      </c>
      <c r="AK66" t="s">
        <v>1967</v>
      </c>
    </row>
    <row r="67" spans="1:37" x14ac:dyDescent="0.2">
      <c r="A67">
        <v>1002683.314</v>
      </c>
      <c r="C67" t="str">
        <f t="shared" ref="C67:C130" si="2">_xlfn.CONCAT(P67," - ",M67," - ",R67," [",O67,"]")</f>
        <v>Unnamed Channel - BC-592d - S6 [W5575.0]</v>
      </c>
      <c r="E67" t="str">
        <f t="shared" ref="E67:E130" si="3">_xlfn.CONCAT(IF(ISBLANK(V67),"","Fish bearing: "&amp;V67&amp;". "),IF(ISBLANK(W67),"","Pipeline Crossing Method: "&amp;W67&amp;". "),IF(ISBLANK(X67),"","Vehicle Crossing Method: "&amp;X67&amp;". "))</f>
        <v xml:space="preserve">Fish bearing: No. Pipeline Crossing Method: Isolation if water present / Open-cut if dry or frozen to bottom. Vehicle Crossing Method: Ramp and Culvert. </v>
      </c>
      <c r="F67" t="s">
        <v>734</v>
      </c>
      <c r="G67" t="s">
        <v>734</v>
      </c>
      <c r="J67">
        <v>633077</v>
      </c>
      <c r="K67">
        <v>5494982</v>
      </c>
      <c r="L67" t="s">
        <v>1955</v>
      </c>
      <c r="M67" t="s">
        <v>2802</v>
      </c>
      <c r="N67" t="s">
        <v>2801</v>
      </c>
      <c r="O67" t="s">
        <v>2800</v>
      </c>
      <c r="P67" t="s">
        <v>1964</v>
      </c>
      <c r="Q67">
        <v>10</v>
      </c>
      <c r="R67" t="s">
        <v>1968</v>
      </c>
      <c r="S67" t="s">
        <v>1950</v>
      </c>
      <c r="T67" t="s">
        <v>1949</v>
      </c>
      <c r="U67">
        <v>1002680</v>
      </c>
      <c r="V67" t="s">
        <v>917</v>
      </c>
      <c r="W67" t="s">
        <v>1948</v>
      </c>
      <c r="X67" t="s">
        <v>1947</v>
      </c>
      <c r="Y67" t="s">
        <v>917</v>
      </c>
      <c r="Z67" t="s">
        <v>917</v>
      </c>
      <c r="AA67">
        <v>10</v>
      </c>
      <c r="AB67">
        <v>4</v>
      </c>
      <c r="AC67" t="s">
        <v>324</v>
      </c>
      <c r="AD67" t="s">
        <v>1946</v>
      </c>
      <c r="AE67" t="s">
        <v>1986</v>
      </c>
      <c r="AJ67" t="s">
        <v>1505</v>
      </c>
      <c r="AK67" t="s">
        <v>1967</v>
      </c>
    </row>
    <row r="68" spans="1:37" x14ac:dyDescent="0.2">
      <c r="A68">
        <v>1002890.606</v>
      </c>
      <c r="C68" t="str">
        <f t="shared" si="2"/>
        <v>Unnamed Drainage - BC-592e - NCD [W5576.0]</v>
      </c>
      <c r="E68" t="str">
        <f t="shared" si="3"/>
        <v xml:space="preserve">Fish bearing: No. Pipeline Crossing Method: Isolation if water present / Open-cut if dry or frozen to bottom. Vehicle Crossing Method: Ramp and Culvert. </v>
      </c>
      <c r="F68" t="s">
        <v>734</v>
      </c>
      <c r="G68" t="s">
        <v>734</v>
      </c>
      <c r="J68">
        <v>632918</v>
      </c>
      <c r="K68">
        <v>5494849</v>
      </c>
      <c r="L68" t="s">
        <v>1955</v>
      </c>
      <c r="M68" t="s">
        <v>2799</v>
      </c>
      <c r="N68" t="s">
        <v>2798</v>
      </c>
      <c r="O68" t="s">
        <v>2797</v>
      </c>
      <c r="P68" t="s">
        <v>1952</v>
      </c>
      <c r="Q68">
        <v>0</v>
      </c>
      <c r="R68" t="s">
        <v>1951</v>
      </c>
      <c r="S68" t="s">
        <v>1950</v>
      </c>
      <c r="T68" t="s">
        <v>1949</v>
      </c>
      <c r="U68">
        <v>1002890</v>
      </c>
      <c r="V68" t="s">
        <v>917</v>
      </c>
      <c r="W68" t="s">
        <v>1948</v>
      </c>
      <c r="X68" t="s">
        <v>1947</v>
      </c>
      <c r="Y68" t="s">
        <v>917</v>
      </c>
      <c r="Z68" t="s">
        <v>917</v>
      </c>
      <c r="AA68">
        <v>0</v>
      </c>
      <c r="AB68">
        <v>0</v>
      </c>
      <c r="AC68" t="s">
        <v>324</v>
      </c>
      <c r="AD68" t="s">
        <v>1946</v>
      </c>
      <c r="AJ68" t="s">
        <v>1505</v>
      </c>
      <c r="AK68" t="s">
        <v>1943</v>
      </c>
    </row>
    <row r="69" spans="1:37" x14ac:dyDescent="0.2">
      <c r="A69">
        <v>1002965.5820000001</v>
      </c>
      <c r="C69" t="str">
        <f t="shared" si="2"/>
        <v>Unnamed Drainage - BC-592f - NCD [W5577.0]</v>
      </c>
      <c r="E69" t="str">
        <f t="shared" si="3"/>
        <v xml:space="preserve">Fish bearing: No. Pipeline Crossing Method: Isolation if water present / Open-cut if dry or frozen to bottom. Vehicle Crossing Method: Ramp and Culvert. </v>
      </c>
      <c r="F69" t="s">
        <v>734</v>
      </c>
      <c r="G69" t="s">
        <v>734</v>
      </c>
      <c r="J69">
        <v>632867</v>
      </c>
      <c r="K69">
        <v>5494795</v>
      </c>
      <c r="L69" t="s">
        <v>1955</v>
      </c>
      <c r="M69" t="s">
        <v>2796</v>
      </c>
      <c r="N69" t="s">
        <v>2795</v>
      </c>
      <c r="O69" t="s">
        <v>2794</v>
      </c>
      <c r="P69" t="s">
        <v>1952</v>
      </c>
      <c r="Q69">
        <v>0</v>
      </c>
      <c r="R69" t="s">
        <v>1951</v>
      </c>
      <c r="S69" t="s">
        <v>1950</v>
      </c>
      <c r="T69" t="s">
        <v>1949</v>
      </c>
      <c r="U69">
        <v>1002970</v>
      </c>
      <c r="V69" t="s">
        <v>917</v>
      </c>
      <c r="W69" t="s">
        <v>1948</v>
      </c>
      <c r="X69" t="s">
        <v>1947</v>
      </c>
      <c r="Y69" t="s">
        <v>917</v>
      </c>
      <c r="Z69" t="s">
        <v>917</v>
      </c>
      <c r="AA69">
        <v>0</v>
      </c>
      <c r="AB69">
        <v>0</v>
      </c>
      <c r="AC69" t="s">
        <v>324</v>
      </c>
      <c r="AD69" t="s">
        <v>1946</v>
      </c>
      <c r="AJ69" t="s">
        <v>1505</v>
      </c>
      <c r="AK69" t="s">
        <v>1943</v>
      </c>
    </row>
    <row r="70" spans="1:37" x14ac:dyDescent="0.2">
      <c r="A70">
        <v>1003130.291</v>
      </c>
      <c r="C70" t="str">
        <f t="shared" si="2"/>
        <v>Unnamed Drainage - BC-592g - NCD [W5578.0]</v>
      </c>
      <c r="E70" t="str">
        <f t="shared" si="3"/>
        <v xml:space="preserve">Fish bearing: No. Pipeline Crossing Method: Isolation if water present / Open-cut if dry or frozen to bottom. Vehicle Crossing Method: Ramp and Culvert. </v>
      </c>
      <c r="F70" t="s">
        <v>734</v>
      </c>
      <c r="G70" t="s">
        <v>734</v>
      </c>
      <c r="J70">
        <v>632790</v>
      </c>
      <c r="K70">
        <v>5494650</v>
      </c>
      <c r="L70" t="s">
        <v>1955</v>
      </c>
      <c r="M70" t="s">
        <v>2793</v>
      </c>
      <c r="N70" t="s">
        <v>2792</v>
      </c>
      <c r="O70" t="s">
        <v>2791</v>
      </c>
      <c r="P70" t="s">
        <v>1952</v>
      </c>
      <c r="Q70">
        <v>0</v>
      </c>
      <c r="R70" t="s">
        <v>1951</v>
      </c>
      <c r="S70" t="s">
        <v>1950</v>
      </c>
      <c r="T70" t="s">
        <v>1949</v>
      </c>
      <c r="U70">
        <v>1003130</v>
      </c>
      <c r="V70" t="s">
        <v>917</v>
      </c>
      <c r="W70" t="s">
        <v>1948</v>
      </c>
      <c r="X70" t="s">
        <v>1947</v>
      </c>
      <c r="Y70" t="s">
        <v>917</v>
      </c>
      <c r="Z70" t="s">
        <v>917</v>
      </c>
      <c r="AA70">
        <v>0</v>
      </c>
      <c r="AB70">
        <v>0</v>
      </c>
      <c r="AC70" t="s">
        <v>324</v>
      </c>
      <c r="AD70" t="s">
        <v>1946</v>
      </c>
      <c r="AJ70" t="s">
        <v>1505</v>
      </c>
      <c r="AK70" t="s">
        <v>1943</v>
      </c>
    </row>
    <row r="71" spans="1:37" x14ac:dyDescent="0.2">
      <c r="A71">
        <v>1003167.867</v>
      </c>
      <c r="C71" t="str">
        <f t="shared" si="2"/>
        <v>Unnamed Drainage - BC-592h - NCD [W5579.0]</v>
      </c>
      <c r="E71" t="str">
        <f t="shared" si="3"/>
        <v xml:space="preserve">Fish bearing: No. Pipeline Crossing Method: Isolation if water present / Open-cut if dry or frozen to bottom. Vehicle Crossing Method: Ramp and Culvert. </v>
      </c>
      <c r="F71" t="s">
        <v>734</v>
      </c>
      <c r="G71" t="s">
        <v>734</v>
      </c>
      <c r="J71">
        <v>632774</v>
      </c>
      <c r="K71">
        <v>5494616</v>
      </c>
      <c r="L71" t="s">
        <v>1955</v>
      </c>
      <c r="M71" t="s">
        <v>2790</v>
      </c>
      <c r="N71" t="s">
        <v>2789</v>
      </c>
      <c r="O71" t="s">
        <v>2788</v>
      </c>
      <c r="P71" t="s">
        <v>1952</v>
      </c>
      <c r="Q71">
        <v>0</v>
      </c>
      <c r="R71" t="s">
        <v>1951</v>
      </c>
      <c r="S71" t="s">
        <v>1950</v>
      </c>
      <c r="T71" t="s">
        <v>1949</v>
      </c>
      <c r="U71">
        <v>1003170</v>
      </c>
      <c r="V71" t="s">
        <v>917</v>
      </c>
      <c r="W71" t="s">
        <v>1948</v>
      </c>
      <c r="X71" t="s">
        <v>1947</v>
      </c>
      <c r="Y71" t="s">
        <v>917</v>
      </c>
      <c r="Z71" t="s">
        <v>917</v>
      </c>
      <c r="AA71">
        <v>0</v>
      </c>
      <c r="AB71">
        <v>0</v>
      </c>
      <c r="AC71" t="s">
        <v>324</v>
      </c>
      <c r="AD71" t="s">
        <v>1946</v>
      </c>
      <c r="AJ71" t="s">
        <v>1505</v>
      </c>
      <c r="AK71" t="s">
        <v>1943</v>
      </c>
    </row>
    <row r="72" spans="1:37" x14ac:dyDescent="0.2">
      <c r="A72">
        <v>1003305.894</v>
      </c>
      <c r="C72" t="str">
        <f t="shared" si="2"/>
        <v>Unnamed Drainage - BC-592i - NCD [W5580.0]</v>
      </c>
      <c r="E72" t="str">
        <f t="shared" si="3"/>
        <v xml:space="preserve">Fish bearing: No. Pipeline Crossing Method: Isolation if water present / Open-cut if dry or frozen to bottom. Vehicle Crossing Method: Ramp and Culvert. </v>
      </c>
      <c r="F72" t="s">
        <v>734</v>
      </c>
      <c r="G72" t="s">
        <v>734</v>
      </c>
      <c r="J72">
        <v>632731</v>
      </c>
      <c r="K72">
        <v>5494485</v>
      </c>
      <c r="L72" t="s">
        <v>1955</v>
      </c>
      <c r="M72" t="s">
        <v>2787</v>
      </c>
      <c r="N72" t="s">
        <v>2786</v>
      </c>
      <c r="O72" t="s">
        <v>2785</v>
      </c>
      <c r="P72" t="s">
        <v>1952</v>
      </c>
      <c r="Q72">
        <v>0</v>
      </c>
      <c r="R72" t="s">
        <v>1951</v>
      </c>
      <c r="S72" t="s">
        <v>1950</v>
      </c>
      <c r="T72" t="s">
        <v>1949</v>
      </c>
      <c r="U72">
        <v>1003310</v>
      </c>
      <c r="V72" t="s">
        <v>917</v>
      </c>
      <c r="W72" t="s">
        <v>1948</v>
      </c>
      <c r="X72" t="s">
        <v>1947</v>
      </c>
      <c r="Y72" t="s">
        <v>917</v>
      </c>
      <c r="Z72" t="s">
        <v>917</v>
      </c>
      <c r="AA72">
        <v>0</v>
      </c>
      <c r="AB72">
        <v>0</v>
      </c>
      <c r="AC72" t="s">
        <v>324</v>
      </c>
      <c r="AD72" t="s">
        <v>1946</v>
      </c>
      <c r="AJ72" t="s">
        <v>1505</v>
      </c>
      <c r="AK72" t="s">
        <v>1943</v>
      </c>
    </row>
    <row r="73" spans="1:37" x14ac:dyDescent="0.2">
      <c r="A73">
        <v>1003622.708</v>
      </c>
      <c r="C73" t="str">
        <f t="shared" si="2"/>
        <v>Unnamed Drainage - BC-592i.1 - NCD [W5581.0]</v>
      </c>
      <c r="E73" t="str">
        <f t="shared" si="3"/>
        <v xml:space="preserve">Fish bearing: No. Pipeline Crossing Method: Isolation if water present / Open-cut if dry or frozen to bottom. Vehicle Crossing Method: Ramp and Culvert. </v>
      </c>
      <c r="F73" t="s">
        <v>734</v>
      </c>
      <c r="G73" t="s">
        <v>734</v>
      </c>
      <c r="J73">
        <v>632579</v>
      </c>
      <c r="K73">
        <v>5494209</v>
      </c>
      <c r="L73" t="s">
        <v>1955</v>
      </c>
      <c r="M73" t="s">
        <v>2784</v>
      </c>
      <c r="N73" t="s">
        <v>2783</v>
      </c>
      <c r="O73" t="s">
        <v>2782</v>
      </c>
      <c r="P73" t="s">
        <v>1952</v>
      </c>
      <c r="Q73">
        <v>0</v>
      </c>
      <c r="R73" t="s">
        <v>1951</v>
      </c>
      <c r="S73" t="s">
        <v>1950</v>
      </c>
      <c r="T73" t="s">
        <v>1949</v>
      </c>
      <c r="U73">
        <v>1003620</v>
      </c>
      <c r="V73" t="s">
        <v>917</v>
      </c>
      <c r="W73" t="s">
        <v>1948</v>
      </c>
      <c r="X73" t="s">
        <v>1947</v>
      </c>
      <c r="Y73" t="s">
        <v>917</v>
      </c>
      <c r="Z73" t="s">
        <v>917</v>
      </c>
      <c r="AA73">
        <v>0</v>
      </c>
      <c r="AB73">
        <v>0</v>
      </c>
      <c r="AC73" t="s">
        <v>324</v>
      </c>
      <c r="AD73" t="s">
        <v>1946</v>
      </c>
      <c r="AJ73" t="s">
        <v>1505</v>
      </c>
      <c r="AK73" t="s">
        <v>1943</v>
      </c>
    </row>
    <row r="74" spans="1:37" x14ac:dyDescent="0.2">
      <c r="A74">
        <v>1003734.56</v>
      </c>
      <c r="C74" t="str">
        <f t="shared" si="2"/>
        <v>Unnamed Channel - BC-592i.2 - S6 [W5582.0]</v>
      </c>
      <c r="E74" t="str">
        <f t="shared" si="3"/>
        <v xml:space="preserve">Fish bearing: No. Pipeline Crossing Method: Isolation if water present / Open-cut if dry or frozen to bottom. Vehicle Crossing Method: Ramp and Culvert. </v>
      </c>
      <c r="F74" t="s">
        <v>734</v>
      </c>
      <c r="G74" t="s">
        <v>734</v>
      </c>
      <c r="J74">
        <v>632498</v>
      </c>
      <c r="K74">
        <v>5494134</v>
      </c>
      <c r="L74" t="s">
        <v>1955</v>
      </c>
      <c r="M74" t="s">
        <v>2781</v>
      </c>
      <c r="N74" t="s">
        <v>2780</v>
      </c>
      <c r="O74" t="s">
        <v>2779</v>
      </c>
      <c r="P74" t="s">
        <v>1964</v>
      </c>
      <c r="Q74">
        <v>10</v>
      </c>
      <c r="R74" t="s">
        <v>1968</v>
      </c>
      <c r="S74" t="s">
        <v>1950</v>
      </c>
      <c r="T74" t="s">
        <v>1949</v>
      </c>
      <c r="U74">
        <v>1003730</v>
      </c>
      <c r="V74" t="s">
        <v>917</v>
      </c>
      <c r="W74" t="s">
        <v>1948</v>
      </c>
      <c r="X74" t="s">
        <v>1947</v>
      </c>
      <c r="Y74" t="s">
        <v>917</v>
      </c>
      <c r="Z74" t="s">
        <v>917</v>
      </c>
      <c r="AA74">
        <v>10</v>
      </c>
      <c r="AB74">
        <v>4</v>
      </c>
      <c r="AC74" t="s">
        <v>324</v>
      </c>
      <c r="AD74" t="s">
        <v>1946</v>
      </c>
      <c r="AE74" t="s">
        <v>1986</v>
      </c>
      <c r="AJ74" t="s">
        <v>1505</v>
      </c>
      <c r="AK74" t="s">
        <v>1967</v>
      </c>
    </row>
    <row r="75" spans="1:37" x14ac:dyDescent="0.2">
      <c r="A75">
        <v>1003729.588</v>
      </c>
      <c r="C75" t="str">
        <f t="shared" si="2"/>
        <v>Unnamed Drainage - BC-592i.2a - NCD [W5745.0]</v>
      </c>
      <c r="E75" t="str">
        <f t="shared" si="3"/>
        <v xml:space="preserve">Fish bearing: No. Pipeline Crossing Method: Isolation if water present / Open-cut if dry or frozen to bottom. Vehicle Crossing Method: Ramp and Culvert. </v>
      </c>
      <c r="F75" t="s">
        <v>734</v>
      </c>
      <c r="G75" t="s">
        <v>734</v>
      </c>
      <c r="J75">
        <v>632501</v>
      </c>
      <c r="K75">
        <v>5494138</v>
      </c>
      <c r="L75" t="s">
        <v>1955</v>
      </c>
      <c r="M75" t="s">
        <v>2778</v>
      </c>
      <c r="N75" t="s">
        <v>2777</v>
      </c>
      <c r="O75" t="s">
        <v>2776</v>
      </c>
      <c r="P75" t="s">
        <v>1952</v>
      </c>
      <c r="Q75">
        <v>0</v>
      </c>
      <c r="R75" t="s">
        <v>1951</v>
      </c>
      <c r="S75" t="s">
        <v>1950</v>
      </c>
      <c r="T75" t="s">
        <v>1949</v>
      </c>
      <c r="U75">
        <v>1003740</v>
      </c>
      <c r="V75" t="s">
        <v>917</v>
      </c>
      <c r="W75" t="s">
        <v>1948</v>
      </c>
      <c r="X75" t="s">
        <v>1947</v>
      </c>
      <c r="Y75" t="s">
        <v>917</v>
      </c>
      <c r="Z75" t="s">
        <v>917</v>
      </c>
      <c r="AA75">
        <v>0</v>
      </c>
      <c r="AB75">
        <v>0</v>
      </c>
      <c r="AC75" t="s">
        <v>324</v>
      </c>
      <c r="AD75" t="s">
        <v>1946</v>
      </c>
      <c r="AJ75" t="s">
        <v>1505</v>
      </c>
      <c r="AK75" t="s">
        <v>1943</v>
      </c>
    </row>
    <row r="76" spans="1:37" x14ac:dyDescent="0.2">
      <c r="A76">
        <v>1003786.222</v>
      </c>
      <c r="C76" t="str">
        <f t="shared" si="2"/>
        <v>Unnamed Channel - BC-592i.3 - S6 [W5583.0]</v>
      </c>
      <c r="E76" t="str">
        <f t="shared" si="3"/>
        <v xml:space="preserve">Fish bearing: No. Pipeline Crossing Method: Isolation if water present / Open-cut if dry or frozen to bottom. Vehicle Crossing Method: Ramp and Culvert. </v>
      </c>
      <c r="F76" t="s">
        <v>734</v>
      </c>
      <c r="G76" t="s">
        <v>734</v>
      </c>
      <c r="J76">
        <v>632463</v>
      </c>
      <c r="K76">
        <v>5494096</v>
      </c>
      <c r="L76" t="s">
        <v>1955</v>
      </c>
      <c r="M76" t="s">
        <v>2775</v>
      </c>
      <c r="N76" t="s">
        <v>2774</v>
      </c>
      <c r="O76" t="s">
        <v>2773</v>
      </c>
      <c r="P76" t="s">
        <v>1964</v>
      </c>
      <c r="Q76">
        <v>10</v>
      </c>
      <c r="R76" t="s">
        <v>1968</v>
      </c>
      <c r="S76" t="s">
        <v>1950</v>
      </c>
      <c r="T76" t="s">
        <v>1949</v>
      </c>
      <c r="U76">
        <v>1003790</v>
      </c>
      <c r="V76" t="s">
        <v>917</v>
      </c>
      <c r="W76" t="s">
        <v>1948</v>
      </c>
      <c r="X76" t="s">
        <v>1947</v>
      </c>
      <c r="Y76" t="s">
        <v>917</v>
      </c>
      <c r="Z76" t="s">
        <v>917</v>
      </c>
      <c r="AA76">
        <v>10</v>
      </c>
      <c r="AB76">
        <v>4</v>
      </c>
      <c r="AC76" t="s">
        <v>324</v>
      </c>
      <c r="AD76" t="s">
        <v>1946</v>
      </c>
      <c r="AE76" t="s">
        <v>1986</v>
      </c>
      <c r="AJ76" t="s">
        <v>1505</v>
      </c>
      <c r="AK76" t="s">
        <v>1967</v>
      </c>
    </row>
    <row r="77" spans="1:37" x14ac:dyDescent="0.2">
      <c r="A77">
        <v>1003827.259</v>
      </c>
      <c r="C77" t="str">
        <f t="shared" si="2"/>
        <v>Unnamed Channel - BC-592i.4 - S6 [W5584.0]</v>
      </c>
      <c r="E77" t="str">
        <f t="shared" si="3"/>
        <v xml:space="preserve">Fish bearing: No. Pipeline Crossing Method: Isolation if water present / Open-cut if dry or frozen to bottom. Vehicle Crossing Method: Ramp and Culvert. </v>
      </c>
      <c r="F77" t="s">
        <v>734</v>
      </c>
      <c r="G77" t="s">
        <v>734</v>
      </c>
      <c r="J77">
        <v>632435</v>
      </c>
      <c r="K77">
        <v>5494066</v>
      </c>
      <c r="L77" t="s">
        <v>1955</v>
      </c>
      <c r="M77" t="s">
        <v>2772</v>
      </c>
      <c r="N77" t="s">
        <v>2771</v>
      </c>
      <c r="O77" t="s">
        <v>2770</v>
      </c>
      <c r="P77" t="s">
        <v>1964</v>
      </c>
      <c r="Q77">
        <v>10</v>
      </c>
      <c r="R77" t="s">
        <v>1968</v>
      </c>
      <c r="S77" t="s">
        <v>1950</v>
      </c>
      <c r="T77" t="s">
        <v>1949</v>
      </c>
      <c r="U77">
        <v>1003830</v>
      </c>
      <c r="V77" t="s">
        <v>917</v>
      </c>
      <c r="W77" t="s">
        <v>1948</v>
      </c>
      <c r="X77" t="s">
        <v>1947</v>
      </c>
      <c r="Y77" t="s">
        <v>917</v>
      </c>
      <c r="Z77" t="s">
        <v>917</v>
      </c>
      <c r="AA77">
        <v>10</v>
      </c>
      <c r="AB77">
        <v>4</v>
      </c>
      <c r="AC77" t="s">
        <v>324</v>
      </c>
      <c r="AD77" t="s">
        <v>1946</v>
      </c>
      <c r="AE77" t="s">
        <v>1986</v>
      </c>
      <c r="AJ77" t="s">
        <v>1505</v>
      </c>
      <c r="AK77" t="s">
        <v>1967</v>
      </c>
    </row>
    <row r="78" spans="1:37" x14ac:dyDescent="0.2">
      <c r="A78">
        <v>1003849.336</v>
      </c>
      <c r="C78" t="str">
        <f t="shared" si="2"/>
        <v>Unnamed Drainage - BC-592i.5 - NCD [W5585.0]</v>
      </c>
      <c r="E78" t="str">
        <f t="shared" si="3"/>
        <v xml:space="preserve">Fish bearing: No. Pipeline Crossing Method: Isolation if water present / Open-cut if dry or frozen to bottom. Vehicle Crossing Method: Ramp and Culvert. </v>
      </c>
      <c r="F78" t="s">
        <v>734</v>
      </c>
      <c r="G78" t="s">
        <v>734</v>
      </c>
      <c r="J78">
        <v>632421</v>
      </c>
      <c r="K78">
        <v>5494049</v>
      </c>
      <c r="L78" t="s">
        <v>1955</v>
      </c>
      <c r="M78" t="s">
        <v>2769</v>
      </c>
      <c r="N78" t="s">
        <v>2768</v>
      </c>
      <c r="O78" t="s">
        <v>2767</v>
      </c>
      <c r="P78" t="s">
        <v>1952</v>
      </c>
      <c r="Q78">
        <v>0</v>
      </c>
      <c r="R78" t="s">
        <v>1951</v>
      </c>
      <c r="S78" t="s">
        <v>1950</v>
      </c>
      <c r="T78" t="s">
        <v>1949</v>
      </c>
      <c r="U78">
        <v>1003850</v>
      </c>
      <c r="V78" t="s">
        <v>917</v>
      </c>
      <c r="W78" t="s">
        <v>1948</v>
      </c>
      <c r="X78" t="s">
        <v>1947</v>
      </c>
      <c r="Y78" t="s">
        <v>917</v>
      </c>
      <c r="Z78" t="s">
        <v>917</v>
      </c>
      <c r="AA78">
        <v>0</v>
      </c>
      <c r="AB78">
        <v>0</v>
      </c>
      <c r="AC78" t="s">
        <v>324</v>
      </c>
      <c r="AD78" t="s">
        <v>1946</v>
      </c>
      <c r="AJ78" t="s">
        <v>1505</v>
      </c>
      <c r="AK78" t="s">
        <v>1943</v>
      </c>
    </row>
    <row r="79" spans="1:37" x14ac:dyDescent="0.2">
      <c r="A79">
        <v>1003895.139</v>
      </c>
      <c r="C79" t="str">
        <f t="shared" si="2"/>
        <v>Unnamed Drainage - BC-592i.5a - NCD [W5746.0]</v>
      </c>
      <c r="E79" t="str">
        <f t="shared" si="3"/>
        <v xml:space="preserve">Fish bearing: No. Pipeline Crossing Method: Isolation if water present / Open-cut if dry or frozen to bottom. Vehicle Crossing Method: Ramp and Culvert. </v>
      </c>
      <c r="F79" t="s">
        <v>734</v>
      </c>
      <c r="G79" t="s">
        <v>734</v>
      </c>
      <c r="J79">
        <v>632394</v>
      </c>
      <c r="K79">
        <v>5494012</v>
      </c>
      <c r="L79" t="s">
        <v>1955</v>
      </c>
      <c r="M79" t="s">
        <v>2766</v>
      </c>
      <c r="N79" t="s">
        <v>2765</v>
      </c>
      <c r="O79" t="s">
        <v>2764</v>
      </c>
      <c r="P79" t="s">
        <v>1952</v>
      </c>
      <c r="Q79">
        <v>0</v>
      </c>
      <c r="R79" t="s">
        <v>1951</v>
      </c>
      <c r="S79" t="s">
        <v>1950</v>
      </c>
      <c r="T79" t="s">
        <v>1949</v>
      </c>
      <c r="U79">
        <v>1003900</v>
      </c>
      <c r="V79" t="s">
        <v>917</v>
      </c>
      <c r="W79" t="s">
        <v>1948</v>
      </c>
      <c r="X79" t="s">
        <v>1947</v>
      </c>
      <c r="Y79" t="s">
        <v>917</v>
      </c>
      <c r="Z79" t="s">
        <v>917</v>
      </c>
      <c r="AA79">
        <v>0</v>
      </c>
      <c r="AB79">
        <v>0</v>
      </c>
      <c r="AC79" t="s">
        <v>324</v>
      </c>
      <c r="AD79" t="s">
        <v>1946</v>
      </c>
      <c r="AJ79" t="s">
        <v>1505</v>
      </c>
      <c r="AK79" t="s">
        <v>1943</v>
      </c>
    </row>
    <row r="80" spans="1:37" x14ac:dyDescent="0.2">
      <c r="A80">
        <v>1004000.993</v>
      </c>
      <c r="C80" t="str">
        <f t="shared" si="2"/>
        <v>Unnamed Drainage - BC-592i.5b - NCD [W5747.0]</v>
      </c>
      <c r="E80" t="str">
        <f t="shared" si="3"/>
        <v xml:space="preserve">Fish bearing: No. Pipeline Crossing Method: Isolation if water present / Open-cut if dry or frozen to bottom. Vehicle Crossing Method: Ramp and Culvert. </v>
      </c>
      <c r="F80" t="s">
        <v>734</v>
      </c>
      <c r="G80" t="s">
        <v>734</v>
      </c>
      <c r="J80">
        <v>632344</v>
      </c>
      <c r="K80">
        <v>5493919</v>
      </c>
      <c r="L80" t="s">
        <v>1955</v>
      </c>
      <c r="M80" t="s">
        <v>2763</v>
      </c>
      <c r="N80" t="s">
        <v>2762</v>
      </c>
      <c r="O80" t="s">
        <v>2761</v>
      </c>
      <c r="P80" t="s">
        <v>1952</v>
      </c>
      <c r="Q80">
        <v>0</v>
      </c>
      <c r="R80" t="s">
        <v>1951</v>
      </c>
      <c r="S80" t="s">
        <v>1950</v>
      </c>
      <c r="T80" t="s">
        <v>1949</v>
      </c>
      <c r="U80">
        <v>1004000</v>
      </c>
      <c r="V80" t="s">
        <v>917</v>
      </c>
      <c r="W80" t="s">
        <v>1948</v>
      </c>
      <c r="X80" t="s">
        <v>1947</v>
      </c>
      <c r="Y80" t="s">
        <v>917</v>
      </c>
      <c r="Z80" t="s">
        <v>917</v>
      </c>
      <c r="AA80">
        <v>0</v>
      </c>
      <c r="AB80">
        <v>0</v>
      </c>
      <c r="AC80" t="s">
        <v>324</v>
      </c>
      <c r="AD80" t="s">
        <v>1946</v>
      </c>
      <c r="AJ80" t="s">
        <v>1505</v>
      </c>
      <c r="AK80" t="s">
        <v>1943</v>
      </c>
    </row>
    <row r="81" spans="1:37" x14ac:dyDescent="0.2">
      <c r="A81">
        <v>1004054.84</v>
      </c>
      <c r="C81" t="str">
        <f t="shared" si="2"/>
        <v>Unnamed Channel - BC-592i.6 - S6 [W5586.0]</v>
      </c>
      <c r="E81" t="str">
        <f t="shared" si="3"/>
        <v xml:space="preserve">Fish bearing: No. Pipeline Crossing Method: Isolation if water present / Open-cut if dry or frozen to bottom. Vehicle Crossing Method: Ramp and Culvert. </v>
      </c>
      <c r="F81" t="s">
        <v>734</v>
      </c>
      <c r="G81" t="s">
        <v>734</v>
      </c>
      <c r="J81">
        <v>632328</v>
      </c>
      <c r="K81">
        <v>5493868</v>
      </c>
      <c r="L81" t="s">
        <v>1955</v>
      </c>
      <c r="M81" t="s">
        <v>2760</v>
      </c>
      <c r="N81" t="s">
        <v>2759</v>
      </c>
      <c r="O81" t="s">
        <v>2758</v>
      </c>
      <c r="P81" t="s">
        <v>1964</v>
      </c>
      <c r="Q81">
        <v>10</v>
      </c>
      <c r="R81" t="s">
        <v>1968</v>
      </c>
      <c r="S81" t="s">
        <v>1950</v>
      </c>
      <c r="T81" t="s">
        <v>1949</v>
      </c>
      <c r="U81">
        <v>1004050</v>
      </c>
      <c r="V81" t="s">
        <v>917</v>
      </c>
      <c r="W81" t="s">
        <v>1948</v>
      </c>
      <c r="X81" t="s">
        <v>1947</v>
      </c>
      <c r="Y81" t="s">
        <v>917</v>
      </c>
      <c r="Z81" t="s">
        <v>917</v>
      </c>
      <c r="AA81">
        <v>10</v>
      </c>
      <c r="AB81">
        <v>4</v>
      </c>
      <c r="AC81" t="s">
        <v>324</v>
      </c>
      <c r="AD81" t="s">
        <v>1946</v>
      </c>
      <c r="AE81" t="s">
        <v>1986</v>
      </c>
      <c r="AJ81" t="s">
        <v>1505</v>
      </c>
      <c r="AK81" t="s">
        <v>1967</v>
      </c>
    </row>
    <row r="82" spans="1:37" x14ac:dyDescent="0.2">
      <c r="A82">
        <v>1004085.434</v>
      </c>
      <c r="C82" t="str">
        <f t="shared" si="2"/>
        <v>Unnamed Drainage - BC-592i.7 - NCD [W5587.0]</v>
      </c>
      <c r="E82" t="str">
        <f t="shared" si="3"/>
        <v xml:space="preserve">Fish bearing: No. Pipeline Crossing Method: Isolation if water present / Open-cut if dry or frozen to bottom. Vehicle Crossing Method: Ramp and Culvert. </v>
      </c>
      <c r="F82" t="s">
        <v>734</v>
      </c>
      <c r="G82" t="s">
        <v>734</v>
      </c>
      <c r="J82">
        <v>632322</v>
      </c>
      <c r="K82">
        <v>5493838</v>
      </c>
      <c r="L82" t="s">
        <v>1955</v>
      </c>
      <c r="M82" t="s">
        <v>2757</v>
      </c>
      <c r="N82" t="s">
        <v>2756</v>
      </c>
      <c r="O82" t="s">
        <v>2755</v>
      </c>
      <c r="P82" t="s">
        <v>1952</v>
      </c>
      <c r="Q82">
        <v>0</v>
      </c>
      <c r="R82" t="s">
        <v>1951</v>
      </c>
      <c r="S82" t="s">
        <v>1950</v>
      </c>
      <c r="T82" t="s">
        <v>1949</v>
      </c>
      <c r="U82">
        <v>1004080</v>
      </c>
      <c r="V82" t="s">
        <v>917</v>
      </c>
      <c r="W82" t="s">
        <v>1948</v>
      </c>
      <c r="X82" t="s">
        <v>1947</v>
      </c>
      <c r="Y82" t="s">
        <v>917</v>
      </c>
      <c r="Z82" t="s">
        <v>917</v>
      </c>
      <c r="AA82">
        <v>0</v>
      </c>
      <c r="AB82">
        <v>0</v>
      </c>
      <c r="AC82" t="s">
        <v>324</v>
      </c>
      <c r="AD82" t="s">
        <v>1946</v>
      </c>
      <c r="AJ82" t="s">
        <v>1505</v>
      </c>
      <c r="AK82" t="s">
        <v>1943</v>
      </c>
    </row>
    <row r="83" spans="1:37" x14ac:dyDescent="0.2">
      <c r="A83">
        <v>1004104.85</v>
      </c>
      <c r="C83" t="str">
        <f t="shared" si="2"/>
        <v>Unnamed Drainage - BC-592i.7a - NCD [W5748.0]</v>
      </c>
      <c r="E83" t="str">
        <f t="shared" si="3"/>
        <v xml:space="preserve">Fish bearing: No. Pipeline Crossing Method: Isolation if water present / Open-cut if dry or frozen to bottom. Vehicle Crossing Method: Ramp and Culvert. </v>
      </c>
      <c r="F83" t="s">
        <v>734</v>
      </c>
      <c r="G83" t="s">
        <v>734</v>
      </c>
      <c r="J83">
        <v>632318</v>
      </c>
      <c r="K83">
        <v>5493819</v>
      </c>
      <c r="L83" t="s">
        <v>1955</v>
      </c>
      <c r="M83" t="s">
        <v>2754</v>
      </c>
      <c r="N83" t="s">
        <v>2753</v>
      </c>
      <c r="O83" t="s">
        <v>2752</v>
      </c>
      <c r="P83" t="s">
        <v>1952</v>
      </c>
      <c r="Q83">
        <v>0</v>
      </c>
      <c r="R83" t="s">
        <v>1951</v>
      </c>
      <c r="S83" t="s">
        <v>1950</v>
      </c>
      <c r="T83" t="s">
        <v>1949</v>
      </c>
      <c r="U83">
        <v>1004100</v>
      </c>
      <c r="V83" t="s">
        <v>917</v>
      </c>
      <c r="W83" t="s">
        <v>1948</v>
      </c>
      <c r="X83" t="s">
        <v>1947</v>
      </c>
      <c r="Y83" t="s">
        <v>917</v>
      </c>
      <c r="Z83" t="s">
        <v>917</v>
      </c>
      <c r="AA83">
        <v>0</v>
      </c>
      <c r="AB83">
        <v>0</v>
      </c>
      <c r="AC83" t="s">
        <v>324</v>
      </c>
      <c r="AD83" t="s">
        <v>1946</v>
      </c>
      <c r="AJ83" t="s">
        <v>1505</v>
      </c>
      <c r="AK83" t="s">
        <v>1943</v>
      </c>
    </row>
    <row r="84" spans="1:37" x14ac:dyDescent="0.2">
      <c r="A84">
        <v>1004170.64</v>
      </c>
      <c r="C84" t="str">
        <f t="shared" si="2"/>
        <v>Unnamed Channel - BC-592i.8 - S6 [W5588.0]</v>
      </c>
      <c r="E84" t="str">
        <f t="shared" si="3"/>
        <v xml:space="preserve">Fish bearing: No. Pipeline Crossing Method: Isolation if water present / Open-cut if dry or frozen to bottom. Vehicle Crossing Method: Ramp and Culvert. </v>
      </c>
      <c r="F84" t="s">
        <v>734</v>
      </c>
      <c r="G84" t="s">
        <v>734</v>
      </c>
      <c r="J84">
        <v>632298</v>
      </c>
      <c r="K84">
        <v>5493757</v>
      </c>
      <c r="L84" t="s">
        <v>1955</v>
      </c>
      <c r="M84" t="s">
        <v>2751</v>
      </c>
      <c r="N84" t="s">
        <v>2750</v>
      </c>
      <c r="O84" t="s">
        <v>2749</v>
      </c>
      <c r="P84" t="s">
        <v>1964</v>
      </c>
      <c r="Q84">
        <v>10</v>
      </c>
      <c r="R84" t="s">
        <v>1968</v>
      </c>
      <c r="S84" t="s">
        <v>1950</v>
      </c>
      <c r="T84" t="s">
        <v>1949</v>
      </c>
      <c r="U84">
        <v>1004170</v>
      </c>
      <c r="V84" t="s">
        <v>917</v>
      </c>
      <c r="W84" t="s">
        <v>1948</v>
      </c>
      <c r="X84" t="s">
        <v>1947</v>
      </c>
      <c r="Y84" t="s">
        <v>917</v>
      </c>
      <c r="Z84" t="s">
        <v>917</v>
      </c>
      <c r="AA84">
        <v>10</v>
      </c>
      <c r="AB84">
        <v>4</v>
      </c>
      <c r="AC84" t="s">
        <v>324</v>
      </c>
      <c r="AD84" t="s">
        <v>1946</v>
      </c>
      <c r="AE84" t="s">
        <v>1986</v>
      </c>
      <c r="AJ84" t="s">
        <v>1505</v>
      </c>
      <c r="AK84" t="s">
        <v>1967</v>
      </c>
    </row>
    <row r="85" spans="1:37" x14ac:dyDescent="0.2">
      <c r="A85">
        <v>1004315.584</v>
      </c>
      <c r="C85" t="str">
        <f t="shared" si="2"/>
        <v>Unnamed Drainage - BC-592j - NCD [W5589.0]</v>
      </c>
      <c r="E85" t="str">
        <f t="shared" si="3"/>
        <v xml:space="preserve">Fish bearing: No. Pipeline Crossing Method: Isolation if water present / Open-cut if dry or frozen to bottom. Vehicle Crossing Method: Ramp and Culvert. </v>
      </c>
      <c r="F85" t="s">
        <v>734</v>
      </c>
      <c r="G85" t="s">
        <v>734</v>
      </c>
      <c r="J85">
        <v>632232</v>
      </c>
      <c r="K85">
        <v>5493628</v>
      </c>
      <c r="L85" t="s">
        <v>1955</v>
      </c>
      <c r="M85" t="s">
        <v>2748</v>
      </c>
      <c r="N85" t="s">
        <v>2747</v>
      </c>
      <c r="O85" t="s">
        <v>2746</v>
      </c>
      <c r="P85" t="s">
        <v>1952</v>
      </c>
      <c r="Q85">
        <v>0</v>
      </c>
      <c r="R85" t="s">
        <v>1951</v>
      </c>
      <c r="S85" t="s">
        <v>1950</v>
      </c>
      <c r="T85" t="s">
        <v>1949</v>
      </c>
      <c r="U85">
        <v>1004320</v>
      </c>
      <c r="V85" t="s">
        <v>917</v>
      </c>
      <c r="W85" t="s">
        <v>1948</v>
      </c>
      <c r="X85" t="s">
        <v>1947</v>
      </c>
      <c r="Y85" t="s">
        <v>917</v>
      </c>
      <c r="Z85" t="s">
        <v>917</v>
      </c>
      <c r="AA85">
        <v>0</v>
      </c>
      <c r="AB85">
        <v>0</v>
      </c>
      <c r="AC85" t="s">
        <v>324</v>
      </c>
      <c r="AD85" t="s">
        <v>1946</v>
      </c>
      <c r="AJ85" t="s">
        <v>1505</v>
      </c>
      <c r="AK85" t="s">
        <v>1943</v>
      </c>
    </row>
    <row r="86" spans="1:37" x14ac:dyDescent="0.2">
      <c r="A86">
        <v>1004324.873</v>
      </c>
      <c r="C86" t="str">
        <f t="shared" si="2"/>
        <v>Unnamed Drainage - BC-592j.1 - NCD [W2245.0]</v>
      </c>
      <c r="E86" t="str">
        <f t="shared" si="3"/>
        <v xml:space="preserve">Fish bearing: No. Pipeline Crossing Method: Isolation if water present / Open-cut if dry or frozen to bottom. Vehicle Crossing Method: Ramp and Culvert. </v>
      </c>
      <c r="F86" t="s">
        <v>734</v>
      </c>
      <c r="G86" t="s">
        <v>734</v>
      </c>
      <c r="J86">
        <v>632228.18999999994</v>
      </c>
      <c r="K86">
        <v>5493619.5199999996</v>
      </c>
      <c r="L86" t="s">
        <v>1955</v>
      </c>
      <c r="M86" t="s">
        <v>2745</v>
      </c>
      <c r="O86" t="s">
        <v>2744</v>
      </c>
      <c r="P86" t="s">
        <v>1952</v>
      </c>
      <c r="Q86">
        <v>0</v>
      </c>
      <c r="R86" t="s">
        <v>1951</v>
      </c>
      <c r="S86" t="s">
        <v>1950</v>
      </c>
      <c r="T86" t="s">
        <v>1949</v>
      </c>
      <c r="U86">
        <v>1004325</v>
      </c>
      <c r="V86" t="s">
        <v>917</v>
      </c>
      <c r="W86" t="s">
        <v>1948</v>
      </c>
      <c r="X86" t="s">
        <v>1947</v>
      </c>
      <c r="Y86" t="s">
        <v>917</v>
      </c>
      <c r="Z86" t="s">
        <v>917</v>
      </c>
      <c r="AA86">
        <v>0</v>
      </c>
      <c r="AB86">
        <v>0</v>
      </c>
      <c r="AC86" t="s">
        <v>324</v>
      </c>
      <c r="AD86" t="s">
        <v>1946</v>
      </c>
      <c r="AG86" t="s">
        <v>1945</v>
      </c>
      <c r="AH86" t="s">
        <v>1944</v>
      </c>
      <c r="AI86" s="4">
        <v>44565</v>
      </c>
      <c r="AJ86" t="s">
        <v>908</v>
      </c>
      <c r="AK86" t="s">
        <v>1943</v>
      </c>
    </row>
    <row r="87" spans="1:37" x14ac:dyDescent="0.2">
      <c r="A87">
        <v>1004443.9</v>
      </c>
      <c r="C87" t="str">
        <f t="shared" si="2"/>
        <v>Unnamed Channel - BC-592k - S6 [W5590.0]</v>
      </c>
      <c r="E87" t="str">
        <f t="shared" si="3"/>
        <v xml:space="preserve">Fish bearing: No. Pipeline Crossing Method: Isolation if water present / Open-cut if dry or frozen to bottom. Vehicle Crossing Method: Ramp and Culvert. </v>
      </c>
      <c r="F87" t="s">
        <v>734</v>
      </c>
      <c r="G87" t="s">
        <v>734</v>
      </c>
      <c r="J87">
        <v>632184</v>
      </c>
      <c r="K87">
        <v>5493509</v>
      </c>
      <c r="L87" t="s">
        <v>1955</v>
      </c>
      <c r="M87" t="s">
        <v>2743</v>
      </c>
      <c r="N87" t="s">
        <v>2742</v>
      </c>
      <c r="O87" t="s">
        <v>2741</v>
      </c>
      <c r="P87" t="s">
        <v>1964</v>
      </c>
      <c r="Q87">
        <v>10</v>
      </c>
      <c r="R87" t="s">
        <v>1968</v>
      </c>
      <c r="S87" t="s">
        <v>1950</v>
      </c>
      <c r="T87" t="s">
        <v>1949</v>
      </c>
      <c r="U87">
        <v>1004440</v>
      </c>
      <c r="V87" t="s">
        <v>917</v>
      </c>
      <c r="W87" t="s">
        <v>1948</v>
      </c>
      <c r="X87" t="s">
        <v>1947</v>
      </c>
      <c r="Y87" t="s">
        <v>917</v>
      </c>
      <c r="Z87" t="s">
        <v>917</v>
      </c>
      <c r="AA87">
        <v>10</v>
      </c>
      <c r="AB87">
        <v>4</v>
      </c>
      <c r="AC87" t="s">
        <v>324</v>
      </c>
      <c r="AD87" t="s">
        <v>1946</v>
      </c>
      <c r="AE87" t="s">
        <v>1986</v>
      </c>
      <c r="AJ87" t="s">
        <v>1505</v>
      </c>
      <c r="AK87" t="s">
        <v>1967</v>
      </c>
    </row>
    <row r="88" spans="1:37" x14ac:dyDescent="0.2">
      <c r="A88">
        <v>1004537.898</v>
      </c>
      <c r="C88" t="str">
        <f t="shared" si="2"/>
        <v>Unnamed Drainage - BC-592k.1 - NCD [W5749.0]</v>
      </c>
      <c r="E88" t="str">
        <f t="shared" si="3"/>
        <v xml:space="preserve">Fish bearing: No. Pipeline Crossing Method: Isolation if water present / Open-cut if dry or frozen to bottom. Vehicle Crossing Method: Ramp and Culvert. </v>
      </c>
      <c r="F88" t="s">
        <v>734</v>
      </c>
      <c r="G88" t="s">
        <v>734</v>
      </c>
      <c r="J88">
        <v>632141</v>
      </c>
      <c r="K88">
        <v>5493426</v>
      </c>
      <c r="L88" t="s">
        <v>1955</v>
      </c>
      <c r="M88" t="s">
        <v>2740</v>
      </c>
      <c r="N88" t="s">
        <v>2739</v>
      </c>
      <c r="O88" t="s">
        <v>2738</v>
      </c>
      <c r="P88" t="s">
        <v>1952</v>
      </c>
      <c r="Q88">
        <v>0</v>
      </c>
      <c r="R88" t="s">
        <v>1951</v>
      </c>
      <c r="S88" t="s">
        <v>1950</v>
      </c>
      <c r="T88" t="s">
        <v>1949</v>
      </c>
      <c r="U88">
        <v>1004530</v>
      </c>
      <c r="V88" t="s">
        <v>917</v>
      </c>
      <c r="W88" t="s">
        <v>1948</v>
      </c>
      <c r="X88" t="s">
        <v>1947</v>
      </c>
      <c r="Y88" t="s">
        <v>917</v>
      </c>
      <c r="Z88" t="s">
        <v>917</v>
      </c>
      <c r="AA88">
        <v>0</v>
      </c>
      <c r="AB88">
        <v>0</v>
      </c>
      <c r="AC88" t="s">
        <v>324</v>
      </c>
      <c r="AD88" t="s">
        <v>1946</v>
      </c>
      <c r="AJ88" t="s">
        <v>1505</v>
      </c>
      <c r="AK88" t="s">
        <v>1943</v>
      </c>
    </row>
    <row r="89" spans="1:37" x14ac:dyDescent="0.2">
      <c r="A89">
        <v>1004569.48</v>
      </c>
      <c r="C89" t="str">
        <f t="shared" si="2"/>
        <v>Unnamed Drainage - BC-592l - NCD [W5591.0]</v>
      </c>
      <c r="E89" t="str">
        <f t="shared" si="3"/>
        <v xml:space="preserve">Fish bearing: No. Pipeline Crossing Method: Isolation if water present / Open-cut if dry or frozen to bottom. Vehicle Crossing Method: Ramp and Culvert. </v>
      </c>
      <c r="F89" t="s">
        <v>734</v>
      </c>
      <c r="G89" t="s">
        <v>734</v>
      </c>
      <c r="J89">
        <v>632120</v>
      </c>
      <c r="K89">
        <v>5493403</v>
      </c>
      <c r="L89" t="s">
        <v>1955</v>
      </c>
      <c r="M89" t="s">
        <v>2737</v>
      </c>
      <c r="N89" t="s">
        <v>2736</v>
      </c>
      <c r="O89" t="s">
        <v>2735</v>
      </c>
      <c r="P89" t="s">
        <v>1952</v>
      </c>
      <c r="Q89">
        <v>0</v>
      </c>
      <c r="R89" t="s">
        <v>1951</v>
      </c>
      <c r="S89" t="s">
        <v>1950</v>
      </c>
      <c r="T89" t="s">
        <v>1949</v>
      </c>
      <c r="U89">
        <v>1004570</v>
      </c>
      <c r="V89" t="s">
        <v>917</v>
      </c>
      <c r="W89" t="s">
        <v>1948</v>
      </c>
      <c r="X89" t="s">
        <v>1947</v>
      </c>
      <c r="Y89" t="s">
        <v>917</v>
      </c>
      <c r="Z89" t="s">
        <v>917</v>
      </c>
      <c r="AA89">
        <v>0</v>
      </c>
      <c r="AB89">
        <v>0</v>
      </c>
      <c r="AC89" t="s">
        <v>324</v>
      </c>
      <c r="AD89" t="s">
        <v>1946</v>
      </c>
      <c r="AJ89" t="s">
        <v>1505</v>
      </c>
      <c r="AK89" t="s">
        <v>1943</v>
      </c>
    </row>
    <row r="90" spans="1:37" x14ac:dyDescent="0.2">
      <c r="A90">
        <v>1004600.878</v>
      </c>
      <c r="C90" t="str">
        <f t="shared" si="2"/>
        <v>Unnamed Drainage - BC-592m - NCD [W5592.0]</v>
      </c>
      <c r="E90" t="str">
        <f t="shared" si="3"/>
        <v xml:space="preserve">Fish bearing: No. Pipeline Crossing Method: Isolation if water present / Open-cut if dry or frozen to bottom. Vehicle Crossing Method: Ramp and Culvert. </v>
      </c>
      <c r="F90" t="s">
        <v>734</v>
      </c>
      <c r="G90" t="s">
        <v>734</v>
      </c>
      <c r="J90">
        <v>632095</v>
      </c>
      <c r="K90">
        <v>5493384</v>
      </c>
      <c r="L90" t="s">
        <v>1955</v>
      </c>
      <c r="M90" t="s">
        <v>2734</v>
      </c>
      <c r="N90" t="s">
        <v>2733</v>
      </c>
      <c r="O90" t="s">
        <v>2732</v>
      </c>
      <c r="P90" t="s">
        <v>1952</v>
      </c>
      <c r="Q90">
        <v>0</v>
      </c>
      <c r="R90" t="s">
        <v>1951</v>
      </c>
      <c r="S90" t="s">
        <v>1950</v>
      </c>
      <c r="T90" t="s">
        <v>1949</v>
      </c>
      <c r="U90">
        <v>1004600</v>
      </c>
      <c r="V90" t="s">
        <v>917</v>
      </c>
      <c r="W90" t="s">
        <v>1948</v>
      </c>
      <c r="X90" t="s">
        <v>1947</v>
      </c>
      <c r="Y90" t="s">
        <v>917</v>
      </c>
      <c r="Z90" t="s">
        <v>917</v>
      </c>
      <c r="AA90">
        <v>0</v>
      </c>
      <c r="AB90">
        <v>0</v>
      </c>
      <c r="AC90" t="s">
        <v>324</v>
      </c>
      <c r="AD90" t="s">
        <v>1946</v>
      </c>
      <c r="AJ90" t="s">
        <v>1505</v>
      </c>
      <c r="AK90" t="s">
        <v>1943</v>
      </c>
    </row>
    <row r="91" spans="1:37" x14ac:dyDescent="0.2">
      <c r="A91">
        <v>1004730.281</v>
      </c>
      <c r="C91" t="str">
        <f t="shared" si="2"/>
        <v>Unnamed Channel - BC-593 - S6 [W1624.4]</v>
      </c>
      <c r="E91" t="str">
        <f t="shared" si="3"/>
        <v xml:space="preserve">Fish bearing: No. Pipeline Crossing Method: Isolation if water present / Open-cut if dry or frozen to bottom. Vehicle Crossing Method: Ramp and Culvert or Clear-Span Bridge. </v>
      </c>
      <c r="F91" t="s">
        <v>734</v>
      </c>
      <c r="G91" t="s">
        <v>734</v>
      </c>
      <c r="J91">
        <v>631991</v>
      </c>
      <c r="K91">
        <v>5493307</v>
      </c>
      <c r="L91" t="s">
        <v>1955</v>
      </c>
      <c r="M91" t="s">
        <v>2731</v>
      </c>
      <c r="O91" t="s">
        <v>2730</v>
      </c>
      <c r="P91" t="s">
        <v>1964</v>
      </c>
      <c r="Q91">
        <v>10</v>
      </c>
      <c r="R91" t="s">
        <v>1968</v>
      </c>
      <c r="S91" t="s">
        <v>1950</v>
      </c>
      <c r="T91" t="s">
        <v>1949</v>
      </c>
      <c r="U91">
        <v>1004730</v>
      </c>
      <c r="V91" t="s">
        <v>917</v>
      </c>
      <c r="W91" t="s">
        <v>1948</v>
      </c>
      <c r="X91" t="s">
        <v>2025</v>
      </c>
      <c r="Y91" t="s">
        <v>917</v>
      </c>
      <c r="Z91" t="s">
        <v>917</v>
      </c>
      <c r="AA91">
        <v>10</v>
      </c>
      <c r="AB91">
        <v>4</v>
      </c>
      <c r="AC91" t="s">
        <v>324</v>
      </c>
      <c r="AD91" t="s">
        <v>1517</v>
      </c>
      <c r="AE91" t="s">
        <v>1986</v>
      </c>
      <c r="AJ91" t="s">
        <v>1505</v>
      </c>
      <c r="AK91" t="s">
        <v>1956</v>
      </c>
    </row>
    <row r="92" spans="1:37" x14ac:dyDescent="0.2">
      <c r="A92">
        <v>1004977.784</v>
      </c>
      <c r="C92" t="str">
        <f t="shared" si="2"/>
        <v>Unnamed Drainage - BC-593.1 - NCD [W5946.0]</v>
      </c>
      <c r="E92" t="str">
        <f t="shared" si="3"/>
        <v xml:space="preserve">Fish bearing: No. Pipeline Crossing Method: Isolation if water present / Open-cut if dry or frozen to bottom. Vehicle Crossing Method: Ramp and Culvert. </v>
      </c>
      <c r="F92" t="s">
        <v>734</v>
      </c>
      <c r="G92" t="s">
        <v>734</v>
      </c>
      <c r="J92">
        <v>631839</v>
      </c>
      <c r="K92">
        <v>5493114</v>
      </c>
      <c r="L92" t="s">
        <v>1955</v>
      </c>
      <c r="M92" t="s">
        <v>2729</v>
      </c>
      <c r="N92" t="s">
        <v>2728</v>
      </c>
      <c r="O92" t="s">
        <v>2727</v>
      </c>
      <c r="P92" t="s">
        <v>1952</v>
      </c>
      <c r="Q92">
        <v>0</v>
      </c>
      <c r="R92" t="s">
        <v>1951</v>
      </c>
      <c r="S92" t="s">
        <v>1950</v>
      </c>
      <c r="T92" t="s">
        <v>1949</v>
      </c>
      <c r="U92">
        <v>1004980</v>
      </c>
      <c r="V92" t="s">
        <v>917</v>
      </c>
      <c r="W92" t="s">
        <v>1948</v>
      </c>
      <c r="X92" t="s">
        <v>1947</v>
      </c>
      <c r="Y92" t="s">
        <v>917</v>
      </c>
      <c r="Z92" t="s">
        <v>917</v>
      </c>
      <c r="AA92">
        <v>0</v>
      </c>
      <c r="AB92">
        <v>0</v>
      </c>
      <c r="AC92" t="s">
        <v>324</v>
      </c>
      <c r="AD92" t="s">
        <v>1946</v>
      </c>
      <c r="AJ92" t="s">
        <v>1505</v>
      </c>
      <c r="AK92" t="s">
        <v>1943</v>
      </c>
    </row>
    <row r="93" spans="1:37" x14ac:dyDescent="0.2">
      <c r="A93">
        <v>1005039.954</v>
      </c>
      <c r="C93" t="str">
        <f t="shared" si="2"/>
        <v>Unnamed Channel - BC-593a - S6 [W5593.0]</v>
      </c>
      <c r="E93" t="str">
        <f t="shared" si="3"/>
        <v xml:space="preserve">Fish bearing: No. Pipeline Crossing Method: Isolation if water present / Open-cut if dry or frozen to bottom. Vehicle Crossing Method: Ramp and Culvert. </v>
      </c>
      <c r="F93" t="s">
        <v>734</v>
      </c>
      <c r="G93" t="s">
        <v>734</v>
      </c>
      <c r="J93">
        <v>631812</v>
      </c>
      <c r="K93">
        <v>5493058</v>
      </c>
      <c r="L93" t="s">
        <v>1955</v>
      </c>
      <c r="M93" t="s">
        <v>2726</v>
      </c>
      <c r="N93" t="s">
        <v>2725</v>
      </c>
      <c r="O93" t="s">
        <v>2724</v>
      </c>
      <c r="P93" t="s">
        <v>1964</v>
      </c>
      <c r="Q93">
        <v>10</v>
      </c>
      <c r="R93" t="s">
        <v>1968</v>
      </c>
      <c r="S93" t="s">
        <v>1950</v>
      </c>
      <c r="T93" t="s">
        <v>1949</v>
      </c>
      <c r="U93">
        <v>1005040</v>
      </c>
      <c r="V93" t="s">
        <v>917</v>
      </c>
      <c r="W93" t="s">
        <v>1948</v>
      </c>
      <c r="X93" t="s">
        <v>1947</v>
      </c>
      <c r="Y93" t="s">
        <v>917</v>
      </c>
      <c r="Z93" t="s">
        <v>917</v>
      </c>
      <c r="AA93">
        <v>10</v>
      </c>
      <c r="AB93">
        <v>4</v>
      </c>
      <c r="AC93" t="s">
        <v>324</v>
      </c>
      <c r="AD93" t="s">
        <v>1946</v>
      </c>
      <c r="AE93" t="s">
        <v>1986</v>
      </c>
      <c r="AJ93" t="s">
        <v>1505</v>
      </c>
      <c r="AK93" t="s">
        <v>1967</v>
      </c>
    </row>
    <row r="94" spans="1:37" x14ac:dyDescent="0.2">
      <c r="A94">
        <v>1005216.184</v>
      </c>
      <c r="C94" t="str">
        <f t="shared" si="2"/>
        <v>Unnamed Channel - BC-593b - S6 [W5594.0]</v>
      </c>
      <c r="E94" t="str">
        <f t="shared" si="3"/>
        <v xml:space="preserve">Fish bearing: No. Pipeline Crossing Method: Isolation if water present / Open-cut if dry or frozen to bottom. Vehicle Crossing Method: Ramp and Culvert. </v>
      </c>
      <c r="F94" t="s">
        <v>734</v>
      </c>
      <c r="G94" t="s">
        <v>734</v>
      </c>
      <c r="J94">
        <v>631736</v>
      </c>
      <c r="K94">
        <v>5492899</v>
      </c>
      <c r="L94" t="s">
        <v>1955</v>
      </c>
      <c r="M94" t="s">
        <v>2723</v>
      </c>
      <c r="N94" t="s">
        <v>2722</v>
      </c>
      <c r="O94" t="s">
        <v>2721</v>
      </c>
      <c r="P94" t="s">
        <v>1964</v>
      </c>
      <c r="Q94">
        <v>10</v>
      </c>
      <c r="R94" t="s">
        <v>1968</v>
      </c>
      <c r="S94" t="s">
        <v>1950</v>
      </c>
      <c r="T94" t="s">
        <v>1949</v>
      </c>
      <c r="U94">
        <v>1005220</v>
      </c>
      <c r="V94" t="s">
        <v>917</v>
      </c>
      <c r="W94" t="s">
        <v>1948</v>
      </c>
      <c r="X94" t="s">
        <v>1947</v>
      </c>
      <c r="Y94" t="s">
        <v>917</v>
      </c>
      <c r="Z94" t="s">
        <v>917</v>
      </c>
      <c r="AA94">
        <v>10</v>
      </c>
      <c r="AB94">
        <v>4</v>
      </c>
      <c r="AC94" t="s">
        <v>324</v>
      </c>
      <c r="AD94" t="s">
        <v>1946</v>
      </c>
      <c r="AE94" t="s">
        <v>1986</v>
      </c>
      <c r="AJ94" t="s">
        <v>1505</v>
      </c>
      <c r="AK94" t="s">
        <v>1967</v>
      </c>
    </row>
    <row r="95" spans="1:37" x14ac:dyDescent="0.2">
      <c r="A95">
        <v>1005332.72</v>
      </c>
      <c r="C95" t="str">
        <f t="shared" si="2"/>
        <v>Unnamed Channel - BC-593c - S6 [W5595.0]</v>
      </c>
      <c r="E95" t="str">
        <f t="shared" si="3"/>
        <v xml:space="preserve">Fish bearing: No. Pipeline Crossing Method: Isolation if water present / Open-cut if dry or frozen to bottom. Vehicle Crossing Method: Ramp and Culvert. </v>
      </c>
      <c r="F95" t="s">
        <v>734</v>
      </c>
      <c r="G95" t="s">
        <v>734</v>
      </c>
      <c r="J95">
        <v>631695</v>
      </c>
      <c r="K95">
        <v>5492790</v>
      </c>
      <c r="L95" t="s">
        <v>1955</v>
      </c>
      <c r="M95" t="s">
        <v>2720</v>
      </c>
      <c r="N95" t="s">
        <v>2719</v>
      </c>
      <c r="O95" t="s">
        <v>2718</v>
      </c>
      <c r="P95" t="s">
        <v>1964</v>
      </c>
      <c r="Q95">
        <v>10</v>
      </c>
      <c r="R95" t="s">
        <v>1968</v>
      </c>
      <c r="S95" t="s">
        <v>1950</v>
      </c>
      <c r="T95" t="s">
        <v>1949</v>
      </c>
      <c r="U95">
        <v>1005330</v>
      </c>
      <c r="V95" t="s">
        <v>917</v>
      </c>
      <c r="W95" t="s">
        <v>1948</v>
      </c>
      <c r="X95" t="s">
        <v>1947</v>
      </c>
      <c r="Y95" t="s">
        <v>917</v>
      </c>
      <c r="Z95" t="s">
        <v>917</v>
      </c>
      <c r="AA95">
        <v>10</v>
      </c>
      <c r="AB95">
        <v>4</v>
      </c>
      <c r="AC95" t="s">
        <v>324</v>
      </c>
      <c r="AD95" t="s">
        <v>1946</v>
      </c>
      <c r="AE95" t="s">
        <v>1986</v>
      </c>
      <c r="AJ95" t="s">
        <v>1505</v>
      </c>
      <c r="AK95" t="s">
        <v>1967</v>
      </c>
    </row>
    <row r="96" spans="1:37" x14ac:dyDescent="0.2">
      <c r="A96">
        <v>1005403.885</v>
      </c>
      <c r="C96" t="str">
        <f t="shared" si="2"/>
        <v>Unnamed Channel - BC-593d - S6 [W5596.0]</v>
      </c>
      <c r="E96" t="str">
        <f t="shared" si="3"/>
        <v xml:space="preserve">Fish bearing: No. Pipeline Crossing Method: Isolation if water present / Open-cut if dry or frozen to bottom. Vehicle Crossing Method: Ramp and Culvert. </v>
      </c>
      <c r="F96" t="s">
        <v>734</v>
      </c>
      <c r="G96" t="s">
        <v>734</v>
      </c>
      <c r="J96">
        <v>631671</v>
      </c>
      <c r="K96">
        <v>5492723</v>
      </c>
      <c r="L96" t="s">
        <v>1955</v>
      </c>
      <c r="M96" t="s">
        <v>2717</v>
      </c>
      <c r="N96" t="s">
        <v>2716</v>
      </c>
      <c r="O96" t="s">
        <v>2715</v>
      </c>
      <c r="P96" t="s">
        <v>1964</v>
      </c>
      <c r="Q96">
        <v>10</v>
      </c>
      <c r="R96" t="s">
        <v>1968</v>
      </c>
      <c r="S96" t="s">
        <v>1950</v>
      </c>
      <c r="T96" t="s">
        <v>1949</v>
      </c>
      <c r="U96">
        <v>1005400</v>
      </c>
      <c r="V96" t="s">
        <v>917</v>
      </c>
      <c r="W96" t="s">
        <v>1948</v>
      </c>
      <c r="X96" t="s">
        <v>1947</v>
      </c>
      <c r="Y96" t="s">
        <v>917</v>
      </c>
      <c r="Z96" t="s">
        <v>917</v>
      </c>
      <c r="AA96">
        <v>10</v>
      </c>
      <c r="AB96">
        <v>4</v>
      </c>
      <c r="AC96" t="s">
        <v>324</v>
      </c>
      <c r="AD96" t="s">
        <v>1946</v>
      </c>
      <c r="AE96" t="s">
        <v>1986</v>
      </c>
      <c r="AJ96" t="s">
        <v>1505</v>
      </c>
      <c r="AK96" t="s">
        <v>1967</v>
      </c>
    </row>
    <row r="97" spans="1:37" x14ac:dyDescent="0.2">
      <c r="A97">
        <v>1005464.61</v>
      </c>
      <c r="C97" t="str">
        <f t="shared" si="2"/>
        <v>Unnamed Channel - BC-593e - S6 [W5597.0]</v>
      </c>
      <c r="E97" t="str">
        <f t="shared" si="3"/>
        <v xml:space="preserve">Fish bearing: No. Pipeline Crossing Method: Isolation if water present / Open-cut if dry or frozen to bottom. Vehicle Crossing Method: Ramp and Culvert. </v>
      </c>
      <c r="F97" t="s">
        <v>734</v>
      </c>
      <c r="G97" t="s">
        <v>734</v>
      </c>
      <c r="J97">
        <v>631653</v>
      </c>
      <c r="K97">
        <v>5492665</v>
      </c>
      <c r="L97" t="s">
        <v>1955</v>
      </c>
      <c r="M97" t="s">
        <v>2714</v>
      </c>
      <c r="N97" t="s">
        <v>2713</v>
      </c>
      <c r="O97" t="s">
        <v>2712</v>
      </c>
      <c r="P97" t="s">
        <v>1964</v>
      </c>
      <c r="Q97">
        <v>10</v>
      </c>
      <c r="R97" t="s">
        <v>1968</v>
      </c>
      <c r="S97" t="s">
        <v>1950</v>
      </c>
      <c r="T97" t="s">
        <v>1949</v>
      </c>
      <c r="U97">
        <v>1005470</v>
      </c>
      <c r="V97" t="s">
        <v>917</v>
      </c>
      <c r="W97" t="s">
        <v>1948</v>
      </c>
      <c r="X97" t="s">
        <v>1947</v>
      </c>
      <c r="Y97" t="s">
        <v>917</v>
      </c>
      <c r="Z97" t="s">
        <v>917</v>
      </c>
      <c r="AA97">
        <v>10</v>
      </c>
      <c r="AB97">
        <v>4</v>
      </c>
      <c r="AC97" t="s">
        <v>324</v>
      </c>
      <c r="AD97" t="s">
        <v>1946</v>
      </c>
      <c r="AE97" t="s">
        <v>1986</v>
      </c>
      <c r="AJ97" t="s">
        <v>1505</v>
      </c>
      <c r="AK97" t="s">
        <v>1967</v>
      </c>
    </row>
    <row r="98" spans="1:37" x14ac:dyDescent="0.2">
      <c r="A98">
        <v>1005577.192</v>
      </c>
      <c r="C98" t="str">
        <f t="shared" si="2"/>
        <v>Unnamed Drainage - BC-593f - NCD [W5598.0]</v>
      </c>
      <c r="E98" t="str">
        <f t="shared" si="3"/>
        <v xml:space="preserve">Fish bearing: No. Pipeline Crossing Method: Isolation if water present / Open-cut if dry or frozen to bottom. Vehicle Crossing Method: Ramp and Culvert. </v>
      </c>
      <c r="F98" t="s">
        <v>734</v>
      </c>
      <c r="G98" t="s">
        <v>734</v>
      </c>
      <c r="J98">
        <v>631618</v>
      </c>
      <c r="K98">
        <v>5492558</v>
      </c>
      <c r="L98" t="s">
        <v>1955</v>
      </c>
      <c r="M98" t="s">
        <v>2711</v>
      </c>
      <c r="N98" t="s">
        <v>2710</v>
      </c>
      <c r="O98" t="s">
        <v>2709</v>
      </c>
      <c r="P98" t="s">
        <v>1952</v>
      </c>
      <c r="Q98">
        <v>0</v>
      </c>
      <c r="R98" t="s">
        <v>1951</v>
      </c>
      <c r="S98" t="s">
        <v>1950</v>
      </c>
      <c r="T98" t="s">
        <v>1949</v>
      </c>
      <c r="U98">
        <v>1005580</v>
      </c>
      <c r="V98" t="s">
        <v>917</v>
      </c>
      <c r="W98" t="s">
        <v>1948</v>
      </c>
      <c r="X98" t="s">
        <v>1947</v>
      </c>
      <c r="Y98" t="s">
        <v>917</v>
      </c>
      <c r="Z98" t="s">
        <v>917</v>
      </c>
      <c r="AA98">
        <v>0</v>
      </c>
      <c r="AB98">
        <v>0</v>
      </c>
      <c r="AC98" t="s">
        <v>324</v>
      </c>
      <c r="AD98" t="s">
        <v>1946</v>
      </c>
      <c r="AJ98" t="s">
        <v>1505</v>
      </c>
      <c r="AK98" t="s">
        <v>1943</v>
      </c>
    </row>
    <row r="99" spans="1:37" x14ac:dyDescent="0.2">
      <c r="A99">
        <v>1005624.952</v>
      </c>
      <c r="C99" t="str">
        <f t="shared" si="2"/>
        <v>Unnamed Channel - BC-594 - S6 [W1625.4]</v>
      </c>
      <c r="E99" t="str">
        <f t="shared" si="3"/>
        <v xml:space="preserve">Fish bearing: No. Pipeline Crossing Method: Isolation if water present / Open-cut if dry or frozen to bottom. Vehicle Crossing Method: Ramp and Culvert. </v>
      </c>
      <c r="F99" t="s">
        <v>734</v>
      </c>
      <c r="G99" t="s">
        <v>734</v>
      </c>
      <c r="J99">
        <v>631602</v>
      </c>
      <c r="K99">
        <v>5492513</v>
      </c>
      <c r="L99" t="s">
        <v>1955</v>
      </c>
      <c r="M99" t="s">
        <v>2708</v>
      </c>
      <c r="N99" t="s">
        <v>2707</v>
      </c>
      <c r="O99" t="s">
        <v>2706</v>
      </c>
      <c r="P99" t="s">
        <v>1964</v>
      </c>
      <c r="Q99">
        <v>10</v>
      </c>
      <c r="R99" t="s">
        <v>1968</v>
      </c>
      <c r="S99" t="s">
        <v>1950</v>
      </c>
      <c r="T99" t="s">
        <v>1949</v>
      </c>
      <c r="U99">
        <v>1005630</v>
      </c>
      <c r="V99" t="s">
        <v>917</v>
      </c>
      <c r="W99" t="s">
        <v>1948</v>
      </c>
      <c r="X99" t="s">
        <v>1947</v>
      </c>
      <c r="Y99" t="s">
        <v>917</v>
      </c>
      <c r="Z99" t="s">
        <v>917</v>
      </c>
      <c r="AA99">
        <v>10</v>
      </c>
      <c r="AB99">
        <v>4</v>
      </c>
      <c r="AC99" t="s">
        <v>324</v>
      </c>
      <c r="AD99" t="s">
        <v>1517</v>
      </c>
      <c r="AE99" t="s">
        <v>1973</v>
      </c>
      <c r="AJ99" t="s">
        <v>1505</v>
      </c>
      <c r="AK99" t="s">
        <v>1956</v>
      </c>
    </row>
    <row r="100" spans="1:37" x14ac:dyDescent="0.2">
      <c r="A100">
        <v>1005865.708</v>
      </c>
      <c r="C100" t="str">
        <f t="shared" si="2"/>
        <v>Unnamed Drainage - BC-594.1 - NCD [W5750.0]</v>
      </c>
      <c r="E100" t="str">
        <f t="shared" si="3"/>
        <v xml:space="preserve">Fish bearing: No. Pipeline Crossing Method: Isolation if water present / Open-cut if dry or frozen to bottom. Vehicle Crossing Method: Ramp and Culvert. </v>
      </c>
      <c r="F100" t="s">
        <v>734</v>
      </c>
      <c r="G100" t="s">
        <v>734</v>
      </c>
      <c r="J100">
        <v>631522</v>
      </c>
      <c r="K100">
        <v>5492286</v>
      </c>
      <c r="L100" t="s">
        <v>1955</v>
      </c>
      <c r="M100" t="s">
        <v>2705</v>
      </c>
      <c r="N100" t="s">
        <v>2704</v>
      </c>
      <c r="O100" t="s">
        <v>2703</v>
      </c>
      <c r="P100" t="s">
        <v>1952</v>
      </c>
      <c r="Q100">
        <v>0</v>
      </c>
      <c r="R100" t="s">
        <v>1951</v>
      </c>
      <c r="S100" t="s">
        <v>1950</v>
      </c>
      <c r="T100" t="s">
        <v>1949</v>
      </c>
      <c r="U100">
        <v>1005860</v>
      </c>
      <c r="V100" t="s">
        <v>917</v>
      </c>
      <c r="W100" t="s">
        <v>1948</v>
      </c>
      <c r="X100" t="s">
        <v>1947</v>
      </c>
      <c r="Y100" t="s">
        <v>917</v>
      </c>
      <c r="Z100" t="s">
        <v>917</v>
      </c>
      <c r="AA100">
        <v>0</v>
      </c>
      <c r="AB100">
        <v>0</v>
      </c>
      <c r="AC100" t="s">
        <v>324</v>
      </c>
      <c r="AD100" t="s">
        <v>1946</v>
      </c>
      <c r="AJ100" t="s">
        <v>1505</v>
      </c>
      <c r="AK100" t="s">
        <v>1943</v>
      </c>
    </row>
    <row r="101" spans="1:37" x14ac:dyDescent="0.2">
      <c r="A101">
        <v>1005888.268</v>
      </c>
      <c r="C101" t="str">
        <f t="shared" si="2"/>
        <v>Unnamed Drainage - BC-594.2 - NCD [W5751.0]</v>
      </c>
      <c r="E101" t="str">
        <f t="shared" si="3"/>
        <v xml:space="preserve">Fish bearing: No. Pipeline Crossing Method: Isolation if water present / Open-cut if dry or frozen to bottom. Vehicle Crossing Method: Ramp and Culvert. </v>
      </c>
      <c r="F101" t="s">
        <v>734</v>
      </c>
      <c r="G101" t="s">
        <v>734</v>
      </c>
      <c r="J101">
        <v>631517</v>
      </c>
      <c r="K101">
        <v>5492264</v>
      </c>
      <c r="L101" t="s">
        <v>1955</v>
      </c>
      <c r="M101" t="s">
        <v>2702</v>
      </c>
      <c r="N101" t="s">
        <v>2701</v>
      </c>
      <c r="O101" t="s">
        <v>2700</v>
      </c>
      <c r="P101" t="s">
        <v>1952</v>
      </c>
      <c r="Q101">
        <v>0</v>
      </c>
      <c r="R101" t="s">
        <v>1951</v>
      </c>
      <c r="S101" t="s">
        <v>1950</v>
      </c>
      <c r="T101" t="s">
        <v>1949</v>
      </c>
      <c r="U101">
        <v>1005870</v>
      </c>
      <c r="V101" t="s">
        <v>917</v>
      </c>
      <c r="W101" t="s">
        <v>1948</v>
      </c>
      <c r="X101" t="s">
        <v>1947</v>
      </c>
      <c r="Y101" t="s">
        <v>917</v>
      </c>
      <c r="Z101" t="s">
        <v>917</v>
      </c>
      <c r="AA101">
        <v>0</v>
      </c>
      <c r="AB101">
        <v>0</v>
      </c>
      <c r="AC101" t="s">
        <v>324</v>
      </c>
      <c r="AD101" t="s">
        <v>1946</v>
      </c>
      <c r="AJ101" t="s">
        <v>1505</v>
      </c>
      <c r="AK101" t="s">
        <v>1943</v>
      </c>
    </row>
    <row r="102" spans="1:37" x14ac:dyDescent="0.2">
      <c r="A102">
        <v>1005927.095</v>
      </c>
      <c r="C102" t="str">
        <f t="shared" si="2"/>
        <v>Unnamed Drainage - BC-594.3 - NCD [W5752.0]</v>
      </c>
      <c r="E102" t="str">
        <f t="shared" si="3"/>
        <v xml:space="preserve">Fish bearing: No. Pipeline Crossing Method: Isolation if water present / Open-cut if dry or frozen to bottom. Vehicle Crossing Method: Ramp and Culvert. </v>
      </c>
      <c r="F102" t="s">
        <v>734</v>
      </c>
      <c r="G102" t="s">
        <v>734</v>
      </c>
      <c r="J102">
        <v>631509</v>
      </c>
      <c r="K102">
        <v>5492226</v>
      </c>
      <c r="L102" t="s">
        <v>1955</v>
      </c>
      <c r="M102" t="s">
        <v>2699</v>
      </c>
      <c r="N102" t="s">
        <v>2698</v>
      </c>
      <c r="O102" t="s">
        <v>2697</v>
      </c>
      <c r="P102" t="s">
        <v>1952</v>
      </c>
      <c r="Q102">
        <v>0</v>
      </c>
      <c r="R102" t="s">
        <v>1951</v>
      </c>
      <c r="S102" t="s">
        <v>1950</v>
      </c>
      <c r="T102" t="s">
        <v>1949</v>
      </c>
      <c r="U102">
        <v>1005920</v>
      </c>
      <c r="V102" t="s">
        <v>917</v>
      </c>
      <c r="W102" t="s">
        <v>1948</v>
      </c>
      <c r="X102" t="s">
        <v>1947</v>
      </c>
      <c r="Y102" t="s">
        <v>917</v>
      </c>
      <c r="Z102" t="s">
        <v>917</v>
      </c>
      <c r="AA102">
        <v>0</v>
      </c>
      <c r="AB102">
        <v>0</v>
      </c>
      <c r="AC102" t="s">
        <v>324</v>
      </c>
      <c r="AD102" t="s">
        <v>1946</v>
      </c>
      <c r="AJ102" t="s">
        <v>1505</v>
      </c>
      <c r="AK102" t="s">
        <v>1943</v>
      </c>
    </row>
    <row r="103" spans="1:37" x14ac:dyDescent="0.2">
      <c r="A103">
        <v>1005943.584</v>
      </c>
      <c r="C103" t="str">
        <f t="shared" si="2"/>
        <v>Unnamed Drainage - BC-594.4 - NCD [W5753.0]</v>
      </c>
      <c r="E103" t="str">
        <f t="shared" si="3"/>
        <v xml:space="preserve">Fish bearing: No. Pipeline Crossing Method: Isolation if water present / Open-cut if dry or frozen to bottom. Vehicle Crossing Method: Ramp and Culvert. </v>
      </c>
      <c r="F103" t="s">
        <v>734</v>
      </c>
      <c r="G103" t="s">
        <v>734</v>
      </c>
      <c r="J103">
        <v>631505</v>
      </c>
      <c r="K103">
        <v>5492210</v>
      </c>
      <c r="L103" t="s">
        <v>1955</v>
      </c>
      <c r="M103" t="s">
        <v>2696</v>
      </c>
      <c r="N103" t="s">
        <v>2695</v>
      </c>
      <c r="O103" t="s">
        <v>2694</v>
      </c>
      <c r="P103" t="s">
        <v>1952</v>
      </c>
      <c r="Q103">
        <v>0</v>
      </c>
      <c r="R103" t="s">
        <v>1951</v>
      </c>
      <c r="S103" t="s">
        <v>1950</v>
      </c>
      <c r="T103" t="s">
        <v>1949</v>
      </c>
      <c r="U103">
        <v>1005940</v>
      </c>
      <c r="V103" t="s">
        <v>917</v>
      </c>
      <c r="W103" t="s">
        <v>1948</v>
      </c>
      <c r="X103" t="s">
        <v>1947</v>
      </c>
      <c r="Y103" t="s">
        <v>917</v>
      </c>
      <c r="Z103" t="s">
        <v>917</v>
      </c>
      <c r="AA103">
        <v>0</v>
      </c>
      <c r="AB103">
        <v>0</v>
      </c>
      <c r="AC103" t="s">
        <v>324</v>
      </c>
      <c r="AD103" t="s">
        <v>1946</v>
      </c>
      <c r="AJ103" t="s">
        <v>1505</v>
      </c>
      <c r="AK103" t="s">
        <v>1943</v>
      </c>
    </row>
    <row r="104" spans="1:37" x14ac:dyDescent="0.2">
      <c r="A104">
        <v>1006127.718</v>
      </c>
      <c r="C104" t="str">
        <f t="shared" si="2"/>
        <v>Unnamed Channel - BC-594.5 - S6 [W5754.0]</v>
      </c>
      <c r="E104" t="str">
        <f t="shared" si="3"/>
        <v xml:space="preserve">Fish bearing: No. Pipeline Crossing Method: Isolation if water present / Open-cut if dry or frozen to bottom. Vehicle Crossing Method: Ramp and Culvert. </v>
      </c>
      <c r="F104" t="s">
        <v>734</v>
      </c>
      <c r="G104" t="s">
        <v>734</v>
      </c>
      <c r="J104">
        <v>631462</v>
      </c>
      <c r="K104">
        <v>5492031</v>
      </c>
      <c r="L104" t="s">
        <v>1955</v>
      </c>
      <c r="M104" t="s">
        <v>2693</v>
      </c>
      <c r="N104" t="s">
        <v>2692</v>
      </c>
      <c r="O104" t="s">
        <v>2691</v>
      </c>
      <c r="P104" t="s">
        <v>1964</v>
      </c>
      <c r="Q104">
        <v>10</v>
      </c>
      <c r="R104" t="s">
        <v>1968</v>
      </c>
      <c r="S104" t="s">
        <v>1950</v>
      </c>
      <c r="T104" t="s">
        <v>1949</v>
      </c>
      <c r="U104">
        <v>1006100</v>
      </c>
      <c r="V104" t="s">
        <v>917</v>
      </c>
      <c r="W104" t="s">
        <v>1948</v>
      </c>
      <c r="X104" t="s">
        <v>1947</v>
      </c>
      <c r="Y104" t="s">
        <v>917</v>
      </c>
      <c r="Z104" t="s">
        <v>917</v>
      </c>
      <c r="AA104">
        <v>10</v>
      </c>
      <c r="AB104">
        <v>4</v>
      </c>
      <c r="AC104" t="s">
        <v>324</v>
      </c>
      <c r="AD104" t="s">
        <v>1946</v>
      </c>
      <c r="AE104" t="s">
        <v>1986</v>
      </c>
      <c r="AJ104" t="s">
        <v>1505</v>
      </c>
      <c r="AK104" t="s">
        <v>1967</v>
      </c>
    </row>
    <row r="105" spans="1:37" x14ac:dyDescent="0.2">
      <c r="A105">
        <v>1006176.797</v>
      </c>
      <c r="C105" t="str">
        <f t="shared" si="2"/>
        <v>Unnamed Drainage - BC-594.6 - NCD [W5755.0]</v>
      </c>
      <c r="E105" t="str">
        <f t="shared" si="3"/>
        <v xml:space="preserve">Fish bearing: No. Pipeline Crossing Method: Isolation if water present / Open-cut if dry or frozen to bottom. Vehicle Crossing Method: Ramp and Culvert. </v>
      </c>
      <c r="F105" t="s">
        <v>734</v>
      </c>
      <c r="G105" t="s">
        <v>734</v>
      </c>
      <c r="J105">
        <v>631448</v>
      </c>
      <c r="K105">
        <v>5491984</v>
      </c>
      <c r="L105" t="s">
        <v>1955</v>
      </c>
      <c r="M105" t="s">
        <v>2690</v>
      </c>
      <c r="N105" t="s">
        <v>2689</v>
      </c>
      <c r="O105" t="s">
        <v>2688</v>
      </c>
      <c r="P105" t="s">
        <v>1952</v>
      </c>
      <c r="Q105">
        <v>0</v>
      </c>
      <c r="R105" t="s">
        <v>1951</v>
      </c>
      <c r="S105" t="s">
        <v>1950</v>
      </c>
      <c r="T105" t="s">
        <v>1949</v>
      </c>
      <c r="U105">
        <v>1006140</v>
      </c>
      <c r="V105" t="s">
        <v>917</v>
      </c>
      <c r="W105" t="s">
        <v>1948</v>
      </c>
      <c r="X105" t="s">
        <v>1947</v>
      </c>
      <c r="Y105" t="s">
        <v>917</v>
      </c>
      <c r="Z105" t="s">
        <v>917</v>
      </c>
      <c r="AA105">
        <v>0</v>
      </c>
      <c r="AB105">
        <v>0</v>
      </c>
      <c r="AC105" t="s">
        <v>324</v>
      </c>
      <c r="AD105" t="s">
        <v>1946</v>
      </c>
      <c r="AJ105" t="s">
        <v>1505</v>
      </c>
      <c r="AK105" t="s">
        <v>1943</v>
      </c>
    </row>
    <row r="106" spans="1:37" x14ac:dyDescent="0.2">
      <c r="A106">
        <v>1006196.156</v>
      </c>
      <c r="C106" t="str">
        <f t="shared" si="2"/>
        <v>Unnamed Drainage - BC-594.6a - NCD [W5947.0]</v>
      </c>
      <c r="E106" t="str">
        <f t="shared" si="3"/>
        <v xml:space="preserve">Fish bearing: No. Pipeline Crossing Method: Isolation if water present / Open-cut if dry or frozen to bottom. Vehicle Crossing Method: Ramp and Culvert. </v>
      </c>
      <c r="F106" t="s">
        <v>734</v>
      </c>
      <c r="G106" t="s">
        <v>734</v>
      </c>
      <c r="J106">
        <v>631446</v>
      </c>
      <c r="K106">
        <v>5491965</v>
      </c>
      <c r="L106" t="s">
        <v>1955</v>
      </c>
      <c r="M106" t="s">
        <v>2687</v>
      </c>
      <c r="N106" t="s">
        <v>2686</v>
      </c>
      <c r="O106" t="s">
        <v>2685</v>
      </c>
      <c r="P106" t="s">
        <v>1952</v>
      </c>
      <c r="Q106">
        <v>0</v>
      </c>
      <c r="R106" t="s">
        <v>1951</v>
      </c>
      <c r="S106" t="s">
        <v>1950</v>
      </c>
      <c r="T106" t="s">
        <v>1949</v>
      </c>
      <c r="U106">
        <v>1006200</v>
      </c>
      <c r="V106" t="s">
        <v>917</v>
      </c>
      <c r="W106" t="s">
        <v>1948</v>
      </c>
      <c r="X106" t="s">
        <v>1947</v>
      </c>
      <c r="Y106" t="s">
        <v>917</v>
      </c>
      <c r="Z106" t="s">
        <v>917</v>
      </c>
      <c r="AA106">
        <v>0</v>
      </c>
      <c r="AB106">
        <v>0</v>
      </c>
      <c r="AC106" t="s">
        <v>324</v>
      </c>
      <c r="AD106" t="s">
        <v>1946</v>
      </c>
      <c r="AJ106" t="s">
        <v>1505</v>
      </c>
      <c r="AK106" t="s">
        <v>1943</v>
      </c>
    </row>
    <row r="107" spans="1:37" x14ac:dyDescent="0.2">
      <c r="A107">
        <v>1006256.732</v>
      </c>
      <c r="C107" t="str">
        <f t="shared" si="2"/>
        <v>Unnamed Drainage - BC-594.7 - NCD [W5756.0]</v>
      </c>
      <c r="E107" t="str">
        <f t="shared" si="3"/>
        <v xml:space="preserve">Fish bearing: No. Pipeline Crossing Method: Isolation if water present / Open-cut if dry or frozen to bottom. Vehicle Crossing Method: Ramp and Culvert. </v>
      </c>
      <c r="F107" t="s">
        <v>734</v>
      </c>
      <c r="G107" t="s">
        <v>734</v>
      </c>
      <c r="J107">
        <v>631452</v>
      </c>
      <c r="K107">
        <v>5491907</v>
      </c>
      <c r="L107" t="s">
        <v>1955</v>
      </c>
      <c r="M107" t="s">
        <v>2684</v>
      </c>
      <c r="N107" t="s">
        <v>2683</v>
      </c>
      <c r="O107" t="s">
        <v>2682</v>
      </c>
      <c r="P107" t="s">
        <v>1952</v>
      </c>
      <c r="Q107">
        <v>0</v>
      </c>
      <c r="R107" t="s">
        <v>1951</v>
      </c>
      <c r="S107" t="s">
        <v>1950</v>
      </c>
      <c r="T107" t="s">
        <v>1949</v>
      </c>
      <c r="U107">
        <v>1006260</v>
      </c>
      <c r="V107" t="s">
        <v>917</v>
      </c>
      <c r="W107" t="s">
        <v>1948</v>
      </c>
      <c r="X107" t="s">
        <v>1947</v>
      </c>
      <c r="Y107" t="s">
        <v>917</v>
      </c>
      <c r="Z107" t="s">
        <v>917</v>
      </c>
      <c r="AA107">
        <v>0</v>
      </c>
      <c r="AB107">
        <v>0</v>
      </c>
      <c r="AC107" t="s">
        <v>324</v>
      </c>
      <c r="AD107" t="s">
        <v>1946</v>
      </c>
      <c r="AJ107" t="s">
        <v>1505</v>
      </c>
      <c r="AK107" t="s">
        <v>1943</v>
      </c>
    </row>
    <row r="108" spans="1:37" x14ac:dyDescent="0.2">
      <c r="A108">
        <v>1006299.743</v>
      </c>
      <c r="C108" t="str">
        <f t="shared" si="2"/>
        <v>Unnamed Drainage - BC-594a - NCD [W5599.0]</v>
      </c>
      <c r="E108" t="str">
        <f t="shared" si="3"/>
        <v xml:space="preserve">Fish bearing: No. Pipeline Crossing Method: Isolation if water present / Open-cut if dry or frozen to bottom. Vehicle Crossing Method: Ramp and Culvert. </v>
      </c>
      <c r="F108" t="s">
        <v>734</v>
      </c>
      <c r="G108" t="s">
        <v>734</v>
      </c>
      <c r="J108">
        <v>631427</v>
      </c>
      <c r="K108">
        <v>5491872</v>
      </c>
      <c r="L108" t="s">
        <v>1955</v>
      </c>
      <c r="M108" t="s">
        <v>2681</v>
      </c>
      <c r="O108" t="s">
        <v>2680</v>
      </c>
      <c r="P108" t="s">
        <v>1952</v>
      </c>
      <c r="Q108">
        <v>0</v>
      </c>
      <c r="R108" t="s">
        <v>1951</v>
      </c>
      <c r="S108" t="s">
        <v>1950</v>
      </c>
      <c r="T108" t="s">
        <v>1949</v>
      </c>
      <c r="U108">
        <v>1006300</v>
      </c>
      <c r="V108" t="s">
        <v>917</v>
      </c>
      <c r="W108" t="s">
        <v>1948</v>
      </c>
      <c r="X108" t="s">
        <v>1947</v>
      </c>
      <c r="Y108" t="s">
        <v>917</v>
      </c>
      <c r="Z108" t="s">
        <v>917</v>
      </c>
      <c r="AA108">
        <v>0</v>
      </c>
      <c r="AB108">
        <v>0</v>
      </c>
      <c r="AC108" t="s">
        <v>324</v>
      </c>
      <c r="AD108" t="s">
        <v>1946</v>
      </c>
      <c r="AJ108" t="s">
        <v>1505</v>
      </c>
      <c r="AK108" t="s">
        <v>1943</v>
      </c>
    </row>
    <row r="109" spans="1:37" x14ac:dyDescent="0.2">
      <c r="A109">
        <v>1006346.943</v>
      </c>
      <c r="C109" t="str">
        <f t="shared" si="2"/>
        <v>Unnamed Channel - BC-595 - S5 [W1626.6]</v>
      </c>
      <c r="E109" t="str">
        <f t="shared" si="3"/>
        <v xml:space="preserve">Fish bearing: No. Pipeline Crossing Method: Isolation. Vehicle Crossing Method: Clear-Span Bridge or other regulatory approved crossing method. </v>
      </c>
      <c r="F109" t="s">
        <v>734</v>
      </c>
      <c r="G109" t="s">
        <v>734</v>
      </c>
      <c r="J109">
        <v>631399</v>
      </c>
      <c r="K109">
        <v>5491834</v>
      </c>
      <c r="L109" t="s">
        <v>1955</v>
      </c>
      <c r="M109" t="s">
        <v>2679</v>
      </c>
      <c r="O109" t="s">
        <v>2678</v>
      </c>
      <c r="P109" t="s">
        <v>1964</v>
      </c>
      <c r="Q109">
        <v>10</v>
      </c>
      <c r="R109" t="s">
        <v>2157</v>
      </c>
      <c r="S109" t="s">
        <v>1950</v>
      </c>
      <c r="T109" t="s">
        <v>1949</v>
      </c>
      <c r="U109">
        <v>1006350</v>
      </c>
      <c r="V109" t="s">
        <v>917</v>
      </c>
      <c r="W109" t="s">
        <v>2436</v>
      </c>
      <c r="X109" t="s">
        <v>1987</v>
      </c>
      <c r="Y109" t="s">
        <v>917</v>
      </c>
      <c r="Z109" t="s">
        <v>917</v>
      </c>
      <c r="AA109">
        <v>10</v>
      </c>
      <c r="AB109">
        <v>4</v>
      </c>
      <c r="AC109" t="s">
        <v>324</v>
      </c>
      <c r="AD109" t="s">
        <v>1517</v>
      </c>
      <c r="AE109" t="s">
        <v>1986</v>
      </c>
      <c r="AJ109" t="s">
        <v>1505</v>
      </c>
      <c r="AK109" t="s">
        <v>1994</v>
      </c>
    </row>
    <row r="110" spans="1:37" x14ac:dyDescent="0.2">
      <c r="A110">
        <v>1006577.086</v>
      </c>
      <c r="C110" t="str">
        <f t="shared" si="2"/>
        <v>Unnamed Channel - BC-595a - S6 [W2145.0]</v>
      </c>
      <c r="E110" t="str">
        <f t="shared" si="3"/>
        <v xml:space="preserve">Fish bearing: No. Pipeline Crossing Method: Isolation if water present / Open-cut if dry or frozen to bottom. Vehicle Crossing Method: Ramp and Culvert. </v>
      </c>
      <c r="F110" t="s">
        <v>734</v>
      </c>
      <c r="G110" t="s">
        <v>734</v>
      </c>
      <c r="J110">
        <v>631270</v>
      </c>
      <c r="K110">
        <v>5491644</v>
      </c>
      <c r="L110" t="s">
        <v>1955</v>
      </c>
      <c r="M110" t="s">
        <v>2677</v>
      </c>
      <c r="O110" t="s">
        <v>2676</v>
      </c>
      <c r="P110" t="s">
        <v>1964</v>
      </c>
      <c r="Q110">
        <v>10</v>
      </c>
      <c r="R110" t="s">
        <v>1968</v>
      </c>
      <c r="S110" t="s">
        <v>1950</v>
      </c>
      <c r="T110" t="s">
        <v>1949</v>
      </c>
      <c r="U110">
        <v>1006580</v>
      </c>
      <c r="V110" t="s">
        <v>917</v>
      </c>
      <c r="W110" t="s">
        <v>1948</v>
      </c>
      <c r="X110" t="s">
        <v>1947</v>
      </c>
      <c r="Y110" t="s">
        <v>917</v>
      </c>
      <c r="Z110" t="s">
        <v>917</v>
      </c>
      <c r="AA110">
        <v>10</v>
      </c>
      <c r="AB110">
        <v>4</v>
      </c>
      <c r="AC110" t="s">
        <v>324</v>
      </c>
      <c r="AD110" t="s">
        <v>1517</v>
      </c>
      <c r="AE110" t="s">
        <v>1986</v>
      </c>
      <c r="AJ110" t="s">
        <v>1505</v>
      </c>
      <c r="AK110" t="s">
        <v>1956</v>
      </c>
    </row>
    <row r="111" spans="1:37" x14ac:dyDescent="0.2">
      <c r="A111">
        <v>1006614.938</v>
      </c>
      <c r="C111" t="str">
        <f t="shared" si="2"/>
        <v>Unnamed Drainage - BC-595a.1 - NCD [W5757.0]</v>
      </c>
      <c r="E111" t="str">
        <f t="shared" si="3"/>
        <v xml:space="preserve">Fish bearing: No. Pipeline Crossing Method: Isolation if water present / Open-cut if dry or frozen to bottom. Vehicle Crossing Method: Ramp and Culvert. </v>
      </c>
      <c r="F111" t="s">
        <v>734</v>
      </c>
      <c r="G111" t="s">
        <v>734</v>
      </c>
      <c r="J111">
        <v>631262</v>
      </c>
      <c r="K111">
        <v>5491607</v>
      </c>
      <c r="L111" t="s">
        <v>1955</v>
      </c>
      <c r="M111" t="s">
        <v>2675</v>
      </c>
      <c r="N111" t="s">
        <v>2674</v>
      </c>
      <c r="O111" t="s">
        <v>2673</v>
      </c>
      <c r="P111" t="s">
        <v>1952</v>
      </c>
      <c r="Q111">
        <v>0</v>
      </c>
      <c r="R111" t="s">
        <v>1951</v>
      </c>
      <c r="S111" t="s">
        <v>1950</v>
      </c>
      <c r="T111" t="s">
        <v>1949</v>
      </c>
      <c r="U111">
        <v>1006600</v>
      </c>
      <c r="V111" t="s">
        <v>917</v>
      </c>
      <c r="W111" t="s">
        <v>1948</v>
      </c>
      <c r="X111" t="s">
        <v>1947</v>
      </c>
      <c r="Y111" t="s">
        <v>917</v>
      </c>
      <c r="Z111" t="s">
        <v>917</v>
      </c>
      <c r="AA111">
        <v>0</v>
      </c>
      <c r="AB111">
        <v>0</v>
      </c>
      <c r="AC111" t="s">
        <v>324</v>
      </c>
      <c r="AD111" t="s">
        <v>1946</v>
      </c>
      <c r="AJ111" t="s">
        <v>1505</v>
      </c>
      <c r="AK111" t="s">
        <v>1943</v>
      </c>
    </row>
    <row r="112" spans="1:37" x14ac:dyDescent="0.2">
      <c r="A112">
        <v>1006757.579</v>
      </c>
      <c r="C112" t="str">
        <f t="shared" si="2"/>
        <v>Unnamed Drainage - BC-595a.2 - NCD [W5758.0]</v>
      </c>
      <c r="E112" t="str">
        <f t="shared" si="3"/>
        <v xml:space="preserve">Fish bearing: No. Pipeline Crossing Method: Isolation if water present / Open-cut if dry or frozen to bottom. Vehicle Crossing Method: Ramp and Culvert. </v>
      </c>
      <c r="F112" t="s">
        <v>734</v>
      </c>
      <c r="G112" t="s">
        <v>734</v>
      </c>
      <c r="J112">
        <v>631221</v>
      </c>
      <c r="K112">
        <v>5491471</v>
      </c>
      <c r="L112" t="s">
        <v>1955</v>
      </c>
      <c r="M112" t="s">
        <v>2672</v>
      </c>
      <c r="N112" t="s">
        <v>2671</v>
      </c>
      <c r="O112" t="s">
        <v>2670</v>
      </c>
      <c r="P112" t="s">
        <v>1952</v>
      </c>
      <c r="Q112">
        <v>0</v>
      </c>
      <c r="R112" t="s">
        <v>1951</v>
      </c>
      <c r="S112" t="s">
        <v>1950</v>
      </c>
      <c r="T112" t="s">
        <v>1949</v>
      </c>
      <c r="U112">
        <v>1006750</v>
      </c>
      <c r="V112" t="s">
        <v>917</v>
      </c>
      <c r="W112" t="s">
        <v>1948</v>
      </c>
      <c r="X112" t="s">
        <v>1947</v>
      </c>
      <c r="Y112" t="s">
        <v>917</v>
      </c>
      <c r="Z112" t="s">
        <v>917</v>
      </c>
      <c r="AA112">
        <v>0</v>
      </c>
      <c r="AB112">
        <v>0</v>
      </c>
      <c r="AC112" t="s">
        <v>324</v>
      </c>
      <c r="AD112" t="s">
        <v>1946</v>
      </c>
      <c r="AJ112" t="s">
        <v>1505</v>
      </c>
      <c r="AK112" t="s">
        <v>1943</v>
      </c>
    </row>
    <row r="113" spans="1:37" x14ac:dyDescent="0.2">
      <c r="A113">
        <v>1006777.276</v>
      </c>
      <c r="C113" t="str">
        <f t="shared" si="2"/>
        <v>Unnamed Drainage - BC-595a.3 - NCD [W5759.0]</v>
      </c>
      <c r="E113" t="str">
        <f t="shared" si="3"/>
        <v xml:space="preserve">Fish bearing: No. Pipeline Crossing Method: Isolation if water present / Open-cut if dry or frozen to bottom. Vehicle Crossing Method: Ramp and Culvert. </v>
      </c>
      <c r="F113" t="s">
        <v>734</v>
      </c>
      <c r="G113" t="s">
        <v>734</v>
      </c>
      <c r="J113">
        <v>631213</v>
      </c>
      <c r="K113">
        <v>5491453</v>
      </c>
      <c r="L113" t="s">
        <v>1955</v>
      </c>
      <c r="M113" t="s">
        <v>2669</v>
      </c>
      <c r="N113" t="s">
        <v>2668</v>
      </c>
      <c r="O113" t="s">
        <v>2667</v>
      </c>
      <c r="P113" t="s">
        <v>1952</v>
      </c>
      <c r="Q113">
        <v>0</v>
      </c>
      <c r="R113" t="s">
        <v>1951</v>
      </c>
      <c r="S113" t="s">
        <v>1950</v>
      </c>
      <c r="T113" t="s">
        <v>1949</v>
      </c>
      <c r="U113">
        <v>1006780</v>
      </c>
      <c r="V113" t="s">
        <v>917</v>
      </c>
      <c r="W113" t="s">
        <v>1948</v>
      </c>
      <c r="X113" t="s">
        <v>1947</v>
      </c>
      <c r="Y113" t="s">
        <v>917</v>
      </c>
      <c r="Z113" t="s">
        <v>917</v>
      </c>
      <c r="AA113">
        <v>0</v>
      </c>
      <c r="AB113">
        <v>0</v>
      </c>
      <c r="AC113" t="s">
        <v>324</v>
      </c>
      <c r="AD113" t="s">
        <v>1946</v>
      </c>
      <c r="AJ113" t="s">
        <v>1505</v>
      </c>
      <c r="AK113" t="s">
        <v>1943</v>
      </c>
    </row>
    <row r="114" spans="1:37" x14ac:dyDescent="0.2">
      <c r="A114">
        <v>1006818.905</v>
      </c>
      <c r="C114" t="str">
        <f t="shared" si="2"/>
        <v>Unnamed Drainage - BC-595a.3.1 - NCD [W5948.0]</v>
      </c>
      <c r="E114" t="str">
        <f t="shared" si="3"/>
        <v xml:space="preserve">Fish bearing: No. Pipeline Crossing Method: Isolation if water present / Open-cut if dry or frozen to bottom. Vehicle Crossing Method: Ramp and Culvert. </v>
      </c>
      <c r="F114" t="s">
        <v>734</v>
      </c>
      <c r="G114" t="s">
        <v>734</v>
      </c>
      <c r="J114">
        <v>631196</v>
      </c>
      <c r="K114">
        <v>5491415</v>
      </c>
      <c r="L114" t="s">
        <v>1955</v>
      </c>
      <c r="M114" t="s">
        <v>2666</v>
      </c>
      <c r="N114" t="s">
        <v>2665</v>
      </c>
      <c r="O114" t="s">
        <v>2664</v>
      </c>
      <c r="P114" t="s">
        <v>1952</v>
      </c>
      <c r="Q114">
        <v>0</v>
      </c>
      <c r="R114" t="s">
        <v>1951</v>
      </c>
      <c r="S114" t="s">
        <v>1950</v>
      </c>
      <c r="T114" t="s">
        <v>1949</v>
      </c>
      <c r="U114">
        <v>1006820</v>
      </c>
      <c r="V114" t="s">
        <v>917</v>
      </c>
      <c r="W114" t="s">
        <v>1948</v>
      </c>
      <c r="X114" t="s">
        <v>1947</v>
      </c>
      <c r="Y114" t="s">
        <v>917</v>
      </c>
      <c r="Z114" t="s">
        <v>917</v>
      </c>
      <c r="AA114">
        <v>0</v>
      </c>
      <c r="AB114">
        <v>0</v>
      </c>
      <c r="AC114" t="s">
        <v>324</v>
      </c>
      <c r="AD114" t="s">
        <v>1946</v>
      </c>
      <c r="AJ114" t="s">
        <v>1505</v>
      </c>
      <c r="AK114" t="s">
        <v>1943</v>
      </c>
    </row>
    <row r="115" spans="1:37" x14ac:dyDescent="0.2">
      <c r="A115">
        <v>1006895.872</v>
      </c>
      <c r="C115" t="str">
        <f t="shared" si="2"/>
        <v>Unnamed Drainage - BC-595a.4 - NCD [W5760.0]</v>
      </c>
      <c r="E115" t="str">
        <f t="shared" si="3"/>
        <v xml:space="preserve">Fish bearing: No. Pipeline Crossing Method: Isolation if water present / Open-cut if dry or frozen to bottom. Vehicle Crossing Method: Ramp and Culvert. </v>
      </c>
      <c r="F115" t="s">
        <v>734</v>
      </c>
      <c r="G115" t="s">
        <v>734</v>
      </c>
      <c r="J115">
        <v>631164</v>
      </c>
      <c r="K115">
        <v>5491345</v>
      </c>
      <c r="L115" t="s">
        <v>1955</v>
      </c>
      <c r="M115" t="s">
        <v>2663</v>
      </c>
      <c r="N115" t="s">
        <v>2662</v>
      </c>
      <c r="O115" t="s">
        <v>2661</v>
      </c>
      <c r="P115" t="s">
        <v>1952</v>
      </c>
      <c r="Q115">
        <v>0</v>
      </c>
      <c r="R115" t="s">
        <v>1951</v>
      </c>
      <c r="S115" t="s">
        <v>1950</v>
      </c>
      <c r="T115" t="s">
        <v>1949</v>
      </c>
      <c r="U115">
        <v>1006890</v>
      </c>
      <c r="V115" t="s">
        <v>917</v>
      </c>
      <c r="W115" t="s">
        <v>1948</v>
      </c>
      <c r="X115" t="s">
        <v>1947</v>
      </c>
      <c r="Y115" t="s">
        <v>917</v>
      </c>
      <c r="Z115" t="s">
        <v>917</v>
      </c>
      <c r="AA115">
        <v>0</v>
      </c>
      <c r="AB115">
        <v>0</v>
      </c>
      <c r="AC115" t="s">
        <v>324</v>
      </c>
      <c r="AD115" t="s">
        <v>1946</v>
      </c>
      <c r="AJ115" t="s">
        <v>1505</v>
      </c>
      <c r="AK115" t="s">
        <v>1943</v>
      </c>
    </row>
    <row r="116" spans="1:37" x14ac:dyDescent="0.2">
      <c r="A116">
        <v>1006929.887</v>
      </c>
      <c r="C116" t="str">
        <f t="shared" si="2"/>
        <v>Unnamed Channel - BC-595a.5 - S6 [W5761.0]</v>
      </c>
      <c r="E116" t="str">
        <f t="shared" si="3"/>
        <v xml:space="preserve">Fish bearing: No. Pipeline Crossing Method: Isolation if water present / Open-cut if dry or frozen to bottom. Vehicle Crossing Method: Ramp and Culvert. </v>
      </c>
      <c r="F116" t="s">
        <v>734</v>
      </c>
      <c r="G116" t="s">
        <v>734</v>
      </c>
      <c r="J116">
        <v>631150</v>
      </c>
      <c r="K116">
        <v>5491314</v>
      </c>
      <c r="L116" t="s">
        <v>1955</v>
      </c>
      <c r="M116" t="s">
        <v>2660</v>
      </c>
      <c r="O116" t="s">
        <v>2659</v>
      </c>
      <c r="P116" t="s">
        <v>1964</v>
      </c>
      <c r="Q116">
        <v>10</v>
      </c>
      <c r="R116" t="s">
        <v>1968</v>
      </c>
      <c r="S116" t="s">
        <v>1950</v>
      </c>
      <c r="T116" t="s">
        <v>1949</v>
      </c>
      <c r="U116">
        <v>1006930</v>
      </c>
      <c r="V116" t="s">
        <v>917</v>
      </c>
      <c r="W116" t="s">
        <v>1948</v>
      </c>
      <c r="X116" t="s">
        <v>1947</v>
      </c>
      <c r="Y116" t="s">
        <v>917</v>
      </c>
      <c r="Z116" t="s">
        <v>917</v>
      </c>
      <c r="AA116">
        <v>10</v>
      </c>
      <c r="AB116">
        <v>4</v>
      </c>
      <c r="AC116" t="s">
        <v>324</v>
      </c>
      <c r="AD116" t="s">
        <v>1946</v>
      </c>
      <c r="AE116" t="s">
        <v>1986</v>
      </c>
      <c r="AG116" t="s">
        <v>1945</v>
      </c>
      <c r="AH116" t="s">
        <v>1944</v>
      </c>
      <c r="AI116" s="4">
        <v>44418</v>
      </c>
      <c r="AJ116" t="s">
        <v>908</v>
      </c>
      <c r="AK116" t="s">
        <v>1967</v>
      </c>
    </row>
    <row r="117" spans="1:37" x14ac:dyDescent="0.2">
      <c r="A117">
        <v>1006972.839</v>
      </c>
      <c r="C117" t="str">
        <f t="shared" si="2"/>
        <v>Unnamed Drainage - BC-595a.6 - NCD [W5762.0]</v>
      </c>
      <c r="E117" t="str">
        <f t="shared" si="3"/>
        <v xml:space="preserve">Fish bearing: No. Pipeline Crossing Method: Isolation if water present / Open-cut if dry or frozen to bottom. Vehicle Crossing Method: Ramp and Culvert. </v>
      </c>
      <c r="F117" t="s">
        <v>734</v>
      </c>
      <c r="G117" t="s">
        <v>734</v>
      </c>
      <c r="J117">
        <v>631132</v>
      </c>
      <c r="K117">
        <v>5491275</v>
      </c>
      <c r="L117" t="s">
        <v>1955</v>
      </c>
      <c r="M117" t="s">
        <v>2658</v>
      </c>
      <c r="O117" t="s">
        <v>2657</v>
      </c>
      <c r="P117" t="s">
        <v>1952</v>
      </c>
      <c r="Q117">
        <v>0</v>
      </c>
      <c r="R117" t="s">
        <v>1951</v>
      </c>
      <c r="S117" t="s">
        <v>1950</v>
      </c>
      <c r="T117" t="s">
        <v>1949</v>
      </c>
      <c r="U117">
        <v>1006973</v>
      </c>
      <c r="V117" t="s">
        <v>917</v>
      </c>
      <c r="W117" t="s">
        <v>1948</v>
      </c>
      <c r="X117" t="s">
        <v>1947</v>
      </c>
      <c r="Y117" t="s">
        <v>917</v>
      </c>
      <c r="Z117" t="s">
        <v>917</v>
      </c>
      <c r="AA117">
        <v>0</v>
      </c>
      <c r="AB117">
        <v>0</v>
      </c>
      <c r="AC117" t="s">
        <v>324</v>
      </c>
      <c r="AD117" t="s">
        <v>1946</v>
      </c>
      <c r="AG117" t="s">
        <v>1945</v>
      </c>
      <c r="AH117" t="s">
        <v>1944</v>
      </c>
      <c r="AI117" s="4">
        <v>44418</v>
      </c>
      <c r="AJ117" t="s">
        <v>908</v>
      </c>
      <c r="AK117" t="s">
        <v>1943</v>
      </c>
    </row>
    <row r="118" spans="1:37" x14ac:dyDescent="0.2">
      <c r="A118">
        <v>1007033.677</v>
      </c>
      <c r="C118" t="str">
        <f t="shared" si="2"/>
        <v>Unnamed Channel - BC-595a.7 - S6 [W5763.0]</v>
      </c>
      <c r="E118" t="str">
        <f t="shared" si="3"/>
        <v xml:space="preserve">Fish bearing: No. Pipeline Crossing Method: Isolation if water present / Open-cut if dry or frozen to bottom. Vehicle Crossing Method: Ramp and Culvert. </v>
      </c>
      <c r="F118" t="s">
        <v>734</v>
      </c>
      <c r="G118" t="s">
        <v>734</v>
      </c>
      <c r="J118">
        <v>631131</v>
      </c>
      <c r="K118">
        <v>5491215</v>
      </c>
      <c r="L118" t="s">
        <v>1955</v>
      </c>
      <c r="M118" t="s">
        <v>2656</v>
      </c>
      <c r="N118" t="s">
        <v>2655</v>
      </c>
      <c r="O118" t="s">
        <v>2654</v>
      </c>
      <c r="P118" t="s">
        <v>1964</v>
      </c>
      <c r="Q118">
        <v>10</v>
      </c>
      <c r="R118" t="s">
        <v>1968</v>
      </c>
      <c r="S118" t="s">
        <v>1950</v>
      </c>
      <c r="T118" t="s">
        <v>1949</v>
      </c>
      <c r="U118">
        <v>1007030</v>
      </c>
      <c r="V118" t="s">
        <v>917</v>
      </c>
      <c r="W118" t="s">
        <v>1948</v>
      </c>
      <c r="X118" t="s">
        <v>1947</v>
      </c>
      <c r="Y118" t="s">
        <v>917</v>
      </c>
      <c r="Z118" t="s">
        <v>917</v>
      </c>
      <c r="AA118">
        <v>10</v>
      </c>
      <c r="AB118">
        <v>4</v>
      </c>
      <c r="AC118" t="s">
        <v>324</v>
      </c>
      <c r="AD118" t="s">
        <v>1946</v>
      </c>
      <c r="AE118" t="s">
        <v>1986</v>
      </c>
      <c r="AJ118" t="s">
        <v>1505</v>
      </c>
      <c r="AK118" t="s">
        <v>1967</v>
      </c>
    </row>
    <row r="119" spans="1:37" x14ac:dyDescent="0.2">
      <c r="A119">
        <v>1007124.545</v>
      </c>
      <c r="C119" t="str">
        <f t="shared" si="2"/>
        <v>Unnamed Channel - BC-595a.8 - S6 [W5764.0]</v>
      </c>
      <c r="E119" t="str">
        <f t="shared" si="3"/>
        <v xml:space="preserve">Fish bearing: No. Pipeline Crossing Method: Isolation if water present / Open-cut if dry or frozen to bottom. Vehicle Crossing Method: Ramp and Culvert. </v>
      </c>
      <c r="F119" t="s">
        <v>734</v>
      </c>
      <c r="G119" t="s">
        <v>734</v>
      </c>
      <c r="J119">
        <v>631102</v>
      </c>
      <c r="K119">
        <v>5491129</v>
      </c>
      <c r="L119" t="s">
        <v>1955</v>
      </c>
      <c r="M119" t="s">
        <v>2653</v>
      </c>
      <c r="N119" t="s">
        <v>2652</v>
      </c>
      <c r="O119" t="s">
        <v>2651</v>
      </c>
      <c r="P119" t="s">
        <v>1964</v>
      </c>
      <c r="Q119">
        <v>10</v>
      </c>
      <c r="R119" t="s">
        <v>1968</v>
      </c>
      <c r="S119" t="s">
        <v>1950</v>
      </c>
      <c r="T119" t="s">
        <v>1949</v>
      </c>
      <c r="U119">
        <v>1007130</v>
      </c>
      <c r="V119" t="s">
        <v>917</v>
      </c>
      <c r="W119" t="s">
        <v>1948</v>
      </c>
      <c r="X119" t="s">
        <v>1947</v>
      </c>
      <c r="Y119" t="s">
        <v>917</v>
      </c>
      <c r="Z119" t="s">
        <v>917</v>
      </c>
      <c r="AA119">
        <v>10</v>
      </c>
      <c r="AB119">
        <v>4</v>
      </c>
      <c r="AC119" t="s">
        <v>324</v>
      </c>
      <c r="AD119" t="s">
        <v>1946</v>
      </c>
      <c r="AE119" t="s">
        <v>1986</v>
      </c>
      <c r="AJ119" t="s">
        <v>1505</v>
      </c>
      <c r="AK119" t="s">
        <v>1967</v>
      </c>
    </row>
    <row r="120" spans="1:37" x14ac:dyDescent="0.2">
      <c r="A120">
        <v>1007297.2929999999</v>
      </c>
      <c r="C120" t="str">
        <f t="shared" si="2"/>
        <v>Unnamed Channel - BC-595a.9 - S6 [W5765.0]</v>
      </c>
      <c r="E120" t="str">
        <f t="shared" si="3"/>
        <v xml:space="preserve">Fish bearing: No. Pipeline Crossing Method: Isolation if water present / Open-cut if dry or frozen to bottom. Vehicle Crossing Method: Ramp and Culvert. </v>
      </c>
      <c r="F120" t="s">
        <v>734</v>
      </c>
      <c r="G120" t="s">
        <v>734</v>
      </c>
      <c r="J120">
        <v>631016</v>
      </c>
      <c r="K120">
        <v>5490981</v>
      </c>
      <c r="L120" t="s">
        <v>1955</v>
      </c>
      <c r="M120" t="s">
        <v>2650</v>
      </c>
      <c r="O120" t="s">
        <v>2649</v>
      </c>
      <c r="P120" t="s">
        <v>1964</v>
      </c>
      <c r="Q120">
        <v>10</v>
      </c>
      <c r="R120" t="s">
        <v>1968</v>
      </c>
      <c r="S120" t="s">
        <v>1950</v>
      </c>
      <c r="T120" t="s">
        <v>1949</v>
      </c>
      <c r="U120">
        <v>1007297</v>
      </c>
      <c r="V120" t="s">
        <v>917</v>
      </c>
      <c r="W120" t="s">
        <v>1948</v>
      </c>
      <c r="X120" t="s">
        <v>1947</v>
      </c>
      <c r="Y120" t="s">
        <v>917</v>
      </c>
      <c r="Z120" t="s">
        <v>917</v>
      </c>
      <c r="AA120">
        <v>10</v>
      </c>
      <c r="AB120">
        <v>4</v>
      </c>
      <c r="AC120" t="s">
        <v>324</v>
      </c>
      <c r="AD120" t="s">
        <v>1946</v>
      </c>
      <c r="AE120" t="s">
        <v>1986</v>
      </c>
      <c r="AG120" t="s">
        <v>1945</v>
      </c>
      <c r="AH120" t="s">
        <v>1944</v>
      </c>
      <c r="AI120" s="4">
        <v>44418</v>
      </c>
      <c r="AJ120" t="s">
        <v>908</v>
      </c>
      <c r="AK120" t="s">
        <v>1967</v>
      </c>
    </row>
    <row r="121" spans="1:37" x14ac:dyDescent="0.2">
      <c r="A121">
        <v>1007305.892</v>
      </c>
      <c r="C121" t="str">
        <f t="shared" si="2"/>
        <v>Unnamed Drainage - BC-595a.10 - NCD [W5766.0]</v>
      </c>
      <c r="E121" t="str">
        <f t="shared" si="3"/>
        <v xml:space="preserve">Fish bearing: No. Pipeline Crossing Method: Isolation if water present / Open-cut if dry or frozen to bottom. Vehicle Crossing Method: Ramp and Culvert. </v>
      </c>
      <c r="F121" t="s">
        <v>734</v>
      </c>
      <c r="G121" t="s">
        <v>734</v>
      </c>
      <c r="J121">
        <v>631011</v>
      </c>
      <c r="K121">
        <v>5490974</v>
      </c>
      <c r="L121" t="s">
        <v>1955</v>
      </c>
      <c r="M121" t="s">
        <v>2648</v>
      </c>
      <c r="N121" t="s">
        <v>2647</v>
      </c>
      <c r="O121" t="s">
        <v>2646</v>
      </c>
      <c r="P121" t="s">
        <v>1952</v>
      </c>
      <c r="Q121">
        <v>0</v>
      </c>
      <c r="R121" t="s">
        <v>1951</v>
      </c>
      <c r="S121" t="s">
        <v>1950</v>
      </c>
      <c r="T121" t="s">
        <v>1949</v>
      </c>
      <c r="U121">
        <v>1007310</v>
      </c>
      <c r="V121" t="s">
        <v>917</v>
      </c>
      <c r="W121" t="s">
        <v>1948</v>
      </c>
      <c r="X121" t="s">
        <v>1947</v>
      </c>
      <c r="Y121" t="s">
        <v>917</v>
      </c>
      <c r="Z121" t="s">
        <v>917</v>
      </c>
      <c r="AA121">
        <v>0</v>
      </c>
      <c r="AB121">
        <v>0</v>
      </c>
      <c r="AC121" t="s">
        <v>324</v>
      </c>
      <c r="AD121" t="s">
        <v>1946</v>
      </c>
      <c r="AE121" t="s">
        <v>1986</v>
      </c>
      <c r="AJ121" t="s">
        <v>1505</v>
      </c>
      <c r="AK121" t="s">
        <v>1943</v>
      </c>
    </row>
    <row r="122" spans="1:37" x14ac:dyDescent="0.2">
      <c r="A122">
        <v>1007467.187</v>
      </c>
      <c r="C122" t="str">
        <f t="shared" si="2"/>
        <v>Unnamed Channel - BC-595a.11 - S6 [W5767.0]</v>
      </c>
      <c r="E122" t="str">
        <f t="shared" si="3"/>
        <v xml:space="preserve">Fish bearing: No. Pipeline Crossing Method: Isolation if water present / Open-cut if dry or frozen to bottom. Vehicle Crossing Method: Ramp and Culvert. </v>
      </c>
      <c r="F122" t="s">
        <v>734</v>
      </c>
      <c r="G122" t="s">
        <v>734</v>
      </c>
      <c r="J122">
        <v>630948</v>
      </c>
      <c r="K122">
        <v>5490826</v>
      </c>
      <c r="L122" t="s">
        <v>1955</v>
      </c>
      <c r="M122" t="s">
        <v>2645</v>
      </c>
      <c r="N122" t="s">
        <v>2644</v>
      </c>
      <c r="O122" t="s">
        <v>2643</v>
      </c>
      <c r="P122" t="s">
        <v>1964</v>
      </c>
      <c r="Q122">
        <v>10</v>
      </c>
      <c r="R122" t="s">
        <v>1968</v>
      </c>
      <c r="S122" t="s">
        <v>1950</v>
      </c>
      <c r="T122" t="s">
        <v>1949</v>
      </c>
      <c r="U122">
        <v>1007460</v>
      </c>
      <c r="V122" t="s">
        <v>917</v>
      </c>
      <c r="W122" t="s">
        <v>1948</v>
      </c>
      <c r="X122" t="s">
        <v>1947</v>
      </c>
      <c r="Y122" t="s">
        <v>917</v>
      </c>
      <c r="Z122" t="s">
        <v>917</v>
      </c>
      <c r="AA122">
        <v>10</v>
      </c>
      <c r="AB122">
        <v>4</v>
      </c>
      <c r="AC122" t="s">
        <v>324</v>
      </c>
      <c r="AD122" t="s">
        <v>1946</v>
      </c>
      <c r="AE122" t="s">
        <v>1986</v>
      </c>
      <c r="AJ122" t="s">
        <v>1505</v>
      </c>
      <c r="AK122" t="s">
        <v>1967</v>
      </c>
    </row>
    <row r="123" spans="1:37" x14ac:dyDescent="0.2">
      <c r="A123">
        <v>1007747.0209999999</v>
      </c>
      <c r="C123" t="str">
        <f t="shared" si="2"/>
        <v>Unnamed Channel - BC-595a.12 - S6 [W5768.0]</v>
      </c>
      <c r="E123" t="str">
        <f t="shared" si="3"/>
        <v xml:space="preserve">Fish bearing: No. Pipeline Crossing Method: Isolation if water present / Open-cut if dry or frozen to bottom. Vehicle Crossing Method: Ramp and Culvert. </v>
      </c>
      <c r="F123" t="s">
        <v>734</v>
      </c>
      <c r="G123" t="s">
        <v>734</v>
      </c>
      <c r="J123">
        <v>630879</v>
      </c>
      <c r="K123">
        <v>5490555</v>
      </c>
      <c r="L123" t="s">
        <v>1955</v>
      </c>
      <c r="M123" t="s">
        <v>2642</v>
      </c>
      <c r="N123" t="s">
        <v>2641</v>
      </c>
      <c r="O123" t="s">
        <v>2640</v>
      </c>
      <c r="P123" t="s">
        <v>1964</v>
      </c>
      <c r="Q123">
        <v>10</v>
      </c>
      <c r="R123" t="s">
        <v>1968</v>
      </c>
      <c r="S123" t="s">
        <v>1950</v>
      </c>
      <c r="T123" t="s">
        <v>1949</v>
      </c>
      <c r="U123">
        <v>1007760</v>
      </c>
      <c r="V123" t="s">
        <v>917</v>
      </c>
      <c r="W123" t="s">
        <v>1948</v>
      </c>
      <c r="X123" t="s">
        <v>1947</v>
      </c>
      <c r="Y123" t="s">
        <v>917</v>
      </c>
      <c r="Z123" t="s">
        <v>917</v>
      </c>
      <c r="AA123">
        <v>10</v>
      </c>
      <c r="AB123">
        <v>4</v>
      </c>
      <c r="AC123" t="s">
        <v>324</v>
      </c>
      <c r="AD123" t="s">
        <v>1946</v>
      </c>
      <c r="AE123" t="s">
        <v>1986</v>
      </c>
      <c r="AJ123" t="s">
        <v>1505</v>
      </c>
      <c r="AK123" t="s">
        <v>1967</v>
      </c>
    </row>
    <row r="124" spans="1:37" x14ac:dyDescent="0.2">
      <c r="A124">
        <v>1007787.28</v>
      </c>
      <c r="C124" t="str">
        <f t="shared" si="2"/>
        <v>Unnamed Channel - BC-595a.13 - S6 [W5769.0]</v>
      </c>
      <c r="E124" t="str">
        <f t="shared" si="3"/>
        <v xml:space="preserve">Fish bearing: No. Pipeline Crossing Method: Isolation if water present / Open-cut if dry or frozen to bottom. Vehicle Crossing Method: Ramp and Culvert. </v>
      </c>
      <c r="F124" t="s">
        <v>734</v>
      </c>
      <c r="G124" t="s">
        <v>734</v>
      </c>
      <c r="J124">
        <v>630869</v>
      </c>
      <c r="K124">
        <v>5490516</v>
      </c>
      <c r="L124" t="s">
        <v>1955</v>
      </c>
      <c r="M124" t="s">
        <v>2639</v>
      </c>
      <c r="N124" t="s">
        <v>2638</v>
      </c>
      <c r="O124" t="s">
        <v>2637</v>
      </c>
      <c r="P124" t="s">
        <v>1964</v>
      </c>
      <c r="Q124">
        <v>10</v>
      </c>
      <c r="R124" t="s">
        <v>1968</v>
      </c>
      <c r="S124" t="s">
        <v>1950</v>
      </c>
      <c r="T124" t="s">
        <v>1949</v>
      </c>
      <c r="U124">
        <v>1007800</v>
      </c>
      <c r="V124" t="s">
        <v>917</v>
      </c>
      <c r="W124" t="s">
        <v>1948</v>
      </c>
      <c r="X124" t="s">
        <v>1947</v>
      </c>
      <c r="Y124" t="s">
        <v>917</v>
      </c>
      <c r="Z124" t="s">
        <v>917</v>
      </c>
      <c r="AA124">
        <v>10</v>
      </c>
      <c r="AB124">
        <v>4</v>
      </c>
      <c r="AC124" t="s">
        <v>324</v>
      </c>
      <c r="AD124" t="s">
        <v>1946</v>
      </c>
      <c r="AE124" t="s">
        <v>1986</v>
      </c>
      <c r="AJ124" t="s">
        <v>1505</v>
      </c>
      <c r="AK124" t="s">
        <v>1967</v>
      </c>
    </row>
    <row r="125" spans="1:37" x14ac:dyDescent="0.2">
      <c r="A125">
        <v>1008203.26</v>
      </c>
      <c r="C125" t="str">
        <f t="shared" si="2"/>
        <v>Boston Bar Creek - BC-596 - S5 [W1627.5]</v>
      </c>
      <c r="E125" t="str">
        <f t="shared" si="3"/>
        <v xml:space="preserve">Fish bearing: No. Pipeline Crossing Method: Isolation during low flow . Vehicle Crossing Method: Clear-Span Bridge or other regulatory approved crossing method. </v>
      </c>
      <c r="F125" t="s">
        <v>734</v>
      </c>
      <c r="G125" t="s">
        <v>734</v>
      </c>
      <c r="J125">
        <v>630567</v>
      </c>
      <c r="K125">
        <v>5490392</v>
      </c>
      <c r="L125" t="s">
        <v>1955</v>
      </c>
      <c r="M125" t="s">
        <v>2636</v>
      </c>
      <c r="O125" t="s">
        <v>2635</v>
      </c>
      <c r="P125" t="s">
        <v>2634</v>
      </c>
      <c r="Q125">
        <v>10</v>
      </c>
      <c r="R125" t="s">
        <v>2157</v>
      </c>
      <c r="S125" t="s">
        <v>1950</v>
      </c>
      <c r="T125" t="s">
        <v>1949</v>
      </c>
      <c r="U125">
        <v>1007810</v>
      </c>
      <c r="V125" t="s">
        <v>917</v>
      </c>
      <c r="W125" t="s">
        <v>2633</v>
      </c>
      <c r="X125" t="s">
        <v>1987</v>
      </c>
      <c r="Y125" t="s">
        <v>917</v>
      </c>
      <c r="Z125" t="s">
        <v>917</v>
      </c>
      <c r="AA125">
        <v>30</v>
      </c>
      <c r="AB125">
        <v>25</v>
      </c>
      <c r="AC125" t="s">
        <v>324</v>
      </c>
      <c r="AD125" t="s">
        <v>1517</v>
      </c>
      <c r="AE125" t="s">
        <v>1986</v>
      </c>
      <c r="AJ125" t="s">
        <v>1505</v>
      </c>
      <c r="AK125" t="s">
        <v>1994</v>
      </c>
    </row>
    <row r="126" spans="1:37" x14ac:dyDescent="0.2">
      <c r="A126">
        <v>1008239.846</v>
      </c>
      <c r="C126" t="str">
        <f t="shared" si="2"/>
        <v>Unnamed Channel - BC-597 - S6 [W1628.3]</v>
      </c>
      <c r="E126" t="str">
        <f t="shared" si="3"/>
        <v xml:space="preserve">Fish bearing: No. Pipeline Crossing Method: Isolation if water present / Open-cut if dry or frozen to bottom. Vehicle Crossing Method: Ramp and Culvert. </v>
      </c>
      <c r="F126" t="s">
        <v>734</v>
      </c>
      <c r="G126" t="s">
        <v>734</v>
      </c>
      <c r="J126">
        <v>630533</v>
      </c>
      <c r="K126">
        <v>5490393</v>
      </c>
      <c r="L126" t="s">
        <v>1955</v>
      </c>
      <c r="M126" t="s">
        <v>2632</v>
      </c>
      <c r="O126" t="s">
        <v>2631</v>
      </c>
      <c r="P126" t="s">
        <v>1964</v>
      </c>
      <c r="Q126">
        <v>10</v>
      </c>
      <c r="R126" t="s">
        <v>1968</v>
      </c>
      <c r="S126" t="s">
        <v>1950</v>
      </c>
      <c r="T126" t="s">
        <v>1949</v>
      </c>
      <c r="U126">
        <v>1008270</v>
      </c>
      <c r="V126" t="s">
        <v>917</v>
      </c>
      <c r="W126" t="s">
        <v>1948</v>
      </c>
      <c r="X126" t="s">
        <v>1947</v>
      </c>
      <c r="Y126" t="s">
        <v>917</v>
      </c>
      <c r="Z126" t="s">
        <v>917</v>
      </c>
      <c r="AA126">
        <v>10</v>
      </c>
      <c r="AB126">
        <v>4</v>
      </c>
      <c r="AC126" t="s">
        <v>324</v>
      </c>
      <c r="AD126" t="s">
        <v>1517</v>
      </c>
      <c r="AE126" t="s">
        <v>1986</v>
      </c>
      <c r="AJ126" t="s">
        <v>1505</v>
      </c>
      <c r="AK126" t="s">
        <v>1956</v>
      </c>
    </row>
    <row r="127" spans="1:37" x14ac:dyDescent="0.2">
      <c r="A127">
        <v>1008355.335</v>
      </c>
      <c r="C127" t="str">
        <f t="shared" si="2"/>
        <v>Unnamed Channel - BC-598 - S6 [W1629.3]</v>
      </c>
      <c r="E127" t="str">
        <f t="shared" si="3"/>
        <v xml:space="preserve">Fish bearing: No. Pipeline Crossing Method: Isolation if water present / Open-cut if dry or frozen to bottom. Vehicle Crossing Method: Ramp and Culvert. </v>
      </c>
      <c r="F127" t="s">
        <v>734</v>
      </c>
      <c r="G127" t="s">
        <v>734</v>
      </c>
      <c r="J127">
        <v>630522</v>
      </c>
      <c r="K127">
        <v>5490304</v>
      </c>
      <c r="L127" t="s">
        <v>1955</v>
      </c>
      <c r="M127" t="s">
        <v>2630</v>
      </c>
      <c r="O127" t="s">
        <v>2629</v>
      </c>
      <c r="P127" t="s">
        <v>1964</v>
      </c>
      <c r="Q127">
        <v>10</v>
      </c>
      <c r="R127" t="s">
        <v>1968</v>
      </c>
      <c r="S127" t="s">
        <v>1950</v>
      </c>
      <c r="T127" t="s">
        <v>1949</v>
      </c>
      <c r="U127">
        <v>1008360</v>
      </c>
      <c r="V127" t="s">
        <v>917</v>
      </c>
      <c r="W127" t="s">
        <v>1948</v>
      </c>
      <c r="X127" t="s">
        <v>1947</v>
      </c>
      <c r="Y127" t="s">
        <v>917</v>
      </c>
      <c r="Z127" t="s">
        <v>917</v>
      </c>
      <c r="AA127">
        <v>10</v>
      </c>
      <c r="AB127">
        <v>4</v>
      </c>
      <c r="AC127" t="s">
        <v>324</v>
      </c>
      <c r="AD127" t="s">
        <v>1517</v>
      </c>
      <c r="AE127" t="s">
        <v>1973</v>
      </c>
      <c r="AJ127" t="s">
        <v>1505</v>
      </c>
      <c r="AK127" t="s">
        <v>1956</v>
      </c>
    </row>
    <row r="128" spans="1:37" x14ac:dyDescent="0.2">
      <c r="A128">
        <v>1008596.847</v>
      </c>
      <c r="C128" t="str">
        <f t="shared" si="2"/>
        <v>Unnamed Channel - BC-598a - S6 [W5600.0]</v>
      </c>
      <c r="E128" t="str">
        <f t="shared" si="3"/>
        <v xml:space="preserve">Fish bearing: No. Pipeline Crossing Method: Isolation if water present / Open-cut if dry or frozen to bottom. Vehicle Crossing Method: Ramp and Culvert. </v>
      </c>
      <c r="F128" t="s">
        <v>734</v>
      </c>
      <c r="G128" t="s">
        <v>734</v>
      </c>
      <c r="J128">
        <v>630495</v>
      </c>
      <c r="K128">
        <v>5490064</v>
      </c>
      <c r="L128" t="s">
        <v>1955</v>
      </c>
      <c r="M128" t="s">
        <v>2628</v>
      </c>
      <c r="N128" t="s">
        <v>2627</v>
      </c>
      <c r="O128" t="s">
        <v>2626</v>
      </c>
      <c r="P128" t="s">
        <v>1964</v>
      </c>
      <c r="Q128">
        <v>10</v>
      </c>
      <c r="R128" t="s">
        <v>1968</v>
      </c>
      <c r="S128" t="s">
        <v>1950</v>
      </c>
      <c r="T128" t="s">
        <v>1949</v>
      </c>
      <c r="U128">
        <v>1008600</v>
      </c>
      <c r="V128" t="s">
        <v>917</v>
      </c>
      <c r="W128" t="s">
        <v>1948</v>
      </c>
      <c r="X128" t="s">
        <v>1947</v>
      </c>
      <c r="Y128" t="s">
        <v>917</v>
      </c>
      <c r="Z128" t="s">
        <v>917</v>
      </c>
      <c r="AA128">
        <v>10</v>
      </c>
      <c r="AB128">
        <v>4</v>
      </c>
      <c r="AC128" t="s">
        <v>324</v>
      </c>
      <c r="AD128" t="s">
        <v>1946</v>
      </c>
      <c r="AE128" t="s">
        <v>1986</v>
      </c>
      <c r="AJ128" t="s">
        <v>1505</v>
      </c>
      <c r="AK128" t="s">
        <v>1956</v>
      </c>
    </row>
    <row r="129" spans="1:40" x14ac:dyDescent="0.2">
      <c r="A129">
        <v>1008646.451</v>
      </c>
      <c r="C129" t="str">
        <f t="shared" si="2"/>
        <v>Unnamed Channel - BC-598b - S6 [W5601.0]</v>
      </c>
      <c r="E129" t="str">
        <f t="shared" si="3"/>
        <v xml:space="preserve">Fish bearing: No. Pipeline Crossing Method: Isolation if water present / Open-cut if dry or frozen to bottom. Vehicle Crossing Method: Ramp and Culvert. </v>
      </c>
      <c r="F129" t="s">
        <v>734</v>
      </c>
      <c r="G129" t="s">
        <v>734</v>
      </c>
      <c r="J129">
        <v>630459</v>
      </c>
      <c r="K129">
        <v>5490033</v>
      </c>
      <c r="L129" t="s">
        <v>1955</v>
      </c>
      <c r="M129" t="s">
        <v>2625</v>
      </c>
      <c r="N129" t="s">
        <v>2624</v>
      </c>
      <c r="O129" t="s">
        <v>2623</v>
      </c>
      <c r="P129" t="s">
        <v>1964</v>
      </c>
      <c r="Q129">
        <v>10</v>
      </c>
      <c r="R129" t="s">
        <v>1968</v>
      </c>
      <c r="S129" t="s">
        <v>1950</v>
      </c>
      <c r="T129" t="s">
        <v>1949</v>
      </c>
      <c r="U129">
        <v>1008650</v>
      </c>
      <c r="V129" t="s">
        <v>917</v>
      </c>
      <c r="W129" t="s">
        <v>1948</v>
      </c>
      <c r="X129" t="s">
        <v>1947</v>
      </c>
      <c r="Y129" t="s">
        <v>917</v>
      </c>
      <c r="Z129" t="s">
        <v>917</v>
      </c>
      <c r="AA129">
        <v>10</v>
      </c>
      <c r="AB129">
        <v>4</v>
      </c>
      <c r="AC129" t="s">
        <v>324</v>
      </c>
      <c r="AD129" t="s">
        <v>1946</v>
      </c>
      <c r="AJ129" t="s">
        <v>1505</v>
      </c>
      <c r="AK129" t="s">
        <v>1967</v>
      </c>
    </row>
    <row r="130" spans="1:40" x14ac:dyDescent="0.2">
      <c r="A130">
        <v>1008665.867</v>
      </c>
      <c r="C130" t="str">
        <f t="shared" si="2"/>
        <v>Unnamed Drainage - BC-598c - NCD [W5602.0]</v>
      </c>
      <c r="E130" t="str">
        <f t="shared" si="3"/>
        <v xml:space="preserve">Fish bearing: No. Pipeline Crossing Method: Isolation if water present / Open-cut if dry or frozen to bottom. Vehicle Crossing Method: Ramp and Culvert. </v>
      </c>
      <c r="F130" t="s">
        <v>734</v>
      </c>
      <c r="G130" t="s">
        <v>734</v>
      </c>
      <c r="J130">
        <v>630443</v>
      </c>
      <c r="K130">
        <v>5490022</v>
      </c>
      <c r="L130" t="s">
        <v>1955</v>
      </c>
      <c r="M130" t="s">
        <v>2622</v>
      </c>
      <c r="N130" t="s">
        <v>2621</v>
      </c>
      <c r="O130" t="s">
        <v>2620</v>
      </c>
      <c r="P130" t="s">
        <v>1952</v>
      </c>
      <c r="Q130">
        <v>0</v>
      </c>
      <c r="R130" t="s">
        <v>1951</v>
      </c>
      <c r="S130" t="s">
        <v>1950</v>
      </c>
      <c r="T130" t="s">
        <v>1949</v>
      </c>
      <c r="U130">
        <v>1008670</v>
      </c>
      <c r="V130" t="s">
        <v>917</v>
      </c>
      <c r="W130" t="s">
        <v>1948</v>
      </c>
      <c r="X130" t="s">
        <v>1947</v>
      </c>
      <c r="Y130" t="s">
        <v>917</v>
      </c>
      <c r="Z130" t="s">
        <v>917</v>
      </c>
      <c r="AA130">
        <v>0</v>
      </c>
      <c r="AB130">
        <v>0</v>
      </c>
      <c r="AC130" t="s">
        <v>324</v>
      </c>
      <c r="AD130" t="s">
        <v>1946</v>
      </c>
      <c r="AJ130" t="s">
        <v>1505</v>
      </c>
      <c r="AK130" t="s">
        <v>1943</v>
      </c>
    </row>
    <row r="131" spans="1:40" x14ac:dyDescent="0.2">
      <c r="A131">
        <v>1009033.322</v>
      </c>
      <c r="C131" t="str">
        <f t="shared" ref="C131:C194" si="4">_xlfn.CONCAT(P131," - ",M131," - ",R131," [",O131,"]")</f>
        <v>Unnamed Channel - BC-599 - S6 [W1630.3]</v>
      </c>
      <c r="E131" t="str">
        <f t="shared" ref="E131:E194" si="5">_xlfn.CONCAT(IF(ISBLANK(V131),"","Fish bearing: "&amp;V131&amp;". "),IF(ISBLANK(W131),"","Pipeline Crossing Method: "&amp;W131&amp;". "),IF(ISBLANK(X131),"","Vehicle Crossing Method: "&amp;X131&amp;". "))</f>
        <v xml:space="preserve">Fish bearing: No. Pipeline Crossing Method: Isolation if water present / Open-cut if dry or frozen to bottom. Vehicle Crossing Method: Ramp and Culvert. </v>
      </c>
      <c r="F131" t="s">
        <v>734</v>
      </c>
      <c r="G131" t="s">
        <v>734</v>
      </c>
      <c r="J131">
        <v>630352</v>
      </c>
      <c r="K131">
        <v>5489670</v>
      </c>
      <c r="L131" t="s">
        <v>1955</v>
      </c>
      <c r="M131" t="s">
        <v>2619</v>
      </c>
      <c r="O131" t="s">
        <v>2618</v>
      </c>
      <c r="P131" t="s">
        <v>1964</v>
      </c>
      <c r="Q131">
        <v>10</v>
      </c>
      <c r="R131" t="s">
        <v>1968</v>
      </c>
      <c r="S131" t="s">
        <v>1950</v>
      </c>
      <c r="T131" t="s">
        <v>1949</v>
      </c>
      <c r="U131">
        <v>1009030</v>
      </c>
      <c r="V131" t="s">
        <v>917</v>
      </c>
      <c r="W131" t="s">
        <v>1948</v>
      </c>
      <c r="X131" t="s">
        <v>1947</v>
      </c>
      <c r="Y131" t="s">
        <v>917</v>
      </c>
      <c r="Z131" t="s">
        <v>917</v>
      </c>
      <c r="AA131">
        <v>10</v>
      </c>
      <c r="AB131">
        <v>4</v>
      </c>
      <c r="AC131" t="s">
        <v>324</v>
      </c>
      <c r="AD131" t="s">
        <v>1517</v>
      </c>
      <c r="AE131" t="s">
        <v>1986</v>
      </c>
      <c r="AJ131" t="s">
        <v>1505</v>
      </c>
      <c r="AK131" t="s">
        <v>1956</v>
      </c>
    </row>
    <row r="132" spans="1:40" x14ac:dyDescent="0.2">
      <c r="A132">
        <v>1009090.392</v>
      </c>
      <c r="C132" t="str">
        <f t="shared" si="4"/>
        <v>Unnamed Drainage - BC-599a - NCD [W5603.0]</v>
      </c>
      <c r="E132" t="str">
        <f t="shared" si="5"/>
        <v xml:space="preserve">Fish bearing: No. Pipeline Crossing Method: Isolation if water present / Open-cut if dry or frozen to bottom. Vehicle Crossing Method: Ramp and Culvert. </v>
      </c>
      <c r="F132" t="s">
        <v>734</v>
      </c>
      <c r="G132" t="s">
        <v>734</v>
      </c>
      <c r="J132">
        <v>630341</v>
      </c>
      <c r="K132">
        <v>5489614</v>
      </c>
      <c r="L132" t="s">
        <v>1955</v>
      </c>
      <c r="M132" t="s">
        <v>2617</v>
      </c>
      <c r="N132" t="s">
        <v>2616</v>
      </c>
      <c r="O132" t="s">
        <v>2615</v>
      </c>
      <c r="P132" t="s">
        <v>1952</v>
      </c>
      <c r="Q132">
        <v>0</v>
      </c>
      <c r="R132" t="s">
        <v>1951</v>
      </c>
      <c r="S132" t="s">
        <v>1950</v>
      </c>
      <c r="T132" t="s">
        <v>1949</v>
      </c>
      <c r="U132">
        <v>1009090</v>
      </c>
      <c r="V132" t="s">
        <v>917</v>
      </c>
      <c r="W132" t="s">
        <v>1948</v>
      </c>
      <c r="X132" t="s">
        <v>1947</v>
      </c>
      <c r="Y132" t="s">
        <v>917</v>
      </c>
      <c r="Z132" t="s">
        <v>917</v>
      </c>
      <c r="AA132">
        <v>0</v>
      </c>
      <c r="AB132">
        <v>0</v>
      </c>
      <c r="AC132" t="s">
        <v>324</v>
      </c>
      <c r="AD132" t="s">
        <v>1946</v>
      </c>
      <c r="AJ132" t="s">
        <v>1505</v>
      </c>
      <c r="AK132" t="s">
        <v>1943</v>
      </c>
    </row>
    <row r="133" spans="1:40" x14ac:dyDescent="0.2">
      <c r="A133">
        <v>1009148.637</v>
      </c>
      <c r="C133" t="str">
        <f t="shared" si="4"/>
        <v>Unnamed Drainage - BC-599b - NCD [W5604.0]</v>
      </c>
      <c r="E133" t="str">
        <f t="shared" si="5"/>
        <v xml:space="preserve">Fish bearing: No. Pipeline Crossing Method: Isolation if water present / Open-cut if dry or frozen to bottom. Vehicle Crossing Method: Ramp and Culvert. </v>
      </c>
      <c r="F133" t="s">
        <v>734</v>
      </c>
      <c r="G133" t="s">
        <v>734</v>
      </c>
      <c r="J133">
        <v>630329</v>
      </c>
      <c r="K133">
        <v>5489557</v>
      </c>
      <c r="L133" t="s">
        <v>1955</v>
      </c>
      <c r="M133" t="s">
        <v>2614</v>
      </c>
      <c r="N133" t="s">
        <v>2613</v>
      </c>
      <c r="O133" t="s">
        <v>2612</v>
      </c>
      <c r="P133" t="s">
        <v>1952</v>
      </c>
      <c r="Q133">
        <v>0</v>
      </c>
      <c r="R133" t="s">
        <v>1951</v>
      </c>
      <c r="S133" t="s">
        <v>1950</v>
      </c>
      <c r="T133" t="s">
        <v>1949</v>
      </c>
      <c r="U133">
        <v>1009150</v>
      </c>
      <c r="V133" t="s">
        <v>917</v>
      </c>
      <c r="W133" t="s">
        <v>1948</v>
      </c>
      <c r="X133" t="s">
        <v>1947</v>
      </c>
      <c r="Y133" t="s">
        <v>917</v>
      </c>
      <c r="Z133" t="s">
        <v>917</v>
      </c>
      <c r="AA133">
        <v>0</v>
      </c>
      <c r="AB133">
        <v>0</v>
      </c>
      <c r="AC133" t="s">
        <v>324</v>
      </c>
      <c r="AD133" t="s">
        <v>1946</v>
      </c>
      <c r="AJ133" t="s">
        <v>1505</v>
      </c>
      <c r="AK133" t="s">
        <v>1943</v>
      </c>
    </row>
    <row r="134" spans="1:40" x14ac:dyDescent="0.2">
      <c r="A134">
        <v>1009318.991</v>
      </c>
      <c r="C134" t="str">
        <f t="shared" si="4"/>
        <v>Unnamed Channel - BC-599c - S6 [W5605.0]</v>
      </c>
      <c r="E134" t="str">
        <f t="shared" si="5"/>
        <v xml:space="preserve">Fish bearing: No. Pipeline Crossing Method: Isolation if water present / Open-cut if dry or frozen to bottom. Vehicle Crossing Method: Ramp and Culvert. </v>
      </c>
      <c r="F134" t="s">
        <v>734</v>
      </c>
      <c r="G134" t="s">
        <v>734</v>
      </c>
      <c r="J134">
        <v>630292</v>
      </c>
      <c r="K134">
        <v>5489391</v>
      </c>
      <c r="L134" t="s">
        <v>1955</v>
      </c>
      <c r="M134" t="s">
        <v>2611</v>
      </c>
      <c r="N134" t="s">
        <v>2610</v>
      </c>
      <c r="O134" t="s">
        <v>2609</v>
      </c>
      <c r="P134" t="s">
        <v>1964</v>
      </c>
      <c r="Q134">
        <v>10</v>
      </c>
      <c r="R134" t="s">
        <v>1968</v>
      </c>
      <c r="S134" t="s">
        <v>1950</v>
      </c>
      <c r="T134" t="s">
        <v>1949</v>
      </c>
      <c r="U134">
        <v>1009320</v>
      </c>
      <c r="V134" t="s">
        <v>917</v>
      </c>
      <c r="W134" t="s">
        <v>1948</v>
      </c>
      <c r="X134" t="s">
        <v>1947</v>
      </c>
      <c r="Y134" t="s">
        <v>917</v>
      </c>
      <c r="Z134" t="s">
        <v>917</v>
      </c>
      <c r="AA134">
        <v>10</v>
      </c>
      <c r="AB134">
        <v>4</v>
      </c>
      <c r="AC134" t="s">
        <v>324</v>
      </c>
      <c r="AD134" t="s">
        <v>1946</v>
      </c>
      <c r="AJ134" t="s">
        <v>1505</v>
      </c>
      <c r="AK134" t="s">
        <v>1967</v>
      </c>
    </row>
    <row r="135" spans="1:40" x14ac:dyDescent="0.2">
      <c r="A135">
        <v>1009373.074</v>
      </c>
      <c r="C135" t="str">
        <f t="shared" si="4"/>
        <v>Unnamed Channel - BC-599d - S6 [W5606.0]</v>
      </c>
      <c r="E135" t="str">
        <f t="shared" si="5"/>
        <v xml:space="preserve">Fish bearing: No. Pipeline Crossing Method: Isolation if water present / Open-cut if dry or frozen to bottom. Vehicle Crossing Method: Ramp and Culvert. </v>
      </c>
      <c r="F135" t="s">
        <v>734</v>
      </c>
      <c r="G135" t="s">
        <v>734</v>
      </c>
      <c r="J135">
        <v>630274</v>
      </c>
      <c r="K135">
        <v>5489340</v>
      </c>
      <c r="L135" t="s">
        <v>1955</v>
      </c>
      <c r="M135" t="s">
        <v>2608</v>
      </c>
      <c r="N135" t="s">
        <v>2607</v>
      </c>
      <c r="O135" t="s">
        <v>2606</v>
      </c>
      <c r="P135" t="s">
        <v>1964</v>
      </c>
      <c r="Q135">
        <v>10</v>
      </c>
      <c r="R135" t="s">
        <v>1968</v>
      </c>
      <c r="S135" t="s">
        <v>1950</v>
      </c>
      <c r="T135" t="s">
        <v>1949</v>
      </c>
      <c r="U135">
        <v>1009370</v>
      </c>
      <c r="V135" t="s">
        <v>917</v>
      </c>
      <c r="W135" t="s">
        <v>1948</v>
      </c>
      <c r="X135" t="s">
        <v>1947</v>
      </c>
      <c r="Y135" t="s">
        <v>917</v>
      </c>
      <c r="Z135" t="s">
        <v>917</v>
      </c>
      <c r="AA135">
        <v>10</v>
      </c>
      <c r="AB135">
        <v>4</v>
      </c>
      <c r="AC135" t="s">
        <v>324</v>
      </c>
      <c r="AD135" t="s">
        <v>1946</v>
      </c>
      <c r="AJ135" t="s">
        <v>1505</v>
      </c>
      <c r="AK135" t="s">
        <v>1967</v>
      </c>
    </row>
    <row r="136" spans="1:40" x14ac:dyDescent="0.2">
      <c r="A136">
        <v>1009428.79</v>
      </c>
      <c r="C136" t="str">
        <f t="shared" si="4"/>
        <v>Unnamed Channel - BC-600 - S6 [W1631.3]</v>
      </c>
      <c r="E136" t="str">
        <f t="shared" si="5"/>
        <v xml:space="preserve">Fish bearing: No. Pipeline Crossing Method: Isolation if water present / Open-cut if dry or frozen to bottom. Vehicle Crossing Method: Ramp and Culvert. </v>
      </c>
      <c r="F136" t="s">
        <v>734</v>
      </c>
      <c r="G136" t="s">
        <v>734</v>
      </c>
      <c r="J136">
        <v>630250</v>
      </c>
      <c r="K136">
        <v>5489290</v>
      </c>
      <c r="L136" t="s">
        <v>1955</v>
      </c>
      <c r="M136" t="s">
        <v>2605</v>
      </c>
      <c r="O136" t="s">
        <v>2604</v>
      </c>
      <c r="P136" t="s">
        <v>1964</v>
      </c>
      <c r="Q136">
        <v>10</v>
      </c>
      <c r="R136" t="s">
        <v>1968</v>
      </c>
      <c r="S136" t="s">
        <v>1950</v>
      </c>
      <c r="T136" t="s">
        <v>1949</v>
      </c>
      <c r="U136">
        <v>1009430</v>
      </c>
      <c r="V136" t="s">
        <v>917</v>
      </c>
      <c r="W136" t="s">
        <v>1948</v>
      </c>
      <c r="X136" t="s">
        <v>1947</v>
      </c>
      <c r="Y136" t="s">
        <v>917</v>
      </c>
      <c r="Z136" t="s">
        <v>917</v>
      </c>
      <c r="AA136">
        <v>10</v>
      </c>
      <c r="AB136">
        <v>4</v>
      </c>
      <c r="AC136" t="s">
        <v>324</v>
      </c>
      <c r="AD136" t="s">
        <v>1517</v>
      </c>
      <c r="AE136" t="s">
        <v>1986</v>
      </c>
      <c r="AJ136" t="s">
        <v>1505</v>
      </c>
      <c r="AK136" t="s">
        <v>1956</v>
      </c>
    </row>
    <row r="137" spans="1:40" x14ac:dyDescent="0.2">
      <c r="A137">
        <v>1009498.806</v>
      </c>
      <c r="C137" t="str">
        <f t="shared" si="4"/>
        <v>Unnamed Channel - BC-600.1 - S6 [W2089.1]</v>
      </c>
      <c r="E137" t="str">
        <f t="shared" si="5"/>
        <v xml:space="preserve">Fish bearing: No. Pipeline Crossing Method: Isolation if water present / Open-cut if dry or frozen to bottom. Vehicle Crossing Method: Ramp and Culvert. </v>
      </c>
      <c r="F137" t="s">
        <v>734</v>
      </c>
      <c r="G137" t="s">
        <v>734</v>
      </c>
      <c r="J137">
        <v>630220</v>
      </c>
      <c r="K137">
        <v>5489227</v>
      </c>
      <c r="L137" t="s">
        <v>1955</v>
      </c>
      <c r="M137" t="s">
        <v>2603</v>
      </c>
      <c r="O137" t="s">
        <v>2602</v>
      </c>
      <c r="P137" t="s">
        <v>1964</v>
      </c>
      <c r="Q137">
        <v>10</v>
      </c>
      <c r="R137" t="s">
        <v>1968</v>
      </c>
      <c r="S137" t="s">
        <v>1950</v>
      </c>
      <c r="T137" t="s">
        <v>1949</v>
      </c>
      <c r="U137">
        <v>1009500</v>
      </c>
      <c r="V137" t="s">
        <v>917</v>
      </c>
      <c r="W137" t="s">
        <v>1948</v>
      </c>
      <c r="X137" t="s">
        <v>1947</v>
      </c>
      <c r="Y137" t="s">
        <v>917</v>
      </c>
      <c r="Z137" t="s">
        <v>917</v>
      </c>
      <c r="AA137">
        <v>10</v>
      </c>
      <c r="AB137">
        <v>4</v>
      </c>
      <c r="AC137" t="s">
        <v>324</v>
      </c>
      <c r="AD137" t="s">
        <v>1517</v>
      </c>
      <c r="AE137" t="s">
        <v>1973</v>
      </c>
      <c r="AJ137" t="s">
        <v>1505</v>
      </c>
      <c r="AK137" t="s">
        <v>1956</v>
      </c>
    </row>
    <row r="138" spans="1:40" x14ac:dyDescent="0.2">
      <c r="A138">
        <v>1009519.054</v>
      </c>
      <c r="C138" t="str">
        <f t="shared" si="4"/>
        <v>Unnamed Drainage - BC-600.2 - NCD [W5607.0]</v>
      </c>
      <c r="E138" t="str">
        <f t="shared" si="5"/>
        <v xml:space="preserve">Fish bearing: No. Pipeline Crossing Method: Isolation if water present / Open-cut if dry or frozen to bottom. Vehicle Crossing Method: Ramp and Culvert. </v>
      </c>
      <c r="F138" t="s">
        <v>734</v>
      </c>
      <c r="G138" t="s">
        <v>734</v>
      </c>
      <c r="J138">
        <v>630213</v>
      </c>
      <c r="K138">
        <v>5489208</v>
      </c>
      <c r="L138" t="s">
        <v>1955</v>
      </c>
      <c r="M138" t="s">
        <v>2601</v>
      </c>
      <c r="N138" t="s">
        <v>2600</v>
      </c>
      <c r="O138" t="s">
        <v>2599</v>
      </c>
      <c r="P138" t="s">
        <v>1952</v>
      </c>
      <c r="Q138">
        <v>0</v>
      </c>
      <c r="R138" t="s">
        <v>1951</v>
      </c>
      <c r="S138" t="s">
        <v>1950</v>
      </c>
      <c r="T138" t="s">
        <v>1949</v>
      </c>
      <c r="U138">
        <v>1009520</v>
      </c>
      <c r="V138" t="s">
        <v>917</v>
      </c>
      <c r="W138" t="s">
        <v>1948</v>
      </c>
      <c r="X138" t="s">
        <v>1947</v>
      </c>
      <c r="Y138" t="s">
        <v>917</v>
      </c>
      <c r="Z138" t="s">
        <v>917</v>
      </c>
      <c r="AA138">
        <v>0</v>
      </c>
      <c r="AB138">
        <v>0</v>
      </c>
      <c r="AC138" t="s">
        <v>324</v>
      </c>
      <c r="AD138" t="s">
        <v>1946</v>
      </c>
      <c r="AJ138" t="s">
        <v>1505</v>
      </c>
      <c r="AK138" t="s">
        <v>1943</v>
      </c>
    </row>
    <row r="139" spans="1:40" x14ac:dyDescent="0.2">
      <c r="A139">
        <v>1009533.919</v>
      </c>
      <c r="C139" t="str">
        <f t="shared" si="4"/>
        <v>Unnamed Drainage - BC-600a - NCD [W2090.1]</v>
      </c>
      <c r="E139" t="str">
        <f t="shared" si="5"/>
        <v xml:space="preserve">Fish bearing: No. Pipeline Crossing Method: Isolation if water present / Open-cut if dry or frozen to bottom. Vehicle Crossing Method: Ramp and Culvert. </v>
      </c>
      <c r="F139" t="s">
        <v>734</v>
      </c>
      <c r="G139" t="s">
        <v>734</v>
      </c>
      <c r="J139">
        <v>630208</v>
      </c>
      <c r="K139">
        <v>5489194</v>
      </c>
      <c r="L139" t="s">
        <v>1955</v>
      </c>
      <c r="M139" t="s">
        <v>2598</v>
      </c>
      <c r="O139" t="s">
        <v>2597</v>
      </c>
      <c r="P139" t="s">
        <v>1952</v>
      </c>
      <c r="Q139">
        <v>0</v>
      </c>
      <c r="R139" t="s">
        <v>1951</v>
      </c>
      <c r="S139" t="s">
        <v>1950</v>
      </c>
      <c r="T139" t="s">
        <v>1949</v>
      </c>
      <c r="U139">
        <v>1009540</v>
      </c>
      <c r="V139" t="s">
        <v>917</v>
      </c>
      <c r="W139" t="s">
        <v>1948</v>
      </c>
      <c r="X139" t="s">
        <v>1947</v>
      </c>
      <c r="Y139" t="s">
        <v>917</v>
      </c>
      <c r="Z139" t="s">
        <v>917</v>
      </c>
      <c r="AA139">
        <v>0</v>
      </c>
      <c r="AB139">
        <v>0</v>
      </c>
      <c r="AC139" t="s">
        <v>324</v>
      </c>
      <c r="AD139" t="s">
        <v>1517</v>
      </c>
      <c r="AJ139" t="s">
        <v>1505</v>
      </c>
      <c r="AK139" t="s">
        <v>1943</v>
      </c>
    </row>
    <row r="140" spans="1:40" x14ac:dyDescent="0.2">
      <c r="A140">
        <v>1009542.463</v>
      </c>
      <c r="C140" t="str">
        <f t="shared" si="4"/>
        <v>Unnamed Drainage - BC-600b - NCD [W2091.2]</v>
      </c>
      <c r="E140" t="str">
        <f t="shared" si="5"/>
        <v xml:space="preserve">Fish bearing: No. Pipeline Crossing Method: Isolation if water present / Open-cut if dry or frozen to bottom. Vehicle Crossing Method: Ramp and Culvert. </v>
      </c>
      <c r="F140" t="s">
        <v>734</v>
      </c>
      <c r="G140" t="s">
        <v>734</v>
      </c>
      <c r="J140">
        <v>630205</v>
      </c>
      <c r="K140">
        <v>5489186</v>
      </c>
      <c r="L140" t="s">
        <v>1955</v>
      </c>
      <c r="M140" t="s">
        <v>2596</v>
      </c>
      <c r="O140" t="s">
        <v>2595</v>
      </c>
      <c r="P140" t="s">
        <v>1952</v>
      </c>
      <c r="Q140">
        <v>0</v>
      </c>
      <c r="R140" t="s">
        <v>1951</v>
      </c>
      <c r="S140" t="s">
        <v>1950</v>
      </c>
      <c r="T140" t="s">
        <v>1949</v>
      </c>
      <c r="U140">
        <v>1009550</v>
      </c>
      <c r="V140" t="s">
        <v>917</v>
      </c>
      <c r="W140" t="s">
        <v>1948</v>
      </c>
      <c r="X140" t="s">
        <v>1947</v>
      </c>
      <c r="Y140" t="s">
        <v>917</v>
      </c>
      <c r="Z140" t="s">
        <v>917</v>
      </c>
      <c r="AA140">
        <v>0</v>
      </c>
      <c r="AB140">
        <v>0</v>
      </c>
      <c r="AC140" t="s">
        <v>324</v>
      </c>
      <c r="AD140" t="s">
        <v>1517</v>
      </c>
      <c r="AJ140" t="s">
        <v>1505</v>
      </c>
      <c r="AK140" t="s">
        <v>1943</v>
      </c>
    </row>
    <row r="141" spans="1:40" x14ac:dyDescent="0.2">
      <c r="A141">
        <v>1009617.326</v>
      </c>
      <c r="C141" t="str">
        <f t="shared" si="4"/>
        <v>Unnamed Channel  - BC-600b.1 - S6 [W5608.0]</v>
      </c>
      <c r="E141" t="str">
        <f t="shared" si="5"/>
        <v xml:space="preserve">Fish bearing: No. Pipeline Crossing Method: Isolation if water present / Open-cut if dry or frozen to bottom. Vehicle Crossing Method: Ramp and Culvert. </v>
      </c>
      <c r="F141" t="s">
        <v>734</v>
      </c>
      <c r="G141" t="s">
        <v>734</v>
      </c>
      <c r="J141">
        <v>630174</v>
      </c>
      <c r="K141">
        <v>5489118</v>
      </c>
      <c r="L141" t="s">
        <v>1955</v>
      </c>
      <c r="M141" t="s">
        <v>2594</v>
      </c>
      <c r="N141" t="s">
        <v>2593</v>
      </c>
      <c r="O141" t="s">
        <v>2592</v>
      </c>
      <c r="P141" t="s">
        <v>2591</v>
      </c>
      <c r="Q141">
        <v>10</v>
      </c>
      <c r="R141" t="s">
        <v>1968</v>
      </c>
      <c r="S141" t="s">
        <v>1950</v>
      </c>
      <c r="T141" t="s">
        <v>1949</v>
      </c>
      <c r="U141">
        <v>1009550</v>
      </c>
      <c r="V141" t="s">
        <v>917</v>
      </c>
      <c r="W141" t="s">
        <v>1948</v>
      </c>
      <c r="X141" t="s">
        <v>1947</v>
      </c>
      <c r="Y141" t="s">
        <v>917</v>
      </c>
      <c r="Z141" t="s">
        <v>917</v>
      </c>
      <c r="AA141">
        <v>10</v>
      </c>
      <c r="AB141">
        <v>4</v>
      </c>
      <c r="AC141" t="s">
        <v>324</v>
      </c>
      <c r="AD141" t="s">
        <v>1946</v>
      </c>
      <c r="AE141" t="s">
        <v>1986</v>
      </c>
      <c r="AJ141" t="s">
        <v>1505</v>
      </c>
      <c r="AK141" t="s">
        <v>1967</v>
      </c>
    </row>
    <row r="142" spans="1:40" x14ac:dyDescent="0.2">
      <c r="A142">
        <v>1009581.673</v>
      </c>
      <c r="C142" t="str">
        <f t="shared" si="4"/>
        <v>Unnamed Drainage - BC-600b.05 - NCD [W2240.0]</v>
      </c>
      <c r="E142" t="str">
        <f t="shared" si="5"/>
        <v xml:space="preserve">Fish bearing: No. Pipeline Crossing Method: Isolation if water present / Open-cut if dry or frozen to bottom. Vehicle Crossing Method: Ramp and Culvert. </v>
      </c>
      <c r="F142" t="s">
        <v>734</v>
      </c>
      <c r="G142" t="s">
        <v>734</v>
      </c>
      <c r="J142">
        <v>630160</v>
      </c>
      <c r="K142">
        <v>5489166</v>
      </c>
      <c r="L142" t="s">
        <v>1955</v>
      </c>
      <c r="M142" t="s">
        <v>2590</v>
      </c>
      <c r="N142" t="s">
        <v>2589</v>
      </c>
      <c r="O142" t="s">
        <v>2588</v>
      </c>
      <c r="P142" t="s">
        <v>1952</v>
      </c>
      <c r="Q142">
        <v>0</v>
      </c>
      <c r="R142" t="s">
        <v>1951</v>
      </c>
      <c r="S142" t="s">
        <v>1950</v>
      </c>
      <c r="T142" t="s">
        <v>1949</v>
      </c>
      <c r="U142">
        <v>1009570</v>
      </c>
      <c r="V142" t="s">
        <v>917</v>
      </c>
      <c r="W142" t="s">
        <v>1948</v>
      </c>
      <c r="X142" t="s">
        <v>1947</v>
      </c>
      <c r="Y142" t="s">
        <v>917</v>
      </c>
      <c r="Z142" t="s">
        <v>917</v>
      </c>
      <c r="AA142">
        <v>0</v>
      </c>
      <c r="AB142">
        <v>0</v>
      </c>
      <c r="AC142" t="s">
        <v>324</v>
      </c>
      <c r="AD142" t="s">
        <v>1946</v>
      </c>
      <c r="AG142" t="s">
        <v>1945</v>
      </c>
      <c r="AH142" t="s">
        <v>1944</v>
      </c>
      <c r="AI142" s="4">
        <v>44484</v>
      </c>
      <c r="AJ142" t="s">
        <v>908</v>
      </c>
      <c r="AK142" t="s">
        <v>1943</v>
      </c>
    </row>
    <row r="143" spans="1:40" x14ac:dyDescent="0.2">
      <c r="A143">
        <v>1009623.151</v>
      </c>
      <c r="C143" t="str">
        <f t="shared" si="4"/>
        <v>Unnamed Channel - BC-600c - S6 [W2092.1]</v>
      </c>
      <c r="E143" t="str">
        <f t="shared" si="5"/>
        <v xml:space="preserve">Fish bearing: No. Pipeline Crossing Method: Isolation if water present / Open-cut if dry or frozen to bottom. Vehicle Crossing Method: Ramp and Culvert. </v>
      </c>
      <c r="F143" t="s">
        <v>734</v>
      </c>
      <c r="G143" t="s">
        <v>734</v>
      </c>
      <c r="J143">
        <v>630171</v>
      </c>
      <c r="K143">
        <v>5489113</v>
      </c>
      <c r="L143" t="s">
        <v>1955</v>
      </c>
      <c r="M143" t="s">
        <v>2587</v>
      </c>
      <c r="O143" t="s">
        <v>2586</v>
      </c>
      <c r="P143" t="s">
        <v>1964</v>
      </c>
      <c r="Q143">
        <v>10</v>
      </c>
      <c r="R143" t="s">
        <v>1968</v>
      </c>
      <c r="S143" t="s">
        <v>1950</v>
      </c>
      <c r="T143" t="s">
        <v>1949</v>
      </c>
      <c r="U143">
        <v>1009620</v>
      </c>
      <c r="V143" t="s">
        <v>917</v>
      </c>
      <c r="W143" t="s">
        <v>1948</v>
      </c>
      <c r="X143" t="s">
        <v>1947</v>
      </c>
      <c r="Y143" t="s">
        <v>917</v>
      </c>
      <c r="Z143" t="s">
        <v>917</v>
      </c>
      <c r="AA143">
        <v>10</v>
      </c>
      <c r="AB143">
        <v>4</v>
      </c>
      <c r="AC143" t="s">
        <v>324</v>
      </c>
      <c r="AD143" t="s">
        <v>1517</v>
      </c>
      <c r="AE143" t="s">
        <v>1986</v>
      </c>
      <c r="AJ143" t="s">
        <v>1505</v>
      </c>
      <c r="AK143" t="s">
        <v>1967</v>
      </c>
    </row>
    <row r="144" spans="1:40" x14ac:dyDescent="0.2">
      <c r="A144">
        <v>1009643.74</v>
      </c>
      <c r="C144" t="str">
        <f t="shared" si="4"/>
        <v>Unnamed Channel - BC-600d - S6 [W2093.1]</v>
      </c>
      <c r="E144" t="str">
        <f t="shared" si="5"/>
        <v xml:space="preserve">Fish bearing: No. Pipeline Crossing Method: Isolation if water present / Open-cut if dry or frozen to bottom. Vehicle Crossing Method: Ramp and Culvert. </v>
      </c>
      <c r="F144" t="s">
        <v>734</v>
      </c>
      <c r="G144" t="s">
        <v>734</v>
      </c>
      <c r="J144">
        <v>630161</v>
      </c>
      <c r="K144">
        <v>5489095</v>
      </c>
      <c r="L144" t="s">
        <v>1955</v>
      </c>
      <c r="M144" t="s">
        <v>2585</v>
      </c>
      <c r="O144" t="s">
        <v>2584</v>
      </c>
      <c r="P144" t="s">
        <v>1964</v>
      </c>
      <c r="Q144">
        <v>10</v>
      </c>
      <c r="R144" t="s">
        <v>1968</v>
      </c>
      <c r="S144" t="s">
        <v>1950</v>
      </c>
      <c r="T144" t="s">
        <v>1949</v>
      </c>
      <c r="U144">
        <v>1009640</v>
      </c>
      <c r="V144" t="s">
        <v>917</v>
      </c>
      <c r="W144" t="s">
        <v>1948</v>
      </c>
      <c r="X144" t="s">
        <v>1947</v>
      </c>
      <c r="Y144" t="s">
        <v>917</v>
      </c>
      <c r="Z144" t="s">
        <v>917</v>
      </c>
      <c r="AA144">
        <v>10</v>
      </c>
      <c r="AB144">
        <v>4</v>
      </c>
      <c r="AC144" t="s">
        <v>324</v>
      </c>
      <c r="AD144" t="s">
        <v>1517</v>
      </c>
      <c r="AE144" t="s">
        <v>1986</v>
      </c>
      <c r="AJ144" t="s">
        <v>1505</v>
      </c>
      <c r="AK144" t="s">
        <v>1967</v>
      </c>
      <c r="AL144" t="s">
        <v>986</v>
      </c>
      <c r="AM144" t="s">
        <v>2580</v>
      </c>
      <c r="AN144" s="4">
        <v>44473</v>
      </c>
    </row>
    <row r="145" spans="1:40" x14ac:dyDescent="0.2">
      <c r="A145">
        <v>1009675.505</v>
      </c>
      <c r="C145" t="str">
        <f t="shared" si="4"/>
        <v>Unnamed Channel - BC-600e - S6 [W2094.1]</v>
      </c>
      <c r="E145" t="str">
        <f t="shared" si="5"/>
        <v xml:space="preserve">Fish bearing: No. Pipeline Crossing Method: Isolation if water present / Open-cut if dry or frozen to bottom. Vehicle Crossing Method: Ramp and Culvert. </v>
      </c>
      <c r="F145" t="s">
        <v>734</v>
      </c>
      <c r="G145" t="s">
        <v>734</v>
      </c>
      <c r="J145">
        <v>630146</v>
      </c>
      <c r="K145">
        <v>5489067</v>
      </c>
      <c r="L145" t="s">
        <v>1955</v>
      </c>
      <c r="M145" t="s">
        <v>2583</v>
      </c>
      <c r="N145" t="s">
        <v>2582</v>
      </c>
      <c r="O145" t="s">
        <v>2581</v>
      </c>
      <c r="P145" t="s">
        <v>1964</v>
      </c>
      <c r="Q145">
        <v>10</v>
      </c>
      <c r="R145" t="s">
        <v>1968</v>
      </c>
      <c r="S145" t="s">
        <v>1950</v>
      </c>
      <c r="T145" t="s">
        <v>1949</v>
      </c>
      <c r="U145">
        <v>1009680</v>
      </c>
      <c r="V145" t="s">
        <v>917</v>
      </c>
      <c r="W145" t="s">
        <v>1948</v>
      </c>
      <c r="X145" t="s">
        <v>1947</v>
      </c>
      <c r="Y145" t="s">
        <v>917</v>
      </c>
      <c r="Z145" t="s">
        <v>917</v>
      </c>
      <c r="AA145">
        <v>10</v>
      </c>
      <c r="AB145">
        <v>4</v>
      </c>
      <c r="AC145" t="s">
        <v>324</v>
      </c>
      <c r="AD145" t="s">
        <v>1517</v>
      </c>
      <c r="AE145" t="s">
        <v>1986</v>
      </c>
      <c r="AJ145" t="s">
        <v>1505</v>
      </c>
      <c r="AK145" t="s">
        <v>1967</v>
      </c>
      <c r="AL145" t="s">
        <v>986</v>
      </c>
      <c r="AM145" t="s">
        <v>2580</v>
      </c>
      <c r="AN145" s="4">
        <v>44473</v>
      </c>
    </row>
    <row r="146" spans="1:40" x14ac:dyDescent="0.2">
      <c r="A146">
        <v>1009725.22</v>
      </c>
      <c r="C146" t="str">
        <f t="shared" si="4"/>
        <v>Unnamed Channel - BC-601 - S6 [W1632.3]</v>
      </c>
      <c r="E146" t="str">
        <f t="shared" si="5"/>
        <v xml:space="preserve">Fish bearing: No. Pipeline Crossing Method: Isolation if water present / Open-cut if dry or frozen to bottom. Vehicle Crossing Method: Ramp and Culvert. </v>
      </c>
      <c r="F146" t="s">
        <v>734</v>
      </c>
      <c r="G146" t="s">
        <v>734</v>
      </c>
      <c r="J146">
        <v>630123</v>
      </c>
      <c r="K146">
        <v>5489023</v>
      </c>
      <c r="L146" t="s">
        <v>1955</v>
      </c>
      <c r="M146" t="s">
        <v>2579</v>
      </c>
      <c r="O146" t="s">
        <v>2578</v>
      </c>
      <c r="P146" t="s">
        <v>1964</v>
      </c>
      <c r="Q146">
        <v>10</v>
      </c>
      <c r="R146" t="s">
        <v>1968</v>
      </c>
      <c r="S146" t="s">
        <v>1950</v>
      </c>
      <c r="T146" t="s">
        <v>1949</v>
      </c>
      <c r="U146">
        <v>1009730</v>
      </c>
      <c r="V146" t="s">
        <v>917</v>
      </c>
      <c r="W146" t="s">
        <v>1948</v>
      </c>
      <c r="X146" t="s">
        <v>1947</v>
      </c>
      <c r="Y146" t="s">
        <v>917</v>
      </c>
      <c r="Z146" t="s">
        <v>917</v>
      </c>
      <c r="AA146">
        <v>10</v>
      </c>
      <c r="AB146">
        <v>4</v>
      </c>
      <c r="AC146" t="s">
        <v>324</v>
      </c>
      <c r="AD146" t="s">
        <v>1517</v>
      </c>
      <c r="AE146" t="s">
        <v>1986</v>
      </c>
      <c r="AJ146" t="s">
        <v>1505</v>
      </c>
      <c r="AK146" t="s">
        <v>1967</v>
      </c>
    </row>
    <row r="147" spans="1:40" x14ac:dyDescent="0.2">
      <c r="A147">
        <v>1009776.7659999999</v>
      </c>
      <c r="C147" t="str">
        <f t="shared" si="4"/>
        <v>Unnamed Channel - BC-601a - S6 [W2095.1]</v>
      </c>
      <c r="E147" t="str">
        <f t="shared" si="5"/>
        <v xml:space="preserve">Fish bearing: No. Pipeline Crossing Method: Isolation if water present / Open-cut if dry or frozen to bottom. Vehicle Crossing Method: Ramp and Culvert. </v>
      </c>
      <c r="F147" t="s">
        <v>734</v>
      </c>
      <c r="G147" t="s">
        <v>734</v>
      </c>
      <c r="J147">
        <v>630107</v>
      </c>
      <c r="K147">
        <v>5488974</v>
      </c>
      <c r="L147" t="s">
        <v>1955</v>
      </c>
      <c r="M147" t="s">
        <v>2577</v>
      </c>
      <c r="O147" t="s">
        <v>2576</v>
      </c>
      <c r="P147" t="s">
        <v>1964</v>
      </c>
      <c r="Q147">
        <v>10</v>
      </c>
      <c r="R147" t="s">
        <v>1968</v>
      </c>
      <c r="S147" t="s">
        <v>1950</v>
      </c>
      <c r="T147" t="s">
        <v>1949</v>
      </c>
      <c r="U147">
        <v>1009780</v>
      </c>
      <c r="V147" t="s">
        <v>917</v>
      </c>
      <c r="W147" t="s">
        <v>1948</v>
      </c>
      <c r="X147" t="s">
        <v>1947</v>
      </c>
      <c r="Y147" t="s">
        <v>917</v>
      </c>
      <c r="Z147" t="s">
        <v>917</v>
      </c>
      <c r="AA147">
        <v>10</v>
      </c>
      <c r="AB147">
        <v>4</v>
      </c>
      <c r="AC147" t="s">
        <v>324</v>
      </c>
      <c r="AD147" t="s">
        <v>1517</v>
      </c>
      <c r="AE147" t="s">
        <v>1986</v>
      </c>
      <c r="AJ147" t="s">
        <v>1505</v>
      </c>
      <c r="AK147" t="s">
        <v>1956</v>
      </c>
    </row>
    <row r="148" spans="1:40" x14ac:dyDescent="0.2">
      <c r="A148">
        <v>1009806.177</v>
      </c>
      <c r="C148" t="str">
        <f t="shared" si="4"/>
        <v>Unnamed Drainage - BC-601a.1 - NCD [W5949.0]</v>
      </c>
      <c r="E148" t="str">
        <f t="shared" si="5"/>
        <v xml:space="preserve">Fish bearing: No. Pipeline Crossing Method: Isolation if water present / Open-cut if dry or frozen to bottom. Vehicle Crossing Method: Ramp and Culvert. </v>
      </c>
      <c r="F148" t="s">
        <v>734</v>
      </c>
      <c r="G148" t="s">
        <v>734</v>
      </c>
      <c r="J148">
        <v>630098</v>
      </c>
      <c r="K148">
        <v>5488946</v>
      </c>
      <c r="L148" t="s">
        <v>1955</v>
      </c>
      <c r="M148" t="s">
        <v>2575</v>
      </c>
      <c r="N148" t="s">
        <v>2574</v>
      </c>
      <c r="O148" t="s">
        <v>2573</v>
      </c>
      <c r="P148" t="s">
        <v>1952</v>
      </c>
      <c r="Q148">
        <v>0</v>
      </c>
      <c r="R148" t="s">
        <v>1951</v>
      </c>
      <c r="S148" t="s">
        <v>1950</v>
      </c>
      <c r="T148" t="s">
        <v>1949</v>
      </c>
      <c r="U148">
        <v>1009810</v>
      </c>
      <c r="V148" t="s">
        <v>917</v>
      </c>
      <c r="W148" t="s">
        <v>1948</v>
      </c>
      <c r="X148" t="s">
        <v>1947</v>
      </c>
      <c r="Y148" t="s">
        <v>917</v>
      </c>
      <c r="Z148" t="s">
        <v>917</v>
      </c>
      <c r="AA148">
        <v>0</v>
      </c>
      <c r="AB148">
        <v>0</v>
      </c>
      <c r="AC148" t="s">
        <v>324</v>
      </c>
      <c r="AD148" t="s">
        <v>1946</v>
      </c>
      <c r="AJ148" t="s">
        <v>1505</v>
      </c>
      <c r="AK148" t="s">
        <v>1943</v>
      </c>
    </row>
    <row r="149" spans="1:40" x14ac:dyDescent="0.2">
      <c r="A149">
        <v>1009823.8909999999</v>
      </c>
      <c r="C149" t="str">
        <f t="shared" si="4"/>
        <v>Unnamed Channel - BC-601b - S6 [W2096.1]</v>
      </c>
      <c r="E149" t="str">
        <f t="shared" si="5"/>
        <v xml:space="preserve">Fish bearing: No. Pipeline Crossing Method: Isolation if water present / Open-cut if dry or frozen to bottom. Vehicle Crossing Method: Ramp and Culvert. </v>
      </c>
      <c r="F149" t="s">
        <v>734</v>
      </c>
      <c r="G149" t="s">
        <v>734</v>
      </c>
      <c r="J149">
        <v>630093</v>
      </c>
      <c r="K149">
        <v>5488929</v>
      </c>
      <c r="L149" t="s">
        <v>1955</v>
      </c>
      <c r="M149" t="s">
        <v>2572</v>
      </c>
      <c r="O149" t="s">
        <v>2571</v>
      </c>
      <c r="P149" t="s">
        <v>1964</v>
      </c>
      <c r="Q149">
        <v>10</v>
      </c>
      <c r="R149" t="s">
        <v>1968</v>
      </c>
      <c r="S149" t="s">
        <v>1950</v>
      </c>
      <c r="T149" t="s">
        <v>1949</v>
      </c>
      <c r="U149">
        <v>1009820</v>
      </c>
      <c r="V149" t="s">
        <v>917</v>
      </c>
      <c r="W149" t="s">
        <v>1948</v>
      </c>
      <c r="X149" t="s">
        <v>1947</v>
      </c>
      <c r="Y149" t="s">
        <v>917</v>
      </c>
      <c r="Z149" t="s">
        <v>917</v>
      </c>
      <c r="AA149">
        <v>10</v>
      </c>
      <c r="AB149">
        <v>4</v>
      </c>
      <c r="AC149" t="s">
        <v>324</v>
      </c>
      <c r="AD149" t="s">
        <v>1517</v>
      </c>
      <c r="AE149" t="s">
        <v>1986</v>
      </c>
      <c r="AJ149" t="s">
        <v>1505</v>
      </c>
      <c r="AK149" t="s">
        <v>1956</v>
      </c>
    </row>
    <row r="150" spans="1:40" x14ac:dyDescent="0.2">
      <c r="A150">
        <v>1009959.5550000001</v>
      </c>
      <c r="C150" t="str">
        <f t="shared" si="4"/>
        <v>Unnamed Channel - BC-601c - S6 [W2097.1]</v>
      </c>
      <c r="E150" t="str">
        <f t="shared" si="5"/>
        <v xml:space="preserve">Fish bearing: No. Pipeline Crossing Method: Isolation if water present / Open-cut if dry or frozen to bottom. Vehicle Crossing Method: Ramp and Culvert. </v>
      </c>
      <c r="F150" t="s">
        <v>734</v>
      </c>
      <c r="G150" t="s">
        <v>734</v>
      </c>
      <c r="J150">
        <v>630051</v>
      </c>
      <c r="K150">
        <v>5488800</v>
      </c>
      <c r="L150" t="s">
        <v>1955</v>
      </c>
      <c r="M150" t="s">
        <v>2570</v>
      </c>
      <c r="O150" t="s">
        <v>2569</v>
      </c>
      <c r="P150" t="s">
        <v>1964</v>
      </c>
      <c r="Q150">
        <v>10</v>
      </c>
      <c r="R150" t="s">
        <v>1968</v>
      </c>
      <c r="S150" t="s">
        <v>1950</v>
      </c>
      <c r="T150" t="s">
        <v>1949</v>
      </c>
      <c r="U150">
        <v>1009960</v>
      </c>
      <c r="V150" t="s">
        <v>917</v>
      </c>
      <c r="W150" t="s">
        <v>1948</v>
      </c>
      <c r="X150" t="s">
        <v>1947</v>
      </c>
      <c r="Y150" t="s">
        <v>917</v>
      </c>
      <c r="Z150" t="s">
        <v>917</v>
      </c>
      <c r="AA150">
        <v>10</v>
      </c>
      <c r="AB150">
        <v>4</v>
      </c>
      <c r="AC150" t="s">
        <v>324</v>
      </c>
      <c r="AD150" t="s">
        <v>1517</v>
      </c>
      <c r="AE150" t="s">
        <v>1973</v>
      </c>
      <c r="AJ150" t="s">
        <v>1505</v>
      </c>
      <c r="AK150" t="s">
        <v>1956</v>
      </c>
    </row>
    <row r="151" spans="1:40" x14ac:dyDescent="0.2">
      <c r="A151">
        <v>1010162.265</v>
      </c>
      <c r="C151" t="str">
        <f t="shared" si="4"/>
        <v>Unnamed Channel - BC-602 - S6 [W1633.3]</v>
      </c>
      <c r="E151" t="str">
        <f t="shared" si="5"/>
        <v xml:space="preserve">Fish bearing: No. Pipeline Crossing Method: Isolation if water present / Open-cut if dry or frozen to bottom. Vehicle Crossing Method: Ramp and Culvert. </v>
      </c>
      <c r="F151" t="s">
        <v>734</v>
      </c>
      <c r="G151" t="s">
        <v>734</v>
      </c>
      <c r="J151">
        <v>629986</v>
      </c>
      <c r="K151">
        <v>5488608</v>
      </c>
      <c r="L151" t="s">
        <v>1955</v>
      </c>
      <c r="M151" t="s">
        <v>2568</v>
      </c>
      <c r="O151" t="s">
        <v>2567</v>
      </c>
      <c r="P151" t="s">
        <v>1964</v>
      </c>
      <c r="Q151">
        <v>10</v>
      </c>
      <c r="R151" t="s">
        <v>1968</v>
      </c>
      <c r="S151" t="s">
        <v>1950</v>
      </c>
      <c r="T151" t="s">
        <v>1949</v>
      </c>
      <c r="U151">
        <v>1010160</v>
      </c>
      <c r="V151" t="s">
        <v>917</v>
      </c>
      <c r="W151" t="s">
        <v>1948</v>
      </c>
      <c r="X151" t="s">
        <v>1947</v>
      </c>
      <c r="Y151" t="s">
        <v>917</v>
      </c>
      <c r="Z151" t="s">
        <v>917</v>
      </c>
      <c r="AA151">
        <v>10</v>
      </c>
      <c r="AB151">
        <v>4</v>
      </c>
      <c r="AC151" t="s">
        <v>324</v>
      </c>
      <c r="AD151" t="s">
        <v>1517</v>
      </c>
      <c r="AE151" t="s">
        <v>1986</v>
      </c>
      <c r="AJ151" t="s">
        <v>1505</v>
      </c>
      <c r="AK151" t="s">
        <v>1967</v>
      </c>
    </row>
    <row r="152" spans="1:40" x14ac:dyDescent="0.2">
      <c r="A152">
        <v>1010185.346</v>
      </c>
      <c r="C152" t="str">
        <f t="shared" si="4"/>
        <v>Unnamed Channel - BC-602a - S6 [W5609.0]</v>
      </c>
      <c r="E152" t="str">
        <f t="shared" si="5"/>
        <v xml:space="preserve">Fish bearing: No. Pipeline Crossing Method: Isolation if water present / Open-cut if dry or frozen to bottom. Vehicle Crossing Method: Ramp and Culvert. </v>
      </c>
      <c r="F152" t="s">
        <v>734</v>
      </c>
      <c r="G152" t="s">
        <v>734</v>
      </c>
      <c r="J152">
        <v>629979</v>
      </c>
      <c r="K152">
        <v>5488586</v>
      </c>
      <c r="L152" t="s">
        <v>1955</v>
      </c>
      <c r="M152" t="s">
        <v>2566</v>
      </c>
      <c r="N152" t="s">
        <v>2565</v>
      </c>
      <c r="O152" t="s">
        <v>2564</v>
      </c>
      <c r="P152" t="s">
        <v>1964</v>
      </c>
      <c r="Q152">
        <v>10</v>
      </c>
      <c r="R152" t="s">
        <v>1968</v>
      </c>
      <c r="S152" t="s">
        <v>1950</v>
      </c>
      <c r="T152" t="s">
        <v>1949</v>
      </c>
      <c r="U152">
        <v>1010190</v>
      </c>
      <c r="V152" t="s">
        <v>917</v>
      </c>
      <c r="W152" t="s">
        <v>1948</v>
      </c>
      <c r="X152" t="s">
        <v>1947</v>
      </c>
      <c r="Y152" t="s">
        <v>917</v>
      </c>
      <c r="Z152" t="s">
        <v>917</v>
      </c>
      <c r="AA152">
        <v>10</v>
      </c>
      <c r="AB152">
        <v>4</v>
      </c>
      <c r="AC152" t="s">
        <v>324</v>
      </c>
      <c r="AD152" t="s">
        <v>1946</v>
      </c>
      <c r="AJ152" t="s">
        <v>1505</v>
      </c>
      <c r="AK152" t="s">
        <v>1967</v>
      </c>
    </row>
    <row r="153" spans="1:40" x14ac:dyDescent="0.2">
      <c r="A153">
        <v>1010207.8050000001</v>
      </c>
      <c r="C153" t="str">
        <f t="shared" si="4"/>
        <v>Unnamed Channel - BC-602b - S6 [W5610.0]</v>
      </c>
      <c r="E153" t="str">
        <f t="shared" si="5"/>
        <v xml:space="preserve">Fish bearing: No. Pipeline Crossing Method: Isolation if water present / Open-cut if dry or frozen to bottom. Vehicle Crossing Method: Ramp and Culvert. </v>
      </c>
      <c r="F153" t="s">
        <v>734</v>
      </c>
      <c r="G153" t="s">
        <v>734</v>
      </c>
      <c r="J153">
        <v>629971</v>
      </c>
      <c r="K153">
        <v>5488565</v>
      </c>
      <c r="L153" t="s">
        <v>1955</v>
      </c>
      <c r="M153" t="s">
        <v>2563</v>
      </c>
      <c r="N153" t="s">
        <v>2562</v>
      </c>
      <c r="O153" t="s">
        <v>2561</v>
      </c>
      <c r="P153" t="s">
        <v>1964</v>
      </c>
      <c r="Q153">
        <v>10</v>
      </c>
      <c r="R153" t="s">
        <v>1968</v>
      </c>
      <c r="S153" t="s">
        <v>1950</v>
      </c>
      <c r="T153" t="s">
        <v>1949</v>
      </c>
      <c r="U153">
        <v>1010210</v>
      </c>
      <c r="V153" t="s">
        <v>917</v>
      </c>
      <c r="W153" t="s">
        <v>1948</v>
      </c>
      <c r="X153" t="s">
        <v>1947</v>
      </c>
      <c r="Y153" t="s">
        <v>917</v>
      </c>
      <c r="Z153" t="s">
        <v>917</v>
      </c>
      <c r="AA153">
        <v>10</v>
      </c>
      <c r="AB153">
        <v>4</v>
      </c>
      <c r="AC153" t="s">
        <v>324</v>
      </c>
      <c r="AD153" t="s">
        <v>1946</v>
      </c>
      <c r="AJ153" t="s">
        <v>1505</v>
      </c>
      <c r="AK153" t="s">
        <v>1967</v>
      </c>
    </row>
    <row r="154" spans="1:40" x14ac:dyDescent="0.2">
      <c r="A154">
        <v>1010240.719</v>
      </c>
      <c r="C154" t="str">
        <f t="shared" si="4"/>
        <v>Unnamed Channel - BC-603 - S6 [W1634.3]</v>
      </c>
      <c r="E154" t="str">
        <f t="shared" si="5"/>
        <v xml:space="preserve">Fish bearing: No. Pipeline Crossing Method: Isolation if water present / Open-cut if dry or frozen to bottom. Vehicle Crossing Method: Ramp and Culvert. </v>
      </c>
      <c r="F154" t="s">
        <v>734</v>
      </c>
      <c r="G154" t="s">
        <v>734</v>
      </c>
      <c r="J154">
        <v>629960</v>
      </c>
      <c r="K154">
        <v>5488534</v>
      </c>
      <c r="L154" t="s">
        <v>1955</v>
      </c>
      <c r="M154" t="s">
        <v>2560</v>
      </c>
      <c r="O154" t="s">
        <v>2559</v>
      </c>
      <c r="P154" t="s">
        <v>1964</v>
      </c>
      <c r="Q154">
        <v>10</v>
      </c>
      <c r="R154" t="s">
        <v>1968</v>
      </c>
      <c r="S154" t="s">
        <v>1950</v>
      </c>
      <c r="T154" t="s">
        <v>1949</v>
      </c>
      <c r="U154">
        <v>1010240</v>
      </c>
      <c r="V154" t="s">
        <v>917</v>
      </c>
      <c r="W154" t="s">
        <v>1948</v>
      </c>
      <c r="X154" t="s">
        <v>1947</v>
      </c>
      <c r="Y154" t="s">
        <v>917</v>
      </c>
      <c r="Z154" t="s">
        <v>917</v>
      </c>
      <c r="AA154">
        <v>10</v>
      </c>
      <c r="AB154">
        <v>4</v>
      </c>
      <c r="AC154" t="s">
        <v>324</v>
      </c>
      <c r="AD154" t="s">
        <v>1517</v>
      </c>
      <c r="AE154" t="s">
        <v>1986</v>
      </c>
      <c r="AJ154" t="s">
        <v>1505</v>
      </c>
      <c r="AK154" t="s">
        <v>1967</v>
      </c>
    </row>
    <row r="155" spans="1:40" x14ac:dyDescent="0.2">
      <c r="A155">
        <v>1010291.414</v>
      </c>
      <c r="C155" t="str">
        <f t="shared" si="4"/>
        <v>Unnamed Channel - BC-603a - S6 [W5611.0]</v>
      </c>
      <c r="E155" t="str">
        <f t="shared" si="5"/>
        <v xml:space="preserve">Fish bearing: No. Pipeline Crossing Method: Isolation if water present / Open-cut if dry or frozen to bottom. Vehicle Crossing Method: Ramp and Culvert. </v>
      </c>
      <c r="F155" t="s">
        <v>734</v>
      </c>
      <c r="G155" t="s">
        <v>734</v>
      </c>
      <c r="J155">
        <v>629941</v>
      </c>
      <c r="K155">
        <v>5488487</v>
      </c>
      <c r="L155" t="s">
        <v>1955</v>
      </c>
      <c r="M155" t="s">
        <v>2558</v>
      </c>
      <c r="N155" t="s">
        <v>2557</v>
      </c>
      <c r="O155" t="s">
        <v>2556</v>
      </c>
      <c r="P155" t="s">
        <v>1964</v>
      </c>
      <c r="Q155">
        <v>10</v>
      </c>
      <c r="R155" t="s">
        <v>1968</v>
      </c>
      <c r="S155" t="s">
        <v>1950</v>
      </c>
      <c r="T155" t="s">
        <v>1949</v>
      </c>
      <c r="U155">
        <v>1010290</v>
      </c>
      <c r="V155" t="s">
        <v>917</v>
      </c>
      <c r="W155" t="s">
        <v>1948</v>
      </c>
      <c r="X155" t="s">
        <v>1947</v>
      </c>
      <c r="Y155" t="s">
        <v>917</v>
      </c>
      <c r="Z155" t="s">
        <v>917</v>
      </c>
      <c r="AA155">
        <v>10</v>
      </c>
      <c r="AB155">
        <v>4</v>
      </c>
      <c r="AC155" t="s">
        <v>324</v>
      </c>
      <c r="AD155" t="s">
        <v>1946</v>
      </c>
      <c r="AJ155" t="s">
        <v>1505</v>
      </c>
      <c r="AK155" t="s">
        <v>1967</v>
      </c>
    </row>
    <row r="156" spans="1:40" x14ac:dyDescent="0.2">
      <c r="A156">
        <v>1010367.183</v>
      </c>
      <c r="C156" t="str">
        <f t="shared" si="4"/>
        <v>Unnamed Channel - BC-604 - S6 [W1635.3]</v>
      </c>
      <c r="E156" t="str">
        <f t="shared" si="5"/>
        <v xml:space="preserve">Fish bearing: No. Pipeline Crossing Method: Isolation if water present / Open-cut if dry or frozen to bottom. Vehicle Crossing Method: Ramp and Culvert. </v>
      </c>
      <c r="F156" t="s">
        <v>734</v>
      </c>
      <c r="G156" t="s">
        <v>734</v>
      </c>
      <c r="J156">
        <v>629912</v>
      </c>
      <c r="K156">
        <v>5488417</v>
      </c>
      <c r="L156" t="s">
        <v>1955</v>
      </c>
      <c r="M156" t="s">
        <v>2555</v>
      </c>
      <c r="O156" t="s">
        <v>2554</v>
      </c>
      <c r="P156" t="s">
        <v>1964</v>
      </c>
      <c r="Q156">
        <v>10</v>
      </c>
      <c r="R156" t="s">
        <v>1968</v>
      </c>
      <c r="S156" t="s">
        <v>1950</v>
      </c>
      <c r="T156" t="s">
        <v>1949</v>
      </c>
      <c r="U156">
        <v>1010370</v>
      </c>
      <c r="V156" t="s">
        <v>917</v>
      </c>
      <c r="W156" t="s">
        <v>1948</v>
      </c>
      <c r="X156" t="s">
        <v>1947</v>
      </c>
      <c r="Y156" t="s">
        <v>917</v>
      </c>
      <c r="Z156" t="s">
        <v>917</v>
      </c>
      <c r="AA156">
        <v>0</v>
      </c>
      <c r="AB156">
        <v>4</v>
      </c>
      <c r="AC156" t="s">
        <v>324</v>
      </c>
      <c r="AD156" t="s">
        <v>1517</v>
      </c>
      <c r="AE156" t="s">
        <v>1986</v>
      </c>
      <c r="AJ156" t="s">
        <v>1505</v>
      </c>
      <c r="AK156" t="s">
        <v>1967</v>
      </c>
    </row>
    <row r="157" spans="1:40" x14ac:dyDescent="0.2">
      <c r="A157">
        <v>1010411.567</v>
      </c>
      <c r="C157" t="str">
        <f t="shared" si="4"/>
        <v>Unnamed Drainage - BC-604a - NCD [W5612.0]</v>
      </c>
      <c r="E157" t="str">
        <f t="shared" si="5"/>
        <v xml:space="preserve">Fish bearing: No. Pipeline Crossing Method: Isolation if water present / Open-cut if dry or frozen to bottom. Vehicle Crossing Method: Ramp and Culvert. </v>
      </c>
      <c r="F157" t="s">
        <v>734</v>
      </c>
      <c r="G157" t="s">
        <v>734</v>
      </c>
      <c r="J157">
        <v>629895</v>
      </c>
      <c r="K157">
        <v>5488376</v>
      </c>
      <c r="L157" t="s">
        <v>1955</v>
      </c>
      <c r="M157" t="s">
        <v>2553</v>
      </c>
      <c r="O157" t="s">
        <v>2552</v>
      </c>
      <c r="P157" t="s">
        <v>1952</v>
      </c>
      <c r="Q157">
        <v>0</v>
      </c>
      <c r="R157" t="s">
        <v>1951</v>
      </c>
      <c r="S157" t="s">
        <v>1950</v>
      </c>
      <c r="T157" t="s">
        <v>1949</v>
      </c>
      <c r="U157">
        <v>1010410</v>
      </c>
      <c r="V157" t="s">
        <v>917</v>
      </c>
      <c r="W157" t="s">
        <v>1948</v>
      </c>
      <c r="X157" t="s">
        <v>1947</v>
      </c>
      <c r="Y157" t="s">
        <v>917</v>
      </c>
      <c r="Z157" t="s">
        <v>917</v>
      </c>
      <c r="AA157">
        <v>0</v>
      </c>
      <c r="AB157">
        <v>0</v>
      </c>
      <c r="AC157" t="s">
        <v>324</v>
      </c>
      <c r="AD157" t="s">
        <v>1946</v>
      </c>
      <c r="AJ157" t="s">
        <v>1505</v>
      </c>
      <c r="AK157" t="s">
        <v>1943</v>
      </c>
    </row>
    <row r="158" spans="1:40" x14ac:dyDescent="0.2">
      <c r="A158">
        <v>1010429.037</v>
      </c>
      <c r="C158" t="str">
        <f t="shared" si="4"/>
        <v>Unnamed Channel - BC-605 - S6 [W1636.3]</v>
      </c>
      <c r="E158" t="str">
        <f t="shared" si="5"/>
        <v xml:space="preserve">Fish bearing: No. Pipeline Crossing Method: Isolation if water present / Open-cut if dry or frozen to bottom. Vehicle Crossing Method: Ramp and Culvert. </v>
      </c>
      <c r="F158" t="s">
        <v>734</v>
      </c>
      <c r="G158" t="s">
        <v>734</v>
      </c>
      <c r="J158">
        <v>629888</v>
      </c>
      <c r="K158">
        <v>5488360</v>
      </c>
      <c r="L158" t="s">
        <v>1955</v>
      </c>
      <c r="M158" t="s">
        <v>2551</v>
      </c>
      <c r="O158" t="s">
        <v>2550</v>
      </c>
      <c r="P158" t="s">
        <v>1964</v>
      </c>
      <c r="Q158">
        <v>10</v>
      </c>
      <c r="R158" t="s">
        <v>1968</v>
      </c>
      <c r="S158" t="s">
        <v>1950</v>
      </c>
      <c r="T158" t="s">
        <v>1949</v>
      </c>
      <c r="U158">
        <v>1010430</v>
      </c>
      <c r="V158" t="s">
        <v>917</v>
      </c>
      <c r="W158" t="s">
        <v>1948</v>
      </c>
      <c r="X158" t="s">
        <v>1947</v>
      </c>
      <c r="Y158" t="s">
        <v>917</v>
      </c>
      <c r="Z158" t="s">
        <v>917</v>
      </c>
      <c r="AA158">
        <v>10</v>
      </c>
      <c r="AB158">
        <v>4</v>
      </c>
      <c r="AC158" t="s">
        <v>324</v>
      </c>
      <c r="AD158" t="s">
        <v>1517</v>
      </c>
      <c r="AE158" t="s">
        <v>1986</v>
      </c>
      <c r="AJ158" t="s">
        <v>1505</v>
      </c>
      <c r="AK158" t="s">
        <v>1967</v>
      </c>
    </row>
    <row r="159" spans="1:40" x14ac:dyDescent="0.2">
      <c r="A159">
        <v>1010480.515</v>
      </c>
      <c r="C159" t="str">
        <f t="shared" si="4"/>
        <v>Unnamed Drainage - BC-605a - NCD [W5613.0]</v>
      </c>
      <c r="E159" t="str">
        <f t="shared" si="5"/>
        <v xml:space="preserve">Fish bearing: No. Pipeline Crossing Method: Isolation if water present / Open-cut if dry or frozen to bottom. Vehicle Crossing Method: Ramp and Culvert. </v>
      </c>
      <c r="F159" t="s">
        <v>734</v>
      </c>
      <c r="G159" t="s">
        <v>734</v>
      </c>
      <c r="J159">
        <v>629867</v>
      </c>
      <c r="K159">
        <v>5488313</v>
      </c>
      <c r="L159" t="s">
        <v>1955</v>
      </c>
      <c r="M159" t="s">
        <v>2549</v>
      </c>
      <c r="N159" t="s">
        <v>2548</v>
      </c>
      <c r="O159" t="s">
        <v>2547</v>
      </c>
      <c r="P159" t="s">
        <v>1952</v>
      </c>
      <c r="Q159">
        <v>0</v>
      </c>
      <c r="R159" t="s">
        <v>1951</v>
      </c>
      <c r="S159" t="s">
        <v>1950</v>
      </c>
      <c r="T159" t="s">
        <v>1949</v>
      </c>
      <c r="U159">
        <v>1010480</v>
      </c>
      <c r="V159" t="s">
        <v>917</v>
      </c>
      <c r="W159" t="s">
        <v>1948</v>
      </c>
      <c r="X159" t="s">
        <v>1947</v>
      </c>
      <c r="Y159" t="s">
        <v>917</v>
      </c>
      <c r="Z159" t="s">
        <v>917</v>
      </c>
      <c r="AA159">
        <v>0</v>
      </c>
      <c r="AB159">
        <v>0</v>
      </c>
      <c r="AC159" t="s">
        <v>324</v>
      </c>
      <c r="AD159" t="s">
        <v>1946</v>
      </c>
      <c r="AJ159" t="s">
        <v>1505</v>
      </c>
      <c r="AK159" t="s">
        <v>1943</v>
      </c>
    </row>
    <row r="160" spans="1:40" x14ac:dyDescent="0.2">
      <c r="A160">
        <v>1010511.384</v>
      </c>
      <c r="C160" t="str">
        <f t="shared" si="4"/>
        <v>Unnamed Drainage - BC-605b - NCD [W5614.0]</v>
      </c>
      <c r="E160" t="str">
        <f t="shared" si="5"/>
        <v xml:space="preserve">Fish bearing: No. Pipeline Crossing Method: Isolation if water present / Open-cut if dry or frozen to bottom. Vehicle Crossing Method: Ramp and Culvert. </v>
      </c>
      <c r="F160" t="s">
        <v>734</v>
      </c>
      <c r="G160" t="s">
        <v>734</v>
      </c>
      <c r="J160">
        <v>629854</v>
      </c>
      <c r="K160">
        <v>5488285</v>
      </c>
      <c r="L160" t="s">
        <v>1955</v>
      </c>
      <c r="M160" t="s">
        <v>2546</v>
      </c>
      <c r="N160" t="s">
        <v>2545</v>
      </c>
      <c r="O160" t="s">
        <v>2544</v>
      </c>
      <c r="P160" t="s">
        <v>1952</v>
      </c>
      <c r="Q160">
        <v>0</v>
      </c>
      <c r="R160" t="s">
        <v>1951</v>
      </c>
      <c r="S160" t="s">
        <v>1950</v>
      </c>
      <c r="T160" t="s">
        <v>1949</v>
      </c>
      <c r="U160">
        <v>1010510</v>
      </c>
      <c r="V160" t="s">
        <v>917</v>
      </c>
      <c r="W160" t="s">
        <v>1948</v>
      </c>
      <c r="X160" t="s">
        <v>1947</v>
      </c>
      <c r="Y160" t="s">
        <v>917</v>
      </c>
      <c r="Z160" t="s">
        <v>917</v>
      </c>
      <c r="AA160">
        <v>0</v>
      </c>
      <c r="AB160">
        <v>0</v>
      </c>
      <c r="AC160" t="s">
        <v>324</v>
      </c>
      <c r="AD160" t="s">
        <v>1946</v>
      </c>
      <c r="AJ160" t="s">
        <v>1505</v>
      </c>
      <c r="AK160" t="s">
        <v>1943</v>
      </c>
    </row>
    <row r="161" spans="1:37" x14ac:dyDescent="0.2">
      <c r="A161">
        <v>1010527.905</v>
      </c>
      <c r="C161" t="str">
        <f t="shared" si="4"/>
        <v>Unnamed Drainage - BC-605c - NCD [W5615.0]</v>
      </c>
      <c r="E161" t="str">
        <f t="shared" si="5"/>
        <v xml:space="preserve">Fish bearing: No. Pipeline Crossing Method: Isolation if water present / Open-cut if dry or frozen to bottom. Vehicle Crossing Method: Ramp and Culvert. </v>
      </c>
      <c r="F161" t="s">
        <v>734</v>
      </c>
      <c r="G161" t="s">
        <v>734</v>
      </c>
      <c r="J161">
        <v>629850</v>
      </c>
      <c r="K161">
        <v>5488269</v>
      </c>
      <c r="L161" t="s">
        <v>1955</v>
      </c>
      <c r="M161" t="s">
        <v>2543</v>
      </c>
      <c r="N161" t="s">
        <v>2542</v>
      </c>
      <c r="O161" t="s">
        <v>2541</v>
      </c>
      <c r="P161" t="s">
        <v>1952</v>
      </c>
      <c r="Q161">
        <v>0</v>
      </c>
      <c r="R161" t="s">
        <v>1951</v>
      </c>
      <c r="S161" t="s">
        <v>1950</v>
      </c>
      <c r="T161" t="s">
        <v>1949</v>
      </c>
      <c r="U161">
        <v>1010530</v>
      </c>
      <c r="V161" t="s">
        <v>917</v>
      </c>
      <c r="W161" t="s">
        <v>1948</v>
      </c>
      <c r="X161" t="s">
        <v>1947</v>
      </c>
      <c r="Y161" t="s">
        <v>917</v>
      </c>
      <c r="Z161" t="s">
        <v>917</v>
      </c>
      <c r="AA161">
        <v>0</v>
      </c>
      <c r="AB161">
        <v>0</v>
      </c>
      <c r="AC161" t="s">
        <v>324</v>
      </c>
      <c r="AD161" t="s">
        <v>1946</v>
      </c>
      <c r="AJ161" t="s">
        <v>1505</v>
      </c>
      <c r="AK161" t="s">
        <v>1943</v>
      </c>
    </row>
    <row r="162" spans="1:37" x14ac:dyDescent="0.2">
      <c r="A162">
        <v>1010588.112</v>
      </c>
      <c r="C162" t="str">
        <f t="shared" si="4"/>
        <v>Unnamed Drainage - BC-605d - NCD [W5616.0]</v>
      </c>
      <c r="E162" t="str">
        <f t="shared" si="5"/>
        <v xml:space="preserve">Fish bearing: No. Pipeline Crossing Method: Isolation if water present / Open-cut if dry or frozen to bottom. Vehicle Crossing Method: Ramp and Culvert. </v>
      </c>
      <c r="F162" t="s">
        <v>734</v>
      </c>
      <c r="G162" t="s">
        <v>734</v>
      </c>
      <c r="J162">
        <v>629838</v>
      </c>
      <c r="K162">
        <v>5488210</v>
      </c>
      <c r="L162" t="s">
        <v>1955</v>
      </c>
      <c r="M162" t="s">
        <v>2540</v>
      </c>
      <c r="N162" t="s">
        <v>2539</v>
      </c>
      <c r="O162" t="s">
        <v>2538</v>
      </c>
      <c r="P162" t="s">
        <v>1952</v>
      </c>
      <c r="Q162">
        <v>0</v>
      </c>
      <c r="R162" t="s">
        <v>1951</v>
      </c>
      <c r="S162" t="s">
        <v>1950</v>
      </c>
      <c r="T162" t="s">
        <v>1949</v>
      </c>
      <c r="U162">
        <v>1010590</v>
      </c>
      <c r="V162" t="s">
        <v>917</v>
      </c>
      <c r="W162" t="s">
        <v>1948</v>
      </c>
      <c r="X162" t="s">
        <v>1947</v>
      </c>
      <c r="Y162" t="s">
        <v>917</v>
      </c>
      <c r="Z162" t="s">
        <v>917</v>
      </c>
      <c r="AA162">
        <v>0</v>
      </c>
      <c r="AB162">
        <v>0</v>
      </c>
      <c r="AC162" t="s">
        <v>324</v>
      </c>
      <c r="AD162" t="s">
        <v>1946</v>
      </c>
      <c r="AJ162" t="s">
        <v>1505</v>
      </c>
      <c r="AK162" t="s">
        <v>1943</v>
      </c>
    </row>
    <row r="163" spans="1:37" x14ac:dyDescent="0.2">
      <c r="A163">
        <v>1010603.409</v>
      </c>
      <c r="C163" t="str">
        <f t="shared" si="4"/>
        <v>Unnamed Drainage - BC-605e - NCD [W5772.0]</v>
      </c>
      <c r="E163" t="str">
        <f t="shared" si="5"/>
        <v xml:space="preserve">Fish bearing: No. Pipeline Crossing Method: Isolation if water present / Open-cut if dry or frozen to bottom. Vehicle Crossing Method: Ramp and Culvert. </v>
      </c>
      <c r="F163" t="s">
        <v>734</v>
      </c>
      <c r="G163" t="s">
        <v>734</v>
      </c>
      <c r="J163">
        <v>629835</v>
      </c>
      <c r="K163">
        <v>5488195</v>
      </c>
      <c r="L163" t="s">
        <v>1955</v>
      </c>
      <c r="M163" t="s">
        <v>2537</v>
      </c>
      <c r="N163" t="s">
        <v>2536</v>
      </c>
      <c r="O163" t="s">
        <v>2535</v>
      </c>
      <c r="P163" t="s">
        <v>1952</v>
      </c>
      <c r="Q163">
        <v>0</v>
      </c>
      <c r="R163" t="s">
        <v>1951</v>
      </c>
      <c r="S163" t="s">
        <v>1950</v>
      </c>
      <c r="T163" t="s">
        <v>1949</v>
      </c>
      <c r="U163">
        <v>1010600</v>
      </c>
      <c r="V163" t="s">
        <v>917</v>
      </c>
      <c r="W163" t="s">
        <v>1948</v>
      </c>
      <c r="X163" t="s">
        <v>1947</v>
      </c>
      <c r="Y163" t="s">
        <v>917</v>
      </c>
      <c r="Z163" t="s">
        <v>917</v>
      </c>
      <c r="AA163">
        <v>0</v>
      </c>
      <c r="AB163">
        <v>0</v>
      </c>
      <c r="AC163" t="s">
        <v>324</v>
      </c>
      <c r="AD163" t="s">
        <v>1946</v>
      </c>
      <c r="AJ163" t="s">
        <v>1505</v>
      </c>
      <c r="AK163" t="s">
        <v>1943</v>
      </c>
    </row>
    <row r="164" spans="1:37" x14ac:dyDescent="0.2">
      <c r="A164">
        <v>1010703.902</v>
      </c>
      <c r="C164" t="str">
        <f t="shared" si="4"/>
        <v>Unnamed Drainage - BC-605f - NCD [W5773.0]</v>
      </c>
      <c r="E164" t="str">
        <f t="shared" si="5"/>
        <v xml:space="preserve">Fish bearing: No. Pipeline Crossing Method: Isolation if water present / Open-cut if dry or frozen to bottom. Vehicle Crossing Method: Ramp and Culvert. </v>
      </c>
      <c r="F164" t="s">
        <v>734</v>
      </c>
      <c r="G164" t="s">
        <v>734</v>
      </c>
      <c r="J164">
        <v>629826</v>
      </c>
      <c r="K164">
        <v>5488095</v>
      </c>
      <c r="L164" t="s">
        <v>1955</v>
      </c>
      <c r="M164" t="s">
        <v>2534</v>
      </c>
      <c r="N164" t="s">
        <v>2533</v>
      </c>
      <c r="O164" t="s">
        <v>2532</v>
      </c>
      <c r="P164" t="s">
        <v>1952</v>
      </c>
      <c r="Q164">
        <v>0</v>
      </c>
      <c r="R164" t="s">
        <v>1951</v>
      </c>
      <c r="S164" t="s">
        <v>1950</v>
      </c>
      <c r="T164" t="s">
        <v>1949</v>
      </c>
      <c r="U164">
        <v>1010700</v>
      </c>
      <c r="V164" t="s">
        <v>917</v>
      </c>
      <c r="W164" t="s">
        <v>1948</v>
      </c>
      <c r="X164" t="s">
        <v>1947</v>
      </c>
      <c r="Y164" t="s">
        <v>917</v>
      </c>
      <c r="Z164" t="s">
        <v>917</v>
      </c>
      <c r="AA164">
        <v>0</v>
      </c>
      <c r="AB164">
        <v>0</v>
      </c>
      <c r="AC164" t="s">
        <v>324</v>
      </c>
      <c r="AD164" t="s">
        <v>1946</v>
      </c>
      <c r="AJ164" t="s">
        <v>1505</v>
      </c>
      <c r="AK164" t="s">
        <v>1943</v>
      </c>
    </row>
    <row r="165" spans="1:37" x14ac:dyDescent="0.2">
      <c r="A165">
        <v>1010804.1459999999</v>
      </c>
      <c r="C165" t="str">
        <f t="shared" si="4"/>
        <v>Unnamed Channel - BC-605g - S6 [W5774.0]</v>
      </c>
      <c r="E165" t="str">
        <f t="shared" si="5"/>
        <v xml:space="preserve">Fish bearing: No. Pipeline Crossing Method: Isolation if water present / Open-cut if dry or frozen to bottom. Vehicle Crossing Method: Ramp and Culvert. </v>
      </c>
      <c r="F165" t="s">
        <v>734</v>
      </c>
      <c r="G165" t="s">
        <v>734</v>
      </c>
      <c r="J165">
        <v>629819</v>
      </c>
      <c r="K165">
        <v>5487995</v>
      </c>
      <c r="L165" t="s">
        <v>1955</v>
      </c>
      <c r="M165" t="s">
        <v>2531</v>
      </c>
      <c r="N165" t="s">
        <v>2530</v>
      </c>
      <c r="O165" t="s">
        <v>2529</v>
      </c>
      <c r="P165" t="s">
        <v>1964</v>
      </c>
      <c r="Q165">
        <v>10</v>
      </c>
      <c r="R165" t="s">
        <v>1968</v>
      </c>
      <c r="S165" t="s">
        <v>1950</v>
      </c>
      <c r="T165" t="s">
        <v>1949</v>
      </c>
      <c r="U165">
        <v>1010800</v>
      </c>
      <c r="V165" t="s">
        <v>917</v>
      </c>
      <c r="W165" t="s">
        <v>1948</v>
      </c>
      <c r="X165" t="s">
        <v>1947</v>
      </c>
      <c r="Y165" t="s">
        <v>917</v>
      </c>
      <c r="Z165" t="s">
        <v>917</v>
      </c>
      <c r="AA165">
        <v>10</v>
      </c>
      <c r="AB165">
        <v>4</v>
      </c>
      <c r="AC165" t="s">
        <v>324</v>
      </c>
      <c r="AD165" t="s">
        <v>1946</v>
      </c>
      <c r="AE165" t="s">
        <v>1986</v>
      </c>
      <c r="AJ165" t="s">
        <v>1505</v>
      </c>
      <c r="AK165" t="s">
        <v>1967</v>
      </c>
    </row>
    <row r="166" spans="1:37" x14ac:dyDescent="0.2">
      <c r="A166">
        <v>1010884.938</v>
      </c>
      <c r="C166" t="str">
        <f t="shared" si="4"/>
        <v>Unnamed Channel - BC-606 - S6 [W1637.3]</v>
      </c>
      <c r="E166" t="str">
        <f t="shared" si="5"/>
        <v xml:space="preserve">Fish bearing: No. Pipeline Crossing Method: Isolation if water present / Open-cut if dry or frozen to bottom. Vehicle Crossing Method: Ramp and Culvert. </v>
      </c>
      <c r="F166" t="s">
        <v>734</v>
      </c>
      <c r="G166" t="s">
        <v>734</v>
      </c>
      <c r="J166">
        <v>629810</v>
      </c>
      <c r="K166">
        <v>5487915</v>
      </c>
      <c r="L166" t="s">
        <v>1955</v>
      </c>
      <c r="M166" t="s">
        <v>2528</v>
      </c>
      <c r="O166" t="s">
        <v>2527</v>
      </c>
      <c r="P166" t="s">
        <v>1964</v>
      </c>
      <c r="Q166">
        <v>10</v>
      </c>
      <c r="R166" t="s">
        <v>1968</v>
      </c>
      <c r="S166" t="s">
        <v>1950</v>
      </c>
      <c r="T166" t="s">
        <v>1949</v>
      </c>
      <c r="U166">
        <v>1010890</v>
      </c>
      <c r="V166" t="s">
        <v>917</v>
      </c>
      <c r="W166" t="s">
        <v>1948</v>
      </c>
      <c r="X166" t="s">
        <v>1947</v>
      </c>
      <c r="Y166" t="s">
        <v>917</v>
      </c>
      <c r="Z166" t="s">
        <v>917</v>
      </c>
      <c r="AA166">
        <v>10</v>
      </c>
      <c r="AB166">
        <v>4</v>
      </c>
      <c r="AC166" t="s">
        <v>324</v>
      </c>
      <c r="AD166" t="s">
        <v>1517</v>
      </c>
      <c r="AE166" t="s">
        <v>1986</v>
      </c>
      <c r="AJ166" t="s">
        <v>1505</v>
      </c>
      <c r="AK166" t="s">
        <v>1956</v>
      </c>
    </row>
    <row r="167" spans="1:37" x14ac:dyDescent="0.2">
      <c r="A167">
        <v>1010916.561</v>
      </c>
      <c r="C167" t="str">
        <f t="shared" si="4"/>
        <v>Unnamed Channel - BC-607 - S6 [W1638.3]</v>
      </c>
      <c r="E167" t="str">
        <f t="shared" si="5"/>
        <v xml:space="preserve">Fish bearing: No. Pipeline Crossing Method: Isolation if water present / Open-cut if dry or frozen to bottom. Vehicle Crossing Method: Ramp and Culvert. </v>
      </c>
      <c r="F167" t="s">
        <v>734</v>
      </c>
      <c r="G167" t="s">
        <v>734</v>
      </c>
      <c r="J167">
        <v>629800</v>
      </c>
      <c r="K167">
        <v>5487885</v>
      </c>
      <c r="L167" t="s">
        <v>1955</v>
      </c>
      <c r="M167" t="s">
        <v>2526</v>
      </c>
      <c r="O167" t="s">
        <v>2525</v>
      </c>
      <c r="P167" t="s">
        <v>1964</v>
      </c>
      <c r="Q167">
        <v>10</v>
      </c>
      <c r="R167" t="s">
        <v>1968</v>
      </c>
      <c r="S167" t="s">
        <v>1950</v>
      </c>
      <c r="T167" t="s">
        <v>1949</v>
      </c>
      <c r="U167">
        <v>1010920</v>
      </c>
      <c r="V167" t="s">
        <v>917</v>
      </c>
      <c r="W167" t="s">
        <v>1948</v>
      </c>
      <c r="X167" t="s">
        <v>1947</v>
      </c>
      <c r="Y167" t="s">
        <v>917</v>
      </c>
      <c r="Z167" t="s">
        <v>917</v>
      </c>
      <c r="AA167">
        <v>10</v>
      </c>
      <c r="AB167">
        <v>4</v>
      </c>
      <c r="AC167" t="s">
        <v>324</v>
      </c>
      <c r="AD167" t="s">
        <v>1517</v>
      </c>
      <c r="AE167" t="s">
        <v>1986</v>
      </c>
      <c r="AJ167" t="s">
        <v>1505</v>
      </c>
      <c r="AK167" t="s">
        <v>1967</v>
      </c>
    </row>
    <row r="168" spans="1:37" x14ac:dyDescent="0.2">
      <c r="A168">
        <v>1011009.572</v>
      </c>
      <c r="C168" t="str">
        <f t="shared" si="4"/>
        <v>Unnamed Channel - BC-608 - S5 [W1639.3]</v>
      </c>
      <c r="E168" t="str">
        <f t="shared" si="5"/>
        <v xml:space="preserve">Fish bearing: No. Pipeline Crossing Method: Isolation if water present / Open-cut if dry or frozen to bottom. Vehicle Crossing Method: Ramp and Culvert or Clear-Span Bridge. </v>
      </c>
      <c r="F168" t="s">
        <v>734</v>
      </c>
      <c r="G168" t="s">
        <v>734</v>
      </c>
      <c r="J168">
        <v>629756</v>
      </c>
      <c r="K168">
        <v>5487804</v>
      </c>
      <c r="L168" t="s">
        <v>1955</v>
      </c>
      <c r="M168" t="s">
        <v>2524</v>
      </c>
      <c r="O168" t="s">
        <v>2523</v>
      </c>
      <c r="P168" t="s">
        <v>1964</v>
      </c>
      <c r="Q168">
        <v>10</v>
      </c>
      <c r="R168" t="s">
        <v>2157</v>
      </c>
      <c r="S168" t="s">
        <v>1950</v>
      </c>
      <c r="T168" t="s">
        <v>1949</v>
      </c>
      <c r="U168">
        <v>1011010</v>
      </c>
      <c r="V168" t="s">
        <v>917</v>
      </c>
      <c r="W168" t="s">
        <v>1948</v>
      </c>
      <c r="X168" t="s">
        <v>2025</v>
      </c>
      <c r="Y168" t="s">
        <v>917</v>
      </c>
      <c r="Z168" t="s">
        <v>917</v>
      </c>
      <c r="AA168">
        <v>10</v>
      </c>
      <c r="AB168">
        <v>4</v>
      </c>
      <c r="AC168" t="s">
        <v>324</v>
      </c>
      <c r="AD168" t="s">
        <v>1517</v>
      </c>
      <c r="AE168" t="s">
        <v>1986</v>
      </c>
      <c r="AJ168" t="s">
        <v>1505</v>
      </c>
      <c r="AK168" t="s">
        <v>2327</v>
      </c>
    </row>
    <row r="169" spans="1:37" x14ac:dyDescent="0.2">
      <c r="A169">
        <v>1011088.05</v>
      </c>
      <c r="C169" t="str">
        <f t="shared" si="4"/>
        <v>Unnamed Channel - BC-609 - S6 [W1640.3]</v>
      </c>
      <c r="E169" t="str">
        <f t="shared" si="5"/>
        <v xml:space="preserve">Fish bearing: No. Pipeline Crossing Method: Isolation if water present / Open-cut if dry or frozen to bottom. Vehicle Crossing Method: Ramp and Culvert. </v>
      </c>
      <c r="F169" t="s">
        <v>734</v>
      </c>
      <c r="G169" t="s">
        <v>734</v>
      </c>
      <c r="J169">
        <v>629728</v>
      </c>
      <c r="K169">
        <v>5487733</v>
      </c>
      <c r="L169" t="s">
        <v>1955</v>
      </c>
      <c r="M169" t="s">
        <v>2522</v>
      </c>
      <c r="O169" t="s">
        <v>2521</v>
      </c>
      <c r="P169" t="s">
        <v>1964</v>
      </c>
      <c r="Q169">
        <v>10</v>
      </c>
      <c r="R169" t="s">
        <v>1968</v>
      </c>
      <c r="S169" t="s">
        <v>1950</v>
      </c>
      <c r="T169" t="s">
        <v>1949</v>
      </c>
      <c r="U169">
        <v>1011090</v>
      </c>
      <c r="V169" t="s">
        <v>917</v>
      </c>
      <c r="W169" t="s">
        <v>1948</v>
      </c>
      <c r="X169" t="s">
        <v>1947</v>
      </c>
      <c r="Y169" t="s">
        <v>917</v>
      </c>
      <c r="Z169" t="s">
        <v>917</v>
      </c>
      <c r="AA169">
        <v>10</v>
      </c>
      <c r="AB169">
        <v>4</v>
      </c>
      <c r="AC169" t="s">
        <v>324</v>
      </c>
      <c r="AD169" t="s">
        <v>1517</v>
      </c>
      <c r="AE169" t="s">
        <v>1986</v>
      </c>
      <c r="AJ169" t="s">
        <v>1505</v>
      </c>
      <c r="AK169" t="s">
        <v>1956</v>
      </c>
    </row>
    <row r="170" spans="1:37" x14ac:dyDescent="0.2">
      <c r="A170">
        <v>1011229.955</v>
      </c>
      <c r="C170" t="str">
        <f t="shared" si="4"/>
        <v>Unnamed Channel - BC-610 - S6 [W1641.3]</v>
      </c>
      <c r="E170" t="str">
        <f t="shared" si="5"/>
        <v xml:space="preserve">Fish bearing: No. Pipeline Crossing Method: Isolation if water present / Open-cut if dry or frozen to bottom. Vehicle Crossing Method: Ramp and Culvert or Clear-Span Bridge. </v>
      </c>
      <c r="F170" t="s">
        <v>734</v>
      </c>
      <c r="G170" t="s">
        <v>734</v>
      </c>
      <c r="J170">
        <v>629712</v>
      </c>
      <c r="K170">
        <v>5487592</v>
      </c>
      <c r="L170" t="s">
        <v>1955</v>
      </c>
      <c r="M170" t="s">
        <v>2520</v>
      </c>
      <c r="O170" t="s">
        <v>2519</v>
      </c>
      <c r="P170" t="s">
        <v>1964</v>
      </c>
      <c r="Q170">
        <v>10</v>
      </c>
      <c r="R170" t="s">
        <v>1968</v>
      </c>
      <c r="S170" t="s">
        <v>1950</v>
      </c>
      <c r="T170" t="s">
        <v>1949</v>
      </c>
      <c r="U170">
        <v>1011230</v>
      </c>
      <c r="V170" t="s">
        <v>917</v>
      </c>
      <c r="W170" t="s">
        <v>1948</v>
      </c>
      <c r="X170" t="s">
        <v>2025</v>
      </c>
      <c r="Y170" t="s">
        <v>917</v>
      </c>
      <c r="Z170" t="s">
        <v>917</v>
      </c>
      <c r="AA170">
        <v>10</v>
      </c>
      <c r="AB170">
        <v>4</v>
      </c>
      <c r="AC170" t="s">
        <v>324</v>
      </c>
      <c r="AD170" t="s">
        <v>1517</v>
      </c>
      <c r="AE170" t="s">
        <v>1986</v>
      </c>
      <c r="AJ170" t="s">
        <v>1505</v>
      </c>
      <c r="AK170" t="s">
        <v>1956</v>
      </c>
    </row>
    <row r="171" spans="1:37" x14ac:dyDescent="0.2">
      <c r="A171">
        <v>1011337.906</v>
      </c>
      <c r="C171" t="str">
        <f t="shared" si="4"/>
        <v>Unnamed Channel - BC-611 - S5 [W1642.3]</v>
      </c>
      <c r="E171" t="str">
        <f t="shared" si="5"/>
        <v xml:space="preserve">Fish bearing: No. Pipeline Crossing Method: Isolation if water present / Open-cut if dry or frozen to bottom. Vehicle Crossing Method: Clear-Span Bridge or other regulatory approved crossing method. </v>
      </c>
      <c r="F171" t="s">
        <v>734</v>
      </c>
      <c r="G171" t="s">
        <v>734</v>
      </c>
      <c r="J171">
        <v>629698</v>
      </c>
      <c r="K171">
        <v>5487485</v>
      </c>
      <c r="L171" t="s">
        <v>1955</v>
      </c>
      <c r="M171" t="s">
        <v>2518</v>
      </c>
      <c r="O171" t="s">
        <v>2517</v>
      </c>
      <c r="P171" t="s">
        <v>1964</v>
      </c>
      <c r="Q171">
        <v>10</v>
      </c>
      <c r="R171" t="s">
        <v>2157</v>
      </c>
      <c r="S171" t="s">
        <v>1950</v>
      </c>
      <c r="T171" t="s">
        <v>1949</v>
      </c>
      <c r="U171">
        <v>1011340</v>
      </c>
      <c r="V171" t="s">
        <v>917</v>
      </c>
      <c r="W171" t="s">
        <v>1948</v>
      </c>
      <c r="X171" t="s">
        <v>1987</v>
      </c>
      <c r="Y171" t="s">
        <v>917</v>
      </c>
      <c r="Z171" t="s">
        <v>917</v>
      </c>
      <c r="AA171">
        <v>10</v>
      </c>
      <c r="AB171">
        <v>4</v>
      </c>
      <c r="AC171" t="s">
        <v>324</v>
      </c>
      <c r="AD171" t="s">
        <v>1517</v>
      </c>
      <c r="AE171" t="s">
        <v>1986</v>
      </c>
      <c r="AJ171" t="s">
        <v>1505</v>
      </c>
      <c r="AK171" t="s">
        <v>2327</v>
      </c>
    </row>
    <row r="172" spans="1:37" x14ac:dyDescent="0.2">
      <c r="A172">
        <v>1011530.991</v>
      </c>
      <c r="C172" t="str">
        <f t="shared" si="4"/>
        <v>Unnamed Channel - BC-612 - S6 [W1643.4]</v>
      </c>
      <c r="E172" t="str">
        <f t="shared" si="5"/>
        <v xml:space="preserve">Fish bearing: No. Pipeline Crossing Method: Isolation if water present / Open-cut if dry or frozen to bottom. Vehicle Crossing Method: Ramp and Culvert. </v>
      </c>
      <c r="F172" t="s">
        <v>734</v>
      </c>
      <c r="G172" t="s">
        <v>734</v>
      </c>
      <c r="J172">
        <v>629689</v>
      </c>
      <c r="K172">
        <v>5487296</v>
      </c>
      <c r="L172" t="s">
        <v>1955</v>
      </c>
      <c r="M172" t="s">
        <v>2516</v>
      </c>
      <c r="O172" t="s">
        <v>2515</v>
      </c>
      <c r="P172" t="s">
        <v>1964</v>
      </c>
      <c r="Q172">
        <v>10</v>
      </c>
      <c r="R172" t="s">
        <v>1968</v>
      </c>
      <c r="S172" t="s">
        <v>1950</v>
      </c>
      <c r="T172" t="s">
        <v>1949</v>
      </c>
      <c r="U172">
        <v>1011530</v>
      </c>
      <c r="V172" t="s">
        <v>917</v>
      </c>
      <c r="W172" t="s">
        <v>1948</v>
      </c>
      <c r="X172" t="s">
        <v>1947</v>
      </c>
      <c r="Y172" t="s">
        <v>917</v>
      </c>
      <c r="Z172" t="s">
        <v>917</v>
      </c>
      <c r="AA172">
        <v>10</v>
      </c>
      <c r="AB172">
        <v>4</v>
      </c>
      <c r="AC172" t="s">
        <v>324</v>
      </c>
      <c r="AD172" t="s">
        <v>1517</v>
      </c>
      <c r="AE172" t="s">
        <v>1986</v>
      </c>
      <c r="AJ172" t="s">
        <v>1505</v>
      </c>
      <c r="AK172" t="s">
        <v>1956</v>
      </c>
    </row>
    <row r="173" spans="1:37" x14ac:dyDescent="0.2">
      <c r="A173">
        <v>1011627.536</v>
      </c>
      <c r="C173" t="str">
        <f t="shared" si="4"/>
        <v>Unnamed Channel - BC-613 - S6 [W1644.3]</v>
      </c>
      <c r="E173" t="str">
        <f t="shared" si="5"/>
        <v xml:space="preserve">Fish bearing: No. Pipeline Crossing Method: Isolation if water present / Open-cut if dry or frozen to bottom. Vehicle Crossing Method: Ramp and Culvert. </v>
      </c>
      <c r="F173" t="s">
        <v>734</v>
      </c>
      <c r="G173" t="s">
        <v>734</v>
      </c>
      <c r="J173">
        <v>629680</v>
      </c>
      <c r="K173">
        <v>5487200</v>
      </c>
      <c r="L173" t="s">
        <v>1955</v>
      </c>
      <c r="M173" t="s">
        <v>2514</v>
      </c>
      <c r="O173" t="s">
        <v>2513</v>
      </c>
      <c r="P173" t="s">
        <v>1964</v>
      </c>
      <c r="Q173">
        <v>10</v>
      </c>
      <c r="R173" t="s">
        <v>1968</v>
      </c>
      <c r="S173" t="s">
        <v>1950</v>
      </c>
      <c r="T173" t="s">
        <v>1949</v>
      </c>
      <c r="U173">
        <v>1011630</v>
      </c>
      <c r="V173" t="s">
        <v>917</v>
      </c>
      <c r="W173" t="s">
        <v>1948</v>
      </c>
      <c r="X173" t="s">
        <v>1947</v>
      </c>
      <c r="Y173" t="s">
        <v>917</v>
      </c>
      <c r="Z173" t="s">
        <v>917</v>
      </c>
      <c r="AA173">
        <v>10</v>
      </c>
      <c r="AB173">
        <v>4</v>
      </c>
      <c r="AC173" t="s">
        <v>324</v>
      </c>
      <c r="AD173" t="s">
        <v>1517</v>
      </c>
      <c r="AE173" t="s">
        <v>1986</v>
      </c>
      <c r="AJ173" t="s">
        <v>1505</v>
      </c>
      <c r="AK173" t="s">
        <v>1967</v>
      </c>
    </row>
    <row r="174" spans="1:37" x14ac:dyDescent="0.2">
      <c r="A174">
        <v>1011752.872</v>
      </c>
      <c r="C174" t="str">
        <f t="shared" si="4"/>
        <v>Unnamed Channel - BC-614 - S5 [W1645.3]</v>
      </c>
      <c r="E174" t="str">
        <f t="shared" si="5"/>
        <v xml:space="preserve">Fish bearing: No. Pipeline Crossing Method: Isolation if water present / Open-cut if dry or frozen to bottom. Vehicle Crossing Method: Clear-Span Bridge or other regulatory approved crossing method. </v>
      </c>
      <c r="F174" t="s">
        <v>734</v>
      </c>
      <c r="G174" t="s">
        <v>734</v>
      </c>
      <c r="J174">
        <v>629671</v>
      </c>
      <c r="K174">
        <v>5487075</v>
      </c>
      <c r="L174" t="s">
        <v>1955</v>
      </c>
      <c r="M174" t="s">
        <v>2512</v>
      </c>
      <c r="O174" t="s">
        <v>2511</v>
      </c>
      <c r="P174" t="s">
        <v>1964</v>
      </c>
      <c r="Q174">
        <v>10</v>
      </c>
      <c r="R174" t="s">
        <v>2157</v>
      </c>
      <c r="S174" t="s">
        <v>1950</v>
      </c>
      <c r="T174" t="s">
        <v>1949</v>
      </c>
      <c r="U174">
        <v>1011750</v>
      </c>
      <c r="V174" t="s">
        <v>917</v>
      </c>
      <c r="W174" t="s">
        <v>1948</v>
      </c>
      <c r="X174" t="s">
        <v>1987</v>
      </c>
      <c r="Y174" t="s">
        <v>917</v>
      </c>
      <c r="Z174" t="s">
        <v>917</v>
      </c>
      <c r="AA174">
        <v>10</v>
      </c>
      <c r="AB174">
        <v>4</v>
      </c>
      <c r="AC174" t="s">
        <v>324</v>
      </c>
      <c r="AD174" t="s">
        <v>1517</v>
      </c>
      <c r="AE174" t="s">
        <v>1986</v>
      </c>
      <c r="AJ174" t="s">
        <v>1505</v>
      </c>
      <c r="AK174" t="s">
        <v>1956</v>
      </c>
    </row>
    <row r="175" spans="1:37" x14ac:dyDescent="0.2">
      <c r="A175">
        <v>1011834.194</v>
      </c>
      <c r="C175" t="str">
        <f t="shared" si="4"/>
        <v>Unnamed Channel - BC-614a - S6 [W2070.1]</v>
      </c>
      <c r="E175" t="str">
        <f t="shared" si="5"/>
        <v xml:space="preserve">Fish bearing: No. Pipeline Crossing Method: Isolation if water present / Open-cut if dry or frozen to bottom. Vehicle Crossing Method: Ramp and Culvert or Clear-Span Bridge. </v>
      </c>
      <c r="F175" t="s">
        <v>734</v>
      </c>
      <c r="G175" t="s">
        <v>734</v>
      </c>
      <c r="J175">
        <v>629674</v>
      </c>
      <c r="K175">
        <v>5486994</v>
      </c>
      <c r="L175" t="s">
        <v>1955</v>
      </c>
      <c r="M175" t="s">
        <v>2510</v>
      </c>
      <c r="O175" t="s">
        <v>2509</v>
      </c>
      <c r="P175" t="s">
        <v>1964</v>
      </c>
      <c r="Q175">
        <v>10</v>
      </c>
      <c r="R175" t="s">
        <v>1968</v>
      </c>
      <c r="S175" t="s">
        <v>1950</v>
      </c>
      <c r="T175" t="s">
        <v>1949</v>
      </c>
      <c r="U175">
        <v>1011830</v>
      </c>
      <c r="V175" t="s">
        <v>917</v>
      </c>
      <c r="W175" t="s">
        <v>1948</v>
      </c>
      <c r="X175" t="s">
        <v>2025</v>
      </c>
      <c r="Y175" t="s">
        <v>917</v>
      </c>
      <c r="Z175" t="s">
        <v>917</v>
      </c>
      <c r="AA175">
        <v>10</v>
      </c>
      <c r="AB175">
        <v>4</v>
      </c>
      <c r="AC175" t="s">
        <v>324</v>
      </c>
      <c r="AD175" t="s">
        <v>1517</v>
      </c>
      <c r="AE175" t="s">
        <v>1986</v>
      </c>
      <c r="AJ175" t="s">
        <v>1505</v>
      </c>
      <c r="AK175" t="s">
        <v>1956</v>
      </c>
    </row>
    <row r="176" spans="1:37" x14ac:dyDescent="0.2">
      <c r="A176">
        <v>1012008.9449999999</v>
      </c>
      <c r="C176" t="str">
        <f t="shared" si="4"/>
        <v>Unnamed Channel - BC-615 - S5 [W1646.3]</v>
      </c>
      <c r="E176" t="str">
        <f t="shared" si="5"/>
        <v xml:space="preserve">Fish bearing: No. Pipeline Crossing Method: Isolation if water present / Open-cut if dry or frozen to bottom. Vehicle Crossing Method: Clear-Span Bridge or other regulatory approved crossing method. </v>
      </c>
      <c r="F176" t="s">
        <v>734</v>
      </c>
      <c r="G176" t="s">
        <v>734</v>
      </c>
      <c r="J176">
        <v>629703</v>
      </c>
      <c r="K176">
        <v>5486822</v>
      </c>
      <c r="L176" t="s">
        <v>1955</v>
      </c>
      <c r="M176" t="s">
        <v>2508</v>
      </c>
      <c r="O176" t="s">
        <v>2507</v>
      </c>
      <c r="P176" t="s">
        <v>1964</v>
      </c>
      <c r="Q176">
        <v>10</v>
      </c>
      <c r="R176" t="s">
        <v>2157</v>
      </c>
      <c r="S176" t="s">
        <v>1950</v>
      </c>
      <c r="T176" t="s">
        <v>1949</v>
      </c>
      <c r="U176">
        <v>1012010</v>
      </c>
      <c r="V176" t="s">
        <v>917</v>
      </c>
      <c r="W176" t="s">
        <v>1948</v>
      </c>
      <c r="X176" t="s">
        <v>1987</v>
      </c>
      <c r="Y176" t="s">
        <v>917</v>
      </c>
      <c r="Z176" t="s">
        <v>917</v>
      </c>
      <c r="AA176">
        <v>10</v>
      </c>
      <c r="AB176">
        <v>4</v>
      </c>
      <c r="AC176" t="s">
        <v>324</v>
      </c>
      <c r="AD176" t="s">
        <v>1517</v>
      </c>
      <c r="AE176" t="s">
        <v>1986</v>
      </c>
      <c r="AJ176" t="s">
        <v>1505</v>
      </c>
      <c r="AK176" t="s">
        <v>1956</v>
      </c>
    </row>
    <row r="177" spans="1:40" x14ac:dyDescent="0.2">
      <c r="A177">
        <v>1012082.32</v>
      </c>
      <c r="C177" t="str">
        <f t="shared" si="4"/>
        <v>Unnamed Channel - BC-615a - S6 [W2162.0]</v>
      </c>
      <c r="E177" t="str">
        <f t="shared" si="5"/>
        <v xml:space="preserve">Fish bearing: No. Pipeline Crossing Method: Isolation if water present / Open-cut if dry or frozen to bottom. Vehicle Crossing Method: Ramp and Culvert. </v>
      </c>
      <c r="F177" t="s">
        <v>734</v>
      </c>
      <c r="G177" t="s">
        <v>734</v>
      </c>
      <c r="J177">
        <v>629725</v>
      </c>
      <c r="K177">
        <v>5486752</v>
      </c>
      <c r="L177" t="s">
        <v>1955</v>
      </c>
      <c r="M177" t="s">
        <v>2506</v>
      </c>
      <c r="N177" t="s">
        <v>2505</v>
      </c>
      <c r="O177" t="s">
        <v>2504</v>
      </c>
      <c r="P177" t="s">
        <v>1964</v>
      </c>
      <c r="Q177">
        <v>10</v>
      </c>
      <c r="R177" t="s">
        <v>1968</v>
      </c>
      <c r="S177" t="s">
        <v>1950</v>
      </c>
      <c r="T177" t="s">
        <v>1949</v>
      </c>
      <c r="U177">
        <v>1012080</v>
      </c>
      <c r="V177" t="s">
        <v>917</v>
      </c>
      <c r="W177" t="s">
        <v>1948</v>
      </c>
      <c r="X177" t="s">
        <v>1947</v>
      </c>
      <c r="Y177" t="s">
        <v>917</v>
      </c>
      <c r="Z177" t="s">
        <v>917</v>
      </c>
      <c r="AA177">
        <v>10</v>
      </c>
      <c r="AB177">
        <v>4</v>
      </c>
      <c r="AC177" t="s">
        <v>324</v>
      </c>
      <c r="AD177" t="s">
        <v>1946</v>
      </c>
      <c r="AJ177" t="s">
        <v>1505</v>
      </c>
      <c r="AK177" t="s">
        <v>1967</v>
      </c>
    </row>
    <row r="178" spans="1:40" x14ac:dyDescent="0.2">
      <c r="A178">
        <v>1012201.8689999999</v>
      </c>
      <c r="C178" t="str">
        <f t="shared" si="4"/>
        <v>Unnamed Channel - BC-616 - S6 [W1647.3]</v>
      </c>
      <c r="E178" t="str">
        <f t="shared" si="5"/>
        <v xml:space="preserve">Fish bearing: No. Pipeline Crossing Method: Isolation if water present / Open-cut if dry or frozen to bottom. Vehicle Crossing Method: Ramp and Culvert or Clear-Span Bridge . </v>
      </c>
      <c r="F178" t="s">
        <v>734</v>
      </c>
      <c r="G178" t="s">
        <v>734</v>
      </c>
      <c r="J178">
        <v>629761</v>
      </c>
      <c r="K178">
        <v>5486638</v>
      </c>
      <c r="L178" t="s">
        <v>1955</v>
      </c>
      <c r="M178" t="s">
        <v>2503</v>
      </c>
      <c r="O178" t="s">
        <v>2502</v>
      </c>
      <c r="P178" t="s">
        <v>1964</v>
      </c>
      <c r="Q178">
        <v>10</v>
      </c>
      <c r="R178" t="s">
        <v>1968</v>
      </c>
      <c r="S178" t="s">
        <v>1950</v>
      </c>
      <c r="T178" t="s">
        <v>1949</v>
      </c>
      <c r="U178">
        <v>1012200</v>
      </c>
      <c r="V178" t="s">
        <v>917</v>
      </c>
      <c r="W178" t="s">
        <v>1948</v>
      </c>
      <c r="X178" t="s">
        <v>2501</v>
      </c>
      <c r="Y178" t="s">
        <v>917</v>
      </c>
      <c r="Z178" t="s">
        <v>917</v>
      </c>
      <c r="AA178">
        <v>10</v>
      </c>
      <c r="AB178">
        <v>4</v>
      </c>
      <c r="AC178" t="s">
        <v>324</v>
      </c>
      <c r="AD178" t="s">
        <v>1517</v>
      </c>
      <c r="AE178" t="s">
        <v>1986</v>
      </c>
      <c r="AJ178" t="s">
        <v>1505</v>
      </c>
      <c r="AK178" t="s">
        <v>1967</v>
      </c>
    </row>
    <row r="179" spans="1:40" x14ac:dyDescent="0.2">
      <c r="A179">
        <v>1012332.874</v>
      </c>
      <c r="C179" t="str">
        <f t="shared" si="4"/>
        <v>Unnamed Drainage - BC-616a - NCD [W5617.0]</v>
      </c>
      <c r="E179" t="str">
        <f t="shared" si="5"/>
        <v xml:space="preserve">Fish bearing: No. Pipeline Crossing Method: Isolation if water present / Open-cut if dry or frozen to bottom. Vehicle Crossing Method: Ramp and Culvert. </v>
      </c>
      <c r="F179" t="s">
        <v>734</v>
      </c>
      <c r="G179" t="s">
        <v>734</v>
      </c>
      <c r="J179">
        <v>629812</v>
      </c>
      <c r="K179">
        <v>5486520</v>
      </c>
      <c r="L179" t="s">
        <v>1955</v>
      </c>
      <c r="M179" t="s">
        <v>2500</v>
      </c>
      <c r="N179" t="s">
        <v>2499</v>
      </c>
      <c r="O179" t="s">
        <v>2498</v>
      </c>
      <c r="P179" t="s">
        <v>1952</v>
      </c>
      <c r="Q179">
        <v>0</v>
      </c>
      <c r="R179" t="s">
        <v>1951</v>
      </c>
      <c r="S179" t="s">
        <v>1950</v>
      </c>
      <c r="T179" t="s">
        <v>1949</v>
      </c>
      <c r="U179">
        <v>1012330</v>
      </c>
      <c r="V179" t="s">
        <v>917</v>
      </c>
      <c r="W179" t="s">
        <v>1948</v>
      </c>
      <c r="X179" t="s">
        <v>1947</v>
      </c>
      <c r="Y179" t="s">
        <v>917</v>
      </c>
      <c r="Z179" t="s">
        <v>917</v>
      </c>
      <c r="AA179">
        <v>0</v>
      </c>
      <c r="AB179">
        <v>0</v>
      </c>
      <c r="AC179" t="s">
        <v>324</v>
      </c>
      <c r="AD179" t="s">
        <v>1946</v>
      </c>
      <c r="AJ179" t="s">
        <v>1505</v>
      </c>
      <c r="AK179" t="s">
        <v>1943</v>
      </c>
    </row>
    <row r="180" spans="1:40" x14ac:dyDescent="0.2">
      <c r="A180">
        <v>1012488.0159999999</v>
      </c>
      <c r="C180" t="str">
        <f t="shared" si="4"/>
        <v>Unnamed Channel - BC-617 - S5 [W1648.3]</v>
      </c>
      <c r="E180" t="str">
        <f t="shared" si="5"/>
        <v xml:space="preserve">Fish bearing: No. Pipeline Crossing Method: Isolation if water present / Open-cut if dry or frozen to bottom. Vehicle Crossing Method: Clear-Span Bridge or other regulatory approved crossing method. </v>
      </c>
      <c r="F180" t="s">
        <v>734</v>
      </c>
      <c r="G180" t="s">
        <v>734</v>
      </c>
      <c r="J180">
        <v>629873</v>
      </c>
      <c r="K180">
        <v>5486379</v>
      </c>
      <c r="L180" t="s">
        <v>1955</v>
      </c>
      <c r="M180" t="s">
        <v>2497</v>
      </c>
      <c r="O180" t="s">
        <v>2496</v>
      </c>
      <c r="P180" t="s">
        <v>1964</v>
      </c>
      <c r="Q180">
        <v>10</v>
      </c>
      <c r="R180" t="s">
        <v>2157</v>
      </c>
      <c r="S180" t="s">
        <v>1950</v>
      </c>
      <c r="T180" t="s">
        <v>1949</v>
      </c>
      <c r="U180">
        <v>1012490</v>
      </c>
      <c r="V180" t="s">
        <v>917</v>
      </c>
      <c r="W180" t="s">
        <v>1948</v>
      </c>
      <c r="X180" t="s">
        <v>1987</v>
      </c>
      <c r="Y180" t="s">
        <v>917</v>
      </c>
      <c r="Z180" t="s">
        <v>917</v>
      </c>
      <c r="AA180">
        <v>10</v>
      </c>
      <c r="AB180">
        <v>4</v>
      </c>
      <c r="AC180" t="s">
        <v>324</v>
      </c>
      <c r="AD180" t="s">
        <v>1517</v>
      </c>
      <c r="AE180" t="s">
        <v>1986</v>
      </c>
      <c r="AJ180" t="s">
        <v>1505</v>
      </c>
      <c r="AK180" t="s">
        <v>2327</v>
      </c>
    </row>
    <row r="181" spans="1:40" x14ac:dyDescent="0.2">
      <c r="A181">
        <v>1012506.036</v>
      </c>
      <c r="C181" t="str">
        <f t="shared" si="4"/>
        <v>Unnamed Drainage - BC-617a - NCD [W5618.0]</v>
      </c>
      <c r="E181" t="str">
        <f t="shared" si="5"/>
        <v xml:space="preserve">Fish bearing: No. Pipeline Crossing Method: Isolation if water present / Open-cut if dry or frozen to bottom. Vehicle Crossing Method: Ramp and Culvert. </v>
      </c>
      <c r="F181" t="s">
        <v>734</v>
      </c>
      <c r="G181" t="s">
        <v>734</v>
      </c>
      <c r="J181">
        <v>629879</v>
      </c>
      <c r="K181">
        <v>5486362</v>
      </c>
      <c r="L181" t="s">
        <v>1955</v>
      </c>
      <c r="M181" t="s">
        <v>2495</v>
      </c>
      <c r="N181" t="s">
        <v>2494</v>
      </c>
      <c r="O181" t="s">
        <v>2493</v>
      </c>
      <c r="P181" t="s">
        <v>1952</v>
      </c>
      <c r="Q181">
        <v>0</v>
      </c>
      <c r="R181" t="s">
        <v>1951</v>
      </c>
      <c r="S181" t="s">
        <v>1950</v>
      </c>
      <c r="T181" t="s">
        <v>1949</v>
      </c>
      <c r="U181">
        <v>1012510</v>
      </c>
      <c r="V181" t="s">
        <v>917</v>
      </c>
      <c r="W181" t="s">
        <v>1948</v>
      </c>
      <c r="X181" t="s">
        <v>1947</v>
      </c>
      <c r="Y181" t="s">
        <v>917</v>
      </c>
      <c r="Z181" t="s">
        <v>917</v>
      </c>
      <c r="AA181">
        <v>0</v>
      </c>
      <c r="AB181">
        <v>0</v>
      </c>
      <c r="AC181" t="s">
        <v>324</v>
      </c>
      <c r="AD181" t="s">
        <v>1946</v>
      </c>
      <c r="AJ181" t="s">
        <v>1505</v>
      </c>
      <c r="AK181" t="s">
        <v>1943</v>
      </c>
      <c r="AL181" t="s">
        <v>986</v>
      </c>
      <c r="AM181" t="s">
        <v>987</v>
      </c>
      <c r="AN181" s="4">
        <v>44499</v>
      </c>
    </row>
    <row r="182" spans="1:40" x14ac:dyDescent="0.2">
      <c r="A182">
        <v>1012559.182</v>
      </c>
      <c r="C182" t="str">
        <f t="shared" si="4"/>
        <v>Unnamed Drainage - BC-617b - NCD [TBD]</v>
      </c>
      <c r="E182" t="str">
        <f t="shared" si="5"/>
        <v xml:space="preserve">Fish bearing: No. Pipeline Crossing Method: Isolation if water present / Open-cut if dry or frozen to bottom. Vehicle Crossing Method: Ramp and Culvert. </v>
      </c>
      <c r="F182" t="s">
        <v>734</v>
      </c>
      <c r="G182" t="s">
        <v>734</v>
      </c>
      <c r="J182">
        <v>629894</v>
      </c>
      <c r="K182">
        <v>5486311</v>
      </c>
      <c r="L182" t="s">
        <v>1955</v>
      </c>
      <c r="M182" t="s">
        <v>2492</v>
      </c>
      <c r="N182" t="s">
        <v>2491</v>
      </c>
      <c r="O182" t="s">
        <v>963</v>
      </c>
      <c r="P182" t="s">
        <v>1952</v>
      </c>
      <c r="Q182">
        <v>0</v>
      </c>
      <c r="R182" t="s">
        <v>1951</v>
      </c>
      <c r="S182" t="s">
        <v>1950</v>
      </c>
      <c r="T182" t="s">
        <v>1949</v>
      </c>
      <c r="U182">
        <v>1012570</v>
      </c>
      <c r="V182" t="s">
        <v>917</v>
      </c>
      <c r="W182" t="s">
        <v>1948</v>
      </c>
      <c r="X182" t="s">
        <v>1947</v>
      </c>
      <c r="Y182" t="s">
        <v>917</v>
      </c>
      <c r="Z182" t="s">
        <v>917</v>
      </c>
      <c r="AA182">
        <v>0</v>
      </c>
      <c r="AB182">
        <v>0</v>
      </c>
      <c r="AC182" t="s">
        <v>324</v>
      </c>
      <c r="AD182" t="s">
        <v>1946</v>
      </c>
      <c r="AG182" t="s">
        <v>1945</v>
      </c>
      <c r="AH182" t="s">
        <v>1944</v>
      </c>
      <c r="AI182" s="4">
        <v>44497</v>
      </c>
      <c r="AJ182" t="s">
        <v>1022</v>
      </c>
      <c r="AK182" t="s">
        <v>1943</v>
      </c>
      <c r="AL182" t="s">
        <v>986</v>
      </c>
      <c r="AM182" t="s">
        <v>987</v>
      </c>
      <c r="AN182" s="4">
        <v>44499</v>
      </c>
    </row>
    <row r="183" spans="1:40" x14ac:dyDescent="0.2">
      <c r="A183">
        <v>1012645.0379999999</v>
      </c>
      <c r="C183" t="str">
        <f t="shared" si="4"/>
        <v>Unnamed Drainage - BC-618 - NCD [W1649.4]</v>
      </c>
      <c r="E183" t="str">
        <f t="shared" si="5"/>
        <v xml:space="preserve">Fish bearing: No. Pipeline Crossing Method: Isolation if water present / Open-cut if dry or frozen to bottom. Vehicle Crossing Method: Ramp and Culvert. </v>
      </c>
      <c r="F183" t="s">
        <v>734</v>
      </c>
      <c r="G183" t="s">
        <v>734</v>
      </c>
      <c r="J183">
        <v>629921</v>
      </c>
      <c r="K183">
        <v>5486228</v>
      </c>
      <c r="L183" t="s">
        <v>1955</v>
      </c>
      <c r="M183" t="s">
        <v>2490</v>
      </c>
      <c r="O183" t="s">
        <v>2489</v>
      </c>
      <c r="P183" t="s">
        <v>1952</v>
      </c>
      <c r="Q183">
        <v>0</v>
      </c>
      <c r="R183" t="s">
        <v>1951</v>
      </c>
      <c r="S183" t="s">
        <v>1950</v>
      </c>
      <c r="T183" t="s">
        <v>1949</v>
      </c>
      <c r="U183">
        <v>1012650</v>
      </c>
      <c r="V183" t="s">
        <v>917</v>
      </c>
      <c r="W183" t="s">
        <v>1948</v>
      </c>
      <c r="X183" t="s">
        <v>1947</v>
      </c>
      <c r="Y183" t="s">
        <v>917</v>
      </c>
      <c r="Z183" t="s">
        <v>917</v>
      </c>
      <c r="AA183">
        <v>0</v>
      </c>
      <c r="AB183">
        <v>0</v>
      </c>
      <c r="AC183" t="s">
        <v>324</v>
      </c>
      <c r="AD183" t="s">
        <v>1517</v>
      </c>
      <c r="AJ183" t="s">
        <v>1505</v>
      </c>
      <c r="AK183" t="s">
        <v>1943</v>
      </c>
    </row>
    <row r="184" spans="1:40" x14ac:dyDescent="0.2">
      <c r="A184">
        <v>1012680.844</v>
      </c>
      <c r="C184" t="str">
        <f t="shared" si="4"/>
        <v>Unnamed Channel - BC-618a - S6 [W5619.0]</v>
      </c>
      <c r="E184" t="str">
        <f t="shared" si="5"/>
        <v xml:space="preserve">Fish bearing: No. Pipeline Crossing Method: Isolation if water present / Open-cut if dry or frozen to bottom. Vehicle Crossing Method: Ramp and Culvert. </v>
      </c>
      <c r="F184" t="s">
        <v>734</v>
      </c>
      <c r="G184" t="s">
        <v>734</v>
      </c>
      <c r="J184">
        <v>629937</v>
      </c>
      <c r="K184">
        <v>5486193</v>
      </c>
      <c r="L184" t="s">
        <v>1955</v>
      </c>
      <c r="M184" t="s">
        <v>2488</v>
      </c>
      <c r="N184" t="s">
        <v>2487</v>
      </c>
      <c r="O184" t="s">
        <v>2486</v>
      </c>
      <c r="P184" t="s">
        <v>1964</v>
      </c>
      <c r="Q184">
        <v>10</v>
      </c>
      <c r="R184" t="s">
        <v>1968</v>
      </c>
      <c r="S184" t="s">
        <v>1950</v>
      </c>
      <c r="T184" t="s">
        <v>1949</v>
      </c>
      <c r="U184">
        <v>1012680</v>
      </c>
      <c r="V184" t="s">
        <v>917</v>
      </c>
      <c r="W184" t="s">
        <v>1948</v>
      </c>
      <c r="X184" t="s">
        <v>1947</v>
      </c>
      <c r="Y184" t="s">
        <v>917</v>
      </c>
      <c r="Z184" t="s">
        <v>917</v>
      </c>
      <c r="AA184">
        <v>10</v>
      </c>
      <c r="AB184">
        <v>4</v>
      </c>
      <c r="AC184" t="s">
        <v>324</v>
      </c>
      <c r="AD184" t="s">
        <v>1946</v>
      </c>
      <c r="AE184" t="s">
        <v>1986</v>
      </c>
      <c r="AJ184" t="s">
        <v>1505</v>
      </c>
      <c r="AK184" t="s">
        <v>1967</v>
      </c>
    </row>
    <row r="185" spans="1:40" x14ac:dyDescent="0.2">
      <c r="A185">
        <v>1012707.502</v>
      </c>
      <c r="C185" t="str">
        <f t="shared" si="4"/>
        <v>Unnamed Drainage - BC-618b - NCD [W5620.0]</v>
      </c>
      <c r="E185" t="str">
        <f t="shared" si="5"/>
        <v xml:space="preserve">Fish bearing: No. Pipeline Crossing Method: Isolation if water present / Open-cut if dry or frozen to bottom. Vehicle Crossing Method: Ramp and Culvert. </v>
      </c>
      <c r="F185" t="s">
        <v>734</v>
      </c>
      <c r="G185" t="s">
        <v>734</v>
      </c>
      <c r="J185">
        <v>629950</v>
      </c>
      <c r="K185">
        <v>5486167</v>
      </c>
      <c r="L185" t="s">
        <v>1955</v>
      </c>
      <c r="M185" t="s">
        <v>2485</v>
      </c>
      <c r="N185" t="s">
        <v>2484</v>
      </c>
      <c r="O185" t="s">
        <v>2483</v>
      </c>
      <c r="P185" t="s">
        <v>1952</v>
      </c>
      <c r="Q185">
        <v>0</v>
      </c>
      <c r="R185" t="s">
        <v>1951</v>
      </c>
      <c r="S185" t="s">
        <v>1950</v>
      </c>
      <c r="T185" t="s">
        <v>1949</v>
      </c>
      <c r="U185">
        <v>1012710</v>
      </c>
      <c r="V185" t="s">
        <v>917</v>
      </c>
      <c r="W185" t="s">
        <v>1948</v>
      </c>
      <c r="X185" t="s">
        <v>1947</v>
      </c>
      <c r="Y185" t="s">
        <v>917</v>
      </c>
      <c r="Z185" t="s">
        <v>917</v>
      </c>
      <c r="AA185">
        <v>0</v>
      </c>
      <c r="AB185">
        <v>0</v>
      </c>
      <c r="AC185" t="s">
        <v>324</v>
      </c>
      <c r="AD185" t="s">
        <v>1946</v>
      </c>
      <c r="AJ185" t="s">
        <v>1505</v>
      </c>
      <c r="AK185" t="s">
        <v>1943</v>
      </c>
    </row>
    <row r="186" spans="1:40" x14ac:dyDescent="0.2">
      <c r="A186">
        <v>1012779.221</v>
      </c>
      <c r="C186" t="str">
        <f t="shared" si="4"/>
        <v>Unnamed Channel - BC-618c - S6 [W5621.0]</v>
      </c>
      <c r="E186" t="str">
        <f t="shared" si="5"/>
        <v xml:space="preserve">Fish bearing: No. Pipeline Crossing Method: Isolation if water present / Open-cut if dry or frozen to bottom. Vehicle Crossing Method: Ramp and Culvert. </v>
      </c>
      <c r="F186" t="s">
        <v>734</v>
      </c>
      <c r="G186" t="s">
        <v>734</v>
      </c>
      <c r="J186">
        <v>629984</v>
      </c>
      <c r="K186">
        <v>5486097</v>
      </c>
      <c r="L186" t="s">
        <v>1955</v>
      </c>
      <c r="M186" t="s">
        <v>2482</v>
      </c>
      <c r="N186" t="s">
        <v>2481</v>
      </c>
      <c r="O186" t="s">
        <v>2480</v>
      </c>
      <c r="P186" t="s">
        <v>1964</v>
      </c>
      <c r="Q186">
        <v>10</v>
      </c>
      <c r="R186" t="s">
        <v>1968</v>
      </c>
      <c r="S186" t="s">
        <v>1950</v>
      </c>
      <c r="T186" t="s">
        <v>1949</v>
      </c>
      <c r="U186">
        <v>1012790</v>
      </c>
      <c r="V186" t="s">
        <v>917</v>
      </c>
      <c r="W186" t="s">
        <v>1948</v>
      </c>
      <c r="X186" t="s">
        <v>1947</v>
      </c>
      <c r="Y186" t="s">
        <v>917</v>
      </c>
      <c r="Z186" t="s">
        <v>917</v>
      </c>
      <c r="AA186">
        <v>10</v>
      </c>
      <c r="AB186">
        <v>4</v>
      </c>
      <c r="AC186" t="s">
        <v>324</v>
      </c>
      <c r="AD186" t="s">
        <v>1946</v>
      </c>
      <c r="AE186" t="s">
        <v>1986</v>
      </c>
      <c r="AJ186" t="s">
        <v>1505</v>
      </c>
      <c r="AK186" t="s">
        <v>1956</v>
      </c>
    </row>
    <row r="187" spans="1:40" x14ac:dyDescent="0.2">
      <c r="A187">
        <v>1012809.576</v>
      </c>
      <c r="C187" t="str">
        <f t="shared" si="4"/>
        <v>Unnamed Channel - BC-619 - S6 [W1650.3]</v>
      </c>
      <c r="E187" t="str">
        <f t="shared" si="5"/>
        <v xml:space="preserve">Fish bearing: No. Pipeline Crossing Method: Isolation if water present / Open-cut if dry or frozen to bottom. Vehicle Crossing Method: Ramp and Culvert. </v>
      </c>
      <c r="F187" t="s">
        <v>734</v>
      </c>
      <c r="G187" t="s">
        <v>734</v>
      </c>
      <c r="J187">
        <v>629987</v>
      </c>
      <c r="K187">
        <v>5486084</v>
      </c>
      <c r="L187" t="s">
        <v>1955</v>
      </c>
      <c r="M187" t="s">
        <v>2479</v>
      </c>
      <c r="O187" t="s">
        <v>2478</v>
      </c>
      <c r="P187" t="s">
        <v>1964</v>
      </c>
      <c r="Q187">
        <v>10</v>
      </c>
      <c r="R187" t="s">
        <v>1968</v>
      </c>
      <c r="S187" t="s">
        <v>1950</v>
      </c>
      <c r="T187" t="s">
        <v>1949</v>
      </c>
      <c r="U187">
        <v>1012810</v>
      </c>
      <c r="V187" t="s">
        <v>917</v>
      </c>
      <c r="W187" t="s">
        <v>1948</v>
      </c>
      <c r="X187" t="s">
        <v>1947</v>
      </c>
      <c r="Y187" t="s">
        <v>917</v>
      </c>
      <c r="Z187" t="s">
        <v>917</v>
      </c>
      <c r="AA187">
        <v>10</v>
      </c>
      <c r="AB187">
        <v>4</v>
      </c>
      <c r="AC187" t="s">
        <v>324</v>
      </c>
      <c r="AD187" t="s">
        <v>1517</v>
      </c>
      <c r="AE187" t="s">
        <v>1986</v>
      </c>
      <c r="AJ187" t="s">
        <v>1505</v>
      </c>
      <c r="AK187" t="s">
        <v>1956</v>
      </c>
    </row>
    <row r="188" spans="1:40" x14ac:dyDescent="0.2">
      <c r="A188">
        <v>1012911.7929999999</v>
      </c>
      <c r="C188" t="str">
        <f t="shared" si="4"/>
        <v>Unnamed Channel - BC-619a - S6 [W2163.0]</v>
      </c>
      <c r="E188" t="str">
        <f t="shared" si="5"/>
        <v xml:space="preserve">Fish bearing: No. Pipeline Crossing Method: Isolation if water present / Open-cut if dry or frozen to bottom. Vehicle Crossing Method: Ramp and Culvert. </v>
      </c>
      <c r="F188" t="s">
        <v>734</v>
      </c>
      <c r="G188" t="s">
        <v>734</v>
      </c>
      <c r="J188">
        <v>630003</v>
      </c>
      <c r="K188">
        <v>5486021</v>
      </c>
      <c r="L188" t="s">
        <v>1955</v>
      </c>
      <c r="M188" t="s">
        <v>2477</v>
      </c>
      <c r="O188" t="s">
        <v>2476</v>
      </c>
      <c r="P188" t="s">
        <v>1964</v>
      </c>
      <c r="Q188">
        <v>10</v>
      </c>
      <c r="R188" t="s">
        <v>1968</v>
      </c>
      <c r="S188" t="s">
        <v>1950</v>
      </c>
      <c r="T188" t="s">
        <v>1949</v>
      </c>
      <c r="U188">
        <v>1012870</v>
      </c>
      <c r="V188" t="s">
        <v>917</v>
      </c>
      <c r="W188" t="s">
        <v>1948</v>
      </c>
      <c r="X188" t="s">
        <v>1947</v>
      </c>
      <c r="Y188" t="s">
        <v>917</v>
      </c>
      <c r="Z188" t="s">
        <v>917</v>
      </c>
      <c r="AA188">
        <v>10</v>
      </c>
      <c r="AB188">
        <v>4</v>
      </c>
      <c r="AC188" t="s">
        <v>324</v>
      </c>
      <c r="AD188" t="s">
        <v>1517</v>
      </c>
      <c r="AE188" t="s">
        <v>1986</v>
      </c>
      <c r="AJ188" t="s">
        <v>1505</v>
      </c>
      <c r="AK188" t="s">
        <v>1967</v>
      </c>
    </row>
    <row r="189" spans="1:40" x14ac:dyDescent="0.2">
      <c r="A189">
        <v>1013037.353</v>
      </c>
      <c r="C189" t="str">
        <f t="shared" si="4"/>
        <v>Unnamed Channel - BC-620 - S6 [W1652.3]</v>
      </c>
      <c r="E189" t="str">
        <f t="shared" si="5"/>
        <v xml:space="preserve">Fish bearing: No. Pipeline Crossing Method: Isolation if water present / Open-cut if dry or frozen to bottom. Vehicle Crossing Method: Ramp and Culvert. </v>
      </c>
      <c r="F189" t="s">
        <v>734</v>
      </c>
      <c r="G189" t="s">
        <v>734</v>
      </c>
      <c r="J189">
        <v>630013</v>
      </c>
      <c r="K189">
        <v>5485862</v>
      </c>
      <c r="L189" t="s">
        <v>1955</v>
      </c>
      <c r="M189" t="s">
        <v>2475</v>
      </c>
      <c r="O189" t="s">
        <v>2474</v>
      </c>
      <c r="P189" t="s">
        <v>1964</v>
      </c>
      <c r="Q189">
        <v>10</v>
      </c>
      <c r="R189" t="s">
        <v>1968</v>
      </c>
      <c r="S189" t="s">
        <v>1950</v>
      </c>
      <c r="T189" t="s">
        <v>1949</v>
      </c>
      <c r="U189">
        <v>1013060</v>
      </c>
      <c r="V189" t="s">
        <v>917</v>
      </c>
      <c r="W189" t="s">
        <v>1948</v>
      </c>
      <c r="X189" t="s">
        <v>1947</v>
      </c>
      <c r="Y189" t="s">
        <v>917</v>
      </c>
      <c r="Z189" t="s">
        <v>917</v>
      </c>
      <c r="AA189">
        <v>10</v>
      </c>
      <c r="AB189">
        <v>4</v>
      </c>
      <c r="AC189" t="s">
        <v>324</v>
      </c>
      <c r="AD189" t="s">
        <v>1517</v>
      </c>
      <c r="AE189" t="s">
        <v>1986</v>
      </c>
      <c r="AJ189" t="s">
        <v>1505</v>
      </c>
      <c r="AK189" t="s">
        <v>1956</v>
      </c>
    </row>
    <row r="190" spans="1:40" x14ac:dyDescent="0.2">
      <c r="A190">
        <v>1013128.496</v>
      </c>
      <c r="C190" t="str">
        <f t="shared" si="4"/>
        <v>Unnamed Drainage - BC-620a - NCD [W5622.0]</v>
      </c>
      <c r="E190" t="str">
        <f t="shared" si="5"/>
        <v xml:space="preserve">Fish bearing: No. Pipeline Crossing Method: Isolation if water present / Open-cut if dry or frozen to bottom. Vehicle Crossing Method: Ramp and Culvert. </v>
      </c>
      <c r="F190" t="s">
        <v>734</v>
      </c>
      <c r="G190" t="s">
        <v>734</v>
      </c>
      <c r="J190">
        <v>630070</v>
      </c>
      <c r="K190">
        <v>5485799</v>
      </c>
      <c r="L190" t="s">
        <v>1955</v>
      </c>
      <c r="M190" t="s">
        <v>2473</v>
      </c>
      <c r="N190" t="s">
        <v>2472</v>
      </c>
      <c r="O190" t="s">
        <v>2471</v>
      </c>
      <c r="P190" t="s">
        <v>1952</v>
      </c>
      <c r="Q190">
        <v>0</v>
      </c>
      <c r="R190" t="s">
        <v>1951</v>
      </c>
      <c r="S190" t="s">
        <v>1950</v>
      </c>
      <c r="T190" t="s">
        <v>1949</v>
      </c>
      <c r="U190">
        <v>1013150</v>
      </c>
      <c r="V190" t="s">
        <v>917</v>
      </c>
      <c r="W190" t="s">
        <v>1948</v>
      </c>
      <c r="X190" t="s">
        <v>1947</v>
      </c>
      <c r="Y190" t="s">
        <v>917</v>
      </c>
      <c r="Z190" t="s">
        <v>917</v>
      </c>
      <c r="AA190">
        <v>0</v>
      </c>
      <c r="AB190">
        <v>0</v>
      </c>
      <c r="AC190" t="s">
        <v>324</v>
      </c>
      <c r="AD190" t="s">
        <v>1946</v>
      </c>
      <c r="AJ190" t="s">
        <v>1505</v>
      </c>
      <c r="AK190" t="s">
        <v>1943</v>
      </c>
    </row>
    <row r="191" spans="1:40" x14ac:dyDescent="0.2">
      <c r="A191">
        <v>1013206.86</v>
      </c>
      <c r="C191" t="str">
        <f t="shared" si="4"/>
        <v>Unnamed Drainage - BC-620b - NCD [W5623.0]</v>
      </c>
      <c r="E191" t="str">
        <f t="shared" si="5"/>
        <v xml:space="preserve">Fish bearing: No. Pipeline Crossing Method: Isolation if water present / Open-cut if dry or frozen to bottom. Vehicle Crossing Method: Ramp and Culvert. </v>
      </c>
      <c r="F191" t="s">
        <v>734</v>
      </c>
      <c r="G191" t="s">
        <v>734</v>
      </c>
      <c r="J191">
        <v>630102</v>
      </c>
      <c r="K191">
        <v>5485730</v>
      </c>
      <c r="L191" t="s">
        <v>1955</v>
      </c>
      <c r="M191" t="s">
        <v>2470</v>
      </c>
      <c r="N191" t="s">
        <v>2469</v>
      </c>
      <c r="O191" t="s">
        <v>2468</v>
      </c>
      <c r="P191" t="s">
        <v>1952</v>
      </c>
      <c r="Q191">
        <v>0</v>
      </c>
      <c r="R191" t="s">
        <v>1951</v>
      </c>
      <c r="S191" t="s">
        <v>1950</v>
      </c>
      <c r="T191" t="s">
        <v>1949</v>
      </c>
      <c r="U191">
        <v>1013230</v>
      </c>
      <c r="V191" t="s">
        <v>917</v>
      </c>
      <c r="W191" t="s">
        <v>1948</v>
      </c>
      <c r="X191" t="s">
        <v>1947</v>
      </c>
      <c r="Y191" t="s">
        <v>917</v>
      </c>
      <c r="Z191" t="s">
        <v>917</v>
      </c>
      <c r="AA191">
        <v>0</v>
      </c>
      <c r="AB191">
        <v>0</v>
      </c>
      <c r="AC191" t="s">
        <v>324</v>
      </c>
      <c r="AD191" t="s">
        <v>1946</v>
      </c>
      <c r="AJ191" t="s">
        <v>1505</v>
      </c>
      <c r="AK191" t="s">
        <v>1943</v>
      </c>
    </row>
    <row r="192" spans="1:40" x14ac:dyDescent="0.2">
      <c r="A192">
        <v>1013266.048</v>
      </c>
      <c r="C192" t="str">
        <f t="shared" si="4"/>
        <v>Unnamed Drainage - BC-621 - NCD [W1653.3]</v>
      </c>
      <c r="E192" t="str">
        <f t="shared" si="5"/>
        <v xml:space="preserve">Fish bearing: No. Pipeline Crossing Method: Isolation if water present / Open-cut if dry or frozen to bottom. Vehicle Crossing Method: Ramp and Culvert. </v>
      </c>
      <c r="F192" t="s">
        <v>734</v>
      </c>
      <c r="G192" t="s">
        <v>734</v>
      </c>
      <c r="J192">
        <v>630130</v>
      </c>
      <c r="K192">
        <v>5485680</v>
      </c>
      <c r="L192" t="s">
        <v>1955</v>
      </c>
      <c r="M192" t="s">
        <v>2467</v>
      </c>
      <c r="O192" t="s">
        <v>2466</v>
      </c>
      <c r="P192" t="s">
        <v>1952</v>
      </c>
      <c r="Q192">
        <v>0</v>
      </c>
      <c r="R192" t="s">
        <v>1951</v>
      </c>
      <c r="S192" t="s">
        <v>1950</v>
      </c>
      <c r="T192" t="s">
        <v>1949</v>
      </c>
      <c r="U192">
        <v>1013290</v>
      </c>
      <c r="V192" t="s">
        <v>917</v>
      </c>
      <c r="W192" t="s">
        <v>1948</v>
      </c>
      <c r="X192" t="s">
        <v>1947</v>
      </c>
      <c r="Y192" t="s">
        <v>917</v>
      </c>
      <c r="Z192" t="s">
        <v>917</v>
      </c>
      <c r="AA192">
        <v>0</v>
      </c>
      <c r="AB192">
        <v>0</v>
      </c>
      <c r="AC192" t="s">
        <v>324</v>
      </c>
      <c r="AD192" t="s">
        <v>1517</v>
      </c>
      <c r="AG192" t="s">
        <v>1945</v>
      </c>
      <c r="AH192" t="s">
        <v>1944</v>
      </c>
      <c r="AI192" s="4">
        <v>44291</v>
      </c>
      <c r="AJ192" t="s">
        <v>1505</v>
      </c>
      <c r="AK192" t="s">
        <v>1943</v>
      </c>
    </row>
    <row r="193" spans="1:37" x14ac:dyDescent="0.2">
      <c r="A193">
        <v>1013470.12</v>
      </c>
      <c r="C193" t="str">
        <f t="shared" si="4"/>
        <v>Unnamed Drainage - BC-621a - NCD [W5624.0]</v>
      </c>
      <c r="E193" t="str">
        <f t="shared" si="5"/>
        <v xml:space="preserve">Fish bearing: No. Pipeline Crossing Method: Isolation if water present / Open-cut if dry or frozen to bottom. Vehicle Crossing Method: Ramp and Culvert. </v>
      </c>
      <c r="F193" t="s">
        <v>734</v>
      </c>
      <c r="G193" t="s">
        <v>734</v>
      </c>
      <c r="J193">
        <v>630225</v>
      </c>
      <c r="K193">
        <v>5485502</v>
      </c>
      <c r="L193" t="s">
        <v>1955</v>
      </c>
      <c r="M193" t="s">
        <v>2465</v>
      </c>
      <c r="N193" t="s">
        <v>2464</v>
      </c>
      <c r="O193" t="s">
        <v>2463</v>
      </c>
      <c r="P193" t="s">
        <v>1952</v>
      </c>
      <c r="Q193">
        <v>0</v>
      </c>
      <c r="R193" t="s">
        <v>1951</v>
      </c>
      <c r="S193" t="s">
        <v>1950</v>
      </c>
      <c r="T193" t="s">
        <v>1949</v>
      </c>
      <c r="U193">
        <v>1013500</v>
      </c>
      <c r="V193" t="s">
        <v>917</v>
      </c>
      <c r="W193" t="s">
        <v>1948</v>
      </c>
      <c r="X193" t="s">
        <v>1947</v>
      </c>
      <c r="Y193" t="s">
        <v>917</v>
      </c>
      <c r="Z193" t="s">
        <v>917</v>
      </c>
      <c r="AA193">
        <v>0</v>
      </c>
      <c r="AB193">
        <v>0</v>
      </c>
      <c r="AC193" t="s">
        <v>324</v>
      </c>
      <c r="AD193" t="s">
        <v>1946</v>
      </c>
      <c r="AJ193" t="s">
        <v>1505</v>
      </c>
      <c r="AK193" t="s">
        <v>1943</v>
      </c>
    </row>
    <row r="194" spans="1:37" x14ac:dyDescent="0.2">
      <c r="A194">
        <v>1013681.532</v>
      </c>
      <c r="C194" t="str">
        <f t="shared" si="4"/>
        <v>Unnamed Drainage - BC-621b - NCD [W5625.0]</v>
      </c>
      <c r="E194" t="str">
        <f t="shared" si="5"/>
        <v xml:space="preserve">Fish bearing: No. Pipeline Crossing Method: Isolation if water present / Open-cut if dry or frozen to bottom. Vehicle Crossing Method: Ramp and Culvert. </v>
      </c>
      <c r="F194" t="s">
        <v>734</v>
      </c>
      <c r="G194" t="s">
        <v>734</v>
      </c>
      <c r="J194">
        <v>630291</v>
      </c>
      <c r="K194">
        <v>5485341</v>
      </c>
      <c r="L194" t="s">
        <v>1955</v>
      </c>
      <c r="M194" t="s">
        <v>2462</v>
      </c>
      <c r="N194" t="s">
        <v>2461</v>
      </c>
      <c r="O194" t="s">
        <v>2460</v>
      </c>
      <c r="P194" t="s">
        <v>1952</v>
      </c>
      <c r="Q194">
        <v>0</v>
      </c>
      <c r="R194" t="s">
        <v>1951</v>
      </c>
      <c r="S194" t="s">
        <v>1950</v>
      </c>
      <c r="T194" t="s">
        <v>1949</v>
      </c>
      <c r="U194">
        <v>1013690</v>
      </c>
      <c r="V194" t="s">
        <v>917</v>
      </c>
      <c r="W194" t="s">
        <v>1948</v>
      </c>
      <c r="X194" t="s">
        <v>1947</v>
      </c>
      <c r="Y194" t="s">
        <v>917</v>
      </c>
      <c r="Z194" t="s">
        <v>917</v>
      </c>
      <c r="AA194">
        <v>0</v>
      </c>
      <c r="AB194">
        <v>0</v>
      </c>
      <c r="AC194" t="s">
        <v>324</v>
      </c>
      <c r="AD194" t="s">
        <v>1946</v>
      </c>
      <c r="AE194" t="s">
        <v>1986</v>
      </c>
      <c r="AJ194" t="s">
        <v>1505</v>
      </c>
      <c r="AK194" t="s">
        <v>1943</v>
      </c>
    </row>
    <row r="195" spans="1:37" x14ac:dyDescent="0.2">
      <c r="A195">
        <v>1013748.83</v>
      </c>
      <c r="C195" t="str">
        <f t="shared" ref="C195:C258" si="6">_xlfn.CONCAT(P195," - ",M195," - ",R195," [",O195,"]")</f>
        <v>Unnamed Channel - BC-621c - S6 [W5626.0]</v>
      </c>
      <c r="E195" t="str">
        <f t="shared" ref="E195:E258" si="7">_xlfn.CONCAT(IF(ISBLANK(V195),"","Fish bearing: "&amp;V195&amp;". "),IF(ISBLANK(W195),"","Pipeline Crossing Method: "&amp;W195&amp;". "),IF(ISBLANK(X195),"","Vehicle Crossing Method: "&amp;X195&amp;". "))</f>
        <v xml:space="preserve">Fish bearing: No. Pipeline Crossing Method: Isolation if water present / Open-cut if dry or frozen to bottom. Vehicle Crossing Method: Ramp and Culvert. </v>
      </c>
      <c r="F195" t="s">
        <v>734</v>
      </c>
      <c r="G195" t="s">
        <v>734</v>
      </c>
      <c r="J195">
        <v>630286</v>
      </c>
      <c r="K195">
        <v>5485279</v>
      </c>
      <c r="L195" t="s">
        <v>1955</v>
      </c>
      <c r="M195" t="s">
        <v>2459</v>
      </c>
      <c r="N195" t="s">
        <v>2458</v>
      </c>
      <c r="O195" t="s">
        <v>2457</v>
      </c>
      <c r="P195" t="s">
        <v>1964</v>
      </c>
      <c r="Q195">
        <v>10</v>
      </c>
      <c r="R195" t="s">
        <v>1968</v>
      </c>
      <c r="S195" t="s">
        <v>1950</v>
      </c>
      <c r="T195" t="s">
        <v>1949</v>
      </c>
      <c r="U195">
        <v>1013750</v>
      </c>
      <c r="V195" t="s">
        <v>917</v>
      </c>
      <c r="W195" t="s">
        <v>1948</v>
      </c>
      <c r="X195" t="s">
        <v>1947</v>
      </c>
      <c r="Y195" t="s">
        <v>917</v>
      </c>
      <c r="Z195" t="s">
        <v>917</v>
      </c>
      <c r="AA195">
        <v>10</v>
      </c>
      <c r="AB195">
        <v>4</v>
      </c>
      <c r="AC195" t="s">
        <v>324</v>
      </c>
      <c r="AD195" t="s">
        <v>1946</v>
      </c>
      <c r="AE195" t="s">
        <v>1986</v>
      </c>
      <c r="AJ195" t="s">
        <v>1505</v>
      </c>
      <c r="AK195" t="s">
        <v>1967</v>
      </c>
    </row>
    <row r="196" spans="1:37" x14ac:dyDescent="0.2">
      <c r="A196">
        <v>1013995.8590000001</v>
      </c>
      <c r="C196" t="str">
        <f t="shared" si="6"/>
        <v>Unnamed Channel - BC-621d - S6 [W5627.0]</v>
      </c>
      <c r="E196" t="str">
        <f t="shared" si="7"/>
        <v xml:space="preserve">Fish bearing: No. Pipeline Crossing Method: Isolation if water present / Open-cut if dry or frozen to bottom. Vehicle Crossing Method: Ramp and Culvert. </v>
      </c>
      <c r="F196" t="s">
        <v>734</v>
      </c>
      <c r="G196" t="s">
        <v>734</v>
      </c>
      <c r="J196">
        <v>630208</v>
      </c>
      <c r="K196">
        <v>5485047</v>
      </c>
      <c r="L196" t="s">
        <v>1955</v>
      </c>
      <c r="M196" t="s">
        <v>2456</v>
      </c>
      <c r="N196" t="s">
        <v>2455</v>
      </c>
      <c r="O196" t="s">
        <v>2454</v>
      </c>
      <c r="P196" t="s">
        <v>1964</v>
      </c>
      <c r="Q196">
        <v>10</v>
      </c>
      <c r="R196" t="s">
        <v>1968</v>
      </c>
      <c r="S196" t="s">
        <v>1950</v>
      </c>
      <c r="T196" t="s">
        <v>1949</v>
      </c>
      <c r="U196">
        <v>1014000</v>
      </c>
      <c r="V196" t="s">
        <v>917</v>
      </c>
      <c r="W196" t="s">
        <v>1948</v>
      </c>
      <c r="X196" t="s">
        <v>1947</v>
      </c>
      <c r="Y196" t="s">
        <v>917</v>
      </c>
      <c r="Z196" t="s">
        <v>917</v>
      </c>
      <c r="AA196">
        <v>10</v>
      </c>
      <c r="AB196">
        <v>4</v>
      </c>
      <c r="AC196" t="s">
        <v>324</v>
      </c>
      <c r="AD196" t="s">
        <v>1946</v>
      </c>
      <c r="AE196" t="s">
        <v>1986</v>
      </c>
      <c r="AJ196" t="s">
        <v>1505</v>
      </c>
      <c r="AK196" t="s">
        <v>1967</v>
      </c>
    </row>
    <row r="197" spans="1:37" x14ac:dyDescent="0.2">
      <c r="A197">
        <v>1015135.421</v>
      </c>
      <c r="C197" t="str">
        <f t="shared" si="6"/>
        <v>Unnamed Channel - BC-622 - S6 [W1654.3]</v>
      </c>
      <c r="E197" t="str">
        <f t="shared" si="7"/>
        <v xml:space="preserve">Fish bearing: No. Pipeline Crossing Method: Isolation if water present / Open-cut if dry or frozen to bottom. Vehicle Crossing Method: Ramp and Culvert. </v>
      </c>
      <c r="F197" t="s">
        <v>734</v>
      </c>
      <c r="G197" t="s">
        <v>734</v>
      </c>
      <c r="J197">
        <v>629679</v>
      </c>
      <c r="K197">
        <v>5484159</v>
      </c>
      <c r="L197" t="s">
        <v>1955</v>
      </c>
      <c r="M197" t="s">
        <v>2453</v>
      </c>
      <c r="O197" t="s">
        <v>2452</v>
      </c>
      <c r="P197" t="s">
        <v>1964</v>
      </c>
      <c r="Q197">
        <v>10</v>
      </c>
      <c r="R197" t="s">
        <v>1968</v>
      </c>
      <c r="S197" t="s">
        <v>1950</v>
      </c>
      <c r="T197" t="s">
        <v>1949</v>
      </c>
      <c r="U197">
        <v>1015140</v>
      </c>
      <c r="V197" t="s">
        <v>917</v>
      </c>
      <c r="W197" t="s">
        <v>1948</v>
      </c>
      <c r="X197" t="s">
        <v>1947</v>
      </c>
      <c r="Y197" t="s">
        <v>917</v>
      </c>
      <c r="Z197" t="s">
        <v>917</v>
      </c>
      <c r="AA197">
        <v>5</v>
      </c>
      <c r="AB197">
        <v>4</v>
      </c>
      <c r="AC197" t="s">
        <v>324</v>
      </c>
      <c r="AD197" t="s">
        <v>1517</v>
      </c>
      <c r="AE197" t="s">
        <v>1986</v>
      </c>
      <c r="AJ197" t="s">
        <v>1505</v>
      </c>
      <c r="AK197" t="s">
        <v>1956</v>
      </c>
    </row>
    <row r="198" spans="1:37" x14ac:dyDescent="0.2">
      <c r="A198">
        <v>1015306.713</v>
      </c>
      <c r="C198" t="str">
        <f t="shared" si="6"/>
        <v>Unnamed Drainage - BC-622a - NCD [W5628.0]</v>
      </c>
      <c r="E198" t="str">
        <f t="shared" si="7"/>
        <v xml:space="preserve">Fish bearing: No. Pipeline Crossing Method: Isolation if water present / Open-cut if dry or frozen to bottom. Vehicle Crossing Method: Ramp and Culvert. </v>
      </c>
      <c r="F198" t="s">
        <v>734</v>
      </c>
      <c r="G198" t="s">
        <v>734</v>
      </c>
      <c r="J198">
        <v>629512</v>
      </c>
      <c r="K198">
        <v>5484189</v>
      </c>
      <c r="L198" t="s">
        <v>1955</v>
      </c>
      <c r="M198" t="s">
        <v>2451</v>
      </c>
      <c r="N198" t="s">
        <v>2450</v>
      </c>
      <c r="O198" t="s">
        <v>2449</v>
      </c>
      <c r="P198" t="s">
        <v>1952</v>
      </c>
      <c r="Q198">
        <v>0</v>
      </c>
      <c r="R198" t="s">
        <v>1951</v>
      </c>
      <c r="S198" t="s">
        <v>1950</v>
      </c>
      <c r="T198" t="s">
        <v>1949</v>
      </c>
      <c r="U198">
        <v>1015310</v>
      </c>
      <c r="V198" t="s">
        <v>917</v>
      </c>
      <c r="W198" t="s">
        <v>1948</v>
      </c>
      <c r="X198" t="s">
        <v>1947</v>
      </c>
      <c r="Y198" t="s">
        <v>917</v>
      </c>
      <c r="Z198" t="s">
        <v>917</v>
      </c>
      <c r="AA198">
        <v>0</v>
      </c>
      <c r="AB198">
        <v>0</v>
      </c>
      <c r="AC198" t="s">
        <v>324</v>
      </c>
      <c r="AD198" t="s">
        <v>1946</v>
      </c>
      <c r="AJ198" t="s">
        <v>1505</v>
      </c>
      <c r="AK198" t="s">
        <v>1943</v>
      </c>
    </row>
    <row r="199" spans="1:37" x14ac:dyDescent="0.2">
      <c r="A199">
        <v>1016065.488</v>
      </c>
      <c r="C199" t="str">
        <f t="shared" si="6"/>
        <v>Unnamed Channel - BC-623 - S6 [W1655.4]</v>
      </c>
      <c r="E199" t="str">
        <f t="shared" si="7"/>
        <v xml:space="preserve">Fish bearing: No. Pipeline Crossing Method: Isolation if water present / Open-cut if dry or frozen to bottom. Vehicle Crossing Method: Ramp and Culvert or Clear-Span Bridge. </v>
      </c>
      <c r="F199" t="s">
        <v>734</v>
      </c>
      <c r="G199" t="s">
        <v>734</v>
      </c>
      <c r="J199">
        <v>628939</v>
      </c>
      <c r="K199">
        <v>5483868</v>
      </c>
      <c r="L199" t="s">
        <v>1955</v>
      </c>
      <c r="M199" t="s">
        <v>2448</v>
      </c>
      <c r="O199" t="s">
        <v>2447</v>
      </c>
      <c r="P199" t="s">
        <v>1964</v>
      </c>
      <c r="Q199">
        <v>10</v>
      </c>
      <c r="R199" t="s">
        <v>1968</v>
      </c>
      <c r="S199" t="s">
        <v>1950</v>
      </c>
      <c r="T199" t="s">
        <v>1949</v>
      </c>
      <c r="U199">
        <v>1016060</v>
      </c>
      <c r="V199" t="s">
        <v>917</v>
      </c>
      <c r="W199" t="s">
        <v>1948</v>
      </c>
      <c r="X199" t="s">
        <v>2025</v>
      </c>
      <c r="Y199" t="s">
        <v>917</v>
      </c>
      <c r="Z199" t="s">
        <v>917</v>
      </c>
      <c r="AA199">
        <v>5</v>
      </c>
      <c r="AB199">
        <v>4</v>
      </c>
      <c r="AC199" t="s">
        <v>324</v>
      </c>
      <c r="AD199" t="s">
        <v>1517</v>
      </c>
      <c r="AE199" t="s">
        <v>1986</v>
      </c>
      <c r="AF199" t="s">
        <v>1976</v>
      </c>
      <c r="AJ199" t="s">
        <v>1505</v>
      </c>
      <c r="AK199" t="s">
        <v>1956</v>
      </c>
    </row>
    <row r="200" spans="1:37" ht="68" x14ac:dyDescent="0.2">
      <c r="A200">
        <v>1016150.227</v>
      </c>
      <c r="C200" t="str">
        <f t="shared" si="6"/>
        <v>Unnamed Channel - BC-624 - S5/S2 [W1656.5]</v>
      </c>
      <c r="E200" t="str">
        <f t="shared" si="7"/>
        <v xml:space="preserve">Fish bearing: No. Pipeline Crossing Method: Isolation with water quality monitoring (1). Vehicle Crossing Method: Existing or Clear-Span Bridge or other regulatory approved crossing method. </v>
      </c>
      <c r="F200" t="s">
        <v>734</v>
      </c>
      <c r="G200" t="s">
        <v>734</v>
      </c>
      <c r="J200">
        <v>628856</v>
      </c>
      <c r="K200">
        <v>5483865</v>
      </c>
      <c r="L200" t="s">
        <v>1955</v>
      </c>
      <c r="M200" t="s">
        <v>2446</v>
      </c>
      <c r="O200" t="s">
        <v>2445</v>
      </c>
      <c r="P200" t="s">
        <v>1964</v>
      </c>
      <c r="Q200">
        <v>10</v>
      </c>
      <c r="R200" t="s">
        <v>2045</v>
      </c>
      <c r="S200" t="s">
        <v>1996</v>
      </c>
      <c r="T200" s="5" t="s">
        <v>2137</v>
      </c>
      <c r="U200">
        <v>1016150</v>
      </c>
      <c r="V200" t="s">
        <v>917</v>
      </c>
      <c r="W200" t="s">
        <v>2044</v>
      </c>
      <c r="X200" t="s">
        <v>2435</v>
      </c>
      <c r="Y200" t="s">
        <v>917</v>
      </c>
      <c r="Z200" t="s">
        <v>917</v>
      </c>
      <c r="AA200">
        <v>5</v>
      </c>
      <c r="AB200">
        <v>4</v>
      </c>
      <c r="AC200" t="s">
        <v>324</v>
      </c>
      <c r="AD200" t="s">
        <v>1517</v>
      </c>
      <c r="AE200" t="s">
        <v>1986</v>
      </c>
      <c r="AJ200" t="s">
        <v>1505</v>
      </c>
      <c r="AK200" t="s">
        <v>1994</v>
      </c>
    </row>
    <row r="201" spans="1:37" ht="34" x14ac:dyDescent="0.2">
      <c r="A201">
        <v>1016385.318</v>
      </c>
      <c r="C201" t="str">
        <f t="shared" si="6"/>
        <v>Unnamed Channel - BC-625 - S3 [W1657.3]</v>
      </c>
      <c r="E201" t="str">
        <f t="shared" si="7"/>
        <v xml:space="preserve">Fish bearing: Yes. Pipeline Crossing Method: Trenchless (Down-The-Hole Hammer). Vehicle Crossing Method: Existing or Clear-Span Bridge or other regulatory approved crossing method. </v>
      </c>
      <c r="F201" t="s">
        <v>734</v>
      </c>
      <c r="G201" t="s">
        <v>734</v>
      </c>
      <c r="J201">
        <v>628625</v>
      </c>
      <c r="K201">
        <v>5483855</v>
      </c>
      <c r="L201" t="s">
        <v>1955</v>
      </c>
      <c r="M201" t="s">
        <v>2444</v>
      </c>
      <c r="O201" t="s">
        <v>2443</v>
      </c>
      <c r="P201" t="s">
        <v>1964</v>
      </c>
      <c r="Q201">
        <v>20</v>
      </c>
      <c r="R201" t="s">
        <v>2003</v>
      </c>
      <c r="S201" t="s">
        <v>1996</v>
      </c>
      <c r="T201" s="5" t="s">
        <v>2426</v>
      </c>
      <c r="U201">
        <v>1016380</v>
      </c>
      <c r="V201" t="s">
        <v>324</v>
      </c>
      <c r="W201" t="s">
        <v>1981</v>
      </c>
      <c r="X201" t="s">
        <v>2435</v>
      </c>
      <c r="Y201" t="s">
        <v>917</v>
      </c>
      <c r="Z201" t="s">
        <v>917</v>
      </c>
      <c r="AA201">
        <v>15</v>
      </c>
      <c r="AB201">
        <v>9</v>
      </c>
      <c r="AC201" t="s">
        <v>324</v>
      </c>
      <c r="AD201" t="s">
        <v>1517</v>
      </c>
      <c r="AE201" t="s">
        <v>1986</v>
      </c>
      <c r="AF201" t="s">
        <v>1995</v>
      </c>
      <c r="AG201" t="s">
        <v>1945</v>
      </c>
      <c r="AH201" t="s">
        <v>1944</v>
      </c>
      <c r="AI201" s="4">
        <v>44512</v>
      </c>
      <c r="AJ201" t="s">
        <v>908</v>
      </c>
      <c r="AK201" t="s">
        <v>1994</v>
      </c>
    </row>
    <row r="202" spans="1:37" x14ac:dyDescent="0.2">
      <c r="A202">
        <v>1016718.238</v>
      </c>
      <c r="C202" t="str">
        <f t="shared" si="6"/>
        <v>Unnamed Channel - BC-626 - S6 [W1658.3]</v>
      </c>
      <c r="E202" t="str">
        <f t="shared" si="7"/>
        <v xml:space="preserve">Fish bearing: No. Pipeline Crossing Method: Isolation if water present / Open-cut if dry or frozen to bottom. Vehicle Crossing Method: Ramp and Culvert. </v>
      </c>
      <c r="F202" t="s">
        <v>734</v>
      </c>
      <c r="G202" t="s">
        <v>734</v>
      </c>
      <c r="J202">
        <v>628295</v>
      </c>
      <c r="K202">
        <v>5483869</v>
      </c>
      <c r="L202" t="s">
        <v>1955</v>
      </c>
      <c r="M202" t="s">
        <v>2442</v>
      </c>
      <c r="O202" t="s">
        <v>2441</v>
      </c>
      <c r="P202" t="s">
        <v>1964</v>
      </c>
      <c r="Q202">
        <v>10</v>
      </c>
      <c r="R202" t="s">
        <v>1968</v>
      </c>
      <c r="S202" t="s">
        <v>1950</v>
      </c>
      <c r="T202" t="s">
        <v>1949</v>
      </c>
      <c r="U202">
        <v>1016720</v>
      </c>
      <c r="V202" t="s">
        <v>917</v>
      </c>
      <c r="W202" t="s">
        <v>1948</v>
      </c>
      <c r="X202" t="s">
        <v>1947</v>
      </c>
      <c r="Y202" t="s">
        <v>917</v>
      </c>
      <c r="Z202" t="s">
        <v>917</v>
      </c>
      <c r="AA202">
        <v>5</v>
      </c>
      <c r="AB202">
        <v>4</v>
      </c>
      <c r="AC202" t="s">
        <v>324</v>
      </c>
      <c r="AD202" t="s">
        <v>1517</v>
      </c>
      <c r="AE202" t="s">
        <v>1986</v>
      </c>
      <c r="AF202" t="s">
        <v>1976</v>
      </c>
      <c r="AJ202" t="s">
        <v>1505</v>
      </c>
      <c r="AK202" t="s">
        <v>1956</v>
      </c>
    </row>
    <row r="203" spans="1:37" x14ac:dyDescent="0.2">
      <c r="A203">
        <v>1016816.852</v>
      </c>
      <c r="C203" t="str">
        <f t="shared" si="6"/>
        <v>Unnamed Channel - BC-627 - S6 [W1659.3]</v>
      </c>
      <c r="E203" t="str">
        <f t="shared" si="7"/>
        <v xml:space="preserve">Fish bearing: No. Pipeline Crossing Method: Isolation if water present / Open-cut if dry or frozen to bottom. Vehicle Crossing Method: Ramp and Culvert or Clear-Span Bridge. </v>
      </c>
      <c r="F203" t="s">
        <v>734</v>
      </c>
      <c r="G203" t="s">
        <v>734</v>
      </c>
      <c r="J203">
        <v>628197</v>
      </c>
      <c r="K203">
        <v>5483880</v>
      </c>
      <c r="L203" t="s">
        <v>1955</v>
      </c>
      <c r="M203" t="s">
        <v>2440</v>
      </c>
      <c r="O203" t="s">
        <v>2439</v>
      </c>
      <c r="P203" t="s">
        <v>1964</v>
      </c>
      <c r="Q203">
        <v>10</v>
      </c>
      <c r="R203" t="s">
        <v>1968</v>
      </c>
      <c r="S203" t="s">
        <v>1950</v>
      </c>
      <c r="T203" t="s">
        <v>1949</v>
      </c>
      <c r="U203">
        <v>1016820</v>
      </c>
      <c r="V203" t="s">
        <v>917</v>
      </c>
      <c r="W203" t="s">
        <v>1948</v>
      </c>
      <c r="X203" t="s">
        <v>2025</v>
      </c>
      <c r="Y203" t="s">
        <v>917</v>
      </c>
      <c r="Z203" t="s">
        <v>917</v>
      </c>
      <c r="AA203">
        <v>5</v>
      </c>
      <c r="AB203">
        <v>4</v>
      </c>
      <c r="AC203" t="s">
        <v>324</v>
      </c>
      <c r="AD203" t="s">
        <v>1517</v>
      </c>
      <c r="AE203" t="s">
        <v>1986</v>
      </c>
      <c r="AF203" t="s">
        <v>1976</v>
      </c>
      <c r="AJ203" t="s">
        <v>1505</v>
      </c>
      <c r="AK203" t="s">
        <v>1956</v>
      </c>
    </row>
    <row r="204" spans="1:37" x14ac:dyDescent="0.2">
      <c r="A204">
        <v>1016970.198</v>
      </c>
      <c r="C204" t="str">
        <f t="shared" si="6"/>
        <v>Unnamed Channel - BC-628 - S5 [W1660.3]</v>
      </c>
      <c r="E204" t="str">
        <f t="shared" si="7"/>
        <v xml:space="preserve">Fish bearing: No. Pipeline Crossing Method: Isolation. Vehicle Crossing Method: Existing or Clear-Span Bridge or other regulatory approved crossing method. </v>
      </c>
      <c r="F204" t="s">
        <v>734</v>
      </c>
      <c r="G204" t="s">
        <v>734</v>
      </c>
      <c r="J204">
        <v>628045</v>
      </c>
      <c r="K204">
        <v>5483862</v>
      </c>
      <c r="L204" t="s">
        <v>1955</v>
      </c>
      <c r="M204" t="s">
        <v>2438</v>
      </c>
      <c r="O204" t="s">
        <v>2437</v>
      </c>
      <c r="P204" t="s">
        <v>1964</v>
      </c>
      <c r="Q204">
        <v>10</v>
      </c>
      <c r="R204" t="s">
        <v>2157</v>
      </c>
      <c r="S204" t="s">
        <v>1950</v>
      </c>
      <c r="T204" t="s">
        <v>1949</v>
      </c>
      <c r="U204">
        <v>1016970</v>
      </c>
      <c r="V204" t="s">
        <v>917</v>
      </c>
      <c r="W204" t="s">
        <v>2436</v>
      </c>
      <c r="X204" t="s">
        <v>2435</v>
      </c>
      <c r="Y204" t="s">
        <v>917</v>
      </c>
      <c r="Z204" t="s">
        <v>917</v>
      </c>
      <c r="AA204">
        <v>5</v>
      </c>
      <c r="AB204">
        <v>4</v>
      </c>
      <c r="AC204" t="s">
        <v>324</v>
      </c>
      <c r="AD204" t="s">
        <v>1517</v>
      </c>
      <c r="AE204" t="s">
        <v>1986</v>
      </c>
      <c r="AF204" t="s">
        <v>1995</v>
      </c>
      <c r="AJ204" t="s">
        <v>1505</v>
      </c>
      <c r="AK204" t="s">
        <v>2205</v>
      </c>
    </row>
    <row r="205" spans="1:37" x14ac:dyDescent="0.2">
      <c r="A205">
        <v>1017550.341</v>
      </c>
      <c r="C205" t="str">
        <f t="shared" si="6"/>
        <v>Ladner Creek - BC-629 - S2 [W1661.5]</v>
      </c>
      <c r="E205" t="str">
        <f t="shared" si="7"/>
        <v xml:space="preserve">Fish bearing: Yes. Pipeline Crossing Method: Trenchless (Down-The-Hole Hammer). Vehicle Crossing Method: Existing or Clear-Span Bridge. </v>
      </c>
      <c r="F205" t="s">
        <v>734</v>
      </c>
      <c r="G205" t="s">
        <v>734</v>
      </c>
      <c r="J205">
        <v>627490</v>
      </c>
      <c r="K205">
        <v>5483775</v>
      </c>
      <c r="L205" t="s">
        <v>1955</v>
      </c>
      <c r="M205" t="s">
        <v>2434</v>
      </c>
      <c r="O205" t="s">
        <v>2433</v>
      </c>
      <c r="P205" t="s">
        <v>2432</v>
      </c>
      <c r="Q205">
        <v>30</v>
      </c>
      <c r="R205" t="s">
        <v>1997</v>
      </c>
      <c r="S205" t="s">
        <v>1996</v>
      </c>
      <c r="T205" t="s">
        <v>1982</v>
      </c>
      <c r="U205">
        <v>1017550</v>
      </c>
      <c r="V205" t="s">
        <v>324</v>
      </c>
      <c r="W205" t="s">
        <v>1981</v>
      </c>
      <c r="X205" t="s">
        <v>2352</v>
      </c>
      <c r="Y205" t="s">
        <v>917</v>
      </c>
      <c r="Z205" t="s">
        <v>917</v>
      </c>
      <c r="AA205">
        <v>80</v>
      </c>
      <c r="AB205">
        <v>52</v>
      </c>
      <c r="AC205" t="s">
        <v>324</v>
      </c>
      <c r="AD205" t="s">
        <v>1517</v>
      </c>
      <c r="AE205" t="s">
        <v>1973</v>
      </c>
      <c r="AF205" t="s">
        <v>1995</v>
      </c>
      <c r="AJ205" t="s">
        <v>1505</v>
      </c>
      <c r="AK205" t="s">
        <v>2036</v>
      </c>
    </row>
    <row r="206" spans="1:37" x14ac:dyDescent="0.2">
      <c r="A206">
        <v>1018250.062</v>
      </c>
      <c r="C206" t="str">
        <f t="shared" si="6"/>
        <v>Unnamed Channel - BC-629a - S6 [W5629.0]</v>
      </c>
      <c r="E206" t="str">
        <f t="shared" si="7"/>
        <v xml:space="preserve">Fish bearing: No. Pipeline Crossing Method: Isolation if water present / Open-cut if dry or frozen to bottom. Vehicle Crossing Method: Ramp and Culvert. </v>
      </c>
      <c r="F206" t="s">
        <v>734</v>
      </c>
      <c r="G206" t="s">
        <v>734</v>
      </c>
      <c r="J206">
        <v>626926</v>
      </c>
      <c r="K206">
        <v>5483383</v>
      </c>
      <c r="L206" t="s">
        <v>1955</v>
      </c>
      <c r="M206" t="s">
        <v>2431</v>
      </c>
      <c r="N206" t="s">
        <v>2430</v>
      </c>
      <c r="O206" t="s">
        <v>2429</v>
      </c>
      <c r="P206" t="s">
        <v>1964</v>
      </c>
      <c r="Q206">
        <v>10</v>
      </c>
      <c r="R206" t="s">
        <v>1968</v>
      </c>
      <c r="S206" t="s">
        <v>1950</v>
      </c>
      <c r="T206" t="s">
        <v>1949</v>
      </c>
      <c r="U206">
        <v>1018250</v>
      </c>
      <c r="V206" t="s">
        <v>917</v>
      </c>
      <c r="W206" t="s">
        <v>1948</v>
      </c>
      <c r="X206" t="s">
        <v>1947</v>
      </c>
      <c r="Y206" t="s">
        <v>917</v>
      </c>
      <c r="Z206" t="s">
        <v>917</v>
      </c>
      <c r="AA206">
        <v>10</v>
      </c>
      <c r="AB206">
        <v>4</v>
      </c>
      <c r="AC206" t="s">
        <v>324</v>
      </c>
      <c r="AD206" t="s">
        <v>1946</v>
      </c>
      <c r="AE206" t="s">
        <v>1986</v>
      </c>
      <c r="AJ206" t="s">
        <v>1505</v>
      </c>
      <c r="AK206" t="s">
        <v>1967</v>
      </c>
    </row>
    <row r="207" spans="1:37" ht="34" x14ac:dyDescent="0.2">
      <c r="A207">
        <v>1018376.181</v>
      </c>
      <c r="C207" t="str">
        <f t="shared" si="6"/>
        <v>Unnamed Channel - BC-630 - S3 [W1662.3]</v>
      </c>
      <c r="E207" t="str">
        <f t="shared" si="7"/>
        <v xml:space="preserve">Fish bearing: Yes. Pipeline Crossing Method: Trenchless (Down-The-Hole Hammer). Vehicle Crossing Method: Existing or Clear-Span Bridge. </v>
      </c>
      <c r="F207" t="s">
        <v>734</v>
      </c>
      <c r="G207" t="s">
        <v>734</v>
      </c>
      <c r="J207">
        <v>626848</v>
      </c>
      <c r="K207">
        <v>5483284</v>
      </c>
      <c r="L207" t="s">
        <v>1955</v>
      </c>
      <c r="M207" t="s">
        <v>2428</v>
      </c>
      <c r="O207" t="s">
        <v>2427</v>
      </c>
      <c r="P207" t="s">
        <v>1964</v>
      </c>
      <c r="Q207">
        <v>20</v>
      </c>
      <c r="R207" t="s">
        <v>2003</v>
      </c>
      <c r="S207" t="s">
        <v>1996</v>
      </c>
      <c r="T207" s="5" t="s">
        <v>2426</v>
      </c>
      <c r="U207">
        <v>1018380</v>
      </c>
      <c r="V207" t="s">
        <v>324</v>
      </c>
      <c r="W207" t="s">
        <v>1981</v>
      </c>
      <c r="X207" t="s">
        <v>2352</v>
      </c>
      <c r="Y207" t="s">
        <v>917</v>
      </c>
      <c r="Z207" t="s">
        <v>917</v>
      </c>
      <c r="AA207">
        <v>15</v>
      </c>
      <c r="AB207">
        <v>9</v>
      </c>
      <c r="AC207" t="s">
        <v>324</v>
      </c>
      <c r="AD207" t="s">
        <v>1517</v>
      </c>
      <c r="AE207" t="s">
        <v>1986</v>
      </c>
      <c r="AF207" t="s">
        <v>1995</v>
      </c>
      <c r="AG207" t="s">
        <v>1945</v>
      </c>
      <c r="AH207" t="s">
        <v>1944</v>
      </c>
      <c r="AI207" s="4">
        <v>44512</v>
      </c>
      <c r="AJ207" t="s">
        <v>908</v>
      </c>
      <c r="AK207" t="s">
        <v>1994</v>
      </c>
    </row>
    <row r="208" spans="1:37" ht="51" x14ac:dyDescent="0.2">
      <c r="A208">
        <v>1019061.189</v>
      </c>
      <c r="C208" t="str">
        <f t="shared" si="6"/>
        <v>Coquihalla River - BC-631 - S1B [W1663.4]</v>
      </c>
      <c r="E208" t="str">
        <f t="shared" si="7"/>
        <v xml:space="preserve">Fish bearing: Yes. Pipeline Crossing Method: Isolation with fish salvage and water quality monitoring during low flow (2). Vehicle Crossing Method: Clear-Span Bridge or access both banks. </v>
      </c>
      <c r="F208" t="s">
        <v>734</v>
      </c>
      <c r="G208" t="s">
        <v>734</v>
      </c>
      <c r="J208">
        <v>626799</v>
      </c>
      <c r="K208">
        <v>5482629</v>
      </c>
      <c r="L208" t="s">
        <v>1955</v>
      </c>
      <c r="M208" t="s">
        <v>2425</v>
      </c>
      <c r="O208" t="s">
        <v>2424</v>
      </c>
      <c r="P208" t="s">
        <v>2266</v>
      </c>
      <c r="Q208">
        <v>50</v>
      </c>
      <c r="R208" t="s">
        <v>2037</v>
      </c>
      <c r="S208" t="s">
        <v>1996</v>
      </c>
      <c r="T208" s="5" t="s">
        <v>2423</v>
      </c>
      <c r="U208">
        <v>1019060</v>
      </c>
      <c r="V208" t="s">
        <v>324</v>
      </c>
      <c r="W208" t="s">
        <v>2317</v>
      </c>
      <c r="X208" t="s">
        <v>2422</v>
      </c>
      <c r="Y208" t="s">
        <v>324</v>
      </c>
      <c r="Z208" t="s">
        <v>917</v>
      </c>
      <c r="AA208" t="s">
        <v>2421</v>
      </c>
      <c r="AB208" t="s">
        <v>2420</v>
      </c>
      <c r="AC208" t="s">
        <v>324</v>
      </c>
      <c r="AD208" t="s">
        <v>1517</v>
      </c>
      <c r="AE208" t="s">
        <v>1986</v>
      </c>
      <c r="AJ208" t="s">
        <v>1505</v>
      </c>
      <c r="AK208" t="s">
        <v>2036</v>
      </c>
    </row>
    <row r="209" spans="1:40" x14ac:dyDescent="0.2">
      <c r="A209">
        <v>1019458.898</v>
      </c>
      <c r="C209" t="str">
        <f t="shared" si="6"/>
        <v>Unnamed Channel - BC-631a - S6 [W5630.0]</v>
      </c>
      <c r="E209" t="str">
        <f t="shared" si="7"/>
        <v xml:space="preserve">Fish bearing: No. Pipeline Crossing Method: Isolation if water present / Open-cut if dry or frozen to bottom. Vehicle Crossing Method: Ramp and Culvert. </v>
      </c>
      <c r="F209" t="s">
        <v>734</v>
      </c>
      <c r="G209" t="s">
        <v>734</v>
      </c>
      <c r="J209">
        <v>626941</v>
      </c>
      <c r="K209">
        <v>5482322</v>
      </c>
      <c r="L209" t="s">
        <v>1955</v>
      </c>
      <c r="M209" t="s">
        <v>2419</v>
      </c>
      <c r="N209" t="s">
        <v>2418</v>
      </c>
      <c r="O209" t="s">
        <v>2417</v>
      </c>
      <c r="P209" t="s">
        <v>1964</v>
      </c>
      <c r="Q209">
        <v>10</v>
      </c>
      <c r="R209" t="s">
        <v>1968</v>
      </c>
      <c r="S209" t="s">
        <v>1950</v>
      </c>
      <c r="T209" t="s">
        <v>1949</v>
      </c>
      <c r="U209">
        <v>1019460</v>
      </c>
      <c r="V209" t="s">
        <v>917</v>
      </c>
      <c r="W209" t="s">
        <v>1948</v>
      </c>
      <c r="X209" t="s">
        <v>1947</v>
      </c>
      <c r="Y209" t="s">
        <v>917</v>
      </c>
      <c r="Z209" t="s">
        <v>917</v>
      </c>
      <c r="AA209">
        <v>10</v>
      </c>
      <c r="AB209">
        <v>4</v>
      </c>
      <c r="AC209" t="s">
        <v>324</v>
      </c>
      <c r="AD209" t="s">
        <v>1946</v>
      </c>
      <c r="AJ209" t="s">
        <v>1505</v>
      </c>
      <c r="AK209" t="s">
        <v>1967</v>
      </c>
    </row>
    <row r="210" spans="1:40" x14ac:dyDescent="0.2">
      <c r="A210">
        <v>1020196.4</v>
      </c>
      <c r="C210" t="str">
        <f t="shared" si="6"/>
        <v>Dewdney Creek - BC-632 - S1B [W1664.4]</v>
      </c>
      <c r="E210" t="str">
        <f t="shared" si="7"/>
        <v xml:space="preserve">Fish bearing: Yes. Pipeline Crossing Method: Trenchless (Down-The-Hole Hammer). Vehicle Crossing Method: Clear-Span Bridge. </v>
      </c>
      <c r="F210" t="s">
        <v>734</v>
      </c>
      <c r="G210" t="s">
        <v>734</v>
      </c>
      <c r="J210">
        <v>626703</v>
      </c>
      <c r="K210">
        <v>5481657</v>
      </c>
      <c r="L210" t="s">
        <v>1955</v>
      </c>
      <c r="M210" t="s">
        <v>2416</v>
      </c>
      <c r="O210" t="s">
        <v>2415</v>
      </c>
      <c r="P210" t="s">
        <v>2414</v>
      </c>
      <c r="Q210">
        <v>50</v>
      </c>
      <c r="R210" t="s">
        <v>2037</v>
      </c>
      <c r="S210" t="s">
        <v>1996</v>
      </c>
      <c r="T210" t="s">
        <v>1982</v>
      </c>
      <c r="U210">
        <v>1020200</v>
      </c>
      <c r="V210" t="s">
        <v>324</v>
      </c>
      <c r="W210" t="s">
        <v>1981</v>
      </c>
      <c r="X210" t="s">
        <v>1959</v>
      </c>
      <c r="Y210" t="s">
        <v>917</v>
      </c>
      <c r="Z210" t="s">
        <v>917</v>
      </c>
      <c r="AA210">
        <v>30</v>
      </c>
      <c r="AB210">
        <v>22</v>
      </c>
      <c r="AC210" t="s">
        <v>324</v>
      </c>
      <c r="AD210" t="s">
        <v>1517</v>
      </c>
      <c r="AE210" t="s">
        <v>1986</v>
      </c>
      <c r="AF210" t="s">
        <v>1995</v>
      </c>
      <c r="AG210" t="s">
        <v>1945</v>
      </c>
      <c r="AH210" t="s">
        <v>1944</v>
      </c>
      <c r="AI210" s="4">
        <v>44468</v>
      </c>
      <c r="AJ210" t="s">
        <v>908</v>
      </c>
      <c r="AK210" t="s">
        <v>2036</v>
      </c>
    </row>
    <row r="211" spans="1:40" x14ac:dyDescent="0.2">
      <c r="A211">
        <v>1021509.5110000001</v>
      </c>
      <c r="C211" t="str">
        <f t="shared" si="6"/>
        <v>Unnamed Channel - BC-633a - S3 [W2098.1]</v>
      </c>
      <c r="E211" t="str">
        <f t="shared" si="7"/>
        <v xml:space="preserve">Fish bearing: Yes. Pipeline Crossing Method: Isolation with fish salvage and water quality monitoring if flowing / Open-cut if dry or frozen to bottom. Vehicle Crossing Method: Ramp and Culvert or Clear-Span Bridge. </v>
      </c>
      <c r="F211" t="s">
        <v>734</v>
      </c>
      <c r="G211" t="s">
        <v>734</v>
      </c>
      <c r="J211">
        <v>626576</v>
      </c>
      <c r="K211">
        <v>5480377</v>
      </c>
      <c r="L211" t="s">
        <v>1955</v>
      </c>
      <c r="M211" t="s">
        <v>2413</v>
      </c>
      <c r="O211" t="s">
        <v>2412</v>
      </c>
      <c r="P211" t="s">
        <v>1964</v>
      </c>
      <c r="Q211">
        <v>20</v>
      </c>
      <c r="R211" t="s">
        <v>2003</v>
      </c>
      <c r="S211" t="s">
        <v>1950</v>
      </c>
      <c r="T211" t="s">
        <v>1949</v>
      </c>
      <c r="U211">
        <v>1021510</v>
      </c>
      <c r="V211" t="s">
        <v>324</v>
      </c>
      <c r="W211" t="s">
        <v>2411</v>
      </c>
      <c r="X211" t="s">
        <v>2025</v>
      </c>
      <c r="Y211" t="s">
        <v>324</v>
      </c>
      <c r="Z211" t="s">
        <v>917</v>
      </c>
      <c r="AA211">
        <v>15</v>
      </c>
      <c r="AB211">
        <v>9</v>
      </c>
      <c r="AC211" t="s">
        <v>324</v>
      </c>
      <c r="AD211" t="s">
        <v>1517</v>
      </c>
      <c r="AE211" t="s">
        <v>1986</v>
      </c>
      <c r="AJ211" t="s">
        <v>1505</v>
      </c>
      <c r="AK211" t="s">
        <v>1956</v>
      </c>
    </row>
    <row r="212" spans="1:40" x14ac:dyDescent="0.2">
      <c r="A212">
        <v>1021560.142</v>
      </c>
      <c r="C212" t="str">
        <f t="shared" si="6"/>
        <v>Unnamed Channel - BC-633b - S3 [W2099.1]</v>
      </c>
      <c r="E212" t="str">
        <f t="shared" si="7"/>
        <v xml:space="preserve">Fish bearing: Yes. Pipeline Crossing Method: Isolation with fish salvage and water quality monitoring if flowing (1) / Open-cut if dry or frozen to bottom. Vehicle Crossing Method: Clear-Span Bridge or other regulatory approved crossing method. </v>
      </c>
      <c r="F212" t="s">
        <v>734</v>
      </c>
      <c r="G212" t="s">
        <v>734</v>
      </c>
      <c r="J212">
        <v>626568</v>
      </c>
      <c r="K212">
        <v>5480327</v>
      </c>
      <c r="L212" t="s">
        <v>1955</v>
      </c>
      <c r="M212" t="s">
        <v>2410</v>
      </c>
      <c r="O212" t="s">
        <v>2409</v>
      </c>
      <c r="P212" t="s">
        <v>1964</v>
      </c>
      <c r="Q212">
        <v>20</v>
      </c>
      <c r="R212" t="s">
        <v>2003</v>
      </c>
      <c r="S212" t="s">
        <v>1950</v>
      </c>
      <c r="T212" t="s">
        <v>1949</v>
      </c>
      <c r="U212">
        <v>1021560</v>
      </c>
      <c r="V212" t="s">
        <v>324</v>
      </c>
      <c r="W212" t="s">
        <v>2356</v>
      </c>
      <c r="X212" t="s">
        <v>1987</v>
      </c>
      <c r="Y212" t="s">
        <v>324</v>
      </c>
      <c r="Z212" t="s">
        <v>917</v>
      </c>
      <c r="AA212">
        <v>15</v>
      </c>
      <c r="AB212">
        <v>9</v>
      </c>
      <c r="AC212" t="s">
        <v>324</v>
      </c>
      <c r="AD212" t="s">
        <v>1517</v>
      </c>
      <c r="AE212" t="s">
        <v>1986</v>
      </c>
      <c r="AG212" t="s">
        <v>1945</v>
      </c>
      <c r="AH212" t="s">
        <v>1944</v>
      </c>
      <c r="AI212" s="4">
        <v>44512</v>
      </c>
      <c r="AJ212" t="s">
        <v>908</v>
      </c>
      <c r="AK212" t="s">
        <v>1956</v>
      </c>
    </row>
    <row r="213" spans="1:40" x14ac:dyDescent="0.2">
      <c r="A213">
        <v>1021638.399</v>
      </c>
      <c r="C213" t="str">
        <f t="shared" si="6"/>
        <v>Unnamed Channel - BC-633c - S3* [W5960.0]</v>
      </c>
      <c r="E213" t="str">
        <f t="shared" si="7"/>
        <v xml:space="preserve">Fish bearing: Yes. Pipeline Crossing Method: Isolation with fish salvage if flowing / Open-cut if dry or frozen to bottom. Vehicle Crossing Method: Clear-Span Bridge or other regulatory approved crossing method. </v>
      </c>
      <c r="F213" t="s">
        <v>734</v>
      </c>
      <c r="G213" t="s">
        <v>734</v>
      </c>
      <c r="J213">
        <v>626550</v>
      </c>
      <c r="K213">
        <v>5480253</v>
      </c>
      <c r="L213" t="s">
        <v>1955</v>
      </c>
      <c r="M213" t="s">
        <v>2408</v>
      </c>
      <c r="N213" t="s">
        <v>2407</v>
      </c>
      <c r="O213" t="s">
        <v>2406</v>
      </c>
      <c r="P213" t="s">
        <v>1964</v>
      </c>
      <c r="Q213">
        <v>20</v>
      </c>
      <c r="R213" t="s">
        <v>2405</v>
      </c>
      <c r="S213" t="s">
        <v>1950</v>
      </c>
      <c r="T213" t="s">
        <v>1949</v>
      </c>
      <c r="U213">
        <v>1021640</v>
      </c>
      <c r="V213" t="s">
        <v>324</v>
      </c>
      <c r="W213" t="s">
        <v>2404</v>
      </c>
      <c r="X213" t="s">
        <v>1987</v>
      </c>
      <c r="Y213" t="s">
        <v>324</v>
      </c>
      <c r="Z213" t="s">
        <v>917</v>
      </c>
      <c r="AA213">
        <v>15</v>
      </c>
      <c r="AB213">
        <v>9</v>
      </c>
      <c r="AC213" t="s">
        <v>324</v>
      </c>
      <c r="AD213" t="s">
        <v>1517</v>
      </c>
      <c r="AE213" t="s">
        <v>986</v>
      </c>
      <c r="AJ213" t="s">
        <v>1505</v>
      </c>
      <c r="AK213" t="s">
        <v>1956</v>
      </c>
    </row>
    <row r="214" spans="1:40" ht="34" x14ac:dyDescent="0.2">
      <c r="A214">
        <v>1021787.129</v>
      </c>
      <c r="C214" t="str">
        <f t="shared" si="6"/>
        <v>Karen Creek - BC-634 - S2 [W1666.4]</v>
      </c>
      <c r="E214" t="str">
        <f t="shared" si="7"/>
        <v xml:space="preserve">Fish bearing: Yes. Pipeline Crossing Method: Isolation with fish salvage and water quality monitoring (1). Vehicle Crossing Method: Clear-Span Bridge. </v>
      </c>
      <c r="F214" t="s">
        <v>734</v>
      </c>
      <c r="G214" t="s">
        <v>734</v>
      </c>
      <c r="J214">
        <v>626469</v>
      </c>
      <c r="K214">
        <v>5480133</v>
      </c>
      <c r="L214" t="s">
        <v>1955</v>
      </c>
      <c r="M214" t="s">
        <v>2403</v>
      </c>
      <c r="O214" t="s">
        <v>2402</v>
      </c>
      <c r="P214" t="s">
        <v>2401</v>
      </c>
      <c r="Q214">
        <v>30</v>
      </c>
      <c r="R214" t="s">
        <v>1997</v>
      </c>
      <c r="S214" t="s">
        <v>1996</v>
      </c>
      <c r="T214" s="5" t="s">
        <v>2318</v>
      </c>
      <c r="U214">
        <v>1021790</v>
      </c>
      <c r="V214" t="s">
        <v>324</v>
      </c>
      <c r="W214" t="s">
        <v>1960</v>
      </c>
      <c r="X214" t="s">
        <v>1959</v>
      </c>
      <c r="Y214" t="s">
        <v>324</v>
      </c>
      <c r="Z214" t="s">
        <v>917</v>
      </c>
      <c r="AA214">
        <v>20</v>
      </c>
      <c r="AB214">
        <v>13</v>
      </c>
      <c r="AC214" t="s">
        <v>324</v>
      </c>
      <c r="AD214" t="s">
        <v>1517</v>
      </c>
      <c r="AE214" t="s">
        <v>1986</v>
      </c>
      <c r="AJ214" t="s">
        <v>1505</v>
      </c>
      <c r="AK214" t="s">
        <v>2205</v>
      </c>
    </row>
    <row r="215" spans="1:40" x14ac:dyDescent="0.2">
      <c r="A215">
        <v>1021881.59</v>
      </c>
      <c r="C215" t="str">
        <f t="shared" si="6"/>
        <v>Unnamed Drainage - BC-634a - NCD [W2100.1]</v>
      </c>
      <c r="E215" t="str">
        <f t="shared" si="7"/>
        <v xml:space="preserve">Fish bearing: No. Pipeline Crossing Method: Isolation if water present / Open-cut if dry or frozen to bottom. Vehicle Crossing Method: Ramp and Culvert. </v>
      </c>
      <c r="F215" t="s">
        <v>734</v>
      </c>
      <c r="G215" t="s">
        <v>734</v>
      </c>
      <c r="J215">
        <v>626532</v>
      </c>
      <c r="K215">
        <v>5480071</v>
      </c>
      <c r="L215" t="s">
        <v>1955</v>
      </c>
      <c r="M215" t="s">
        <v>2400</v>
      </c>
      <c r="O215" t="s">
        <v>2399</v>
      </c>
      <c r="P215" t="s">
        <v>1952</v>
      </c>
      <c r="Q215">
        <v>0</v>
      </c>
      <c r="R215" t="s">
        <v>1951</v>
      </c>
      <c r="S215" t="s">
        <v>1950</v>
      </c>
      <c r="T215" t="s">
        <v>1949</v>
      </c>
      <c r="U215">
        <v>1021880</v>
      </c>
      <c r="V215" t="s">
        <v>917</v>
      </c>
      <c r="W215" t="s">
        <v>1948</v>
      </c>
      <c r="X215" t="s">
        <v>1947</v>
      </c>
      <c r="Y215" t="s">
        <v>917</v>
      </c>
      <c r="Z215" t="s">
        <v>917</v>
      </c>
      <c r="AA215">
        <v>0</v>
      </c>
      <c r="AB215">
        <v>0</v>
      </c>
      <c r="AC215" t="s">
        <v>324</v>
      </c>
      <c r="AD215" t="s">
        <v>1517</v>
      </c>
      <c r="AF215" t="s">
        <v>1976</v>
      </c>
      <c r="AJ215" t="s">
        <v>1505</v>
      </c>
      <c r="AK215" t="s">
        <v>1943</v>
      </c>
    </row>
    <row r="216" spans="1:40" x14ac:dyDescent="0.2">
      <c r="A216">
        <v>1022106.314</v>
      </c>
      <c r="C216" t="str">
        <f t="shared" si="6"/>
        <v>Unnamed Drainage - BC-634b - NCD [W5631.0]</v>
      </c>
      <c r="E216" t="str">
        <f t="shared" si="7"/>
        <v xml:space="preserve">Fish bearing: No. Pipeline Crossing Method: Isolation if water present / Open-cut if dry or frozen to bottom. Vehicle Crossing Method: Ramp and Culvert. </v>
      </c>
      <c r="F216" t="s">
        <v>734</v>
      </c>
      <c r="G216" t="s">
        <v>734</v>
      </c>
      <c r="J216">
        <v>626452</v>
      </c>
      <c r="K216">
        <v>5479881</v>
      </c>
      <c r="L216" t="s">
        <v>1955</v>
      </c>
      <c r="M216" t="s">
        <v>2398</v>
      </c>
      <c r="N216" t="s">
        <v>2397</v>
      </c>
      <c r="O216" t="s">
        <v>2396</v>
      </c>
      <c r="P216" t="s">
        <v>1952</v>
      </c>
      <c r="Q216">
        <v>0</v>
      </c>
      <c r="R216" t="s">
        <v>1951</v>
      </c>
      <c r="S216" t="s">
        <v>1950</v>
      </c>
      <c r="T216" t="s">
        <v>1949</v>
      </c>
      <c r="U216">
        <v>1022110</v>
      </c>
      <c r="V216" t="s">
        <v>917</v>
      </c>
      <c r="W216" t="s">
        <v>1948</v>
      </c>
      <c r="X216" t="s">
        <v>1947</v>
      </c>
      <c r="Y216" t="s">
        <v>917</v>
      </c>
      <c r="Z216" t="s">
        <v>917</v>
      </c>
      <c r="AA216">
        <v>0</v>
      </c>
      <c r="AB216">
        <v>0</v>
      </c>
      <c r="AC216" t="s">
        <v>324</v>
      </c>
      <c r="AD216" t="s">
        <v>1946</v>
      </c>
      <c r="AJ216" t="s">
        <v>1505</v>
      </c>
      <c r="AK216" t="s">
        <v>1943</v>
      </c>
    </row>
    <row r="217" spans="1:40" x14ac:dyDescent="0.2">
      <c r="A217">
        <v>1022329.6189999999</v>
      </c>
      <c r="C217" t="str">
        <f t="shared" si="6"/>
        <v>Unnamed Drainage - BC-634c - NCD [W5632.0]</v>
      </c>
      <c r="E217" t="str">
        <f t="shared" si="7"/>
        <v xml:space="preserve">Fish bearing: No. Pipeline Crossing Method: Isolation if water present / Open-cut if dry or frozen to bottom. Vehicle Crossing Method: Ramp and Culvert. </v>
      </c>
      <c r="F217" t="s">
        <v>734</v>
      </c>
      <c r="G217" t="s">
        <v>734</v>
      </c>
      <c r="J217">
        <v>626501</v>
      </c>
      <c r="K217">
        <v>5479666</v>
      </c>
      <c r="L217" t="s">
        <v>1955</v>
      </c>
      <c r="M217" t="s">
        <v>2395</v>
      </c>
      <c r="N217" t="s">
        <v>2394</v>
      </c>
      <c r="O217" t="s">
        <v>2393</v>
      </c>
      <c r="P217" t="s">
        <v>1952</v>
      </c>
      <c r="Q217">
        <v>0</v>
      </c>
      <c r="R217" t="s">
        <v>1951</v>
      </c>
      <c r="S217" t="s">
        <v>1950</v>
      </c>
      <c r="T217" t="s">
        <v>1949</v>
      </c>
      <c r="U217">
        <v>1022330</v>
      </c>
      <c r="V217" t="s">
        <v>917</v>
      </c>
      <c r="W217" t="s">
        <v>1948</v>
      </c>
      <c r="X217" t="s">
        <v>1947</v>
      </c>
      <c r="Y217" t="s">
        <v>917</v>
      </c>
      <c r="Z217" t="s">
        <v>917</v>
      </c>
      <c r="AA217">
        <v>0</v>
      </c>
      <c r="AB217">
        <v>0</v>
      </c>
      <c r="AC217" t="s">
        <v>324</v>
      </c>
      <c r="AD217" t="s">
        <v>1946</v>
      </c>
      <c r="AJ217" t="s">
        <v>1505</v>
      </c>
      <c r="AK217" t="s">
        <v>1943</v>
      </c>
    </row>
    <row r="218" spans="1:40" x14ac:dyDescent="0.2">
      <c r="A218">
        <v>1022421.4620000001</v>
      </c>
      <c r="C218" t="str">
        <f t="shared" si="6"/>
        <v>Unnamed Drainage - BC-634d - NCD [W5633.0]</v>
      </c>
      <c r="E218" t="str">
        <f t="shared" si="7"/>
        <v xml:space="preserve">Fish bearing: No. Pipeline Crossing Method: Isolation if water present / Open-cut if dry or frozen to bottom. Vehicle Crossing Method: Ramp and Culvert. </v>
      </c>
      <c r="F218" t="s">
        <v>734</v>
      </c>
      <c r="G218" t="s">
        <v>734</v>
      </c>
      <c r="J218">
        <v>626448</v>
      </c>
      <c r="K218">
        <v>5479597</v>
      </c>
      <c r="L218" t="s">
        <v>1955</v>
      </c>
      <c r="M218" t="s">
        <v>2392</v>
      </c>
      <c r="N218" t="s">
        <v>2391</v>
      </c>
      <c r="O218" t="s">
        <v>2390</v>
      </c>
      <c r="P218" t="s">
        <v>1952</v>
      </c>
      <c r="Q218">
        <v>0</v>
      </c>
      <c r="R218" t="s">
        <v>1951</v>
      </c>
      <c r="S218" t="s">
        <v>1950</v>
      </c>
      <c r="T218" t="s">
        <v>1949</v>
      </c>
      <c r="U218">
        <v>1022420</v>
      </c>
      <c r="V218" t="s">
        <v>917</v>
      </c>
      <c r="W218" t="s">
        <v>1948</v>
      </c>
      <c r="X218" t="s">
        <v>1947</v>
      </c>
      <c r="Y218" t="s">
        <v>917</v>
      </c>
      <c r="Z218" t="s">
        <v>917</v>
      </c>
      <c r="AA218">
        <v>0</v>
      </c>
      <c r="AB218">
        <v>0</v>
      </c>
      <c r="AC218" t="s">
        <v>324</v>
      </c>
      <c r="AD218" t="s">
        <v>1946</v>
      </c>
      <c r="AJ218" t="s">
        <v>1505</v>
      </c>
      <c r="AK218" t="s">
        <v>1943</v>
      </c>
    </row>
    <row r="219" spans="1:40" x14ac:dyDescent="0.2">
      <c r="A219">
        <v>1022503.559</v>
      </c>
      <c r="C219" t="str">
        <f t="shared" si="6"/>
        <v>Unnamed Channel - BC-634e - S6 [W5634.0]</v>
      </c>
      <c r="E219" t="str">
        <f t="shared" si="7"/>
        <v xml:space="preserve">Fish bearing: No. Pipeline Crossing Method: Isolation if water present / Open-cut if dry or frozen to bottom. Vehicle Crossing Method: Ramp and Culvert. </v>
      </c>
      <c r="F219" t="s">
        <v>734</v>
      </c>
      <c r="G219" t="s">
        <v>734</v>
      </c>
      <c r="J219">
        <v>626380</v>
      </c>
      <c r="K219">
        <v>5479551</v>
      </c>
      <c r="L219" t="s">
        <v>1955</v>
      </c>
      <c r="M219" t="s">
        <v>2389</v>
      </c>
      <c r="N219" t="s">
        <v>2388</v>
      </c>
      <c r="O219" t="s">
        <v>2387</v>
      </c>
      <c r="P219" t="s">
        <v>1964</v>
      </c>
      <c r="Q219">
        <v>10</v>
      </c>
      <c r="R219" t="s">
        <v>1968</v>
      </c>
      <c r="S219" t="s">
        <v>1950</v>
      </c>
      <c r="T219" t="s">
        <v>1949</v>
      </c>
      <c r="U219">
        <v>1022500</v>
      </c>
      <c r="V219" t="s">
        <v>917</v>
      </c>
      <c r="W219" t="s">
        <v>1948</v>
      </c>
      <c r="X219" t="s">
        <v>1947</v>
      </c>
      <c r="Y219" t="s">
        <v>917</v>
      </c>
      <c r="Z219" t="s">
        <v>917</v>
      </c>
      <c r="AA219">
        <v>10</v>
      </c>
      <c r="AB219">
        <v>4</v>
      </c>
      <c r="AC219" t="s">
        <v>324</v>
      </c>
      <c r="AD219" t="s">
        <v>1946</v>
      </c>
      <c r="AE219" t="s">
        <v>1986</v>
      </c>
      <c r="AJ219" t="s">
        <v>1505</v>
      </c>
      <c r="AK219" t="s">
        <v>1967</v>
      </c>
    </row>
    <row r="220" spans="1:40" x14ac:dyDescent="0.2">
      <c r="A220">
        <v>1022645.194</v>
      </c>
      <c r="C220" t="str">
        <f t="shared" si="6"/>
        <v>Unnamed Channel - BC-634f - S6 [W5635.0]</v>
      </c>
      <c r="E220" t="str">
        <f t="shared" si="7"/>
        <v xml:space="preserve">Fish bearing: No. Pipeline Crossing Method: Isolation if water present / Open-cut if dry or frozen to bottom. Vehicle Crossing Method: Ramp and Culvert. </v>
      </c>
      <c r="F220" t="s">
        <v>734</v>
      </c>
      <c r="G220" t="s">
        <v>734</v>
      </c>
      <c r="J220">
        <v>626265</v>
      </c>
      <c r="K220">
        <v>5479469</v>
      </c>
      <c r="L220" t="s">
        <v>1955</v>
      </c>
      <c r="M220" t="s">
        <v>2386</v>
      </c>
      <c r="N220" t="s">
        <v>2385</v>
      </c>
      <c r="O220" t="s">
        <v>2384</v>
      </c>
      <c r="P220" t="s">
        <v>1964</v>
      </c>
      <c r="Q220">
        <v>10</v>
      </c>
      <c r="R220" t="s">
        <v>1968</v>
      </c>
      <c r="S220" t="s">
        <v>1950</v>
      </c>
      <c r="T220" t="s">
        <v>1949</v>
      </c>
      <c r="U220">
        <v>1022650</v>
      </c>
      <c r="V220" t="s">
        <v>917</v>
      </c>
      <c r="W220" t="s">
        <v>1948</v>
      </c>
      <c r="X220" t="s">
        <v>1947</v>
      </c>
      <c r="Y220" t="s">
        <v>917</v>
      </c>
      <c r="Z220" t="s">
        <v>917</v>
      </c>
      <c r="AA220">
        <v>10</v>
      </c>
      <c r="AB220">
        <v>4</v>
      </c>
      <c r="AC220" t="s">
        <v>324</v>
      </c>
      <c r="AD220" t="s">
        <v>1946</v>
      </c>
      <c r="AE220" t="s">
        <v>1986</v>
      </c>
      <c r="AJ220" t="s">
        <v>1505</v>
      </c>
      <c r="AK220" t="s">
        <v>2327</v>
      </c>
    </row>
    <row r="221" spans="1:40" x14ac:dyDescent="0.2">
      <c r="A221">
        <v>1022743.8370000001</v>
      </c>
      <c r="C221" t="str">
        <f t="shared" si="6"/>
        <v>Unnamed Drainage - BC-634g - NCD [W5636.0]</v>
      </c>
      <c r="E221" t="str">
        <f t="shared" si="7"/>
        <v xml:space="preserve">Fish bearing: No. Pipeline Crossing Method: Isolation if water present / Open-cut if dry or frozen to bottom. Vehicle Crossing Method: Ramp and Culvert. </v>
      </c>
      <c r="F221" t="s">
        <v>734</v>
      </c>
      <c r="G221" t="s">
        <v>734</v>
      </c>
      <c r="J221">
        <v>626209</v>
      </c>
      <c r="K221">
        <v>5479390</v>
      </c>
      <c r="L221" t="s">
        <v>1955</v>
      </c>
      <c r="M221" t="s">
        <v>2383</v>
      </c>
      <c r="N221" t="s">
        <v>2382</v>
      </c>
      <c r="O221" t="s">
        <v>2381</v>
      </c>
      <c r="P221" t="s">
        <v>1952</v>
      </c>
      <c r="Q221">
        <v>0</v>
      </c>
      <c r="R221" t="s">
        <v>1951</v>
      </c>
      <c r="S221" t="s">
        <v>1950</v>
      </c>
      <c r="T221" t="s">
        <v>1949</v>
      </c>
      <c r="U221">
        <v>1022740</v>
      </c>
      <c r="V221" t="s">
        <v>917</v>
      </c>
      <c r="W221" t="s">
        <v>1948</v>
      </c>
      <c r="X221" t="s">
        <v>1947</v>
      </c>
      <c r="Y221" t="s">
        <v>917</v>
      </c>
      <c r="Z221" t="s">
        <v>917</v>
      </c>
      <c r="AA221">
        <v>0</v>
      </c>
      <c r="AB221">
        <v>0</v>
      </c>
      <c r="AC221" t="s">
        <v>324</v>
      </c>
      <c r="AD221" t="s">
        <v>1946</v>
      </c>
      <c r="AJ221" t="s">
        <v>1505</v>
      </c>
      <c r="AK221" t="s">
        <v>1943</v>
      </c>
    </row>
    <row r="222" spans="1:40" x14ac:dyDescent="0.2">
      <c r="A222">
        <v>1022790.397</v>
      </c>
      <c r="C222" t="str">
        <f t="shared" si="6"/>
        <v>Unnamed Drainage - BC-634h - NCD [W5637.0]</v>
      </c>
      <c r="E222" t="str">
        <f t="shared" si="7"/>
        <v xml:space="preserve">Fish bearing: No. Pipeline Crossing Method: Isolation if water present / Open-cut if dry or frozen to bottom. Vehicle Crossing Method: Ramp and Culvert. </v>
      </c>
      <c r="F222" t="s">
        <v>734</v>
      </c>
      <c r="G222" t="s">
        <v>734</v>
      </c>
      <c r="J222">
        <v>626169</v>
      </c>
      <c r="K222">
        <v>5479366</v>
      </c>
      <c r="L222" t="s">
        <v>1955</v>
      </c>
      <c r="M222" t="s">
        <v>2380</v>
      </c>
      <c r="N222" t="s">
        <v>2379</v>
      </c>
      <c r="O222" t="s">
        <v>2378</v>
      </c>
      <c r="P222" t="s">
        <v>1952</v>
      </c>
      <c r="Q222">
        <v>0</v>
      </c>
      <c r="R222" t="s">
        <v>1951</v>
      </c>
      <c r="S222" t="s">
        <v>1950</v>
      </c>
      <c r="T222" t="s">
        <v>1949</v>
      </c>
      <c r="U222">
        <v>1022790</v>
      </c>
      <c r="V222" t="s">
        <v>917</v>
      </c>
      <c r="W222" t="s">
        <v>1948</v>
      </c>
      <c r="X222" t="s">
        <v>1947</v>
      </c>
      <c r="Y222" t="s">
        <v>917</v>
      </c>
      <c r="Z222" t="s">
        <v>917</v>
      </c>
      <c r="AA222">
        <v>0</v>
      </c>
      <c r="AB222">
        <v>0</v>
      </c>
      <c r="AC222" t="s">
        <v>324</v>
      </c>
      <c r="AD222" t="s">
        <v>1946</v>
      </c>
      <c r="AJ222" t="s">
        <v>1505</v>
      </c>
      <c r="AK222" t="s">
        <v>1943</v>
      </c>
    </row>
    <row r="223" spans="1:40" x14ac:dyDescent="0.2">
      <c r="A223">
        <v>1022833.355</v>
      </c>
      <c r="C223" t="str">
        <f t="shared" si="6"/>
        <v>Unnamed Drainage - BC-634i - NCD [W5638.0]</v>
      </c>
      <c r="E223" t="str">
        <f t="shared" si="7"/>
        <v xml:space="preserve">Fish bearing: No. Pipeline Crossing Method: Trenchless (Down-The-Hole Hammer). Vehicle Crossing Method: Ramp and Culvert. </v>
      </c>
      <c r="F223" t="s">
        <v>734</v>
      </c>
      <c r="G223" t="s">
        <v>734</v>
      </c>
      <c r="J223">
        <v>626138</v>
      </c>
      <c r="K223">
        <v>5479336</v>
      </c>
      <c r="L223" t="s">
        <v>1955</v>
      </c>
      <c r="M223" t="s">
        <v>2377</v>
      </c>
      <c r="N223" t="s">
        <v>2376</v>
      </c>
      <c r="O223" t="s">
        <v>2375</v>
      </c>
      <c r="P223" t="s">
        <v>1952</v>
      </c>
      <c r="Q223">
        <v>0</v>
      </c>
      <c r="R223" t="s">
        <v>1951</v>
      </c>
      <c r="S223" t="s">
        <v>1950</v>
      </c>
      <c r="T223" t="s">
        <v>1982</v>
      </c>
      <c r="U223">
        <v>1022830</v>
      </c>
      <c r="V223" t="s">
        <v>917</v>
      </c>
      <c r="W223" t="s">
        <v>1981</v>
      </c>
      <c r="X223" t="s">
        <v>1947</v>
      </c>
      <c r="Y223" t="s">
        <v>917</v>
      </c>
      <c r="Z223" t="s">
        <v>917</v>
      </c>
      <c r="AA223">
        <v>0</v>
      </c>
      <c r="AB223">
        <v>0</v>
      </c>
      <c r="AC223" t="s">
        <v>324</v>
      </c>
      <c r="AD223" t="s">
        <v>1946</v>
      </c>
      <c r="AJ223" t="s">
        <v>1505</v>
      </c>
      <c r="AK223" t="s">
        <v>1943</v>
      </c>
    </row>
    <row r="224" spans="1:40" ht="34" x14ac:dyDescent="0.2">
      <c r="A224">
        <v>1022880.863</v>
      </c>
      <c r="C224" t="str">
        <f t="shared" si="6"/>
        <v>Unnamed Channel - BC-635 - S3 [W1667.4]</v>
      </c>
      <c r="E224" t="str">
        <f t="shared" si="7"/>
        <v xml:space="preserve">Fish bearing: Yes. Pipeline Crossing Method: Trenchless (Down-The-Hole Hammer). Vehicle Crossing Method: Clear-Span Bridge. </v>
      </c>
      <c r="F224" t="s">
        <v>734</v>
      </c>
      <c r="G224" t="s">
        <v>734</v>
      </c>
      <c r="J224">
        <v>626107</v>
      </c>
      <c r="K224">
        <v>5479300</v>
      </c>
      <c r="L224" t="s">
        <v>1955</v>
      </c>
      <c r="M224" t="s">
        <v>2374</v>
      </c>
      <c r="O224" t="s">
        <v>2373</v>
      </c>
      <c r="P224" t="s">
        <v>1964</v>
      </c>
      <c r="Q224">
        <v>20</v>
      </c>
      <c r="R224" t="s">
        <v>2003</v>
      </c>
      <c r="S224" t="s">
        <v>1996</v>
      </c>
      <c r="T224" s="5" t="s">
        <v>2372</v>
      </c>
      <c r="U224">
        <v>1022880</v>
      </c>
      <c r="V224" t="s">
        <v>324</v>
      </c>
      <c r="W224" t="s">
        <v>1981</v>
      </c>
      <c r="X224" t="s">
        <v>1959</v>
      </c>
      <c r="Y224" t="s">
        <v>917</v>
      </c>
      <c r="Z224" t="s">
        <v>917</v>
      </c>
      <c r="AA224">
        <v>15</v>
      </c>
      <c r="AB224">
        <v>9</v>
      </c>
      <c r="AC224" t="s">
        <v>324</v>
      </c>
      <c r="AD224" t="s">
        <v>1517</v>
      </c>
      <c r="AE224" t="s">
        <v>1986</v>
      </c>
      <c r="AF224" t="s">
        <v>1995</v>
      </c>
      <c r="AG224" t="s">
        <v>1945</v>
      </c>
      <c r="AH224" t="s">
        <v>1944</v>
      </c>
      <c r="AI224" s="4">
        <v>44512</v>
      </c>
      <c r="AJ224" t="s">
        <v>908</v>
      </c>
      <c r="AK224" t="s">
        <v>2205</v>
      </c>
      <c r="AL224" t="s">
        <v>986</v>
      </c>
      <c r="AM224" t="s">
        <v>2371</v>
      </c>
      <c r="AN224" s="4">
        <v>44426</v>
      </c>
    </row>
    <row r="225" spans="1:37" x14ac:dyDescent="0.2">
      <c r="A225">
        <v>1022934.77</v>
      </c>
      <c r="C225" t="str">
        <f t="shared" si="6"/>
        <v>Unnamed Drainage - BC-635.1 - NCD [W5639.0]</v>
      </c>
      <c r="E225" t="str">
        <f t="shared" si="7"/>
        <v xml:space="preserve">Fish bearing: No. Pipeline Crossing Method: Trenchless (Down-The-Hole Hammer). Vehicle Crossing Method: Ramp and Culvert. </v>
      </c>
      <c r="F225" t="s">
        <v>734</v>
      </c>
      <c r="G225" t="s">
        <v>734</v>
      </c>
      <c r="J225">
        <v>626072</v>
      </c>
      <c r="K225">
        <v>5479259</v>
      </c>
      <c r="L225" t="s">
        <v>1955</v>
      </c>
      <c r="M225" t="s">
        <v>2370</v>
      </c>
      <c r="N225" t="s">
        <v>2369</v>
      </c>
      <c r="O225" t="s">
        <v>2368</v>
      </c>
      <c r="P225" t="s">
        <v>1952</v>
      </c>
      <c r="Q225">
        <v>0</v>
      </c>
      <c r="R225" t="s">
        <v>1951</v>
      </c>
      <c r="S225" t="s">
        <v>1950</v>
      </c>
      <c r="T225" t="s">
        <v>1982</v>
      </c>
      <c r="U225">
        <v>1022940</v>
      </c>
      <c r="V225" t="s">
        <v>917</v>
      </c>
      <c r="W225" t="s">
        <v>1981</v>
      </c>
      <c r="X225" t="s">
        <v>1947</v>
      </c>
      <c r="Y225" t="s">
        <v>917</v>
      </c>
      <c r="Z225" t="s">
        <v>917</v>
      </c>
      <c r="AA225">
        <v>0</v>
      </c>
      <c r="AB225">
        <v>0</v>
      </c>
      <c r="AC225" t="s">
        <v>324</v>
      </c>
      <c r="AD225" t="s">
        <v>1946</v>
      </c>
      <c r="AJ225" t="s">
        <v>1505</v>
      </c>
      <c r="AK225" t="s">
        <v>1943</v>
      </c>
    </row>
    <row r="226" spans="1:37" x14ac:dyDescent="0.2">
      <c r="A226">
        <v>1023074.932</v>
      </c>
      <c r="C226" t="str">
        <f t="shared" si="6"/>
        <v>Unnamed Drainage - BC-635.2 - NCD [W5640.0]</v>
      </c>
      <c r="E226" t="str">
        <f t="shared" si="7"/>
        <v xml:space="preserve">Fish bearing: No. Pipeline Crossing Method: Isolation if water present / Open-cut if dry or frozen to bottom. Vehicle Crossing Method: Ramp and Culvert. </v>
      </c>
      <c r="F226" t="s">
        <v>734</v>
      </c>
      <c r="G226" t="s">
        <v>734</v>
      </c>
      <c r="J226">
        <v>625990</v>
      </c>
      <c r="K226">
        <v>5479146</v>
      </c>
      <c r="L226" t="s">
        <v>1955</v>
      </c>
      <c r="M226" t="s">
        <v>2367</v>
      </c>
      <c r="N226" t="s">
        <v>2366</v>
      </c>
      <c r="O226" t="s">
        <v>2365</v>
      </c>
      <c r="P226" t="s">
        <v>1952</v>
      </c>
      <c r="Q226">
        <v>0</v>
      </c>
      <c r="R226" t="s">
        <v>1951</v>
      </c>
      <c r="S226" t="s">
        <v>1950</v>
      </c>
      <c r="T226" t="s">
        <v>1949</v>
      </c>
      <c r="U226">
        <v>1023080</v>
      </c>
      <c r="V226" t="s">
        <v>917</v>
      </c>
      <c r="W226" t="s">
        <v>1948</v>
      </c>
      <c r="X226" t="s">
        <v>1947</v>
      </c>
      <c r="Y226" t="s">
        <v>917</v>
      </c>
      <c r="Z226" t="s">
        <v>917</v>
      </c>
      <c r="AA226">
        <v>0</v>
      </c>
      <c r="AB226">
        <v>0</v>
      </c>
      <c r="AC226" t="s">
        <v>324</v>
      </c>
      <c r="AD226" t="s">
        <v>1946</v>
      </c>
      <c r="AJ226" t="s">
        <v>1505</v>
      </c>
      <c r="AK226" t="s">
        <v>1943</v>
      </c>
    </row>
    <row r="227" spans="1:37" x14ac:dyDescent="0.2">
      <c r="A227">
        <v>1023129.01</v>
      </c>
      <c r="C227" t="str">
        <f t="shared" si="6"/>
        <v>Unnamed Drainage - BC-635.3 - NCD [W5641.0]</v>
      </c>
      <c r="E227" t="str">
        <f t="shared" si="7"/>
        <v xml:space="preserve">Fish bearing: No. Pipeline Crossing Method: Isolation if water present / Open-cut if dry or frozen to bottom. Vehicle Crossing Method: Ramp and Culvert. </v>
      </c>
      <c r="F227" t="s">
        <v>734</v>
      </c>
      <c r="G227" t="s">
        <v>734</v>
      </c>
      <c r="J227">
        <v>625959</v>
      </c>
      <c r="K227">
        <v>5479102</v>
      </c>
      <c r="L227" t="s">
        <v>1955</v>
      </c>
      <c r="M227" t="s">
        <v>2364</v>
      </c>
      <c r="N227" t="s">
        <v>2363</v>
      </c>
      <c r="O227" t="s">
        <v>2362</v>
      </c>
      <c r="P227" t="s">
        <v>1952</v>
      </c>
      <c r="Q227">
        <v>0</v>
      </c>
      <c r="R227" t="s">
        <v>1951</v>
      </c>
      <c r="S227" t="s">
        <v>1950</v>
      </c>
      <c r="T227" t="s">
        <v>1949</v>
      </c>
      <c r="U227">
        <v>1023130</v>
      </c>
      <c r="V227" t="s">
        <v>917</v>
      </c>
      <c r="W227" t="s">
        <v>1948</v>
      </c>
      <c r="X227" t="s">
        <v>1947</v>
      </c>
      <c r="Y227" t="s">
        <v>917</v>
      </c>
      <c r="Z227" t="s">
        <v>917</v>
      </c>
      <c r="AA227">
        <v>0</v>
      </c>
      <c r="AB227">
        <v>0</v>
      </c>
      <c r="AC227" t="s">
        <v>324</v>
      </c>
      <c r="AD227" t="s">
        <v>1946</v>
      </c>
      <c r="AJ227" t="s">
        <v>1505</v>
      </c>
      <c r="AK227" t="s">
        <v>1943</v>
      </c>
    </row>
    <row r="228" spans="1:37" x14ac:dyDescent="0.2">
      <c r="A228">
        <v>1023260.254</v>
      </c>
      <c r="C228" t="str">
        <f t="shared" si="6"/>
        <v>Unnamed Drainage - BC-635.4 - NCD [W5642.0]</v>
      </c>
      <c r="E228" t="str">
        <f t="shared" si="7"/>
        <v xml:space="preserve">Fish bearing: No. Pipeline Crossing Method: Isolation if water present / Open-cut if dry or frozen to bottom. Vehicle Crossing Method: Ramp and Culvert. </v>
      </c>
      <c r="F228" t="s">
        <v>734</v>
      </c>
      <c r="G228" t="s">
        <v>734</v>
      </c>
      <c r="J228">
        <v>625883</v>
      </c>
      <c r="K228">
        <v>5478995</v>
      </c>
      <c r="L228" t="s">
        <v>1955</v>
      </c>
      <c r="M228" t="s">
        <v>2361</v>
      </c>
      <c r="N228" t="s">
        <v>2360</v>
      </c>
      <c r="O228" t="s">
        <v>2359</v>
      </c>
      <c r="P228" t="s">
        <v>1952</v>
      </c>
      <c r="Q228">
        <v>0</v>
      </c>
      <c r="R228" t="s">
        <v>1951</v>
      </c>
      <c r="S228" t="s">
        <v>1950</v>
      </c>
      <c r="T228" t="s">
        <v>1949</v>
      </c>
      <c r="U228">
        <v>1023260</v>
      </c>
      <c r="V228" t="s">
        <v>917</v>
      </c>
      <c r="W228" t="s">
        <v>1948</v>
      </c>
      <c r="X228" t="s">
        <v>1947</v>
      </c>
      <c r="Y228" t="s">
        <v>917</v>
      </c>
      <c r="Z228" t="s">
        <v>917</v>
      </c>
      <c r="AA228">
        <v>0</v>
      </c>
      <c r="AB228">
        <v>0</v>
      </c>
      <c r="AC228" t="s">
        <v>324</v>
      </c>
      <c r="AD228" t="s">
        <v>1946</v>
      </c>
      <c r="AJ228" t="s">
        <v>1505</v>
      </c>
      <c r="AK228" t="s">
        <v>1943</v>
      </c>
    </row>
    <row r="229" spans="1:37" x14ac:dyDescent="0.2">
      <c r="A229">
        <v>1023748.568</v>
      </c>
      <c r="C229" t="str">
        <f t="shared" si="6"/>
        <v>Unnamed Channel - BC-635a.1 - S4* [W5643.0]</v>
      </c>
      <c r="E229" t="str">
        <f t="shared" si="7"/>
        <v xml:space="preserve">Fish bearing: Yes. Pipeline Crossing Method: Isolation with fish salvage and water quality monitoring if flowing (1) / Open-cut if dry or frozen to bottom. Vehicle Crossing Method: Clear-Span Bridge or other regulatory approved crossing method. </v>
      </c>
      <c r="F229" t="s">
        <v>734</v>
      </c>
      <c r="G229" t="s">
        <v>734</v>
      </c>
      <c r="J229">
        <v>625554</v>
      </c>
      <c r="K229">
        <v>5478641</v>
      </c>
      <c r="L229" t="s">
        <v>1955</v>
      </c>
      <c r="M229" t="s">
        <v>2358</v>
      </c>
      <c r="O229" t="s">
        <v>2357</v>
      </c>
      <c r="P229" t="s">
        <v>1964</v>
      </c>
      <c r="Q229">
        <v>15</v>
      </c>
      <c r="R229" t="s">
        <v>1963</v>
      </c>
      <c r="S229" t="s">
        <v>1950</v>
      </c>
      <c r="T229" t="s">
        <v>1949</v>
      </c>
      <c r="U229">
        <v>1023750</v>
      </c>
      <c r="V229" t="s">
        <v>324</v>
      </c>
      <c r="W229" t="s">
        <v>2356</v>
      </c>
      <c r="X229" t="s">
        <v>1987</v>
      </c>
      <c r="Y229" t="s">
        <v>324</v>
      </c>
      <c r="Z229" t="s">
        <v>917</v>
      </c>
      <c r="AA229">
        <v>10</v>
      </c>
      <c r="AB229">
        <v>7</v>
      </c>
      <c r="AC229" t="s">
        <v>324</v>
      </c>
      <c r="AD229" t="s">
        <v>1946</v>
      </c>
      <c r="AE229" t="s">
        <v>986</v>
      </c>
      <c r="AJ229" t="s">
        <v>1505</v>
      </c>
      <c r="AK229" t="s">
        <v>1956</v>
      </c>
    </row>
    <row r="230" spans="1:37" x14ac:dyDescent="0.2">
      <c r="A230">
        <v>1023788.873</v>
      </c>
      <c r="C230" t="str">
        <f t="shared" si="6"/>
        <v>Unnamed Channel - BC-635a - S3 [W5644.0]</v>
      </c>
      <c r="E230" t="str">
        <f t="shared" si="7"/>
        <v xml:space="preserve">Fish bearing: Yes. Pipeline Crossing Method: Isolation with fish salvage and water quality monitoring (1). Vehicle Crossing Method: Existing or Clear-Span Bridge. </v>
      </c>
      <c r="F230" t="s">
        <v>734</v>
      </c>
      <c r="G230" t="s">
        <v>734</v>
      </c>
      <c r="J230">
        <v>625525</v>
      </c>
      <c r="K230">
        <v>5478613</v>
      </c>
      <c r="L230" t="s">
        <v>1955</v>
      </c>
      <c r="M230" t="s">
        <v>2355</v>
      </c>
      <c r="N230" t="s">
        <v>2354</v>
      </c>
      <c r="O230" t="s">
        <v>2353</v>
      </c>
      <c r="P230" t="s">
        <v>1964</v>
      </c>
      <c r="Q230">
        <v>20</v>
      </c>
      <c r="R230" t="s">
        <v>2003</v>
      </c>
      <c r="S230" t="s">
        <v>1950</v>
      </c>
      <c r="T230" t="s">
        <v>1949</v>
      </c>
      <c r="U230">
        <v>1023790</v>
      </c>
      <c r="V230" t="s">
        <v>324</v>
      </c>
      <c r="W230" t="s">
        <v>1960</v>
      </c>
      <c r="X230" t="s">
        <v>2352</v>
      </c>
      <c r="Y230" t="s">
        <v>324</v>
      </c>
      <c r="Z230" t="s">
        <v>917</v>
      </c>
      <c r="AA230">
        <v>15</v>
      </c>
      <c r="AB230">
        <v>9</v>
      </c>
      <c r="AC230" t="s">
        <v>324</v>
      </c>
      <c r="AD230" t="s">
        <v>1946</v>
      </c>
      <c r="AE230" t="s">
        <v>1986</v>
      </c>
      <c r="AJ230" t="s">
        <v>1505</v>
      </c>
      <c r="AK230" t="s">
        <v>1956</v>
      </c>
    </row>
    <row r="231" spans="1:37" x14ac:dyDescent="0.2">
      <c r="A231">
        <v>1023947.366</v>
      </c>
      <c r="C231" t="str">
        <f t="shared" si="6"/>
        <v>Coquihalla River - BC-636 - S1B [W1668.4]</v>
      </c>
      <c r="E231" t="str">
        <f t="shared" si="7"/>
        <v xml:space="preserve">Fish bearing: Yes. Pipeline Crossing Method: Trenchless (Microtunnel). Vehicle Crossing Method: Access both banks. </v>
      </c>
      <c r="F231" t="s">
        <v>734</v>
      </c>
      <c r="G231" t="s">
        <v>734</v>
      </c>
      <c r="J231">
        <v>625409</v>
      </c>
      <c r="K231">
        <v>5478505</v>
      </c>
      <c r="L231" t="s">
        <v>1955</v>
      </c>
      <c r="M231" t="s">
        <v>2351</v>
      </c>
      <c r="O231" t="s">
        <v>2350</v>
      </c>
      <c r="P231" t="s">
        <v>2266</v>
      </c>
      <c r="Q231">
        <v>50</v>
      </c>
      <c r="R231" t="s">
        <v>2037</v>
      </c>
      <c r="S231" t="s">
        <v>1996</v>
      </c>
      <c r="T231" t="s">
        <v>1982</v>
      </c>
      <c r="U231">
        <v>1023950</v>
      </c>
      <c r="V231" t="s">
        <v>324</v>
      </c>
      <c r="W231" t="s">
        <v>2345</v>
      </c>
      <c r="X231" t="s">
        <v>2244</v>
      </c>
      <c r="Y231" t="s">
        <v>917</v>
      </c>
      <c r="Z231" t="s">
        <v>917</v>
      </c>
      <c r="AA231">
        <v>30</v>
      </c>
      <c r="AB231">
        <v>22</v>
      </c>
      <c r="AC231" t="s">
        <v>324</v>
      </c>
      <c r="AD231" t="s">
        <v>1517</v>
      </c>
      <c r="AE231" t="s">
        <v>1986</v>
      </c>
      <c r="AF231" t="s">
        <v>1995</v>
      </c>
      <c r="AJ231" t="s">
        <v>1505</v>
      </c>
      <c r="AK231" t="s">
        <v>2036</v>
      </c>
    </row>
    <row r="232" spans="1:37" x14ac:dyDescent="0.2">
      <c r="A232">
        <v>1024814.352</v>
      </c>
      <c r="C232" t="str">
        <f t="shared" si="6"/>
        <v>Unnamed Drainage - BC-637 - NCD [W1669.4]</v>
      </c>
      <c r="E232" t="str">
        <f t="shared" si="7"/>
        <v xml:space="preserve">Fish bearing: No. Pipeline Crossing Method: Isolation if water present / Open-cut if dry or frozen to bottom. Vehicle Crossing Method: Ramp and Culvert. </v>
      </c>
      <c r="F232" t="s">
        <v>734</v>
      </c>
      <c r="G232" t="s">
        <v>734</v>
      </c>
      <c r="J232">
        <v>624750</v>
      </c>
      <c r="K232">
        <v>5478139</v>
      </c>
      <c r="L232" t="s">
        <v>1955</v>
      </c>
      <c r="M232" t="s">
        <v>2349</v>
      </c>
      <c r="O232" t="s">
        <v>2348</v>
      </c>
      <c r="P232" t="s">
        <v>1952</v>
      </c>
      <c r="Q232">
        <v>0</v>
      </c>
      <c r="R232" t="s">
        <v>1951</v>
      </c>
      <c r="S232" t="s">
        <v>1950</v>
      </c>
      <c r="T232" t="s">
        <v>1949</v>
      </c>
      <c r="U232">
        <v>1024810</v>
      </c>
      <c r="V232" t="s">
        <v>917</v>
      </c>
      <c r="W232" t="s">
        <v>1948</v>
      </c>
      <c r="X232" t="s">
        <v>1947</v>
      </c>
      <c r="Y232" t="s">
        <v>917</v>
      </c>
      <c r="Z232" t="s">
        <v>917</v>
      </c>
      <c r="AA232">
        <v>0</v>
      </c>
      <c r="AB232">
        <v>0</v>
      </c>
      <c r="AC232" t="s">
        <v>324</v>
      </c>
      <c r="AD232" t="s">
        <v>1517</v>
      </c>
      <c r="AJ232" t="s">
        <v>1505</v>
      </c>
      <c r="AK232" t="s">
        <v>1943</v>
      </c>
    </row>
    <row r="233" spans="1:37" x14ac:dyDescent="0.2">
      <c r="A233">
        <v>1026191.508</v>
      </c>
      <c r="C233" t="str">
        <f t="shared" si="6"/>
        <v>Coquihalla River - BC-639 - S1B [W1671.4]</v>
      </c>
      <c r="E233" t="str">
        <f t="shared" si="7"/>
        <v xml:space="preserve">Fish bearing: Yes. Pipeline Crossing Method: Trenchless (Microtunnel). Vehicle Crossing Method: Access both banks. </v>
      </c>
      <c r="F233" t="s">
        <v>734</v>
      </c>
      <c r="G233" t="s">
        <v>734</v>
      </c>
      <c r="J233">
        <v>623531</v>
      </c>
      <c r="K233">
        <v>5477663</v>
      </c>
      <c r="L233" t="s">
        <v>1955</v>
      </c>
      <c r="M233" t="s">
        <v>2347</v>
      </c>
      <c r="O233" t="s">
        <v>2346</v>
      </c>
      <c r="P233" t="s">
        <v>2266</v>
      </c>
      <c r="Q233">
        <v>50</v>
      </c>
      <c r="R233" t="s">
        <v>2037</v>
      </c>
      <c r="S233" t="s">
        <v>1996</v>
      </c>
      <c r="T233" t="s">
        <v>1982</v>
      </c>
      <c r="U233">
        <v>1026190</v>
      </c>
      <c r="V233" t="s">
        <v>324</v>
      </c>
      <c r="W233" t="s">
        <v>2345</v>
      </c>
      <c r="X233" t="s">
        <v>2244</v>
      </c>
      <c r="Y233" t="s">
        <v>917</v>
      </c>
      <c r="Z233" t="s">
        <v>917</v>
      </c>
      <c r="AA233">
        <v>30</v>
      </c>
      <c r="AB233">
        <v>22</v>
      </c>
      <c r="AC233" t="s">
        <v>324</v>
      </c>
      <c r="AD233" t="s">
        <v>1517</v>
      </c>
      <c r="AE233" t="s">
        <v>1986</v>
      </c>
      <c r="AF233" t="s">
        <v>1995</v>
      </c>
      <c r="AJ233" t="s">
        <v>1505</v>
      </c>
      <c r="AK233" t="s">
        <v>2036</v>
      </c>
    </row>
    <row r="234" spans="1:37" x14ac:dyDescent="0.2">
      <c r="A234">
        <v>1026495.795</v>
      </c>
      <c r="C234" t="str">
        <f t="shared" si="6"/>
        <v>Unnamed Channel - BC-640 - S5 [W1672.4]</v>
      </c>
      <c r="E234" t="str">
        <f t="shared" si="7"/>
        <v xml:space="preserve">Fish bearing: No. Pipeline Crossing Method: Isolation if water present / Open-cut if dry or frozen to bottom. Vehicle Crossing Method: Clear-Span Bridge or other regulatory approved crossing method. </v>
      </c>
      <c r="F234" t="s">
        <v>734</v>
      </c>
      <c r="G234" t="s">
        <v>734</v>
      </c>
      <c r="J234">
        <v>623294</v>
      </c>
      <c r="K234">
        <v>5477478</v>
      </c>
      <c r="L234" t="s">
        <v>1955</v>
      </c>
      <c r="M234" t="s">
        <v>2344</v>
      </c>
      <c r="O234" t="s">
        <v>2343</v>
      </c>
      <c r="P234" t="s">
        <v>1964</v>
      </c>
      <c r="Q234">
        <v>10</v>
      </c>
      <c r="R234" t="s">
        <v>2157</v>
      </c>
      <c r="S234" t="s">
        <v>1950</v>
      </c>
      <c r="T234" t="s">
        <v>1949</v>
      </c>
      <c r="U234">
        <v>1026500</v>
      </c>
      <c r="V234" t="s">
        <v>917</v>
      </c>
      <c r="W234" t="s">
        <v>1948</v>
      </c>
      <c r="X234" t="s">
        <v>1987</v>
      </c>
      <c r="Y234" t="s">
        <v>917</v>
      </c>
      <c r="Z234" t="s">
        <v>917</v>
      </c>
      <c r="AA234">
        <v>5</v>
      </c>
      <c r="AB234">
        <v>4</v>
      </c>
      <c r="AC234" t="s">
        <v>324</v>
      </c>
      <c r="AD234" t="s">
        <v>1517</v>
      </c>
      <c r="AE234" t="s">
        <v>1986</v>
      </c>
      <c r="AF234" t="s">
        <v>1976</v>
      </c>
      <c r="AJ234" t="s">
        <v>1505</v>
      </c>
      <c r="AK234" t="s">
        <v>2327</v>
      </c>
    </row>
    <row r="235" spans="1:37" x14ac:dyDescent="0.2">
      <c r="A235">
        <v>1028001.705</v>
      </c>
      <c r="C235" t="str">
        <f t="shared" si="6"/>
        <v>Unnamed Channel - BC-640a - S6 [W5645.0]</v>
      </c>
      <c r="E235" t="str">
        <f t="shared" si="7"/>
        <v xml:space="preserve">Fish bearing: No. Pipeline Crossing Method: Isolation if water present / Open-cut if dry or frozen to bottom. Vehicle Crossing Method: Ramp and Culvert. </v>
      </c>
      <c r="F235" t="s">
        <v>734</v>
      </c>
      <c r="G235" t="s">
        <v>734</v>
      </c>
      <c r="J235">
        <v>622625</v>
      </c>
      <c r="K235">
        <v>5476220</v>
      </c>
      <c r="L235" t="s">
        <v>1955</v>
      </c>
      <c r="M235" t="s">
        <v>2342</v>
      </c>
      <c r="N235" t="s">
        <v>2341</v>
      </c>
      <c r="O235" t="s">
        <v>2340</v>
      </c>
      <c r="P235" t="s">
        <v>1964</v>
      </c>
      <c r="Q235">
        <v>10</v>
      </c>
      <c r="R235" t="s">
        <v>1968</v>
      </c>
      <c r="S235" t="s">
        <v>1950</v>
      </c>
      <c r="T235" t="s">
        <v>1949</v>
      </c>
      <c r="U235">
        <v>1028000</v>
      </c>
      <c r="V235" t="s">
        <v>917</v>
      </c>
      <c r="W235" t="s">
        <v>1948</v>
      </c>
      <c r="X235" t="s">
        <v>1947</v>
      </c>
      <c r="Y235" t="s">
        <v>917</v>
      </c>
      <c r="Z235" t="s">
        <v>917</v>
      </c>
      <c r="AA235">
        <v>10</v>
      </c>
      <c r="AB235">
        <v>4</v>
      </c>
      <c r="AC235" t="s">
        <v>324</v>
      </c>
      <c r="AD235" t="s">
        <v>1946</v>
      </c>
      <c r="AJ235" t="s">
        <v>1505</v>
      </c>
      <c r="AK235" t="s">
        <v>1956</v>
      </c>
    </row>
    <row r="236" spans="1:37" x14ac:dyDescent="0.2">
      <c r="A236">
        <v>1028197.1</v>
      </c>
      <c r="C236" t="str">
        <f t="shared" si="6"/>
        <v>Unnamed Drainage - BC-641 - NCD [W1673.5]</v>
      </c>
      <c r="E236" t="str">
        <f t="shared" si="7"/>
        <v xml:space="preserve">Fish bearing: No. Pipeline Crossing Method: Isolation if water present / Open-cut if dry or frozen to bottom. Vehicle Crossing Method: Ramp and Culvert. </v>
      </c>
      <c r="F236" t="s">
        <v>734</v>
      </c>
      <c r="G236" t="s">
        <v>734</v>
      </c>
      <c r="J236">
        <v>622605</v>
      </c>
      <c r="K236">
        <v>5476029</v>
      </c>
      <c r="L236" t="s">
        <v>1955</v>
      </c>
      <c r="M236" t="s">
        <v>2339</v>
      </c>
      <c r="O236" t="s">
        <v>2338</v>
      </c>
      <c r="P236" t="s">
        <v>1952</v>
      </c>
      <c r="Q236">
        <v>0</v>
      </c>
      <c r="R236" t="s">
        <v>1951</v>
      </c>
      <c r="S236" t="s">
        <v>1950</v>
      </c>
      <c r="T236" t="s">
        <v>1949</v>
      </c>
      <c r="U236">
        <v>1028200</v>
      </c>
      <c r="V236" t="s">
        <v>917</v>
      </c>
      <c r="W236" t="s">
        <v>1948</v>
      </c>
      <c r="X236" t="s">
        <v>1947</v>
      </c>
      <c r="Y236" t="s">
        <v>917</v>
      </c>
      <c r="Z236" t="s">
        <v>917</v>
      </c>
      <c r="AA236">
        <v>0</v>
      </c>
      <c r="AB236">
        <v>0</v>
      </c>
      <c r="AC236" t="s">
        <v>324</v>
      </c>
      <c r="AD236" t="s">
        <v>1517</v>
      </c>
      <c r="AF236" t="s">
        <v>1976</v>
      </c>
      <c r="AJ236" t="s">
        <v>1505</v>
      </c>
      <c r="AK236" t="s">
        <v>1943</v>
      </c>
    </row>
    <row r="237" spans="1:37" x14ac:dyDescent="0.2">
      <c r="A237">
        <v>1028314.61</v>
      </c>
      <c r="C237" t="str">
        <f t="shared" si="6"/>
        <v>Unnamed Drainage - BC-642 - NCD [W1674.4]</v>
      </c>
      <c r="E237" t="str">
        <f t="shared" si="7"/>
        <v xml:space="preserve">Fish bearing: No. Pipeline Crossing Method: Isolation if water present / Open-cut if dry or frozen to bottom. Vehicle Crossing Method: Ramp and Culvert. </v>
      </c>
      <c r="F237" t="s">
        <v>734</v>
      </c>
      <c r="G237" t="s">
        <v>734</v>
      </c>
      <c r="J237">
        <v>622598</v>
      </c>
      <c r="K237">
        <v>5475912</v>
      </c>
      <c r="L237" t="s">
        <v>1955</v>
      </c>
      <c r="M237" t="s">
        <v>2337</v>
      </c>
      <c r="O237" t="s">
        <v>2336</v>
      </c>
      <c r="P237" t="s">
        <v>1952</v>
      </c>
      <c r="Q237">
        <v>0</v>
      </c>
      <c r="R237" t="s">
        <v>1951</v>
      </c>
      <c r="S237" t="s">
        <v>1950</v>
      </c>
      <c r="T237" t="s">
        <v>1949</v>
      </c>
      <c r="U237">
        <v>1028310</v>
      </c>
      <c r="V237" t="s">
        <v>917</v>
      </c>
      <c r="W237" t="s">
        <v>1948</v>
      </c>
      <c r="X237" t="s">
        <v>1947</v>
      </c>
      <c r="Y237" t="s">
        <v>917</v>
      </c>
      <c r="Z237" t="s">
        <v>917</v>
      </c>
      <c r="AA237">
        <v>0</v>
      </c>
      <c r="AB237">
        <v>0</v>
      </c>
      <c r="AC237" t="s">
        <v>324</v>
      </c>
      <c r="AD237" t="s">
        <v>1517</v>
      </c>
      <c r="AF237" t="s">
        <v>1976</v>
      </c>
      <c r="AJ237" t="s">
        <v>1505</v>
      </c>
      <c r="AK237" t="s">
        <v>1943</v>
      </c>
    </row>
    <row r="238" spans="1:37" x14ac:dyDescent="0.2">
      <c r="A238">
        <v>1028423.681</v>
      </c>
      <c r="C238" t="str">
        <f t="shared" si="6"/>
        <v>Unnamed Drainage - BC-643 - NCD [W1675.4]</v>
      </c>
      <c r="E238" t="str">
        <f t="shared" si="7"/>
        <v xml:space="preserve">Fish bearing: No. Pipeline Crossing Method: Isolation if water present / Open-cut if dry or frozen to bottom. Vehicle Crossing Method: Ramp and Culvert. </v>
      </c>
      <c r="F238" t="s">
        <v>734</v>
      </c>
      <c r="G238" t="s">
        <v>734</v>
      </c>
      <c r="J238">
        <v>622561</v>
      </c>
      <c r="K238">
        <v>5475811</v>
      </c>
      <c r="L238" t="s">
        <v>1955</v>
      </c>
      <c r="M238" t="s">
        <v>2335</v>
      </c>
      <c r="O238" t="s">
        <v>2334</v>
      </c>
      <c r="P238" t="s">
        <v>1952</v>
      </c>
      <c r="Q238">
        <v>0</v>
      </c>
      <c r="R238" t="s">
        <v>1951</v>
      </c>
      <c r="S238" t="s">
        <v>1950</v>
      </c>
      <c r="T238" t="s">
        <v>1949</v>
      </c>
      <c r="U238">
        <v>1028420</v>
      </c>
      <c r="V238" t="s">
        <v>917</v>
      </c>
      <c r="W238" t="s">
        <v>1948</v>
      </c>
      <c r="X238" t="s">
        <v>1947</v>
      </c>
      <c r="Y238" t="s">
        <v>917</v>
      </c>
      <c r="Z238" t="s">
        <v>917</v>
      </c>
      <c r="AA238">
        <v>0</v>
      </c>
      <c r="AB238">
        <v>0</v>
      </c>
      <c r="AC238" t="s">
        <v>324</v>
      </c>
      <c r="AD238" t="s">
        <v>1517</v>
      </c>
      <c r="AF238" t="s">
        <v>1976</v>
      </c>
      <c r="AJ238" t="s">
        <v>1505</v>
      </c>
      <c r="AK238" t="s">
        <v>1943</v>
      </c>
    </row>
    <row r="239" spans="1:37" x14ac:dyDescent="0.2">
      <c r="A239">
        <v>1028451.858</v>
      </c>
      <c r="C239" t="str">
        <f t="shared" si="6"/>
        <v>Unnamed Drainage - BC-643a - NCD [W5646.0]</v>
      </c>
      <c r="E239" t="str">
        <f t="shared" si="7"/>
        <v xml:space="preserve">Fish bearing: No. Pipeline Crossing Method: Isolation if water present / Open-cut if dry or frozen to bottom. Vehicle Crossing Method: Ramp and Culvert. </v>
      </c>
      <c r="F239" t="s">
        <v>734</v>
      </c>
      <c r="G239" t="s">
        <v>734</v>
      </c>
      <c r="J239">
        <v>622548</v>
      </c>
      <c r="K239">
        <v>5475786</v>
      </c>
      <c r="L239" t="s">
        <v>1955</v>
      </c>
      <c r="M239" t="s">
        <v>2333</v>
      </c>
      <c r="N239" t="s">
        <v>2332</v>
      </c>
      <c r="O239" t="s">
        <v>2331</v>
      </c>
      <c r="P239" t="s">
        <v>1952</v>
      </c>
      <c r="Q239">
        <v>0</v>
      </c>
      <c r="R239" t="s">
        <v>1951</v>
      </c>
      <c r="S239" t="s">
        <v>1950</v>
      </c>
      <c r="T239" t="s">
        <v>1949</v>
      </c>
      <c r="U239">
        <v>1028450</v>
      </c>
      <c r="V239" t="s">
        <v>917</v>
      </c>
      <c r="W239" t="s">
        <v>1948</v>
      </c>
      <c r="X239" t="s">
        <v>1947</v>
      </c>
      <c r="Y239" t="s">
        <v>917</v>
      </c>
      <c r="Z239" t="s">
        <v>917</v>
      </c>
      <c r="AA239">
        <v>0</v>
      </c>
      <c r="AB239">
        <v>0</v>
      </c>
      <c r="AC239" t="s">
        <v>324</v>
      </c>
      <c r="AD239" t="s">
        <v>1946</v>
      </c>
      <c r="AJ239" t="s">
        <v>1505</v>
      </c>
      <c r="AK239" t="s">
        <v>1943</v>
      </c>
    </row>
    <row r="240" spans="1:37" x14ac:dyDescent="0.2">
      <c r="A240">
        <v>1028967.068</v>
      </c>
      <c r="C240" t="str">
        <f t="shared" si="6"/>
        <v>Unnamed Channel - BC-644 - S5 [W1676.5]</v>
      </c>
      <c r="E240" t="str">
        <f t="shared" si="7"/>
        <v xml:space="preserve">Fish bearing: No. Pipeline Crossing Method: Isolation if water present / Open-cut if dry or frozen to bottom. Vehicle Crossing Method: Existing or Ramp and Culvert or Clear-Span Bridge. </v>
      </c>
      <c r="F240" t="s">
        <v>734</v>
      </c>
      <c r="G240" t="s">
        <v>734</v>
      </c>
      <c r="J240">
        <v>622276</v>
      </c>
      <c r="K240">
        <v>5475352</v>
      </c>
      <c r="L240" t="s">
        <v>1955</v>
      </c>
      <c r="M240" t="s">
        <v>2330</v>
      </c>
      <c r="O240" t="s">
        <v>2329</v>
      </c>
      <c r="P240" t="s">
        <v>1964</v>
      </c>
      <c r="Q240">
        <v>10</v>
      </c>
      <c r="R240" t="s">
        <v>2157</v>
      </c>
      <c r="S240" t="s">
        <v>1950</v>
      </c>
      <c r="T240" t="s">
        <v>1949</v>
      </c>
      <c r="U240">
        <v>1028970</v>
      </c>
      <c r="V240" t="s">
        <v>917</v>
      </c>
      <c r="W240" t="s">
        <v>1948</v>
      </c>
      <c r="X240" t="s">
        <v>2328</v>
      </c>
      <c r="Y240" t="s">
        <v>917</v>
      </c>
      <c r="Z240" t="s">
        <v>917</v>
      </c>
      <c r="AA240">
        <v>5</v>
      </c>
      <c r="AB240">
        <v>4</v>
      </c>
      <c r="AC240" t="s">
        <v>324</v>
      </c>
      <c r="AD240" t="s">
        <v>1517</v>
      </c>
      <c r="AE240" t="s">
        <v>1986</v>
      </c>
      <c r="AF240" t="s">
        <v>1976</v>
      </c>
      <c r="AJ240" t="s">
        <v>1505</v>
      </c>
      <c r="AK240" t="s">
        <v>2327</v>
      </c>
    </row>
    <row r="241" spans="1:40" x14ac:dyDescent="0.2">
      <c r="A241">
        <v>1030092.2709999999</v>
      </c>
      <c r="C241" t="str">
        <f t="shared" si="6"/>
        <v>Unnamed Channel - BC-644a - S4* [TBD]</v>
      </c>
      <c r="E241" t="str">
        <f t="shared" si="7"/>
        <v xml:space="preserve">Fish bearing: Yes. Pipeline Crossing Method: No instream work anticipated. Vehicle Crossing Method: No instream work / Clear-Span Bridge or other regulatory approved crossing method. </v>
      </c>
      <c r="F241" t="s">
        <v>734</v>
      </c>
      <c r="G241" t="s">
        <v>734</v>
      </c>
      <c r="J241">
        <v>622281</v>
      </c>
      <c r="K241">
        <v>5474256</v>
      </c>
      <c r="L241" t="s">
        <v>1955</v>
      </c>
      <c r="M241" t="s">
        <v>2326</v>
      </c>
      <c r="N241" t="s">
        <v>2325</v>
      </c>
      <c r="O241" t="s">
        <v>963</v>
      </c>
      <c r="P241" t="s">
        <v>1964</v>
      </c>
      <c r="Q241">
        <v>15</v>
      </c>
      <c r="R241" t="s">
        <v>1963</v>
      </c>
      <c r="T241" t="s">
        <v>2324</v>
      </c>
      <c r="U241">
        <v>1029800</v>
      </c>
      <c r="V241" t="s">
        <v>324</v>
      </c>
      <c r="W241" t="s">
        <v>2323</v>
      </c>
      <c r="X241" t="s">
        <v>2322</v>
      </c>
      <c r="Y241" t="s">
        <v>917</v>
      </c>
      <c r="Z241" t="s">
        <v>917</v>
      </c>
      <c r="AA241">
        <v>10</v>
      </c>
      <c r="AB241">
        <v>4</v>
      </c>
      <c r="AE241" t="s">
        <v>986</v>
      </c>
      <c r="AF241" t="s">
        <v>2321</v>
      </c>
      <c r="AG241" t="s">
        <v>1945</v>
      </c>
      <c r="AH241" t="s">
        <v>1944</v>
      </c>
      <c r="AI241" s="4">
        <v>44334</v>
      </c>
      <c r="AJ241" t="s">
        <v>1022</v>
      </c>
      <c r="AK241" t="s">
        <v>1956</v>
      </c>
    </row>
    <row r="242" spans="1:40" ht="34" x14ac:dyDescent="0.2">
      <c r="A242">
        <v>1030137.312</v>
      </c>
      <c r="C242" t="str">
        <f t="shared" si="6"/>
        <v>Coquihalla River - BC-645 - S1B [W1677.4]</v>
      </c>
      <c r="E242" t="str">
        <f t="shared" si="7"/>
        <v xml:space="preserve">Fish bearing: Yes. Pipeline Crossing Method: Isolation with fish salvage and water quality monitoring during low flow (2). Vehicle Crossing Method: Access both banks. </v>
      </c>
      <c r="F242" t="s">
        <v>734</v>
      </c>
      <c r="G242" t="s">
        <v>734</v>
      </c>
      <c r="J242">
        <v>622239</v>
      </c>
      <c r="K242">
        <v>5474218</v>
      </c>
      <c r="L242" t="s">
        <v>1955</v>
      </c>
      <c r="M242" t="s">
        <v>2320</v>
      </c>
      <c r="O242" t="s">
        <v>2319</v>
      </c>
      <c r="P242" t="s">
        <v>2266</v>
      </c>
      <c r="Q242">
        <v>50</v>
      </c>
      <c r="R242" t="s">
        <v>2037</v>
      </c>
      <c r="S242" t="s">
        <v>1996</v>
      </c>
      <c r="T242" s="5" t="s">
        <v>2318</v>
      </c>
      <c r="U242">
        <v>1030140</v>
      </c>
      <c r="V242" t="s">
        <v>324</v>
      </c>
      <c r="W242" t="s">
        <v>2317</v>
      </c>
      <c r="X242" t="s">
        <v>2244</v>
      </c>
      <c r="Y242" t="s">
        <v>324</v>
      </c>
      <c r="Z242" t="s">
        <v>917</v>
      </c>
      <c r="AA242">
        <v>30</v>
      </c>
      <c r="AB242">
        <v>22</v>
      </c>
      <c r="AC242" t="s">
        <v>324</v>
      </c>
      <c r="AD242" t="s">
        <v>1517</v>
      </c>
      <c r="AE242" t="s">
        <v>1986</v>
      </c>
      <c r="AJ242" t="s">
        <v>1505</v>
      </c>
      <c r="AK242" t="s">
        <v>2036</v>
      </c>
    </row>
    <row r="243" spans="1:40" x14ac:dyDescent="0.2">
      <c r="A243">
        <v>1030501.995</v>
      </c>
      <c r="C243" t="str">
        <f t="shared" si="6"/>
        <v>Unnamed Channel - BC-645a - S6 [W5647.0]</v>
      </c>
      <c r="E243" t="str">
        <f t="shared" si="7"/>
        <v xml:space="preserve">Fish bearing: No. Pipeline Crossing Method: Isolation if water present / Open-cut if dry or frozen to bottom. Vehicle Crossing Method: Ramp and Culvert. </v>
      </c>
      <c r="F243" t="s">
        <v>734</v>
      </c>
      <c r="G243" t="s">
        <v>734</v>
      </c>
      <c r="J243">
        <v>622083</v>
      </c>
      <c r="K243">
        <v>5473905</v>
      </c>
      <c r="L243" t="s">
        <v>1955</v>
      </c>
      <c r="M243" t="s">
        <v>2316</v>
      </c>
      <c r="O243" t="s">
        <v>2315</v>
      </c>
      <c r="P243" t="s">
        <v>1964</v>
      </c>
      <c r="Q243">
        <v>10</v>
      </c>
      <c r="R243" t="s">
        <v>1968</v>
      </c>
      <c r="S243" t="s">
        <v>1950</v>
      </c>
      <c r="T243" t="s">
        <v>1949</v>
      </c>
      <c r="U243">
        <v>1030500</v>
      </c>
      <c r="V243" t="s">
        <v>917</v>
      </c>
      <c r="W243" t="s">
        <v>1948</v>
      </c>
      <c r="X243" t="s">
        <v>1947</v>
      </c>
      <c r="Y243" t="s">
        <v>917</v>
      </c>
      <c r="Z243" t="s">
        <v>917</v>
      </c>
      <c r="AA243">
        <v>10</v>
      </c>
      <c r="AB243">
        <v>4</v>
      </c>
      <c r="AC243" t="s">
        <v>324</v>
      </c>
      <c r="AD243" t="s">
        <v>1946</v>
      </c>
      <c r="AE243" t="s">
        <v>1986</v>
      </c>
      <c r="AJ243" t="s">
        <v>1505</v>
      </c>
      <c r="AK243" t="s">
        <v>1956</v>
      </c>
    </row>
    <row r="244" spans="1:40" x14ac:dyDescent="0.2">
      <c r="A244">
        <v>1030523.826</v>
      </c>
      <c r="C244" t="str">
        <f t="shared" si="6"/>
        <v>Unnamed Channel - BC-645b - S6 [W5648.0]</v>
      </c>
      <c r="E244" t="str">
        <f t="shared" si="7"/>
        <v xml:space="preserve">Fish bearing: No. Pipeline Crossing Method: Isolation if water present / Open-cut if dry or frozen to bottom. Vehicle Crossing Method: Ramp and Culvert. </v>
      </c>
      <c r="F244" t="s">
        <v>734</v>
      </c>
      <c r="G244" t="s">
        <v>734</v>
      </c>
      <c r="J244">
        <v>622072</v>
      </c>
      <c r="K244">
        <v>5473890</v>
      </c>
      <c r="L244" t="s">
        <v>1955</v>
      </c>
      <c r="M244" t="s">
        <v>2314</v>
      </c>
      <c r="N244" t="s">
        <v>2313</v>
      </c>
      <c r="O244" t="s">
        <v>2312</v>
      </c>
      <c r="P244" t="s">
        <v>1964</v>
      </c>
      <c r="Q244">
        <v>10</v>
      </c>
      <c r="R244" t="s">
        <v>1968</v>
      </c>
      <c r="S244" t="s">
        <v>1950</v>
      </c>
      <c r="T244" t="s">
        <v>1949</v>
      </c>
      <c r="U244">
        <v>1030520</v>
      </c>
      <c r="V244" t="s">
        <v>917</v>
      </c>
      <c r="W244" t="s">
        <v>1948</v>
      </c>
      <c r="X244" t="s">
        <v>1947</v>
      </c>
      <c r="Y244" t="s">
        <v>917</v>
      </c>
      <c r="Z244" t="s">
        <v>917</v>
      </c>
      <c r="AA244">
        <v>10</v>
      </c>
      <c r="AB244">
        <v>4</v>
      </c>
      <c r="AC244" t="s">
        <v>324</v>
      </c>
      <c r="AD244" t="s">
        <v>1946</v>
      </c>
      <c r="AE244" t="s">
        <v>1986</v>
      </c>
      <c r="AJ244" t="s">
        <v>1505</v>
      </c>
      <c r="AK244" t="s">
        <v>1967</v>
      </c>
    </row>
    <row r="245" spans="1:40" x14ac:dyDescent="0.2">
      <c r="A245">
        <v>1030594.656</v>
      </c>
      <c r="C245" t="str">
        <f t="shared" si="6"/>
        <v>Unnamed Channel - BC-645c - S6 [W5649.0]</v>
      </c>
      <c r="E245" t="str">
        <f t="shared" si="7"/>
        <v xml:space="preserve">Fish bearing: No. Pipeline Crossing Method: Isolation if water present / Open-cut if dry or frozen to bottom. Vehicle Crossing Method: Ramp and Culvert. </v>
      </c>
      <c r="F245" t="s">
        <v>734</v>
      </c>
      <c r="G245" t="s">
        <v>734</v>
      </c>
      <c r="J245">
        <v>622088</v>
      </c>
      <c r="K245">
        <v>5473821</v>
      </c>
      <c r="L245" t="s">
        <v>1955</v>
      </c>
      <c r="M245" t="s">
        <v>2311</v>
      </c>
      <c r="N245" t="s">
        <v>2310</v>
      </c>
      <c r="O245" t="s">
        <v>2309</v>
      </c>
      <c r="P245" t="s">
        <v>1964</v>
      </c>
      <c r="Q245">
        <v>10</v>
      </c>
      <c r="R245" t="s">
        <v>1968</v>
      </c>
      <c r="S245" t="s">
        <v>1950</v>
      </c>
      <c r="T245" t="s">
        <v>1949</v>
      </c>
      <c r="U245">
        <v>1030590</v>
      </c>
      <c r="V245" t="s">
        <v>917</v>
      </c>
      <c r="W245" t="s">
        <v>1948</v>
      </c>
      <c r="X245" t="s">
        <v>1947</v>
      </c>
      <c r="Y245" t="s">
        <v>917</v>
      </c>
      <c r="Z245" t="s">
        <v>917</v>
      </c>
      <c r="AA245">
        <v>10</v>
      </c>
      <c r="AB245">
        <v>4</v>
      </c>
      <c r="AC245" t="s">
        <v>324</v>
      </c>
      <c r="AD245" t="s">
        <v>1946</v>
      </c>
      <c r="AE245" t="s">
        <v>1986</v>
      </c>
      <c r="AJ245" t="s">
        <v>1505</v>
      </c>
      <c r="AK245" t="s">
        <v>1967</v>
      </c>
    </row>
    <row r="246" spans="1:40" x14ac:dyDescent="0.2">
      <c r="A246">
        <v>1030693.314</v>
      </c>
      <c r="C246" t="str">
        <f t="shared" si="6"/>
        <v>Unnamed Channel - BC-645d - S6 [W5650.0]</v>
      </c>
      <c r="E246" t="str">
        <f t="shared" si="7"/>
        <v xml:space="preserve">Fish bearing: No. Pipeline Crossing Method: Isolation if water present / Open-cut if dry or frozen to bottom. Vehicle Crossing Method: Ramp and Culvert. </v>
      </c>
      <c r="F246" t="s">
        <v>734</v>
      </c>
      <c r="G246" t="s">
        <v>734</v>
      </c>
      <c r="J246">
        <v>622111</v>
      </c>
      <c r="K246">
        <v>5473725</v>
      </c>
      <c r="L246" t="s">
        <v>1955</v>
      </c>
      <c r="M246" t="s">
        <v>2308</v>
      </c>
      <c r="N246" t="s">
        <v>2307</v>
      </c>
      <c r="O246" t="s">
        <v>2306</v>
      </c>
      <c r="P246" t="s">
        <v>1964</v>
      </c>
      <c r="Q246">
        <v>10</v>
      </c>
      <c r="R246" t="s">
        <v>1968</v>
      </c>
      <c r="S246" t="s">
        <v>1950</v>
      </c>
      <c r="T246" t="s">
        <v>1949</v>
      </c>
      <c r="U246">
        <v>1030690</v>
      </c>
      <c r="V246" t="s">
        <v>917</v>
      </c>
      <c r="W246" t="s">
        <v>1948</v>
      </c>
      <c r="X246" t="s">
        <v>1947</v>
      </c>
      <c r="Y246" t="s">
        <v>917</v>
      </c>
      <c r="Z246" t="s">
        <v>917</v>
      </c>
      <c r="AA246">
        <v>10</v>
      </c>
      <c r="AB246">
        <v>4</v>
      </c>
      <c r="AC246" t="s">
        <v>324</v>
      </c>
      <c r="AD246" t="s">
        <v>1946</v>
      </c>
      <c r="AE246" t="s">
        <v>1986</v>
      </c>
      <c r="AJ246" t="s">
        <v>1505</v>
      </c>
      <c r="AK246" t="s">
        <v>1967</v>
      </c>
    </row>
    <row r="247" spans="1:40" x14ac:dyDescent="0.2">
      <c r="A247">
        <v>1030787.8540000001</v>
      </c>
      <c r="C247" t="str">
        <f t="shared" si="6"/>
        <v>Railway Creek - BC-646 - S2 [W1678.3]</v>
      </c>
      <c r="E247" t="str">
        <f t="shared" si="7"/>
        <v xml:space="preserve">Fish bearing: Yes. Pipeline Crossing Method: Trenchless (Down-The-Hole Hammer). Vehicle Crossing Method: Clear-Span Bridge. </v>
      </c>
      <c r="F247" t="s">
        <v>734</v>
      </c>
      <c r="G247" t="s">
        <v>734</v>
      </c>
      <c r="J247">
        <v>622128</v>
      </c>
      <c r="K247">
        <v>5473632</v>
      </c>
      <c r="L247" t="s">
        <v>1955</v>
      </c>
      <c r="M247" t="s">
        <v>2305</v>
      </c>
      <c r="O247" t="s">
        <v>2304</v>
      </c>
      <c r="P247" t="s">
        <v>2303</v>
      </c>
      <c r="Q247">
        <v>30</v>
      </c>
      <c r="R247" t="s">
        <v>1997</v>
      </c>
      <c r="S247" t="s">
        <v>1996</v>
      </c>
      <c r="T247" t="s">
        <v>1982</v>
      </c>
      <c r="U247">
        <v>1030790</v>
      </c>
      <c r="V247" t="s">
        <v>324</v>
      </c>
      <c r="W247" t="s">
        <v>1981</v>
      </c>
      <c r="X247" t="s">
        <v>1959</v>
      </c>
      <c r="Y247" t="s">
        <v>917</v>
      </c>
      <c r="Z247" t="s">
        <v>917</v>
      </c>
      <c r="AA247">
        <v>20</v>
      </c>
      <c r="AB247">
        <v>13</v>
      </c>
      <c r="AC247" t="s">
        <v>324</v>
      </c>
      <c r="AD247" t="s">
        <v>1517</v>
      </c>
      <c r="AE247" t="s">
        <v>1986</v>
      </c>
      <c r="AF247" t="s">
        <v>1995</v>
      </c>
      <c r="AJ247" t="s">
        <v>1505</v>
      </c>
      <c r="AK247" t="s">
        <v>1994</v>
      </c>
    </row>
    <row r="248" spans="1:40" x14ac:dyDescent="0.2">
      <c r="A248">
        <v>1031769.882</v>
      </c>
      <c r="C248" t="str">
        <f t="shared" si="6"/>
        <v>Unnamed Channel - BC-646a - S6 [W5651.0]</v>
      </c>
      <c r="E248" t="str">
        <f t="shared" si="7"/>
        <v xml:space="preserve">Fish bearing: No. Pipeline Crossing Method: Isolation if water present / Open-cut if dry or frozen to bottom. Vehicle Crossing Method: Ramp and Culvert. </v>
      </c>
      <c r="F248" t="s">
        <v>734</v>
      </c>
      <c r="G248" t="s">
        <v>734</v>
      </c>
      <c r="J248">
        <v>621884</v>
      </c>
      <c r="K248">
        <v>5472714</v>
      </c>
      <c r="L248" t="s">
        <v>1955</v>
      </c>
      <c r="M248" t="s">
        <v>2302</v>
      </c>
      <c r="N248" t="s">
        <v>2301</v>
      </c>
      <c r="O248" t="s">
        <v>2300</v>
      </c>
      <c r="P248" t="s">
        <v>1964</v>
      </c>
      <c r="Q248">
        <v>10</v>
      </c>
      <c r="R248" t="s">
        <v>1968</v>
      </c>
      <c r="S248" t="s">
        <v>1950</v>
      </c>
      <c r="T248" t="s">
        <v>1949</v>
      </c>
      <c r="U248">
        <v>1031770</v>
      </c>
      <c r="V248" t="s">
        <v>917</v>
      </c>
      <c r="W248" t="s">
        <v>1948</v>
      </c>
      <c r="X248" t="s">
        <v>1947</v>
      </c>
      <c r="Y248" t="s">
        <v>917</v>
      </c>
      <c r="Z248" t="s">
        <v>917</v>
      </c>
      <c r="AA248">
        <v>10</v>
      </c>
      <c r="AB248">
        <v>4</v>
      </c>
      <c r="AC248" t="s">
        <v>324</v>
      </c>
      <c r="AD248" t="s">
        <v>1946</v>
      </c>
      <c r="AE248" t="s">
        <v>1986</v>
      </c>
      <c r="AJ248" t="s">
        <v>1505</v>
      </c>
      <c r="AK248" t="s">
        <v>1956</v>
      </c>
      <c r="AL248" t="s">
        <v>986</v>
      </c>
      <c r="AM248" t="s">
        <v>1793</v>
      </c>
      <c r="AN248" s="4">
        <v>44618</v>
      </c>
    </row>
    <row r="249" spans="1:40" x14ac:dyDescent="0.2">
      <c r="A249">
        <v>1031842.43</v>
      </c>
      <c r="C249" t="str">
        <f t="shared" si="6"/>
        <v>Unnamed Drainage - BC-647 - NCD [W1679.4]</v>
      </c>
      <c r="E249" t="str">
        <f t="shared" si="7"/>
        <v xml:space="preserve">Fish bearing: No. Pipeline Crossing Method: Isolation if water present / Open-cut if dry or frozen to bottom. Vehicle Crossing Method: Ramp and Culvert. </v>
      </c>
      <c r="F249" t="s">
        <v>734</v>
      </c>
      <c r="G249" t="s">
        <v>734</v>
      </c>
      <c r="J249">
        <v>621890</v>
      </c>
      <c r="K249">
        <v>5472642</v>
      </c>
      <c r="L249" t="s">
        <v>1955</v>
      </c>
      <c r="M249" t="s">
        <v>2299</v>
      </c>
      <c r="O249" t="s">
        <v>2298</v>
      </c>
      <c r="P249" t="s">
        <v>1952</v>
      </c>
      <c r="Q249">
        <v>0</v>
      </c>
      <c r="R249" t="s">
        <v>1951</v>
      </c>
      <c r="S249" t="s">
        <v>1950</v>
      </c>
      <c r="T249" t="s">
        <v>1949</v>
      </c>
      <c r="U249">
        <v>1031840</v>
      </c>
      <c r="V249" t="s">
        <v>917</v>
      </c>
      <c r="W249" t="s">
        <v>1948</v>
      </c>
      <c r="X249" t="s">
        <v>1947</v>
      </c>
      <c r="Y249" t="s">
        <v>917</v>
      </c>
      <c r="Z249" t="s">
        <v>917</v>
      </c>
      <c r="AA249">
        <v>0</v>
      </c>
      <c r="AB249">
        <v>0</v>
      </c>
      <c r="AC249" t="s">
        <v>324</v>
      </c>
      <c r="AD249" t="s">
        <v>1517</v>
      </c>
      <c r="AF249" t="s">
        <v>1976</v>
      </c>
      <c r="AJ249" t="s">
        <v>1505</v>
      </c>
      <c r="AK249" t="s">
        <v>1943</v>
      </c>
    </row>
    <row r="250" spans="1:40" x14ac:dyDescent="0.2">
      <c r="A250">
        <v>1032717.428</v>
      </c>
      <c r="C250" t="str">
        <f t="shared" si="6"/>
        <v>Unnamed Channel - BC-648.05 - S6 [W5652.0]</v>
      </c>
      <c r="E250" t="str">
        <f t="shared" si="7"/>
        <v xml:space="preserve">Fish bearing: No. Pipeline Crossing Method: Isolation if water present / Open-cut if dry or frozen to bottom. Vehicle Crossing Method: Ramp and Culvert. </v>
      </c>
      <c r="F250" t="s">
        <v>734</v>
      </c>
      <c r="G250" t="s">
        <v>734</v>
      </c>
      <c r="J250">
        <v>621873</v>
      </c>
      <c r="K250">
        <v>5471803</v>
      </c>
      <c r="L250" t="s">
        <v>1955</v>
      </c>
      <c r="M250" t="s">
        <v>2297</v>
      </c>
      <c r="N250" t="s">
        <v>2296</v>
      </c>
      <c r="O250" t="s">
        <v>2295</v>
      </c>
      <c r="P250" t="s">
        <v>1964</v>
      </c>
      <c r="Q250">
        <v>10</v>
      </c>
      <c r="R250" t="s">
        <v>1968</v>
      </c>
      <c r="S250" t="s">
        <v>1950</v>
      </c>
      <c r="T250" t="s">
        <v>1949</v>
      </c>
      <c r="U250">
        <v>1032720</v>
      </c>
      <c r="V250" t="s">
        <v>917</v>
      </c>
      <c r="W250" t="s">
        <v>1948</v>
      </c>
      <c r="X250" t="s">
        <v>1947</v>
      </c>
      <c r="Y250" t="s">
        <v>917</v>
      </c>
      <c r="Z250" t="s">
        <v>917</v>
      </c>
      <c r="AA250">
        <v>10</v>
      </c>
      <c r="AB250">
        <v>4</v>
      </c>
      <c r="AC250" t="s">
        <v>324</v>
      </c>
      <c r="AD250" t="s">
        <v>1946</v>
      </c>
      <c r="AE250" t="s">
        <v>1986</v>
      </c>
      <c r="AJ250" t="s">
        <v>1505</v>
      </c>
      <c r="AK250" t="s">
        <v>1967</v>
      </c>
      <c r="AL250" t="s">
        <v>986</v>
      </c>
      <c r="AM250" t="s">
        <v>2294</v>
      </c>
      <c r="AN250" s="4">
        <v>44431</v>
      </c>
    </row>
    <row r="251" spans="1:40" x14ac:dyDescent="0.2">
      <c r="A251">
        <v>1033893.247</v>
      </c>
      <c r="C251" t="str">
        <f t="shared" si="6"/>
        <v>Unnamed Drainage - BC-648.1 - NCD [W5653.0]</v>
      </c>
      <c r="E251" t="str">
        <f t="shared" si="7"/>
        <v xml:space="preserve">Fish bearing: No. Pipeline Crossing Method: Isolation if water present / Open-cut if dry or frozen to bottom. Vehicle Crossing Method: Ramp and Culvert. </v>
      </c>
      <c r="F251" t="s">
        <v>734</v>
      </c>
      <c r="G251" t="s">
        <v>734</v>
      </c>
      <c r="J251">
        <v>620921</v>
      </c>
      <c r="K251">
        <v>5471291</v>
      </c>
      <c r="L251" t="s">
        <v>1955</v>
      </c>
      <c r="M251" t="s">
        <v>2293</v>
      </c>
      <c r="N251" t="s">
        <v>2292</v>
      </c>
      <c r="O251" t="s">
        <v>2291</v>
      </c>
      <c r="P251" t="s">
        <v>1952</v>
      </c>
      <c r="Q251">
        <v>0</v>
      </c>
      <c r="R251" t="s">
        <v>1951</v>
      </c>
      <c r="S251" t="s">
        <v>1950</v>
      </c>
      <c r="T251" t="s">
        <v>1949</v>
      </c>
      <c r="U251">
        <v>1033890</v>
      </c>
      <c r="V251" t="s">
        <v>917</v>
      </c>
      <c r="W251" t="s">
        <v>1948</v>
      </c>
      <c r="X251" t="s">
        <v>1947</v>
      </c>
      <c r="Y251" t="s">
        <v>917</v>
      </c>
      <c r="Z251" t="s">
        <v>917</v>
      </c>
      <c r="AA251">
        <v>0</v>
      </c>
      <c r="AB251">
        <v>0</v>
      </c>
      <c r="AC251" t="s">
        <v>324</v>
      </c>
      <c r="AD251" t="s">
        <v>1946</v>
      </c>
      <c r="AE251" t="s">
        <v>1986</v>
      </c>
      <c r="AJ251" t="s">
        <v>1505</v>
      </c>
      <c r="AK251" t="s">
        <v>1943</v>
      </c>
    </row>
    <row r="252" spans="1:40" x14ac:dyDescent="0.2">
      <c r="A252">
        <v>1034008.012</v>
      </c>
      <c r="C252" t="str">
        <f t="shared" si="6"/>
        <v>Unnamed Channel - BC-648a - S6 [W2108.1]</v>
      </c>
      <c r="E252" t="str">
        <f t="shared" si="7"/>
        <v xml:space="preserve">Fish bearing: No. Pipeline Crossing Method: Isolation if water present / Open-cut if dry or frozen to bottom. Vehicle Crossing Method: Ramp and Culvert. </v>
      </c>
      <c r="F252" t="s">
        <v>734</v>
      </c>
      <c r="G252" t="s">
        <v>734</v>
      </c>
      <c r="J252">
        <v>620807</v>
      </c>
      <c r="K252">
        <v>5471302</v>
      </c>
      <c r="L252" t="s">
        <v>1955</v>
      </c>
      <c r="M252" t="s">
        <v>2290</v>
      </c>
      <c r="O252" t="s">
        <v>2289</v>
      </c>
      <c r="P252" t="s">
        <v>1964</v>
      </c>
      <c r="Q252">
        <v>10</v>
      </c>
      <c r="R252" t="s">
        <v>1968</v>
      </c>
      <c r="S252" t="s">
        <v>1950</v>
      </c>
      <c r="T252" t="s">
        <v>1949</v>
      </c>
      <c r="U252">
        <v>1034010</v>
      </c>
      <c r="V252" t="s">
        <v>917</v>
      </c>
      <c r="W252" t="s">
        <v>1948</v>
      </c>
      <c r="X252" t="s">
        <v>1947</v>
      </c>
      <c r="Y252" t="s">
        <v>917</v>
      </c>
      <c r="Z252" t="s">
        <v>917</v>
      </c>
      <c r="AA252">
        <v>5</v>
      </c>
      <c r="AB252">
        <v>4</v>
      </c>
      <c r="AC252" t="s">
        <v>324</v>
      </c>
      <c r="AD252" t="s">
        <v>1517</v>
      </c>
      <c r="AE252" t="s">
        <v>1986</v>
      </c>
      <c r="AF252" t="s">
        <v>2068</v>
      </c>
      <c r="AG252" t="s">
        <v>1945</v>
      </c>
      <c r="AH252" t="s">
        <v>1944</v>
      </c>
      <c r="AI252" s="4">
        <v>44319</v>
      </c>
      <c r="AJ252" t="s">
        <v>908</v>
      </c>
      <c r="AK252" t="s">
        <v>1967</v>
      </c>
    </row>
    <row r="253" spans="1:40" x14ac:dyDescent="0.2">
      <c r="A253">
        <v>1034029.046</v>
      </c>
      <c r="C253" t="str">
        <f t="shared" si="6"/>
        <v>Unnamed Drainage - BC-648a.1 - NCD [W5654.0]</v>
      </c>
      <c r="E253" t="str">
        <f t="shared" si="7"/>
        <v xml:space="preserve">Fish bearing: No. Pipeline Crossing Method: Isolation if water present / Open-cut if dry or frozen to bottom. Vehicle Crossing Method: Ramp and Culvert. </v>
      </c>
      <c r="F253" t="s">
        <v>734</v>
      </c>
      <c r="G253" t="s">
        <v>734</v>
      </c>
      <c r="J253">
        <v>620787</v>
      </c>
      <c r="K253">
        <v>5471312</v>
      </c>
      <c r="L253" t="s">
        <v>1955</v>
      </c>
      <c r="M253" t="s">
        <v>2288</v>
      </c>
      <c r="O253" t="s">
        <v>2287</v>
      </c>
      <c r="P253" t="s">
        <v>1952</v>
      </c>
      <c r="Q253">
        <v>0</v>
      </c>
      <c r="R253" t="s">
        <v>1951</v>
      </c>
      <c r="S253" t="s">
        <v>1950</v>
      </c>
      <c r="T253" t="s">
        <v>1949</v>
      </c>
      <c r="U253">
        <v>1034030</v>
      </c>
      <c r="V253" t="s">
        <v>917</v>
      </c>
      <c r="W253" t="s">
        <v>1948</v>
      </c>
      <c r="X253" t="s">
        <v>1947</v>
      </c>
      <c r="Y253" t="s">
        <v>917</v>
      </c>
      <c r="Z253" t="s">
        <v>917</v>
      </c>
      <c r="AA253">
        <v>0</v>
      </c>
      <c r="AB253">
        <v>0</v>
      </c>
      <c r="AC253" t="s">
        <v>324</v>
      </c>
      <c r="AD253" t="s">
        <v>1946</v>
      </c>
      <c r="AF253" t="s">
        <v>2065</v>
      </c>
      <c r="AG253" t="s">
        <v>1945</v>
      </c>
      <c r="AH253" t="s">
        <v>1944</v>
      </c>
      <c r="AI253" s="4">
        <v>44319</v>
      </c>
      <c r="AJ253" t="s">
        <v>908</v>
      </c>
      <c r="AK253" t="s">
        <v>1943</v>
      </c>
    </row>
    <row r="254" spans="1:40" x14ac:dyDescent="0.2">
      <c r="A254">
        <v>1034136.035</v>
      </c>
      <c r="C254" t="str">
        <f t="shared" si="6"/>
        <v>Unnamed Channel - BC-648b - S6 [W2109.0]</v>
      </c>
      <c r="E254" t="str">
        <f t="shared" si="7"/>
        <v xml:space="preserve">Fish bearing: No. Pipeline Crossing Method: Isolation if water present / Open-cut if dry or frozen to bottom. Vehicle Crossing Method: Ramp and Culvert. </v>
      </c>
      <c r="F254" t="s">
        <v>734</v>
      </c>
      <c r="G254" t="s">
        <v>734</v>
      </c>
      <c r="J254">
        <v>620682</v>
      </c>
      <c r="K254">
        <v>5471293</v>
      </c>
      <c r="L254" t="s">
        <v>1955</v>
      </c>
      <c r="M254" t="s">
        <v>2286</v>
      </c>
      <c r="O254" t="s">
        <v>2285</v>
      </c>
      <c r="P254" t="s">
        <v>1964</v>
      </c>
      <c r="Q254">
        <v>10</v>
      </c>
      <c r="R254" t="s">
        <v>1968</v>
      </c>
      <c r="S254" t="s">
        <v>1950</v>
      </c>
      <c r="T254" t="s">
        <v>1949</v>
      </c>
      <c r="U254">
        <v>1034140</v>
      </c>
      <c r="V254" t="s">
        <v>917</v>
      </c>
      <c r="W254" t="s">
        <v>1948</v>
      </c>
      <c r="X254" t="s">
        <v>1947</v>
      </c>
      <c r="Y254" t="s">
        <v>917</v>
      </c>
      <c r="Z254" t="s">
        <v>917</v>
      </c>
      <c r="AA254">
        <v>5</v>
      </c>
      <c r="AB254">
        <v>4</v>
      </c>
      <c r="AC254" t="s">
        <v>324</v>
      </c>
      <c r="AD254" t="s">
        <v>1517</v>
      </c>
      <c r="AE254" t="s">
        <v>1986</v>
      </c>
      <c r="AF254" t="s">
        <v>1976</v>
      </c>
      <c r="AJ254" t="s">
        <v>1505</v>
      </c>
      <c r="AK254" t="s">
        <v>1967</v>
      </c>
    </row>
    <row r="255" spans="1:40" x14ac:dyDescent="0.2">
      <c r="A255">
        <v>1034239.061</v>
      </c>
      <c r="C255" t="str">
        <f t="shared" si="6"/>
        <v>Unnamed Drainage - BC-649 - NCD [W1681.5]</v>
      </c>
      <c r="E255" t="str">
        <f t="shared" si="7"/>
        <v xml:space="preserve">Fish bearing: No. Pipeline Crossing Method: Isolation if water present / Open-cut if dry or frozen to bottom. Vehicle Crossing Method: Ramp and Culvert. </v>
      </c>
      <c r="F255" t="s">
        <v>734</v>
      </c>
      <c r="G255" t="s">
        <v>734</v>
      </c>
      <c r="J255">
        <v>620585</v>
      </c>
      <c r="K255">
        <v>5471260</v>
      </c>
      <c r="L255" t="s">
        <v>1955</v>
      </c>
      <c r="M255" t="s">
        <v>2284</v>
      </c>
      <c r="O255" t="s">
        <v>2283</v>
      </c>
      <c r="P255" t="s">
        <v>1952</v>
      </c>
      <c r="Q255">
        <v>0</v>
      </c>
      <c r="R255" t="s">
        <v>1951</v>
      </c>
      <c r="S255" t="s">
        <v>1950</v>
      </c>
      <c r="T255" t="s">
        <v>1949</v>
      </c>
      <c r="U255">
        <v>1034240</v>
      </c>
      <c r="V255" t="s">
        <v>917</v>
      </c>
      <c r="W255" t="s">
        <v>1948</v>
      </c>
      <c r="X255" t="s">
        <v>1947</v>
      </c>
      <c r="Y255" t="s">
        <v>917</v>
      </c>
      <c r="Z255" t="s">
        <v>917</v>
      </c>
      <c r="AA255">
        <v>0</v>
      </c>
      <c r="AB255">
        <v>0</v>
      </c>
      <c r="AC255" t="s">
        <v>324</v>
      </c>
      <c r="AD255" t="s">
        <v>1517</v>
      </c>
      <c r="AF255" t="s">
        <v>1976</v>
      </c>
      <c r="AJ255" t="s">
        <v>1505</v>
      </c>
      <c r="AK255" t="s">
        <v>1943</v>
      </c>
    </row>
    <row r="256" spans="1:40" x14ac:dyDescent="0.2">
      <c r="A256">
        <v>1034990.388</v>
      </c>
      <c r="C256" t="str">
        <f t="shared" si="6"/>
        <v>Unnamed Channel - BC-651 - S6 [W1683.4]</v>
      </c>
      <c r="E256" t="str">
        <f t="shared" si="7"/>
        <v xml:space="preserve">Fish bearing: No. Pipeline Crossing Method: Isolation if water present / Open-cut if dry or frozen to bottom. Vehicle Crossing Method: Ramp and Culvert or Clear-Span Bridge. </v>
      </c>
      <c r="F256" t="s">
        <v>734</v>
      </c>
      <c r="G256" t="s">
        <v>734</v>
      </c>
      <c r="J256">
        <v>619900</v>
      </c>
      <c r="K256">
        <v>5471056</v>
      </c>
      <c r="L256" t="s">
        <v>1955</v>
      </c>
      <c r="M256" t="s">
        <v>2282</v>
      </c>
      <c r="N256" t="s">
        <v>2282</v>
      </c>
      <c r="O256" t="s">
        <v>2281</v>
      </c>
      <c r="P256" t="s">
        <v>1964</v>
      </c>
      <c r="Q256">
        <v>10</v>
      </c>
      <c r="R256" t="s">
        <v>1968</v>
      </c>
      <c r="S256" t="s">
        <v>1950</v>
      </c>
      <c r="T256" t="s">
        <v>1949</v>
      </c>
      <c r="U256">
        <v>1034980</v>
      </c>
      <c r="V256" t="s">
        <v>917</v>
      </c>
      <c r="W256" t="s">
        <v>1948</v>
      </c>
      <c r="X256" t="s">
        <v>2025</v>
      </c>
      <c r="Y256" t="s">
        <v>917</v>
      </c>
      <c r="Z256" t="s">
        <v>917</v>
      </c>
      <c r="AA256">
        <v>5</v>
      </c>
      <c r="AB256">
        <v>4</v>
      </c>
      <c r="AC256" t="s">
        <v>324</v>
      </c>
      <c r="AD256" t="s">
        <v>1517</v>
      </c>
      <c r="AE256" t="s">
        <v>1986</v>
      </c>
      <c r="AG256" t="s">
        <v>1945</v>
      </c>
      <c r="AH256" t="s">
        <v>1944</v>
      </c>
      <c r="AI256" s="4">
        <v>44302</v>
      </c>
      <c r="AJ256" t="s">
        <v>908</v>
      </c>
      <c r="AK256" t="s">
        <v>1967</v>
      </c>
    </row>
    <row r="257" spans="1:40" x14ac:dyDescent="0.2">
      <c r="A257">
        <v>1035530.1360000001</v>
      </c>
      <c r="C257" t="str">
        <f t="shared" si="6"/>
        <v>Unnamed Channel - BC-651a - S6 [W5655.0]</v>
      </c>
      <c r="E257" t="str">
        <f t="shared" si="7"/>
        <v xml:space="preserve">Fish bearing: No. Pipeline Crossing Method: Isolation if water present / Open-cut if dry or frozen to bottom. Vehicle Crossing Method: Ramp and Culvert. </v>
      </c>
      <c r="F257" t="s">
        <v>734</v>
      </c>
      <c r="G257" t="s">
        <v>734</v>
      </c>
      <c r="J257">
        <v>619461</v>
      </c>
      <c r="K257">
        <v>5471346</v>
      </c>
      <c r="L257" t="s">
        <v>1955</v>
      </c>
      <c r="M257" t="s">
        <v>2280</v>
      </c>
      <c r="N257" t="s">
        <v>2279</v>
      </c>
      <c r="O257" t="s">
        <v>2278</v>
      </c>
      <c r="P257" t="s">
        <v>1964</v>
      </c>
      <c r="Q257">
        <v>10</v>
      </c>
      <c r="R257" t="s">
        <v>1968</v>
      </c>
      <c r="S257" t="s">
        <v>1950</v>
      </c>
      <c r="T257" t="s">
        <v>1949</v>
      </c>
      <c r="U257">
        <v>1035530</v>
      </c>
      <c r="V257" t="s">
        <v>917</v>
      </c>
      <c r="W257" t="s">
        <v>1948</v>
      </c>
      <c r="X257" t="s">
        <v>1947</v>
      </c>
      <c r="Y257" t="s">
        <v>917</v>
      </c>
      <c r="Z257" t="s">
        <v>917</v>
      </c>
      <c r="AA257">
        <v>10</v>
      </c>
      <c r="AB257">
        <v>4</v>
      </c>
      <c r="AC257" t="s">
        <v>324</v>
      </c>
      <c r="AD257" t="s">
        <v>1946</v>
      </c>
      <c r="AE257" t="s">
        <v>1986</v>
      </c>
      <c r="AJ257" t="s">
        <v>1505</v>
      </c>
      <c r="AK257" t="s">
        <v>1956</v>
      </c>
    </row>
    <row r="258" spans="1:40" x14ac:dyDescent="0.2">
      <c r="A258">
        <v>1038069.5</v>
      </c>
      <c r="C258" t="str">
        <f t="shared" si="6"/>
        <v>Menz Creek - BC-652a - S4 [W1684.4]</v>
      </c>
      <c r="E258" t="str">
        <f t="shared" si="7"/>
        <v xml:space="preserve">Fish bearing: Yes. Pipeline Crossing Method: Trenchless (Down-The-Hole Hammer). Vehicle Crossing Method: Clear-Span Bridge or other regulatory approved crossing method. </v>
      </c>
      <c r="F258" t="s">
        <v>734</v>
      </c>
      <c r="G258" t="s">
        <v>734</v>
      </c>
      <c r="J258">
        <v>617076</v>
      </c>
      <c r="K258">
        <v>5471252</v>
      </c>
      <c r="L258" t="s">
        <v>1955</v>
      </c>
      <c r="M258" t="s">
        <v>2277</v>
      </c>
      <c r="O258" t="s">
        <v>2276</v>
      </c>
      <c r="P258" t="s">
        <v>2275</v>
      </c>
      <c r="Q258">
        <v>15</v>
      </c>
      <c r="R258" t="s">
        <v>1989</v>
      </c>
      <c r="S258" t="s">
        <v>1962</v>
      </c>
      <c r="T258" t="s">
        <v>1982</v>
      </c>
      <c r="U258">
        <v>1038070</v>
      </c>
      <c r="V258" t="s">
        <v>324</v>
      </c>
      <c r="W258" t="s">
        <v>1981</v>
      </c>
      <c r="X258" t="s">
        <v>1987</v>
      </c>
      <c r="Y258" t="s">
        <v>917</v>
      </c>
      <c r="Z258" t="s">
        <v>917</v>
      </c>
      <c r="AA258">
        <v>10</v>
      </c>
      <c r="AB258">
        <v>7</v>
      </c>
      <c r="AC258" t="s">
        <v>324</v>
      </c>
      <c r="AD258" t="s">
        <v>1517</v>
      </c>
      <c r="AE258" t="s">
        <v>1986</v>
      </c>
      <c r="AF258" t="s">
        <v>1985</v>
      </c>
      <c r="AJ258" t="s">
        <v>1505</v>
      </c>
      <c r="AK258" t="s">
        <v>1956</v>
      </c>
    </row>
    <row r="259" spans="1:40" x14ac:dyDescent="0.2">
      <c r="A259">
        <v>1038464.286</v>
      </c>
      <c r="C259" t="str">
        <f t="shared" ref="C259:C322" si="8">_xlfn.CONCAT(P259," - ",M259," - ",R259," [",O259,"]")</f>
        <v>Unnamed Channel - BC-653a - S6 [W1685.6]</v>
      </c>
      <c r="E259" t="str">
        <f t="shared" ref="E259:E322" si="9">_xlfn.CONCAT(IF(ISBLANK(V259),"","Fish bearing: "&amp;V259&amp;". "),IF(ISBLANK(W259),"","Pipeline Crossing Method: "&amp;W259&amp;". "),IF(ISBLANK(X259),"","Vehicle Crossing Method: "&amp;X259&amp;". "))</f>
        <v xml:space="preserve">Fish bearing: No. Pipeline Crossing Method: Isolation if water present / Open-cut if dry or frozen to bottom. Vehicle Crossing Method: Ramp and Culvert. </v>
      </c>
      <c r="F259" t="s">
        <v>734</v>
      </c>
      <c r="G259" t="s">
        <v>734</v>
      </c>
      <c r="J259">
        <v>616708</v>
      </c>
      <c r="K259">
        <v>5471137</v>
      </c>
      <c r="L259" t="s">
        <v>1955</v>
      </c>
      <c r="M259" t="s">
        <v>2274</v>
      </c>
      <c r="O259" t="s">
        <v>2273</v>
      </c>
      <c r="P259" t="s">
        <v>1964</v>
      </c>
      <c r="Q259">
        <v>10</v>
      </c>
      <c r="R259" t="s">
        <v>1968</v>
      </c>
      <c r="S259" t="s">
        <v>1950</v>
      </c>
      <c r="T259" t="s">
        <v>1949</v>
      </c>
      <c r="U259">
        <v>1038460</v>
      </c>
      <c r="V259" t="s">
        <v>917</v>
      </c>
      <c r="W259" t="s">
        <v>1948</v>
      </c>
      <c r="X259" t="s">
        <v>1947</v>
      </c>
      <c r="Y259" t="s">
        <v>917</v>
      </c>
      <c r="Z259" t="s">
        <v>917</v>
      </c>
      <c r="AA259">
        <v>5</v>
      </c>
      <c r="AB259">
        <v>4</v>
      </c>
      <c r="AC259" t="s">
        <v>324</v>
      </c>
      <c r="AD259" t="s">
        <v>1517</v>
      </c>
      <c r="AE259" t="s">
        <v>1986</v>
      </c>
      <c r="AF259" t="s">
        <v>1976</v>
      </c>
      <c r="AJ259" t="s">
        <v>1505</v>
      </c>
      <c r="AK259" t="s">
        <v>1956</v>
      </c>
    </row>
    <row r="260" spans="1:40" x14ac:dyDescent="0.2">
      <c r="A260">
        <v>1038523.777</v>
      </c>
      <c r="C260" t="str">
        <f t="shared" si="8"/>
        <v>Unnamed Channel - BC-653b - S6 [W2101.2]</v>
      </c>
      <c r="E260" t="str">
        <f t="shared" si="9"/>
        <v xml:space="preserve">Fish bearing: No. Pipeline Crossing Method: Isolation if water present / Open-cut if dry or frozen to bottom. Vehicle Crossing Method: Ramp and Culvert. </v>
      </c>
      <c r="F260" t="s">
        <v>734</v>
      </c>
      <c r="G260" t="s">
        <v>734</v>
      </c>
      <c r="J260">
        <v>616657</v>
      </c>
      <c r="K260">
        <v>5471107</v>
      </c>
      <c r="L260" t="s">
        <v>1955</v>
      </c>
      <c r="M260" t="s">
        <v>2272</v>
      </c>
      <c r="O260" t="s">
        <v>2271</v>
      </c>
      <c r="P260" t="s">
        <v>1964</v>
      </c>
      <c r="Q260">
        <v>10</v>
      </c>
      <c r="R260" t="s">
        <v>1968</v>
      </c>
      <c r="S260" t="s">
        <v>1950</v>
      </c>
      <c r="T260" t="s">
        <v>1949</v>
      </c>
      <c r="U260">
        <v>1038520</v>
      </c>
      <c r="V260" t="s">
        <v>917</v>
      </c>
      <c r="W260" t="s">
        <v>1948</v>
      </c>
      <c r="X260" t="s">
        <v>1947</v>
      </c>
      <c r="Y260" t="s">
        <v>917</v>
      </c>
      <c r="Z260" t="s">
        <v>917</v>
      </c>
      <c r="AA260">
        <v>5</v>
      </c>
      <c r="AB260">
        <v>4</v>
      </c>
      <c r="AC260" t="s">
        <v>324</v>
      </c>
      <c r="AD260" t="s">
        <v>1517</v>
      </c>
      <c r="AE260" t="s">
        <v>1986</v>
      </c>
      <c r="AF260" t="s">
        <v>1976</v>
      </c>
      <c r="AJ260" t="s">
        <v>1505</v>
      </c>
      <c r="AK260" t="s">
        <v>1967</v>
      </c>
    </row>
    <row r="261" spans="1:40" x14ac:dyDescent="0.2">
      <c r="A261">
        <v>1039092.1679999999</v>
      </c>
      <c r="C261" t="str">
        <f t="shared" si="8"/>
        <v>Unnamed Channel - BC-653c - S6 [W2146.0]</v>
      </c>
      <c r="E261" t="str">
        <f t="shared" si="9"/>
        <v xml:space="preserve">Fish bearing: No. Pipeline Crossing Method: Isolation if water present / Open-cut if dry or frozen to bottom. Vehicle Crossing Method: Ramp and Culvert. </v>
      </c>
      <c r="F261" t="s">
        <v>734</v>
      </c>
      <c r="G261" t="s">
        <v>734</v>
      </c>
      <c r="J261">
        <v>616124</v>
      </c>
      <c r="K261">
        <v>5470910</v>
      </c>
      <c r="L261" t="s">
        <v>1955</v>
      </c>
      <c r="M261" t="s">
        <v>2270</v>
      </c>
      <c r="O261" t="s">
        <v>2269</v>
      </c>
      <c r="P261" t="s">
        <v>1964</v>
      </c>
      <c r="Q261">
        <v>10</v>
      </c>
      <c r="R261" t="s">
        <v>1968</v>
      </c>
      <c r="S261" t="s">
        <v>1950</v>
      </c>
      <c r="T261" t="s">
        <v>1949</v>
      </c>
      <c r="U261">
        <v>1039090</v>
      </c>
      <c r="V261" t="s">
        <v>917</v>
      </c>
      <c r="W261" t="s">
        <v>1948</v>
      </c>
      <c r="X261" t="s">
        <v>1947</v>
      </c>
      <c r="Y261" t="s">
        <v>917</v>
      </c>
      <c r="Z261" t="s">
        <v>917</v>
      </c>
      <c r="AA261">
        <v>5</v>
      </c>
      <c r="AB261">
        <v>4</v>
      </c>
      <c r="AC261" t="s">
        <v>324</v>
      </c>
      <c r="AD261" t="s">
        <v>1517</v>
      </c>
      <c r="AE261" t="s">
        <v>1986</v>
      </c>
      <c r="AF261" t="s">
        <v>1976</v>
      </c>
      <c r="AJ261" t="s">
        <v>1505</v>
      </c>
      <c r="AK261" t="s">
        <v>1967</v>
      </c>
    </row>
    <row r="262" spans="1:40" ht="68" x14ac:dyDescent="0.2">
      <c r="A262">
        <v>1040784.8370000001</v>
      </c>
      <c r="C262" t="str">
        <f t="shared" si="8"/>
        <v>Coquihalla River - BC-654 - S1B [W1686.5]</v>
      </c>
      <c r="E262" t="str">
        <f t="shared" si="9"/>
        <v xml:space="preserve">Fish bearing: Yes. Pipeline Crossing Method: Open-cut with water quality monitoring inside timing window (2). Vehicle Crossing Method: Access both banks. </v>
      </c>
      <c r="F262" t="s">
        <v>734</v>
      </c>
      <c r="G262" t="s">
        <v>734</v>
      </c>
      <c r="J262">
        <v>614620</v>
      </c>
      <c r="K262">
        <v>5470390</v>
      </c>
      <c r="L262" t="s">
        <v>1955</v>
      </c>
      <c r="M262" t="s">
        <v>2268</v>
      </c>
      <c r="O262" t="s">
        <v>2267</v>
      </c>
      <c r="P262" t="s">
        <v>2266</v>
      </c>
      <c r="Q262">
        <v>50</v>
      </c>
      <c r="R262" t="s">
        <v>2037</v>
      </c>
      <c r="S262" t="s">
        <v>1996</v>
      </c>
      <c r="T262" s="5" t="s">
        <v>2265</v>
      </c>
      <c r="U262">
        <v>1040790</v>
      </c>
      <c r="V262" t="s">
        <v>324</v>
      </c>
      <c r="W262" t="s">
        <v>2264</v>
      </c>
      <c r="X262" t="s">
        <v>2244</v>
      </c>
      <c r="Y262" t="s">
        <v>324</v>
      </c>
      <c r="Z262" t="s">
        <v>324</v>
      </c>
      <c r="AA262">
        <v>1</v>
      </c>
      <c r="AB262">
        <v>0</v>
      </c>
      <c r="AC262" t="s">
        <v>324</v>
      </c>
      <c r="AD262" t="s">
        <v>1517</v>
      </c>
      <c r="AE262" t="s">
        <v>1986</v>
      </c>
      <c r="AJ262" t="s">
        <v>1505</v>
      </c>
      <c r="AK262" t="s">
        <v>2036</v>
      </c>
      <c r="AL262" t="s">
        <v>986</v>
      </c>
      <c r="AM262" t="s">
        <v>1830</v>
      </c>
      <c r="AN262" s="4">
        <v>44601</v>
      </c>
    </row>
    <row r="263" spans="1:40" x14ac:dyDescent="0.2">
      <c r="A263">
        <v>1042117.888</v>
      </c>
      <c r="C263" t="str">
        <f t="shared" si="8"/>
        <v>Unnamed Drainage - BC-654.1 - NCD [W5656.0]</v>
      </c>
      <c r="E263" t="str">
        <f t="shared" si="9"/>
        <v xml:space="preserve">Fish bearing: No. Pipeline Crossing Method: Isolation if water present / Open-cut if dry or frozen to bottom. Vehicle Crossing Method: Ramp and Culvert. </v>
      </c>
      <c r="F263" t="s">
        <v>734</v>
      </c>
      <c r="G263" t="s">
        <v>734</v>
      </c>
      <c r="J263">
        <v>613544</v>
      </c>
      <c r="K263">
        <v>5470037</v>
      </c>
      <c r="L263" t="s">
        <v>1955</v>
      </c>
      <c r="M263" t="s">
        <v>2263</v>
      </c>
      <c r="N263" t="s">
        <v>2262</v>
      </c>
      <c r="O263" t="s">
        <v>2261</v>
      </c>
      <c r="P263" t="s">
        <v>1952</v>
      </c>
      <c r="Q263">
        <v>0</v>
      </c>
      <c r="R263" t="s">
        <v>1951</v>
      </c>
      <c r="S263" t="s">
        <v>1950</v>
      </c>
      <c r="T263" t="s">
        <v>1949</v>
      </c>
      <c r="U263">
        <v>1042120</v>
      </c>
      <c r="V263" t="s">
        <v>917</v>
      </c>
      <c r="W263" t="s">
        <v>1948</v>
      </c>
      <c r="X263" t="s">
        <v>1947</v>
      </c>
      <c r="Y263" t="s">
        <v>917</v>
      </c>
      <c r="Z263" t="s">
        <v>917</v>
      </c>
      <c r="AA263">
        <v>0</v>
      </c>
      <c r="AB263">
        <v>0</v>
      </c>
      <c r="AC263" t="s">
        <v>324</v>
      </c>
      <c r="AD263" t="s">
        <v>1946</v>
      </c>
      <c r="AE263" t="s">
        <v>1986</v>
      </c>
      <c r="AJ263" t="s">
        <v>1505</v>
      </c>
      <c r="AK263" t="s">
        <v>1943</v>
      </c>
    </row>
    <row r="264" spans="1:40" x14ac:dyDescent="0.2">
      <c r="A264">
        <v>1042149.949</v>
      </c>
      <c r="C264" t="str">
        <f t="shared" si="8"/>
        <v>Unnamed Drainage - BC-654.2 - NCD [W5657.0]</v>
      </c>
      <c r="E264" t="str">
        <f t="shared" si="9"/>
        <v xml:space="preserve">Fish bearing: No. Pipeline Crossing Method: Isolation if water present / Open-cut if dry or frozen to bottom. Vehicle Crossing Method: Ramp and Culvert. </v>
      </c>
      <c r="F264" t="s">
        <v>734</v>
      </c>
      <c r="G264" t="s">
        <v>734</v>
      </c>
      <c r="J264">
        <v>613512</v>
      </c>
      <c r="K264">
        <v>5470035</v>
      </c>
      <c r="L264" t="s">
        <v>1955</v>
      </c>
      <c r="M264" t="s">
        <v>2260</v>
      </c>
      <c r="N264" t="s">
        <v>2259</v>
      </c>
      <c r="O264" t="s">
        <v>2258</v>
      </c>
      <c r="P264" t="s">
        <v>1952</v>
      </c>
      <c r="Q264">
        <v>0</v>
      </c>
      <c r="R264" t="s">
        <v>1951</v>
      </c>
      <c r="S264" t="s">
        <v>1950</v>
      </c>
      <c r="T264" t="s">
        <v>1949</v>
      </c>
      <c r="U264">
        <v>1042150</v>
      </c>
      <c r="V264" t="s">
        <v>917</v>
      </c>
      <c r="W264" t="s">
        <v>1948</v>
      </c>
      <c r="X264" t="s">
        <v>1947</v>
      </c>
      <c r="Y264" t="s">
        <v>917</v>
      </c>
      <c r="Z264" t="s">
        <v>917</v>
      </c>
      <c r="AA264">
        <v>0</v>
      </c>
      <c r="AB264">
        <v>0</v>
      </c>
      <c r="AC264" t="s">
        <v>324</v>
      </c>
      <c r="AD264" t="s">
        <v>1946</v>
      </c>
      <c r="AJ264" t="s">
        <v>1505</v>
      </c>
      <c r="AK264" t="s">
        <v>1943</v>
      </c>
    </row>
    <row r="265" spans="1:40" x14ac:dyDescent="0.2">
      <c r="A265">
        <v>1042307.334</v>
      </c>
      <c r="C265" t="str">
        <f t="shared" si="8"/>
        <v>Unnamed Channel - BC-654a - S5 [W2147.1]</v>
      </c>
      <c r="E265" t="str">
        <f t="shared" si="9"/>
        <v xml:space="preserve">Fish bearing: No. Pipeline Crossing Method: Isolation if water present / Open-cut if dry or frozen to bottom. Vehicle Crossing Method: Clear-Span Bridge or other regulatory approved crossing method. </v>
      </c>
      <c r="F265" t="s">
        <v>734</v>
      </c>
      <c r="G265" t="s">
        <v>734</v>
      </c>
      <c r="J265">
        <v>613355</v>
      </c>
      <c r="K265">
        <v>5470024</v>
      </c>
      <c r="L265" t="s">
        <v>1955</v>
      </c>
      <c r="M265" t="s">
        <v>2257</v>
      </c>
      <c r="O265" t="s">
        <v>2256</v>
      </c>
      <c r="P265" t="s">
        <v>1964</v>
      </c>
      <c r="Q265">
        <v>10</v>
      </c>
      <c r="R265" t="s">
        <v>2157</v>
      </c>
      <c r="S265" t="s">
        <v>1950</v>
      </c>
      <c r="T265" t="s">
        <v>1949</v>
      </c>
      <c r="U265">
        <v>1042310</v>
      </c>
      <c r="V265" t="s">
        <v>917</v>
      </c>
      <c r="W265" t="s">
        <v>1948</v>
      </c>
      <c r="X265" t="s">
        <v>1987</v>
      </c>
      <c r="Y265" t="s">
        <v>917</v>
      </c>
      <c r="Z265" t="s">
        <v>917</v>
      </c>
      <c r="AA265">
        <v>5</v>
      </c>
      <c r="AB265">
        <v>4</v>
      </c>
      <c r="AC265" t="s">
        <v>324</v>
      </c>
      <c r="AD265" t="s">
        <v>1517</v>
      </c>
      <c r="AE265" t="s">
        <v>1986</v>
      </c>
      <c r="AF265" t="s">
        <v>1976</v>
      </c>
      <c r="AG265" t="s">
        <v>1945</v>
      </c>
      <c r="AH265" t="s">
        <v>1944</v>
      </c>
      <c r="AI265" s="4">
        <v>44512</v>
      </c>
      <c r="AJ265" t="s">
        <v>908</v>
      </c>
      <c r="AK265" t="s">
        <v>2036</v>
      </c>
    </row>
    <row r="266" spans="1:40" x14ac:dyDescent="0.2">
      <c r="A266">
        <v>1042861.84</v>
      </c>
      <c r="C266" t="str">
        <f t="shared" si="8"/>
        <v>Unnamed Channel - BC-655 - S6/NCD (FB) [W1687.4]</v>
      </c>
      <c r="E266" t="str">
        <f t="shared" si="9"/>
        <v xml:space="preserve">Fish bearing: No. Pipeline Crossing Method: Isolation if water present / Open-cut if dry or frozen to bottom. Vehicle Crossing Method: Clear-Span Bridge or other regulatory approved crossing method . </v>
      </c>
      <c r="F266" t="s">
        <v>734</v>
      </c>
      <c r="G266" t="s">
        <v>734</v>
      </c>
      <c r="J266">
        <v>612861</v>
      </c>
      <c r="K266">
        <v>5469892</v>
      </c>
      <c r="L266" t="s">
        <v>1955</v>
      </c>
      <c r="M266" t="s">
        <v>2255</v>
      </c>
      <c r="O266" t="s">
        <v>2254</v>
      </c>
      <c r="P266" t="s">
        <v>1964</v>
      </c>
      <c r="Q266">
        <v>10</v>
      </c>
      <c r="R266" t="s">
        <v>2062</v>
      </c>
      <c r="S266" t="s">
        <v>1950</v>
      </c>
      <c r="T266" t="s">
        <v>1949</v>
      </c>
      <c r="U266">
        <v>1042860</v>
      </c>
      <c r="V266" t="s">
        <v>917</v>
      </c>
      <c r="W266" t="s">
        <v>1948</v>
      </c>
      <c r="X266" t="s">
        <v>2174</v>
      </c>
      <c r="Y266" t="s">
        <v>917</v>
      </c>
      <c r="Z266" t="s">
        <v>917</v>
      </c>
      <c r="AA266">
        <v>0</v>
      </c>
      <c r="AB266">
        <v>0</v>
      </c>
      <c r="AC266" t="s">
        <v>324</v>
      </c>
      <c r="AD266" t="s">
        <v>1517</v>
      </c>
      <c r="AE266" t="s">
        <v>1986</v>
      </c>
      <c r="AF266" t="s">
        <v>1976</v>
      </c>
      <c r="AJ266" t="s">
        <v>1505</v>
      </c>
      <c r="AK266" t="s">
        <v>2248</v>
      </c>
    </row>
    <row r="267" spans="1:40" x14ac:dyDescent="0.2">
      <c r="A267">
        <v>1043132.325</v>
      </c>
      <c r="C267" t="str">
        <f t="shared" si="8"/>
        <v>Unnamed Channel - BC-655a - S6/NCD (FB) [W5658.0]</v>
      </c>
      <c r="E267" t="str">
        <f t="shared" si="9"/>
        <v xml:space="preserve">Fish bearing: No. Pipeline Crossing Method: Isolation if water present / Open-cut if dry or frozen to bottom. Vehicle Crossing Method: Clear-Span Bridge or other regulatory approved crossing method . </v>
      </c>
      <c r="F267" t="s">
        <v>734</v>
      </c>
      <c r="G267" t="s">
        <v>734</v>
      </c>
      <c r="J267">
        <v>612672</v>
      </c>
      <c r="K267">
        <v>5469705</v>
      </c>
      <c r="L267" t="s">
        <v>1955</v>
      </c>
      <c r="M267" t="s">
        <v>2253</v>
      </c>
      <c r="N267" t="s">
        <v>2252</v>
      </c>
      <c r="O267" t="s">
        <v>2251</v>
      </c>
      <c r="P267" t="s">
        <v>1964</v>
      </c>
      <c r="Q267">
        <v>10</v>
      </c>
      <c r="R267" t="s">
        <v>2062</v>
      </c>
      <c r="S267" t="s">
        <v>1950</v>
      </c>
      <c r="T267" t="s">
        <v>1949</v>
      </c>
      <c r="U267">
        <v>1043130</v>
      </c>
      <c r="V267" t="s">
        <v>917</v>
      </c>
      <c r="W267" t="s">
        <v>1948</v>
      </c>
      <c r="X267" t="s">
        <v>2174</v>
      </c>
      <c r="Y267" t="s">
        <v>917</v>
      </c>
      <c r="Z267" t="s">
        <v>917</v>
      </c>
      <c r="AA267" t="s">
        <v>2250</v>
      </c>
      <c r="AB267" t="s">
        <v>2249</v>
      </c>
      <c r="AC267" t="s">
        <v>324</v>
      </c>
      <c r="AD267" t="s">
        <v>1517</v>
      </c>
      <c r="AE267" t="s">
        <v>1986</v>
      </c>
      <c r="AJ267" t="s">
        <v>1505</v>
      </c>
      <c r="AK267" t="s">
        <v>2248</v>
      </c>
    </row>
    <row r="268" spans="1:40" x14ac:dyDescent="0.2">
      <c r="A268">
        <v>1044837.4</v>
      </c>
      <c r="C268" t="str">
        <f t="shared" si="8"/>
        <v>Silverhope Creek - BC-657 - S1B [W1689.4]</v>
      </c>
      <c r="E268" t="str">
        <f t="shared" si="9"/>
        <v xml:space="preserve">Fish bearing: Yes. Pipeline Crossing Method: Trenchless (Down-The-Hole Hammer). Vehicle Crossing Method: Access both banks. </v>
      </c>
      <c r="F268" t="s">
        <v>734</v>
      </c>
      <c r="G268" t="s">
        <v>734</v>
      </c>
      <c r="J268">
        <v>611286</v>
      </c>
      <c r="K268">
        <v>5469306</v>
      </c>
      <c r="L268" t="s">
        <v>1955</v>
      </c>
      <c r="M268" t="s">
        <v>2247</v>
      </c>
      <c r="O268" t="s">
        <v>2246</v>
      </c>
      <c r="P268" t="s">
        <v>2245</v>
      </c>
      <c r="Q268">
        <v>50</v>
      </c>
      <c r="R268" t="s">
        <v>2037</v>
      </c>
      <c r="S268" t="s">
        <v>1996</v>
      </c>
      <c r="T268" t="s">
        <v>1982</v>
      </c>
      <c r="U268">
        <v>1044840</v>
      </c>
      <c r="V268" t="s">
        <v>324</v>
      </c>
      <c r="W268" t="s">
        <v>1981</v>
      </c>
      <c r="X268" t="s">
        <v>2244</v>
      </c>
      <c r="Y268" t="s">
        <v>917</v>
      </c>
      <c r="Z268" t="s">
        <v>917</v>
      </c>
      <c r="AA268">
        <v>1</v>
      </c>
      <c r="AB268">
        <v>0</v>
      </c>
      <c r="AC268" t="s">
        <v>324</v>
      </c>
      <c r="AD268" t="s">
        <v>1517</v>
      </c>
      <c r="AE268" t="s">
        <v>1986</v>
      </c>
      <c r="AF268" t="s">
        <v>2243</v>
      </c>
      <c r="AG268" t="s">
        <v>1945</v>
      </c>
      <c r="AH268" t="s">
        <v>1944</v>
      </c>
      <c r="AI268" s="4">
        <v>44314</v>
      </c>
      <c r="AJ268" t="s">
        <v>908</v>
      </c>
      <c r="AK268" t="s">
        <v>2036</v>
      </c>
    </row>
    <row r="269" spans="1:40" x14ac:dyDescent="0.2">
      <c r="A269">
        <v>1045366.101</v>
      </c>
      <c r="C269" t="str">
        <f t="shared" si="8"/>
        <v>Unnamed Channel - BC-657a - S6 [W5659.0]</v>
      </c>
      <c r="E269" t="str">
        <f t="shared" si="9"/>
        <v xml:space="preserve">Fish bearing: No. Pipeline Crossing Method: Isolation if water present / Open-cut if dry or frozen to bottom. Vehicle Crossing Method: Ramp and Culvert . </v>
      </c>
      <c r="F269" t="s">
        <v>734</v>
      </c>
      <c r="G269" t="s">
        <v>734</v>
      </c>
      <c r="J269">
        <v>610782</v>
      </c>
      <c r="K269">
        <v>5469199</v>
      </c>
      <c r="L269" t="s">
        <v>1955</v>
      </c>
      <c r="M269" t="s">
        <v>2242</v>
      </c>
      <c r="N269" t="s">
        <v>2241</v>
      </c>
      <c r="O269" t="s">
        <v>2240</v>
      </c>
      <c r="P269" t="s">
        <v>1964</v>
      </c>
      <c r="Q269">
        <v>10</v>
      </c>
      <c r="R269" t="s">
        <v>1968</v>
      </c>
      <c r="S269" t="s">
        <v>1950</v>
      </c>
      <c r="T269" t="s">
        <v>1949</v>
      </c>
      <c r="U269">
        <v>1045370</v>
      </c>
      <c r="V269" t="s">
        <v>917</v>
      </c>
      <c r="W269" t="s">
        <v>1948</v>
      </c>
      <c r="X269" t="s">
        <v>2239</v>
      </c>
      <c r="Y269" t="s">
        <v>917</v>
      </c>
      <c r="Z269" t="s">
        <v>917</v>
      </c>
      <c r="AA269">
        <v>10</v>
      </c>
      <c r="AB269">
        <v>4</v>
      </c>
      <c r="AC269" t="s">
        <v>324</v>
      </c>
      <c r="AD269" t="s">
        <v>1946</v>
      </c>
      <c r="AE269" t="s">
        <v>1973</v>
      </c>
      <c r="AJ269" t="s">
        <v>1505</v>
      </c>
      <c r="AK269" t="s">
        <v>1967</v>
      </c>
    </row>
    <row r="270" spans="1:40" x14ac:dyDescent="0.2">
      <c r="A270">
        <v>1049137.5530000001</v>
      </c>
      <c r="C270" t="str">
        <f t="shared" si="8"/>
        <v>Chawuthen Creek - BC-658 - S2 [W1690.4]</v>
      </c>
      <c r="E270" t="str">
        <f t="shared" si="9"/>
        <v xml:space="preserve">Fish bearing: Yes. Pipeline Crossing Method: No instream work proposed; crossing over channelized section. Vehicle Crossing Method: Clear-Span Bridge. </v>
      </c>
      <c r="F270" t="s">
        <v>734</v>
      </c>
      <c r="G270" t="s">
        <v>734</v>
      </c>
      <c r="J270">
        <v>607093</v>
      </c>
      <c r="K270">
        <v>5469052</v>
      </c>
      <c r="L270" t="s">
        <v>1955</v>
      </c>
      <c r="M270" t="s">
        <v>2238</v>
      </c>
      <c r="O270" t="s">
        <v>2237</v>
      </c>
      <c r="P270" t="s">
        <v>2236</v>
      </c>
      <c r="Q270">
        <v>30</v>
      </c>
      <c r="R270" t="s">
        <v>1997</v>
      </c>
      <c r="S270" t="s">
        <v>1962</v>
      </c>
      <c r="T270" t="s">
        <v>2235</v>
      </c>
      <c r="U270">
        <v>1049140</v>
      </c>
      <c r="V270" t="s">
        <v>324</v>
      </c>
      <c r="W270" t="s">
        <v>2234</v>
      </c>
      <c r="X270" t="s">
        <v>1959</v>
      </c>
      <c r="Y270" t="s">
        <v>917</v>
      </c>
      <c r="Z270" t="s">
        <v>917</v>
      </c>
      <c r="AA270">
        <v>0</v>
      </c>
      <c r="AB270">
        <v>0</v>
      </c>
      <c r="AC270" t="s">
        <v>324</v>
      </c>
      <c r="AD270" t="s">
        <v>1517</v>
      </c>
      <c r="AE270" t="s">
        <v>1986</v>
      </c>
      <c r="AF270" t="s">
        <v>2233</v>
      </c>
      <c r="AG270" t="s">
        <v>1945</v>
      </c>
      <c r="AH270" t="s">
        <v>1944</v>
      </c>
      <c r="AI270" s="4">
        <v>44468</v>
      </c>
      <c r="AJ270" t="s">
        <v>908</v>
      </c>
      <c r="AK270" t="s">
        <v>2205</v>
      </c>
    </row>
    <row r="271" spans="1:40" x14ac:dyDescent="0.2">
      <c r="A271">
        <v>1049819.9839999999</v>
      </c>
      <c r="C271" t="str">
        <f t="shared" si="8"/>
        <v>Unnamed Channel - BC-658a - S5 [W2071.1]</v>
      </c>
      <c r="E271" t="str">
        <f t="shared" si="9"/>
        <v xml:space="preserve">Fish bearing: No. Pipeline Crossing Method: Isolation if water present / Open-cut if dry or frozen to bottom. Vehicle Crossing Method: Ramp and Culvert or Clear-Span Bridge. </v>
      </c>
      <c r="F271" t="s">
        <v>734</v>
      </c>
      <c r="G271" t="s">
        <v>734</v>
      </c>
      <c r="J271">
        <v>606426</v>
      </c>
      <c r="K271">
        <v>5468945</v>
      </c>
      <c r="L271" t="s">
        <v>1955</v>
      </c>
      <c r="M271" t="s">
        <v>2232</v>
      </c>
      <c r="O271" t="s">
        <v>2231</v>
      </c>
      <c r="P271" t="s">
        <v>1964</v>
      </c>
      <c r="Q271">
        <v>10</v>
      </c>
      <c r="R271" t="s">
        <v>2157</v>
      </c>
      <c r="S271" t="s">
        <v>1950</v>
      </c>
      <c r="T271" t="s">
        <v>1949</v>
      </c>
      <c r="U271">
        <v>1049820</v>
      </c>
      <c r="V271" t="s">
        <v>917</v>
      </c>
      <c r="W271" t="s">
        <v>1948</v>
      </c>
      <c r="X271" t="s">
        <v>2025</v>
      </c>
      <c r="Y271" t="s">
        <v>917</v>
      </c>
      <c r="Z271" t="s">
        <v>917</v>
      </c>
      <c r="AA271">
        <v>0</v>
      </c>
      <c r="AB271">
        <v>0</v>
      </c>
      <c r="AC271" t="s">
        <v>324</v>
      </c>
      <c r="AD271" t="s">
        <v>1946</v>
      </c>
      <c r="AE271" t="s">
        <v>1986</v>
      </c>
      <c r="AF271" t="s">
        <v>1976</v>
      </c>
      <c r="AJ271" t="s">
        <v>1505</v>
      </c>
      <c r="AK271" t="s">
        <v>1956</v>
      </c>
    </row>
    <row r="272" spans="1:40" x14ac:dyDescent="0.2">
      <c r="A272">
        <v>1050198.541</v>
      </c>
      <c r="C272" t="str">
        <f t="shared" si="8"/>
        <v>Unnamed Channel - BC-658b - S6 [W2072.1]</v>
      </c>
      <c r="E272" t="str">
        <f t="shared" si="9"/>
        <v xml:space="preserve">Fish bearing: No. Pipeline Crossing Method: Isolation if water present / Open-cut if dry or frozen to bottom. Vehicle Crossing Method: Ramp and Culvert. </v>
      </c>
      <c r="F272" t="s">
        <v>734</v>
      </c>
      <c r="G272" t="s">
        <v>734</v>
      </c>
      <c r="J272">
        <v>606049</v>
      </c>
      <c r="K272">
        <v>5468914</v>
      </c>
      <c r="L272" t="s">
        <v>1955</v>
      </c>
      <c r="M272" t="s">
        <v>2230</v>
      </c>
      <c r="O272" t="s">
        <v>2229</v>
      </c>
      <c r="P272" t="s">
        <v>1964</v>
      </c>
      <c r="Q272">
        <v>10</v>
      </c>
      <c r="R272" t="s">
        <v>1968</v>
      </c>
      <c r="S272" t="s">
        <v>1950</v>
      </c>
      <c r="T272" t="s">
        <v>1949</v>
      </c>
      <c r="U272">
        <v>1050200</v>
      </c>
      <c r="V272" t="s">
        <v>917</v>
      </c>
      <c r="W272" t="s">
        <v>1948</v>
      </c>
      <c r="X272" t="s">
        <v>1947</v>
      </c>
      <c r="Y272" t="s">
        <v>917</v>
      </c>
      <c r="Z272" t="s">
        <v>917</v>
      </c>
      <c r="AA272">
        <v>0</v>
      </c>
      <c r="AB272">
        <v>0</v>
      </c>
      <c r="AC272" t="s">
        <v>324</v>
      </c>
      <c r="AD272" t="s">
        <v>1946</v>
      </c>
      <c r="AE272" t="s">
        <v>1986</v>
      </c>
      <c r="AF272" t="s">
        <v>1976</v>
      </c>
      <c r="AJ272" t="s">
        <v>1505</v>
      </c>
      <c r="AK272" t="s">
        <v>1967</v>
      </c>
    </row>
    <row r="273" spans="1:40" x14ac:dyDescent="0.2">
      <c r="A273">
        <v>1050657.4099999999</v>
      </c>
      <c r="C273" t="str">
        <f t="shared" si="8"/>
        <v>Unnamed Channel - BC-659 - S5 [W1691.5]</v>
      </c>
      <c r="E273" t="str">
        <f t="shared" si="9"/>
        <v xml:space="preserve">Fish bearing: No. Pipeline Crossing Method: Isolation if water present / Open-cut if dry or frozen to bottom. Vehicle Crossing Method: Clear-Span Bridge or other regulatory approved crossing method. </v>
      </c>
      <c r="F273" t="s">
        <v>734</v>
      </c>
      <c r="G273" t="s">
        <v>734</v>
      </c>
      <c r="J273">
        <v>605596</v>
      </c>
      <c r="K273">
        <v>5468887</v>
      </c>
      <c r="L273" t="s">
        <v>1955</v>
      </c>
      <c r="M273" t="s">
        <v>2228</v>
      </c>
      <c r="O273" t="s">
        <v>2227</v>
      </c>
      <c r="P273" t="s">
        <v>1964</v>
      </c>
      <c r="Q273">
        <v>10</v>
      </c>
      <c r="R273" t="s">
        <v>2157</v>
      </c>
      <c r="S273" t="s">
        <v>1950</v>
      </c>
      <c r="T273" t="s">
        <v>1949</v>
      </c>
      <c r="U273">
        <v>1050650</v>
      </c>
      <c r="V273" t="s">
        <v>917</v>
      </c>
      <c r="W273" t="s">
        <v>1948</v>
      </c>
      <c r="X273" t="s">
        <v>1987</v>
      </c>
      <c r="Y273" t="s">
        <v>917</v>
      </c>
      <c r="Z273" t="s">
        <v>917</v>
      </c>
      <c r="AA273">
        <v>5</v>
      </c>
      <c r="AB273">
        <v>4</v>
      </c>
      <c r="AC273" t="s">
        <v>324</v>
      </c>
      <c r="AD273" t="s">
        <v>1517</v>
      </c>
      <c r="AE273" t="s">
        <v>1986</v>
      </c>
      <c r="AF273" t="s">
        <v>1976</v>
      </c>
      <c r="AJ273" t="s">
        <v>1505</v>
      </c>
      <c r="AK273" t="s">
        <v>2036</v>
      </c>
    </row>
    <row r="274" spans="1:40" x14ac:dyDescent="0.2">
      <c r="A274">
        <v>1050802.858</v>
      </c>
      <c r="C274" t="str">
        <f t="shared" si="8"/>
        <v>Unnamed Channel - BC-660 - S5 [W1692.5]</v>
      </c>
      <c r="E274" t="str">
        <f t="shared" si="9"/>
        <v xml:space="preserve">Fish bearing: No. Pipeline Crossing Method: Isolation if water present / Open-cut if dry or frozen to bottom. Vehicle Crossing Method: Clear-Span Bridge or other regulatory approved crossing method. </v>
      </c>
      <c r="F274" t="s">
        <v>734</v>
      </c>
      <c r="G274" t="s">
        <v>734</v>
      </c>
      <c r="J274">
        <v>605450</v>
      </c>
      <c r="K274">
        <v>5468883</v>
      </c>
      <c r="L274" t="s">
        <v>1955</v>
      </c>
      <c r="M274" t="s">
        <v>2226</v>
      </c>
      <c r="O274" t="s">
        <v>2225</v>
      </c>
      <c r="P274" t="s">
        <v>1964</v>
      </c>
      <c r="Q274">
        <v>10</v>
      </c>
      <c r="R274" t="s">
        <v>2157</v>
      </c>
      <c r="S274" t="s">
        <v>1950</v>
      </c>
      <c r="T274" t="s">
        <v>1949</v>
      </c>
      <c r="U274">
        <v>1050800</v>
      </c>
      <c r="V274" t="s">
        <v>917</v>
      </c>
      <c r="W274" t="s">
        <v>1948</v>
      </c>
      <c r="X274" t="s">
        <v>1987</v>
      </c>
      <c r="Y274" t="s">
        <v>917</v>
      </c>
      <c r="Z274" t="s">
        <v>917</v>
      </c>
      <c r="AA274">
        <v>5</v>
      </c>
      <c r="AB274">
        <v>4</v>
      </c>
      <c r="AC274" t="s">
        <v>324</v>
      </c>
      <c r="AD274" t="s">
        <v>1517</v>
      </c>
      <c r="AE274" t="s">
        <v>1986</v>
      </c>
      <c r="AF274" t="s">
        <v>1976</v>
      </c>
      <c r="AJ274" t="s">
        <v>1505</v>
      </c>
      <c r="AK274" t="s">
        <v>2036</v>
      </c>
    </row>
    <row r="275" spans="1:40" x14ac:dyDescent="0.2">
      <c r="A275">
        <v>1051706.6610000001</v>
      </c>
      <c r="C275" t="str">
        <f t="shared" si="8"/>
        <v>Unnamed Channel - BC-660a - S6 [W2148.0]</v>
      </c>
      <c r="E275" t="str">
        <f t="shared" si="9"/>
        <v xml:space="preserve">Fish bearing: No. Pipeline Crossing Method: Isolation if water present / Open-cut if dry or frozen to bottom. Vehicle Crossing Method: Ramp and Culvert. </v>
      </c>
      <c r="F275" t="s">
        <v>734</v>
      </c>
      <c r="G275" t="s">
        <v>734</v>
      </c>
      <c r="J275">
        <v>604563</v>
      </c>
      <c r="K275">
        <v>5468727</v>
      </c>
      <c r="L275" t="s">
        <v>1955</v>
      </c>
      <c r="M275" t="s">
        <v>2224</v>
      </c>
      <c r="O275" t="s">
        <v>2223</v>
      </c>
      <c r="P275" t="s">
        <v>1964</v>
      </c>
      <c r="Q275">
        <v>10</v>
      </c>
      <c r="R275" t="s">
        <v>1968</v>
      </c>
      <c r="S275" t="s">
        <v>1950</v>
      </c>
      <c r="T275" t="s">
        <v>1949</v>
      </c>
      <c r="U275">
        <v>1051700</v>
      </c>
      <c r="V275" t="s">
        <v>917</v>
      </c>
      <c r="W275" t="s">
        <v>1948</v>
      </c>
      <c r="X275" t="s">
        <v>1947</v>
      </c>
      <c r="Y275" t="s">
        <v>917</v>
      </c>
      <c r="Z275" t="s">
        <v>917</v>
      </c>
      <c r="AA275">
        <v>0</v>
      </c>
      <c r="AB275">
        <v>0</v>
      </c>
      <c r="AC275" t="s">
        <v>324</v>
      </c>
      <c r="AD275" t="s">
        <v>1517</v>
      </c>
      <c r="AF275" t="s">
        <v>2222</v>
      </c>
      <c r="AG275" t="s">
        <v>1945</v>
      </c>
      <c r="AH275" t="s">
        <v>1944</v>
      </c>
      <c r="AI275" s="4">
        <v>44587</v>
      </c>
      <c r="AJ275" t="s">
        <v>908</v>
      </c>
      <c r="AK275" t="s">
        <v>1943</v>
      </c>
    </row>
    <row r="276" spans="1:40" x14ac:dyDescent="0.2">
      <c r="A276">
        <v>1052499.8060000001</v>
      </c>
      <c r="C276" t="str">
        <f t="shared" si="8"/>
        <v>Unnamed Drainage - BC-660b - NCD [W5775.0]</v>
      </c>
      <c r="E276" t="str">
        <f t="shared" si="9"/>
        <v xml:space="preserve">Fish bearing: No. Pipeline Crossing Method: Isolation if water present / Open-cut if dry or frozen to bottom. Vehicle Crossing Method: Ramp and Culvert. </v>
      </c>
      <c r="F276" t="s">
        <v>734</v>
      </c>
      <c r="G276" t="s">
        <v>734</v>
      </c>
      <c r="J276">
        <v>603903</v>
      </c>
      <c r="K276">
        <v>5468360</v>
      </c>
      <c r="L276" t="s">
        <v>1955</v>
      </c>
      <c r="M276" t="s">
        <v>2221</v>
      </c>
      <c r="N276" t="s">
        <v>2220</v>
      </c>
      <c r="O276" t="s">
        <v>2219</v>
      </c>
      <c r="P276" t="s">
        <v>1952</v>
      </c>
      <c r="Q276">
        <v>0</v>
      </c>
      <c r="R276" t="s">
        <v>1951</v>
      </c>
      <c r="S276" t="s">
        <v>1950</v>
      </c>
      <c r="T276" t="s">
        <v>1949</v>
      </c>
      <c r="U276">
        <v>1052500</v>
      </c>
      <c r="V276" t="s">
        <v>917</v>
      </c>
      <c r="W276" t="s">
        <v>1948</v>
      </c>
      <c r="X276" t="s">
        <v>1947</v>
      </c>
      <c r="Y276" t="s">
        <v>917</v>
      </c>
      <c r="Z276" t="s">
        <v>917</v>
      </c>
      <c r="AA276">
        <v>0</v>
      </c>
      <c r="AB276">
        <v>0</v>
      </c>
      <c r="AC276" t="s">
        <v>324</v>
      </c>
      <c r="AD276" t="s">
        <v>1946</v>
      </c>
      <c r="AJ276" t="s">
        <v>1505</v>
      </c>
      <c r="AK276" t="s">
        <v>1943</v>
      </c>
    </row>
    <row r="277" spans="1:40" ht="51" x14ac:dyDescent="0.2">
      <c r="A277">
        <v>1053173.253</v>
      </c>
      <c r="C277" t="str">
        <f t="shared" si="8"/>
        <v>Hunter Creek - BC-662 - S1B [W1694.6]</v>
      </c>
      <c r="E277" t="str">
        <f t="shared" si="9"/>
        <v xml:space="preserve">Fish bearing: Yes. Pipeline Crossing Method: Trenchless (Down-The-Hole Hammer). Vehicle Crossing Method: Clear-Span Bridge. </v>
      </c>
      <c r="F277" t="s">
        <v>734</v>
      </c>
      <c r="G277" t="s">
        <v>734</v>
      </c>
      <c r="J277">
        <v>603506</v>
      </c>
      <c r="K277">
        <v>5467822</v>
      </c>
      <c r="L277" t="s">
        <v>1955</v>
      </c>
      <c r="M277" t="s">
        <v>2218</v>
      </c>
      <c r="O277" t="s">
        <v>2217</v>
      </c>
      <c r="P277" t="s">
        <v>2216</v>
      </c>
      <c r="Q277">
        <v>50</v>
      </c>
      <c r="R277" t="s">
        <v>2037</v>
      </c>
      <c r="S277" t="s">
        <v>1962</v>
      </c>
      <c r="T277" s="5" t="s">
        <v>1988</v>
      </c>
      <c r="U277">
        <v>1053170</v>
      </c>
      <c r="V277" t="s">
        <v>324</v>
      </c>
      <c r="W277" t="s">
        <v>1981</v>
      </c>
      <c r="X277" t="s">
        <v>1959</v>
      </c>
      <c r="Y277" t="s">
        <v>917</v>
      </c>
      <c r="Z277" t="s">
        <v>917</v>
      </c>
      <c r="AA277">
        <v>30</v>
      </c>
      <c r="AB277">
        <v>22</v>
      </c>
      <c r="AC277" t="s">
        <v>324</v>
      </c>
      <c r="AD277" t="s">
        <v>1517</v>
      </c>
      <c r="AE277" t="s">
        <v>1986</v>
      </c>
      <c r="AF277" t="s">
        <v>1985</v>
      </c>
      <c r="AJ277" t="s">
        <v>1505</v>
      </c>
      <c r="AK277" t="s">
        <v>2036</v>
      </c>
    </row>
    <row r="278" spans="1:40" x14ac:dyDescent="0.2">
      <c r="A278">
        <v>1054362.47</v>
      </c>
      <c r="C278" t="str">
        <f t="shared" si="8"/>
        <v>Unnamed Drainage - BC-663 - NCD [W1695.5]</v>
      </c>
      <c r="E278" t="str">
        <f t="shared" si="9"/>
        <v xml:space="preserve">Fish bearing: No. Pipeline Crossing Method: Isolation if water present / Open-cut if dry or frozen to bottom. Vehicle Crossing Method: Ramp and Culvert. </v>
      </c>
      <c r="F278" t="s">
        <v>734</v>
      </c>
      <c r="G278" t="s">
        <v>734</v>
      </c>
      <c r="J278">
        <v>602602</v>
      </c>
      <c r="K278">
        <v>5467057</v>
      </c>
      <c r="L278" t="s">
        <v>1955</v>
      </c>
      <c r="M278" t="s">
        <v>2215</v>
      </c>
      <c r="O278" t="s">
        <v>2214</v>
      </c>
      <c r="P278" t="s">
        <v>1952</v>
      </c>
      <c r="Q278">
        <v>0</v>
      </c>
      <c r="R278" t="s">
        <v>1951</v>
      </c>
      <c r="S278" t="s">
        <v>1950</v>
      </c>
      <c r="T278" t="s">
        <v>1949</v>
      </c>
      <c r="U278">
        <v>1054360</v>
      </c>
      <c r="V278" t="s">
        <v>917</v>
      </c>
      <c r="W278" t="s">
        <v>1948</v>
      </c>
      <c r="X278" t="s">
        <v>1947</v>
      </c>
      <c r="Y278" t="s">
        <v>917</v>
      </c>
      <c r="Z278" t="s">
        <v>917</v>
      </c>
      <c r="AA278">
        <v>0</v>
      </c>
      <c r="AB278">
        <v>0</v>
      </c>
      <c r="AC278" t="s">
        <v>324</v>
      </c>
      <c r="AD278" t="s">
        <v>1517</v>
      </c>
      <c r="AF278" t="s">
        <v>1976</v>
      </c>
      <c r="AJ278" t="s">
        <v>1505</v>
      </c>
      <c r="AK278" t="s">
        <v>1943</v>
      </c>
    </row>
    <row r="279" spans="1:40" x14ac:dyDescent="0.2">
      <c r="A279">
        <v>1055254.598</v>
      </c>
      <c r="C279" t="str">
        <f t="shared" si="8"/>
        <v>Unnamed Drainage - BC-664 - NCD [W5438.0]</v>
      </c>
      <c r="E279" t="str">
        <f t="shared" si="9"/>
        <v xml:space="preserve">Fish bearing: No. Pipeline Crossing Method: Isolation if water present / Open-cut if dry or frozen to bottom. Vehicle Crossing Method: Ramp and Culvert or other regulatory approved crossing method. </v>
      </c>
      <c r="F279" t="s">
        <v>734</v>
      </c>
      <c r="G279" t="s">
        <v>734</v>
      </c>
      <c r="J279">
        <v>602041</v>
      </c>
      <c r="K279">
        <v>5466370</v>
      </c>
      <c r="L279" t="s">
        <v>1955</v>
      </c>
      <c r="M279" t="s">
        <v>2213</v>
      </c>
      <c r="N279" t="s">
        <v>2212</v>
      </c>
      <c r="O279" t="s">
        <v>2211</v>
      </c>
      <c r="P279" t="s">
        <v>1952</v>
      </c>
      <c r="Q279">
        <v>0</v>
      </c>
      <c r="R279" t="s">
        <v>1951</v>
      </c>
      <c r="S279" t="s">
        <v>1950</v>
      </c>
      <c r="T279" t="s">
        <v>1949</v>
      </c>
      <c r="U279">
        <v>1055240</v>
      </c>
      <c r="V279" t="s">
        <v>917</v>
      </c>
      <c r="W279" t="s">
        <v>1948</v>
      </c>
      <c r="X279" t="s">
        <v>2210</v>
      </c>
      <c r="Y279" t="s">
        <v>917</v>
      </c>
      <c r="Z279" t="s">
        <v>917</v>
      </c>
      <c r="AA279">
        <v>0</v>
      </c>
      <c r="AB279">
        <v>0</v>
      </c>
      <c r="AC279" t="s">
        <v>324</v>
      </c>
      <c r="AD279" t="s">
        <v>1946</v>
      </c>
      <c r="AF279" t="s">
        <v>2209</v>
      </c>
      <c r="AG279" t="s">
        <v>1945</v>
      </c>
      <c r="AH279" t="s">
        <v>1944</v>
      </c>
      <c r="AI279" s="4">
        <v>44484</v>
      </c>
      <c r="AJ279" t="s">
        <v>908</v>
      </c>
      <c r="AK279" t="s">
        <v>1943</v>
      </c>
      <c r="AL279" t="s">
        <v>986</v>
      </c>
      <c r="AM279" t="s">
        <v>1830</v>
      </c>
      <c r="AN279" s="4">
        <v>44603</v>
      </c>
    </row>
    <row r="280" spans="1:40" ht="51" x14ac:dyDescent="0.2">
      <c r="A280">
        <v>1058793.108</v>
      </c>
      <c r="C280" t="str">
        <f t="shared" si="8"/>
        <v>Lorenzetta Creek - BC-666 - S2 [W1698.6]</v>
      </c>
      <c r="E280" t="str">
        <f t="shared" si="9"/>
        <v xml:space="preserve">Fish bearing: Yes. Pipeline Crossing Method: Trenchless (Down-The-Hole Hammer). Vehicle Crossing Method: Clear-Span Bridge. </v>
      </c>
      <c r="F280" t="s">
        <v>734</v>
      </c>
      <c r="G280" t="s">
        <v>734</v>
      </c>
      <c r="J280">
        <v>600110</v>
      </c>
      <c r="K280">
        <v>5463651</v>
      </c>
      <c r="L280" t="s">
        <v>1955</v>
      </c>
      <c r="M280" t="s">
        <v>2208</v>
      </c>
      <c r="O280" t="s">
        <v>2207</v>
      </c>
      <c r="P280" t="s">
        <v>2206</v>
      </c>
      <c r="Q280">
        <v>30</v>
      </c>
      <c r="R280" t="s">
        <v>1997</v>
      </c>
      <c r="S280" t="s">
        <v>1962</v>
      </c>
      <c r="T280" s="5" t="s">
        <v>1988</v>
      </c>
      <c r="U280">
        <v>1058790</v>
      </c>
      <c r="V280" t="s">
        <v>324</v>
      </c>
      <c r="W280" t="s">
        <v>1981</v>
      </c>
      <c r="X280" t="s">
        <v>1959</v>
      </c>
      <c r="Y280" t="s">
        <v>917</v>
      </c>
      <c r="Z280" t="s">
        <v>917</v>
      </c>
      <c r="AA280">
        <v>0</v>
      </c>
      <c r="AB280">
        <v>0</v>
      </c>
      <c r="AC280" t="s">
        <v>324</v>
      </c>
      <c r="AD280" t="s">
        <v>1517</v>
      </c>
      <c r="AE280" t="s">
        <v>1973</v>
      </c>
      <c r="AF280" t="s">
        <v>1985</v>
      </c>
      <c r="AJ280" t="s">
        <v>1505</v>
      </c>
      <c r="AK280" t="s">
        <v>2205</v>
      </c>
      <c r="AL280" t="s">
        <v>986</v>
      </c>
      <c r="AM280" t="s">
        <v>1806</v>
      </c>
      <c r="AN280" s="4">
        <v>44579</v>
      </c>
    </row>
    <row r="281" spans="1:40" x14ac:dyDescent="0.2">
      <c r="A281">
        <v>1059020.4950000001</v>
      </c>
      <c r="C281" t="str">
        <f t="shared" si="8"/>
        <v>Unnamed Channel - BC-667 - S6 [W1699.4]</v>
      </c>
      <c r="E281" t="str">
        <f t="shared" si="9"/>
        <v xml:space="preserve">Fish bearing: No. Pipeline Crossing Method: Isolation if water present / Open-cut if dry or frozen to bottom. Vehicle Crossing Method: Ramp and Culvert. </v>
      </c>
      <c r="F281" t="s">
        <v>734</v>
      </c>
      <c r="G281" t="s">
        <v>734</v>
      </c>
      <c r="J281">
        <v>599993</v>
      </c>
      <c r="K281">
        <v>5463457</v>
      </c>
      <c r="L281" t="s">
        <v>1955</v>
      </c>
      <c r="M281" t="s">
        <v>2204</v>
      </c>
      <c r="O281" t="s">
        <v>2203</v>
      </c>
      <c r="P281" t="s">
        <v>1964</v>
      </c>
      <c r="Q281">
        <v>10</v>
      </c>
      <c r="R281" t="s">
        <v>1968</v>
      </c>
      <c r="S281" t="s">
        <v>1950</v>
      </c>
      <c r="T281" t="s">
        <v>1949</v>
      </c>
      <c r="U281">
        <v>1059020</v>
      </c>
      <c r="V281" t="s">
        <v>917</v>
      </c>
      <c r="W281" t="s">
        <v>1948</v>
      </c>
      <c r="X281" t="s">
        <v>1947</v>
      </c>
      <c r="Y281" t="s">
        <v>917</v>
      </c>
      <c r="Z281" t="s">
        <v>917</v>
      </c>
      <c r="AA281">
        <v>5</v>
      </c>
      <c r="AB281">
        <v>4</v>
      </c>
      <c r="AC281" t="s">
        <v>324</v>
      </c>
      <c r="AD281" t="s">
        <v>1517</v>
      </c>
      <c r="AE281" t="s">
        <v>1973</v>
      </c>
      <c r="AF281" t="s">
        <v>1976</v>
      </c>
      <c r="AJ281" t="s">
        <v>1505</v>
      </c>
      <c r="AK281" t="s">
        <v>1967</v>
      </c>
    </row>
    <row r="282" spans="1:40" ht="51" x14ac:dyDescent="0.2">
      <c r="A282">
        <v>1059344.5260000001</v>
      </c>
      <c r="C282" t="str">
        <f t="shared" si="8"/>
        <v>Wahleach Creek - BC-668 - S1B [W1700.5]</v>
      </c>
      <c r="E282" t="str">
        <f t="shared" si="9"/>
        <v xml:space="preserve">Fish bearing: Yes. Pipeline Crossing Method: Trenchless (Down-The-Hole Hammer). Vehicle Crossing Method: Clear-Span Bridge. </v>
      </c>
      <c r="F282" t="s">
        <v>734</v>
      </c>
      <c r="G282" t="s">
        <v>734</v>
      </c>
      <c r="J282">
        <v>599752</v>
      </c>
      <c r="K282">
        <v>5463246</v>
      </c>
      <c r="L282" t="s">
        <v>1955</v>
      </c>
      <c r="M282" t="s">
        <v>2202</v>
      </c>
      <c r="O282" t="s">
        <v>2201</v>
      </c>
      <c r="P282" t="s">
        <v>2200</v>
      </c>
      <c r="Q282">
        <v>50</v>
      </c>
      <c r="R282" t="s">
        <v>2037</v>
      </c>
      <c r="S282" t="s">
        <v>1962</v>
      </c>
      <c r="T282" s="5" t="s">
        <v>1988</v>
      </c>
      <c r="U282">
        <v>1059340</v>
      </c>
      <c r="V282" t="s">
        <v>324</v>
      </c>
      <c r="W282" t="s">
        <v>1981</v>
      </c>
      <c r="X282" t="s">
        <v>1959</v>
      </c>
      <c r="Y282" t="s">
        <v>917</v>
      </c>
      <c r="Z282" t="s">
        <v>917</v>
      </c>
      <c r="AA282">
        <v>30</v>
      </c>
      <c r="AB282">
        <v>22</v>
      </c>
      <c r="AC282" t="s">
        <v>324</v>
      </c>
      <c r="AD282" t="s">
        <v>1517</v>
      </c>
      <c r="AE282" t="s">
        <v>1986</v>
      </c>
      <c r="AF282" t="s">
        <v>2199</v>
      </c>
      <c r="AJ282" t="s">
        <v>1505</v>
      </c>
      <c r="AK282" t="s">
        <v>1994</v>
      </c>
    </row>
    <row r="283" spans="1:40" x14ac:dyDescent="0.2">
      <c r="A283">
        <v>1060473.9480000001</v>
      </c>
      <c r="C283" t="str">
        <f t="shared" si="8"/>
        <v>Unnamed Drainage - BC-669 - NCD [W1701.7]</v>
      </c>
      <c r="E283" t="str">
        <f t="shared" si="9"/>
        <v xml:space="preserve">Fish bearing: No. Pipeline Crossing Method: Isolation if water present / Open-cut if dry or frozen to bottom. Vehicle Crossing Method: Ramp and Culvert. </v>
      </c>
      <c r="F283" t="s">
        <v>734</v>
      </c>
      <c r="G283" t="s">
        <v>734</v>
      </c>
      <c r="J283">
        <v>598976</v>
      </c>
      <c r="K283">
        <v>5462461</v>
      </c>
      <c r="L283" t="s">
        <v>1955</v>
      </c>
      <c r="M283" t="s">
        <v>2198</v>
      </c>
      <c r="O283" t="s">
        <v>2197</v>
      </c>
      <c r="P283" t="s">
        <v>1952</v>
      </c>
      <c r="Q283">
        <v>0</v>
      </c>
      <c r="R283" t="s">
        <v>1951</v>
      </c>
      <c r="S283" t="s">
        <v>1950</v>
      </c>
      <c r="T283" t="s">
        <v>1949</v>
      </c>
      <c r="U283">
        <v>1060470</v>
      </c>
      <c r="V283" t="s">
        <v>917</v>
      </c>
      <c r="W283" t="s">
        <v>1948</v>
      </c>
      <c r="X283" t="s">
        <v>1947</v>
      </c>
      <c r="Y283" t="s">
        <v>917</v>
      </c>
      <c r="Z283" t="s">
        <v>917</v>
      </c>
      <c r="AA283">
        <v>0</v>
      </c>
      <c r="AB283">
        <v>0</v>
      </c>
      <c r="AC283" t="s">
        <v>324</v>
      </c>
      <c r="AD283" t="s">
        <v>1517</v>
      </c>
      <c r="AF283" t="s">
        <v>1976</v>
      </c>
      <c r="AJ283" t="s">
        <v>1505</v>
      </c>
      <c r="AK283" t="s">
        <v>1943</v>
      </c>
    </row>
    <row r="284" spans="1:40" x14ac:dyDescent="0.2">
      <c r="A284">
        <v>1060601.5549999999</v>
      </c>
      <c r="C284" t="str">
        <f t="shared" si="8"/>
        <v>Unnamed Drainage - BC-669.1 - NCD [W5660.0]</v>
      </c>
      <c r="E284" t="str">
        <f t="shared" si="9"/>
        <v xml:space="preserve">Fish bearing: No. Pipeline Crossing Method: Isolation if water present / Open-cut if dry or frozen to bottom. Vehicle Crossing Method: Ramp and Culvert. </v>
      </c>
      <c r="F284" t="s">
        <v>734</v>
      </c>
      <c r="G284" t="s">
        <v>734</v>
      </c>
      <c r="J284">
        <v>598889</v>
      </c>
      <c r="K284">
        <v>5462368</v>
      </c>
      <c r="L284" t="s">
        <v>1955</v>
      </c>
      <c r="M284" t="s">
        <v>2196</v>
      </c>
      <c r="N284" t="s">
        <v>2195</v>
      </c>
      <c r="O284" t="s">
        <v>2194</v>
      </c>
      <c r="P284" t="s">
        <v>1952</v>
      </c>
      <c r="Q284">
        <v>0</v>
      </c>
      <c r="R284" t="s">
        <v>1951</v>
      </c>
      <c r="S284" t="s">
        <v>1950</v>
      </c>
      <c r="T284" t="s">
        <v>1949</v>
      </c>
      <c r="U284">
        <v>1060600</v>
      </c>
      <c r="V284" t="s">
        <v>917</v>
      </c>
      <c r="W284" t="s">
        <v>1948</v>
      </c>
      <c r="X284" t="s">
        <v>1947</v>
      </c>
      <c r="Y284" t="s">
        <v>917</v>
      </c>
      <c r="Z284" t="s">
        <v>917</v>
      </c>
      <c r="AA284">
        <v>0</v>
      </c>
      <c r="AB284">
        <v>0</v>
      </c>
      <c r="AC284" t="s">
        <v>324</v>
      </c>
      <c r="AD284" t="s">
        <v>1946</v>
      </c>
      <c r="AJ284" t="s">
        <v>1505</v>
      </c>
      <c r="AK284" t="s">
        <v>1943</v>
      </c>
    </row>
    <row r="285" spans="1:40" x14ac:dyDescent="0.2">
      <c r="A285">
        <v>1060667.7760000001</v>
      </c>
      <c r="C285" t="str">
        <f t="shared" si="8"/>
        <v>Unnamed Drainage - BC-669.2 - NCD [W5661.0]</v>
      </c>
      <c r="E285" t="str">
        <f t="shared" si="9"/>
        <v xml:space="preserve">Fish bearing: No. Pipeline Crossing Method: Isolation if water present / Open-cut if dry or frozen to bottom. Vehicle Crossing Method: Ramp and Culvert. </v>
      </c>
      <c r="F285" t="s">
        <v>734</v>
      </c>
      <c r="G285" t="s">
        <v>734</v>
      </c>
      <c r="J285">
        <v>598848</v>
      </c>
      <c r="K285">
        <v>5462316</v>
      </c>
      <c r="L285" t="s">
        <v>1955</v>
      </c>
      <c r="M285" t="s">
        <v>2193</v>
      </c>
      <c r="N285" t="s">
        <v>2192</v>
      </c>
      <c r="O285" t="s">
        <v>2191</v>
      </c>
      <c r="P285" t="s">
        <v>1952</v>
      </c>
      <c r="Q285">
        <v>0</v>
      </c>
      <c r="R285" t="s">
        <v>1951</v>
      </c>
      <c r="S285" t="s">
        <v>1950</v>
      </c>
      <c r="T285" t="s">
        <v>1949</v>
      </c>
      <c r="U285">
        <v>1060670</v>
      </c>
      <c r="V285" t="s">
        <v>917</v>
      </c>
      <c r="W285" t="s">
        <v>1948</v>
      </c>
      <c r="X285" t="s">
        <v>1947</v>
      </c>
      <c r="Y285" t="s">
        <v>917</v>
      </c>
      <c r="Z285" t="s">
        <v>917</v>
      </c>
      <c r="AA285">
        <v>0</v>
      </c>
      <c r="AB285">
        <v>0</v>
      </c>
      <c r="AC285" t="s">
        <v>324</v>
      </c>
      <c r="AD285" t="s">
        <v>1946</v>
      </c>
      <c r="AJ285" t="s">
        <v>1505</v>
      </c>
      <c r="AK285" t="s">
        <v>1943</v>
      </c>
    </row>
    <row r="286" spans="1:40" x14ac:dyDescent="0.2">
      <c r="A286">
        <v>1061099.9339999999</v>
      </c>
      <c r="C286" t="str">
        <f t="shared" si="8"/>
        <v>Unnamed Drainage - BC-669.3 - NCD [W5662.0]</v>
      </c>
      <c r="E286" t="str">
        <f t="shared" si="9"/>
        <v xml:space="preserve">Fish bearing: No. Pipeline Crossing Method: Isolation if water present / Open-cut if dry or frozen to bottom. Vehicle Crossing Method: Ramp and Culvert. </v>
      </c>
      <c r="F286" t="s">
        <v>734</v>
      </c>
      <c r="G286" t="s">
        <v>734</v>
      </c>
      <c r="J286">
        <v>598580</v>
      </c>
      <c r="K286">
        <v>5461977</v>
      </c>
      <c r="L286" t="s">
        <v>1955</v>
      </c>
      <c r="M286" t="s">
        <v>2190</v>
      </c>
      <c r="O286" t="s">
        <v>2189</v>
      </c>
      <c r="P286" t="s">
        <v>1952</v>
      </c>
      <c r="Q286">
        <v>0</v>
      </c>
      <c r="R286" t="s">
        <v>1951</v>
      </c>
      <c r="S286" t="s">
        <v>1950</v>
      </c>
      <c r="T286" t="s">
        <v>1949</v>
      </c>
      <c r="U286">
        <v>1061100</v>
      </c>
      <c r="V286" t="s">
        <v>917</v>
      </c>
      <c r="W286" t="s">
        <v>1948</v>
      </c>
      <c r="X286" t="s">
        <v>1947</v>
      </c>
      <c r="Y286" t="s">
        <v>917</v>
      </c>
      <c r="Z286" t="s">
        <v>917</v>
      </c>
      <c r="AA286">
        <v>0</v>
      </c>
      <c r="AB286">
        <v>0</v>
      </c>
      <c r="AC286" t="s">
        <v>324</v>
      </c>
      <c r="AD286" t="s">
        <v>1946</v>
      </c>
      <c r="AF286" t="s">
        <v>2188</v>
      </c>
      <c r="AG286" t="s">
        <v>1945</v>
      </c>
      <c r="AH286" t="s">
        <v>1944</v>
      </c>
      <c r="AI286" s="4">
        <v>44319</v>
      </c>
      <c r="AJ286" t="s">
        <v>908</v>
      </c>
      <c r="AK286" t="s">
        <v>1943</v>
      </c>
    </row>
    <row r="287" spans="1:40" x14ac:dyDescent="0.2">
      <c r="A287">
        <v>1061198.665</v>
      </c>
      <c r="C287" t="str">
        <f t="shared" si="8"/>
        <v>Unnamed Channel - BC-669a - S6/NCD (FB) [W1702.6]</v>
      </c>
      <c r="E287" t="str">
        <f t="shared" si="9"/>
        <v xml:space="preserve">Fish bearing: No. Pipeline Crossing Method: Isolation if water present / Open-cut if dry or frozen to bottom. Vehicle Crossing Method: Clear-Span Bridge or other regulatory approved crossing method . </v>
      </c>
      <c r="F287" t="s">
        <v>734</v>
      </c>
      <c r="G287" t="s">
        <v>734</v>
      </c>
      <c r="J287">
        <v>598516</v>
      </c>
      <c r="K287">
        <v>5461902</v>
      </c>
      <c r="L287" t="s">
        <v>1955</v>
      </c>
      <c r="M287" t="s">
        <v>2187</v>
      </c>
      <c r="O287" t="s">
        <v>2186</v>
      </c>
      <c r="P287" t="s">
        <v>1964</v>
      </c>
      <c r="Q287">
        <v>10</v>
      </c>
      <c r="R287" t="s">
        <v>2062</v>
      </c>
      <c r="S287" t="s">
        <v>1950</v>
      </c>
      <c r="T287" t="s">
        <v>1949</v>
      </c>
      <c r="U287">
        <v>1061200</v>
      </c>
      <c r="V287" t="s">
        <v>917</v>
      </c>
      <c r="W287" t="s">
        <v>1948</v>
      </c>
      <c r="X287" t="s">
        <v>2174</v>
      </c>
      <c r="Y287" t="s">
        <v>917</v>
      </c>
      <c r="Z287" t="s">
        <v>917</v>
      </c>
      <c r="AA287">
        <v>5</v>
      </c>
      <c r="AB287">
        <v>4</v>
      </c>
      <c r="AC287" t="s">
        <v>324</v>
      </c>
      <c r="AD287" t="s">
        <v>1517</v>
      </c>
      <c r="AE287" t="s">
        <v>1986</v>
      </c>
      <c r="AF287" t="s">
        <v>2185</v>
      </c>
      <c r="AG287" t="s">
        <v>1945</v>
      </c>
      <c r="AH287" t="s">
        <v>1944</v>
      </c>
      <c r="AI287" s="4">
        <v>44319</v>
      </c>
      <c r="AJ287" t="s">
        <v>908</v>
      </c>
      <c r="AK287" t="s">
        <v>1956</v>
      </c>
    </row>
    <row r="288" spans="1:40" x14ac:dyDescent="0.2">
      <c r="A288">
        <v>1061292.922</v>
      </c>
      <c r="C288" t="str">
        <f t="shared" si="8"/>
        <v>Unnamed Drainage - BC-669a1 - NCD [W2102.1]</v>
      </c>
      <c r="E288" t="str">
        <f t="shared" si="9"/>
        <v xml:space="preserve">Fish bearing: No. Pipeline Crossing Method: Isolation if water present / Open-cut if dry or frozen to bottom. Vehicle Crossing Method: Ramp and Culvert. </v>
      </c>
      <c r="F288" t="s">
        <v>734</v>
      </c>
      <c r="G288" t="s">
        <v>734</v>
      </c>
      <c r="J288">
        <v>598459.99</v>
      </c>
      <c r="K288">
        <v>5461829.8200000003</v>
      </c>
      <c r="L288" t="s">
        <v>1955</v>
      </c>
      <c r="M288" t="s">
        <v>2184</v>
      </c>
      <c r="N288" t="s">
        <v>2183</v>
      </c>
      <c r="O288" t="s">
        <v>2182</v>
      </c>
      <c r="P288" t="s">
        <v>1952</v>
      </c>
      <c r="Q288">
        <v>0</v>
      </c>
      <c r="R288" t="s">
        <v>1951</v>
      </c>
      <c r="S288" t="s">
        <v>1950</v>
      </c>
      <c r="T288" t="s">
        <v>1949</v>
      </c>
      <c r="U288">
        <v>1061293</v>
      </c>
      <c r="V288" t="s">
        <v>917</v>
      </c>
      <c r="W288" t="s">
        <v>1948</v>
      </c>
      <c r="X288" t="s">
        <v>1947</v>
      </c>
      <c r="Y288" t="s">
        <v>917</v>
      </c>
      <c r="Z288" t="s">
        <v>917</v>
      </c>
      <c r="AA288">
        <v>0</v>
      </c>
      <c r="AB288">
        <v>0</v>
      </c>
      <c r="AC288" t="s">
        <v>324</v>
      </c>
      <c r="AD288" t="s">
        <v>1946</v>
      </c>
      <c r="AF288" t="s">
        <v>2156</v>
      </c>
      <c r="AG288" t="s">
        <v>1945</v>
      </c>
      <c r="AH288" t="s">
        <v>1944</v>
      </c>
      <c r="AI288" s="4">
        <v>44547</v>
      </c>
      <c r="AJ288" t="s">
        <v>908</v>
      </c>
      <c r="AK288" t="s">
        <v>1943</v>
      </c>
    </row>
    <row r="289" spans="1:40" x14ac:dyDescent="0.2">
      <c r="A289">
        <v>1061413.0819999999</v>
      </c>
      <c r="C289" t="str">
        <f t="shared" si="8"/>
        <v>Unnamed Drainage - BC-669a2 - NCD [W5663.0]</v>
      </c>
      <c r="E289" t="str">
        <f t="shared" si="9"/>
        <v xml:space="preserve">Fish bearing: No. Pipeline Crossing Method: Isolation if water present / Open-cut if dry or frozen to bottom. Vehicle Crossing Method: Ramp and Culvert. </v>
      </c>
      <c r="F289" t="s">
        <v>734</v>
      </c>
      <c r="G289" t="s">
        <v>734</v>
      </c>
      <c r="J289">
        <v>598374.76</v>
      </c>
      <c r="K289">
        <v>5461745.1900000004</v>
      </c>
      <c r="L289" t="s">
        <v>1955</v>
      </c>
      <c r="M289" t="s">
        <v>2181</v>
      </c>
      <c r="N289" t="s">
        <v>2180</v>
      </c>
      <c r="O289" t="s">
        <v>2179</v>
      </c>
      <c r="P289" t="s">
        <v>1952</v>
      </c>
      <c r="Q289">
        <v>0</v>
      </c>
      <c r="R289" t="s">
        <v>1951</v>
      </c>
      <c r="S289" t="s">
        <v>1950</v>
      </c>
      <c r="T289" t="s">
        <v>1949</v>
      </c>
      <c r="U289">
        <v>1061413</v>
      </c>
      <c r="V289" t="s">
        <v>917</v>
      </c>
      <c r="W289" t="s">
        <v>1948</v>
      </c>
      <c r="X289" t="s">
        <v>1947</v>
      </c>
      <c r="Y289" t="s">
        <v>917</v>
      </c>
      <c r="Z289" t="s">
        <v>917</v>
      </c>
      <c r="AA289">
        <v>0</v>
      </c>
      <c r="AB289">
        <v>0</v>
      </c>
      <c r="AC289" t="s">
        <v>324</v>
      </c>
      <c r="AD289" t="s">
        <v>1517</v>
      </c>
      <c r="AF289" t="s">
        <v>2156</v>
      </c>
      <c r="AG289" t="s">
        <v>1945</v>
      </c>
      <c r="AH289" t="s">
        <v>1944</v>
      </c>
      <c r="AI289" s="4">
        <v>44547</v>
      </c>
      <c r="AJ289" t="s">
        <v>908</v>
      </c>
      <c r="AK289" t="s">
        <v>1943</v>
      </c>
    </row>
    <row r="290" spans="1:40" x14ac:dyDescent="0.2">
      <c r="A290">
        <v>1061476.5290000001</v>
      </c>
      <c r="C290" t="str">
        <f t="shared" si="8"/>
        <v>Unnamed Drainage - BC-669b - NCD [W1703.5]</v>
      </c>
      <c r="E290" t="str">
        <f t="shared" si="9"/>
        <v xml:space="preserve">Fish bearing: No. Pipeline Crossing Method: Isolation if water present / Open-cut if dry or frozen to bottom. Vehicle Crossing Method: Ramp and Culvert. </v>
      </c>
      <c r="F290" t="s">
        <v>734</v>
      </c>
      <c r="G290" t="s">
        <v>734</v>
      </c>
      <c r="J290">
        <v>598325.56000000006</v>
      </c>
      <c r="K290">
        <v>5461705.3499999996</v>
      </c>
      <c r="L290" t="s">
        <v>1955</v>
      </c>
      <c r="M290" t="s">
        <v>2178</v>
      </c>
      <c r="O290" t="s">
        <v>2177</v>
      </c>
      <c r="P290" t="s">
        <v>1952</v>
      </c>
      <c r="Q290">
        <v>0</v>
      </c>
      <c r="R290" t="s">
        <v>1951</v>
      </c>
      <c r="S290" t="s">
        <v>1950</v>
      </c>
      <c r="T290" t="s">
        <v>1949</v>
      </c>
      <c r="U290">
        <v>1061477</v>
      </c>
      <c r="V290" t="s">
        <v>917</v>
      </c>
      <c r="W290" t="s">
        <v>1948</v>
      </c>
      <c r="X290" t="s">
        <v>1947</v>
      </c>
      <c r="Y290" t="s">
        <v>917</v>
      </c>
      <c r="Z290" t="s">
        <v>917</v>
      </c>
      <c r="AA290">
        <v>0</v>
      </c>
      <c r="AB290">
        <v>0</v>
      </c>
      <c r="AC290" t="s">
        <v>324</v>
      </c>
      <c r="AD290" t="s">
        <v>1517</v>
      </c>
      <c r="AF290" t="s">
        <v>2156</v>
      </c>
      <c r="AG290" t="s">
        <v>1945</v>
      </c>
      <c r="AH290" t="s">
        <v>1944</v>
      </c>
      <c r="AI290" s="4">
        <v>44547</v>
      </c>
      <c r="AJ290" t="s">
        <v>908</v>
      </c>
      <c r="AK290" t="s">
        <v>1943</v>
      </c>
    </row>
    <row r="291" spans="1:40" x14ac:dyDescent="0.2">
      <c r="A291">
        <v>1061492.8570000001</v>
      </c>
      <c r="C291" t="str">
        <f t="shared" si="8"/>
        <v>Unnamed Channel - BC-669c - S6/NCD (FB) [W1704.5]</v>
      </c>
      <c r="E291" t="str">
        <f t="shared" si="9"/>
        <v xml:space="preserve">Fish bearing: No. Pipeline Crossing Method: Isolation if water present / Open-cut if dry or frozen to bottom. Vehicle Crossing Method: Clear-Span Bridge or other regulatory approved crossing method . </v>
      </c>
      <c r="F291" t="s">
        <v>734</v>
      </c>
      <c r="G291" t="s">
        <v>734</v>
      </c>
      <c r="J291">
        <v>598311</v>
      </c>
      <c r="K291">
        <v>5461697.96</v>
      </c>
      <c r="L291" t="s">
        <v>1955</v>
      </c>
      <c r="M291" t="s">
        <v>2176</v>
      </c>
      <c r="O291" t="s">
        <v>2175</v>
      </c>
      <c r="P291" t="s">
        <v>1964</v>
      </c>
      <c r="Q291">
        <v>10</v>
      </c>
      <c r="R291" t="s">
        <v>2062</v>
      </c>
      <c r="S291" t="s">
        <v>1950</v>
      </c>
      <c r="T291" t="s">
        <v>1949</v>
      </c>
      <c r="U291">
        <v>1061493</v>
      </c>
      <c r="V291" t="s">
        <v>917</v>
      </c>
      <c r="W291" t="s">
        <v>1948</v>
      </c>
      <c r="X291" t="s">
        <v>2174</v>
      </c>
      <c r="Y291" t="s">
        <v>917</v>
      </c>
      <c r="Z291" t="s">
        <v>917</v>
      </c>
      <c r="AA291">
        <v>10</v>
      </c>
      <c r="AB291">
        <v>4</v>
      </c>
      <c r="AC291" t="s">
        <v>324</v>
      </c>
      <c r="AD291" t="s">
        <v>1517</v>
      </c>
      <c r="AE291" t="s">
        <v>1986</v>
      </c>
      <c r="AF291" t="s">
        <v>2156</v>
      </c>
      <c r="AG291" t="s">
        <v>1945</v>
      </c>
      <c r="AH291" t="s">
        <v>1944</v>
      </c>
      <c r="AI291" s="4">
        <v>44547</v>
      </c>
      <c r="AJ291" t="s">
        <v>908</v>
      </c>
      <c r="AK291" t="s">
        <v>1967</v>
      </c>
    </row>
    <row r="292" spans="1:40" x14ac:dyDescent="0.2">
      <c r="A292">
        <v>1061819.2390000001</v>
      </c>
      <c r="C292" t="str">
        <f t="shared" si="8"/>
        <v>Unnamed Drainage - BC-669d - NCD [W1706.4]</v>
      </c>
      <c r="E292" t="str">
        <f t="shared" si="9"/>
        <v xml:space="preserve">Fish bearing: No. Pipeline Crossing Method: Isolation if water present / Open-cut if dry or frozen to bottom. Vehicle Crossing Method: Ramp and Culvert. </v>
      </c>
      <c r="F292" t="s">
        <v>734</v>
      </c>
      <c r="G292" t="s">
        <v>734</v>
      </c>
      <c r="J292">
        <v>598016.85</v>
      </c>
      <c r="K292">
        <v>5461556.6600000001</v>
      </c>
      <c r="L292" t="s">
        <v>1955</v>
      </c>
      <c r="M292" t="s">
        <v>2173</v>
      </c>
      <c r="O292" t="s">
        <v>2172</v>
      </c>
      <c r="P292" t="s">
        <v>1952</v>
      </c>
      <c r="Q292">
        <v>0</v>
      </c>
      <c r="R292" t="s">
        <v>1951</v>
      </c>
      <c r="S292" t="s">
        <v>1950</v>
      </c>
      <c r="T292" t="s">
        <v>1949</v>
      </c>
      <c r="U292">
        <v>1061819</v>
      </c>
      <c r="V292" t="s">
        <v>917</v>
      </c>
      <c r="W292" t="s">
        <v>1948</v>
      </c>
      <c r="X292" t="s">
        <v>1947</v>
      </c>
      <c r="Y292" t="s">
        <v>917</v>
      </c>
      <c r="Z292" t="s">
        <v>917</v>
      </c>
      <c r="AA292">
        <v>0</v>
      </c>
      <c r="AB292">
        <v>0</v>
      </c>
      <c r="AC292" t="s">
        <v>324</v>
      </c>
      <c r="AD292" t="s">
        <v>1517</v>
      </c>
      <c r="AF292" t="s">
        <v>2156</v>
      </c>
      <c r="AG292" t="s">
        <v>1945</v>
      </c>
      <c r="AH292" t="s">
        <v>1944</v>
      </c>
      <c r="AI292" s="4">
        <v>44547</v>
      </c>
      <c r="AJ292" t="s">
        <v>908</v>
      </c>
      <c r="AK292" t="s">
        <v>1943</v>
      </c>
    </row>
    <row r="293" spans="1:40" x14ac:dyDescent="0.2">
      <c r="A293">
        <v>1061892.7250000001</v>
      </c>
      <c r="C293" t="str">
        <f t="shared" si="8"/>
        <v>Unnamed Drainage - BC-669d1 - NCD [W2103.1]</v>
      </c>
      <c r="E293" t="str">
        <f t="shared" si="9"/>
        <v xml:space="preserve">Fish bearing: No. Pipeline Crossing Method: Isolation if water present / Open-cut if dry or frozen to bottom. Vehicle Crossing Method: Ramp and Culvert. </v>
      </c>
      <c r="F293" t="s">
        <v>734</v>
      </c>
      <c r="G293" t="s">
        <v>734</v>
      </c>
      <c r="J293">
        <v>597960.25</v>
      </c>
      <c r="K293">
        <v>5461511.9400000004</v>
      </c>
      <c r="L293" t="s">
        <v>1955</v>
      </c>
      <c r="M293" t="s">
        <v>2171</v>
      </c>
      <c r="N293" t="s">
        <v>2170</v>
      </c>
      <c r="O293" t="s">
        <v>2169</v>
      </c>
      <c r="P293" t="s">
        <v>1952</v>
      </c>
      <c r="Q293">
        <v>0</v>
      </c>
      <c r="R293" t="s">
        <v>1951</v>
      </c>
      <c r="S293" t="s">
        <v>1950</v>
      </c>
      <c r="T293" t="s">
        <v>1949</v>
      </c>
      <c r="U293">
        <v>1061893</v>
      </c>
      <c r="V293" t="s">
        <v>917</v>
      </c>
      <c r="W293" t="s">
        <v>1948</v>
      </c>
      <c r="X293" t="s">
        <v>1947</v>
      </c>
      <c r="Y293" t="s">
        <v>917</v>
      </c>
      <c r="Z293" t="s">
        <v>917</v>
      </c>
      <c r="AA293">
        <v>0</v>
      </c>
      <c r="AB293">
        <v>0</v>
      </c>
      <c r="AC293" t="s">
        <v>324</v>
      </c>
      <c r="AD293" t="s">
        <v>1517</v>
      </c>
      <c r="AF293" t="s">
        <v>2156</v>
      </c>
      <c r="AG293" t="s">
        <v>1945</v>
      </c>
      <c r="AH293" t="s">
        <v>1944</v>
      </c>
      <c r="AI293" s="4">
        <v>44547</v>
      </c>
      <c r="AJ293" t="s">
        <v>908</v>
      </c>
      <c r="AK293" t="s">
        <v>1943</v>
      </c>
    </row>
    <row r="294" spans="1:40" x14ac:dyDescent="0.2">
      <c r="A294">
        <v>1061971.362</v>
      </c>
      <c r="C294" t="str">
        <f t="shared" si="8"/>
        <v>Unnamed Drainage - BC-669d2 - NCD [W5664.0]</v>
      </c>
      <c r="E294" t="str">
        <f t="shared" si="9"/>
        <v xml:space="preserve">Fish bearing: No. Pipeline Crossing Method: Isolation if water present / Open-cut if dry or frozen to bottom. Vehicle Crossing Method: Ramp and Culvert. </v>
      </c>
      <c r="F294" t="s">
        <v>734</v>
      </c>
      <c r="G294" t="s">
        <v>734</v>
      </c>
      <c r="J294">
        <v>597926.86</v>
      </c>
      <c r="K294">
        <v>5461440.7800000003</v>
      </c>
      <c r="L294" t="s">
        <v>1955</v>
      </c>
      <c r="M294" t="s">
        <v>2168</v>
      </c>
      <c r="N294" t="s">
        <v>2167</v>
      </c>
      <c r="O294" t="s">
        <v>2166</v>
      </c>
      <c r="P294" t="s">
        <v>1952</v>
      </c>
      <c r="Q294">
        <v>0</v>
      </c>
      <c r="R294" t="s">
        <v>1951</v>
      </c>
      <c r="S294" t="s">
        <v>1950</v>
      </c>
      <c r="T294" t="s">
        <v>1949</v>
      </c>
      <c r="U294">
        <v>1061971</v>
      </c>
      <c r="V294" t="s">
        <v>917</v>
      </c>
      <c r="W294" t="s">
        <v>1948</v>
      </c>
      <c r="X294" t="s">
        <v>1947</v>
      </c>
      <c r="Y294" t="s">
        <v>917</v>
      </c>
      <c r="Z294" t="s">
        <v>917</v>
      </c>
      <c r="AA294">
        <v>0</v>
      </c>
      <c r="AB294">
        <v>0</v>
      </c>
      <c r="AC294" t="s">
        <v>324</v>
      </c>
      <c r="AD294" t="s">
        <v>1946</v>
      </c>
      <c r="AF294" t="s">
        <v>2156</v>
      </c>
      <c r="AG294" t="s">
        <v>1945</v>
      </c>
      <c r="AH294" t="s">
        <v>1944</v>
      </c>
      <c r="AI294" s="4">
        <v>44547</v>
      </c>
      <c r="AJ294" t="s">
        <v>908</v>
      </c>
      <c r="AK294" t="s">
        <v>1943</v>
      </c>
    </row>
    <row r="295" spans="1:40" x14ac:dyDescent="0.2">
      <c r="A295">
        <v>1062329.83</v>
      </c>
      <c r="C295" t="str">
        <f t="shared" si="8"/>
        <v>Unnamed Channel - BC-672 - S6 [W1705.4]</v>
      </c>
      <c r="E295" t="str">
        <f t="shared" si="9"/>
        <v xml:space="preserve">Fish bearing: No. Pipeline Crossing Method: Isolation if water present / Open-cut if dry or frozen to bottom. Vehicle Crossing Method: Ramp and Culvert. </v>
      </c>
      <c r="F295" t="s">
        <v>734</v>
      </c>
      <c r="G295" t="s">
        <v>734</v>
      </c>
      <c r="J295">
        <v>597752.76</v>
      </c>
      <c r="K295">
        <v>5461128.9199999999</v>
      </c>
      <c r="L295" t="s">
        <v>1955</v>
      </c>
      <c r="M295" t="s">
        <v>2165</v>
      </c>
      <c r="O295" t="s">
        <v>2164</v>
      </c>
      <c r="P295" t="s">
        <v>1964</v>
      </c>
      <c r="Q295">
        <v>10</v>
      </c>
      <c r="R295" t="s">
        <v>1968</v>
      </c>
      <c r="S295" t="s">
        <v>1950</v>
      </c>
      <c r="T295" t="s">
        <v>1949</v>
      </c>
      <c r="U295">
        <v>1062330</v>
      </c>
      <c r="V295" t="s">
        <v>917</v>
      </c>
      <c r="W295" t="s">
        <v>1948</v>
      </c>
      <c r="X295" t="s">
        <v>1947</v>
      </c>
      <c r="Y295" t="s">
        <v>917</v>
      </c>
      <c r="Z295" t="s">
        <v>917</v>
      </c>
      <c r="AA295">
        <v>10</v>
      </c>
      <c r="AB295">
        <v>4</v>
      </c>
      <c r="AC295" t="s">
        <v>324</v>
      </c>
      <c r="AD295" t="s">
        <v>1517</v>
      </c>
      <c r="AE295" t="s">
        <v>1986</v>
      </c>
      <c r="AF295" t="s">
        <v>2156</v>
      </c>
      <c r="AG295" t="s">
        <v>1945</v>
      </c>
      <c r="AH295" t="s">
        <v>1944</v>
      </c>
      <c r="AI295" s="4">
        <v>44547</v>
      </c>
      <c r="AJ295" t="s">
        <v>908</v>
      </c>
      <c r="AK295" t="s">
        <v>1967</v>
      </c>
    </row>
    <row r="296" spans="1:40" x14ac:dyDescent="0.2">
      <c r="A296">
        <v>1062787.33</v>
      </c>
      <c r="C296" t="str">
        <f t="shared" si="8"/>
        <v>Unnamed Drainage - BC-674 - NCD [W1709.3]</v>
      </c>
      <c r="E296" t="str">
        <f t="shared" si="9"/>
        <v xml:space="preserve">Fish bearing: No. Pipeline Crossing Method: Isolation if water present / Open-cut if dry or frozen to bottom. Vehicle Crossing Method: Ramp and Culvert. </v>
      </c>
      <c r="F296" t="s">
        <v>734</v>
      </c>
      <c r="G296" t="s">
        <v>734</v>
      </c>
      <c r="J296">
        <v>597411.22</v>
      </c>
      <c r="K296">
        <v>5460841.1100000003</v>
      </c>
      <c r="L296" t="s">
        <v>1955</v>
      </c>
      <c r="M296" t="s">
        <v>2163</v>
      </c>
      <c r="O296" t="s">
        <v>2162</v>
      </c>
      <c r="P296" t="s">
        <v>1952</v>
      </c>
      <c r="Q296">
        <v>0</v>
      </c>
      <c r="R296" t="s">
        <v>1951</v>
      </c>
      <c r="S296" t="s">
        <v>1950</v>
      </c>
      <c r="T296" t="s">
        <v>1949</v>
      </c>
      <c r="U296">
        <v>1062787</v>
      </c>
      <c r="V296" t="s">
        <v>917</v>
      </c>
      <c r="W296" t="s">
        <v>1948</v>
      </c>
      <c r="X296" t="s">
        <v>1947</v>
      </c>
      <c r="Y296" t="s">
        <v>917</v>
      </c>
      <c r="Z296" t="s">
        <v>917</v>
      </c>
      <c r="AA296">
        <v>0</v>
      </c>
      <c r="AB296">
        <v>0</v>
      </c>
      <c r="AC296" t="s">
        <v>324</v>
      </c>
      <c r="AD296" t="s">
        <v>1517</v>
      </c>
      <c r="AF296" t="s">
        <v>2156</v>
      </c>
      <c r="AG296" t="s">
        <v>1945</v>
      </c>
      <c r="AH296" t="s">
        <v>1944</v>
      </c>
      <c r="AI296" s="4">
        <v>44547</v>
      </c>
      <c r="AJ296" t="s">
        <v>908</v>
      </c>
      <c r="AK296" t="s">
        <v>1943</v>
      </c>
    </row>
    <row r="297" spans="1:40" x14ac:dyDescent="0.2">
      <c r="A297">
        <v>1063065.629</v>
      </c>
      <c r="C297" t="str">
        <f t="shared" si="8"/>
        <v>Unnamed Drainage - BC-675 - NCD [W1710.5]</v>
      </c>
      <c r="E297" t="str">
        <f t="shared" si="9"/>
        <v xml:space="preserve">Fish bearing: No. Pipeline Crossing Method: Isolation if water present / Open-cut if dry or frozen to bottom. Vehicle Crossing Method: Ramp and Culvert. </v>
      </c>
      <c r="F297" t="s">
        <v>734</v>
      </c>
      <c r="G297" t="s">
        <v>734</v>
      </c>
      <c r="J297">
        <v>597164.68999999994</v>
      </c>
      <c r="K297">
        <v>5460713.3499999996</v>
      </c>
      <c r="L297" t="s">
        <v>1955</v>
      </c>
      <c r="M297" t="s">
        <v>2161</v>
      </c>
      <c r="O297" t="s">
        <v>2160</v>
      </c>
      <c r="P297" t="s">
        <v>1952</v>
      </c>
      <c r="Q297">
        <v>0</v>
      </c>
      <c r="R297" t="s">
        <v>1951</v>
      </c>
      <c r="S297" t="s">
        <v>1950</v>
      </c>
      <c r="T297" t="s">
        <v>1949</v>
      </c>
      <c r="U297">
        <v>1063066</v>
      </c>
      <c r="V297" t="s">
        <v>917</v>
      </c>
      <c r="W297" t="s">
        <v>1948</v>
      </c>
      <c r="X297" t="s">
        <v>1947</v>
      </c>
      <c r="Y297" t="s">
        <v>917</v>
      </c>
      <c r="Z297" t="s">
        <v>917</v>
      </c>
      <c r="AA297">
        <v>0</v>
      </c>
      <c r="AB297">
        <v>0</v>
      </c>
      <c r="AC297" t="s">
        <v>324</v>
      </c>
      <c r="AD297" t="s">
        <v>1517</v>
      </c>
      <c r="AF297" t="s">
        <v>2156</v>
      </c>
      <c r="AG297" t="s">
        <v>1945</v>
      </c>
      <c r="AH297" t="s">
        <v>1944</v>
      </c>
      <c r="AI297" s="4">
        <v>44547</v>
      </c>
      <c r="AJ297" t="s">
        <v>908</v>
      </c>
      <c r="AK297" t="s">
        <v>1943</v>
      </c>
    </row>
    <row r="298" spans="1:40" x14ac:dyDescent="0.2">
      <c r="A298">
        <v>1063256.2069999999</v>
      </c>
      <c r="C298" t="str">
        <f t="shared" si="8"/>
        <v>Unnamed Channel - BC-676 - S5 [W1711.4]</v>
      </c>
      <c r="E298" t="str">
        <f t="shared" si="9"/>
        <v xml:space="preserve">Fish bearing: No. Pipeline Crossing Method: Isolation if water present / Open-cut if dry or frozen to bottom. Vehicle Crossing Method: Clear-Span Bridge or other regulatory approved crossing method. </v>
      </c>
      <c r="F298" t="s">
        <v>734</v>
      </c>
      <c r="G298" t="s">
        <v>734</v>
      </c>
      <c r="J298">
        <v>597008</v>
      </c>
      <c r="K298">
        <v>5460614.1399999997</v>
      </c>
      <c r="L298" t="s">
        <v>1955</v>
      </c>
      <c r="M298" t="s">
        <v>2159</v>
      </c>
      <c r="O298" t="s">
        <v>2158</v>
      </c>
      <c r="P298" t="s">
        <v>1964</v>
      </c>
      <c r="Q298">
        <v>10</v>
      </c>
      <c r="R298" t="s">
        <v>2157</v>
      </c>
      <c r="S298" t="s">
        <v>1950</v>
      </c>
      <c r="T298" t="s">
        <v>1949</v>
      </c>
      <c r="U298">
        <v>1063256</v>
      </c>
      <c r="V298" t="s">
        <v>917</v>
      </c>
      <c r="W298" t="s">
        <v>1948</v>
      </c>
      <c r="X298" t="s">
        <v>1987</v>
      </c>
      <c r="Y298" t="s">
        <v>917</v>
      </c>
      <c r="Z298" t="s">
        <v>917</v>
      </c>
      <c r="AA298">
        <v>5</v>
      </c>
      <c r="AB298">
        <v>4</v>
      </c>
      <c r="AC298" t="s">
        <v>324</v>
      </c>
      <c r="AD298" t="s">
        <v>1517</v>
      </c>
      <c r="AE298" t="s">
        <v>1986</v>
      </c>
      <c r="AF298" t="s">
        <v>2156</v>
      </c>
      <c r="AG298" t="s">
        <v>1945</v>
      </c>
      <c r="AH298" t="s">
        <v>1944</v>
      </c>
      <c r="AI298" s="4">
        <v>44547</v>
      </c>
      <c r="AJ298" t="s">
        <v>908</v>
      </c>
      <c r="AK298" t="s">
        <v>1956</v>
      </c>
    </row>
    <row r="299" spans="1:40" x14ac:dyDescent="0.2">
      <c r="A299">
        <v>1064087.3500000001</v>
      </c>
      <c r="C299" t="str">
        <f t="shared" si="8"/>
        <v>Unnamed Channel (Phillips Creek) - BC-678 - S6/S3 [W2032.0]</v>
      </c>
      <c r="E299" t="str">
        <f t="shared" si="9"/>
        <v xml:space="preserve">Fish bearing: No. Pipeline Crossing Method: Isolation with water quality monitoring if flowing / Open-cut if dry or frozen to bottom. Vehicle Crossing Method: Ramp and Culvert or Clear-Span Bridge. </v>
      </c>
      <c r="F299" t="s">
        <v>734</v>
      </c>
      <c r="G299" t="s">
        <v>734</v>
      </c>
      <c r="J299">
        <v>596852</v>
      </c>
      <c r="K299">
        <v>5459809</v>
      </c>
      <c r="L299" t="s">
        <v>1955</v>
      </c>
      <c r="M299" t="s">
        <v>2155</v>
      </c>
      <c r="N299" t="s">
        <v>2154</v>
      </c>
      <c r="O299" t="s">
        <v>2153</v>
      </c>
      <c r="P299" t="s">
        <v>2152</v>
      </c>
      <c r="Q299">
        <v>10</v>
      </c>
      <c r="R299" t="s">
        <v>2019</v>
      </c>
      <c r="S299" t="s">
        <v>1950</v>
      </c>
      <c r="T299" t="s">
        <v>1949</v>
      </c>
      <c r="U299">
        <v>1064090</v>
      </c>
      <c r="V299" t="s">
        <v>917</v>
      </c>
      <c r="W299" t="s">
        <v>2018</v>
      </c>
      <c r="X299" t="s">
        <v>2025</v>
      </c>
      <c r="Y299" t="s">
        <v>917</v>
      </c>
      <c r="Z299" t="s">
        <v>917</v>
      </c>
      <c r="AA299">
        <v>10</v>
      </c>
      <c r="AB299">
        <v>4</v>
      </c>
      <c r="AC299" t="s">
        <v>324</v>
      </c>
      <c r="AD299" t="s">
        <v>1517</v>
      </c>
      <c r="AE299" t="s">
        <v>1986</v>
      </c>
      <c r="AF299" t="s">
        <v>1976</v>
      </c>
      <c r="AJ299" t="s">
        <v>1505</v>
      </c>
      <c r="AK299" t="s">
        <v>1956</v>
      </c>
    </row>
    <row r="300" spans="1:40" x14ac:dyDescent="0.2">
      <c r="A300">
        <v>1064152.2890000001</v>
      </c>
      <c r="C300" t="str">
        <f t="shared" si="8"/>
        <v>Unnamed Drainage - BC-678.1 - NCD [W5993.0]</v>
      </c>
      <c r="E300" t="str">
        <f t="shared" si="9"/>
        <v xml:space="preserve">Fish bearing: No. Pipeline Crossing Method: Trenchless. Vehicle Crossing Method: Ramp and Culvert. </v>
      </c>
      <c r="F300" t="s">
        <v>734</v>
      </c>
      <c r="G300" t="s">
        <v>734</v>
      </c>
      <c r="J300">
        <v>596841</v>
      </c>
      <c r="K300">
        <v>5459745</v>
      </c>
      <c r="L300" t="s">
        <v>1955</v>
      </c>
      <c r="M300" t="s">
        <v>2151</v>
      </c>
      <c r="O300" t="s">
        <v>2150</v>
      </c>
      <c r="P300" t="s">
        <v>1952</v>
      </c>
      <c r="Q300">
        <v>0</v>
      </c>
      <c r="R300" t="s">
        <v>1951</v>
      </c>
      <c r="S300" t="s">
        <v>1950</v>
      </c>
      <c r="T300" t="s">
        <v>1949</v>
      </c>
      <c r="U300">
        <v>1064150</v>
      </c>
      <c r="V300" t="s">
        <v>917</v>
      </c>
      <c r="W300" t="s">
        <v>2149</v>
      </c>
      <c r="X300" t="s">
        <v>1947</v>
      </c>
      <c r="Y300" t="s">
        <v>917</v>
      </c>
      <c r="Z300" t="s">
        <v>917</v>
      </c>
      <c r="AA300">
        <v>0</v>
      </c>
      <c r="AB300">
        <v>0</v>
      </c>
      <c r="AC300" t="s">
        <v>324</v>
      </c>
      <c r="AD300" t="s">
        <v>1946</v>
      </c>
      <c r="AG300" t="s">
        <v>1945</v>
      </c>
      <c r="AH300" t="s">
        <v>1944</v>
      </c>
      <c r="AI300" s="4">
        <v>44512</v>
      </c>
      <c r="AJ300" t="s">
        <v>908</v>
      </c>
      <c r="AK300" t="s">
        <v>1943</v>
      </c>
    </row>
    <row r="301" spans="1:40" x14ac:dyDescent="0.2">
      <c r="A301">
        <v>1064553.2209999999</v>
      </c>
      <c r="C301" t="str">
        <f t="shared" si="8"/>
        <v>Unnamed Channel - BC-678b - S6 [TBD]</v>
      </c>
      <c r="E301" t="str">
        <f t="shared" si="9"/>
        <v xml:space="preserve">Fish bearing: No. Pipeline Crossing Method: Isolation if water present / Open-cut if dry or frozen to bottom. Vehicle Crossing Method: Ramp and Culvert. </v>
      </c>
      <c r="F301" t="s">
        <v>734</v>
      </c>
      <c r="G301" t="s">
        <v>734</v>
      </c>
      <c r="J301">
        <v>596816</v>
      </c>
      <c r="K301">
        <v>5459332</v>
      </c>
      <c r="L301" t="s">
        <v>1955</v>
      </c>
      <c r="M301" t="s">
        <v>2148</v>
      </c>
      <c r="N301" t="s">
        <v>2147</v>
      </c>
      <c r="O301" t="s">
        <v>963</v>
      </c>
      <c r="P301" t="s">
        <v>1964</v>
      </c>
      <c r="Q301">
        <v>10</v>
      </c>
      <c r="R301" t="s">
        <v>1968</v>
      </c>
      <c r="S301" t="s">
        <v>1950</v>
      </c>
      <c r="T301" t="s">
        <v>1949</v>
      </c>
      <c r="U301">
        <v>1064650</v>
      </c>
      <c r="V301" t="s">
        <v>917</v>
      </c>
      <c r="W301" t="s">
        <v>1948</v>
      </c>
      <c r="X301" t="s">
        <v>1947</v>
      </c>
      <c r="Y301" t="s">
        <v>917</v>
      </c>
      <c r="Z301" t="s">
        <v>917</v>
      </c>
      <c r="AA301">
        <v>0</v>
      </c>
      <c r="AB301">
        <v>0</v>
      </c>
      <c r="AC301" t="s">
        <v>324</v>
      </c>
      <c r="AD301" t="s">
        <v>1946</v>
      </c>
      <c r="AF301" t="s">
        <v>2146</v>
      </c>
      <c r="AG301" t="s">
        <v>1945</v>
      </c>
      <c r="AH301" t="s">
        <v>1944</v>
      </c>
      <c r="AI301" s="4">
        <v>44637</v>
      </c>
      <c r="AJ301" t="s">
        <v>1022</v>
      </c>
      <c r="AK301" t="s">
        <v>1943</v>
      </c>
      <c r="AL301" t="s">
        <v>986</v>
      </c>
      <c r="AM301" t="s">
        <v>2145</v>
      </c>
      <c r="AN301" s="4">
        <v>44638</v>
      </c>
    </row>
    <row r="302" spans="1:40" x14ac:dyDescent="0.2">
      <c r="A302">
        <v>1064678.7960000001</v>
      </c>
      <c r="C302" t="str">
        <f t="shared" si="8"/>
        <v>Unnamed Drainage - BC-678a - NCD [W5665.0]</v>
      </c>
      <c r="E302" t="str">
        <f t="shared" si="9"/>
        <v xml:space="preserve">Fish bearing: No. Pipeline Crossing Method: Isolation if water present / Open-cut if dry or frozen to bottom. Vehicle Crossing Method: Ramp and Culvert. </v>
      </c>
      <c r="F302" t="s">
        <v>734</v>
      </c>
      <c r="G302" t="s">
        <v>734</v>
      </c>
      <c r="J302">
        <v>596712</v>
      </c>
      <c r="K302">
        <v>5459240</v>
      </c>
      <c r="L302" t="s">
        <v>1955</v>
      </c>
      <c r="M302" t="s">
        <v>2144</v>
      </c>
      <c r="N302" t="s">
        <v>2143</v>
      </c>
      <c r="O302" t="s">
        <v>2142</v>
      </c>
      <c r="P302" t="s">
        <v>1952</v>
      </c>
      <c r="Q302">
        <v>0</v>
      </c>
      <c r="R302" t="s">
        <v>1951</v>
      </c>
      <c r="S302" t="s">
        <v>1950</v>
      </c>
      <c r="T302" t="s">
        <v>1949</v>
      </c>
      <c r="U302">
        <v>1064680</v>
      </c>
      <c r="V302" t="s">
        <v>917</v>
      </c>
      <c r="W302" t="s">
        <v>1948</v>
      </c>
      <c r="X302" t="s">
        <v>1947</v>
      </c>
      <c r="Y302" t="s">
        <v>917</v>
      </c>
      <c r="Z302" t="s">
        <v>917</v>
      </c>
      <c r="AA302">
        <v>0</v>
      </c>
      <c r="AB302">
        <v>0</v>
      </c>
      <c r="AC302" t="s">
        <v>324</v>
      </c>
      <c r="AD302" t="s">
        <v>1946</v>
      </c>
      <c r="AJ302" t="s">
        <v>1505</v>
      </c>
      <c r="AK302" t="s">
        <v>1943</v>
      </c>
    </row>
    <row r="303" spans="1:40" x14ac:dyDescent="0.2">
      <c r="A303">
        <v>1066878.6980000001</v>
      </c>
      <c r="C303" t="str">
        <f t="shared" si="8"/>
        <v>Unnamed Channel - BC-681 - S3 [W1715.5]</v>
      </c>
      <c r="E303" t="str">
        <f t="shared" si="9"/>
        <v xml:space="preserve">Fish bearing: Yes. Pipeline Crossing Method: Isolation with fish salvage and water quality monitoring (1). Vehicle Crossing Method: Clear-Span Bridge. </v>
      </c>
      <c r="F303" t="s">
        <v>734</v>
      </c>
      <c r="G303" t="s">
        <v>734</v>
      </c>
      <c r="J303">
        <v>596354</v>
      </c>
      <c r="K303">
        <v>5457071</v>
      </c>
      <c r="L303" t="s">
        <v>1955</v>
      </c>
      <c r="M303" t="s">
        <v>2141</v>
      </c>
      <c r="O303" t="s">
        <v>2140</v>
      </c>
      <c r="P303" t="s">
        <v>1964</v>
      </c>
      <c r="Q303">
        <v>20</v>
      </c>
      <c r="R303" t="s">
        <v>2003</v>
      </c>
      <c r="S303" t="s">
        <v>1962</v>
      </c>
      <c r="T303" t="s">
        <v>1961</v>
      </c>
      <c r="U303">
        <v>1067000</v>
      </c>
      <c r="V303" t="s">
        <v>324</v>
      </c>
      <c r="W303" t="s">
        <v>1960</v>
      </c>
      <c r="X303" t="s">
        <v>1959</v>
      </c>
      <c r="Y303" t="s">
        <v>324</v>
      </c>
      <c r="Z303" t="s">
        <v>324</v>
      </c>
      <c r="AA303">
        <v>15</v>
      </c>
      <c r="AB303">
        <v>9</v>
      </c>
      <c r="AC303" t="s">
        <v>324</v>
      </c>
      <c r="AD303" t="s">
        <v>1517</v>
      </c>
      <c r="AE303" t="s">
        <v>1986</v>
      </c>
      <c r="AG303" t="s">
        <v>1945</v>
      </c>
      <c r="AH303" t="s">
        <v>1944</v>
      </c>
      <c r="AI303" s="4">
        <v>44648</v>
      </c>
      <c r="AJ303" t="s">
        <v>908</v>
      </c>
      <c r="AK303" t="s">
        <v>1994</v>
      </c>
    </row>
    <row r="304" spans="1:40" ht="68" x14ac:dyDescent="0.2">
      <c r="A304">
        <v>1067208.6299999999</v>
      </c>
      <c r="C304" t="str">
        <f t="shared" si="8"/>
        <v>Unnamed Channel - BC-682 - S5/S3 [W1716.4]</v>
      </c>
      <c r="E304" t="str">
        <f t="shared" si="9"/>
        <v xml:space="preserve">Fish bearing: No. Pipeline Crossing Method: Isolation with water quality monitoring (1). Vehicle Crossing Method: Clear-Span Bridge or other regulatory approved crossing method. </v>
      </c>
      <c r="F304" t="s">
        <v>734</v>
      </c>
      <c r="G304" t="s">
        <v>734</v>
      </c>
      <c r="J304">
        <v>596250</v>
      </c>
      <c r="K304">
        <v>5456762</v>
      </c>
      <c r="L304" t="s">
        <v>1955</v>
      </c>
      <c r="M304" t="s">
        <v>2139</v>
      </c>
      <c r="O304" t="s">
        <v>2138</v>
      </c>
      <c r="P304" t="s">
        <v>1964</v>
      </c>
      <c r="Q304">
        <v>10</v>
      </c>
      <c r="R304" t="s">
        <v>2074</v>
      </c>
      <c r="S304" t="s">
        <v>1962</v>
      </c>
      <c r="T304" s="5" t="s">
        <v>2137</v>
      </c>
      <c r="U304">
        <v>1067350</v>
      </c>
      <c r="V304" t="s">
        <v>917</v>
      </c>
      <c r="W304" t="s">
        <v>2044</v>
      </c>
      <c r="X304" t="s">
        <v>1987</v>
      </c>
      <c r="Y304" t="s">
        <v>917</v>
      </c>
      <c r="Z304" t="s">
        <v>917</v>
      </c>
      <c r="AA304">
        <v>0</v>
      </c>
      <c r="AB304">
        <v>4</v>
      </c>
      <c r="AC304" t="s">
        <v>324</v>
      </c>
      <c r="AD304" t="s">
        <v>1517</v>
      </c>
      <c r="AE304" t="s">
        <v>1986</v>
      </c>
      <c r="AF304" t="s">
        <v>1976</v>
      </c>
      <c r="AJ304" t="s">
        <v>1505</v>
      </c>
      <c r="AK304" t="s">
        <v>1994</v>
      </c>
      <c r="AL304" t="s">
        <v>986</v>
      </c>
      <c r="AM304" t="s">
        <v>2136</v>
      </c>
      <c r="AN304" s="4">
        <v>44619</v>
      </c>
    </row>
    <row r="305" spans="1:37" x14ac:dyDescent="0.2">
      <c r="A305">
        <v>1067411.7120000001</v>
      </c>
      <c r="C305" t="str">
        <f t="shared" si="8"/>
        <v>Unnamed Channel - BC-682.1 - S6 [W5950.0]</v>
      </c>
      <c r="E305" t="str">
        <f t="shared" si="9"/>
        <v xml:space="preserve">Fish bearing: No. Pipeline Crossing Method: Isolation if water present / Open-cut if dry or frozen to bottom. Vehicle Crossing Method: Ramp and Culvert. </v>
      </c>
      <c r="F305" t="s">
        <v>734</v>
      </c>
      <c r="G305" t="s">
        <v>734</v>
      </c>
      <c r="J305">
        <v>596341</v>
      </c>
      <c r="K305">
        <v>5456545</v>
      </c>
      <c r="L305" t="s">
        <v>1955</v>
      </c>
      <c r="M305" t="s">
        <v>2135</v>
      </c>
      <c r="N305" t="s">
        <v>2134</v>
      </c>
      <c r="O305" t="s">
        <v>2133</v>
      </c>
      <c r="P305" t="s">
        <v>1964</v>
      </c>
      <c r="Q305">
        <v>10</v>
      </c>
      <c r="R305" t="s">
        <v>1968</v>
      </c>
      <c r="S305" t="s">
        <v>1950</v>
      </c>
      <c r="T305" t="s">
        <v>1949</v>
      </c>
      <c r="U305">
        <v>1067630</v>
      </c>
      <c r="V305" t="s">
        <v>917</v>
      </c>
      <c r="W305" t="s">
        <v>1948</v>
      </c>
      <c r="X305" t="s">
        <v>1947</v>
      </c>
      <c r="Y305" t="s">
        <v>917</v>
      </c>
      <c r="Z305" t="s">
        <v>917</v>
      </c>
      <c r="AA305">
        <v>10</v>
      </c>
      <c r="AB305">
        <v>4</v>
      </c>
      <c r="AC305" t="s">
        <v>324</v>
      </c>
      <c r="AD305" t="s">
        <v>1946</v>
      </c>
      <c r="AE305" t="s">
        <v>2029</v>
      </c>
      <c r="AJ305" t="s">
        <v>1505</v>
      </c>
      <c r="AK305" t="s">
        <v>1967</v>
      </c>
    </row>
    <row r="306" spans="1:37" x14ac:dyDescent="0.2">
      <c r="A306">
        <v>1067447.7080000001</v>
      </c>
      <c r="C306" t="str">
        <f t="shared" si="8"/>
        <v>Unnamed Channel - BC-682a - S6 [W5667.0]</v>
      </c>
      <c r="E306" t="str">
        <f t="shared" si="9"/>
        <v xml:space="preserve">Fish bearing: No. Pipeline Crossing Method: Isolation if water present / Open-cut if dry or frozen to bottom. Vehicle Crossing Method: Ramp and Culvert. </v>
      </c>
      <c r="F306" t="s">
        <v>734</v>
      </c>
      <c r="G306" t="s">
        <v>734</v>
      </c>
      <c r="J306">
        <v>596341</v>
      </c>
      <c r="K306">
        <v>5456509</v>
      </c>
      <c r="L306" t="s">
        <v>1955</v>
      </c>
      <c r="M306" t="s">
        <v>2132</v>
      </c>
      <c r="N306" t="s">
        <v>2131</v>
      </c>
      <c r="O306" t="s">
        <v>2130</v>
      </c>
      <c r="P306" t="s">
        <v>1964</v>
      </c>
      <c r="Q306">
        <v>10</v>
      </c>
      <c r="R306" t="s">
        <v>1968</v>
      </c>
      <c r="S306" t="s">
        <v>1950</v>
      </c>
      <c r="T306" t="s">
        <v>1949</v>
      </c>
      <c r="U306">
        <v>1067660</v>
      </c>
      <c r="V306" t="s">
        <v>917</v>
      </c>
      <c r="W306" t="s">
        <v>1948</v>
      </c>
      <c r="X306" t="s">
        <v>1947</v>
      </c>
      <c r="Y306" t="s">
        <v>917</v>
      </c>
      <c r="Z306" t="s">
        <v>917</v>
      </c>
      <c r="AA306">
        <v>10</v>
      </c>
      <c r="AB306">
        <v>4</v>
      </c>
      <c r="AC306" t="s">
        <v>324</v>
      </c>
      <c r="AD306" t="s">
        <v>1946</v>
      </c>
      <c r="AE306" t="s">
        <v>2029</v>
      </c>
      <c r="AJ306" t="s">
        <v>1505</v>
      </c>
      <c r="AK306" t="s">
        <v>1967</v>
      </c>
    </row>
    <row r="307" spans="1:37" x14ac:dyDescent="0.2">
      <c r="A307">
        <v>1067567.7239999999</v>
      </c>
      <c r="C307" t="str">
        <f t="shared" si="8"/>
        <v>Unnamed Channel - BC-682b - S6 [W5668.0]</v>
      </c>
      <c r="E307" t="str">
        <f t="shared" si="9"/>
        <v xml:space="preserve">Fish bearing: No. Pipeline Crossing Method: Isolation if water present / Open-cut if dry or frozen to bottom. Vehicle Crossing Method: Ramp and Culvert. </v>
      </c>
      <c r="F307" t="s">
        <v>734</v>
      </c>
      <c r="G307" t="s">
        <v>734</v>
      </c>
      <c r="J307">
        <v>596343</v>
      </c>
      <c r="K307">
        <v>5456389</v>
      </c>
      <c r="L307" t="s">
        <v>1955</v>
      </c>
      <c r="M307" t="s">
        <v>2129</v>
      </c>
      <c r="N307" t="s">
        <v>2128</v>
      </c>
      <c r="O307" t="s">
        <v>2127</v>
      </c>
      <c r="P307" t="s">
        <v>1964</v>
      </c>
      <c r="Q307">
        <v>10</v>
      </c>
      <c r="R307" t="s">
        <v>1968</v>
      </c>
      <c r="S307" t="s">
        <v>1950</v>
      </c>
      <c r="T307" t="s">
        <v>1949</v>
      </c>
      <c r="U307">
        <v>1067780</v>
      </c>
      <c r="V307" t="s">
        <v>917</v>
      </c>
      <c r="W307" t="s">
        <v>1948</v>
      </c>
      <c r="X307" t="s">
        <v>1947</v>
      </c>
      <c r="Y307" t="s">
        <v>917</v>
      </c>
      <c r="Z307" t="s">
        <v>917</v>
      </c>
      <c r="AA307">
        <v>10</v>
      </c>
      <c r="AB307">
        <v>4</v>
      </c>
      <c r="AC307" t="s">
        <v>324</v>
      </c>
      <c r="AD307" t="s">
        <v>1946</v>
      </c>
      <c r="AE307" t="s">
        <v>2029</v>
      </c>
      <c r="AJ307" t="s">
        <v>1505</v>
      </c>
      <c r="AK307" t="s">
        <v>1967</v>
      </c>
    </row>
    <row r="308" spans="1:37" x14ac:dyDescent="0.2">
      <c r="A308">
        <v>1067585.7220000001</v>
      </c>
      <c r="C308" t="str">
        <f t="shared" si="8"/>
        <v>Unnamed Channel - BC-682c - S6 [W5669.0]</v>
      </c>
      <c r="E308" t="str">
        <f t="shared" si="9"/>
        <v xml:space="preserve">Fish bearing: No. Pipeline Crossing Method: Isolation if water present / Open-cut if dry or frozen to bottom. Vehicle Crossing Method: Ramp and Culvert. </v>
      </c>
      <c r="F308" t="s">
        <v>734</v>
      </c>
      <c r="G308" t="s">
        <v>734</v>
      </c>
      <c r="J308">
        <v>596343</v>
      </c>
      <c r="K308">
        <v>5456371</v>
      </c>
      <c r="L308" t="s">
        <v>1955</v>
      </c>
      <c r="M308" t="s">
        <v>2126</v>
      </c>
      <c r="N308" t="s">
        <v>2125</v>
      </c>
      <c r="O308" t="s">
        <v>2124</v>
      </c>
      <c r="P308" t="s">
        <v>1964</v>
      </c>
      <c r="Q308">
        <v>10</v>
      </c>
      <c r="R308" t="s">
        <v>1968</v>
      </c>
      <c r="S308" t="s">
        <v>1950</v>
      </c>
      <c r="T308" t="s">
        <v>1949</v>
      </c>
      <c r="U308">
        <v>1067800</v>
      </c>
      <c r="V308" t="s">
        <v>917</v>
      </c>
      <c r="W308" t="s">
        <v>1948</v>
      </c>
      <c r="X308" t="s">
        <v>1947</v>
      </c>
      <c r="Y308" t="s">
        <v>917</v>
      </c>
      <c r="Z308" t="s">
        <v>917</v>
      </c>
      <c r="AA308">
        <v>10</v>
      </c>
      <c r="AB308">
        <v>4</v>
      </c>
      <c r="AC308" t="s">
        <v>324</v>
      </c>
      <c r="AD308" t="s">
        <v>1946</v>
      </c>
      <c r="AE308" t="s">
        <v>2029</v>
      </c>
      <c r="AJ308" t="s">
        <v>1505</v>
      </c>
      <c r="AK308" t="s">
        <v>1967</v>
      </c>
    </row>
    <row r="309" spans="1:37" x14ac:dyDescent="0.2">
      <c r="A309">
        <v>1067593.7209999999</v>
      </c>
      <c r="C309" t="str">
        <f t="shared" si="8"/>
        <v>Unnamed Channel - BC-682d - S6 [W5670.0]</v>
      </c>
      <c r="E309" t="str">
        <f t="shared" si="9"/>
        <v xml:space="preserve">Fish bearing: No. Pipeline Crossing Method: Isolation if water present / Open-cut if dry or frozen to bottom. Vehicle Crossing Method: Ramp and Culvert. </v>
      </c>
      <c r="F309" t="s">
        <v>734</v>
      </c>
      <c r="G309" t="s">
        <v>734</v>
      </c>
      <c r="J309">
        <v>596343</v>
      </c>
      <c r="K309">
        <v>5456363</v>
      </c>
      <c r="L309" t="s">
        <v>1955</v>
      </c>
      <c r="M309" t="s">
        <v>2123</v>
      </c>
      <c r="N309" t="s">
        <v>2122</v>
      </c>
      <c r="O309" t="s">
        <v>2121</v>
      </c>
      <c r="P309" t="s">
        <v>1964</v>
      </c>
      <c r="Q309">
        <v>10</v>
      </c>
      <c r="R309" t="s">
        <v>1968</v>
      </c>
      <c r="S309" t="s">
        <v>1950</v>
      </c>
      <c r="T309" t="s">
        <v>1949</v>
      </c>
      <c r="U309">
        <v>1067810</v>
      </c>
      <c r="V309" t="s">
        <v>917</v>
      </c>
      <c r="W309" t="s">
        <v>1948</v>
      </c>
      <c r="X309" t="s">
        <v>1947</v>
      </c>
      <c r="Y309" t="s">
        <v>917</v>
      </c>
      <c r="Z309" t="s">
        <v>917</v>
      </c>
      <c r="AA309">
        <v>10</v>
      </c>
      <c r="AB309">
        <v>4</v>
      </c>
      <c r="AC309" t="s">
        <v>324</v>
      </c>
      <c r="AD309" t="s">
        <v>1946</v>
      </c>
      <c r="AE309" t="s">
        <v>2029</v>
      </c>
      <c r="AJ309" t="s">
        <v>1505</v>
      </c>
      <c r="AK309" t="s">
        <v>1967</v>
      </c>
    </row>
    <row r="310" spans="1:37" x14ac:dyDescent="0.2">
      <c r="A310">
        <v>1067704.7239999999</v>
      </c>
      <c r="C310" t="str">
        <f t="shared" si="8"/>
        <v>Unnamed Channel - BC-682e - S6 [W5671.0]</v>
      </c>
      <c r="E310" t="str">
        <f t="shared" si="9"/>
        <v xml:space="preserve">Fish bearing: No. Pipeline Crossing Method: Isolation if water present / Open-cut if dry or frozen to bottom. Vehicle Crossing Method: Ramp and Culvert. </v>
      </c>
      <c r="F310" t="s">
        <v>734</v>
      </c>
      <c r="G310" t="s">
        <v>734</v>
      </c>
      <c r="J310">
        <v>596344</v>
      </c>
      <c r="K310">
        <v>5456252</v>
      </c>
      <c r="L310" t="s">
        <v>1955</v>
      </c>
      <c r="M310" t="s">
        <v>2120</v>
      </c>
      <c r="N310" t="s">
        <v>2119</v>
      </c>
      <c r="O310" t="s">
        <v>2118</v>
      </c>
      <c r="P310" t="s">
        <v>1964</v>
      </c>
      <c r="Q310">
        <v>10</v>
      </c>
      <c r="R310" t="s">
        <v>1968</v>
      </c>
      <c r="S310" t="s">
        <v>1950</v>
      </c>
      <c r="T310" t="s">
        <v>1949</v>
      </c>
      <c r="U310">
        <v>1067920</v>
      </c>
      <c r="V310" t="s">
        <v>917</v>
      </c>
      <c r="W310" t="s">
        <v>1948</v>
      </c>
      <c r="X310" t="s">
        <v>1947</v>
      </c>
      <c r="Y310" t="s">
        <v>917</v>
      </c>
      <c r="Z310" t="s">
        <v>917</v>
      </c>
      <c r="AA310">
        <v>10</v>
      </c>
      <c r="AB310">
        <v>4</v>
      </c>
      <c r="AC310" t="s">
        <v>324</v>
      </c>
      <c r="AD310" t="s">
        <v>1946</v>
      </c>
      <c r="AE310" t="s">
        <v>986</v>
      </c>
      <c r="AJ310" t="s">
        <v>1505</v>
      </c>
      <c r="AK310" t="s">
        <v>1967</v>
      </c>
    </row>
    <row r="311" spans="1:37" x14ac:dyDescent="0.2">
      <c r="A311">
        <v>1067894.737</v>
      </c>
      <c r="C311" t="str">
        <f t="shared" si="8"/>
        <v>Unnamed Channel - BC-682f - S6 [W5672.0]</v>
      </c>
      <c r="E311" t="str">
        <f t="shared" si="9"/>
        <v xml:space="preserve">Fish bearing: No. Pipeline Crossing Method: Isolation if water present / Open-cut if dry or frozen to bottom. Vehicle Crossing Method: Ramp and Culvert. </v>
      </c>
      <c r="F311" t="s">
        <v>734</v>
      </c>
      <c r="G311" t="s">
        <v>734</v>
      </c>
      <c r="J311">
        <v>596346</v>
      </c>
      <c r="K311">
        <v>5456062</v>
      </c>
      <c r="L311" t="s">
        <v>1955</v>
      </c>
      <c r="M311" t="s">
        <v>2117</v>
      </c>
      <c r="N311" t="s">
        <v>2116</v>
      </c>
      <c r="O311" t="s">
        <v>2115</v>
      </c>
      <c r="P311" t="s">
        <v>1964</v>
      </c>
      <c r="Q311">
        <v>10</v>
      </c>
      <c r="R311" t="s">
        <v>1968</v>
      </c>
      <c r="S311" t="s">
        <v>1950</v>
      </c>
      <c r="T311" t="s">
        <v>1949</v>
      </c>
      <c r="U311">
        <v>1068110</v>
      </c>
      <c r="V311" t="s">
        <v>917</v>
      </c>
      <c r="W311" t="s">
        <v>1948</v>
      </c>
      <c r="X311" t="s">
        <v>1947</v>
      </c>
      <c r="Y311" t="s">
        <v>917</v>
      </c>
      <c r="Z311" t="s">
        <v>917</v>
      </c>
      <c r="AA311">
        <v>10</v>
      </c>
      <c r="AB311">
        <v>4</v>
      </c>
      <c r="AC311" t="s">
        <v>324</v>
      </c>
      <c r="AD311" t="s">
        <v>1946</v>
      </c>
      <c r="AE311" t="s">
        <v>986</v>
      </c>
      <c r="AJ311" t="s">
        <v>1505</v>
      </c>
      <c r="AK311" t="s">
        <v>1967</v>
      </c>
    </row>
    <row r="312" spans="1:37" x14ac:dyDescent="0.2">
      <c r="A312">
        <v>1067927.736</v>
      </c>
      <c r="C312" t="str">
        <f t="shared" si="8"/>
        <v>Unnamed Channel - BC-682g - S6 [W5673.0]</v>
      </c>
      <c r="E312" t="str">
        <f t="shared" si="9"/>
        <v xml:space="preserve">Fish bearing: No. Pipeline Crossing Method: Isolation if water present / Open-cut if dry or frozen to bottom. Vehicle Crossing Method: Ramp and Culvert. </v>
      </c>
      <c r="F312" t="s">
        <v>734</v>
      </c>
      <c r="G312" t="s">
        <v>734</v>
      </c>
      <c r="J312">
        <v>596346</v>
      </c>
      <c r="K312">
        <v>5456029</v>
      </c>
      <c r="L312" t="s">
        <v>1955</v>
      </c>
      <c r="M312" t="s">
        <v>2114</v>
      </c>
      <c r="N312" t="s">
        <v>2113</v>
      </c>
      <c r="O312" t="s">
        <v>2112</v>
      </c>
      <c r="P312" t="s">
        <v>1964</v>
      </c>
      <c r="Q312">
        <v>10</v>
      </c>
      <c r="R312" t="s">
        <v>1968</v>
      </c>
      <c r="S312" t="s">
        <v>1950</v>
      </c>
      <c r="T312" t="s">
        <v>1949</v>
      </c>
      <c r="U312">
        <v>1068140</v>
      </c>
      <c r="V312" t="s">
        <v>917</v>
      </c>
      <c r="W312" t="s">
        <v>1948</v>
      </c>
      <c r="X312" t="s">
        <v>1947</v>
      </c>
      <c r="Y312" t="s">
        <v>917</v>
      </c>
      <c r="Z312" t="s">
        <v>917</v>
      </c>
      <c r="AA312">
        <v>10</v>
      </c>
      <c r="AB312">
        <v>4</v>
      </c>
      <c r="AC312" t="s">
        <v>324</v>
      </c>
      <c r="AD312" t="s">
        <v>1946</v>
      </c>
      <c r="AE312" t="s">
        <v>986</v>
      </c>
      <c r="AJ312" t="s">
        <v>1505</v>
      </c>
      <c r="AK312" t="s">
        <v>1967</v>
      </c>
    </row>
    <row r="313" spans="1:37" x14ac:dyDescent="0.2">
      <c r="A313">
        <v>1067975.7350000001</v>
      </c>
      <c r="C313" t="str">
        <f t="shared" si="8"/>
        <v>Unnamed Drainage - BC-682h - NCD [W5674.0]</v>
      </c>
      <c r="E313" t="str">
        <f t="shared" si="9"/>
        <v xml:space="preserve">Fish bearing: No. Pipeline Crossing Method: Isolation if water present / Open-cut if dry or frozen to bottom. Vehicle Crossing Method: Ramp and Culvert. </v>
      </c>
      <c r="F313" t="s">
        <v>734</v>
      </c>
      <c r="G313" t="s">
        <v>734</v>
      </c>
      <c r="J313">
        <v>596346</v>
      </c>
      <c r="K313">
        <v>5455981</v>
      </c>
      <c r="L313" t="s">
        <v>1955</v>
      </c>
      <c r="M313" t="s">
        <v>2111</v>
      </c>
      <c r="N313" t="s">
        <v>2110</v>
      </c>
      <c r="O313" t="s">
        <v>2109</v>
      </c>
      <c r="P313" t="s">
        <v>1952</v>
      </c>
      <c r="Q313">
        <v>0</v>
      </c>
      <c r="R313" t="s">
        <v>1951</v>
      </c>
      <c r="S313" t="s">
        <v>1950</v>
      </c>
      <c r="T313" t="s">
        <v>1949</v>
      </c>
      <c r="U313">
        <v>1068190</v>
      </c>
      <c r="V313" t="s">
        <v>917</v>
      </c>
      <c r="W313" t="s">
        <v>1948</v>
      </c>
      <c r="X313" t="s">
        <v>1947</v>
      </c>
      <c r="Y313" t="s">
        <v>917</v>
      </c>
      <c r="Z313" t="s">
        <v>917</v>
      </c>
      <c r="AA313">
        <v>0</v>
      </c>
      <c r="AB313">
        <v>0</v>
      </c>
      <c r="AC313" t="s">
        <v>324</v>
      </c>
      <c r="AD313" t="s">
        <v>1946</v>
      </c>
      <c r="AJ313" t="s">
        <v>1505</v>
      </c>
      <c r="AK313" t="s">
        <v>1943</v>
      </c>
    </row>
    <row r="314" spans="1:37" x14ac:dyDescent="0.2">
      <c r="A314">
        <v>1068019.7409999999</v>
      </c>
      <c r="C314" t="str">
        <f t="shared" si="8"/>
        <v>Unnamed Drainage - BC-682i - NCD [W5675.0]</v>
      </c>
      <c r="E314" t="str">
        <f t="shared" si="9"/>
        <v xml:space="preserve">Fish bearing: No. Pipeline Crossing Method: Isolation if water present / Open-cut if dry or frozen to bottom. Vehicle Crossing Method: Ramp and Culvert. </v>
      </c>
      <c r="F314" t="s">
        <v>734</v>
      </c>
      <c r="G314" t="s">
        <v>734</v>
      </c>
      <c r="J314">
        <v>596347</v>
      </c>
      <c r="K314">
        <v>5455937</v>
      </c>
      <c r="L314" t="s">
        <v>1955</v>
      </c>
      <c r="M314" t="s">
        <v>2108</v>
      </c>
      <c r="N314" t="s">
        <v>2107</v>
      </c>
      <c r="O314" t="s">
        <v>2106</v>
      </c>
      <c r="P314" t="s">
        <v>1952</v>
      </c>
      <c r="Q314">
        <v>0</v>
      </c>
      <c r="R314" t="s">
        <v>1951</v>
      </c>
      <c r="S314" t="s">
        <v>1950</v>
      </c>
      <c r="T314" t="s">
        <v>1949</v>
      </c>
      <c r="U314">
        <v>1068230</v>
      </c>
      <c r="V314" t="s">
        <v>917</v>
      </c>
      <c r="W314" t="s">
        <v>1948</v>
      </c>
      <c r="X314" t="s">
        <v>1947</v>
      </c>
      <c r="Y314" t="s">
        <v>917</v>
      </c>
      <c r="Z314" t="s">
        <v>917</v>
      </c>
      <c r="AA314">
        <v>0</v>
      </c>
      <c r="AB314">
        <v>0</v>
      </c>
      <c r="AC314" t="s">
        <v>324</v>
      </c>
      <c r="AD314" t="s">
        <v>1946</v>
      </c>
      <c r="AJ314" t="s">
        <v>1505</v>
      </c>
      <c r="AK314" t="s">
        <v>1943</v>
      </c>
    </row>
    <row r="315" spans="1:37" x14ac:dyDescent="0.2">
      <c r="A315">
        <v>1068124.746</v>
      </c>
      <c r="C315" t="str">
        <f t="shared" si="8"/>
        <v>Unnamed Drainage - BC-682j - NCD [W5676.0]</v>
      </c>
      <c r="E315" t="str">
        <f t="shared" si="9"/>
        <v xml:space="preserve">Fish bearing: No. Pipeline Crossing Method: Isolation if water present / Open-cut if dry or frozen to bottom. Vehicle Crossing Method: Ramp and Culvert. </v>
      </c>
      <c r="F315" t="s">
        <v>734</v>
      </c>
      <c r="G315" t="s">
        <v>734</v>
      </c>
      <c r="J315">
        <v>596348</v>
      </c>
      <c r="K315">
        <v>5455832</v>
      </c>
      <c r="L315" t="s">
        <v>1955</v>
      </c>
      <c r="M315" t="s">
        <v>2105</v>
      </c>
      <c r="N315" t="s">
        <v>2104</v>
      </c>
      <c r="O315" t="s">
        <v>2103</v>
      </c>
      <c r="P315" t="s">
        <v>1952</v>
      </c>
      <c r="Q315">
        <v>0</v>
      </c>
      <c r="R315" t="s">
        <v>1951</v>
      </c>
      <c r="S315" t="s">
        <v>1950</v>
      </c>
      <c r="T315" t="s">
        <v>1949</v>
      </c>
      <c r="U315">
        <v>1068340</v>
      </c>
      <c r="V315" t="s">
        <v>917</v>
      </c>
      <c r="W315" t="s">
        <v>1948</v>
      </c>
      <c r="X315" t="s">
        <v>1947</v>
      </c>
      <c r="Y315" t="s">
        <v>917</v>
      </c>
      <c r="Z315" t="s">
        <v>917</v>
      </c>
      <c r="AA315">
        <v>0</v>
      </c>
      <c r="AB315">
        <v>0</v>
      </c>
      <c r="AC315" t="s">
        <v>324</v>
      </c>
      <c r="AD315" t="s">
        <v>1946</v>
      </c>
      <c r="AJ315" t="s">
        <v>1505</v>
      </c>
      <c r="AK315" t="s">
        <v>1943</v>
      </c>
    </row>
    <row r="316" spans="1:37" x14ac:dyDescent="0.2">
      <c r="A316">
        <v>1068156.7450000001</v>
      </c>
      <c r="C316" t="str">
        <f t="shared" si="8"/>
        <v>Unnamed Channel - BC-682k - S6 [W5677.0]</v>
      </c>
      <c r="E316" t="str">
        <f t="shared" si="9"/>
        <v xml:space="preserve">Fish bearing: No. Pipeline Crossing Method: Isolation if water present / Open-cut if dry or frozen to bottom. Vehicle Crossing Method: Ramp and Culvert. </v>
      </c>
      <c r="F316" t="s">
        <v>734</v>
      </c>
      <c r="G316" t="s">
        <v>734</v>
      </c>
      <c r="J316">
        <v>596348</v>
      </c>
      <c r="K316">
        <v>5455800</v>
      </c>
      <c r="L316" t="s">
        <v>1955</v>
      </c>
      <c r="M316" t="s">
        <v>2102</v>
      </c>
      <c r="O316" t="s">
        <v>2101</v>
      </c>
      <c r="P316" t="s">
        <v>1964</v>
      </c>
      <c r="Q316">
        <v>10</v>
      </c>
      <c r="R316" t="s">
        <v>1968</v>
      </c>
      <c r="S316" t="s">
        <v>1950</v>
      </c>
      <c r="T316" t="s">
        <v>1949</v>
      </c>
      <c r="U316">
        <v>1068370</v>
      </c>
      <c r="V316" t="s">
        <v>917</v>
      </c>
      <c r="W316" t="s">
        <v>1948</v>
      </c>
      <c r="X316" t="s">
        <v>1947</v>
      </c>
      <c r="Y316" t="s">
        <v>917</v>
      </c>
      <c r="Z316" t="s">
        <v>917</v>
      </c>
      <c r="AA316">
        <v>10</v>
      </c>
      <c r="AB316">
        <v>4</v>
      </c>
      <c r="AC316" t="s">
        <v>324</v>
      </c>
      <c r="AD316" t="s">
        <v>1517</v>
      </c>
      <c r="AE316" t="s">
        <v>986</v>
      </c>
      <c r="AF316" t="s">
        <v>2100</v>
      </c>
      <c r="AG316" t="s">
        <v>1945</v>
      </c>
      <c r="AH316" t="s">
        <v>1944</v>
      </c>
      <c r="AI316" s="4">
        <v>44319</v>
      </c>
      <c r="AJ316" t="s">
        <v>908</v>
      </c>
      <c r="AK316" t="s">
        <v>1967</v>
      </c>
    </row>
    <row r="317" spans="1:37" x14ac:dyDescent="0.2">
      <c r="A317">
        <v>1068166.7439999999</v>
      </c>
      <c r="C317" t="str">
        <f t="shared" si="8"/>
        <v>Unnamed Channel - BC-682l - S6 [W5678.0]</v>
      </c>
      <c r="E317" t="str">
        <f t="shared" si="9"/>
        <v xml:space="preserve">Fish bearing: No. Pipeline Crossing Method: Isolation if water present / Open-cut if dry or frozen to bottom. Vehicle Crossing Method: Ramp and Culvert. </v>
      </c>
      <c r="F317" t="s">
        <v>734</v>
      </c>
      <c r="G317" t="s">
        <v>734</v>
      </c>
      <c r="J317">
        <v>596348</v>
      </c>
      <c r="K317">
        <v>5455790</v>
      </c>
      <c r="L317" t="s">
        <v>1955</v>
      </c>
      <c r="M317" t="s">
        <v>2099</v>
      </c>
      <c r="N317" t="s">
        <v>2098</v>
      </c>
      <c r="O317" t="s">
        <v>2097</v>
      </c>
      <c r="P317" t="s">
        <v>1964</v>
      </c>
      <c r="Q317">
        <v>10</v>
      </c>
      <c r="R317" t="s">
        <v>1968</v>
      </c>
      <c r="S317" t="s">
        <v>1950</v>
      </c>
      <c r="T317" t="s">
        <v>1949</v>
      </c>
      <c r="U317">
        <v>1068380</v>
      </c>
      <c r="V317" t="s">
        <v>917</v>
      </c>
      <c r="W317" t="s">
        <v>1948</v>
      </c>
      <c r="X317" t="s">
        <v>1947</v>
      </c>
      <c r="Y317" t="s">
        <v>917</v>
      </c>
      <c r="Z317" t="s">
        <v>917</v>
      </c>
      <c r="AA317">
        <v>10</v>
      </c>
      <c r="AB317">
        <v>4</v>
      </c>
      <c r="AC317" t="s">
        <v>324</v>
      </c>
      <c r="AD317" t="s">
        <v>1946</v>
      </c>
      <c r="AE317" t="s">
        <v>986</v>
      </c>
      <c r="AJ317" t="s">
        <v>1505</v>
      </c>
      <c r="AK317" t="s">
        <v>1967</v>
      </c>
    </row>
    <row r="318" spans="1:37" x14ac:dyDescent="0.2">
      <c r="A318">
        <v>1068214.743</v>
      </c>
      <c r="C318" t="str">
        <f t="shared" si="8"/>
        <v>Unnamed Channel - BC-682m - S6 [W5679.0]</v>
      </c>
      <c r="E318" t="str">
        <f t="shared" si="9"/>
        <v xml:space="preserve">Fish bearing: No. Pipeline Crossing Method: Isolation if water present / Open-cut if dry or frozen to bottom. Vehicle Crossing Method: Ramp and Culvert. </v>
      </c>
      <c r="F318" t="s">
        <v>734</v>
      </c>
      <c r="G318" t="s">
        <v>734</v>
      </c>
      <c r="J318">
        <v>596348</v>
      </c>
      <c r="K318">
        <v>5455742</v>
      </c>
      <c r="L318" t="s">
        <v>1955</v>
      </c>
      <c r="M318" t="s">
        <v>2096</v>
      </c>
      <c r="N318" t="s">
        <v>2095</v>
      </c>
      <c r="O318" t="s">
        <v>2094</v>
      </c>
      <c r="P318" t="s">
        <v>1964</v>
      </c>
      <c r="Q318">
        <v>10</v>
      </c>
      <c r="R318" t="s">
        <v>1968</v>
      </c>
      <c r="S318" t="s">
        <v>1950</v>
      </c>
      <c r="T318" t="s">
        <v>1949</v>
      </c>
      <c r="U318">
        <v>1068430</v>
      </c>
      <c r="V318" t="s">
        <v>917</v>
      </c>
      <c r="W318" t="s">
        <v>1948</v>
      </c>
      <c r="X318" t="s">
        <v>1947</v>
      </c>
      <c r="Y318" t="s">
        <v>917</v>
      </c>
      <c r="Z318" t="s">
        <v>917</v>
      </c>
      <c r="AA318">
        <v>10</v>
      </c>
      <c r="AB318">
        <v>4</v>
      </c>
      <c r="AC318" t="s">
        <v>324</v>
      </c>
      <c r="AD318" t="s">
        <v>1946</v>
      </c>
      <c r="AE318" t="s">
        <v>986</v>
      </c>
      <c r="AJ318" t="s">
        <v>1505</v>
      </c>
      <c r="AK318" t="s">
        <v>1967</v>
      </c>
    </row>
    <row r="319" spans="1:37" x14ac:dyDescent="0.2">
      <c r="A319">
        <v>1068230.727</v>
      </c>
      <c r="C319" t="str">
        <f t="shared" si="8"/>
        <v>Unnamed Drainage - BC-682m.1 - NCD [W2234.0]</v>
      </c>
      <c r="E319" t="str">
        <f t="shared" si="9"/>
        <v xml:space="preserve">Fish bearing: No. Pipeline Crossing Method: Isolation if water present / Open-cut if dry or frozen to bottom. Vehicle Crossing Method: Ramp and Culvert. </v>
      </c>
      <c r="F319" t="s">
        <v>734</v>
      </c>
      <c r="G319" t="s">
        <v>734</v>
      </c>
      <c r="J319">
        <v>596346</v>
      </c>
      <c r="K319">
        <v>5455726</v>
      </c>
      <c r="L319" t="s">
        <v>1955</v>
      </c>
      <c r="M319" t="s">
        <v>2093</v>
      </c>
      <c r="N319" t="s">
        <v>2092</v>
      </c>
      <c r="O319" t="s">
        <v>2091</v>
      </c>
      <c r="P319" t="s">
        <v>1952</v>
      </c>
      <c r="Q319">
        <v>0</v>
      </c>
      <c r="R319" t="s">
        <v>1951</v>
      </c>
      <c r="S319" t="s">
        <v>1950</v>
      </c>
      <c r="T319" t="s">
        <v>1949</v>
      </c>
      <c r="U319">
        <v>1068450</v>
      </c>
      <c r="V319" t="s">
        <v>917</v>
      </c>
      <c r="W319" t="s">
        <v>1948</v>
      </c>
      <c r="X319" t="s">
        <v>1947</v>
      </c>
      <c r="Y319" t="s">
        <v>917</v>
      </c>
      <c r="Z319" t="s">
        <v>917</v>
      </c>
      <c r="AA319">
        <v>0</v>
      </c>
      <c r="AB319">
        <v>0</v>
      </c>
      <c r="AC319" t="s">
        <v>324</v>
      </c>
      <c r="AD319" t="s">
        <v>1946</v>
      </c>
      <c r="AF319" t="s">
        <v>2090</v>
      </c>
      <c r="AG319" t="s">
        <v>1945</v>
      </c>
      <c r="AH319" t="s">
        <v>1944</v>
      </c>
      <c r="AI319" s="4">
        <v>44512</v>
      </c>
      <c r="AJ319" t="s">
        <v>908</v>
      </c>
      <c r="AK319" t="s">
        <v>1943</v>
      </c>
    </row>
    <row r="320" spans="1:37" x14ac:dyDescent="0.2">
      <c r="A320">
        <v>1068257.7490000001</v>
      </c>
      <c r="C320" t="str">
        <f t="shared" si="8"/>
        <v>Unnamed Channel - BC-682n - S6 [W5680.0]</v>
      </c>
      <c r="E320" t="str">
        <f t="shared" si="9"/>
        <v xml:space="preserve">Fish bearing: No. Pipeline Crossing Method: Isolation if water present / Open-cut if dry or frozen to bottom. Vehicle Crossing Method: Ramp and Culvert. </v>
      </c>
      <c r="F320" t="s">
        <v>734</v>
      </c>
      <c r="G320" t="s">
        <v>734</v>
      </c>
      <c r="J320">
        <v>596349</v>
      </c>
      <c r="K320">
        <v>5455699</v>
      </c>
      <c r="L320" t="s">
        <v>1955</v>
      </c>
      <c r="M320" t="s">
        <v>2089</v>
      </c>
      <c r="N320" t="s">
        <v>2088</v>
      </c>
      <c r="O320" t="s">
        <v>2087</v>
      </c>
      <c r="P320" t="s">
        <v>1964</v>
      </c>
      <c r="Q320">
        <v>10</v>
      </c>
      <c r="R320" t="s">
        <v>1968</v>
      </c>
      <c r="S320" t="s">
        <v>1950</v>
      </c>
      <c r="T320" t="s">
        <v>1949</v>
      </c>
      <c r="U320">
        <v>1068470</v>
      </c>
      <c r="V320" t="s">
        <v>917</v>
      </c>
      <c r="W320" t="s">
        <v>1948</v>
      </c>
      <c r="X320" t="s">
        <v>1947</v>
      </c>
      <c r="Y320" t="s">
        <v>917</v>
      </c>
      <c r="Z320" t="s">
        <v>917</v>
      </c>
      <c r="AA320">
        <v>10</v>
      </c>
      <c r="AB320">
        <v>4</v>
      </c>
      <c r="AC320" t="s">
        <v>324</v>
      </c>
      <c r="AD320" t="s">
        <v>1946</v>
      </c>
      <c r="AE320" t="s">
        <v>986</v>
      </c>
      <c r="AJ320" t="s">
        <v>1505</v>
      </c>
      <c r="AK320" t="s">
        <v>1967</v>
      </c>
    </row>
    <row r="321" spans="1:40" x14ac:dyDescent="0.2">
      <c r="A321">
        <v>1068287.7479999999</v>
      </c>
      <c r="C321" t="str">
        <f t="shared" si="8"/>
        <v>Unnamed Drainage - BC-682o - NCD [W5681.0]</v>
      </c>
      <c r="E321" t="str">
        <f t="shared" si="9"/>
        <v xml:space="preserve">Fish bearing: No. Pipeline Crossing Method: Isolation if water present / Open-cut if dry or frozen to bottom. Vehicle Crossing Method: Ramp and Culvert. </v>
      </c>
      <c r="F321" t="s">
        <v>734</v>
      </c>
      <c r="G321" t="s">
        <v>734</v>
      </c>
      <c r="J321">
        <v>596349</v>
      </c>
      <c r="K321">
        <v>5455669</v>
      </c>
      <c r="L321" t="s">
        <v>1955</v>
      </c>
      <c r="M321" t="s">
        <v>2086</v>
      </c>
      <c r="O321" t="s">
        <v>2085</v>
      </c>
      <c r="P321" t="s">
        <v>1952</v>
      </c>
      <c r="Q321">
        <v>0</v>
      </c>
      <c r="R321" t="s">
        <v>1951</v>
      </c>
      <c r="S321" t="s">
        <v>1950</v>
      </c>
      <c r="T321" t="s">
        <v>1949</v>
      </c>
      <c r="U321">
        <v>1068500</v>
      </c>
      <c r="V321" t="s">
        <v>917</v>
      </c>
      <c r="W321" t="s">
        <v>1948</v>
      </c>
      <c r="X321" t="s">
        <v>1947</v>
      </c>
      <c r="Y321" t="s">
        <v>917</v>
      </c>
      <c r="Z321" t="s">
        <v>917</v>
      </c>
      <c r="AA321">
        <v>0</v>
      </c>
      <c r="AB321">
        <v>0</v>
      </c>
      <c r="AC321" t="s">
        <v>324</v>
      </c>
      <c r="AD321" t="s">
        <v>1946</v>
      </c>
      <c r="AF321" t="s">
        <v>2084</v>
      </c>
      <c r="AG321" t="s">
        <v>1945</v>
      </c>
      <c r="AH321" t="s">
        <v>1944</v>
      </c>
      <c r="AI321" s="4">
        <v>44319</v>
      </c>
      <c r="AJ321" t="s">
        <v>908</v>
      </c>
      <c r="AK321" t="s">
        <v>1943</v>
      </c>
    </row>
    <row r="322" spans="1:40" x14ac:dyDescent="0.2">
      <c r="A322">
        <v>1068326.747</v>
      </c>
      <c r="C322" t="str">
        <f t="shared" si="8"/>
        <v>Unnamed Channel - BC-683 - S6/S3 [W1717.4]</v>
      </c>
      <c r="E322" t="str">
        <f t="shared" si="9"/>
        <v xml:space="preserve">Fish bearing: No. Pipeline Crossing Method: Isolation with water quality monitoring if flowing / Open-cut if dry or frozen to bottom  . Vehicle Crossing Method: Ramp and Culvert or Clear-Span Bridge. </v>
      </c>
      <c r="F322" t="s">
        <v>734</v>
      </c>
      <c r="G322" t="s">
        <v>734</v>
      </c>
      <c r="J322">
        <v>596349</v>
      </c>
      <c r="K322">
        <v>5455630</v>
      </c>
      <c r="L322" t="s">
        <v>1955</v>
      </c>
      <c r="M322" t="s">
        <v>2083</v>
      </c>
      <c r="O322" t="s">
        <v>2082</v>
      </c>
      <c r="P322" t="s">
        <v>1964</v>
      </c>
      <c r="Q322">
        <v>10</v>
      </c>
      <c r="R322" t="s">
        <v>2019</v>
      </c>
      <c r="S322" t="s">
        <v>1950</v>
      </c>
      <c r="T322" t="s">
        <v>1949</v>
      </c>
      <c r="U322">
        <v>1068540</v>
      </c>
      <c r="V322" t="s">
        <v>917</v>
      </c>
      <c r="W322" t="s">
        <v>2078</v>
      </c>
      <c r="X322" t="s">
        <v>2025</v>
      </c>
      <c r="Y322" t="s">
        <v>917</v>
      </c>
      <c r="Z322" t="s">
        <v>917</v>
      </c>
      <c r="AA322">
        <v>5</v>
      </c>
      <c r="AB322">
        <v>4</v>
      </c>
      <c r="AC322" t="s">
        <v>324</v>
      </c>
      <c r="AD322" t="s">
        <v>1517</v>
      </c>
      <c r="AE322" t="s">
        <v>1986</v>
      </c>
      <c r="AF322" t="s">
        <v>2081</v>
      </c>
      <c r="AG322" t="s">
        <v>1945</v>
      </c>
      <c r="AH322" t="s">
        <v>1944</v>
      </c>
      <c r="AI322" s="4">
        <v>44319</v>
      </c>
      <c r="AJ322" t="s">
        <v>908</v>
      </c>
      <c r="AK322" t="s">
        <v>1956</v>
      </c>
    </row>
    <row r="323" spans="1:40" x14ac:dyDescent="0.2">
      <c r="A323">
        <v>1068664.7069999999</v>
      </c>
      <c r="C323" t="str">
        <f t="shared" ref="C323:C357" si="10">_xlfn.CONCAT(P323," - ",M323," - ",R323," [",O323,"]")</f>
        <v>Unnamed Channel - BC-683a - S5/S3 [W2110.1]</v>
      </c>
      <c r="E323" t="str">
        <f t="shared" ref="E323:E357" si="11">_xlfn.CONCAT(IF(ISBLANK(V323),"","Fish bearing: "&amp;V323&amp;". "),IF(ISBLANK(W323),"","Pipeline Crossing Method: "&amp;W323&amp;". "),IF(ISBLANK(X323),"","Vehicle Crossing Method: "&amp;X323&amp;". "))</f>
        <v xml:space="preserve">Fish bearing: No. Pipeline Crossing Method: Isolation with water quality monitoring if flowing / Open-cut if dry or frozen to bottom  . Vehicle Crossing Method: Clear-Span Bridge or other regulatory approved crossing method. </v>
      </c>
      <c r="F323" t="s">
        <v>734</v>
      </c>
      <c r="G323" t="s">
        <v>734</v>
      </c>
      <c r="J323">
        <v>596364</v>
      </c>
      <c r="K323">
        <v>5455507</v>
      </c>
      <c r="L323" t="s">
        <v>1955</v>
      </c>
      <c r="M323" t="s">
        <v>2080</v>
      </c>
      <c r="O323" t="s">
        <v>2079</v>
      </c>
      <c r="P323" t="s">
        <v>1964</v>
      </c>
      <c r="Q323">
        <v>10</v>
      </c>
      <c r="R323" t="s">
        <v>2074</v>
      </c>
      <c r="S323" t="s">
        <v>1950</v>
      </c>
      <c r="T323" t="s">
        <v>1949</v>
      </c>
      <c r="U323">
        <v>1068670</v>
      </c>
      <c r="V323" t="s">
        <v>917</v>
      </c>
      <c r="W323" t="s">
        <v>2078</v>
      </c>
      <c r="X323" t="s">
        <v>1987</v>
      </c>
      <c r="Y323" t="s">
        <v>917</v>
      </c>
      <c r="Z323" t="s">
        <v>917</v>
      </c>
      <c r="AA323">
        <v>5</v>
      </c>
      <c r="AB323">
        <v>4</v>
      </c>
      <c r="AC323" t="s">
        <v>324</v>
      </c>
      <c r="AD323" t="s">
        <v>1517</v>
      </c>
      <c r="AE323" t="s">
        <v>1986</v>
      </c>
      <c r="AF323" t="s">
        <v>2077</v>
      </c>
      <c r="AG323" t="s">
        <v>1945</v>
      </c>
      <c r="AH323" t="s">
        <v>1944</v>
      </c>
      <c r="AI323" s="4">
        <v>44319</v>
      </c>
      <c r="AJ323" t="s">
        <v>908</v>
      </c>
      <c r="AK323" t="s">
        <v>1994</v>
      </c>
    </row>
    <row r="324" spans="1:40" x14ac:dyDescent="0.2">
      <c r="A324">
        <v>1068772.061</v>
      </c>
      <c r="C324" t="str">
        <f t="shared" si="10"/>
        <v>Unnamed Channel - BC-684 - S5/S3 [W1718.5]</v>
      </c>
      <c r="E324" t="str">
        <f t="shared" si="11"/>
        <v xml:space="preserve">Fish bearing: No. Pipeline Crossing Method: Isolation with water quality monitoring if flowing / Open-cut if dry or frozen to bottom. Vehicle Crossing Method: Clear-Span Bridge or other regulatory approved crossing method. </v>
      </c>
      <c r="F324" t="s">
        <v>734</v>
      </c>
      <c r="G324" t="s">
        <v>734</v>
      </c>
      <c r="J324">
        <v>596381</v>
      </c>
      <c r="K324">
        <v>5455401</v>
      </c>
      <c r="L324" t="s">
        <v>1955</v>
      </c>
      <c r="M324" t="s">
        <v>2076</v>
      </c>
      <c r="O324" t="s">
        <v>2075</v>
      </c>
      <c r="P324" t="s">
        <v>1964</v>
      </c>
      <c r="Q324">
        <v>10</v>
      </c>
      <c r="R324" t="s">
        <v>2074</v>
      </c>
      <c r="S324" t="s">
        <v>1950</v>
      </c>
      <c r="T324" t="s">
        <v>1949</v>
      </c>
      <c r="U324">
        <v>1068770</v>
      </c>
      <c r="V324" t="s">
        <v>917</v>
      </c>
      <c r="W324" t="s">
        <v>2018</v>
      </c>
      <c r="X324" t="s">
        <v>1987</v>
      </c>
      <c r="Y324" t="s">
        <v>917</v>
      </c>
      <c r="Z324" t="s">
        <v>917</v>
      </c>
      <c r="AA324">
        <v>5</v>
      </c>
      <c r="AB324">
        <v>4</v>
      </c>
      <c r="AC324" t="s">
        <v>324</v>
      </c>
      <c r="AD324" t="s">
        <v>1517</v>
      </c>
      <c r="AE324" t="s">
        <v>1986</v>
      </c>
      <c r="AF324" t="s">
        <v>1976</v>
      </c>
      <c r="AJ324" t="s">
        <v>1505</v>
      </c>
      <c r="AK324" t="s">
        <v>1994</v>
      </c>
    </row>
    <row r="325" spans="1:40" ht="51" x14ac:dyDescent="0.2">
      <c r="A325">
        <v>1069165.497</v>
      </c>
      <c r="C325" t="str">
        <f t="shared" si="10"/>
        <v>Unnamed Channel - BC-685 - S1B [W1719.4]</v>
      </c>
      <c r="E325" t="str">
        <f t="shared" si="11"/>
        <v xml:space="preserve">Fish bearing: Yes. Pipeline Crossing Method: Trenchless (Down-The-Hole Hammer). Vehicle Crossing Method: Clear-Span Bridge. </v>
      </c>
      <c r="F325" t="s">
        <v>734</v>
      </c>
      <c r="G325" t="s">
        <v>734</v>
      </c>
      <c r="J325">
        <v>596308</v>
      </c>
      <c r="K325">
        <v>5455068</v>
      </c>
      <c r="L325" t="s">
        <v>1955</v>
      </c>
      <c r="M325" t="s">
        <v>2073</v>
      </c>
      <c r="O325" t="s">
        <v>2072</v>
      </c>
      <c r="P325" t="s">
        <v>1964</v>
      </c>
      <c r="Q325">
        <v>50</v>
      </c>
      <c r="R325" t="s">
        <v>2037</v>
      </c>
      <c r="S325" t="s">
        <v>1962</v>
      </c>
      <c r="T325" s="5" t="s">
        <v>1988</v>
      </c>
      <c r="U325">
        <v>1069170</v>
      </c>
      <c r="V325" t="s">
        <v>324</v>
      </c>
      <c r="W325" t="s">
        <v>1981</v>
      </c>
      <c r="X325" t="s">
        <v>1959</v>
      </c>
      <c r="Y325" t="s">
        <v>917</v>
      </c>
      <c r="Z325" t="s">
        <v>917</v>
      </c>
      <c r="AA325">
        <v>30</v>
      </c>
      <c r="AB325">
        <v>22</v>
      </c>
      <c r="AC325" t="s">
        <v>324</v>
      </c>
      <c r="AD325" t="s">
        <v>1517</v>
      </c>
      <c r="AE325" t="s">
        <v>1986</v>
      </c>
      <c r="AF325" t="s">
        <v>2071</v>
      </c>
      <c r="AG325" t="s">
        <v>1945</v>
      </c>
      <c r="AH325" t="s">
        <v>1944</v>
      </c>
      <c r="AI325" s="4">
        <v>44319</v>
      </c>
      <c r="AJ325" t="s">
        <v>908</v>
      </c>
      <c r="AK325" t="s">
        <v>2036</v>
      </c>
    </row>
    <row r="326" spans="1:40" x14ac:dyDescent="0.2">
      <c r="A326">
        <v>1069802.0589999999</v>
      </c>
      <c r="C326" t="str">
        <f t="shared" si="10"/>
        <v>Unnamed Channel - BC-685a - S6 [W5683.0]</v>
      </c>
      <c r="E326" t="str">
        <f t="shared" si="11"/>
        <v xml:space="preserve">Fish bearing: No. Pipeline Crossing Method: Isolation if water present / Open-cut if dry or frozen to bottom. Vehicle Crossing Method: Ramp and Culvert. </v>
      </c>
      <c r="F326" t="s">
        <v>734</v>
      </c>
      <c r="G326" t="s">
        <v>734</v>
      </c>
      <c r="J326">
        <v>596202</v>
      </c>
      <c r="K326">
        <v>5454446</v>
      </c>
      <c r="L326" t="s">
        <v>1955</v>
      </c>
      <c r="M326" t="s">
        <v>2070</v>
      </c>
      <c r="O326" t="s">
        <v>2069</v>
      </c>
      <c r="P326" t="s">
        <v>1964</v>
      </c>
      <c r="Q326">
        <v>10</v>
      </c>
      <c r="R326" t="s">
        <v>1968</v>
      </c>
      <c r="S326" t="s">
        <v>1950</v>
      </c>
      <c r="T326" t="s">
        <v>1949</v>
      </c>
      <c r="U326">
        <v>1069800</v>
      </c>
      <c r="V326" t="s">
        <v>917</v>
      </c>
      <c r="W326" t="s">
        <v>1948</v>
      </c>
      <c r="X326" t="s">
        <v>1947</v>
      </c>
      <c r="Y326" t="s">
        <v>917</v>
      </c>
      <c r="Z326" t="s">
        <v>917</v>
      </c>
      <c r="AA326">
        <v>10</v>
      </c>
      <c r="AB326">
        <v>4</v>
      </c>
      <c r="AC326" t="s">
        <v>324</v>
      </c>
      <c r="AD326" t="s">
        <v>1946</v>
      </c>
      <c r="AE326" t="s">
        <v>1986</v>
      </c>
      <c r="AF326" t="s">
        <v>2068</v>
      </c>
      <c r="AG326" t="s">
        <v>1945</v>
      </c>
      <c r="AH326" t="s">
        <v>1944</v>
      </c>
      <c r="AI326" s="4">
        <v>44319</v>
      </c>
      <c r="AJ326" t="s">
        <v>908</v>
      </c>
      <c r="AK326" t="s">
        <v>1967</v>
      </c>
    </row>
    <row r="327" spans="1:40" x14ac:dyDescent="0.2">
      <c r="A327">
        <v>1069877.5060000001</v>
      </c>
      <c r="C327" t="str">
        <f t="shared" si="10"/>
        <v>Unnamed Drainage - BC-685b - NCD [W5951.0]</v>
      </c>
      <c r="E327" t="str">
        <f t="shared" si="11"/>
        <v xml:space="preserve">Fish bearing: No. Pipeline Crossing Method: Isolation if water present / Open-cut if dry or frozen to bottom. Vehicle Crossing Method: Ramp and Culvert. </v>
      </c>
      <c r="F327" t="s">
        <v>734</v>
      </c>
      <c r="G327" t="s">
        <v>734</v>
      </c>
      <c r="J327">
        <v>596155</v>
      </c>
      <c r="K327">
        <v>5454388</v>
      </c>
      <c r="L327" t="s">
        <v>1955</v>
      </c>
      <c r="M327" t="s">
        <v>2067</v>
      </c>
      <c r="O327" t="s">
        <v>2066</v>
      </c>
      <c r="P327" t="s">
        <v>1952</v>
      </c>
      <c r="Q327">
        <v>0</v>
      </c>
      <c r="R327" t="s">
        <v>1951</v>
      </c>
      <c r="S327" t="s">
        <v>1950</v>
      </c>
      <c r="T327" t="s">
        <v>1949</v>
      </c>
      <c r="U327">
        <v>1069880</v>
      </c>
      <c r="V327" t="s">
        <v>917</v>
      </c>
      <c r="W327" t="s">
        <v>1948</v>
      </c>
      <c r="X327" t="s">
        <v>1947</v>
      </c>
      <c r="Y327" t="s">
        <v>917</v>
      </c>
      <c r="Z327" t="s">
        <v>917</v>
      </c>
      <c r="AA327">
        <v>0</v>
      </c>
      <c r="AB327">
        <v>0</v>
      </c>
      <c r="AC327" t="s">
        <v>324</v>
      </c>
      <c r="AD327" t="s">
        <v>1946</v>
      </c>
      <c r="AF327" t="s">
        <v>2065</v>
      </c>
      <c r="AG327" t="s">
        <v>1945</v>
      </c>
      <c r="AH327" t="s">
        <v>1944</v>
      </c>
      <c r="AI327" s="4">
        <v>44319</v>
      </c>
      <c r="AJ327" t="s">
        <v>908</v>
      </c>
      <c r="AK327" t="s">
        <v>1943</v>
      </c>
    </row>
    <row r="328" spans="1:40" x14ac:dyDescent="0.2">
      <c r="A328">
        <v>1069950.3729999999</v>
      </c>
      <c r="C328" t="str">
        <f t="shared" si="10"/>
        <v>Unnamed Channel - BC-686 - S6/NCD (FB) [W1720.5]</v>
      </c>
      <c r="E328" t="str">
        <f t="shared" si="11"/>
        <v xml:space="preserve">Fish bearing: No. Pipeline Crossing Method: Isolation with water quality monitoring if flowing / Open-cut if dry or frozen to bottom. Vehicle Crossing Method: Clear-Span Bridge or other regulatory approved crossing method. </v>
      </c>
      <c r="F328" t="s">
        <v>734</v>
      </c>
      <c r="G328" t="s">
        <v>734</v>
      </c>
      <c r="J328">
        <v>596105</v>
      </c>
      <c r="K328">
        <v>5454335</v>
      </c>
      <c r="L328" t="s">
        <v>1955</v>
      </c>
      <c r="M328" t="s">
        <v>2064</v>
      </c>
      <c r="O328" t="s">
        <v>2063</v>
      </c>
      <c r="P328" t="s">
        <v>1964</v>
      </c>
      <c r="Q328">
        <v>10</v>
      </c>
      <c r="R328" t="s">
        <v>2062</v>
      </c>
      <c r="S328" t="s">
        <v>1950</v>
      </c>
      <c r="T328" t="s">
        <v>1949</v>
      </c>
      <c r="U328">
        <v>1069950</v>
      </c>
      <c r="V328" t="s">
        <v>917</v>
      </c>
      <c r="W328" t="s">
        <v>2018</v>
      </c>
      <c r="X328" t="s">
        <v>1987</v>
      </c>
      <c r="Y328" t="s">
        <v>917</v>
      </c>
      <c r="Z328" t="s">
        <v>917</v>
      </c>
      <c r="AA328">
        <v>5</v>
      </c>
      <c r="AB328">
        <v>4</v>
      </c>
      <c r="AC328" t="s">
        <v>324</v>
      </c>
      <c r="AD328" t="s">
        <v>1517</v>
      </c>
      <c r="AE328" t="s">
        <v>1986</v>
      </c>
      <c r="AF328" t="s">
        <v>2061</v>
      </c>
      <c r="AG328" t="s">
        <v>1945</v>
      </c>
      <c r="AH328" t="s">
        <v>1944</v>
      </c>
      <c r="AI328" s="4">
        <v>44319</v>
      </c>
      <c r="AJ328" t="s">
        <v>908</v>
      </c>
      <c r="AK328" t="s">
        <v>1956</v>
      </c>
    </row>
    <row r="329" spans="1:40" x14ac:dyDescent="0.2">
      <c r="A329">
        <v>1070001.301</v>
      </c>
      <c r="C329" t="str">
        <f t="shared" si="10"/>
        <v>Unnamed Drainage - BC-686a - NCD [W2235.0]</v>
      </c>
      <c r="E329" t="str">
        <f t="shared" si="11"/>
        <v xml:space="preserve">Fish bearing: No. Pipeline Crossing Method: Isolation if water present / Open-cut if dry or frozen to bottom. Vehicle Crossing Method: Ramp and Culvert. </v>
      </c>
      <c r="F329" t="s">
        <v>734</v>
      </c>
      <c r="G329" t="s">
        <v>734</v>
      </c>
      <c r="J329">
        <v>596070</v>
      </c>
      <c r="K329">
        <v>5454298</v>
      </c>
      <c r="L329" t="s">
        <v>1955</v>
      </c>
      <c r="M329" t="s">
        <v>2060</v>
      </c>
      <c r="N329" t="s">
        <v>2059</v>
      </c>
      <c r="O329" t="s">
        <v>2058</v>
      </c>
      <c r="P329" t="s">
        <v>1952</v>
      </c>
      <c r="Q329">
        <v>0</v>
      </c>
      <c r="R329" t="s">
        <v>1951</v>
      </c>
      <c r="S329" t="s">
        <v>1950</v>
      </c>
      <c r="T329" t="s">
        <v>1949</v>
      </c>
      <c r="U329">
        <v>1070000</v>
      </c>
      <c r="V329" t="s">
        <v>917</v>
      </c>
      <c r="W329" t="s">
        <v>1948</v>
      </c>
      <c r="X329" t="s">
        <v>1947</v>
      </c>
      <c r="Y329" t="s">
        <v>917</v>
      </c>
      <c r="Z329" t="s">
        <v>917</v>
      </c>
      <c r="AA329">
        <v>0</v>
      </c>
      <c r="AB329">
        <v>0</v>
      </c>
      <c r="AC329" t="s">
        <v>324</v>
      </c>
      <c r="AD329" t="s">
        <v>1946</v>
      </c>
      <c r="AF329" t="s">
        <v>2057</v>
      </c>
      <c r="AG329" t="s">
        <v>1945</v>
      </c>
      <c r="AH329" t="s">
        <v>1944</v>
      </c>
      <c r="AI329" s="4">
        <v>44512</v>
      </c>
      <c r="AJ329" t="s">
        <v>908</v>
      </c>
      <c r="AK329" t="s">
        <v>1943</v>
      </c>
    </row>
    <row r="330" spans="1:40" x14ac:dyDescent="0.2">
      <c r="A330">
        <v>1070042.156</v>
      </c>
      <c r="C330" t="str">
        <f t="shared" si="10"/>
        <v>Unnamed Channel - BC-687 - S5/NCD (FB) [W1721.5]</v>
      </c>
      <c r="E330" t="str">
        <f t="shared" si="11"/>
        <v xml:space="preserve">Fish bearing: No. Pipeline Crossing Method: Isolation with water quality monitoring if flowing / Open-cut if dry or frozen to bottom. Vehicle Crossing Method: Clear-Span Bridge or other regulatory approved crossing method. </v>
      </c>
      <c r="F330" t="s">
        <v>734</v>
      </c>
      <c r="G330" t="s">
        <v>734</v>
      </c>
      <c r="J330">
        <v>596046</v>
      </c>
      <c r="K330">
        <v>5454265</v>
      </c>
      <c r="L330" t="s">
        <v>1955</v>
      </c>
      <c r="M330" t="s">
        <v>2056</v>
      </c>
      <c r="O330" t="s">
        <v>2055</v>
      </c>
      <c r="P330" t="s">
        <v>1964</v>
      </c>
      <c r="Q330">
        <v>10</v>
      </c>
      <c r="R330" t="s">
        <v>2054</v>
      </c>
      <c r="S330" t="s">
        <v>1950</v>
      </c>
      <c r="T330" t="s">
        <v>1949</v>
      </c>
      <c r="U330">
        <v>1070040</v>
      </c>
      <c r="V330" t="s">
        <v>917</v>
      </c>
      <c r="W330" t="s">
        <v>2018</v>
      </c>
      <c r="X330" t="s">
        <v>1987</v>
      </c>
      <c r="Y330" t="s">
        <v>917</v>
      </c>
      <c r="Z330" t="s">
        <v>917</v>
      </c>
      <c r="AA330">
        <v>5</v>
      </c>
      <c r="AB330">
        <v>4</v>
      </c>
      <c r="AC330" t="s">
        <v>324</v>
      </c>
      <c r="AD330" t="s">
        <v>1517</v>
      </c>
      <c r="AE330" t="s">
        <v>1986</v>
      </c>
      <c r="AF330" t="s">
        <v>2053</v>
      </c>
      <c r="AG330" t="s">
        <v>1945</v>
      </c>
      <c r="AH330" t="s">
        <v>1944</v>
      </c>
      <c r="AI330" s="4">
        <v>44319</v>
      </c>
      <c r="AJ330" t="s">
        <v>908</v>
      </c>
      <c r="AK330" t="s">
        <v>1956</v>
      </c>
    </row>
    <row r="331" spans="1:40" x14ac:dyDescent="0.2">
      <c r="A331">
        <v>1070112.2579999999</v>
      </c>
      <c r="C331" t="str">
        <f t="shared" si="10"/>
        <v>Unnamed Channel - BC-688 - S5/S2 [W1722.5]</v>
      </c>
      <c r="E331" t="str">
        <f t="shared" si="11"/>
        <v xml:space="preserve">Fish bearing: No. Pipeline Crossing Method: Isolation with water quality monitoring (1). Vehicle Crossing Method: Clear-Span Bridge or other regulatory approved crossing method. </v>
      </c>
      <c r="F331" t="s">
        <v>734</v>
      </c>
      <c r="G331" t="s">
        <v>734</v>
      </c>
      <c r="J331">
        <v>596020</v>
      </c>
      <c r="K331">
        <v>5454200</v>
      </c>
      <c r="L331" t="s">
        <v>1955</v>
      </c>
      <c r="M331" t="s">
        <v>2052</v>
      </c>
      <c r="O331" t="s">
        <v>2051</v>
      </c>
      <c r="P331" t="s">
        <v>1964</v>
      </c>
      <c r="Q331">
        <v>10</v>
      </c>
      <c r="R331" t="s">
        <v>2045</v>
      </c>
      <c r="S331" t="s">
        <v>1962</v>
      </c>
      <c r="T331" t="s">
        <v>1949</v>
      </c>
      <c r="U331">
        <v>1070110</v>
      </c>
      <c r="V331" t="s">
        <v>917</v>
      </c>
      <c r="W331" t="s">
        <v>2044</v>
      </c>
      <c r="X331" t="s">
        <v>1987</v>
      </c>
      <c r="Y331" t="s">
        <v>917</v>
      </c>
      <c r="Z331" t="s">
        <v>917</v>
      </c>
      <c r="AA331">
        <v>5</v>
      </c>
      <c r="AB331">
        <v>4</v>
      </c>
      <c r="AC331" t="s">
        <v>324</v>
      </c>
      <c r="AD331" t="s">
        <v>1517</v>
      </c>
      <c r="AE331" t="s">
        <v>1986</v>
      </c>
      <c r="AF331" t="s">
        <v>1976</v>
      </c>
      <c r="AJ331" t="s">
        <v>1505</v>
      </c>
      <c r="AK331" t="s">
        <v>1994</v>
      </c>
    </row>
    <row r="332" spans="1:40" x14ac:dyDescent="0.2">
      <c r="A332">
        <v>1070206.2409999999</v>
      </c>
      <c r="C332" t="str">
        <f t="shared" si="10"/>
        <v>Unnamed Channel - BC-688a - S6 [W2111.1]</v>
      </c>
      <c r="E332" t="str">
        <f t="shared" si="11"/>
        <v xml:space="preserve">Fish bearing: No. Pipeline Crossing Method: Isolation if water present / Open-cut if dry or frozen to bottom. Vehicle Crossing Method: Ramp and Culvert. </v>
      </c>
      <c r="F332" t="s">
        <v>734</v>
      </c>
      <c r="G332" t="s">
        <v>734</v>
      </c>
      <c r="J332">
        <v>596001</v>
      </c>
      <c r="K332">
        <v>5454108</v>
      </c>
      <c r="L332" t="s">
        <v>1955</v>
      </c>
      <c r="M332" t="s">
        <v>2050</v>
      </c>
      <c r="N332" t="s">
        <v>2049</v>
      </c>
      <c r="O332" t="s">
        <v>2048</v>
      </c>
      <c r="P332" t="s">
        <v>1964</v>
      </c>
      <c r="Q332">
        <v>10</v>
      </c>
      <c r="R332" t="s">
        <v>1968</v>
      </c>
      <c r="S332" t="s">
        <v>1950</v>
      </c>
      <c r="T332" t="s">
        <v>1949</v>
      </c>
      <c r="U332">
        <v>1070210</v>
      </c>
      <c r="V332" t="s">
        <v>917</v>
      </c>
      <c r="W332" t="s">
        <v>1948</v>
      </c>
      <c r="X332" t="s">
        <v>1947</v>
      </c>
      <c r="Y332" t="s">
        <v>917</v>
      </c>
      <c r="Z332" t="s">
        <v>917</v>
      </c>
      <c r="AA332">
        <v>5</v>
      </c>
      <c r="AB332">
        <v>4</v>
      </c>
      <c r="AC332" t="s">
        <v>324</v>
      </c>
      <c r="AD332" t="s">
        <v>1517</v>
      </c>
      <c r="AE332" t="s">
        <v>1986</v>
      </c>
      <c r="AJ332" t="s">
        <v>1505</v>
      </c>
      <c r="AK332" t="s">
        <v>1967</v>
      </c>
    </row>
    <row r="333" spans="1:40" x14ac:dyDescent="0.2">
      <c r="A333">
        <v>1070367.773</v>
      </c>
      <c r="C333" t="str">
        <f t="shared" si="10"/>
        <v>Unnamed Channel - BC-689 - S5/S2 [W1723.4]</v>
      </c>
      <c r="E333" t="str">
        <f t="shared" si="11"/>
        <v xml:space="preserve">Fish bearing: No. Pipeline Crossing Method: Isolation with water quality monitoring (1). Vehicle Crossing Method: Clear-Span Bridge or other regulatory approved crossing method. </v>
      </c>
      <c r="F333" t="s">
        <v>734</v>
      </c>
      <c r="G333" t="s">
        <v>734</v>
      </c>
      <c r="J333">
        <v>595974</v>
      </c>
      <c r="K333">
        <v>5453949</v>
      </c>
      <c r="L333" t="s">
        <v>1955</v>
      </c>
      <c r="M333" t="s">
        <v>2047</v>
      </c>
      <c r="O333" t="s">
        <v>2046</v>
      </c>
      <c r="P333" t="s">
        <v>1964</v>
      </c>
      <c r="Q333">
        <v>10</v>
      </c>
      <c r="R333" t="s">
        <v>2045</v>
      </c>
      <c r="S333" t="s">
        <v>1962</v>
      </c>
      <c r="T333" t="s">
        <v>1949</v>
      </c>
      <c r="U333">
        <v>1070370</v>
      </c>
      <c r="V333" t="s">
        <v>917</v>
      </c>
      <c r="W333" t="s">
        <v>2044</v>
      </c>
      <c r="X333" t="s">
        <v>1987</v>
      </c>
      <c r="Y333" t="s">
        <v>917</v>
      </c>
      <c r="Z333" t="s">
        <v>917</v>
      </c>
      <c r="AA333">
        <v>5</v>
      </c>
      <c r="AB333">
        <v>4</v>
      </c>
      <c r="AC333" t="s">
        <v>324</v>
      </c>
      <c r="AD333" t="s">
        <v>1517</v>
      </c>
      <c r="AE333" t="s">
        <v>1986</v>
      </c>
      <c r="AF333" t="s">
        <v>1976</v>
      </c>
      <c r="AJ333" t="s">
        <v>1505</v>
      </c>
      <c r="AK333" t="s">
        <v>1994</v>
      </c>
      <c r="AL333" t="s">
        <v>986</v>
      </c>
      <c r="AM333" t="s">
        <v>2043</v>
      </c>
      <c r="AN333" s="4">
        <v>44308</v>
      </c>
    </row>
    <row r="334" spans="1:40" x14ac:dyDescent="0.2">
      <c r="A334">
        <v>1070408.5649999999</v>
      </c>
      <c r="C334" t="str">
        <f t="shared" si="10"/>
        <v>Unnamed Drainage - BC-689a - NCD [W5952.0]</v>
      </c>
      <c r="E334" t="str">
        <f t="shared" si="11"/>
        <v xml:space="preserve">Fish bearing: No. Pipeline Crossing Method: Isolation if water present / Open-cut if dry or frozen to bottom. Vehicle Crossing Method: Ramp and Culvert. </v>
      </c>
      <c r="F334" t="s">
        <v>734</v>
      </c>
      <c r="G334" t="s">
        <v>734</v>
      </c>
      <c r="J334">
        <v>595966</v>
      </c>
      <c r="K334">
        <v>5453909</v>
      </c>
      <c r="L334" t="s">
        <v>1955</v>
      </c>
      <c r="M334" t="s">
        <v>2042</v>
      </c>
      <c r="N334" t="s">
        <v>2041</v>
      </c>
      <c r="O334" t="s">
        <v>2040</v>
      </c>
      <c r="P334" t="s">
        <v>1952</v>
      </c>
      <c r="Q334">
        <v>0</v>
      </c>
      <c r="R334" t="s">
        <v>1951</v>
      </c>
      <c r="S334" t="s">
        <v>1950</v>
      </c>
      <c r="T334" t="s">
        <v>1949</v>
      </c>
      <c r="U334">
        <v>1070410</v>
      </c>
      <c r="V334" t="s">
        <v>917</v>
      </c>
      <c r="W334" t="s">
        <v>1948</v>
      </c>
      <c r="X334" t="s">
        <v>1947</v>
      </c>
      <c r="Y334" t="s">
        <v>917</v>
      </c>
      <c r="Z334" t="s">
        <v>917</v>
      </c>
      <c r="AA334">
        <v>0</v>
      </c>
      <c r="AB334">
        <v>0</v>
      </c>
      <c r="AC334" t="s">
        <v>324</v>
      </c>
      <c r="AD334" t="s">
        <v>1946</v>
      </c>
      <c r="AJ334" t="s">
        <v>1505</v>
      </c>
      <c r="AK334" t="s">
        <v>1943</v>
      </c>
    </row>
    <row r="335" spans="1:40" ht="51" x14ac:dyDescent="0.2">
      <c r="A335">
        <v>1070627.875</v>
      </c>
      <c r="C335" t="str">
        <f t="shared" si="10"/>
        <v>Unnamed Channel - BC-690 - S1B [W1724.5]</v>
      </c>
      <c r="E335" t="str">
        <f t="shared" si="11"/>
        <v xml:space="preserve">Fish bearing: Yes. Pipeline Crossing Method: Trenchless (Down-The-Hole Hammer). Vehicle Crossing Method: Clear-Span Bridge. </v>
      </c>
      <c r="F335" t="s">
        <v>734</v>
      </c>
      <c r="G335" t="s">
        <v>734</v>
      </c>
      <c r="J335">
        <v>595933</v>
      </c>
      <c r="K335">
        <v>5453695</v>
      </c>
      <c r="L335" t="s">
        <v>1955</v>
      </c>
      <c r="M335" t="s">
        <v>2039</v>
      </c>
      <c r="O335" t="s">
        <v>2038</v>
      </c>
      <c r="P335" t="s">
        <v>1964</v>
      </c>
      <c r="Q335">
        <v>50</v>
      </c>
      <c r="R335" t="s">
        <v>2037</v>
      </c>
      <c r="S335" t="s">
        <v>1962</v>
      </c>
      <c r="T335" s="5" t="s">
        <v>1988</v>
      </c>
      <c r="U335">
        <v>1070630</v>
      </c>
      <c r="V335" t="s">
        <v>324</v>
      </c>
      <c r="W335" t="s">
        <v>1981</v>
      </c>
      <c r="X335" t="s">
        <v>1959</v>
      </c>
      <c r="Y335" t="s">
        <v>917</v>
      </c>
      <c r="Z335" t="s">
        <v>917</v>
      </c>
      <c r="AA335">
        <v>30</v>
      </c>
      <c r="AB335">
        <v>22</v>
      </c>
      <c r="AC335" t="s">
        <v>324</v>
      </c>
      <c r="AD335" t="s">
        <v>1517</v>
      </c>
      <c r="AE335" t="s">
        <v>1986</v>
      </c>
      <c r="AF335" t="s">
        <v>1985</v>
      </c>
      <c r="AJ335" t="s">
        <v>1505</v>
      </c>
      <c r="AK335" t="s">
        <v>2036</v>
      </c>
    </row>
    <row r="336" spans="1:40" x14ac:dyDescent="0.2">
      <c r="A336">
        <v>1070690.5220000001</v>
      </c>
      <c r="C336" t="str">
        <f t="shared" si="10"/>
        <v>Unnamed Channel - BC-690a - S4* [W5684.0]</v>
      </c>
      <c r="E336" t="str">
        <f t="shared" si="11"/>
        <v xml:space="preserve">Fish bearing: Yes. Pipeline Crossing Method: Isolation with fish salvage if flowing / Open-cut if dry or frozen to bottom . Vehicle Crossing Method: Clear-Span Bridge or other regulatory approved crossing method. </v>
      </c>
      <c r="F336" t="s">
        <v>734</v>
      </c>
      <c r="G336" t="s">
        <v>734</v>
      </c>
      <c r="J336">
        <v>595907</v>
      </c>
      <c r="K336">
        <v>5453638</v>
      </c>
      <c r="L336" t="s">
        <v>1955</v>
      </c>
      <c r="M336" t="s">
        <v>2035</v>
      </c>
      <c r="O336" t="s">
        <v>2034</v>
      </c>
      <c r="P336" t="s">
        <v>1964</v>
      </c>
      <c r="Q336">
        <v>15</v>
      </c>
      <c r="R336" t="s">
        <v>1963</v>
      </c>
      <c r="S336" t="s">
        <v>1950</v>
      </c>
      <c r="T336" t="s">
        <v>1949</v>
      </c>
      <c r="U336">
        <v>1070690</v>
      </c>
      <c r="V336" t="s">
        <v>324</v>
      </c>
      <c r="W336" t="s">
        <v>2033</v>
      </c>
      <c r="X336" t="s">
        <v>1987</v>
      </c>
      <c r="Y336" t="s">
        <v>324</v>
      </c>
      <c r="Z336" t="s">
        <v>324</v>
      </c>
      <c r="AA336">
        <v>10</v>
      </c>
      <c r="AB336">
        <v>7</v>
      </c>
      <c r="AC336" t="s">
        <v>324</v>
      </c>
      <c r="AD336" t="s">
        <v>1517</v>
      </c>
      <c r="AE336" t="s">
        <v>1986</v>
      </c>
      <c r="AF336" t="s">
        <v>2032</v>
      </c>
      <c r="AG336" t="s">
        <v>1945</v>
      </c>
      <c r="AH336" t="s">
        <v>1944</v>
      </c>
      <c r="AI336" s="4">
        <v>44319</v>
      </c>
      <c r="AJ336" t="s">
        <v>908</v>
      </c>
      <c r="AK336" t="s">
        <v>1956</v>
      </c>
    </row>
    <row r="337" spans="1:40" x14ac:dyDescent="0.2">
      <c r="A337">
        <v>1070727.325</v>
      </c>
      <c r="C337" t="str">
        <f t="shared" si="10"/>
        <v>Unnamed Channel - BC-690b - S6 [W5953.0]</v>
      </c>
      <c r="E337" t="str">
        <f t="shared" si="11"/>
        <v xml:space="preserve">Fish bearing: No. Pipeline Crossing Method: Isolation if water present / Open-cut if dry or frozen to bottom. Vehicle Crossing Method: Ramp and Culvert. </v>
      </c>
      <c r="F337" t="s">
        <v>734</v>
      </c>
      <c r="G337" t="s">
        <v>734</v>
      </c>
      <c r="J337">
        <v>595889</v>
      </c>
      <c r="K337">
        <v>5453607</v>
      </c>
      <c r="L337" t="s">
        <v>1955</v>
      </c>
      <c r="M337" t="s">
        <v>2031</v>
      </c>
      <c r="O337" t="s">
        <v>2030</v>
      </c>
      <c r="P337" t="s">
        <v>1964</v>
      </c>
      <c r="Q337">
        <v>10</v>
      </c>
      <c r="R337" t="s">
        <v>1968</v>
      </c>
      <c r="S337" t="s">
        <v>1950</v>
      </c>
      <c r="T337" t="s">
        <v>1949</v>
      </c>
      <c r="U337">
        <v>1070720</v>
      </c>
      <c r="V337" t="s">
        <v>917</v>
      </c>
      <c r="W337" t="s">
        <v>1948</v>
      </c>
      <c r="X337" t="s">
        <v>1947</v>
      </c>
      <c r="Y337" t="s">
        <v>917</v>
      </c>
      <c r="Z337" t="s">
        <v>917</v>
      </c>
      <c r="AA337">
        <v>10</v>
      </c>
      <c r="AB337">
        <v>4</v>
      </c>
      <c r="AC337" t="s">
        <v>324</v>
      </c>
      <c r="AD337" t="s">
        <v>1946</v>
      </c>
      <c r="AE337" t="s">
        <v>2029</v>
      </c>
      <c r="AF337" t="s">
        <v>2028</v>
      </c>
      <c r="AG337" t="s">
        <v>1945</v>
      </c>
      <c r="AH337" t="s">
        <v>1944</v>
      </c>
      <c r="AI337" s="4">
        <v>44319</v>
      </c>
      <c r="AJ337" t="s">
        <v>908</v>
      </c>
      <c r="AK337" t="s">
        <v>1967</v>
      </c>
    </row>
    <row r="338" spans="1:40" x14ac:dyDescent="0.2">
      <c r="A338">
        <v>1070746.969</v>
      </c>
      <c r="C338" t="str">
        <f t="shared" si="10"/>
        <v>Unnamed Drainage - BC-691 - NCD [W1725.4]</v>
      </c>
      <c r="E338" t="str">
        <f t="shared" si="11"/>
        <v xml:space="preserve">Fish bearing: No. Pipeline Crossing Method: Isolation if water present / Open-cut if dry or frozen to bottom. Vehicle Crossing Method: Ramp and Culvert or Clear-Span Bridge. </v>
      </c>
      <c r="F338" t="s">
        <v>734</v>
      </c>
      <c r="G338" t="s">
        <v>734</v>
      </c>
      <c r="J338">
        <v>595879</v>
      </c>
      <c r="K338">
        <v>5453590</v>
      </c>
      <c r="L338" t="s">
        <v>1955</v>
      </c>
      <c r="M338" t="s">
        <v>2027</v>
      </c>
      <c r="O338" t="s">
        <v>2026</v>
      </c>
      <c r="P338" t="s">
        <v>1952</v>
      </c>
      <c r="Q338">
        <v>0</v>
      </c>
      <c r="R338" t="s">
        <v>1951</v>
      </c>
      <c r="S338" t="s">
        <v>1950</v>
      </c>
      <c r="T338" t="s">
        <v>1949</v>
      </c>
      <c r="U338">
        <v>1070740</v>
      </c>
      <c r="V338" t="s">
        <v>917</v>
      </c>
      <c r="W338" t="s">
        <v>1948</v>
      </c>
      <c r="X338" t="s">
        <v>2025</v>
      </c>
      <c r="Y338" t="s">
        <v>917</v>
      </c>
      <c r="Z338" t="s">
        <v>917</v>
      </c>
      <c r="AA338">
        <v>5</v>
      </c>
      <c r="AB338">
        <v>4</v>
      </c>
      <c r="AC338" t="s">
        <v>324</v>
      </c>
      <c r="AD338" t="s">
        <v>1517</v>
      </c>
      <c r="AE338" t="s">
        <v>1986</v>
      </c>
      <c r="AF338" t="s">
        <v>2024</v>
      </c>
      <c r="AG338" t="s">
        <v>1945</v>
      </c>
      <c r="AH338" t="s">
        <v>1944</v>
      </c>
      <c r="AI338" s="4">
        <v>44648</v>
      </c>
      <c r="AJ338" t="s">
        <v>908</v>
      </c>
      <c r="AK338" t="s">
        <v>1943</v>
      </c>
    </row>
    <row r="339" spans="1:40" x14ac:dyDescent="0.2">
      <c r="A339">
        <v>1070901.966</v>
      </c>
      <c r="C339" t="str">
        <f t="shared" si="10"/>
        <v>Unnamed Channel - BC-692 - S6 [W1726.4]</v>
      </c>
      <c r="E339" t="str">
        <f t="shared" si="11"/>
        <v xml:space="preserve">Fish bearing: No. Pipeline Crossing Method: Isolation if water present / Open-cut if dry or frozen to bottom. Vehicle Crossing Method: Ramp and Culvert. </v>
      </c>
      <c r="F339" t="s">
        <v>734</v>
      </c>
      <c r="G339" t="s">
        <v>734</v>
      </c>
      <c r="J339">
        <v>595789</v>
      </c>
      <c r="K339">
        <v>5453461</v>
      </c>
      <c r="L339" t="s">
        <v>1955</v>
      </c>
      <c r="M339" t="s">
        <v>2023</v>
      </c>
      <c r="O339" t="s">
        <v>2022</v>
      </c>
      <c r="P339" t="s">
        <v>1964</v>
      </c>
      <c r="Q339">
        <v>10</v>
      </c>
      <c r="R339" t="s">
        <v>1968</v>
      </c>
      <c r="S339" t="s">
        <v>1950</v>
      </c>
      <c r="T339" t="s">
        <v>1949</v>
      </c>
      <c r="U339">
        <v>1070900</v>
      </c>
      <c r="V339" t="s">
        <v>917</v>
      </c>
      <c r="W339" t="s">
        <v>1948</v>
      </c>
      <c r="X339" t="s">
        <v>1947</v>
      </c>
      <c r="Y339" t="s">
        <v>917</v>
      </c>
      <c r="Z339" t="s">
        <v>917</v>
      </c>
      <c r="AA339">
        <v>5</v>
      </c>
      <c r="AB339">
        <v>4</v>
      </c>
      <c r="AC339" t="s">
        <v>324</v>
      </c>
      <c r="AD339" t="s">
        <v>1946</v>
      </c>
      <c r="AE339" t="s">
        <v>1986</v>
      </c>
      <c r="AJ339" t="s">
        <v>1505</v>
      </c>
      <c r="AK339" t="s">
        <v>1956</v>
      </c>
    </row>
    <row r="340" spans="1:40" x14ac:dyDescent="0.2">
      <c r="A340">
        <v>1071021.8219999999</v>
      </c>
      <c r="C340" t="str">
        <f t="shared" si="10"/>
        <v>Unnamed Channel - BC-693 - S6/S3 [W1727.4]</v>
      </c>
      <c r="E340" t="str">
        <f t="shared" si="11"/>
        <v xml:space="preserve">Fish bearing: No. Pipeline Crossing Method: Isolation with water quality monitoring if flowing / Open-cut if dry or frozen to bottom. Vehicle Crossing Method: Ramp and Culvert. </v>
      </c>
      <c r="F340" t="s">
        <v>734</v>
      </c>
      <c r="G340" t="s">
        <v>734</v>
      </c>
      <c r="J340">
        <v>595720</v>
      </c>
      <c r="K340">
        <v>5453363</v>
      </c>
      <c r="L340" t="s">
        <v>1955</v>
      </c>
      <c r="M340" t="s">
        <v>2021</v>
      </c>
      <c r="O340" t="s">
        <v>2020</v>
      </c>
      <c r="P340" t="s">
        <v>1964</v>
      </c>
      <c r="Q340">
        <v>10</v>
      </c>
      <c r="R340" t="s">
        <v>2019</v>
      </c>
      <c r="S340" t="s">
        <v>1950</v>
      </c>
      <c r="T340" t="s">
        <v>1949</v>
      </c>
      <c r="U340">
        <v>1071020</v>
      </c>
      <c r="V340" t="s">
        <v>917</v>
      </c>
      <c r="W340" t="s">
        <v>2018</v>
      </c>
      <c r="X340" t="s">
        <v>1947</v>
      </c>
      <c r="Y340" t="s">
        <v>917</v>
      </c>
      <c r="Z340" t="s">
        <v>917</v>
      </c>
      <c r="AA340">
        <v>5</v>
      </c>
      <c r="AB340">
        <v>4</v>
      </c>
      <c r="AC340" t="s">
        <v>324</v>
      </c>
      <c r="AD340" t="s">
        <v>1517</v>
      </c>
      <c r="AE340" t="s">
        <v>1986</v>
      </c>
      <c r="AF340" t="s">
        <v>1976</v>
      </c>
      <c r="AJ340" t="s">
        <v>1505</v>
      </c>
      <c r="AK340" t="s">
        <v>1956</v>
      </c>
    </row>
    <row r="341" spans="1:40" x14ac:dyDescent="0.2">
      <c r="A341">
        <v>1071100.605</v>
      </c>
      <c r="C341" t="str">
        <f t="shared" si="10"/>
        <v>Unnamed Drainage - BC-693a - NCD [TBD]</v>
      </c>
      <c r="E341" t="str">
        <f t="shared" si="11"/>
        <v xml:space="preserve">Fish bearing: No. Pipeline Crossing Method: Isolation if water present / Open-cut if dry or frozen to bottom. Vehicle Crossing Method: Ramp and Culvert. </v>
      </c>
      <c r="F341" t="s">
        <v>734</v>
      </c>
      <c r="G341" t="s">
        <v>734</v>
      </c>
      <c r="J341">
        <v>595674</v>
      </c>
      <c r="K341">
        <v>5453299</v>
      </c>
      <c r="L341" t="s">
        <v>1955</v>
      </c>
      <c r="M341" t="s">
        <v>2017</v>
      </c>
      <c r="N341" t="s">
        <v>2016</v>
      </c>
      <c r="O341" t="s">
        <v>963</v>
      </c>
      <c r="P341" t="s">
        <v>1952</v>
      </c>
      <c r="Q341">
        <v>0</v>
      </c>
      <c r="R341" t="s">
        <v>1951</v>
      </c>
      <c r="S341" t="s">
        <v>1950</v>
      </c>
      <c r="T341" t="s">
        <v>1949</v>
      </c>
      <c r="U341">
        <v>1071100</v>
      </c>
      <c r="V341" t="s">
        <v>917</v>
      </c>
      <c r="W341" t="s">
        <v>1948</v>
      </c>
      <c r="X341" t="s">
        <v>1947</v>
      </c>
      <c r="Y341" t="s">
        <v>917</v>
      </c>
      <c r="Z341" t="s">
        <v>917</v>
      </c>
      <c r="AA341">
        <v>0</v>
      </c>
      <c r="AB341">
        <v>0</v>
      </c>
      <c r="AC341" t="s">
        <v>324</v>
      </c>
      <c r="AD341" t="s">
        <v>1517</v>
      </c>
      <c r="AF341" t="s">
        <v>2013</v>
      </c>
      <c r="AG341" t="s">
        <v>1945</v>
      </c>
      <c r="AH341" t="s">
        <v>1944</v>
      </c>
      <c r="AI341" s="4">
        <v>44592</v>
      </c>
      <c r="AJ341" t="s">
        <v>1022</v>
      </c>
      <c r="AK341" t="s">
        <v>1943</v>
      </c>
      <c r="AL341" t="s">
        <v>986</v>
      </c>
      <c r="AM341" t="s">
        <v>1830</v>
      </c>
      <c r="AN341" s="4">
        <v>44601</v>
      </c>
    </row>
    <row r="342" spans="1:40" x14ac:dyDescent="0.2">
      <c r="A342">
        <v>1071165.1240000001</v>
      </c>
      <c r="C342" t="str">
        <f t="shared" si="10"/>
        <v>Unnamed Drainage - BC-693b - NCD [TBD]</v>
      </c>
      <c r="E342" t="str">
        <f t="shared" si="11"/>
        <v xml:space="preserve">Fish bearing: No. Pipeline Crossing Method: Isolation if water present / Open-cut if dry or frozen to bottom. Vehicle Crossing Method: Ramp and Culvert. </v>
      </c>
      <c r="F342" t="s">
        <v>734</v>
      </c>
      <c r="G342" t="s">
        <v>734</v>
      </c>
      <c r="J342">
        <v>595625</v>
      </c>
      <c r="K342">
        <v>5453255</v>
      </c>
      <c r="L342" t="s">
        <v>1955</v>
      </c>
      <c r="M342" t="s">
        <v>2015</v>
      </c>
      <c r="N342" t="s">
        <v>2014</v>
      </c>
      <c r="O342" t="s">
        <v>963</v>
      </c>
      <c r="P342" t="s">
        <v>1952</v>
      </c>
      <c r="Q342">
        <v>0</v>
      </c>
      <c r="R342" t="s">
        <v>1951</v>
      </c>
      <c r="S342" t="s">
        <v>1950</v>
      </c>
      <c r="T342" t="s">
        <v>1949</v>
      </c>
      <c r="U342">
        <v>1071165</v>
      </c>
      <c r="V342" t="s">
        <v>917</v>
      </c>
      <c r="W342" t="s">
        <v>1948</v>
      </c>
      <c r="X342" t="s">
        <v>1947</v>
      </c>
      <c r="Y342" t="s">
        <v>917</v>
      </c>
      <c r="Z342" t="s">
        <v>917</v>
      </c>
      <c r="AA342">
        <v>0</v>
      </c>
      <c r="AB342">
        <v>0</v>
      </c>
      <c r="AC342" t="s">
        <v>324</v>
      </c>
      <c r="AD342" t="s">
        <v>1517</v>
      </c>
      <c r="AF342" t="s">
        <v>2013</v>
      </c>
      <c r="AG342" t="s">
        <v>1945</v>
      </c>
      <c r="AH342" t="s">
        <v>1944</v>
      </c>
      <c r="AI342" s="4">
        <v>44592</v>
      </c>
      <c r="AJ342" t="s">
        <v>1022</v>
      </c>
      <c r="AK342" t="s">
        <v>1943</v>
      </c>
      <c r="AL342" t="s">
        <v>986</v>
      </c>
      <c r="AM342" t="s">
        <v>1830</v>
      </c>
      <c r="AN342" s="4">
        <v>44601</v>
      </c>
    </row>
    <row r="343" spans="1:40" x14ac:dyDescent="0.2">
      <c r="A343">
        <v>1071400.76</v>
      </c>
      <c r="C343" t="str">
        <f t="shared" si="10"/>
        <v>Unnamed Channel - BC-693c - S6 [TBD]</v>
      </c>
      <c r="E343" t="str">
        <f t="shared" si="11"/>
        <v xml:space="preserve">Fish bearing: No. Pipeline Crossing Method: Isolation if water present / Open-cut if dry or frozen to bottom. Vehicle Crossing Method: Ramp and Culvert. </v>
      </c>
      <c r="F343" t="s">
        <v>734</v>
      </c>
      <c r="G343" t="s">
        <v>734</v>
      </c>
      <c r="J343">
        <v>595535</v>
      </c>
      <c r="K343">
        <v>5453034</v>
      </c>
      <c r="L343" t="s">
        <v>1955</v>
      </c>
      <c r="M343" t="s">
        <v>2012</v>
      </c>
      <c r="N343" t="s">
        <v>2011</v>
      </c>
      <c r="O343" t="s">
        <v>963</v>
      </c>
      <c r="P343" t="s">
        <v>1964</v>
      </c>
      <c r="Q343">
        <v>10</v>
      </c>
      <c r="R343" t="s">
        <v>1968</v>
      </c>
      <c r="S343" t="s">
        <v>1950</v>
      </c>
      <c r="T343" t="s">
        <v>1949</v>
      </c>
      <c r="U343">
        <v>1071400</v>
      </c>
      <c r="V343" t="s">
        <v>917</v>
      </c>
      <c r="W343" t="s">
        <v>1948</v>
      </c>
      <c r="X343" t="s">
        <v>1947</v>
      </c>
      <c r="Y343" t="s">
        <v>917</v>
      </c>
      <c r="Z343" t="s">
        <v>917</v>
      </c>
      <c r="AA343">
        <v>0</v>
      </c>
      <c r="AB343">
        <v>0</v>
      </c>
      <c r="AC343" t="s">
        <v>324</v>
      </c>
      <c r="AD343" t="s">
        <v>1517</v>
      </c>
      <c r="AF343" t="s">
        <v>2010</v>
      </c>
      <c r="AG343" t="s">
        <v>1945</v>
      </c>
      <c r="AH343" t="s">
        <v>1944</v>
      </c>
      <c r="AI343" s="4">
        <v>44592</v>
      </c>
      <c r="AJ343" t="s">
        <v>1022</v>
      </c>
      <c r="AK343" t="s">
        <v>1943</v>
      </c>
      <c r="AL343" t="s">
        <v>986</v>
      </c>
      <c r="AM343" t="s">
        <v>1830</v>
      </c>
      <c r="AN343" s="4">
        <v>44601</v>
      </c>
    </row>
    <row r="344" spans="1:40" x14ac:dyDescent="0.2">
      <c r="A344">
        <v>1071489.5209999999</v>
      </c>
      <c r="C344" t="str">
        <f t="shared" si="10"/>
        <v>Unnamed Channel - BC-694 - S6/S4 [W1728.4]</v>
      </c>
      <c r="E344" t="str">
        <f t="shared" si="11"/>
        <v xml:space="preserve">Fish bearing: No. Pipeline Crossing Method: Isolation with water quality monitoring if flowing (1) / Open-cut if dry or frozen to bottom. Vehicle Crossing Method: Ramp and Culvert. </v>
      </c>
      <c r="F344" t="s">
        <v>734</v>
      </c>
      <c r="G344" t="s">
        <v>734</v>
      </c>
      <c r="J344">
        <v>595506</v>
      </c>
      <c r="K344">
        <v>5452950</v>
      </c>
      <c r="L344" t="s">
        <v>1955</v>
      </c>
      <c r="M344" t="s">
        <v>2009</v>
      </c>
      <c r="O344" t="s">
        <v>2008</v>
      </c>
      <c r="P344" t="s">
        <v>1964</v>
      </c>
      <c r="Q344">
        <v>10</v>
      </c>
      <c r="R344" t="s">
        <v>2007</v>
      </c>
      <c r="S344" t="s">
        <v>1996</v>
      </c>
      <c r="T344" t="s">
        <v>1949</v>
      </c>
      <c r="U344">
        <v>1071490</v>
      </c>
      <c r="V344" t="s">
        <v>917</v>
      </c>
      <c r="W344" t="s">
        <v>2006</v>
      </c>
      <c r="X344" t="s">
        <v>1947</v>
      </c>
      <c r="Y344" t="s">
        <v>917</v>
      </c>
      <c r="Z344" t="s">
        <v>917</v>
      </c>
      <c r="AA344">
        <v>5</v>
      </c>
      <c r="AB344">
        <v>4</v>
      </c>
      <c r="AC344" t="s">
        <v>324</v>
      </c>
      <c r="AD344" t="s">
        <v>1517</v>
      </c>
      <c r="AE344" t="s">
        <v>1986</v>
      </c>
      <c r="AF344" t="s">
        <v>1976</v>
      </c>
      <c r="AJ344" t="s">
        <v>1505</v>
      </c>
      <c r="AK344" t="s">
        <v>1956</v>
      </c>
    </row>
    <row r="345" spans="1:40" x14ac:dyDescent="0.2">
      <c r="A345">
        <v>1072049.0819999999</v>
      </c>
      <c r="C345" t="str">
        <f t="shared" si="10"/>
        <v>Unnamed Channel - BC-695 - S3 [W1729.4]</v>
      </c>
      <c r="E345" t="str">
        <f t="shared" si="11"/>
        <v xml:space="preserve">Fish bearing: Yes. Pipeline Crossing Method: Isolation with fish salvage and water quality monitoring (1). Vehicle Crossing Method: Clear-Span Bridge. </v>
      </c>
      <c r="F345" t="s">
        <v>734</v>
      </c>
      <c r="G345" t="s">
        <v>734</v>
      </c>
      <c r="J345">
        <v>595279</v>
      </c>
      <c r="K345">
        <v>5452441</v>
      </c>
      <c r="L345" t="s">
        <v>1955</v>
      </c>
      <c r="M345" t="s">
        <v>2005</v>
      </c>
      <c r="O345" t="s">
        <v>2004</v>
      </c>
      <c r="P345" t="s">
        <v>1964</v>
      </c>
      <c r="Q345">
        <v>20</v>
      </c>
      <c r="R345" t="s">
        <v>2003</v>
      </c>
      <c r="S345" t="s">
        <v>1996</v>
      </c>
      <c r="T345" t="s">
        <v>2002</v>
      </c>
      <c r="U345">
        <v>1072050</v>
      </c>
      <c r="V345" t="s">
        <v>324</v>
      </c>
      <c r="W345" t="s">
        <v>1960</v>
      </c>
      <c r="X345" t="s">
        <v>1959</v>
      </c>
      <c r="Y345" t="s">
        <v>324</v>
      </c>
      <c r="Z345" t="s">
        <v>324</v>
      </c>
      <c r="AA345">
        <v>5</v>
      </c>
      <c r="AB345">
        <v>4</v>
      </c>
      <c r="AC345" t="s">
        <v>324</v>
      </c>
      <c r="AD345" t="s">
        <v>1517</v>
      </c>
      <c r="AE345" t="s">
        <v>1986</v>
      </c>
      <c r="AJ345" t="s">
        <v>1505</v>
      </c>
      <c r="AK345" t="s">
        <v>1956</v>
      </c>
    </row>
    <row r="346" spans="1:40" x14ac:dyDescent="0.2">
      <c r="A346">
        <v>1072255.5460000001</v>
      </c>
      <c r="C346" t="str">
        <f t="shared" si="10"/>
        <v>Unnamed Channel - BC-696 - S6 [W1730.4]</v>
      </c>
      <c r="E346" t="str">
        <f t="shared" si="11"/>
        <v xml:space="preserve">Fish bearing: No. Pipeline Crossing Method: Isolation if water present / Open-cut if dry or frozen to bottom. Vehicle Crossing Method: Ramp and Culvert. </v>
      </c>
      <c r="F346" t="s">
        <v>734</v>
      </c>
      <c r="G346" t="s">
        <v>734</v>
      </c>
      <c r="J346">
        <v>595145</v>
      </c>
      <c r="K346">
        <v>5452288</v>
      </c>
      <c r="L346" t="s">
        <v>1955</v>
      </c>
      <c r="M346" t="s">
        <v>2001</v>
      </c>
      <c r="O346" t="s">
        <v>2000</v>
      </c>
      <c r="P346" t="s">
        <v>1964</v>
      </c>
      <c r="Q346">
        <v>10</v>
      </c>
      <c r="R346" t="s">
        <v>1968</v>
      </c>
      <c r="S346" t="s">
        <v>1950</v>
      </c>
      <c r="T346" t="s">
        <v>1949</v>
      </c>
      <c r="U346">
        <v>1072260</v>
      </c>
      <c r="V346" t="s">
        <v>917</v>
      </c>
      <c r="W346" t="s">
        <v>1948</v>
      </c>
      <c r="X346" t="s">
        <v>1947</v>
      </c>
      <c r="Y346" t="s">
        <v>917</v>
      </c>
      <c r="Z346" t="s">
        <v>917</v>
      </c>
      <c r="AA346">
        <v>10</v>
      </c>
      <c r="AB346">
        <v>4</v>
      </c>
      <c r="AC346" t="s">
        <v>324</v>
      </c>
      <c r="AD346" t="s">
        <v>1517</v>
      </c>
      <c r="AE346" t="s">
        <v>1986</v>
      </c>
      <c r="AF346" t="s">
        <v>1976</v>
      </c>
      <c r="AJ346" t="s">
        <v>1505</v>
      </c>
      <c r="AK346" t="s">
        <v>1967</v>
      </c>
    </row>
    <row r="347" spans="1:40" ht="51" x14ac:dyDescent="0.2">
      <c r="A347">
        <v>1072575.676</v>
      </c>
      <c r="C347" t="str">
        <f t="shared" si="10"/>
        <v>Unnamed Channel - BC-697 - S2 [W1731.4]</v>
      </c>
      <c r="E347" t="str">
        <f t="shared" si="11"/>
        <v xml:space="preserve">Fish bearing: Yes. Pipeline Crossing Method: Trenchless (Down-The-Hole Hammer). Vehicle Crossing Method: Clear-Span Bridge. </v>
      </c>
      <c r="F347" t="s">
        <v>734</v>
      </c>
      <c r="G347" t="s">
        <v>734</v>
      </c>
      <c r="J347">
        <v>594889</v>
      </c>
      <c r="K347">
        <v>5452097</v>
      </c>
      <c r="L347" t="s">
        <v>1955</v>
      </c>
      <c r="M347" t="s">
        <v>1999</v>
      </c>
      <c r="O347" t="s">
        <v>1998</v>
      </c>
      <c r="P347" t="s">
        <v>1964</v>
      </c>
      <c r="Q347">
        <v>30</v>
      </c>
      <c r="R347" t="s">
        <v>1997</v>
      </c>
      <c r="S347" t="s">
        <v>1996</v>
      </c>
      <c r="T347" s="5" t="s">
        <v>1988</v>
      </c>
      <c r="U347">
        <v>1072570</v>
      </c>
      <c r="V347" t="s">
        <v>324</v>
      </c>
      <c r="W347" t="s">
        <v>1981</v>
      </c>
      <c r="X347" t="s">
        <v>1959</v>
      </c>
      <c r="Y347" t="s">
        <v>917</v>
      </c>
      <c r="Z347" t="s">
        <v>917</v>
      </c>
      <c r="AA347">
        <v>20</v>
      </c>
      <c r="AB347">
        <v>13</v>
      </c>
      <c r="AC347" t="s">
        <v>324</v>
      </c>
      <c r="AD347" t="s">
        <v>1517</v>
      </c>
      <c r="AE347" t="s">
        <v>1986</v>
      </c>
      <c r="AF347" t="s">
        <v>1995</v>
      </c>
      <c r="AJ347" t="s">
        <v>1505</v>
      </c>
      <c r="AK347" t="s">
        <v>1994</v>
      </c>
    </row>
    <row r="348" spans="1:40" x14ac:dyDescent="0.2">
      <c r="A348">
        <v>1072852.148</v>
      </c>
      <c r="C348" t="str">
        <f t="shared" si="10"/>
        <v>Unnamed Drainage - BC-698 - NCD [W1732.4]</v>
      </c>
      <c r="E348" t="str">
        <f t="shared" si="11"/>
        <v xml:space="preserve">Fish bearing: No. Pipeline Crossing Method: Isolation if water present / Open-cut if dry or frozen to bottom. Vehicle Crossing Method: Ramp and Culvert. </v>
      </c>
      <c r="F348" t="s">
        <v>734</v>
      </c>
      <c r="G348" t="s">
        <v>734</v>
      </c>
      <c r="J348">
        <v>594667</v>
      </c>
      <c r="K348">
        <v>5451931</v>
      </c>
      <c r="L348" t="s">
        <v>1955</v>
      </c>
      <c r="M348" t="s">
        <v>1993</v>
      </c>
      <c r="O348" t="s">
        <v>1992</v>
      </c>
      <c r="P348" t="s">
        <v>1952</v>
      </c>
      <c r="Q348">
        <v>0</v>
      </c>
      <c r="R348" t="s">
        <v>1951</v>
      </c>
      <c r="S348" t="s">
        <v>1950</v>
      </c>
      <c r="T348" t="s">
        <v>1949</v>
      </c>
      <c r="U348">
        <v>1072850</v>
      </c>
      <c r="V348" t="s">
        <v>917</v>
      </c>
      <c r="W348" t="s">
        <v>1948</v>
      </c>
      <c r="X348" t="s">
        <v>1947</v>
      </c>
      <c r="Y348" t="s">
        <v>917</v>
      </c>
      <c r="Z348" t="s">
        <v>917</v>
      </c>
      <c r="AA348">
        <v>0</v>
      </c>
      <c r="AB348">
        <v>0</v>
      </c>
      <c r="AC348" t="s">
        <v>324</v>
      </c>
      <c r="AD348" t="s">
        <v>1517</v>
      </c>
      <c r="AF348" t="s">
        <v>1976</v>
      </c>
      <c r="AJ348" t="s">
        <v>1505</v>
      </c>
      <c r="AK348" t="s">
        <v>1943</v>
      </c>
    </row>
    <row r="349" spans="1:40" ht="51" x14ac:dyDescent="0.2">
      <c r="A349">
        <v>1073768.2279999999</v>
      </c>
      <c r="C349" t="str">
        <f t="shared" si="10"/>
        <v>Unnamed Channel - BC-700 - S4 [W1734.2]</v>
      </c>
      <c r="E349" t="str">
        <f t="shared" si="11"/>
        <v xml:space="preserve">Fish bearing: Yes. Pipeline Crossing Method: Trenchless (Down-The-Hole Hammer). Vehicle Crossing Method: Clear-Span Bridge or other regulatory approved crossing method. </v>
      </c>
      <c r="F349" t="s">
        <v>734</v>
      </c>
      <c r="G349" t="s">
        <v>734</v>
      </c>
      <c r="J349">
        <v>594016</v>
      </c>
      <c r="K349">
        <v>5451298</v>
      </c>
      <c r="L349" t="s">
        <v>1955</v>
      </c>
      <c r="M349" t="s">
        <v>1991</v>
      </c>
      <c r="O349" t="s">
        <v>1990</v>
      </c>
      <c r="P349" t="s">
        <v>1964</v>
      </c>
      <c r="Q349">
        <v>15</v>
      </c>
      <c r="R349" t="s">
        <v>1989</v>
      </c>
      <c r="S349" t="s">
        <v>1962</v>
      </c>
      <c r="T349" s="5" t="s">
        <v>1988</v>
      </c>
      <c r="U349">
        <v>1073770</v>
      </c>
      <c r="V349" t="s">
        <v>324</v>
      </c>
      <c r="W349" t="s">
        <v>1981</v>
      </c>
      <c r="X349" t="s">
        <v>1987</v>
      </c>
      <c r="Y349" t="s">
        <v>917</v>
      </c>
      <c r="Z349" t="s">
        <v>917</v>
      </c>
      <c r="AA349">
        <v>10</v>
      </c>
      <c r="AB349">
        <v>7</v>
      </c>
      <c r="AC349" t="s">
        <v>324</v>
      </c>
      <c r="AD349" t="s">
        <v>1517</v>
      </c>
      <c r="AE349" t="s">
        <v>1986</v>
      </c>
      <c r="AF349" t="s">
        <v>1985</v>
      </c>
      <c r="AJ349" t="s">
        <v>1505</v>
      </c>
      <c r="AK349" t="s">
        <v>1956</v>
      </c>
    </row>
    <row r="350" spans="1:40" x14ac:dyDescent="0.2">
      <c r="A350">
        <v>1073822.4310000001</v>
      </c>
      <c r="C350" t="str">
        <f t="shared" si="10"/>
        <v>Unnamed Drainage - BC-700a - NCD [W1735.2]</v>
      </c>
      <c r="E350" t="str">
        <f t="shared" si="11"/>
        <v xml:space="preserve">Fish bearing: No. Pipeline Crossing Method: Trenchless (Down-The-Hole Hammer). Vehicle Crossing Method: Ramp and Culvert. </v>
      </c>
      <c r="F350" t="s">
        <v>734</v>
      </c>
      <c r="G350" t="s">
        <v>734</v>
      </c>
      <c r="J350">
        <v>593983</v>
      </c>
      <c r="K350">
        <v>5451255</v>
      </c>
      <c r="L350" t="s">
        <v>1955</v>
      </c>
      <c r="M350" t="s">
        <v>1984</v>
      </c>
      <c r="O350" t="s">
        <v>1983</v>
      </c>
      <c r="P350" t="s">
        <v>1952</v>
      </c>
      <c r="Q350">
        <v>0</v>
      </c>
      <c r="R350" t="s">
        <v>1951</v>
      </c>
      <c r="S350" t="s">
        <v>1950</v>
      </c>
      <c r="T350" t="s">
        <v>1982</v>
      </c>
      <c r="U350">
        <v>1073820</v>
      </c>
      <c r="V350" t="s">
        <v>917</v>
      </c>
      <c r="W350" t="s">
        <v>1981</v>
      </c>
      <c r="X350" t="s">
        <v>1947</v>
      </c>
      <c r="Y350" t="s">
        <v>917</v>
      </c>
      <c r="Z350" t="s">
        <v>917</v>
      </c>
      <c r="AA350">
        <v>0</v>
      </c>
      <c r="AB350">
        <v>0</v>
      </c>
      <c r="AC350" t="s">
        <v>324</v>
      </c>
      <c r="AD350" t="s">
        <v>1517</v>
      </c>
      <c r="AF350" t="s">
        <v>1976</v>
      </c>
      <c r="AJ350" t="s">
        <v>1505</v>
      </c>
      <c r="AK350" t="s">
        <v>1943</v>
      </c>
    </row>
    <row r="351" spans="1:40" x14ac:dyDescent="0.2">
      <c r="A351">
        <v>1073985.75</v>
      </c>
      <c r="C351" t="str">
        <f t="shared" si="10"/>
        <v>Unnamed Drainage - BC-701 - NCD [W1736.4]</v>
      </c>
      <c r="E351" t="str">
        <f t="shared" si="11"/>
        <v xml:space="preserve">Fish bearing: No. Pipeline Crossing Method: Isolation if water present / Open-cut if dry or frozen to bottom. Vehicle Crossing Method: Ramp and Culvert. </v>
      </c>
      <c r="F351" t="s">
        <v>734</v>
      </c>
      <c r="G351" t="s">
        <v>734</v>
      </c>
      <c r="J351">
        <v>593872</v>
      </c>
      <c r="K351">
        <v>5451137</v>
      </c>
      <c r="L351" t="s">
        <v>1955</v>
      </c>
      <c r="M351" t="s">
        <v>1980</v>
      </c>
      <c r="O351" t="s">
        <v>1979</v>
      </c>
      <c r="P351" t="s">
        <v>1952</v>
      </c>
      <c r="Q351">
        <v>0</v>
      </c>
      <c r="R351" t="s">
        <v>1951</v>
      </c>
      <c r="S351" t="s">
        <v>1950</v>
      </c>
      <c r="T351" t="s">
        <v>1949</v>
      </c>
      <c r="U351">
        <v>1073990</v>
      </c>
      <c r="V351" t="s">
        <v>917</v>
      </c>
      <c r="W351" t="s">
        <v>1948</v>
      </c>
      <c r="X351" t="s">
        <v>1947</v>
      </c>
      <c r="Y351" t="s">
        <v>917</v>
      </c>
      <c r="Z351" t="s">
        <v>917</v>
      </c>
      <c r="AA351">
        <v>0</v>
      </c>
      <c r="AB351">
        <v>0</v>
      </c>
      <c r="AC351" t="s">
        <v>324</v>
      </c>
      <c r="AD351" t="s">
        <v>1517</v>
      </c>
      <c r="AF351" t="s">
        <v>1976</v>
      </c>
      <c r="AJ351" t="s">
        <v>1505</v>
      </c>
      <c r="AK351" t="s">
        <v>1943</v>
      </c>
    </row>
    <row r="352" spans="1:40" x14ac:dyDescent="0.2">
      <c r="A352">
        <v>1074524.7960000001</v>
      </c>
      <c r="C352" t="str">
        <f t="shared" si="10"/>
        <v>Unnamed Drainage - BC-701a - NCD [W2149.0]</v>
      </c>
      <c r="E352" t="str">
        <f t="shared" si="11"/>
        <v xml:space="preserve">Fish bearing: No. Pipeline Crossing Method: Isolation if water present / Open-cut if dry or frozen to bottom. Vehicle Crossing Method: Ramp and Culvert. </v>
      </c>
      <c r="F352" t="s">
        <v>734</v>
      </c>
      <c r="G352" t="s">
        <v>734</v>
      </c>
      <c r="J352">
        <v>593445</v>
      </c>
      <c r="K352">
        <v>5450808</v>
      </c>
      <c r="L352" t="s">
        <v>1955</v>
      </c>
      <c r="M352" t="s">
        <v>1978</v>
      </c>
      <c r="O352" t="s">
        <v>1977</v>
      </c>
      <c r="P352" t="s">
        <v>1952</v>
      </c>
      <c r="Q352">
        <v>0</v>
      </c>
      <c r="R352" t="s">
        <v>1951</v>
      </c>
      <c r="S352" t="s">
        <v>1950</v>
      </c>
      <c r="T352" t="s">
        <v>1949</v>
      </c>
      <c r="U352">
        <v>1074530</v>
      </c>
      <c r="V352" t="s">
        <v>917</v>
      </c>
      <c r="W352" t="s">
        <v>1948</v>
      </c>
      <c r="X352" t="s">
        <v>1947</v>
      </c>
      <c r="Y352" t="s">
        <v>917</v>
      </c>
      <c r="Z352" t="s">
        <v>917</v>
      </c>
      <c r="AA352">
        <v>0</v>
      </c>
      <c r="AB352">
        <v>0</v>
      </c>
      <c r="AC352" t="s">
        <v>324</v>
      </c>
      <c r="AD352" t="s">
        <v>1517</v>
      </c>
      <c r="AF352" t="s">
        <v>1976</v>
      </c>
      <c r="AJ352" t="s">
        <v>1505</v>
      </c>
      <c r="AK352" t="s">
        <v>1943</v>
      </c>
    </row>
    <row r="353" spans="1:37" x14ac:dyDescent="0.2">
      <c r="A353">
        <v>1075578.548</v>
      </c>
      <c r="C353" t="str">
        <f t="shared" si="10"/>
        <v>Unnamed Channel - BC-704 - S6 [W1739.4]</v>
      </c>
      <c r="E353" t="str">
        <f t="shared" si="11"/>
        <v xml:space="preserve">Fish bearing: No. Pipeline Crossing Method: Isolation if water present / Open-cut if dry or frozen to bottom. Vehicle Crossing Method: Ramp and Culvert. </v>
      </c>
      <c r="F353" t="s">
        <v>734</v>
      </c>
      <c r="G353" t="s">
        <v>734</v>
      </c>
      <c r="J353">
        <v>592628</v>
      </c>
      <c r="K353">
        <v>5450145</v>
      </c>
      <c r="L353" t="s">
        <v>1955</v>
      </c>
      <c r="M353" t="s">
        <v>1975</v>
      </c>
      <c r="O353" t="s">
        <v>1974</v>
      </c>
      <c r="P353" t="s">
        <v>1964</v>
      </c>
      <c r="Q353">
        <v>10</v>
      </c>
      <c r="R353" t="s">
        <v>1968</v>
      </c>
      <c r="S353" t="s">
        <v>1950</v>
      </c>
      <c r="T353" t="s">
        <v>1949</v>
      </c>
      <c r="U353">
        <v>1075579</v>
      </c>
      <c r="V353" t="s">
        <v>917</v>
      </c>
      <c r="W353" t="s">
        <v>1948</v>
      </c>
      <c r="X353" t="s">
        <v>1947</v>
      </c>
      <c r="Y353" t="s">
        <v>917</v>
      </c>
      <c r="Z353" t="s">
        <v>917</v>
      </c>
      <c r="AA353">
        <v>0</v>
      </c>
      <c r="AB353">
        <v>0</v>
      </c>
      <c r="AC353" t="s">
        <v>324</v>
      </c>
      <c r="AD353" t="s">
        <v>1517</v>
      </c>
      <c r="AE353" t="s">
        <v>1973</v>
      </c>
      <c r="AG353" t="s">
        <v>1945</v>
      </c>
      <c r="AH353" t="s">
        <v>1944</v>
      </c>
      <c r="AI353" s="4">
        <v>44434</v>
      </c>
      <c r="AJ353" t="s">
        <v>908</v>
      </c>
      <c r="AK353" t="s">
        <v>1943</v>
      </c>
    </row>
    <row r="354" spans="1:37" x14ac:dyDescent="0.2">
      <c r="A354">
        <v>1066613.2009999999</v>
      </c>
      <c r="C354" t="str">
        <f t="shared" si="10"/>
        <v>Unnamed Channel - BC-680b - S6 [TBD]</v>
      </c>
      <c r="E354" t="str">
        <f t="shared" si="11"/>
        <v xml:space="preserve">Fish bearing: No. Pipeline Crossing Method: Isolation if water present / Open-cut if dry or frozen to bottom. Vehicle Crossing Method: Ramp and Culvert. </v>
      </c>
      <c r="F354" t="s">
        <v>734</v>
      </c>
      <c r="G354" t="s">
        <v>734</v>
      </c>
      <c r="J354">
        <v>596447</v>
      </c>
      <c r="K354">
        <v>5457326</v>
      </c>
      <c r="L354" t="s">
        <v>1955</v>
      </c>
      <c r="M354" t="s">
        <v>1972</v>
      </c>
      <c r="N354" t="s">
        <v>1971</v>
      </c>
      <c r="O354" t="s">
        <v>963</v>
      </c>
      <c r="P354" t="s">
        <v>1964</v>
      </c>
      <c r="Q354">
        <v>10</v>
      </c>
      <c r="R354" t="s">
        <v>1968</v>
      </c>
      <c r="S354" t="s">
        <v>1950</v>
      </c>
      <c r="T354" t="s">
        <v>1949</v>
      </c>
      <c r="U354">
        <v>1066613.2009999999</v>
      </c>
      <c r="V354" t="s">
        <v>917</v>
      </c>
      <c r="W354" t="s">
        <v>1948</v>
      </c>
      <c r="X354" t="s">
        <v>1947</v>
      </c>
      <c r="Y354" t="s">
        <v>917</v>
      </c>
      <c r="Z354" t="s">
        <v>917</v>
      </c>
      <c r="AC354" t="s">
        <v>324</v>
      </c>
      <c r="AD354" t="s">
        <v>1946</v>
      </c>
      <c r="AG354" t="s">
        <v>1945</v>
      </c>
      <c r="AH354" t="s">
        <v>1944</v>
      </c>
      <c r="AI354" s="4">
        <v>44642</v>
      </c>
      <c r="AJ354" t="s">
        <v>1022</v>
      </c>
      <c r="AK354" t="s">
        <v>1967</v>
      </c>
    </row>
    <row r="355" spans="1:37" x14ac:dyDescent="0.2">
      <c r="A355">
        <v>1066723.0759999999</v>
      </c>
      <c r="C355" t="str">
        <f t="shared" si="10"/>
        <v>Unnamed Channel - BC-680c - S6 [TBD]</v>
      </c>
      <c r="E355" t="str">
        <f t="shared" si="11"/>
        <v xml:space="preserve">Fish bearing: No. Pipeline Crossing Method: Isolation if water present / Open-cut if dry or frozen to bottom. Vehicle Crossing Method: Ramp and Culvert. </v>
      </c>
      <c r="F355" t="s">
        <v>734</v>
      </c>
      <c r="G355" t="s">
        <v>734</v>
      </c>
      <c r="J355">
        <v>596426</v>
      </c>
      <c r="K355">
        <v>5457218</v>
      </c>
      <c r="L355" t="s">
        <v>1955</v>
      </c>
      <c r="M355" t="s">
        <v>1970</v>
      </c>
      <c r="N355" t="s">
        <v>1969</v>
      </c>
      <c r="O355" t="s">
        <v>963</v>
      </c>
      <c r="P355" t="s">
        <v>1964</v>
      </c>
      <c r="Q355">
        <v>10</v>
      </c>
      <c r="R355" t="s">
        <v>1968</v>
      </c>
      <c r="S355" t="s">
        <v>1950</v>
      </c>
      <c r="T355" t="s">
        <v>1949</v>
      </c>
      <c r="U355">
        <v>1066723.0759999999</v>
      </c>
      <c r="V355" t="s">
        <v>917</v>
      </c>
      <c r="W355" t="s">
        <v>1948</v>
      </c>
      <c r="X355" t="s">
        <v>1947</v>
      </c>
      <c r="Y355" t="s">
        <v>917</v>
      </c>
      <c r="Z355" t="s">
        <v>917</v>
      </c>
      <c r="AC355" t="s">
        <v>324</v>
      </c>
      <c r="AD355" t="s">
        <v>1946</v>
      </c>
      <c r="AG355" t="s">
        <v>1945</v>
      </c>
      <c r="AH355" t="s">
        <v>1944</v>
      </c>
      <c r="AI355" s="4">
        <v>44642</v>
      </c>
      <c r="AJ355" t="s">
        <v>1022</v>
      </c>
      <c r="AK355" t="s">
        <v>1967</v>
      </c>
    </row>
    <row r="356" spans="1:37" x14ac:dyDescent="0.2">
      <c r="A356">
        <v>1066815.2790000001</v>
      </c>
      <c r="C356" t="str">
        <f t="shared" si="10"/>
        <v>Unnamed Channel - BC-680d - S4* [TBD]</v>
      </c>
      <c r="E356" t="str">
        <f t="shared" si="11"/>
        <v xml:space="preserve">Pipeline Crossing Method: Isolation with fish salvage and water quality monitoring (1). Vehicle Crossing Method: Clear-Span Bridge. </v>
      </c>
      <c r="F356" t="s">
        <v>734</v>
      </c>
      <c r="G356" t="s">
        <v>734</v>
      </c>
      <c r="J356">
        <v>596411</v>
      </c>
      <c r="K356">
        <v>5457127</v>
      </c>
      <c r="L356" t="s">
        <v>1955</v>
      </c>
      <c r="M356" t="s">
        <v>1966</v>
      </c>
      <c r="N356" t="s">
        <v>1965</v>
      </c>
      <c r="O356" t="s">
        <v>963</v>
      </c>
      <c r="P356" t="s">
        <v>1964</v>
      </c>
      <c r="Q356">
        <v>15</v>
      </c>
      <c r="R356" t="s">
        <v>1963</v>
      </c>
      <c r="S356" t="s">
        <v>1962</v>
      </c>
      <c r="T356" t="s">
        <v>1961</v>
      </c>
      <c r="U356">
        <v>1066815.2790000001</v>
      </c>
      <c r="W356" t="s">
        <v>1960</v>
      </c>
      <c r="X356" t="s">
        <v>1959</v>
      </c>
      <c r="Y356" t="s">
        <v>324</v>
      </c>
      <c r="Z356" t="s">
        <v>324</v>
      </c>
      <c r="AC356" t="s">
        <v>324</v>
      </c>
      <c r="AD356" t="s">
        <v>1958</v>
      </c>
      <c r="AF356" t="s">
        <v>1957</v>
      </c>
      <c r="AG356" t="s">
        <v>1945</v>
      </c>
      <c r="AH356" t="s">
        <v>1944</v>
      </c>
      <c r="AI356" s="4">
        <v>44642</v>
      </c>
      <c r="AJ356" t="s">
        <v>1022</v>
      </c>
      <c r="AK356" t="s">
        <v>1956</v>
      </c>
    </row>
    <row r="357" spans="1:37" x14ac:dyDescent="0.2">
      <c r="A357">
        <v>1066922.9410000001</v>
      </c>
      <c r="C357" t="str">
        <f t="shared" si="10"/>
        <v>Unnamed Drainage - BC-681a - NCD [TBD]</v>
      </c>
      <c r="E357" t="str">
        <f t="shared" si="11"/>
        <v xml:space="preserve">Fish bearing: No. Pipeline Crossing Method: Isolation if water present / Open-cut if dry or frozen to bottom. Vehicle Crossing Method: Ramp and Culvert. </v>
      </c>
      <c r="F357" t="s">
        <v>734</v>
      </c>
      <c r="G357" t="s">
        <v>734</v>
      </c>
      <c r="J357">
        <v>596420</v>
      </c>
      <c r="K357">
        <v>5457017</v>
      </c>
      <c r="L357" t="s">
        <v>1955</v>
      </c>
      <c r="M357" t="s">
        <v>1954</v>
      </c>
      <c r="N357" t="s">
        <v>1953</v>
      </c>
      <c r="O357" t="s">
        <v>963</v>
      </c>
      <c r="P357" t="s">
        <v>1952</v>
      </c>
      <c r="Q357">
        <v>0</v>
      </c>
      <c r="R357" t="s">
        <v>1951</v>
      </c>
      <c r="S357" t="s">
        <v>1950</v>
      </c>
      <c r="T357" t="s">
        <v>1949</v>
      </c>
      <c r="U357">
        <v>1066922.9410000001</v>
      </c>
      <c r="V357" t="s">
        <v>917</v>
      </c>
      <c r="W357" t="s">
        <v>1948</v>
      </c>
      <c r="X357" t="s">
        <v>1947</v>
      </c>
      <c r="Y357" t="s">
        <v>917</v>
      </c>
      <c r="Z357" t="s">
        <v>917</v>
      </c>
      <c r="AA357">
        <v>0</v>
      </c>
      <c r="AB357">
        <v>0</v>
      </c>
      <c r="AC357" t="s">
        <v>324</v>
      </c>
      <c r="AD357" t="s">
        <v>1946</v>
      </c>
      <c r="AG357" t="s">
        <v>1945</v>
      </c>
      <c r="AH357" t="s">
        <v>1944</v>
      </c>
      <c r="AI357" s="4">
        <v>44648</v>
      </c>
      <c r="AJ357" t="s">
        <v>1022</v>
      </c>
      <c r="AK357" t="s">
        <v>1943</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C54C-B757-9042-925A-942558DB6570}">
  <dimension ref="A1:CZ659"/>
  <sheetViews>
    <sheetView workbookViewId="0"/>
  </sheetViews>
  <sheetFormatPr baseColWidth="10" defaultColWidth="8.83203125" defaultRowHeight="15" x14ac:dyDescent="0.2"/>
  <cols>
    <col min="1" max="3" width="8.83203125" style="1"/>
    <col min="4" max="4" width="7.83203125" style="2" customWidth="1"/>
    <col min="5" max="5" width="5.1640625" style="1" bestFit="1" customWidth="1"/>
    <col min="6" max="6" width="81.5" style="1" bestFit="1" customWidth="1"/>
    <col min="7" max="7" width="111.83203125" style="1" bestFit="1" customWidth="1"/>
    <col min="8" max="12" width="8.83203125" style="1"/>
    <col min="13" max="13" width="8.33203125" style="1" bestFit="1" customWidth="1"/>
    <col min="14" max="14" width="15" style="1" bestFit="1" customWidth="1"/>
    <col min="15" max="15" width="12.83203125" style="1" bestFit="1" customWidth="1"/>
    <col min="16" max="17" width="255.83203125" style="1" bestFit="1" customWidth="1"/>
    <col min="18" max="18" width="6.5" style="1" bestFit="1" customWidth="1"/>
    <col min="19" max="19" width="12.1640625" style="1" bestFit="1" customWidth="1"/>
    <col min="20" max="20" width="23.5" style="1" bestFit="1" customWidth="1"/>
    <col min="21" max="21" width="46.1640625" style="1" bestFit="1" customWidth="1"/>
    <col min="22" max="22" width="50.1640625" style="1" bestFit="1" customWidth="1"/>
    <col min="23" max="23" width="49.83203125" style="1" bestFit="1" customWidth="1"/>
    <col min="24" max="24" width="23.1640625" style="1" bestFit="1" customWidth="1"/>
    <col min="25" max="25" width="12" style="1" bestFit="1" customWidth="1"/>
    <col min="26" max="26" width="16.5" style="1" bestFit="1" customWidth="1"/>
    <col min="27" max="27" width="14.33203125" style="1" bestFit="1" customWidth="1"/>
    <col min="28" max="28" width="12" style="1" bestFit="1" customWidth="1"/>
    <col min="29" max="29" width="10.5" style="1" bestFit="1" customWidth="1"/>
    <col min="30" max="30" width="10.1640625" style="1" bestFit="1" customWidth="1"/>
    <col min="31" max="31" width="11.33203125" style="1" bestFit="1" customWidth="1"/>
    <col min="32" max="32" width="10" style="1" bestFit="1" customWidth="1"/>
    <col min="33" max="33" width="38.1640625" style="1" bestFit="1" customWidth="1"/>
    <col min="34" max="34" width="9.5" style="1" bestFit="1" customWidth="1"/>
    <col min="35" max="35" width="88.83203125" style="1" bestFit="1" customWidth="1"/>
    <col min="36" max="36" width="63.1640625" style="1" bestFit="1" customWidth="1"/>
    <col min="37" max="37" width="17.33203125" style="1" bestFit="1" customWidth="1"/>
    <col min="38" max="38" width="8.6640625" style="1" bestFit="1" customWidth="1"/>
    <col min="39" max="39" width="6.83203125" style="1" bestFit="1" customWidth="1"/>
    <col min="40" max="40" width="16.5" style="1" bestFit="1" customWidth="1"/>
    <col min="41" max="41" width="5.83203125" style="1" bestFit="1" customWidth="1"/>
    <col min="42" max="42" width="15.33203125" style="1" bestFit="1" customWidth="1"/>
    <col min="43" max="43" width="9.83203125" style="1" bestFit="1" customWidth="1"/>
    <col min="44" max="44" width="14.6640625" style="1" bestFit="1" customWidth="1"/>
    <col min="45" max="45" width="17.5" style="1" bestFit="1" customWidth="1"/>
    <col min="46" max="46" width="20.83203125" style="1" bestFit="1" customWidth="1"/>
    <col min="47" max="47" width="18.1640625" style="1" bestFit="1" customWidth="1"/>
    <col min="48" max="48" width="9.1640625" style="1" bestFit="1" customWidth="1"/>
    <col min="49" max="49" width="11" style="1" bestFit="1" customWidth="1"/>
    <col min="50" max="50" width="14.5" style="1" bestFit="1" customWidth="1"/>
    <col min="51" max="51" width="9.1640625" style="1" bestFit="1" customWidth="1"/>
    <col min="52" max="52" width="25.5" style="1" bestFit="1" customWidth="1"/>
    <col min="53" max="54" width="12" style="1" bestFit="1" customWidth="1"/>
    <col min="55" max="55" width="10" style="1" bestFit="1" customWidth="1"/>
    <col min="56" max="56" width="6.1640625" style="1" bestFit="1" customWidth="1"/>
    <col min="57" max="57" width="9.5" style="1" bestFit="1" customWidth="1"/>
    <col min="58" max="58" width="13.5" style="1" bestFit="1" customWidth="1"/>
    <col min="59" max="59" width="10.1640625" style="1" bestFit="1" customWidth="1"/>
    <col min="60" max="61" width="11" style="1" bestFit="1" customWidth="1"/>
    <col min="62" max="62" width="10.5" style="1" bestFit="1" customWidth="1"/>
    <col min="63" max="63" width="10.1640625" style="1" bestFit="1" customWidth="1"/>
    <col min="64" max="64" width="10.6640625" style="1" bestFit="1" customWidth="1"/>
    <col min="65" max="65" width="10.1640625" style="1" bestFit="1" customWidth="1"/>
    <col min="66" max="66" width="13.5" style="1" bestFit="1" customWidth="1"/>
    <col min="67" max="67" width="14.5" style="1" bestFit="1" customWidth="1"/>
    <col min="68" max="68" width="13.83203125" style="1" bestFit="1" customWidth="1"/>
    <col min="69" max="69" width="12.5" style="1" bestFit="1" customWidth="1"/>
    <col min="70" max="70" width="11.83203125" style="1" bestFit="1" customWidth="1"/>
    <col min="71" max="71" width="15.6640625" style="1" bestFit="1" customWidth="1"/>
    <col min="72" max="72" width="31.1640625" style="1" bestFit="1" customWidth="1"/>
    <col min="73" max="73" width="7" style="1" bestFit="1" customWidth="1"/>
    <col min="74" max="74" width="9.83203125" style="1" bestFit="1" customWidth="1"/>
    <col min="75" max="75" width="10.83203125" style="1" bestFit="1" customWidth="1"/>
    <col min="76" max="76" width="46.6640625" style="1" bestFit="1" customWidth="1"/>
    <col min="77" max="77" width="14.6640625" style="1" bestFit="1" customWidth="1"/>
    <col min="78" max="78" width="88.83203125" style="1" bestFit="1" customWidth="1"/>
    <col min="79" max="79" width="63.1640625" style="1" bestFit="1" customWidth="1"/>
    <col min="80" max="80" width="24.83203125" style="1" bestFit="1" customWidth="1"/>
    <col min="81" max="81" width="23.5" style="1" bestFit="1" customWidth="1"/>
    <col min="82" max="82" width="22" style="1" bestFit="1" customWidth="1"/>
    <col min="83" max="83" width="24.5" style="1" bestFit="1" customWidth="1"/>
    <col min="84" max="84" width="22.83203125" style="1" bestFit="1" customWidth="1"/>
    <col min="85" max="85" width="24.1640625" style="1" bestFit="1" customWidth="1"/>
    <col min="86" max="86" width="22.5" style="1" bestFit="1" customWidth="1"/>
    <col min="87" max="87" width="20.5" style="1" bestFit="1" customWidth="1"/>
    <col min="88" max="88" width="8.5" style="1" bestFit="1" customWidth="1"/>
    <col min="89" max="89" width="11.1640625" style="1" bestFit="1" customWidth="1"/>
    <col min="90" max="90" width="10.5" style="1" bestFit="1" customWidth="1"/>
    <col min="91" max="91" width="18.1640625" style="1" bestFit="1" customWidth="1"/>
    <col min="92" max="92" width="18.5" style="1" bestFit="1" customWidth="1"/>
    <col min="93" max="93" width="17.83203125" style="1" bestFit="1" customWidth="1"/>
    <col min="94" max="94" width="39.83203125" style="1" bestFit="1" customWidth="1"/>
    <col min="95" max="95" width="7.6640625" style="1" bestFit="1" customWidth="1"/>
    <col min="96" max="96" width="18.5" style="1" bestFit="1" customWidth="1"/>
    <col min="97" max="97" width="25.1640625" style="1" bestFit="1" customWidth="1"/>
    <col min="98" max="98" width="19" style="1" bestFit="1" customWidth="1"/>
    <col min="99" max="99" width="18.6640625" style="1" bestFit="1" customWidth="1"/>
    <col min="100" max="100" width="13.1640625" style="1" bestFit="1" customWidth="1"/>
    <col min="101" max="101" width="176" style="1" bestFit="1" customWidth="1"/>
    <col min="102" max="102" width="27.83203125" style="1" bestFit="1" customWidth="1"/>
    <col min="103" max="103" width="12.83203125" style="1" bestFit="1" customWidth="1"/>
    <col min="104" max="104" width="11.1640625" style="1" bestFit="1" customWidth="1"/>
    <col min="105" max="16384" width="8.83203125" style="1"/>
  </cols>
  <sheetData>
    <row r="1" spans="1:104" x14ac:dyDescent="0.2">
      <c r="A1" s="1" t="s">
        <v>35</v>
      </c>
      <c r="B1" s="1" t="s">
        <v>34</v>
      </c>
      <c r="C1" s="1" t="s">
        <v>1587</v>
      </c>
      <c r="D1" s="12" t="s">
        <v>8983</v>
      </c>
      <c r="E1" s="1" t="s">
        <v>1588</v>
      </c>
      <c r="F1" s="1" t="s">
        <v>1590</v>
      </c>
      <c r="G1" s="1" t="s">
        <v>1598</v>
      </c>
      <c r="M1" s="1" t="s">
        <v>869</v>
      </c>
      <c r="N1" s="1" t="s">
        <v>7736</v>
      </c>
      <c r="O1" s="1" t="s">
        <v>7735</v>
      </c>
      <c r="P1" s="1" t="s">
        <v>7734</v>
      </c>
      <c r="Q1" s="1" t="s">
        <v>7733</v>
      </c>
      <c r="R1" s="1" t="s">
        <v>7732</v>
      </c>
      <c r="S1" s="1" t="s">
        <v>7731</v>
      </c>
      <c r="T1" s="1" t="s">
        <v>7730</v>
      </c>
      <c r="U1" s="1" t="s">
        <v>7729</v>
      </c>
      <c r="V1" s="1" t="s">
        <v>870</v>
      </c>
      <c r="W1" s="1" t="s">
        <v>7728</v>
      </c>
      <c r="X1" s="1" t="s">
        <v>7727</v>
      </c>
      <c r="Y1" s="1" t="s">
        <v>7726</v>
      </c>
      <c r="Z1" s="1" t="s">
        <v>7725</v>
      </c>
      <c r="AA1" s="1" t="s">
        <v>7724</v>
      </c>
      <c r="AB1" s="1" t="s">
        <v>7723</v>
      </c>
      <c r="AC1" s="1" t="s">
        <v>7722</v>
      </c>
      <c r="AD1" s="1" t="s">
        <v>7721</v>
      </c>
      <c r="AE1" s="1" t="s">
        <v>7720</v>
      </c>
      <c r="AF1" s="1" t="s">
        <v>7719</v>
      </c>
      <c r="AG1" s="1" t="s">
        <v>7718</v>
      </c>
      <c r="AH1" s="1" t="s">
        <v>7717</v>
      </c>
      <c r="AI1" s="1" t="s">
        <v>7716</v>
      </c>
      <c r="AJ1" s="1" t="s">
        <v>7715</v>
      </c>
      <c r="AK1" s="1" t="s">
        <v>7714</v>
      </c>
      <c r="AL1" s="1" t="s">
        <v>7713</v>
      </c>
      <c r="AM1" s="1" t="s">
        <v>7712</v>
      </c>
      <c r="AN1" s="1" t="s">
        <v>7711</v>
      </c>
      <c r="AO1" s="1" t="s">
        <v>7710</v>
      </c>
      <c r="AP1" s="1" t="s">
        <v>7709</v>
      </c>
      <c r="AQ1" s="1" t="s">
        <v>7708</v>
      </c>
      <c r="AR1" s="1" t="s">
        <v>7707</v>
      </c>
      <c r="AS1" s="1" t="s">
        <v>7706</v>
      </c>
      <c r="AT1" s="1" t="s">
        <v>7705</v>
      </c>
      <c r="AU1" s="1" t="s">
        <v>7704</v>
      </c>
      <c r="AV1" s="1" t="s">
        <v>7703</v>
      </c>
      <c r="AW1" s="1" t="s">
        <v>7702</v>
      </c>
      <c r="AX1" s="1" t="s">
        <v>7701</v>
      </c>
      <c r="AY1" s="1" t="s">
        <v>7700</v>
      </c>
      <c r="AZ1" s="1" t="s">
        <v>7699</v>
      </c>
      <c r="BA1" s="1" t="s">
        <v>7698</v>
      </c>
      <c r="BB1" s="1" t="s">
        <v>7697</v>
      </c>
      <c r="BC1" s="1" t="s">
        <v>7696</v>
      </c>
      <c r="BD1" s="1" t="s">
        <v>7695</v>
      </c>
      <c r="BE1" s="1" t="s">
        <v>7694</v>
      </c>
      <c r="BF1" s="1" t="s">
        <v>7693</v>
      </c>
      <c r="BG1" s="1" t="s">
        <v>7692</v>
      </c>
      <c r="BH1" s="1" t="s">
        <v>7691</v>
      </c>
      <c r="BI1" s="1" t="s">
        <v>7690</v>
      </c>
      <c r="BJ1" s="1" t="s">
        <v>7689</v>
      </c>
      <c r="BK1" s="1" t="s">
        <v>7688</v>
      </c>
      <c r="BL1" s="1" t="s">
        <v>7687</v>
      </c>
      <c r="BM1" s="1" t="s">
        <v>7686</v>
      </c>
      <c r="BN1" s="1" t="s">
        <v>7685</v>
      </c>
      <c r="BO1" s="1" t="s">
        <v>7684</v>
      </c>
      <c r="BP1" s="1" t="s">
        <v>7683</v>
      </c>
      <c r="BQ1" s="1" t="s">
        <v>7682</v>
      </c>
      <c r="BR1" s="1" t="s">
        <v>7681</v>
      </c>
      <c r="BS1" s="1" t="s">
        <v>7680</v>
      </c>
      <c r="BT1" s="1" t="s">
        <v>7679</v>
      </c>
      <c r="BU1" s="1" t="s">
        <v>7678</v>
      </c>
      <c r="BV1" s="1" t="s">
        <v>7677</v>
      </c>
      <c r="BW1" s="1" t="s">
        <v>7676</v>
      </c>
      <c r="BX1" s="1" t="s">
        <v>7675</v>
      </c>
      <c r="BY1" s="1" t="s">
        <v>7674</v>
      </c>
      <c r="BZ1" s="1" t="s">
        <v>7673</v>
      </c>
      <c r="CA1" s="1" t="s">
        <v>7672</v>
      </c>
      <c r="CB1" s="1" t="s">
        <v>7671</v>
      </c>
      <c r="CC1" s="1" t="s">
        <v>7670</v>
      </c>
      <c r="CD1" s="1" t="s">
        <v>7669</v>
      </c>
      <c r="CE1" s="1" t="s">
        <v>7668</v>
      </c>
      <c r="CF1" s="1" t="s">
        <v>7667</v>
      </c>
      <c r="CG1" s="1" t="s">
        <v>7666</v>
      </c>
      <c r="CH1" s="1" t="s">
        <v>7665</v>
      </c>
      <c r="CI1" s="1" t="s">
        <v>7664</v>
      </c>
      <c r="CJ1" s="1" t="s">
        <v>7663</v>
      </c>
      <c r="CK1" s="1" t="s">
        <v>7662</v>
      </c>
      <c r="CL1" s="1" t="s">
        <v>7661</v>
      </c>
      <c r="CM1" s="1" t="s">
        <v>7660</v>
      </c>
      <c r="CN1" s="1" t="s">
        <v>7659</v>
      </c>
      <c r="CO1" s="1" t="s">
        <v>7658</v>
      </c>
      <c r="CP1" s="1" t="s">
        <v>7657</v>
      </c>
      <c r="CQ1" s="1" t="s">
        <v>7656</v>
      </c>
      <c r="CR1" s="1" t="s">
        <v>7655</v>
      </c>
      <c r="CS1" s="1" t="s">
        <v>7654</v>
      </c>
      <c r="CT1" s="1" t="s">
        <v>7653</v>
      </c>
      <c r="CU1" s="1" t="s">
        <v>7652</v>
      </c>
      <c r="CV1" s="1" t="s">
        <v>7651</v>
      </c>
      <c r="CW1" s="1" t="s">
        <v>7650</v>
      </c>
      <c r="CX1" s="1" t="s">
        <v>7649</v>
      </c>
      <c r="CY1" s="1" t="s">
        <v>7648</v>
      </c>
      <c r="CZ1" s="1" t="s">
        <v>7647</v>
      </c>
    </row>
    <row r="2" spans="1:104" x14ac:dyDescent="0.2">
      <c r="A2" s="1">
        <f t="shared" ref="A2:A16" si="0">IF(OR(AND(ISNUMBER(_xlfn.SINGLE(Measure)),_xlfn.SINGLE(Measure)&gt;0),ISNUMBER(SEARCH("+",_xlfn.SINGLE(Measure)))),IF(NOT(ISNUMBER(_xlfn.SINGLE(Measure))),1000*LEFT(_xlfn.SINGLE(Measure),SEARCH("+",_xlfn.SINGLE(Measure))-1)+MID(_xlfn.SINGLE(Measure),SEARCH("+",_xlfn.SINGLE(Measure))+1,3)+RIGHT(_xlfn.SINGLE(Measure),3),_xlfn.SINGLE(Measure)),"")</f>
        <v>989145.65</v>
      </c>
      <c r="C2" s="1" t="str">
        <f t="shared" ref="C2:C16" si="1">TypeCL</f>
        <v>UC</v>
      </c>
      <c r="D2" s="2" t="str">
        <f t="shared" ref="D2:D16" si="2">C2</f>
        <v>UC</v>
      </c>
      <c r="F2" s="1" t="str">
        <f>IF(_xlfn.SINGLE('~10 Other Crossings'!TypeCL)="WC","",_xlfn.CONCAT(UPPER(_xlfn.SINGLE(Description)),IF(ISBLANK(_xlfn.SINGLE(CrossingIdentifierDescription)),""," ["&amp;_xlfn.SINGLE(CrossingIdentifierDescription)&amp;"]")," (",_xlfn.SINGLE(PXID),")"))</f>
        <v>TELUS U/G FIBRE OPTIC COMMUNICATIONS CABLE (U4039.0)</v>
      </c>
      <c r="G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 s="1" t="s">
        <v>7646</v>
      </c>
      <c r="N2" s="1">
        <v>989145.65</v>
      </c>
      <c r="O2" s="1" t="s">
        <v>3028</v>
      </c>
      <c r="P2" s="1" t="s">
        <v>7645</v>
      </c>
      <c r="Q2" s="1" t="s">
        <v>7644</v>
      </c>
      <c r="R2" s="1" t="s">
        <v>7367</v>
      </c>
      <c r="S2" s="1" t="s">
        <v>3024</v>
      </c>
      <c r="T2" s="1" t="s">
        <v>3098</v>
      </c>
      <c r="U2" s="1" t="s">
        <v>3826</v>
      </c>
      <c r="V2" s="1" t="s">
        <v>4443</v>
      </c>
      <c r="W2" s="1" t="s">
        <v>3107</v>
      </c>
      <c r="Y2" s="1">
        <v>44476.726990740739</v>
      </c>
      <c r="Z2" s="1">
        <v>44645</v>
      </c>
      <c r="AA2" s="1">
        <v>401768</v>
      </c>
      <c r="AB2" s="1">
        <v>44648.866099537037</v>
      </c>
      <c r="AC2" s="1" t="s">
        <v>7643</v>
      </c>
      <c r="AD2" s="1" t="s">
        <v>3061</v>
      </c>
      <c r="AE2" s="1">
        <v>4039</v>
      </c>
      <c r="AF2" s="1">
        <v>0</v>
      </c>
      <c r="AH2" s="1" t="s">
        <v>3091</v>
      </c>
      <c r="AI2" s="1" t="s">
        <v>3016</v>
      </c>
      <c r="AJ2" s="1" t="s">
        <v>3091</v>
      </c>
      <c r="AK2" s="1" t="s">
        <v>3015</v>
      </c>
      <c r="AL2" s="1" t="s">
        <v>3014</v>
      </c>
      <c r="AM2" s="1" t="s">
        <v>3823</v>
      </c>
      <c r="AN2" s="1" t="s">
        <v>3012</v>
      </c>
      <c r="AS2" s="1" t="s">
        <v>3011</v>
      </c>
      <c r="AT2" s="1" t="s">
        <v>3011</v>
      </c>
      <c r="AX2" s="1" t="s">
        <v>7642</v>
      </c>
      <c r="AY2" s="1" t="s">
        <v>3000</v>
      </c>
      <c r="AZ2" s="1" t="s">
        <v>3010</v>
      </c>
      <c r="BA2" s="1">
        <v>643973.34994332003</v>
      </c>
      <c r="BB2" s="1">
        <v>5500533.9900130201</v>
      </c>
      <c r="BC2" s="1">
        <v>10</v>
      </c>
      <c r="BD2" s="1" t="s">
        <v>3593</v>
      </c>
      <c r="BE2" s="1">
        <v>992.29</v>
      </c>
      <c r="BN2" s="1" t="s">
        <v>3009</v>
      </c>
      <c r="BO2" s="1" t="s">
        <v>7416</v>
      </c>
      <c r="BP2" s="1" t="s">
        <v>1986</v>
      </c>
      <c r="BQ2" s="1" t="s">
        <v>3680</v>
      </c>
      <c r="BR2" s="1" t="s">
        <v>3086</v>
      </c>
      <c r="BS2" s="1" t="s">
        <v>7641</v>
      </c>
      <c r="BT2" s="1" t="s">
        <v>7640</v>
      </c>
      <c r="BV2" s="1" t="s">
        <v>3002</v>
      </c>
      <c r="BW2" s="1" t="s">
        <v>1973</v>
      </c>
      <c r="BX2" s="1" t="s">
        <v>3058</v>
      </c>
      <c r="BY2" s="1" t="s">
        <v>3000</v>
      </c>
      <c r="CB2" s="1" t="s">
        <v>3057</v>
      </c>
      <c r="CC2" s="1" t="s">
        <v>3056</v>
      </c>
      <c r="CD2" s="1" t="s">
        <v>3055</v>
      </c>
      <c r="CO2" s="1" t="s">
        <v>2996</v>
      </c>
      <c r="CP2" s="1" t="s">
        <v>7639</v>
      </c>
      <c r="CW2" s="1" t="s">
        <v>7638</v>
      </c>
      <c r="CX2" s="1" t="s">
        <v>7637</v>
      </c>
      <c r="CY2" s="1" t="s">
        <v>7636</v>
      </c>
      <c r="CZ2" s="1" t="s">
        <v>2969</v>
      </c>
    </row>
    <row r="3" spans="1:104" x14ac:dyDescent="0.2">
      <c r="A3" s="1">
        <f t="shared" si="0"/>
        <v>990203.03</v>
      </c>
      <c r="C3" s="1" t="str">
        <f t="shared" si="1"/>
        <v>UE</v>
      </c>
      <c r="D3" s="2" t="str">
        <f t="shared" si="2"/>
        <v>UE</v>
      </c>
      <c r="F3" s="1" t="str">
        <f>IF(_xlfn.SINGLE('~10 Other Crossings'!TypeCL)="WC","",_xlfn.CONCAT(UPPER(_xlfn.SINGLE(Description)),IF(ISBLANK(_xlfn.SINGLE(CrossingIdentifierDescription)),""," ["&amp;_xlfn.SINGLE(CrossingIdentifierDescription)&amp;"]")," (",_xlfn.SINGLE(PXID),")"))</f>
        <v>TELUS BURIED POWER CABLE (U7002.0)</v>
      </c>
      <c r="G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 s="1" t="s">
        <v>7635</v>
      </c>
      <c r="N3" s="1">
        <v>990203.03</v>
      </c>
      <c r="O3" s="1" t="s">
        <v>3028</v>
      </c>
      <c r="P3" s="1" t="s">
        <v>7634</v>
      </c>
      <c r="Q3" s="1" t="s">
        <v>7633</v>
      </c>
      <c r="R3" s="1" t="s">
        <v>7632</v>
      </c>
      <c r="S3" s="1" t="s">
        <v>3024</v>
      </c>
      <c r="T3" s="1" t="s">
        <v>3098</v>
      </c>
      <c r="U3" s="1" t="s">
        <v>3064</v>
      </c>
      <c r="V3" s="1" t="s">
        <v>7631</v>
      </c>
      <c r="W3" s="1" t="s">
        <v>3107</v>
      </c>
      <c r="Y3" s="1">
        <v>43999.776053240741</v>
      </c>
      <c r="Z3" s="1">
        <v>44645</v>
      </c>
      <c r="AA3" s="1">
        <v>401768</v>
      </c>
      <c r="AB3" s="1">
        <v>44648.866064814814</v>
      </c>
      <c r="AC3" s="1" t="s">
        <v>7630</v>
      </c>
      <c r="AD3" s="1" t="s">
        <v>3061</v>
      </c>
      <c r="AE3" s="1">
        <v>7002</v>
      </c>
      <c r="AF3" s="1">
        <v>0</v>
      </c>
      <c r="AI3" s="1" t="s">
        <v>3016</v>
      </c>
      <c r="AK3" s="1" t="s">
        <v>3015</v>
      </c>
      <c r="AL3" s="1" t="s">
        <v>3014</v>
      </c>
      <c r="AM3" s="1" t="s">
        <v>3059</v>
      </c>
      <c r="AN3" s="1" t="s">
        <v>3012</v>
      </c>
      <c r="AT3" s="1" t="s">
        <v>3011</v>
      </c>
      <c r="AY3" s="1" t="s">
        <v>3000</v>
      </c>
      <c r="AZ3" s="1" t="s">
        <v>3010</v>
      </c>
      <c r="BA3" s="1">
        <v>643321.73400000005</v>
      </c>
      <c r="BB3" s="1">
        <v>5499747.5970000001</v>
      </c>
      <c r="BC3" s="1">
        <v>10</v>
      </c>
      <c r="BN3" s="1" t="s">
        <v>3009</v>
      </c>
      <c r="BO3" s="1" t="s">
        <v>7416</v>
      </c>
      <c r="BP3" s="1" t="s">
        <v>1986</v>
      </c>
      <c r="BQ3" s="1" t="s">
        <v>3669</v>
      </c>
      <c r="BR3" s="1" t="s">
        <v>3005</v>
      </c>
      <c r="BS3" s="1" t="s">
        <v>7627</v>
      </c>
      <c r="BT3" s="1" t="s">
        <v>7626</v>
      </c>
      <c r="BV3" s="1" t="s">
        <v>3002</v>
      </c>
      <c r="BW3" s="1" t="s">
        <v>1973</v>
      </c>
      <c r="BX3" s="1" t="s">
        <v>3058</v>
      </c>
      <c r="BY3" s="1" t="s">
        <v>3000</v>
      </c>
      <c r="CB3" s="1" t="s">
        <v>3057</v>
      </c>
      <c r="CC3" s="1" t="s">
        <v>3056</v>
      </c>
      <c r="CD3" s="1" t="s">
        <v>3055</v>
      </c>
      <c r="CO3" s="1" t="s">
        <v>2996</v>
      </c>
      <c r="CP3" s="1" t="s">
        <v>7629</v>
      </c>
      <c r="CX3" s="1" t="s">
        <v>7628</v>
      </c>
      <c r="CZ3" s="1" t="s">
        <v>2961</v>
      </c>
    </row>
    <row r="4" spans="1:104" x14ac:dyDescent="0.2">
      <c r="A4" s="1">
        <f t="shared" si="0"/>
        <v>991120.23</v>
      </c>
      <c r="C4" s="1" t="str">
        <f t="shared" si="1"/>
        <v>RD</v>
      </c>
      <c r="D4" s="2" t="str">
        <f t="shared" si="2"/>
        <v>RD</v>
      </c>
      <c r="F4" s="1" t="str">
        <f>IF(_xlfn.SINGLE('~10 Other Crossings'!TypeCL)="WC","",_xlfn.CONCAT(UPPER(_xlfn.SINGLE(Description)),IF(ISBLANK(_xlfn.SINGLE(CrossingIdentifierDescription)),""," ["&amp;_xlfn.SINGLE(CrossingIdentifierDescription)&amp;"]")," (",_xlfn.SINGLE(PXID),")"))</f>
        <v>ROAD (T4017.2)</v>
      </c>
      <c r="G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 s="1" t="s">
        <v>7625</v>
      </c>
      <c r="N4" s="1">
        <v>991120.23</v>
      </c>
      <c r="O4" s="1" t="s">
        <v>3028</v>
      </c>
      <c r="P4" s="1" t="s">
        <v>7624</v>
      </c>
      <c r="Q4" s="1" t="s">
        <v>3348</v>
      </c>
      <c r="R4" s="1" t="s">
        <v>7367</v>
      </c>
      <c r="S4" s="1" t="s">
        <v>3024</v>
      </c>
      <c r="T4" s="1" t="s">
        <v>3098</v>
      </c>
      <c r="U4" s="1" t="s">
        <v>3045</v>
      </c>
      <c r="V4" s="1" t="s">
        <v>3045</v>
      </c>
      <c r="W4" s="1" t="s">
        <v>3315</v>
      </c>
      <c r="Y4" s="1">
        <v>43536.643009259256</v>
      </c>
      <c r="Z4" s="1">
        <v>44645</v>
      </c>
      <c r="AA4" s="1">
        <v>401768</v>
      </c>
      <c r="AB4" s="1">
        <v>44648.866030092591</v>
      </c>
      <c r="AC4" s="1" t="s">
        <v>7623</v>
      </c>
      <c r="AD4" s="1" t="s">
        <v>3046</v>
      </c>
      <c r="AE4" s="1">
        <v>4017</v>
      </c>
      <c r="AF4" s="1">
        <v>2</v>
      </c>
      <c r="AH4" s="1" t="s">
        <v>3091</v>
      </c>
      <c r="AI4" s="1" t="s">
        <v>3016</v>
      </c>
      <c r="AJ4" s="1" t="s">
        <v>3091</v>
      </c>
      <c r="AK4" s="1" t="s">
        <v>3044</v>
      </c>
      <c r="AL4" s="1" t="s">
        <v>3014</v>
      </c>
      <c r="AM4" s="1" t="s">
        <v>737</v>
      </c>
      <c r="AX4" s="1" t="s">
        <v>7622</v>
      </c>
      <c r="AY4" s="1" t="s">
        <v>3000</v>
      </c>
      <c r="AZ4" s="1" t="s">
        <v>3010</v>
      </c>
      <c r="BA4" s="1">
        <v>642575.81704365998</v>
      </c>
      <c r="BB4" s="1">
        <v>5499226.5934549496</v>
      </c>
      <c r="BC4" s="1">
        <v>10</v>
      </c>
      <c r="BD4" s="1" t="s">
        <v>3087</v>
      </c>
      <c r="BE4" s="1">
        <v>994.23</v>
      </c>
      <c r="BN4" s="1" t="s">
        <v>3009</v>
      </c>
      <c r="BO4" s="1" t="s">
        <v>7416</v>
      </c>
      <c r="BP4" s="1" t="s">
        <v>1986</v>
      </c>
      <c r="BQ4" s="1" t="s">
        <v>6067</v>
      </c>
      <c r="BR4" s="1" t="s">
        <v>3228</v>
      </c>
      <c r="BS4" s="1" t="s">
        <v>7618</v>
      </c>
      <c r="BT4" s="1" t="s">
        <v>7617</v>
      </c>
      <c r="BV4" s="1" t="s">
        <v>3002</v>
      </c>
      <c r="BW4" s="1" t="s">
        <v>1986</v>
      </c>
      <c r="BX4" s="1" t="s">
        <v>3311</v>
      </c>
      <c r="BY4" s="1" t="s">
        <v>3000</v>
      </c>
      <c r="CB4" s="1" t="s">
        <v>3292</v>
      </c>
      <c r="CC4" s="1" t="s">
        <v>3291</v>
      </c>
      <c r="CD4" s="1" t="s">
        <v>3055</v>
      </c>
      <c r="CO4" s="1" t="s">
        <v>3122</v>
      </c>
      <c r="CP4" s="1" t="s">
        <v>7621</v>
      </c>
      <c r="CW4" s="1" t="s">
        <v>7620</v>
      </c>
      <c r="CX4" s="1" t="s">
        <v>7619</v>
      </c>
      <c r="CY4" s="1" t="s">
        <v>7608</v>
      </c>
      <c r="CZ4" s="1" t="s">
        <v>2942</v>
      </c>
    </row>
    <row r="5" spans="1:104" x14ac:dyDescent="0.2">
      <c r="A5" s="1">
        <f t="shared" si="0"/>
        <v>992658.05</v>
      </c>
      <c r="C5" s="1" t="str">
        <f t="shared" si="1"/>
        <v>UC</v>
      </c>
      <c r="D5" s="2" t="str">
        <f t="shared" si="2"/>
        <v>UC</v>
      </c>
      <c r="F5" s="1" t="str">
        <f>IF(_xlfn.SINGLE('~10 Other Crossings'!TypeCL)="WC","",_xlfn.CONCAT(UPPER(_xlfn.SINGLE(Description)),IF(ISBLANK(_xlfn.SINGLE(CrossingIdentifierDescription)),""," ["&amp;_xlfn.SINGLE(CrossingIdentifierDescription)&amp;"]")," (",_xlfn.SINGLE(PXID),")"))</f>
        <v>TELUS U/G FIBRE OPTIC COMMUNICATIONS CABLE (U4040.1)</v>
      </c>
      <c r="G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 s="1" t="s">
        <v>7616</v>
      </c>
      <c r="N5" s="1">
        <v>992658.05</v>
      </c>
      <c r="O5" s="1" t="s">
        <v>3028</v>
      </c>
      <c r="P5" s="1" t="s">
        <v>7615</v>
      </c>
      <c r="Q5" s="1" t="s">
        <v>7614</v>
      </c>
      <c r="R5" s="1" t="s">
        <v>7367</v>
      </c>
      <c r="S5" s="1" t="s">
        <v>3024</v>
      </c>
      <c r="T5" s="1" t="s">
        <v>3098</v>
      </c>
      <c r="U5" s="1" t="s">
        <v>3826</v>
      </c>
      <c r="V5" s="1" t="s">
        <v>4443</v>
      </c>
      <c r="W5" s="1" t="s">
        <v>3107</v>
      </c>
      <c r="Y5" s="1">
        <v>43536.664247685185</v>
      </c>
      <c r="Z5" s="1">
        <v>44645</v>
      </c>
      <c r="AA5" s="1">
        <v>401768</v>
      </c>
      <c r="AB5" s="1">
        <v>44648.866030092591</v>
      </c>
      <c r="AC5" s="1" t="s">
        <v>7613</v>
      </c>
      <c r="AD5" s="1" t="s">
        <v>3061</v>
      </c>
      <c r="AE5" s="1">
        <v>4040</v>
      </c>
      <c r="AF5" s="1">
        <v>1</v>
      </c>
      <c r="AH5" s="1" t="s">
        <v>3091</v>
      </c>
      <c r="AI5" s="1" t="s">
        <v>3016</v>
      </c>
      <c r="AJ5" s="1" t="s">
        <v>3091</v>
      </c>
      <c r="AK5" s="1" t="s">
        <v>3015</v>
      </c>
      <c r="AL5" s="1" t="s">
        <v>3014</v>
      </c>
      <c r="AM5" s="1" t="s">
        <v>3823</v>
      </c>
      <c r="AN5" s="1" t="s">
        <v>3012</v>
      </c>
      <c r="AS5" s="1" t="s">
        <v>3011</v>
      </c>
      <c r="AT5" s="1" t="s">
        <v>3011</v>
      </c>
      <c r="AX5" s="1" t="s">
        <v>7612</v>
      </c>
      <c r="AY5" s="1" t="s">
        <v>3000</v>
      </c>
      <c r="AZ5" s="1" t="s">
        <v>3010</v>
      </c>
      <c r="BA5" s="1">
        <v>641365.98913730006</v>
      </c>
      <c r="BB5" s="1">
        <v>5498322.5407228004</v>
      </c>
      <c r="BC5" s="1">
        <v>10</v>
      </c>
      <c r="BD5" s="1" t="s">
        <v>3593</v>
      </c>
      <c r="BE5" s="1">
        <v>995.74</v>
      </c>
      <c r="BN5" s="1" t="s">
        <v>3009</v>
      </c>
      <c r="BO5" s="1" t="s">
        <v>7416</v>
      </c>
      <c r="BP5" s="1" t="s">
        <v>1986</v>
      </c>
      <c r="BQ5" s="1" t="s">
        <v>3633</v>
      </c>
      <c r="BR5" s="1" t="s">
        <v>3086</v>
      </c>
      <c r="BS5" s="1" t="s">
        <v>7513</v>
      </c>
      <c r="BT5" s="1" t="s">
        <v>7512</v>
      </c>
      <c r="BV5" s="1" t="s">
        <v>3002</v>
      </c>
      <c r="BW5" s="1" t="s">
        <v>1973</v>
      </c>
      <c r="BX5" s="1" t="s">
        <v>3058</v>
      </c>
      <c r="BY5" s="1" t="s">
        <v>3000</v>
      </c>
      <c r="CB5" s="1" t="s">
        <v>3057</v>
      </c>
      <c r="CC5" s="1" t="s">
        <v>3056</v>
      </c>
      <c r="CD5" s="1" t="s">
        <v>3055</v>
      </c>
      <c r="CO5" s="1" t="s">
        <v>2996</v>
      </c>
      <c r="CP5" s="1" t="s">
        <v>7611</v>
      </c>
      <c r="CW5" s="1" t="s">
        <v>7610</v>
      </c>
      <c r="CX5" s="1" t="s">
        <v>7609</v>
      </c>
      <c r="CY5" s="1" t="s">
        <v>7608</v>
      </c>
      <c r="CZ5" s="1" t="s">
        <v>2917</v>
      </c>
    </row>
    <row r="6" spans="1:104" x14ac:dyDescent="0.2">
      <c r="A6" s="1">
        <f t="shared" si="0"/>
        <v>994316.93</v>
      </c>
      <c r="C6" s="1" t="str">
        <f t="shared" si="1"/>
        <v>OE</v>
      </c>
      <c r="D6" s="2" t="str">
        <f t="shared" si="2"/>
        <v>OE</v>
      </c>
      <c r="F6" s="1" t="str">
        <f>IF(_xlfn.SINGLE('~10 Other Crossings'!TypeCL)="WC","",_xlfn.CONCAT(UPPER(_xlfn.SINGLE(Description)),IF(ISBLANK(_xlfn.SINGLE(CrossingIdentifierDescription)),""," ["&amp;_xlfn.SINGLE(CrossingIdentifierDescription)&amp;"]")," (",_xlfn.SINGLE(PXID),")"))</f>
        <v>BC HYDRO O/H DISTRIBUTION [DISTRIBUTION] (U4849.0)</v>
      </c>
      <c r="G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 s="1" t="s">
        <v>7607</v>
      </c>
      <c r="N6" s="1">
        <v>994316.93</v>
      </c>
      <c r="O6" s="1" t="s">
        <v>3028</v>
      </c>
      <c r="P6" s="1" t="s">
        <v>7606</v>
      </c>
      <c r="Q6" s="1" t="s">
        <v>7605</v>
      </c>
      <c r="R6" s="1" t="s">
        <v>7367</v>
      </c>
      <c r="S6" s="1" t="s">
        <v>3024</v>
      </c>
      <c r="T6" s="1" t="s">
        <v>3098</v>
      </c>
      <c r="U6" s="1" t="s">
        <v>3097</v>
      </c>
      <c r="V6" s="1" t="s">
        <v>3096</v>
      </c>
      <c r="W6" s="1" t="s">
        <v>3095</v>
      </c>
      <c r="Y6" s="1">
        <v>43553.936874999999</v>
      </c>
      <c r="Z6" s="1">
        <v>44645</v>
      </c>
      <c r="AA6" s="1">
        <v>401768</v>
      </c>
      <c r="AB6" s="1">
        <v>44648.866041666668</v>
      </c>
      <c r="AC6" s="1" t="s">
        <v>7604</v>
      </c>
      <c r="AD6" s="1" t="s">
        <v>3061</v>
      </c>
      <c r="AE6" s="1">
        <v>4849</v>
      </c>
      <c r="AF6" s="1">
        <v>0</v>
      </c>
      <c r="AG6" s="1" t="s">
        <v>3093</v>
      </c>
      <c r="AI6" s="1" t="s">
        <v>3092</v>
      </c>
      <c r="AK6" s="1" t="s">
        <v>3015</v>
      </c>
      <c r="AL6" s="1" t="s">
        <v>3014</v>
      </c>
      <c r="AM6" s="1" t="s">
        <v>3090</v>
      </c>
      <c r="AS6" s="1" t="s">
        <v>3011</v>
      </c>
      <c r="AT6" s="1" t="s">
        <v>1022</v>
      </c>
      <c r="AY6" s="1" t="s">
        <v>3000</v>
      </c>
      <c r="AZ6" s="1" t="s">
        <v>3010</v>
      </c>
      <c r="BA6" s="1">
        <v>640165.39949916</v>
      </c>
      <c r="BB6" s="1">
        <v>5497190.5848896299</v>
      </c>
      <c r="BC6" s="1">
        <v>10</v>
      </c>
      <c r="BN6" s="1" t="s">
        <v>3009</v>
      </c>
      <c r="BO6" s="1" t="s">
        <v>7416</v>
      </c>
      <c r="BP6" s="1" t="s">
        <v>1986</v>
      </c>
      <c r="BQ6" s="1" t="s">
        <v>4317</v>
      </c>
      <c r="BR6" s="1" t="s">
        <v>3228</v>
      </c>
      <c r="BS6" s="1" t="s">
        <v>7513</v>
      </c>
      <c r="BT6" s="1" t="s">
        <v>7512</v>
      </c>
      <c r="BV6" s="1" t="s">
        <v>3002</v>
      </c>
      <c r="BW6" s="1" t="s">
        <v>1022</v>
      </c>
      <c r="BX6" s="1" t="s">
        <v>3199</v>
      </c>
      <c r="BY6" s="1" t="s">
        <v>3000</v>
      </c>
      <c r="CB6" s="1" t="s">
        <v>3198</v>
      </c>
      <c r="CC6" s="1" t="s">
        <v>3197</v>
      </c>
      <c r="CD6" s="1" t="s">
        <v>3040</v>
      </c>
      <c r="CO6" s="1" t="s">
        <v>2996</v>
      </c>
      <c r="CP6" s="1" t="s">
        <v>7603</v>
      </c>
      <c r="CX6" s="1" t="s">
        <v>7602</v>
      </c>
      <c r="CY6" s="1" t="s">
        <v>7590</v>
      </c>
      <c r="CZ6" s="1" t="s">
        <v>2906</v>
      </c>
    </row>
    <row r="7" spans="1:104" x14ac:dyDescent="0.2">
      <c r="A7" s="1">
        <f t="shared" si="0"/>
        <v>994321.64</v>
      </c>
      <c r="C7" s="1" t="str">
        <f t="shared" si="1"/>
        <v>RD</v>
      </c>
      <c r="D7" s="2" t="str">
        <f t="shared" si="2"/>
        <v>RD</v>
      </c>
      <c r="F7" s="1" t="str">
        <f>IF(_xlfn.SINGLE('~10 Other Crossings'!TypeCL)="WC","",_xlfn.CONCAT(UPPER(_xlfn.SINGLE(Description)),IF(ISBLANK(_xlfn.SINGLE(CrossingIdentifierDescription)),""," ["&amp;_xlfn.SINGLE(CrossingIdentifierDescription)&amp;"]")," (",_xlfn.SINGLE(PXID),")"))</f>
        <v>FALLSLAKE RD (T4018.2)</v>
      </c>
      <c r="G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7" s="1" t="s">
        <v>7601</v>
      </c>
      <c r="N7" s="1">
        <v>994321.64</v>
      </c>
      <c r="O7" s="1" t="s">
        <v>3028</v>
      </c>
      <c r="P7" s="1" t="s">
        <v>7600</v>
      </c>
      <c r="Q7" s="1" t="s">
        <v>7599</v>
      </c>
      <c r="R7" s="1" t="s">
        <v>7367</v>
      </c>
      <c r="S7" s="1" t="s">
        <v>3024</v>
      </c>
      <c r="T7" s="1" t="s">
        <v>3098</v>
      </c>
      <c r="U7" s="1" t="s">
        <v>3045</v>
      </c>
      <c r="V7" s="1" t="s">
        <v>7598</v>
      </c>
      <c r="W7" s="1" t="s">
        <v>7597</v>
      </c>
      <c r="Y7" s="1">
        <v>43536.678287037037</v>
      </c>
      <c r="Z7" s="1">
        <v>44645</v>
      </c>
      <c r="AA7" s="1">
        <v>401768</v>
      </c>
      <c r="AB7" s="1">
        <v>44648.866030092591</v>
      </c>
      <c r="AC7" s="1" t="s">
        <v>7596</v>
      </c>
      <c r="AD7" s="1" t="s">
        <v>3046</v>
      </c>
      <c r="AE7" s="1">
        <v>4018</v>
      </c>
      <c r="AF7" s="1">
        <v>2</v>
      </c>
      <c r="AH7" s="1" t="s">
        <v>3091</v>
      </c>
      <c r="AI7" s="1" t="s">
        <v>3092</v>
      </c>
      <c r="AJ7" s="1" t="s">
        <v>3091</v>
      </c>
      <c r="AK7" s="1" t="s">
        <v>3044</v>
      </c>
      <c r="AL7" s="1" t="s">
        <v>3014</v>
      </c>
      <c r="AM7" s="1" t="s">
        <v>737</v>
      </c>
      <c r="AX7" s="1" t="s">
        <v>7595</v>
      </c>
      <c r="AY7" s="1" t="s">
        <v>3000</v>
      </c>
      <c r="AZ7" s="1" t="s">
        <v>3010</v>
      </c>
      <c r="BA7" s="1">
        <v>640163.54688268004</v>
      </c>
      <c r="BB7" s="1">
        <v>5497186.25453497</v>
      </c>
      <c r="BC7" s="1">
        <v>10</v>
      </c>
      <c r="BD7" s="1" t="s">
        <v>3593</v>
      </c>
      <c r="BE7" s="1">
        <v>997.42</v>
      </c>
      <c r="BN7" s="1" t="s">
        <v>3009</v>
      </c>
      <c r="BO7" s="1" t="s">
        <v>7416</v>
      </c>
      <c r="BP7" s="1" t="s">
        <v>1986</v>
      </c>
      <c r="BQ7" s="1" t="s">
        <v>4317</v>
      </c>
      <c r="BR7" s="1" t="s">
        <v>3228</v>
      </c>
      <c r="BS7" s="1" t="s">
        <v>7513</v>
      </c>
      <c r="BT7" s="1" t="s">
        <v>7512</v>
      </c>
      <c r="BV7" s="1" t="s">
        <v>3002</v>
      </c>
      <c r="BW7" s="1" t="s">
        <v>2036</v>
      </c>
      <c r="BX7" s="1" t="s">
        <v>4252</v>
      </c>
      <c r="BY7" s="1" t="s">
        <v>3000</v>
      </c>
      <c r="CB7" s="1" t="s">
        <v>4251</v>
      </c>
      <c r="CC7" s="1" t="s">
        <v>4250</v>
      </c>
      <c r="CD7" s="1" t="s">
        <v>2997</v>
      </c>
      <c r="CO7" s="1" t="s">
        <v>3122</v>
      </c>
      <c r="CP7" s="1" t="s">
        <v>7594</v>
      </c>
      <c r="CW7" s="1" t="s">
        <v>7593</v>
      </c>
      <c r="CX7" s="1" t="s">
        <v>7592</v>
      </c>
      <c r="CY7" s="1" t="s">
        <v>7590</v>
      </c>
      <c r="CZ7" s="1" t="s">
        <v>7591</v>
      </c>
    </row>
    <row r="8" spans="1:104" x14ac:dyDescent="0.2">
      <c r="A8" s="1">
        <f t="shared" si="0"/>
        <v>997592.59</v>
      </c>
      <c r="C8" s="1" t="str">
        <f t="shared" si="1"/>
        <v>OC</v>
      </c>
      <c r="D8" s="2" t="str">
        <f t="shared" si="2"/>
        <v>OC</v>
      </c>
      <c r="F8" s="1" t="str">
        <f>IF(_xlfn.SINGLE('~10 Other Crossings'!TypeCL)="WC","",_xlfn.CONCAT(UPPER(_xlfn.SINGLE(Description)),IF(ISBLANK(_xlfn.SINGLE(CrossingIdentifierDescription)),""," ["&amp;_xlfn.SINGLE(CrossingIdentifierDescription)&amp;"]")," (",_xlfn.SINGLE(PXID),")"))</f>
        <v>TELUS O/H COMMUNICATIONS CABLE [O/H COMMUNICATIONS CABLE] (U5187.0)</v>
      </c>
      <c r="G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01-13283-M002-XH0305001 - Goalposts Required</v>
      </c>
      <c r="M8" s="1" t="s">
        <v>7589</v>
      </c>
      <c r="N8" s="1">
        <v>997592.59</v>
      </c>
      <c r="O8" s="1" t="s">
        <v>3028</v>
      </c>
      <c r="P8" s="1" t="s">
        <v>7588</v>
      </c>
      <c r="Q8" s="1" t="s">
        <v>7587</v>
      </c>
      <c r="R8" s="1" t="s">
        <v>7367</v>
      </c>
      <c r="S8" s="1" t="s">
        <v>3024</v>
      </c>
      <c r="T8" s="1" t="s">
        <v>3098</v>
      </c>
      <c r="U8" s="1" t="s">
        <v>3109</v>
      </c>
      <c r="V8" s="1" t="s">
        <v>3108</v>
      </c>
      <c r="W8" s="1" t="s">
        <v>3107</v>
      </c>
      <c r="Y8" s="1">
        <v>43588.815474537034</v>
      </c>
      <c r="Z8" s="1">
        <v>44645</v>
      </c>
      <c r="AA8" s="1">
        <v>401768</v>
      </c>
      <c r="AB8" s="1">
        <v>44648.866041666668</v>
      </c>
      <c r="AC8" s="1" t="s">
        <v>7586</v>
      </c>
      <c r="AD8" s="1" t="s">
        <v>3061</v>
      </c>
      <c r="AE8" s="1">
        <v>5187</v>
      </c>
      <c r="AF8" s="1">
        <v>0</v>
      </c>
      <c r="AG8" s="1" t="s">
        <v>3105</v>
      </c>
      <c r="AH8" s="1" t="s">
        <v>3091</v>
      </c>
      <c r="AI8" s="1" t="s">
        <v>3016</v>
      </c>
      <c r="AJ8" s="1" t="s">
        <v>3091</v>
      </c>
      <c r="AK8" s="1" t="s">
        <v>3015</v>
      </c>
      <c r="AL8" s="1" t="s">
        <v>3014</v>
      </c>
      <c r="AM8" s="1" t="s">
        <v>3104</v>
      </c>
      <c r="AS8" s="1" t="s">
        <v>3011</v>
      </c>
      <c r="AT8" s="1" t="s">
        <v>1022</v>
      </c>
      <c r="AX8" s="1" t="s">
        <v>7579</v>
      </c>
      <c r="AY8" s="1" t="s">
        <v>3088</v>
      </c>
      <c r="AZ8" s="1" t="s">
        <v>3010</v>
      </c>
      <c r="BA8" s="1">
        <v>637823.05001623998</v>
      </c>
      <c r="BB8" s="1">
        <v>5495045.8500137096</v>
      </c>
      <c r="BC8" s="1">
        <v>10</v>
      </c>
      <c r="BD8" s="1" t="s">
        <v>3593</v>
      </c>
      <c r="BE8" s="1">
        <v>1000.66</v>
      </c>
      <c r="BG8" s="1">
        <v>41935</v>
      </c>
      <c r="BN8" s="1" t="s">
        <v>3009</v>
      </c>
      <c r="BO8" s="1" t="s">
        <v>7416</v>
      </c>
      <c r="BP8" s="1" t="s">
        <v>1986</v>
      </c>
      <c r="BQ8" s="1" t="s">
        <v>4101</v>
      </c>
      <c r="BR8" s="1" t="s">
        <v>3005</v>
      </c>
      <c r="BV8" s="1" t="s">
        <v>3002</v>
      </c>
      <c r="BX8" s="1" t="s">
        <v>7535</v>
      </c>
      <c r="BY8" s="1" t="s">
        <v>3000</v>
      </c>
      <c r="CB8" s="1" t="s">
        <v>7534</v>
      </c>
      <c r="CC8" s="1" t="s">
        <v>7533</v>
      </c>
      <c r="CD8" s="1" t="s">
        <v>3258</v>
      </c>
      <c r="CO8" s="1" t="s">
        <v>3323</v>
      </c>
      <c r="CP8" s="1" t="s">
        <v>7585</v>
      </c>
      <c r="CW8" s="1" t="s">
        <v>7577</v>
      </c>
      <c r="CX8" s="1" t="s">
        <v>7576</v>
      </c>
      <c r="CY8" s="1" t="s">
        <v>7529</v>
      </c>
      <c r="CZ8" s="1" t="s">
        <v>7584</v>
      </c>
    </row>
    <row r="9" spans="1:104" x14ac:dyDescent="0.2">
      <c r="A9" s="1">
        <f t="shared" si="0"/>
        <v>997592.59</v>
      </c>
      <c r="C9" s="1" t="str">
        <f t="shared" si="1"/>
        <v>OE</v>
      </c>
      <c r="D9" s="2" t="str">
        <f t="shared" si="2"/>
        <v>OE</v>
      </c>
      <c r="F9" s="1" t="str">
        <f>IF(_xlfn.SINGLE('~10 Other Crossings'!TypeCL)="WC","",_xlfn.CONCAT(UPPER(_xlfn.SINGLE(Description)),IF(ISBLANK(_xlfn.SINGLE(CrossingIdentifierDescription)),""," ["&amp;_xlfn.SINGLE(CrossingIdentifierDescription)&amp;"]")," (",_xlfn.SINGLE(PXID),")"))</f>
        <v>BC HYDRO O/H DISTRIBUTION [DISTRIBUTION] (U4041.2)</v>
      </c>
      <c r="G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01-13283-M002-XH0305001 - Goalposts Required</v>
      </c>
      <c r="M9" s="1" t="s">
        <v>7583</v>
      </c>
      <c r="N9" s="1">
        <v>997592.59</v>
      </c>
      <c r="O9" s="1" t="s">
        <v>3028</v>
      </c>
      <c r="P9" s="1" t="s">
        <v>7582</v>
      </c>
      <c r="Q9" s="1" t="s">
        <v>7581</v>
      </c>
      <c r="R9" s="1" t="s">
        <v>7367</v>
      </c>
      <c r="S9" s="1" t="s">
        <v>3024</v>
      </c>
      <c r="T9" s="1" t="s">
        <v>3098</v>
      </c>
      <c r="U9" s="1" t="s">
        <v>3097</v>
      </c>
      <c r="V9" s="1" t="s">
        <v>3096</v>
      </c>
      <c r="W9" s="1" t="s">
        <v>3095</v>
      </c>
      <c r="Y9" s="1">
        <v>43588.815474537034</v>
      </c>
      <c r="Z9" s="1">
        <v>44645</v>
      </c>
      <c r="AA9" s="1">
        <v>401768</v>
      </c>
      <c r="AB9" s="1">
        <v>44648.866041666668</v>
      </c>
      <c r="AC9" s="1" t="s">
        <v>7580</v>
      </c>
      <c r="AD9" s="1" t="s">
        <v>3061</v>
      </c>
      <c r="AE9" s="1">
        <v>4041</v>
      </c>
      <c r="AF9" s="1">
        <v>2</v>
      </c>
      <c r="AG9" s="1" t="s">
        <v>3093</v>
      </c>
      <c r="AH9" s="1" t="s">
        <v>3091</v>
      </c>
      <c r="AI9" s="1" t="s">
        <v>3016</v>
      </c>
      <c r="AJ9" s="1" t="s">
        <v>3091</v>
      </c>
      <c r="AK9" s="1" t="s">
        <v>3015</v>
      </c>
      <c r="AL9" s="1" t="s">
        <v>3014</v>
      </c>
      <c r="AM9" s="1" t="s">
        <v>3090</v>
      </c>
      <c r="AS9" s="1" t="s">
        <v>3011</v>
      </c>
      <c r="AT9" s="1" t="s">
        <v>1022</v>
      </c>
      <c r="AX9" s="1" t="s">
        <v>7579</v>
      </c>
      <c r="AY9" s="1" t="s">
        <v>3088</v>
      </c>
      <c r="AZ9" s="1" t="s">
        <v>3010</v>
      </c>
      <c r="BA9" s="1">
        <v>637823.05001623998</v>
      </c>
      <c r="BB9" s="1">
        <v>5495045.8500137096</v>
      </c>
      <c r="BC9" s="1">
        <v>10</v>
      </c>
      <c r="BD9" s="1" t="s">
        <v>3593</v>
      </c>
      <c r="BE9" s="1">
        <v>1000.66</v>
      </c>
      <c r="BG9" s="1">
        <v>41935</v>
      </c>
      <c r="BN9" s="1" t="s">
        <v>3009</v>
      </c>
      <c r="BO9" s="1" t="s">
        <v>7416</v>
      </c>
      <c r="BP9" s="1" t="s">
        <v>1986</v>
      </c>
      <c r="BQ9" s="1" t="s">
        <v>4101</v>
      </c>
      <c r="BR9" s="1" t="s">
        <v>3005</v>
      </c>
      <c r="BV9" s="1" t="s">
        <v>3002</v>
      </c>
      <c r="BX9" s="1" t="s">
        <v>7535</v>
      </c>
      <c r="BY9" s="1" t="s">
        <v>3000</v>
      </c>
      <c r="CB9" s="1" t="s">
        <v>7534</v>
      </c>
      <c r="CC9" s="1" t="s">
        <v>7533</v>
      </c>
      <c r="CD9" s="1" t="s">
        <v>3258</v>
      </c>
      <c r="CO9" s="1" t="s">
        <v>3323</v>
      </c>
      <c r="CP9" s="1" t="s">
        <v>7578</v>
      </c>
      <c r="CW9" s="1" t="s">
        <v>7577</v>
      </c>
      <c r="CX9" s="1" t="s">
        <v>7576</v>
      </c>
      <c r="CY9" s="1" t="s">
        <v>7529</v>
      </c>
      <c r="CZ9" s="1" t="s">
        <v>7547</v>
      </c>
    </row>
    <row r="10" spans="1:104" x14ac:dyDescent="0.2">
      <c r="A10" s="1">
        <f t="shared" si="0"/>
        <v>997625.63</v>
      </c>
      <c r="C10" s="1" t="str">
        <f t="shared" si="1"/>
        <v>UE</v>
      </c>
      <c r="D10" s="2" t="str">
        <f t="shared" si="2"/>
        <v>UE</v>
      </c>
      <c r="F10" s="1" t="str">
        <f>IF(_xlfn.SINGLE('~10 Other Crossings'!TypeCL)="WC","",_xlfn.CONCAT(UPPER(_xlfn.SINGLE(Description)),IF(ISBLANK(_xlfn.SINGLE(CrossingIdentifierDescription)),""," ["&amp;_xlfn.SINGLE(CrossingIdentifierDescription)&amp;"]")," (",_xlfn.SINGLE(PXID),")"))</f>
        <v>MOTI U/G POWER CABLE [U/G POWER CABLE] (U4663.0)</v>
      </c>
      <c r="G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0" s="1" t="s">
        <v>7575</v>
      </c>
      <c r="N10" s="1">
        <v>997625.63</v>
      </c>
      <c r="O10" s="1" t="s">
        <v>3028</v>
      </c>
      <c r="P10" s="1" t="s">
        <v>7546</v>
      </c>
      <c r="Q10" s="1" t="s">
        <v>7545</v>
      </c>
      <c r="R10" s="1" t="s">
        <v>7367</v>
      </c>
      <c r="S10" s="1" t="s">
        <v>3024</v>
      </c>
      <c r="T10" s="1" t="s">
        <v>3098</v>
      </c>
      <c r="U10" s="1" t="s">
        <v>3064</v>
      </c>
      <c r="V10" s="1" t="s">
        <v>7544</v>
      </c>
      <c r="W10" s="1" t="s">
        <v>3127</v>
      </c>
      <c r="Y10" s="1">
        <v>43536.792905092596</v>
      </c>
      <c r="Z10" s="1">
        <v>44645</v>
      </c>
      <c r="AA10" s="1">
        <v>401768</v>
      </c>
      <c r="AB10" s="1">
        <v>44648.866030092591</v>
      </c>
      <c r="AC10" s="1" t="s">
        <v>7574</v>
      </c>
      <c r="AD10" s="1" t="s">
        <v>3061</v>
      </c>
      <c r="AE10" s="1">
        <v>4663</v>
      </c>
      <c r="AF10" s="1">
        <v>0</v>
      </c>
      <c r="AG10" s="1" t="s">
        <v>6652</v>
      </c>
      <c r="AI10" s="1" t="s">
        <v>3092</v>
      </c>
      <c r="AK10" s="1" t="s">
        <v>3015</v>
      </c>
      <c r="AL10" s="1" t="s">
        <v>3014</v>
      </c>
      <c r="AM10" s="1" t="s">
        <v>3059</v>
      </c>
      <c r="AN10" s="1" t="s">
        <v>3012</v>
      </c>
      <c r="AS10" s="1" t="s">
        <v>3011</v>
      </c>
      <c r="AT10" s="1" t="s">
        <v>3011</v>
      </c>
      <c r="AY10" s="1" t="s">
        <v>3088</v>
      </c>
      <c r="AZ10" s="1" t="s">
        <v>3010</v>
      </c>
      <c r="BA10" s="1">
        <v>637804.83161810995</v>
      </c>
      <c r="BB10" s="1">
        <v>5495018.2882395303</v>
      </c>
      <c r="BC10" s="1">
        <v>10</v>
      </c>
      <c r="BN10" s="1" t="s">
        <v>3009</v>
      </c>
      <c r="BO10" s="1" t="s">
        <v>7416</v>
      </c>
      <c r="BP10" s="1" t="s">
        <v>1986</v>
      </c>
      <c r="BQ10" s="1" t="s">
        <v>4101</v>
      </c>
      <c r="BR10" s="1" t="s">
        <v>3005</v>
      </c>
      <c r="BV10" s="1" t="s">
        <v>3002</v>
      </c>
      <c r="BX10" s="1" t="s">
        <v>7535</v>
      </c>
      <c r="BY10" s="1" t="s">
        <v>3000</v>
      </c>
      <c r="CB10" s="1" t="s">
        <v>7534</v>
      </c>
      <c r="CC10" s="1" t="s">
        <v>7533</v>
      </c>
      <c r="CD10" s="1" t="s">
        <v>3258</v>
      </c>
      <c r="CO10" s="1" t="s">
        <v>3122</v>
      </c>
      <c r="CP10" s="1" t="s">
        <v>7573</v>
      </c>
      <c r="CX10" s="1" t="s">
        <v>7541</v>
      </c>
      <c r="CY10" s="1" t="s">
        <v>7529</v>
      </c>
      <c r="CZ10" s="1" t="s">
        <v>7572</v>
      </c>
    </row>
    <row r="11" spans="1:104" x14ac:dyDescent="0.2">
      <c r="A11" s="1">
        <f t="shared" si="0"/>
        <v>997629.78</v>
      </c>
      <c r="C11" s="1" t="str">
        <f t="shared" si="1"/>
        <v>HW</v>
      </c>
      <c r="D11" s="2" t="str">
        <f t="shared" si="2"/>
        <v>HW</v>
      </c>
      <c r="F11" s="1" t="str">
        <f>IF(_xlfn.SINGLE('~10 Other Crossings'!TypeCL)="WC","",_xlfn.CONCAT(UPPER(_xlfn.SINGLE(Description)),IF(ISBLANK(_xlfn.SINGLE(CrossingIdentifierDescription)),""," ["&amp;_xlfn.SINGLE(CrossingIdentifierDescription)&amp;"]")," (",_xlfn.SINGLE(PXID),")"))</f>
        <v>HIGHWAY RAMP [LKI Segment: 2005] (T4019.3)</v>
      </c>
      <c r="G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1" s="1" t="s">
        <v>7571</v>
      </c>
      <c r="N11" s="1">
        <v>997629.78</v>
      </c>
      <c r="O11" s="1" t="s">
        <v>3028</v>
      </c>
      <c r="P11" s="1" t="s">
        <v>7555</v>
      </c>
      <c r="Q11" s="1" t="s">
        <v>7554</v>
      </c>
      <c r="R11" s="1" t="s">
        <v>7367</v>
      </c>
      <c r="S11" s="1" t="s">
        <v>3024</v>
      </c>
      <c r="T11" s="1" t="s">
        <v>3098</v>
      </c>
      <c r="U11" s="1" t="s">
        <v>4476</v>
      </c>
      <c r="V11" s="1" t="s">
        <v>7553</v>
      </c>
      <c r="W11" s="1" t="s">
        <v>3127</v>
      </c>
      <c r="Y11" s="1">
        <v>43584.741469907407</v>
      </c>
      <c r="Z11" s="1">
        <v>44645</v>
      </c>
      <c r="AA11" s="1">
        <v>401768</v>
      </c>
      <c r="AB11" s="1">
        <v>44648.866041666668</v>
      </c>
      <c r="AC11" s="1" t="s">
        <v>7570</v>
      </c>
      <c r="AD11" s="1" t="s">
        <v>3046</v>
      </c>
      <c r="AE11" s="1">
        <v>4019</v>
      </c>
      <c r="AF11" s="1">
        <v>3</v>
      </c>
      <c r="AG11" s="1" t="s">
        <v>6470</v>
      </c>
      <c r="AH11" s="1" t="s">
        <v>3138</v>
      </c>
      <c r="AI11" s="1" t="s">
        <v>3092</v>
      </c>
      <c r="AJ11" s="1" t="s">
        <v>3091</v>
      </c>
      <c r="AK11" s="1" t="s">
        <v>3044</v>
      </c>
      <c r="AL11" s="1" t="s">
        <v>3014</v>
      </c>
      <c r="AM11" s="1" t="s">
        <v>4473</v>
      </c>
      <c r="AP11" s="1">
        <v>42</v>
      </c>
      <c r="AX11" s="1" t="s">
        <v>7569</v>
      </c>
      <c r="AY11" s="1" t="s">
        <v>3088</v>
      </c>
      <c r="AZ11" s="1" t="s">
        <v>3010</v>
      </c>
      <c r="BA11" s="1">
        <v>637802.52999396995</v>
      </c>
      <c r="BB11" s="1">
        <v>5495014.8400144596</v>
      </c>
      <c r="BC11" s="1">
        <v>10</v>
      </c>
      <c r="BD11" s="1" t="s">
        <v>3593</v>
      </c>
      <c r="BE11" s="1">
        <v>1000.71</v>
      </c>
      <c r="BG11" s="1">
        <v>41934</v>
      </c>
      <c r="BN11" s="1" t="s">
        <v>3009</v>
      </c>
      <c r="BO11" s="1" t="s">
        <v>7416</v>
      </c>
      <c r="BP11" s="1" t="s">
        <v>1986</v>
      </c>
      <c r="BQ11" s="1" t="s">
        <v>4101</v>
      </c>
      <c r="BR11" s="1" t="s">
        <v>3005</v>
      </c>
      <c r="BV11" s="1" t="s">
        <v>3002</v>
      </c>
      <c r="BX11" s="1" t="s">
        <v>7535</v>
      </c>
      <c r="BY11" s="1" t="s">
        <v>3000</v>
      </c>
      <c r="CB11" s="1" t="s">
        <v>7534</v>
      </c>
      <c r="CC11" s="1" t="s">
        <v>7533</v>
      </c>
      <c r="CD11" s="1" t="s">
        <v>3258</v>
      </c>
      <c r="CO11" s="1" t="s">
        <v>3122</v>
      </c>
      <c r="CP11" s="1" t="s">
        <v>7568</v>
      </c>
      <c r="CW11" s="1" t="s">
        <v>7549</v>
      </c>
      <c r="CX11" s="1" t="s">
        <v>7548</v>
      </c>
      <c r="CY11" s="1" t="s">
        <v>7529</v>
      </c>
      <c r="CZ11" s="1" t="s">
        <v>7540</v>
      </c>
    </row>
    <row r="12" spans="1:104" x14ac:dyDescent="0.2">
      <c r="A12" s="1">
        <f t="shared" si="0"/>
        <v>997636.68</v>
      </c>
      <c r="C12" s="1" t="str">
        <f t="shared" si="1"/>
        <v>HW</v>
      </c>
      <c r="D12" s="2" t="str">
        <f t="shared" si="2"/>
        <v>HW</v>
      </c>
      <c r="F12" s="1" t="str">
        <f>IF(_xlfn.SINGLE('~10 Other Crossings'!TypeCL)="WC","",_xlfn.CONCAT(UPPER(_xlfn.SINGLE(Description)),IF(ISBLANK(_xlfn.SINGLE(CrossingIdentifierDescription)),""," ["&amp;_xlfn.SINGLE(CrossingIdentifierDescription)&amp;"]")," (",_xlfn.SINGLE(PXID),")"))</f>
        <v>COQUIHALLA HIGHWAY NO 5 [LKI Segment: 2005] (T4020.3)</v>
      </c>
      <c r="G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2" s="1" t="s">
        <v>7567</v>
      </c>
      <c r="N12" s="1">
        <v>997636.68</v>
      </c>
      <c r="O12" s="1" t="s">
        <v>3028</v>
      </c>
      <c r="P12" s="1" t="s">
        <v>7566</v>
      </c>
      <c r="Q12" s="1" t="s">
        <v>7565</v>
      </c>
      <c r="R12" s="1" t="s">
        <v>7367</v>
      </c>
      <c r="S12" s="1" t="s">
        <v>3024</v>
      </c>
      <c r="T12" s="1" t="s">
        <v>3098</v>
      </c>
      <c r="U12" s="1" t="s">
        <v>4476</v>
      </c>
      <c r="V12" s="1" t="s">
        <v>6623</v>
      </c>
      <c r="W12" s="1" t="s">
        <v>3127</v>
      </c>
      <c r="Y12" s="1">
        <v>43584.741469907407</v>
      </c>
      <c r="Z12" s="1">
        <v>44645</v>
      </c>
      <c r="AA12" s="1">
        <v>401768</v>
      </c>
      <c r="AB12" s="1">
        <v>44648.866041666668</v>
      </c>
      <c r="AC12" s="1" t="s">
        <v>7564</v>
      </c>
      <c r="AD12" s="1" t="s">
        <v>3046</v>
      </c>
      <c r="AE12" s="1">
        <v>4020</v>
      </c>
      <c r="AF12" s="1">
        <v>3</v>
      </c>
      <c r="AG12" s="1" t="s">
        <v>6470</v>
      </c>
      <c r="AH12" s="1" t="s">
        <v>3138</v>
      </c>
      <c r="AI12" s="1" t="s">
        <v>3092</v>
      </c>
      <c r="AJ12" s="1" t="s">
        <v>3091</v>
      </c>
      <c r="AK12" s="1" t="s">
        <v>3044</v>
      </c>
      <c r="AL12" s="1" t="s">
        <v>3014</v>
      </c>
      <c r="AM12" s="1" t="s">
        <v>4473</v>
      </c>
      <c r="AP12" s="1">
        <v>39</v>
      </c>
      <c r="AX12" s="1" t="s">
        <v>7563</v>
      </c>
      <c r="AY12" s="1" t="s">
        <v>3088</v>
      </c>
      <c r="AZ12" s="1" t="s">
        <v>3010</v>
      </c>
      <c r="BA12" s="1">
        <v>637798.69999999995</v>
      </c>
      <c r="BB12" s="1">
        <v>5495009.0999999996</v>
      </c>
      <c r="BC12" s="1">
        <v>10</v>
      </c>
      <c r="BD12" s="1" t="s">
        <v>3593</v>
      </c>
      <c r="BE12" s="1">
        <v>1000.71</v>
      </c>
      <c r="BG12" s="1">
        <v>41934</v>
      </c>
      <c r="BN12" s="1" t="s">
        <v>3009</v>
      </c>
      <c r="BO12" s="1" t="s">
        <v>7416</v>
      </c>
      <c r="BP12" s="1" t="s">
        <v>1986</v>
      </c>
      <c r="BQ12" s="1" t="s">
        <v>4101</v>
      </c>
      <c r="BR12" s="1" t="s">
        <v>3005</v>
      </c>
      <c r="BV12" s="1" t="s">
        <v>3002</v>
      </c>
      <c r="BX12" s="1" t="s">
        <v>7535</v>
      </c>
      <c r="BY12" s="1" t="s">
        <v>3088</v>
      </c>
      <c r="CB12" s="1" t="s">
        <v>7534</v>
      </c>
      <c r="CC12" s="1" t="s">
        <v>7533</v>
      </c>
      <c r="CD12" s="1" t="s">
        <v>3258</v>
      </c>
      <c r="CO12" s="1" t="s">
        <v>3122</v>
      </c>
      <c r="CP12" s="1" t="s">
        <v>7562</v>
      </c>
      <c r="CY12" s="1" t="s">
        <v>7529</v>
      </c>
      <c r="CZ12" s="1" t="s">
        <v>2862</v>
      </c>
    </row>
    <row r="13" spans="1:104" x14ac:dyDescent="0.2">
      <c r="A13" s="1">
        <f t="shared" si="0"/>
        <v>997649.49</v>
      </c>
      <c r="C13" s="1" t="str">
        <f t="shared" si="1"/>
        <v>HW</v>
      </c>
      <c r="D13" s="2" t="str">
        <f t="shared" si="2"/>
        <v>HW</v>
      </c>
      <c r="F13" s="1" t="str">
        <f>IF(_xlfn.SINGLE('~10 Other Crossings'!TypeCL)="WC","",_xlfn.CONCAT(UPPER(_xlfn.SINGLE(Description)),IF(ISBLANK(_xlfn.SINGLE(CrossingIdentifierDescription)),""," ["&amp;_xlfn.SINGLE(CrossingIdentifierDescription)&amp;"]")," (",_xlfn.SINGLE(PXID),")"))</f>
        <v>COQUIHALLA HIGHWAY NO 5 [LKI Segment: 2000] (T4021.3)</v>
      </c>
      <c r="G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3" s="1" t="s">
        <v>7561</v>
      </c>
      <c r="N13" s="1">
        <v>997649.49</v>
      </c>
      <c r="O13" s="1" t="s">
        <v>3028</v>
      </c>
      <c r="P13" s="1" t="s">
        <v>7560</v>
      </c>
      <c r="Q13" s="1" t="s">
        <v>3836</v>
      </c>
      <c r="R13" s="1" t="s">
        <v>7367</v>
      </c>
      <c r="S13" s="1" t="s">
        <v>3024</v>
      </c>
      <c r="T13" s="1" t="s">
        <v>3098</v>
      </c>
      <c r="U13" s="1" t="s">
        <v>4476</v>
      </c>
      <c r="V13" s="1" t="s">
        <v>6623</v>
      </c>
      <c r="W13" s="1" t="s">
        <v>3127</v>
      </c>
      <c r="Y13" s="1">
        <v>43584.741469907407</v>
      </c>
      <c r="Z13" s="1">
        <v>44645</v>
      </c>
      <c r="AA13" s="1">
        <v>401768</v>
      </c>
      <c r="AB13" s="1">
        <v>44648.866041666668</v>
      </c>
      <c r="AC13" s="1" t="s">
        <v>7559</v>
      </c>
      <c r="AD13" s="1" t="s">
        <v>3046</v>
      </c>
      <c r="AE13" s="1">
        <v>4021</v>
      </c>
      <c r="AF13" s="1">
        <v>3</v>
      </c>
      <c r="AG13" s="1" t="s">
        <v>6629</v>
      </c>
      <c r="AH13" s="1" t="s">
        <v>3138</v>
      </c>
      <c r="AI13" s="1" t="s">
        <v>3092</v>
      </c>
      <c r="AJ13" s="1" t="s">
        <v>3091</v>
      </c>
      <c r="AK13" s="1" t="s">
        <v>3044</v>
      </c>
      <c r="AL13" s="1" t="s">
        <v>3014</v>
      </c>
      <c r="AM13" s="1" t="s">
        <v>4473</v>
      </c>
      <c r="AP13" s="1">
        <v>39</v>
      </c>
      <c r="AX13" s="1" t="s">
        <v>7558</v>
      </c>
      <c r="AY13" s="1" t="s">
        <v>3088</v>
      </c>
      <c r="AZ13" s="1" t="s">
        <v>3010</v>
      </c>
      <c r="BA13" s="1">
        <v>637791.65001758002</v>
      </c>
      <c r="BB13" s="1">
        <v>5494998.3999483604</v>
      </c>
      <c r="BC13" s="1">
        <v>10</v>
      </c>
      <c r="BD13" s="1" t="s">
        <v>3593</v>
      </c>
      <c r="BE13" s="1">
        <v>1000.73</v>
      </c>
      <c r="BG13" s="1">
        <v>41934</v>
      </c>
      <c r="BN13" s="1" t="s">
        <v>3009</v>
      </c>
      <c r="BO13" s="1" t="s">
        <v>7416</v>
      </c>
      <c r="BP13" s="1" t="s">
        <v>1986</v>
      </c>
      <c r="BQ13" s="1" t="s">
        <v>4101</v>
      </c>
      <c r="BR13" s="1" t="s">
        <v>3005</v>
      </c>
      <c r="BV13" s="1" t="s">
        <v>3002</v>
      </c>
      <c r="BX13" s="1" t="s">
        <v>7535</v>
      </c>
      <c r="BY13" s="1" t="s">
        <v>3088</v>
      </c>
      <c r="CB13" s="1" t="s">
        <v>7534</v>
      </c>
      <c r="CC13" s="1" t="s">
        <v>7533</v>
      </c>
      <c r="CD13" s="1" t="s">
        <v>3258</v>
      </c>
      <c r="CO13" s="1" t="s">
        <v>3122</v>
      </c>
      <c r="CP13" s="1" t="s">
        <v>7557</v>
      </c>
      <c r="CY13" s="1" t="s">
        <v>7529</v>
      </c>
      <c r="CZ13" s="1" t="s">
        <v>2857</v>
      </c>
    </row>
    <row r="14" spans="1:104" x14ac:dyDescent="0.2">
      <c r="A14" s="1">
        <f t="shared" si="0"/>
        <v>997655.88</v>
      </c>
      <c r="C14" s="1" t="str">
        <f t="shared" si="1"/>
        <v>HW</v>
      </c>
      <c r="D14" s="2" t="str">
        <f t="shared" si="2"/>
        <v>HW</v>
      </c>
      <c r="F14" s="1" t="str">
        <f>IF(_xlfn.SINGLE('~10 Other Crossings'!TypeCL)="WC","",_xlfn.CONCAT(UPPER(_xlfn.SINGLE(Description)),IF(ISBLANK(_xlfn.SINGLE(CrossingIdentifierDescription)),""," ["&amp;_xlfn.SINGLE(CrossingIdentifierDescription)&amp;"]")," (",_xlfn.SINGLE(PXID),")"))</f>
        <v>HIGHWAY RAMP [LKI Segment: 2000] (T4022.3)</v>
      </c>
      <c r="G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4" s="1" t="s">
        <v>7556</v>
      </c>
      <c r="N14" s="1">
        <v>997655.88</v>
      </c>
      <c r="O14" s="1" t="s">
        <v>3028</v>
      </c>
      <c r="P14" s="1" t="s">
        <v>7555</v>
      </c>
      <c r="Q14" s="1" t="s">
        <v>7554</v>
      </c>
      <c r="R14" s="1" t="s">
        <v>7367</v>
      </c>
      <c r="S14" s="1" t="s">
        <v>3024</v>
      </c>
      <c r="T14" s="1" t="s">
        <v>3098</v>
      </c>
      <c r="U14" s="1" t="s">
        <v>4476</v>
      </c>
      <c r="V14" s="1" t="s">
        <v>7553</v>
      </c>
      <c r="W14" s="1" t="s">
        <v>3127</v>
      </c>
      <c r="Y14" s="1">
        <v>43584.741469907407</v>
      </c>
      <c r="Z14" s="1">
        <v>44645</v>
      </c>
      <c r="AA14" s="1">
        <v>401768</v>
      </c>
      <c r="AB14" s="1">
        <v>44648.866041666668</v>
      </c>
      <c r="AC14" s="1" t="s">
        <v>7552</v>
      </c>
      <c r="AD14" s="1" t="s">
        <v>3046</v>
      </c>
      <c r="AE14" s="1">
        <v>4022</v>
      </c>
      <c r="AF14" s="1">
        <v>3</v>
      </c>
      <c r="AG14" s="1" t="s">
        <v>6629</v>
      </c>
      <c r="AH14" s="1" t="s">
        <v>3138</v>
      </c>
      <c r="AI14" s="1" t="s">
        <v>3092</v>
      </c>
      <c r="AJ14" s="1" t="s">
        <v>3091</v>
      </c>
      <c r="AK14" s="1" t="s">
        <v>3044</v>
      </c>
      <c r="AL14" s="1" t="s">
        <v>3014</v>
      </c>
      <c r="AM14" s="1" t="s">
        <v>4473</v>
      </c>
      <c r="AP14" s="1">
        <v>38</v>
      </c>
      <c r="AX14" s="1" t="s">
        <v>7551</v>
      </c>
      <c r="AY14" s="1" t="s">
        <v>3088</v>
      </c>
      <c r="AZ14" s="1" t="s">
        <v>3010</v>
      </c>
      <c r="BA14" s="1">
        <v>637788.13003391004</v>
      </c>
      <c r="BB14" s="1">
        <v>5494993.0699524898</v>
      </c>
      <c r="BC14" s="1">
        <v>10</v>
      </c>
      <c r="BD14" s="1" t="s">
        <v>3593</v>
      </c>
      <c r="BE14" s="1">
        <v>1000.74</v>
      </c>
      <c r="BG14" s="1">
        <v>41934</v>
      </c>
      <c r="BN14" s="1" t="s">
        <v>3009</v>
      </c>
      <c r="BO14" s="1" t="s">
        <v>7416</v>
      </c>
      <c r="BP14" s="1" t="s">
        <v>1986</v>
      </c>
      <c r="BQ14" s="1" t="s">
        <v>4101</v>
      </c>
      <c r="BR14" s="1" t="s">
        <v>3005</v>
      </c>
      <c r="BV14" s="1" t="s">
        <v>3002</v>
      </c>
      <c r="BX14" s="1" t="s">
        <v>7535</v>
      </c>
      <c r="BY14" s="1" t="s">
        <v>3000</v>
      </c>
      <c r="CB14" s="1" t="s">
        <v>7534</v>
      </c>
      <c r="CC14" s="1" t="s">
        <v>7533</v>
      </c>
      <c r="CD14" s="1" t="s">
        <v>3258</v>
      </c>
      <c r="CO14" s="1" t="s">
        <v>3122</v>
      </c>
      <c r="CP14" s="1" t="s">
        <v>7550</v>
      </c>
      <c r="CW14" s="1" t="s">
        <v>7549</v>
      </c>
      <c r="CX14" s="1" t="s">
        <v>7548</v>
      </c>
      <c r="CY14" s="1" t="s">
        <v>7529</v>
      </c>
      <c r="CZ14" s="1" t="s">
        <v>2860</v>
      </c>
    </row>
    <row r="15" spans="1:104" x14ac:dyDescent="0.2">
      <c r="A15" s="1">
        <f t="shared" si="0"/>
        <v>997662.52</v>
      </c>
      <c r="C15" s="1" t="str">
        <f t="shared" si="1"/>
        <v>UE</v>
      </c>
      <c r="D15" s="2" t="str">
        <f t="shared" si="2"/>
        <v>UE</v>
      </c>
      <c r="F15" s="1" t="str">
        <f>IF(_xlfn.SINGLE('~10 Other Crossings'!TypeCL)="WC","",_xlfn.CONCAT(UPPER(_xlfn.SINGLE(Description)),IF(ISBLANK(_xlfn.SINGLE(CrossingIdentifierDescription)),""," ["&amp;_xlfn.SINGLE(CrossingIdentifierDescription)&amp;"]")," (",_xlfn.SINGLE(PXID),")"))</f>
        <v>MOTI U/G POWER CABLE [U/G POWER CABLE] (U4664.0)</v>
      </c>
      <c r="G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5" s="1" t="s">
        <v>7547</v>
      </c>
      <c r="N15" s="1">
        <v>997662.52</v>
      </c>
      <c r="O15" s="1" t="s">
        <v>3028</v>
      </c>
      <c r="P15" s="1" t="s">
        <v>7546</v>
      </c>
      <c r="Q15" s="1" t="s">
        <v>7545</v>
      </c>
      <c r="R15" s="1" t="s">
        <v>7367</v>
      </c>
      <c r="S15" s="1" t="s">
        <v>3024</v>
      </c>
      <c r="T15" s="1" t="s">
        <v>3098</v>
      </c>
      <c r="U15" s="1" t="s">
        <v>3064</v>
      </c>
      <c r="V15" s="1" t="s">
        <v>7544</v>
      </c>
      <c r="W15" s="1" t="s">
        <v>3127</v>
      </c>
      <c r="Y15" s="1">
        <v>43536.799479166664</v>
      </c>
      <c r="Z15" s="1">
        <v>44645</v>
      </c>
      <c r="AA15" s="1">
        <v>401768</v>
      </c>
      <c r="AB15" s="1">
        <v>44648.866030092591</v>
      </c>
      <c r="AC15" s="1" t="s">
        <v>7543</v>
      </c>
      <c r="AD15" s="1" t="s">
        <v>3061</v>
      </c>
      <c r="AE15" s="1">
        <v>4664</v>
      </c>
      <c r="AF15" s="1">
        <v>0</v>
      </c>
      <c r="AG15" s="1" t="s">
        <v>6652</v>
      </c>
      <c r="AI15" s="1" t="s">
        <v>3092</v>
      </c>
      <c r="AK15" s="1" t="s">
        <v>3015</v>
      </c>
      <c r="AL15" s="1" t="s">
        <v>3014</v>
      </c>
      <c r="AM15" s="1" t="s">
        <v>3059</v>
      </c>
      <c r="AN15" s="1" t="s">
        <v>3012</v>
      </c>
      <c r="AS15" s="1" t="s">
        <v>3011</v>
      </c>
      <c r="AT15" s="1" t="s">
        <v>3011</v>
      </c>
      <c r="AY15" s="1" t="s">
        <v>3088</v>
      </c>
      <c r="AZ15" s="1" t="s">
        <v>3010</v>
      </c>
      <c r="BA15" s="1">
        <v>637784.49105487997</v>
      </c>
      <c r="BB15" s="1">
        <v>5494987.5102393599</v>
      </c>
      <c r="BC15" s="1">
        <v>10</v>
      </c>
      <c r="BN15" s="1" t="s">
        <v>3009</v>
      </c>
      <c r="BO15" s="1" t="s">
        <v>7416</v>
      </c>
      <c r="BP15" s="1" t="s">
        <v>1986</v>
      </c>
      <c r="BQ15" s="1" t="s">
        <v>4101</v>
      </c>
      <c r="BR15" s="1" t="s">
        <v>3005</v>
      </c>
      <c r="BV15" s="1" t="s">
        <v>3002</v>
      </c>
      <c r="BX15" s="1" t="s">
        <v>7535</v>
      </c>
      <c r="BY15" s="1" t="s">
        <v>3000</v>
      </c>
      <c r="CB15" s="1" t="s">
        <v>7534</v>
      </c>
      <c r="CC15" s="1" t="s">
        <v>7533</v>
      </c>
      <c r="CD15" s="1" t="s">
        <v>3258</v>
      </c>
      <c r="CO15" s="1" t="s">
        <v>3122</v>
      </c>
      <c r="CP15" s="1" t="s">
        <v>7542</v>
      </c>
      <c r="CX15" s="1" t="s">
        <v>7541</v>
      </c>
      <c r="CY15" s="1" t="s">
        <v>7529</v>
      </c>
      <c r="CZ15" s="1" t="s">
        <v>2855</v>
      </c>
    </row>
    <row r="16" spans="1:104" x14ac:dyDescent="0.2">
      <c r="A16" s="1">
        <f t="shared" si="0"/>
        <v>997732.65</v>
      </c>
      <c r="C16" s="1" t="str">
        <f t="shared" si="1"/>
        <v>UC</v>
      </c>
      <c r="D16" s="2" t="str">
        <f t="shared" si="2"/>
        <v>UC</v>
      </c>
      <c r="F16" s="1" t="str">
        <f>IF(_xlfn.SINGLE('~10 Other Crossings'!TypeCL)="WC","",_xlfn.CONCAT(UPPER(_xlfn.SINGLE(Description)),IF(ISBLANK(_xlfn.SINGLE(CrossingIdentifierDescription)),""," ["&amp;_xlfn.SINGLE(CrossingIdentifierDescription)&amp;"]")," (",_xlfn.SINGLE(PXID),")"))</f>
        <v>TELUS U/G FIBRE OPTIC COMMUNICATIONS CABLE (U4042.1)</v>
      </c>
      <c r="G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01-13283-M002-XH0305001</v>
      </c>
      <c r="M16" s="1" t="s">
        <v>7540</v>
      </c>
      <c r="N16" s="1">
        <v>997732.65</v>
      </c>
      <c r="O16" s="1" t="s">
        <v>3028</v>
      </c>
      <c r="P16" s="1" t="s">
        <v>7539</v>
      </c>
      <c r="Q16" s="1" t="s">
        <v>7538</v>
      </c>
      <c r="R16" s="1" t="s">
        <v>7367</v>
      </c>
      <c r="S16" s="1" t="s">
        <v>3024</v>
      </c>
      <c r="T16" s="1" t="s">
        <v>3098</v>
      </c>
      <c r="U16" s="1" t="s">
        <v>3826</v>
      </c>
      <c r="V16" s="1" t="s">
        <v>4443</v>
      </c>
      <c r="W16" s="1" t="s">
        <v>3107</v>
      </c>
      <c r="Y16" s="1">
        <v>43536.819444444445</v>
      </c>
      <c r="Z16" s="1">
        <v>44645</v>
      </c>
      <c r="AA16" s="1">
        <v>401768</v>
      </c>
      <c r="AB16" s="1">
        <v>44648.866030092591</v>
      </c>
      <c r="AC16" s="1" t="s">
        <v>7537</v>
      </c>
      <c r="AD16" s="1" t="s">
        <v>3061</v>
      </c>
      <c r="AE16" s="1">
        <v>4042</v>
      </c>
      <c r="AF16" s="1">
        <v>1</v>
      </c>
      <c r="AH16" s="1" t="s">
        <v>3091</v>
      </c>
      <c r="AI16" s="1" t="s">
        <v>3092</v>
      </c>
      <c r="AJ16" s="1" t="s">
        <v>3091</v>
      </c>
      <c r="AK16" s="1" t="s">
        <v>3015</v>
      </c>
      <c r="AL16" s="1" t="s">
        <v>3014</v>
      </c>
      <c r="AM16" s="1" t="s">
        <v>3823</v>
      </c>
      <c r="AN16" s="1" t="s">
        <v>3012</v>
      </c>
      <c r="AS16" s="1" t="s">
        <v>3011</v>
      </c>
      <c r="AT16" s="1" t="s">
        <v>3011</v>
      </c>
      <c r="AX16" s="1" t="s">
        <v>7536</v>
      </c>
      <c r="AY16" s="1" t="s">
        <v>3088</v>
      </c>
      <c r="AZ16" s="1" t="s">
        <v>3010</v>
      </c>
      <c r="BA16" s="1">
        <v>637745.76308705006</v>
      </c>
      <c r="BB16" s="1">
        <v>5494929.0460265996</v>
      </c>
      <c r="BC16" s="1">
        <v>10</v>
      </c>
      <c r="BD16" s="1" t="s">
        <v>3593</v>
      </c>
      <c r="BE16" s="1">
        <v>1000.9</v>
      </c>
      <c r="BN16" s="1" t="s">
        <v>3009</v>
      </c>
      <c r="BO16" s="1" t="s">
        <v>7416</v>
      </c>
      <c r="BP16" s="1" t="s">
        <v>1986</v>
      </c>
      <c r="BQ16" s="1" t="s">
        <v>4028</v>
      </c>
      <c r="BR16" s="1" t="s">
        <v>3086</v>
      </c>
      <c r="BS16" s="1" t="s">
        <v>7513</v>
      </c>
      <c r="BT16" s="1" t="s">
        <v>7512</v>
      </c>
      <c r="BV16" s="1" t="s">
        <v>3002</v>
      </c>
      <c r="BX16" s="1" t="s">
        <v>7535</v>
      </c>
      <c r="BY16" s="1" t="s">
        <v>3000</v>
      </c>
      <c r="CB16" s="1" t="s">
        <v>7534</v>
      </c>
      <c r="CC16" s="1" t="s">
        <v>7533</v>
      </c>
      <c r="CD16" s="1" t="s">
        <v>3258</v>
      </c>
      <c r="CO16" s="1" t="s">
        <v>2996</v>
      </c>
      <c r="CP16" s="1" t="s">
        <v>7532</v>
      </c>
      <c r="CW16" s="1" t="s">
        <v>7531</v>
      </c>
      <c r="CX16" s="1" t="s">
        <v>7530</v>
      </c>
      <c r="CY16" s="1" t="s">
        <v>7529</v>
      </c>
      <c r="CZ16" s="1" t="s">
        <v>7528</v>
      </c>
    </row>
    <row r="17" spans="1:104" x14ac:dyDescent="0.2">
      <c r="A17" s="1">
        <f t="shared" ref="A17:A19" si="3">IF(OR(AND(ISNUMBER(_xlfn.SINGLE(Measure)),_xlfn.SINGLE(Measure)&gt;0),ISNUMBER(SEARCH("+",_xlfn.SINGLE(Measure)))),IF(NOT(ISNUMBER(_xlfn.SINGLE(Measure))),1000*LEFT(_xlfn.SINGLE(Measure),SEARCH("+",_xlfn.SINGLE(Measure))-1)+MID(_xlfn.SINGLE(Measure),SEARCH("+",_xlfn.SINGLE(Measure))+1,3)+RIGHT(_xlfn.SINGLE(Measure),3),_xlfn.SINGLE(Measure)),"")</f>
        <v>999917.94</v>
      </c>
      <c r="C17" s="1" t="str">
        <f t="shared" ref="C17:C19" si="4">TypeCL</f>
        <v>RD</v>
      </c>
      <c r="D17" s="2" t="str">
        <f t="shared" ref="D17:D19" si="5">C17</f>
        <v>RD</v>
      </c>
      <c r="F17" s="1" t="str">
        <f>IF(_xlfn.SINGLE('~10 Other Crossings'!TypeCL)="WC","",_xlfn.CONCAT(UPPER(_xlfn.SINGLE(Description)),IF(ISBLANK(_xlfn.SINGLE(CrossingIdentifierDescription)),""," ["&amp;_xlfn.SINGLE(CrossingIdentifierDescription)&amp;"]")," (",_xlfn.SINGLE(PXID),")"))</f>
        <v>NEEDLE PEAK TRAIL [TRAIL] (T4545.0)</v>
      </c>
      <c r="G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7" s="1" t="s">
        <v>7528</v>
      </c>
      <c r="N17" s="1">
        <v>999917.94</v>
      </c>
      <c r="O17" s="1" t="s">
        <v>3028</v>
      </c>
      <c r="P17" s="1" t="s">
        <v>7527</v>
      </c>
      <c r="Q17" s="1" t="s">
        <v>7144</v>
      </c>
      <c r="R17" s="1" t="s">
        <v>7367</v>
      </c>
      <c r="S17" s="1" t="s">
        <v>3024</v>
      </c>
      <c r="T17" s="1" t="s">
        <v>3098</v>
      </c>
      <c r="U17" s="1" t="s">
        <v>3316</v>
      </c>
      <c r="V17" s="1" t="s">
        <v>7519</v>
      </c>
      <c r="W17" s="1" t="s">
        <v>3315</v>
      </c>
      <c r="Y17" s="1">
        <v>43536.878807870373</v>
      </c>
      <c r="Z17" s="1">
        <v>44645</v>
      </c>
      <c r="AA17" s="1">
        <v>401768</v>
      </c>
      <c r="AB17" s="1">
        <v>44648.866030092591</v>
      </c>
      <c r="AC17" s="1" t="s">
        <v>7526</v>
      </c>
      <c r="AD17" s="1" t="s">
        <v>3046</v>
      </c>
      <c r="AE17" s="1">
        <v>4545</v>
      </c>
      <c r="AF17" s="1">
        <v>0</v>
      </c>
      <c r="AG17" s="1" t="s">
        <v>3316</v>
      </c>
      <c r="AH17" s="1" t="s">
        <v>3091</v>
      </c>
      <c r="AI17" s="1" t="s">
        <v>3016</v>
      </c>
      <c r="AJ17" s="1" t="s">
        <v>3091</v>
      </c>
      <c r="AK17" s="1" t="s">
        <v>3044</v>
      </c>
      <c r="AL17" s="1" t="s">
        <v>3014</v>
      </c>
      <c r="AM17" s="1" t="s">
        <v>737</v>
      </c>
      <c r="AX17" s="1" t="s">
        <v>7525</v>
      </c>
      <c r="AY17" s="1" t="s">
        <v>3000</v>
      </c>
      <c r="AZ17" s="1" t="s">
        <v>3010</v>
      </c>
      <c r="BA17" s="1">
        <v>635647.95927955001</v>
      </c>
      <c r="BB17" s="1">
        <v>5495135.2283818796</v>
      </c>
      <c r="BC17" s="1">
        <v>10</v>
      </c>
      <c r="BN17" s="1" t="s">
        <v>3009</v>
      </c>
      <c r="BO17" s="1" t="s">
        <v>7416</v>
      </c>
      <c r="BP17" s="1" t="s">
        <v>1986</v>
      </c>
      <c r="BQ17" s="1" t="s">
        <v>7515</v>
      </c>
      <c r="BR17" s="1" t="s">
        <v>3228</v>
      </c>
      <c r="BS17" s="1" t="s">
        <v>7513</v>
      </c>
      <c r="BT17" s="1" t="s">
        <v>7512</v>
      </c>
      <c r="BV17" s="1" t="s">
        <v>3002</v>
      </c>
      <c r="BW17" s="1" t="s">
        <v>1986</v>
      </c>
      <c r="BX17" s="1" t="s">
        <v>3311</v>
      </c>
      <c r="BY17" s="1" t="s">
        <v>3000</v>
      </c>
      <c r="CB17" s="1" t="s">
        <v>3292</v>
      </c>
      <c r="CC17" s="1" t="s">
        <v>3291</v>
      </c>
      <c r="CD17" s="1" t="s">
        <v>3055</v>
      </c>
      <c r="CO17" s="1" t="s">
        <v>3122</v>
      </c>
      <c r="CP17" s="1" t="s">
        <v>7524</v>
      </c>
      <c r="CW17" s="1" t="s">
        <v>7523</v>
      </c>
      <c r="CX17" s="1" t="s">
        <v>7516</v>
      </c>
      <c r="CY17" s="1" t="s">
        <v>7514</v>
      </c>
      <c r="CZ17" s="1" t="s">
        <v>2838</v>
      </c>
    </row>
    <row r="18" spans="1:104" x14ac:dyDescent="0.2">
      <c r="A18" s="1">
        <f t="shared" si="3"/>
        <v>1000180.43</v>
      </c>
      <c r="C18" s="1" t="str">
        <f t="shared" si="4"/>
        <v>RD</v>
      </c>
      <c r="D18" s="2" t="str">
        <f t="shared" si="5"/>
        <v>RD</v>
      </c>
      <c r="F18" s="1" t="str">
        <f>IF(_xlfn.SINGLE('~10 Other Crossings'!TypeCL)="WC","",_xlfn.CONCAT(UPPER(_xlfn.SINGLE(Description)),IF(ISBLANK(_xlfn.SINGLE(CrossingIdentifierDescription)),""," ["&amp;_xlfn.SINGLE(CrossingIdentifierDescription)&amp;"]")," (",_xlfn.SINGLE(PXID),")"))</f>
        <v>NEEDLE PEAK TRAIL [TRAIL] (T4544.0)</v>
      </c>
      <c r="G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8" s="1" t="s">
        <v>7522</v>
      </c>
      <c r="N18" s="1">
        <v>1000180.43</v>
      </c>
      <c r="O18" s="1" t="s">
        <v>3028</v>
      </c>
      <c r="P18" s="1" t="s">
        <v>7521</v>
      </c>
      <c r="Q18" s="1" t="s">
        <v>7520</v>
      </c>
      <c r="R18" s="1" t="s">
        <v>7367</v>
      </c>
      <c r="S18" s="1" t="s">
        <v>3024</v>
      </c>
      <c r="T18" s="1" t="s">
        <v>3098</v>
      </c>
      <c r="U18" s="1" t="s">
        <v>3316</v>
      </c>
      <c r="V18" s="1" t="s">
        <v>7519</v>
      </c>
      <c r="W18" s="1" t="s">
        <v>3315</v>
      </c>
      <c r="Y18" s="1">
        <v>44544.812557870369</v>
      </c>
      <c r="Z18" s="1">
        <v>44645</v>
      </c>
      <c r="AA18" s="1">
        <v>401768</v>
      </c>
      <c r="AB18" s="1">
        <v>44648.866099537037</v>
      </c>
      <c r="AC18" s="1" t="s">
        <v>7518</v>
      </c>
      <c r="AD18" s="1" t="s">
        <v>3046</v>
      </c>
      <c r="AE18" s="1">
        <v>4544</v>
      </c>
      <c r="AF18" s="1">
        <v>0</v>
      </c>
      <c r="AG18" s="1" t="s">
        <v>3316</v>
      </c>
      <c r="AI18" s="1" t="s">
        <v>3016</v>
      </c>
      <c r="AJ18" s="1" t="s">
        <v>3091</v>
      </c>
      <c r="AK18" s="1" t="s">
        <v>3044</v>
      </c>
      <c r="AL18" s="1" t="s">
        <v>3014</v>
      </c>
      <c r="AM18" s="1" t="s">
        <v>737</v>
      </c>
      <c r="AY18" s="1" t="s">
        <v>3000</v>
      </c>
      <c r="AZ18" s="1" t="s">
        <v>3010</v>
      </c>
      <c r="BA18" s="1">
        <v>635453.37</v>
      </c>
      <c r="BB18" s="1">
        <v>5495265.8300000001</v>
      </c>
      <c r="BC18" s="1">
        <v>10</v>
      </c>
      <c r="BN18" s="1" t="s">
        <v>3009</v>
      </c>
      <c r="BO18" s="1" t="s">
        <v>7416</v>
      </c>
      <c r="BP18" s="1" t="s">
        <v>1986</v>
      </c>
      <c r="BQ18" s="1" t="s">
        <v>7515</v>
      </c>
      <c r="BR18" s="1" t="s">
        <v>3228</v>
      </c>
      <c r="BS18" s="1" t="s">
        <v>7513</v>
      </c>
      <c r="BT18" s="1" t="s">
        <v>7512</v>
      </c>
      <c r="BV18" s="1" t="s">
        <v>3002</v>
      </c>
      <c r="BW18" s="1" t="s">
        <v>1986</v>
      </c>
      <c r="BX18" s="1" t="s">
        <v>3311</v>
      </c>
      <c r="BY18" s="1" t="s">
        <v>3000</v>
      </c>
      <c r="CB18" s="1" t="s">
        <v>3292</v>
      </c>
      <c r="CC18" s="1" t="s">
        <v>3291</v>
      </c>
      <c r="CD18" s="1" t="s">
        <v>3055</v>
      </c>
      <c r="CO18" s="1" t="s">
        <v>3122</v>
      </c>
      <c r="CP18" s="1" t="s">
        <v>7517</v>
      </c>
      <c r="CX18" s="1" t="s">
        <v>7516</v>
      </c>
      <c r="CY18" s="1" t="s">
        <v>7514</v>
      </c>
      <c r="CZ18" s="1" t="s">
        <v>2829</v>
      </c>
    </row>
    <row r="19" spans="1:104" x14ac:dyDescent="0.2">
      <c r="A19" s="1">
        <f t="shared" si="3"/>
        <v>1004957.21</v>
      </c>
      <c r="C19" s="1" t="str">
        <f t="shared" si="4"/>
        <v>RD</v>
      </c>
      <c r="D19" s="2" t="str">
        <f t="shared" si="5"/>
        <v>RD</v>
      </c>
      <c r="F19" s="1" t="str">
        <f>IF(_xlfn.SINGLE('~10 Other Crossings'!TypeCL)="WC","",_xlfn.CONCAT(UPPER(_xlfn.SINGLE(Description)),IF(ISBLANK(_xlfn.SINGLE(CrossingIdentifierDescription)),""," ["&amp;_xlfn.SINGLE(CrossingIdentifierDescription)&amp;"]")," (",_xlfn.SINGLE(PXID),")"))</f>
        <v>ROAD (T4698.0)</v>
      </c>
      <c r="G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9" s="1" t="s">
        <v>7511</v>
      </c>
      <c r="N19" s="1">
        <v>1004957.21</v>
      </c>
      <c r="O19" s="1" t="s">
        <v>3028</v>
      </c>
      <c r="P19" s="1" t="s">
        <v>7510</v>
      </c>
      <c r="Q19" s="1" t="s">
        <v>7509</v>
      </c>
      <c r="R19" s="1" t="s">
        <v>7367</v>
      </c>
      <c r="S19" s="1" t="s">
        <v>3024</v>
      </c>
      <c r="T19" s="1" t="s">
        <v>3098</v>
      </c>
      <c r="U19" s="1" t="s">
        <v>3045</v>
      </c>
      <c r="V19" s="1" t="s">
        <v>3045</v>
      </c>
      <c r="W19" s="1" t="s">
        <v>3315</v>
      </c>
      <c r="Y19" s="1">
        <v>43536.930648148147</v>
      </c>
      <c r="Z19" s="1">
        <v>44645</v>
      </c>
      <c r="AA19" s="1">
        <v>401768</v>
      </c>
      <c r="AB19" s="1">
        <v>44648.866030092591</v>
      </c>
      <c r="AC19" s="1" t="s">
        <v>7508</v>
      </c>
      <c r="AD19" s="1" t="s">
        <v>3046</v>
      </c>
      <c r="AE19" s="1">
        <v>4698</v>
      </c>
      <c r="AF19" s="1">
        <v>0</v>
      </c>
      <c r="AH19" s="1" t="s">
        <v>3091</v>
      </c>
      <c r="AI19" s="1" t="s">
        <v>3092</v>
      </c>
      <c r="AK19" s="1" t="s">
        <v>3044</v>
      </c>
      <c r="AL19" s="1" t="s">
        <v>3014</v>
      </c>
      <c r="AM19" s="1" t="s">
        <v>737</v>
      </c>
      <c r="AY19" s="1" t="s">
        <v>3000</v>
      </c>
      <c r="AZ19" s="1" t="s">
        <v>3010</v>
      </c>
      <c r="BA19" s="1">
        <v>631849.31529136002</v>
      </c>
      <c r="BB19" s="1">
        <v>5493131.7379090004</v>
      </c>
      <c r="BC19" s="1">
        <v>10</v>
      </c>
      <c r="BN19" s="1" t="s">
        <v>3009</v>
      </c>
      <c r="BO19" s="1" t="s">
        <v>7416</v>
      </c>
      <c r="BP19" s="1" t="s">
        <v>3266</v>
      </c>
      <c r="BQ19" s="1" t="s">
        <v>3573</v>
      </c>
      <c r="BR19" s="1" t="s">
        <v>3228</v>
      </c>
      <c r="BS19" s="1" t="s">
        <v>7419</v>
      </c>
      <c r="BT19" s="1" t="s">
        <v>7418</v>
      </c>
      <c r="BV19" s="1" t="s">
        <v>3002</v>
      </c>
      <c r="BW19" s="1" t="s">
        <v>1986</v>
      </c>
      <c r="BX19" s="1" t="s">
        <v>3311</v>
      </c>
      <c r="BY19" s="1" t="s">
        <v>3000</v>
      </c>
      <c r="CB19" s="1" t="s">
        <v>3292</v>
      </c>
      <c r="CC19" s="1" t="s">
        <v>3291</v>
      </c>
      <c r="CD19" s="1" t="s">
        <v>3055</v>
      </c>
      <c r="CO19" s="1" t="s">
        <v>3122</v>
      </c>
      <c r="CP19" s="1" t="s">
        <v>7507</v>
      </c>
      <c r="CW19" s="1" t="s">
        <v>7506</v>
      </c>
      <c r="CX19" s="1" t="s">
        <v>7505</v>
      </c>
      <c r="CY19" s="1" t="s">
        <v>7504</v>
      </c>
      <c r="CZ19" s="1" t="s">
        <v>2709</v>
      </c>
    </row>
    <row r="20" spans="1:104" x14ac:dyDescent="0.2">
      <c r="A20" s="1">
        <f t="shared" ref="A20:A24" si="6">IF(OR(AND(ISNUMBER(_xlfn.SINGLE(Measure)),_xlfn.SINGLE(Measure)&gt;0),ISNUMBER(SEARCH("+",_xlfn.SINGLE(Measure)))),IF(NOT(ISNUMBER(_xlfn.SINGLE(Measure))),1000*LEFT(_xlfn.SINGLE(Measure),SEARCH("+",_xlfn.SINGLE(Measure))-1)+MID(_xlfn.SINGLE(Measure),SEARCH("+",_xlfn.SINGLE(Measure))+1,3)+RIGHT(_xlfn.SINGLE(Measure),3),_xlfn.SINGLE(Measure)),"")</f>
        <v>1007983</v>
      </c>
      <c r="C20" s="1" t="str">
        <f t="shared" ref="C20:C24" si="7">TypeCL</f>
        <v>GT</v>
      </c>
      <c r="D20" s="2" t="str">
        <f t="shared" ref="D20:D24" si="8">C20</f>
        <v>GT</v>
      </c>
      <c r="F20" s="1" t="str">
        <f>IF(_xlfn.SINGLE('~10 Other Crossings'!TypeCL)="WC","",_xlfn.CONCAT(UPPER(_xlfn.SINGLE(Description)),IF(ISBLANK(_xlfn.SINGLE(CrossingIdentifierDescription)),""," ["&amp;_xlfn.SINGLE(CrossingIdentifierDescription)&amp;"]")," (",_xlfn.SINGLE(PXID),")"))</f>
        <v>NPS 36 SPECTRA ENERGY TRANSMISSION BURIED PIPE [TRANSMISSION] (P3549.1)</v>
      </c>
      <c r="G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01-13283-M002-XU0306801</v>
      </c>
      <c r="M20" s="1" t="s">
        <v>7503</v>
      </c>
      <c r="N20" s="1" t="s">
        <v>7502</v>
      </c>
      <c r="O20" s="1" t="s">
        <v>3028</v>
      </c>
      <c r="P20" s="1" t="s">
        <v>7501</v>
      </c>
      <c r="Q20" s="1" t="s">
        <v>7500</v>
      </c>
      <c r="R20" s="1" t="s">
        <v>7367</v>
      </c>
      <c r="S20" s="1" t="s">
        <v>3024</v>
      </c>
      <c r="T20" s="1" t="s">
        <v>7463</v>
      </c>
      <c r="U20" s="1" t="s">
        <v>3022</v>
      </c>
      <c r="V20" s="1" t="s">
        <v>5691</v>
      </c>
      <c r="W20" s="1" t="s">
        <v>5683</v>
      </c>
      <c r="Y20" s="1">
        <v>44182.766817129632</v>
      </c>
      <c r="Z20" s="1">
        <v>44645</v>
      </c>
      <c r="AA20" s="1">
        <v>401768</v>
      </c>
      <c r="AB20" s="1">
        <v>44648.866087962961</v>
      </c>
      <c r="AC20" s="1" t="s">
        <v>7499</v>
      </c>
      <c r="AD20" s="1" t="s">
        <v>3018</v>
      </c>
      <c r="AE20" s="1">
        <v>3549</v>
      </c>
      <c r="AF20" s="1">
        <v>1</v>
      </c>
      <c r="AG20" s="1" t="s">
        <v>3282</v>
      </c>
      <c r="AH20" s="1" t="s">
        <v>3091</v>
      </c>
      <c r="AI20" s="1" t="s">
        <v>3016</v>
      </c>
      <c r="AJ20" s="1" t="s">
        <v>3091</v>
      </c>
      <c r="AK20" s="1" t="s">
        <v>3015</v>
      </c>
      <c r="AL20" s="1" t="s">
        <v>3014</v>
      </c>
      <c r="AM20" s="1" t="s">
        <v>5681</v>
      </c>
      <c r="AN20" s="1" t="s">
        <v>3012</v>
      </c>
      <c r="AP20" s="1">
        <v>76</v>
      </c>
      <c r="AR20" s="1">
        <v>914</v>
      </c>
      <c r="AS20" s="1" t="s">
        <v>3011</v>
      </c>
      <c r="AT20" s="1" t="s">
        <v>3011</v>
      </c>
      <c r="AX20" s="1" t="s">
        <v>7498</v>
      </c>
      <c r="AY20" s="1" t="s">
        <v>3088</v>
      </c>
      <c r="AZ20" s="1" t="s">
        <v>3010</v>
      </c>
      <c r="BA20" s="1">
        <v>630786.05921325996</v>
      </c>
      <c r="BB20" s="1">
        <v>5490375.6349602398</v>
      </c>
      <c r="BC20" s="1">
        <v>10</v>
      </c>
      <c r="BD20" s="1" t="s">
        <v>3593</v>
      </c>
      <c r="BE20" s="1">
        <v>1010.79</v>
      </c>
      <c r="BG20" s="1">
        <v>41949</v>
      </c>
      <c r="BN20" s="1" t="s">
        <v>3009</v>
      </c>
      <c r="BO20" s="1" t="s">
        <v>7416</v>
      </c>
      <c r="BP20" s="1" t="s">
        <v>3266</v>
      </c>
      <c r="BQ20" s="1" t="s">
        <v>3360</v>
      </c>
      <c r="BR20" s="1" t="s">
        <v>3005</v>
      </c>
      <c r="BS20" s="1" t="s">
        <v>7419</v>
      </c>
      <c r="BT20" s="1" t="s">
        <v>7418</v>
      </c>
      <c r="BV20" s="1" t="s">
        <v>3002</v>
      </c>
      <c r="BX20" s="1" t="s">
        <v>5672</v>
      </c>
      <c r="BY20" s="1" t="s">
        <v>3088</v>
      </c>
      <c r="CB20" s="1" t="s">
        <v>7490</v>
      </c>
      <c r="CC20" s="1" t="s">
        <v>7489</v>
      </c>
      <c r="CD20" s="1" t="s">
        <v>2997</v>
      </c>
      <c r="CO20" s="1" t="s">
        <v>2996</v>
      </c>
      <c r="CP20" s="1" t="s">
        <v>7497</v>
      </c>
      <c r="CX20" s="1" t="s">
        <v>7487</v>
      </c>
      <c r="CY20" s="1" t="s">
        <v>7462</v>
      </c>
      <c r="CZ20" s="1" t="s">
        <v>2629</v>
      </c>
    </row>
    <row r="21" spans="1:104" x14ac:dyDescent="0.2">
      <c r="A21" s="1">
        <f t="shared" si="6"/>
        <v>1008009</v>
      </c>
      <c r="C21" s="1" t="str">
        <f t="shared" si="7"/>
        <v>GT</v>
      </c>
      <c r="D21" s="2" t="str">
        <f t="shared" si="8"/>
        <v>GT</v>
      </c>
      <c r="F21" s="1" t="str">
        <f>IF(_xlfn.SINGLE('~10 Other Crossings'!TypeCL)="WC","",_xlfn.CONCAT(UPPER(_xlfn.SINGLE(Description)),IF(ISBLANK(_xlfn.SINGLE(CrossingIdentifierDescription)),""," ["&amp;_xlfn.SINGLE(CrossingIdentifierDescription)&amp;"]")," (",_xlfn.SINGLE(PXID),")"))</f>
        <v>NPS 30 SPECTRA ENERGY TRANSMISSION BURIED PIPE [TRANSMISSION] (P3550.1)</v>
      </c>
      <c r="G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01-13283-M002-XU0306801</v>
      </c>
      <c r="M21" s="1" t="s">
        <v>7496</v>
      </c>
      <c r="N21" s="1" t="s">
        <v>7495</v>
      </c>
      <c r="O21" s="1" t="s">
        <v>3028</v>
      </c>
      <c r="P21" s="1" t="s">
        <v>7494</v>
      </c>
      <c r="Q21" s="1" t="s">
        <v>7493</v>
      </c>
      <c r="R21" s="1" t="s">
        <v>7367</v>
      </c>
      <c r="S21" s="1" t="s">
        <v>3024</v>
      </c>
      <c r="T21" s="1" t="s">
        <v>7463</v>
      </c>
      <c r="U21" s="1" t="s">
        <v>3022</v>
      </c>
      <c r="V21" s="1" t="s">
        <v>5684</v>
      </c>
      <c r="W21" s="1" t="s">
        <v>5683</v>
      </c>
      <c r="Y21" s="1">
        <v>44182.766817129632</v>
      </c>
      <c r="Z21" s="1">
        <v>44645</v>
      </c>
      <c r="AA21" s="1">
        <v>401768</v>
      </c>
      <c r="AB21" s="1">
        <v>44648.866087962961</v>
      </c>
      <c r="AC21" s="1" t="s">
        <v>7492</v>
      </c>
      <c r="AD21" s="1" t="s">
        <v>3018</v>
      </c>
      <c r="AE21" s="1">
        <v>3550</v>
      </c>
      <c r="AF21" s="1">
        <v>1</v>
      </c>
      <c r="AG21" s="1" t="s">
        <v>3282</v>
      </c>
      <c r="AH21" s="1" t="s">
        <v>3091</v>
      </c>
      <c r="AI21" s="1" t="s">
        <v>3016</v>
      </c>
      <c r="AJ21" s="1" t="s">
        <v>3091</v>
      </c>
      <c r="AK21" s="1" t="s">
        <v>3015</v>
      </c>
      <c r="AL21" s="1" t="s">
        <v>3014</v>
      </c>
      <c r="AM21" s="1" t="s">
        <v>5681</v>
      </c>
      <c r="AN21" s="1" t="s">
        <v>3012</v>
      </c>
      <c r="AP21" s="1">
        <v>76</v>
      </c>
      <c r="AR21" s="1">
        <v>762</v>
      </c>
      <c r="AS21" s="1" t="s">
        <v>3011</v>
      </c>
      <c r="AT21" s="1" t="s">
        <v>3011</v>
      </c>
      <c r="AX21" s="1" t="s">
        <v>7491</v>
      </c>
      <c r="AY21" s="1" t="s">
        <v>3088</v>
      </c>
      <c r="AZ21" s="1" t="s">
        <v>3010</v>
      </c>
      <c r="BA21" s="1">
        <v>630760.58509068005</v>
      </c>
      <c r="BB21" s="1">
        <v>5490377.52817431</v>
      </c>
      <c r="BC21" s="1">
        <v>10</v>
      </c>
      <c r="BD21" s="1" t="s">
        <v>3593</v>
      </c>
      <c r="BE21" s="1">
        <v>1010.8</v>
      </c>
      <c r="BG21" s="1">
        <v>41949</v>
      </c>
      <c r="BN21" s="1" t="s">
        <v>3009</v>
      </c>
      <c r="BO21" s="1" t="s">
        <v>7416</v>
      </c>
      <c r="BP21" s="1" t="s">
        <v>3266</v>
      </c>
      <c r="BQ21" s="1" t="s">
        <v>3360</v>
      </c>
      <c r="BR21" s="1" t="s">
        <v>3005</v>
      </c>
      <c r="BS21" s="1" t="s">
        <v>7419</v>
      </c>
      <c r="BT21" s="1" t="s">
        <v>7418</v>
      </c>
      <c r="BV21" s="1" t="s">
        <v>3002</v>
      </c>
      <c r="BX21" s="1" t="s">
        <v>5672</v>
      </c>
      <c r="BY21" s="1" t="s">
        <v>3088</v>
      </c>
      <c r="CB21" s="1" t="s">
        <v>7490</v>
      </c>
      <c r="CC21" s="1" t="s">
        <v>7489</v>
      </c>
      <c r="CD21" s="1" t="s">
        <v>2997</v>
      </c>
      <c r="CO21" s="1" t="s">
        <v>2996</v>
      </c>
      <c r="CP21" s="1" t="s">
        <v>7488</v>
      </c>
      <c r="CX21" s="1" t="s">
        <v>7487</v>
      </c>
      <c r="CY21" s="1" t="s">
        <v>7462</v>
      </c>
      <c r="CZ21" s="1" t="s">
        <v>2626</v>
      </c>
    </row>
    <row r="22" spans="1:104" x14ac:dyDescent="0.2">
      <c r="A22" s="1">
        <f t="shared" si="6"/>
        <v>1008070</v>
      </c>
      <c r="C22" s="1" t="str">
        <f t="shared" si="7"/>
        <v>HW</v>
      </c>
      <c r="D22" s="2" t="str">
        <f t="shared" si="8"/>
        <v>HW</v>
      </c>
      <c r="F22" s="1" t="str">
        <f>IF(_xlfn.SINGLE('~10 Other Crossings'!TypeCL)="WC","",_xlfn.CONCAT(UPPER(_xlfn.SINGLE(Description)),IF(ISBLANK(_xlfn.SINGLE(CrossingIdentifierDescription)),""," ["&amp;_xlfn.SINGLE(CrossingIdentifierDescription)&amp;"]")," (",_xlfn.SINGLE(PXID),")"))</f>
        <v>COQUIHALLA HIGHWAY NO 5 [LKI Segment: 2000] (T4023.2)</v>
      </c>
      <c r="G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01-13283-M002-XH0307001</v>
      </c>
      <c r="M22" s="1" t="s">
        <v>7486</v>
      </c>
      <c r="N22" s="1" t="s">
        <v>7485</v>
      </c>
      <c r="O22" s="1" t="s">
        <v>3028</v>
      </c>
      <c r="P22" s="1" t="s">
        <v>7479</v>
      </c>
      <c r="Q22" s="1" t="s">
        <v>7478</v>
      </c>
      <c r="R22" s="1" t="s">
        <v>7367</v>
      </c>
      <c r="S22" s="1" t="s">
        <v>3024</v>
      </c>
      <c r="T22" s="1" t="s">
        <v>7463</v>
      </c>
      <c r="U22" s="1" t="s">
        <v>4476</v>
      </c>
      <c r="V22" s="1" t="s">
        <v>6623</v>
      </c>
      <c r="W22" s="1" t="s">
        <v>3127</v>
      </c>
      <c r="Y22" s="1">
        <v>44182.766817129632</v>
      </c>
      <c r="Z22" s="1">
        <v>44645</v>
      </c>
      <c r="AA22" s="1">
        <v>401768</v>
      </c>
      <c r="AB22" s="1">
        <v>44648.866087962961</v>
      </c>
      <c r="AC22" s="1" t="s">
        <v>7484</v>
      </c>
      <c r="AD22" s="1" t="s">
        <v>3046</v>
      </c>
      <c r="AE22" s="1">
        <v>4023</v>
      </c>
      <c r="AF22" s="1">
        <v>2</v>
      </c>
      <c r="AG22" s="1" t="s">
        <v>6629</v>
      </c>
      <c r="AH22" s="1" t="s">
        <v>3138</v>
      </c>
      <c r="AI22" s="1" t="s">
        <v>3092</v>
      </c>
      <c r="AJ22" s="1" t="s">
        <v>3091</v>
      </c>
      <c r="AK22" s="1" t="s">
        <v>3044</v>
      </c>
      <c r="AL22" s="1" t="s">
        <v>3014</v>
      </c>
      <c r="AM22" s="1" t="s">
        <v>4473</v>
      </c>
      <c r="AP22" s="1">
        <v>76</v>
      </c>
      <c r="AX22" s="1" t="s">
        <v>7483</v>
      </c>
      <c r="AY22" s="1" t="s">
        <v>3088</v>
      </c>
      <c r="AZ22" s="1" t="s">
        <v>3010</v>
      </c>
      <c r="BA22" s="1">
        <v>630700.04471439996</v>
      </c>
      <c r="BB22" s="1">
        <v>5490382.0274523199</v>
      </c>
      <c r="BC22" s="1">
        <v>10</v>
      </c>
      <c r="BD22" s="1" t="s">
        <v>3593</v>
      </c>
      <c r="BE22" s="1">
        <v>1010.86</v>
      </c>
      <c r="BG22" s="1">
        <v>41909</v>
      </c>
      <c r="BN22" s="1" t="s">
        <v>3009</v>
      </c>
      <c r="BO22" s="1" t="s">
        <v>7416</v>
      </c>
      <c r="BP22" s="1" t="s">
        <v>3266</v>
      </c>
      <c r="BQ22" s="1" t="s">
        <v>3360</v>
      </c>
      <c r="BR22" s="1" t="s">
        <v>3005</v>
      </c>
      <c r="BV22" s="1" t="s">
        <v>3002</v>
      </c>
      <c r="BX22" s="1" t="s">
        <v>6921</v>
      </c>
      <c r="BY22" s="1" t="s">
        <v>3088</v>
      </c>
      <c r="CB22" s="1" t="s">
        <v>7468</v>
      </c>
      <c r="CC22" s="1" t="s">
        <v>7467</v>
      </c>
      <c r="CD22" s="1" t="s">
        <v>3055</v>
      </c>
      <c r="CO22" s="1" t="s">
        <v>3122</v>
      </c>
      <c r="CP22" s="1" t="s">
        <v>7482</v>
      </c>
      <c r="CY22" s="1" t="s">
        <v>7462</v>
      </c>
      <c r="CZ22" s="1" t="s">
        <v>2623</v>
      </c>
    </row>
    <row r="23" spans="1:104" x14ac:dyDescent="0.2">
      <c r="A23" s="1">
        <f t="shared" si="6"/>
        <v>1008083</v>
      </c>
      <c r="C23" s="1" t="str">
        <f t="shared" si="7"/>
        <v>HW</v>
      </c>
      <c r="D23" s="2" t="str">
        <f t="shared" si="8"/>
        <v>HW</v>
      </c>
      <c r="F23" s="1" t="str">
        <f>IF(_xlfn.SINGLE('~10 Other Crossings'!TypeCL)="WC","",_xlfn.CONCAT(UPPER(_xlfn.SINGLE(Description)),IF(ISBLANK(_xlfn.SINGLE(CrossingIdentifierDescription)),""," ["&amp;_xlfn.SINGLE(CrossingIdentifierDescription)&amp;"]")," (",_xlfn.SINGLE(PXID),")"))</f>
        <v>COQUIHALLA HIGHWAY NO 5 [LKI Segment: 2005] (T4024.2)</v>
      </c>
      <c r="G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01-13283-M002-XH0307001</v>
      </c>
      <c r="M23" s="1" t="s">
        <v>7481</v>
      </c>
      <c r="N23" s="1" t="s">
        <v>7480</v>
      </c>
      <c r="O23" s="1" t="s">
        <v>3028</v>
      </c>
      <c r="P23" s="1" t="s">
        <v>7479</v>
      </c>
      <c r="Q23" s="1" t="s">
        <v>7478</v>
      </c>
      <c r="R23" s="1" t="s">
        <v>7367</v>
      </c>
      <c r="S23" s="1" t="s">
        <v>3024</v>
      </c>
      <c r="T23" s="1" t="s">
        <v>7463</v>
      </c>
      <c r="U23" s="1" t="s">
        <v>4476</v>
      </c>
      <c r="V23" s="1" t="s">
        <v>6623</v>
      </c>
      <c r="W23" s="1" t="s">
        <v>3127</v>
      </c>
      <c r="Y23" s="1">
        <v>44182.766817129632</v>
      </c>
      <c r="Z23" s="1">
        <v>44645</v>
      </c>
      <c r="AA23" s="1">
        <v>401768</v>
      </c>
      <c r="AB23" s="1">
        <v>44648.866087962961</v>
      </c>
      <c r="AC23" s="1" t="s">
        <v>7477</v>
      </c>
      <c r="AD23" s="1" t="s">
        <v>3046</v>
      </c>
      <c r="AE23" s="1">
        <v>4024</v>
      </c>
      <c r="AF23" s="1">
        <v>2</v>
      </c>
      <c r="AG23" s="1" t="s">
        <v>6470</v>
      </c>
      <c r="AH23" s="1" t="s">
        <v>3138</v>
      </c>
      <c r="AI23" s="1" t="s">
        <v>3092</v>
      </c>
      <c r="AJ23" s="1" t="s">
        <v>3091</v>
      </c>
      <c r="AK23" s="1" t="s">
        <v>3044</v>
      </c>
      <c r="AL23" s="1" t="s">
        <v>3014</v>
      </c>
      <c r="AM23" s="1" t="s">
        <v>4473</v>
      </c>
      <c r="AP23" s="1">
        <v>76</v>
      </c>
      <c r="AX23" s="1" t="s">
        <v>7476</v>
      </c>
      <c r="AY23" s="1" t="s">
        <v>3088</v>
      </c>
      <c r="AZ23" s="1" t="s">
        <v>3010</v>
      </c>
      <c r="BA23" s="1">
        <v>630686.89794528997</v>
      </c>
      <c r="BB23" s="1">
        <v>5490383.0044520702</v>
      </c>
      <c r="BC23" s="1">
        <v>10</v>
      </c>
      <c r="BD23" s="1" t="s">
        <v>3593</v>
      </c>
      <c r="BE23" s="1">
        <v>1010.88</v>
      </c>
      <c r="BG23" s="1">
        <v>41909</v>
      </c>
      <c r="BN23" s="1" t="s">
        <v>3009</v>
      </c>
      <c r="BO23" s="1" t="s">
        <v>7416</v>
      </c>
      <c r="BP23" s="1" t="s">
        <v>3266</v>
      </c>
      <c r="BQ23" s="1" t="s">
        <v>3360</v>
      </c>
      <c r="BR23" s="1" t="s">
        <v>3005</v>
      </c>
      <c r="BV23" s="1" t="s">
        <v>3002</v>
      </c>
      <c r="BX23" s="1" t="s">
        <v>6921</v>
      </c>
      <c r="BY23" s="1" t="s">
        <v>3088</v>
      </c>
      <c r="CB23" s="1" t="s">
        <v>7468</v>
      </c>
      <c r="CC23" s="1" t="s">
        <v>7467</v>
      </c>
      <c r="CD23" s="1" t="s">
        <v>3055</v>
      </c>
      <c r="CO23" s="1" t="s">
        <v>3122</v>
      </c>
      <c r="CP23" s="1" t="s">
        <v>7475</v>
      </c>
      <c r="CY23" s="1" t="s">
        <v>7462</v>
      </c>
      <c r="CZ23" s="1" t="s">
        <v>2620</v>
      </c>
    </row>
    <row r="24" spans="1:104" x14ac:dyDescent="0.2">
      <c r="A24" s="1">
        <f t="shared" si="6"/>
        <v>1008109</v>
      </c>
      <c r="C24" s="1" t="str">
        <f t="shared" si="7"/>
        <v>UC</v>
      </c>
      <c r="D24" s="2" t="str">
        <f t="shared" si="8"/>
        <v>UC</v>
      </c>
      <c r="F24" s="1" t="str">
        <f>IF(_xlfn.SINGLE('~10 Other Crossings'!TypeCL)="WC","",_xlfn.CONCAT(UPPER(_xlfn.SINGLE(Description)),IF(ISBLANK(_xlfn.SINGLE(CrossingIdentifierDescription)),""," ["&amp;_xlfn.SINGLE(CrossingIdentifierDescription)&amp;"]")," (",_xlfn.SINGLE(PXID),")"))</f>
        <v>TELUS U/G FIBRE OPTIC COMMUNICATIONS CABLE (U4069.1)</v>
      </c>
      <c r="G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01-13283-M002-XH0307001</v>
      </c>
      <c r="M24" s="1" t="s">
        <v>7474</v>
      </c>
      <c r="N24" s="1" t="s">
        <v>7473</v>
      </c>
      <c r="O24" s="1" t="s">
        <v>3028</v>
      </c>
      <c r="P24" s="1" t="s">
        <v>7472</v>
      </c>
      <c r="Q24" s="1" t="s">
        <v>7471</v>
      </c>
      <c r="R24" s="1" t="s">
        <v>7367</v>
      </c>
      <c r="S24" s="1" t="s">
        <v>3024</v>
      </c>
      <c r="T24" s="1" t="s">
        <v>7463</v>
      </c>
      <c r="U24" s="1" t="s">
        <v>3826</v>
      </c>
      <c r="V24" s="1" t="s">
        <v>4443</v>
      </c>
      <c r="W24" s="1" t="s">
        <v>3107</v>
      </c>
      <c r="Y24" s="1">
        <v>44182.766817129632</v>
      </c>
      <c r="Z24" s="1">
        <v>44645</v>
      </c>
      <c r="AA24" s="1">
        <v>401768</v>
      </c>
      <c r="AB24" s="1">
        <v>44648.866087962961</v>
      </c>
      <c r="AC24" s="1" t="s">
        <v>7470</v>
      </c>
      <c r="AD24" s="1" t="s">
        <v>3061</v>
      </c>
      <c r="AE24" s="1">
        <v>4069</v>
      </c>
      <c r="AF24" s="1">
        <v>1</v>
      </c>
      <c r="AH24" s="1" t="s">
        <v>3091</v>
      </c>
      <c r="AI24" s="1" t="s">
        <v>3092</v>
      </c>
      <c r="AJ24" s="1" t="s">
        <v>3091</v>
      </c>
      <c r="AK24" s="1" t="s">
        <v>3015</v>
      </c>
      <c r="AL24" s="1" t="s">
        <v>3014</v>
      </c>
      <c r="AM24" s="1" t="s">
        <v>3823</v>
      </c>
      <c r="AN24" s="1" t="s">
        <v>3012</v>
      </c>
      <c r="AS24" s="1" t="s">
        <v>3011</v>
      </c>
      <c r="AT24" s="1" t="s">
        <v>3011</v>
      </c>
      <c r="AX24" s="1" t="s">
        <v>7469</v>
      </c>
      <c r="AY24" s="1" t="s">
        <v>3088</v>
      </c>
      <c r="AZ24" s="1" t="s">
        <v>3010</v>
      </c>
      <c r="BA24" s="1">
        <v>630661.04338966997</v>
      </c>
      <c r="BB24" s="1">
        <v>5490384.9259245796</v>
      </c>
      <c r="BC24" s="1">
        <v>10</v>
      </c>
      <c r="BD24" s="1" t="s">
        <v>3593</v>
      </c>
      <c r="BE24" s="1">
        <v>1010.91</v>
      </c>
      <c r="BG24" s="1">
        <v>41949</v>
      </c>
      <c r="BN24" s="1" t="s">
        <v>3009</v>
      </c>
      <c r="BO24" s="1" t="s">
        <v>7416</v>
      </c>
      <c r="BP24" s="1" t="s">
        <v>3266</v>
      </c>
      <c r="BQ24" s="1" t="s">
        <v>3360</v>
      </c>
      <c r="BR24" s="1" t="s">
        <v>3005</v>
      </c>
      <c r="BS24" s="1" t="s">
        <v>7419</v>
      </c>
      <c r="BT24" s="1" t="s">
        <v>7418</v>
      </c>
      <c r="BV24" s="1" t="s">
        <v>3002</v>
      </c>
      <c r="BX24" s="1" t="s">
        <v>6921</v>
      </c>
      <c r="BY24" s="1" t="s">
        <v>3000</v>
      </c>
      <c r="CB24" s="1" t="s">
        <v>7468</v>
      </c>
      <c r="CC24" s="1" t="s">
        <v>7467</v>
      </c>
      <c r="CD24" s="1" t="s">
        <v>3055</v>
      </c>
      <c r="CO24" s="1" t="s">
        <v>2996</v>
      </c>
      <c r="CP24" s="1" t="s">
        <v>7466</v>
      </c>
      <c r="CW24" s="1" t="s">
        <v>7465</v>
      </c>
      <c r="CX24" s="1" t="s">
        <v>7464</v>
      </c>
      <c r="CY24" s="1" t="s">
        <v>7462</v>
      </c>
      <c r="CZ24" s="1" t="s">
        <v>2618</v>
      </c>
    </row>
    <row r="25" spans="1:104" x14ac:dyDescent="0.2">
      <c r="A25" s="1">
        <f t="shared" ref="A25:A52" si="9">IF(OR(AND(ISNUMBER(_xlfn.SINGLE(Measure)),_xlfn.SINGLE(Measure)&gt;0),ISNUMBER(SEARCH("+",_xlfn.SINGLE(Measure)))),IF(NOT(ISNUMBER(_xlfn.SINGLE(Measure))),1000*LEFT(_xlfn.SINGLE(Measure),SEARCH("+",_xlfn.SINGLE(Measure))-1)+MID(_xlfn.SINGLE(Measure),SEARCH("+",_xlfn.SINGLE(Measure))+1,3)+RIGHT(_xlfn.SINGLE(Measure),3),_xlfn.SINGLE(Measure)),"")</f>
        <v>1011293.92</v>
      </c>
      <c r="C25" s="1" t="str">
        <f t="shared" ref="C25:C52" si="10">TypeCL</f>
        <v>RD</v>
      </c>
      <c r="D25" s="2" t="str">
        <f t="shared" ref="D25:D53" si="11">C25</f>
        <v>RD</v>
      </c>
      <c r="F25" s="1" t="str">
        <f>IF(_xlfn.SINGLE('~10 Other Crossings'!TypeCL)="WC","",_xlfn.CONCAT(UPPER(_xlfn.SINGLE(Description)),IF(ISBLANK(_xlfn.SINGLE(CrossingIdentifierDescription)),""," ["&amp;_xlfn.SINGLE(CrossingIdentifierDescription)&amp;"]")," (",_xlfn.SINGLE(PXID),")"))</f>
        <v>ROAD (T4025.1)</v>
      </c>
      <c r="G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5" s="1" t="s">
        <v>7461</v>
      </c>
      <c r="N25" s="1">
        <v>1011293.92</v>
      </c>
      <c r="O25" s="1" t="s">
        <v>3028</v>
      </c>
      <c r="P25" s="1" t="s">
        <v>3349</v>
      </c>
      <c r="Q25" s="1" t="s">
        <v>3348</v>
      </c>
      <c r="R25" s="1" t="s">
        <v>7367</v>
      </c>
      <c r="S25" s="1" t="s">
        <v>3024</v>
      </c>
      <c r="T25" s="1" t="s">
        <v>3098</v>
      </c>
      <c r="U25" s="1" t="s">
        <v>3045</v>
      </c>
      <c r="V25" s="1" t="s">
        <v>3045</v>
      </c>
      <c r="W25" s="1" t="s">
        <v>3315</v>
      </c>
      <c r="Y25" s="1">
        <v>43537.086863425924</v>
      </c>
      <c r="Z25" s="1">
        <v>44645</v>
      </c>
      <c r="AA25" s="1">
        <v>401768</v>
      </c>
      <c r="AB25" s="1">
        <v>44648.866030092591</v>
      </c>
      <c r="AC25" s="1" t="s">
        <v>7460</v>
      </c>
      <c r="AD25" s="1" t="s">
        <v>3046</v>
      </c>
      <c r="AE25" s="1">
        <v>4025</v>
      </c>
      <c r="AF25" s="1">
        <v>1</v>
      </c>
      <c r="AH25" s="1" t="s">
        <v>3091</v>
      </c>
      <c r="AI25" s="1" t="s">
        <v>3016</v>
      </c>
      <c r="AJ25" s="1" t="s">
        <v>3091</v>
      </c>
      <c r="AK25" s="1" t="s">
        <v>3044</v>
      </c>
      <c r="AL25" s="1" t="s">
        <v>3014</v>
      </c>
      <c r="AM25" s="1" t="s">
        <v>737</v>
      </c>
      <c r="AX25" s="1" t="s">
        <v>7459</v>
      </c>
      <c r="AY25" s="1" t="s">
        <v>3000</v>
      </c>
      <c r="AZ25" s="1" t="s">
        <v>3010</v>
      </c>
      <c r="BA25" s="1">
        <v>629704.68175206997</v>
      </c>
      <c r="BB25" s="1">
        <v>5487528.4533746</v>
      </c>
      <c r="BC25" s="1">
        <v>10</v>
      </c>
      <c r="BD25" s="1" t="s">
        <v>3593</v>
      </c>
      <c r="BE25" s="1">
        <v>1014.12</v>
      </c>
      <c r="BN25" s="1" t="s">
        <v>3009</v>
      </c>
      <c r="BO25" s="1" t="s">
        <v>7416</v>
      </c>
      <c r="BP25" s="1" t="s">
        <v>3266</v>
      </c>
      <c r="BQ25" s="1" t="s">
        <v>5206</v>
      </c>
      <c r="BR25" s="1" t="s">
        <v>3228</v>
      </c>
      <c r="BS25" s="1" t="s">
        <v>7419</v>
      </c>
      <c r="BT25" s="1" t="s">
        <v>7418</v>
      </c>
      <c r="BV25" s="1" t="s">
        <v>3002</v>
      </c>
      <c r="BW25" s="1" t="s">
        <v>1986</v>
      </c>
      <c r="BX25" s="1" t="s">
        <v>3311</v>
      </c>
      <c r="BY25" s="1" t="s">
        <v>3000</v>
      </c>
      <c r="CB25" s="1" t="s">
        <v>3292</v>
      </c>
      <c r="CC25" s="1" t="s">
        <v>3291</v>
      </c>
      <c r="CD25" s="1" t="s">
        <v>3055</v>
      </c>
      <c r="CO25" s="1" t="s">
        <v>3122</v>
      </c>
      <c r="CP25" s="1" t="s">
        <v>7458</v>
      </c>
      <c r="CW25" s="1" t="s">
        <v>7453</v>
      </c>
      <c r="CX25" s="1" t="s">
        <v>7452</v>
      </c>
      <c r="CY25" s="1" t="s">
        <v>7451</v>
      </c>
      <c r="CZ25" s="1" t="s">
        <v>2507</v>
      </c>
    </row>
    <row r="26" spans="1:104" x14ac:dyDescent="0.2">
      <c r="A26" s="1">
        <f t="shared" si="9"/>
        <v>1011401.38</v>
      </c>
      <c r="C26" s="1" t="str">
        <f t="shared" si="10"/>
        <v>RD</v>
      </c>
      <c r="D26" s="2" t="str">
        <f t="shared" si="11"/>
        <v>RD</v>
      </c>
      <c r="F26" s="1" t="str">
        <f>IF(_xlfn.SINGLE('~10 Other Crossings'!TypeCL)="WC","",_xlfn.CONCAT(UPPER(_xlfn.SINGLE(Description)),IF(ISBLANK(_xlfn.SINGLE(CrossingIdentifierDescription)),""," ["&amp;_xlfn.SINGLE(CrossingIdentifierDescription)&amp;"]")," (",_xlfn.SINGLE(PXID),")"))</f>
        <v>ROAD (T4026.1)</v>
      </c>
      <c r="G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6" s="1" t="s">
        <v>7457</v>
      </c>
      <c r="N26" s="1">
        <v>1011401.38</v>
      </c>
      <c r="O26" s="1" t="s">
        <v>3028</v>
      </c>
      <c r="P26" s="1" t="s">
        <v>3349</v>
      </c>
      <c r="Q26" s="1" t="s">
        <v>3348</v>
      </c>
      <c r="R26" s="1" t="s">
        <v>7367</v>
      </c>
      <c r="S26" s="1" t="s">
        <v>3024</v>
      </c>
      <c r="T26" s="1" t="s">
        <v>3098</v>
      </c>
      <c r="U26" s="1" t="s">
        <v>3045</v>
      </c>
      <c r="V26" s="1" t="s">
        <v>3045</v>
      </c>
      <c r="W26" s="1" t="s">
        <v>3315</v>
      </c>
      <c r="Y26" s="1">
        <v>43537.097407407404</v>
      </c>
      <c r="Z26" s="1">
        <v>44645</v>
      </c>
      <c r="AA26" s="1">
        <v>401768</v>
      </c>
      <c r="AB26" s="1">
        <v>44648.866030092591</v>
      </c>
      <c r="AC26" s="1" t="s">
        <v>7456</v>
      </c>
      <c r="AD26" s="1" t="s">
        <v>3046</v>
      </c>
      <c r="AE26" s="1">
        <v>4026</v>
      </c>
      <c r="AF26" s="1">
        <v>1</v>
      </c>
      <c r="AH26" s="1" t="s">
        <v>3091</v>
      </c>
      <c r="AI26" s="1" t="s">
        <v>3016</v>
      </c>
      <c r="AJ26" s="1" t="s">
        <v>3091</v>
      </c>
      <c r="AK26" s="1" t="s">
        <v>3044</v>
      </c>
      <c r="AL26" s="1" t="s">
        <v>3014</v>
      </c>
      <c r="AM26" s="1" t="s">
        <v>737</v>
      </c>
      <c r="AX26" s="1" t="s">
        <v>7455</v>
      </c>
      <c r="AY26" s="1" t="s">
        <v>3000</v>
      </c>
      <c r="AZ26" s="1" t="s">
        <v>3010</v>
      </c>
      <c r="BA26" s="1">
        <v>629686.13400508999</v>
      </c>
      <c r="BB26" s="1">
        <v>5487422.7332411204</v>
      </c>
      <c r="BC26" s="1">
        <v>10</v>
      </c>
      <c r="BD26" s="1" t="s">
        <v>3593</v>
      </c>
      <c r="BE26" s="1">
        <v>1014.31</v>
      </c>
      <c r="BN26" s="1" t="s">
        <v>3009</v>
      </c>
      <c r="BO26" s="1" t="s">
        <v>7416</v>
      </c>
      <c r="BP26" s="1" t="s">
        <v>3266</v>
      </c>
      <c r="BQ26" s="1" t="s">
        <v>5206</v>
      </c>
      <c r="BR26" s="1" t="s">
        <v>3228</v>
      </c>
      <c r="BS26" s="1" t="s">
        <v>7419</v>
      </c>
      <c r="BT26" s="1" t="s">
        <v>7418</v>
      </c>
      <c r="BV26" s="1" t="s">
        <v>3002</v>
      </c>
      <c r="BW26" s="1" t="s">
        <v>1986</v>
      </c>
      <c r="BX26" s="1" t="s">
        <v>3311</v>
      </c>
      <c r="BY26" s="1" t="s">
        <v>3000</v>
      </c>
      <c r="CB26" s="1" t="s">
        <v>3292</v>
      </c>
      <c r="CC26" s="1" t="s">
        <v>3291</v>
      </c>
      <c r="CD26" s="1" t="s">
        <v>3055</v>
      </c>
      <c r="CO26" s="1" t="s">
        <v>3122</v>
      </c>
      <c r="CP26" s="1" t="s">
        <v>7454</v>
      </c>
      <c r="CW26" s="1" t="s">
        <v>7453</v>
      </c>
      <c r="CX26" s="1" t="s">
        <v>7452</v>
      </c>
      <c r="CY26" s="1" t="s">
        <v>7451</v>
      </c>
      <c r="CZ26" s="1" t="s">
        <v>2502</v>
      </c>
    </row>
    <row r="27" spans="1:104" x14ac:dyDescent="0.2">
      <c r="A27" s="1">
        <f t="shared" si="9"/>
        <v>1012315.89</v>
      </c>
      <c r="C27" s="1" t="str">
        <f t="shared" si="10"/>
        <v>RD</v>
      </c>
      <c r="D27" s="2" t="str">
        <f t="shared" si="11"/>
        <v>RD</v>
      </c>
      <c r="F27" s="1" t="str">
        <f>IF(_xlfn.SINGLE('~10 Other Crossings'!TypeCL)="WC","",_xlfn.CONCAT(UPPER(_xlfn.SINGLE(Description)),IF(ISBLANK(_xlfn.SINGLE(CrossingIdentifierDescription)),""," ["&amp;_xlfn.SINGLE(CrossingIdentifierDescription)&amp;"]")," (",_xlfn.SINGLE(PXID),")"))</f>
        <v>TRAIL (T4027.2)</v>
      </c>
      <c r="G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7" s="1" t="s">
        <v>7450</v>
      </c>
      <c r="N27" s="1">
        <v>1012315.89</v>
      </c>
      <c r="O27" s="1" t="s">
        <v>3028</v>
      </c>
      <c r="P27" s="1" t="s">
        <v>7449</v>
      </c>
      <c r="Q27" s="1" t="s">
        <v>7448</v>
      </c>
      <c r="R27" s="1" t="s">
        <v>7367</v>
      </c>
      <c r="S27" s="1" t="s">
        <v>3024</v>
      </c>
      <c r="T27" s="1" t="s">
        <v>3098</v>
      </c>
      <c r="U27" s="1" t="s">
        <v>3316</v>
      </c>
      <c r="V27" s="1" t="s">
        <v>3316</v>
      </c>
      <c r="W27" s="1" t="s">
        <v>3315</v>
      </c>
      <c r="Y27" s="1">
        <v>43747.69835648148</v>
      </c>
      <c r="Z27" s="1">
        <v>44645</v>
      </c>
      <c r="AA27" s="1">
        <v>401768</v>
      </c>
      <c r="AB27" s="1">
        <v>44648.866053240738</v>
      </c>
      <c r="AC27" s="1" t="s">
        <v>7447</v>
      </c>
      <c r="AD27" s="1" t="s">
        <v>3046</v>
      </c>
      <c r="AE27" s="1">
        <v>4027</v>
      </c>
      <c r="AF27" s="1">
        <v>2</v>
      </c>
      <c r="AH27" s="1" t="s">
        <v>3091</v>
      </c>
      <c r="AI27" s="1" t="s">
        <v>3016</v>
      </c>
      <c r="AJ27" s="1" t="s">
        <v>3091</v>
      </c>
      <c r="AK27" s="1" t="s">
        <v>3044</v>
      </c>
      <c r="AL27" s="1" t="s">
        <v>3014</v>
      </c>
      <c r="AM27" s="1" t="s">
        <v>737</v>
      </c>
      <c r="AX27" s="1" t="s">
        <v>7446</v>
      </c>
      <c r="AY27" s="1" t="s">
        <v>3000</v>
      </c>
      <c r="AZ27" s="1" t="s">
        <v>3010</v>
      </c>
      <c r="BA27" s="1">
        <v>629800.09866384999</v>
      </c>
      <c r="BB27" s="1">
        <v>5486532.1242523901</v>
      </c>
      <c r="BC27" s="1">
        <v>10</v>
      </c>
      <c r="BD27" s="1" t="s">
        <v>3087</v>
      </c>
      <c r="BE27" s="1">
        <v>1015.18</v>
      </c>
      <c r="BN27" s="1" t="s">
        <v>3009</v>
      </c>
      <c r="BO27" s="1" t="s">
        <v>7416</v>
      </c>
      <c r="BP27" s="1" t="s">
        <v>3266</v>
      </c>
      <c r="BQ27" s="1" t="s">
        <v>4265</v>
      </c>
      <c r="BR27" s="1" t="s">
        <v>3005</v>
      </c>
      <c r="BS27" s="1" t="s">
        <v>7419</v>
      </c>
      <c r="BT27" s="1" t="s">
        <v>7418</v>
      </c>
      <c r="BV27" s="1" t="s">
        <v>3002</v>
      </c>
      <c r="BW27" s="1" t="s">
        <v>1986</v>
      </c>
      <c r="BX27" s="1" t="s">
        <v>3311</v>
      </c>
      <c r="BY27" s="1" t="s">
        <v>3000</v>
      </c>
      <c r="CB27" s="1" t="s">
        <v>3292</v>
      </c>
      <c r="CC27" s="1" t="s">
        <v>3291</v>
      </c>
      <c r="CD27" s="1" t="s">
        <v>3055</v>
      </c>
      <c r="CO27" s="1" t="s">
        <v>3122</v>
      </c>
      <c r="CP27" s="1" t="s">
        <v>7445</v>
      </c>
      <c r="CW27" s="1" t="s">
        <v>7436</v>
      </c>
      <c r="CX27" s="1" t="s">
        <v>7435</v>
      </c>
      <c r="CY27" s="1" t="s">
        <v>7411</v>
      </c>
      <c r="CZ27" s="1" t="s">
        <v>2486</v>
      </c>
    </row>
    <row r="28" spans="1:104" x14ac:dyDescent="0.2">
      <c r="A28" s="1">
        <f t="shared" si="9"/>
        <v>1012351.47</v>
      </c>
      <c r="C28" s="1" t="str">
        <f t="shared" si="10"/>
        <v>RD</v>
      </c>
      <c r="D28" s="2" t="str">
        <f t="shared" si="11"/>
        <v>RD</v>
      </c>
      <c r="F28" s="1" t="str">
        <f>IF(_xlfn.SINGLE('~10 Other Crossings'!TypeCL)="WC","",_xlfn.CONCAT(UPPER(_xlfn.SINGLE(Description)),IF(ISBLANK(_xlfn.SINGLE(CrossingIdentifierDescription)),""," ["&amp;_xlfn.SINGLE(CrossingIdentifierDescription)&amp;"]")," (",_xlfn.SINGLE(PXID),")"))</f>
        <v>TRAIL (T4028.1)</v>
      </c>
      <c r="G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8" s="1" t="s">
        <v>7444</v>
      </c>
      <c r="N28" s="1">
        <v>1012351.47</v>
      </c>
      <c r="O28" s="1" t="s">
        <v>3028</v>
      </c>
      <c r="P28" s="1" t="s">
        <v>6350</v>
      </c>
      <c r="Q28" s="1" t="s">
        <v>6349</v>
      </c>
      <c r="R28" s="1" t="s">
        <v>7367</v>
      </c>
      <c r="S28" s="1" t="s">
        <v>3024</v>
      </c>
      <c r="T28" s="1" t="s">
        <v>3098</v>
      </c>
      <c r="U28" s="1" t="s">
        <v>3316</v>
      </c>
      <c r="V28" s="1" t="s">
        <v>3316</v>
      </c>
      <c r="W28" s="1" t="s">
        <v>3315</v>
      </c>
      <c r="Y28" s="1">
        <v>43732.924953703703</v>
      </c>
      <c r="Z28" s="1">
        <v>44645</v>
      </c>
      <c r="AA28" s="1">
        <v>401768</v>
      </c>
      <c r="AB28" s="1">
        <v>44648.866053240738</v>
      </c>
      <c r="AC28" s="1" t="s">
        <v>7443</v>
      </c>
      <c r="AD28" s="1" t="s">
        <v>3046</v>
      </c>
      <c r="AE28" s="1">
        <v>4028</v>
      </c>
      <c r="AF28" s="1">
        <v>1</v>
      </c>
      <c r="AH28" s="1" t="s">
        <v>3091</v>
      </c>
      <c r="AI28" s="1" t="s">
        <v>3016</v>
      </c>
      <c r="AJ28" s="1" t="s">
        <v>3091</v>
      </c>
      <c r="AK28" s="1" t="s">
        <v>3044</v>
      </c>
      <c r="AL28" s="1" t="s">
        <v>3014</v>
      </c>
      <c r="AM28" s="1" t="s">
        <v>737</v>
      </c>
      <c r="AX28" s="1" t="s">
        <v>7442</v>
      </c>
      <c r="AY28" s="1" t="s">
        <v>3000</v>
      </c>
      <c r="AZ28" s="1" t="s">
        <v>3010</v>
      </c>
      <c r="BA28" s="1">
        <v>629822.70333538996</v>
      </c>
      <c r="BB28" s="1">
        <v>5486505.0044253096</v>
      </c>
      <c r="BC28" s="1">
        <v>10</v>
      </c>
      <c r="BD28" s="1" t="s">
        <v>3593</v>
      </c>
      <c r="BE28" s="1">
        <v>1015.22</v>
      </c>
      <c r="BN28" s="1" t="s">
        <v>3009</v>
      </c>
      <c r="BO28" s="1" t="s">
        <v>7416</v>
      </c>
      <c r="BP28" s="1" t="s">
        <v>3266</v>
      </c>
      <c r="BQ28" s="1" t="s">
        <v>4265</v>
      </c>
      <c r="BR28" s="1" t="s">
        <v>3005</v>
      </c>
      <c r="BS28" s="1" t="s">
        <v>7419</v>
      </c>
      <c r="BT28" s="1" t="s">
        <v>7418</v>
      </c>
      <c r="BV28" s="1" t="s">
        <v>3002</v>
      </c>
      <c r="BW28" s="1" t="s">
        <v>1986</v>
      </c>
      <c r="BX28" s="1" t="s">
        <v>3311</v>
      </c>
      <c r="BY28" s="1" t="s">
        <v>3000</v>
      </c>
      <c r="CB28" s="1" t="s">
        <v>3292</v>
      </c>
      <c r="CC28" s="1" t="s">
        <v>3291</v>
      </c>
      <c r="CD28" s="1" t="s">
        <v>3055</v>
      </c>
      <c r="CO28" s="1" t="s">
        <v>3122</v>
      </c>
      <c r="CP28" s="1" t="s">
        <v>7441</v>
      </c>
      <c r="CW28" s="1" t="s">
        <v>7436</v>
      </c>
      <c r="CX28" s="1" t="s">
        <v>7435</v>
      </c>
      <c r="CY28" s="1" t="s">
        <v>7411</v>
      </c>
      <c r="CZ28" s="1" t="s">
        <v>2480</v>
      </c>
    </row>
    <row r="29" spans="1:104" x14ac:dyDescent="0.2">
      <c r="A29" s="1">
        <f t="shared" si="9"/>
        <v>1012421.2</v>
      </c>
      <c r="C29" s="1" t="str">
        <f t="shared" si="10"/>
        <v>RD</v>
      </c>
      <c r="D29" s="2" t="str">
        <f t="shared" si="11"/>
        <v>RD</v>
      </c>
      <c r="F29" s="1" t="str">
        <f>IF(_xlfn.SINGLE('~10 Other Crossings'!TypeCL)="WC","",_xlfn.CONCAT(UPPER(_xlfn.SINGLE(Description)),IF(ISBLANK(_xlfn.SINGLE(CrossingIdentifierDescription)),""," ["&amp;_xlfn.SINGLE(CrossingIdentifierDescription)&amp;"]")," (",_xlfn.SINGLE(PXID),")"))</f>
        <v>TRAIL (T4029.1)</v>
      </c>
      <c r="G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9" s="1" t="s">
        <v>7440</v>
      </c>
      <c r="N29" s="1">
        <v>1012421.2</v>
      </c>
      <c r="O29" s="1" t="s">
        <v>3028</v>
      </c>
      <c r="P29" s="1" t="s">
        <v>7145</v>
      </c>
      <c r="Q29" s="1" t="s">
        <v>7144</v>
      </c>
      <c r="R29" s="1" t="s">
        <v>7367</v>
      </c>
      <c r="S29" s="1" t="s">
        <v>3024</v>
      </c>
      <c r="T29" s="1" t="s">
        <v>3098</v>
      </c>
      <c r="U29" s="1" t="s">
        <v>3316</v>
      </c>
      <c r="V29" s="1" t="s">
        <v>3316</v>
      </c>
      <c r="W29" s="1" t="s">
        <v>3315</v>
      </c>
      <c r="Y29" s="1">
        <v>43537.897118055553</v>
      </c>
      <c r="Z29" s="1">
        <v>44645</v>
      </c>
      <c r="AA29" s="1">
        <v>401768</v>
      </c>
      <c r="AB29" s="1">
        <v>44648.866041666668</v>
      </c>
      <c r="AC29" s="1" t="s">
        <v>7439</v>
      </c>
      <c r="AD29" s="1" t="s">
        <v>3046</v>
      </c>
      <c r="AE29" s="1">
        <v>4029</v>
      </c>
      <c r="AF29" s="1">
        <v>1</v>
      </c>
      <c r="AH29" s="1" t="s">
        <v>3091</v>
      </c>
      <c r="AI29" s="1" t="s">
        <v>3016</v>
      </c>
      <c r="AJ29" s="1" t="s">
        <v>3091</v>
      </c>
      <c r="AK29" s="1" t="s">
        <v>3044</v>
      </c>
      <c r="AL29" s="1" t="s">
        <v>3014</v>
      </c>
      <c r="AM29" s="1" t="s">
        <v>737</v>
      </c>
      <c r="AX29" s="1" t="s">
        <v>7438</v>
      </c>
      <c r="AY29" s="1" t="s">
        <v>3000</v>
      </c>
      <c r="AZ29" s="1" t="s">
        <v>3010</v>
      </c>
      <c r="BA29" s="1">
        <v>629852.76385758002</v>
      </c>
      <c r="BB29" s="1">
        <v>5486442.6785340998</v>
      </c>
      <c r="BC29" s="1">
        <v>10</v>
      </c>
      <c r="BD29" s="1" t="s">
        <v>3593</v>
      </c>
      <c r="BE29" s="1">
        <v>1015.25</v>
      </c>
      <c r="BN29" s="1" t="s">
        <v>3009</v>
      </c>
      <c r="BO29" s="1" t="s">
        <v>7416</v>
      </c>
      <c r="BP29" s="1" t="s">
        <v>3266</v>
      </c>
      <c r="BQ29" s="1" t="s">
        <v>4265</v>
      </c>
      <c r="BR29" s="1" t="s">
        <v>3005</v>
      </c>
      <c r="BS29" s="1" t="s">
        <v>7419</v>
      </c>
      <c r="BT29" s="1" t="s">
        <v>7418</v>
      </c>
      <c r="BV29" s="1" t="s">
        <v>3002</v>
      </c>
      <c r="BW29" s="1" t="s">
        <v>1986</v>
      </c>
      <c r="BX29" s="1" t="s">
        <v>3311</v>
      </c>
      <c r="BY29" s="1" t="s">
        <v>3000</v>
      </c>
      <c r="CB29" s="1" t="s">
        <v>3292</v>
      </c>
      <c r="CC29" s="1" t="s">
        <v>3291</v>
      </c>
      <c r="CD29" s="1" t="s">
        <v>3055</v>
      </c>
      <c r="CO29" s="1" t="s">
        <v>3122</v>
      </c>
      <c r="CP29" s="1" t="s">
        <v>7437</v>
      </c>
      <c r="CW29" s="1" t="s">
        <v>7436</v>
      </c>
      <c r="CX29" s="1" t="s">
        <v>7435</v>
      </c>
      <c r="CY29" s="1" t="s">
        <v>7411</v>
      </c>
      <c r="CZ29" s="1" t="s">
        <v>2478</v>
      </c>
    </row>
    <row r="30" spans="1:104" x14ac:dyDescent="0.2">
      <c r="A30" s="1">
        <f t="shared" si="9"/>
        <v>1012910</v>
      </c>
      <c r="C30" s="1" t="str">
        <f t="shared" si="10"/>
        <v>RD</v>
      </c>
      <c r="D30" s="2" t="str">
        <f t="shared" si="11"/>
        <v>RD</v>
      </c>
      <c r="F30" s="1" t="str">
        <f>IF(_xlfn.SINGLE('~10 Other Crossings'!TypeCL)="WC","",_xlfn.CONCAT(UPPER(_xlfn.SINGLE(Description)),IF(ISBLANK(_xlfn.SINGLE(CrossingIdentifierDescription)),""," ["&amp;_xlfn.SINGLE(CrossingIdentifierDescription)&amp;"]")," (",_xlfn.SINGLE(PXID),")"))</f>
        <v>ROAD (T5108.0)</v>
      </c>
      <c r="G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0" s="1" t="s">
        <v>7434</v>
      </c>
      <c r="N30" s="1" t="s">
        <v>7433</v>
      </c>
      <c r="O30" s="1" t="s">
        <v>3028</v>
      </c>
      <c r="P30" s="1" t="s">
        <v>4664</v>
      </c>
      <c r="Q30" s="1" t="s">
        <v>7432</v>
      </c>
      <c r="R30" s="1" t="s">
        <v>3024</v>
      </c>
      <c r="S30" s="1" t="s">
        <v>3024</v>
      </c>
      <c r="T30" s="1" t="s">
        <v>7422</v>
      </c>
      <c r="U30" s="1" t="s">
        <v>3045</v>
      </c>
      <c r="V30" s="1" t="s">
        <v>3045</v>
      </c>
      <c r="W30" s="1" t="s">
        <v>3315</v>
      </c>
      <c r="Y30" s="1">
        <v>44648.690613425926</v>
      </c>
      <c r="Z30" s="1">
        <v>44648.464814814812</v>
      </c>
      <c r="AA30" s="1">
        <v>401768</v>
      </c>
      <c r="AB30" s="1">
        <v>44648.762303240743</v>
      </c>
      <c r="AC30" s="1" t="s">
        <v>7431</v>
      </c>
      <c r="AD30" s="1" t="s">
        <v>3046</v>
      </c>
      <c r="AE30" s="1">
        <v>5108</v>
      </c>
      <c r="AF30" s="1">
        <v>0</v>
      </c>
      <c r="AI30" s="1" t="s">
        <v>3016</v>
      </c>
      <c r="AK30" s="1" t="s">
        <v>3044</v>
      </c>
      <c r="AL30" s="1" t="s">
        <v>3014</v>
      </c>
      <c r="AM30" s="1" t="s">
        <v>737</v>
      </c>
      <c r="AN30" s="1" t="s">
        <v>3012</v>
      </c>
      <c r="AY30" s="1" t="s">
        <v>3000</v>
      </c>
      <c r="AZ30" s="1" t="s">
        <v>3010</v>
      </c>
      <c r="BA30" s="1">
        <v>629964.82380807004</v>
      </c>
      <c r="BB30" s="1">
        <v>5485976.63547902</v>
      </c>
      <c r="BC30" s="1">
        <v>10</v>
      </c>
      <c r="BN30" s="1" t="s">
        <v>3009</v>
      </c>
      <c r="BO30" s="1" t="s">
        <v>7416</v>
      </c>
      <c r="BP30" s="1" t="s">
        <v>3266</v>
      </c>
      <c r="BQ30" s="1" t="s">
        <v>4221</v>
      </c>
      <c r="BR30" s="1" t="s">
        <v>3086</v>
      </c>
      <c r="BS30" s="1" t="s">
        <v>7419</v>
      </c>
      <c r="BT30" s="1" t="s">
        <v>7418</v>
      </c>
      <c r="BV30" s="1" t="s">
        <v>3002</v>
      </c>
      <c r="BW30" s="1" t="s">
        <v>3007</v>
      </c>
      <c r="BX30" s="1" t="s">
        <v>3043</v>
      </c>
      <c r="BY30" s="1" t="s">
        <v>3000</v>
      </c>
      <c r="CB30" s="1" t="s">
        <v>3042</v>
      </c>
      <c r="CC30" s="1" t="s">
        <v>3041</v>
      </c>
      <c r="CD30" s="1" t="s">
        <v>3040</v>
      </c>
      <c r="CO30" s="1" t="s">
        <v>3122</v>
      </c>
      <c r="CP30" s="1" t="s">
        <v>7430</v>
      </c>
      <c r="CZ30" s="1" t="s">
        <v>2460</v>
      </c>
    </row>
    <row r="31" spans="1:104" x14ac:dyDescent="0.2">
      <c r="A31" s="1">
        <f t="shared" si="9"/>
        <v>1013466</v>
      </c>
      <c r="C31" s="1" t="str">
        <f t="shared" si="10"/>
        <v>UN</v>
      </c>
      <c r="D31" s="2" t="str">
        <f t="shared" si="11"/>
        <v>UN</v>
      </c>
      <c r="F31" s="1" t="str">
        <f>IF(_xlfn.SINGLE('~10 Other Crossings'!TypeCL)="WC","",_xlfn.CONCAT(UPPER(_xlfn.SINGLE(Description)),IF(ISBLANK(_xlfn.SINGLE(CrossingIdentifierDescription)),""," ["&amp;_xlfn.SINGLE(CrossingIdentifierDescription)&amp;"]")," (",_xlfn.SINGLE(PXID),")"))</f>
        <v>CULVERT (P5800.0)</v>
      </c>
      <c r="G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1" s="1" t="s">
        <v>7429</v>
      </c>
      <c r="N31" s="1" t="s">
        <v>7428</v>
      </c>
      <c r="O31" s="1" t="s">
        <v>3028</v>
      </c>
      <c r="P31" s="1" t="s">
        <v>3389</v>
      </c>
      <c r="Q31" s="1" t="s">
        <v>3388</v>
      </c>
      <c r="R31" s="1" t="s">
        <v>3024</v>
      </c>
      <c r="S31" s="1" t="s">
        <v>3024</v>
      </c>
      <c r="T31" s="1" t="s">
        <v>7422</v>
      </c>
      <c r="U31" s="1" t="s">
        <v>3022</v>
      </c>
      <c r="V31" s="1" t="s">
        <v>5338</v>
      </c>
      <c r="W31" s="1" t="s">
        <v>3315</v>
      </c>
      <c r="Y31" s="1">
        <v>44039.869953703703</v>
      </c>
      <c r="Z31" s="1">
        <v>44645</v>
      </c>
      <c r="AA31" s="1">
        <v>401768</v>
      </c>
      <c r="AB31" s="1">
        <v>44655.881238425929</v>
      </c>
      <c r="AC31" s="1" t="s">
        <v>7427</v>
      </c>
      <c r="AD31" s="1" t="s">
        <v>3018</v>
      </c>
      <c r="AE31" s="1">
        <v>5800</v>
      </c>
      <c r="AF31" s="1">
        <v>0</v>
      </c>
      <c r="AI31" s="1" t="s">
        <v>3016</v>
      </c>
      <c r="AK31" s="1" t="s">
        <v>3015</v>
      </c>
      <c r="AL31" s="1" t="s">
        <v>3014</v>
      </c>
      <c r="AM31" s="1" t="s">
        <v>3071</v>
      </c>
      <c r="AT31" s="1" t="s">
        <v>3011</v>
      </c>
      <c r="AX31" s="1" t="s">
        <v>7426</v>
      </c>
      <c r="AY31" s="1" t="s">
        <v>3000</v>
      </c>
      <c r="AZ31" s="1" t="s">
        <v>3010</v>
      </c>
      <c r="BA31" s="1">
        <v>630224.26800000004</v>
      </c>
      <c r="BB31" s="1">
        <v>5485505.5990000004</v>
      </c>
      <c r="BC31" s="1">
        <v>10</v>
      </c>
      <c r="BN31" s="1" t="s">
        <v>3009</v>
      </c>
      <c r="BO31" s="1" t="s">
        <v>7416</v>
      </c>
      <c r="BP31" s="1" t="s">
        <v>3266</v>
      </c>
      <c r="BQ31" s="1" t="s">
        <v>6694</v>
      </c>
      <c r="BR31" s="1" t="s">
        <v>1621</v>
      </c>
      <c r="BS31" s="1" t="s">
        <v>7419</v>
      </c>
      <c r="BT31" s="1" t="s">
        <v>7418</v>
      </c>
      <c r="BV31" s="1" t="s">
        <v>3002</v>
      </c>
      <c r="BW31" s="1" t="s">
        <v>1505</v>
      </c>
      <c r="BX31" s="1" t="s">
        <v>3001</v>
      </c>
      <c r="BY31" s="1" t="s">
        <v>3000</v>
      </c>
      <c r="CB31" s="1" t="s">
        <v>2999</v>
      </c>
      <c r="CC31" s="1" t="s">
        <v>2998</v>
      </c>
      <c r="CD31" s="1" t="s">
        <v>2997</v>
      </c>
      <c r="CO31" s="1" t="s">
        <v>3122</v>
      </c>
      <c r="CP31" s="1" t="s">
        <v>7425</v>
      </c>
      <c r="CZ31" s="1" t="s">
        <v>2449</v>
      </c>
    </row>
    <row r="32" spans="1:104" x14ac:dyDescent="0.2">
      <c r="A32" s="1">
        <f t="shared" si="9"/>
        <v>1013511</v>
      </c>
      <c r="C32" s="1" t="str">
        <f t="shared" si="10"/>
        <v>UN</v>
      </c>
      <c r="D32" s="2" t="str">
        <f t="shared" si="11"/>
        <v>UN</v>
      </c>
      <c r="F32" s="1" t="str">
        <f>IF(_xlfn.SINGLE('~10 Other Crossings'!TypeCL)="WC","",_xlfn.CONCAT(UPPER(_xlfn.SINGLE(Description)),IF(ISBLANK(_xlfn.SINGLE(CrossingIdentifierDescription)),""," ["&amp;_xlfn.SINGLE(CrossingIdentifierDescription)&amp;"]")," (",_xlfn.SINGLE(PXID),")"))</f>
        <v>CULVERT (P5801.0)</v>
      </c>
      <c r="G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2" s="1" t="s">
        <v>7424</v>
      </c>
      <c r="N32" s="1" t="s">
        <v>7423</v>
      </c>
      <c r="O32" s="1" t="s">
        <v>3028</v>
      </c>
      <c r="P32" s="1" t="s">
        <v>3389</v>
      </c>
      <c r="Q32" s="1" t="s">
        <v>3388</v>
      </c>
      <c r="R32" s="1" t="s">
        <v>3024</v>
      </c>
      <c r="S32" s="1" t="s">
        <v>3024</v>
      </c>
      <c r="T32" s="1" t="s">
        <v>7422</v>
      </c>
      <c r="U32" s="1" t="s">
        <v>3022</v>
      </c>
      <c r="V32" s="1" t="s">
        <v>5338</v>
      </c>
      <c r="W32" s="1" t="s">
        <v>3315</v>
      </c>
      <c r="Y32" s="1">
        <v>44039.869953703703</v>
      </c>
      <c r="Z32" s="1">
        <v>44645</v>
      </c>
      <c r="AA32" s="1">
        <v>401768</v>
      </c>
      <c r="AB32" s="1">
        <v>44655.881238425929</v>
      </c>
      <c r="AC32" s="1" t="s">
        <v>7421</v>
      </c>
      <c r="AD32" s="1" t="s">
        <v>3018</v>
      </c>
      <c r="AE32" s="1">
        <v>5801</v>
      </c>
      <c r="AF32" s="1">
        <v>0</v>
      </c>
      <c r="AI32" s="1" t="s">
        <v>3016</v>
      </c>
      <c r="AK32" s="1" t="s">
        <v>3015</v>
      </c>
      <c r="AL32" s="1" t="s">
        <v>3014</v>
      </c>
      <c r="AM32" s="1" t="s">
        <v>3071</v>
      </c>
      <c r="AT32" s="1" t="s">
        <v>3011</v>
      </c>
      <c r="AX32" s="1" t="s">
        <v>7420</v>
      </c>
      <c r="AY32" s="1" t="s">
        <v>3000</v>
      </c>
      <c r="AZ32" s="1" t="s">
        <v>3010</v>
      </c>
      <c r="BA32" s="1">
        <v>630250.73699999996</v>
      </c>
      <c r="BB32" s="1">
        <v>5485470.1189999999</v>
      </c>
      <c r="BC32" s="1">
        <v>10</v>
      </c>
      <c r="BN32" s="1" t="s">
        <v>3009</v>
      </c>
      <c r="BO32" s="1" t="s">
        <v>7416</v>
      </c>
      <c r="BP32" s="1" t="s">
        <v>3266</v>
      </c>
      <c r="BQ32" s="1" t="s">
        <v>6694</v>
      </c>
      <c r="BR32" s="1" t="s">
        <v>1621</v>
      </c>
      <c r="BS32" s="1" t="s">
        <v>7419</v>
      </c>
      <c r="BT32" s="1" t="s">
        <v>7418</v>
      </c>
      <c r="BV32" s="1" t="s">
        <v>3002</v>
      </c>
      <c r="BW32" s="1" t="s">
        <v>1505</v>
      </c>
      <c r="BX32" s="1" t="s">
        <v>3001</v>
      </c>
      <c r="BY32" s="1" t="s">
        <v>3000</v>
      </c>
      <c r="CB32" s="1" t="s">
        <v>2999</v>
      </c>
      <c r="CC32" s="1" t="s">
        <v>2998</v>
      </c>
      <c r="CD32" s="1" t="s">
        <v>2997</v>
      </c>
      <c r="CO32" s="1" t="s">
        <v>3122</v>
      </c>
      <c r="CP32" s="1" t="s">
        <v>7417</v>
      </c>
      <c r="CZ32" s="1" t="s">
        <v>7398</v>
      </c>
    </row>
    <row r="33" spans="1:104" x14ac:dyDescent="0.2">
      <c r="A33" s="1">
        <f t="shared" si="9"/>
        <v>1015012.95</v>
      </c>
      <c r="C33" s="1" t="str">
        <f t="shared" si="10"/>
        <v>UN</v>
      </c>
      <c r="D33" s="2" t="str">
        <f t="shared" si="11"/>
        <v>UN</v>
      </c>
      <c r="F33" s="1" t="str">
        <f>IF(_xlfn.SINGLE('~10 Other Crossings'!TypeCL)="WC","",_xlfn.CONCAT(UPPER(_xlfn.SINGLE(Description)),IF(ISBLANK(_xlfn.SINGLE(CrossingIdentifierDescription)),""," ["&amp;_xlfn.SINGLE(CrossingIdentifierDescription)&amp;"]")," (",_xlfn.SINGLE(PXID),")"))</f>
        <v>CULVERT [BURIED PIPE] (P5971.0)</v>
      </c>
      <c r="G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3" s="1" t="s">
        <v>7415</v>
      </c>
      <c r="N33" s="1">
        <v>1015012.95</v>
      </c>
      <c r="O33" s="1" t="s">
        <v>3028</v>
      </c>
      <c r="P33" s="1" t="s">
        <v>3389</v>
      </c>
      <c r="Q33" s="1" t="s">
        <v>3388</v>
      </c>
      <c r="R33" s="1" t="s">
        <v>3024</v>
      </c>
      <c r="S33" s="1" t="s">
        <v>3024</v>
      </c>
      <c r="T33" s="1" t="s">
        <v>3098</v>
      </c>
      <c r="U33" s="1" t="s">
        <v>3022</v>
      </c>
      <c r="V33" s="1" t="s">
        <v>5338</v>
      </c>
      <c r="W33" s="1" t="s">
        <v>3315</v>
      </c>
      <c r="Y33" s="1">
        <v>44012.702673611115</v>
      </c>
      <c r="Z33" s="1">
        <v>44645</v>
      </c>
      <c r="AA33" s="1">
        <v>401768</v>
      </c>
      <c r="AB33" s="1">
        <v>44655.881238425929</v>
      </c>
      <c r="AC33" s="1" t="s">
        <v>7414</v>
      </c>
      <c r="AD33" s="1" t="s">
        <v>3018</v>
      </c>
      <c r="AE33" s="1">
        <v>5971</v>
      </c>
      <c r="AF33" s="1">
        <v>0</v>
      </c>
      <c r="AG33" s="1" t="s">
        <v>3022</v>
      </c>
      <c r="AI33" s="1" t="s">
        <v>3016</v>
      </c>
      <c r="AK33" s="1" t="s">
        <v>3015</v>
      </c>
      <c r="AL33" s="1" t="s">
        <v>3014</v>
      </c>
      <c r="AM33" s="1" t="s">
        <v>3071</v>
      </c>
      <c r="AS33" s="1" t="s">
        <v>3011</v>
      </c>
      <c r="AT33" s="1" t="s">
        <v>3011</v>
      </c>
      <c r="AU33" s="1" t="s">
        <v>1022</v>
      </c>
      <c r="AY33" s="1" t="s">
        <v>3000</v>
      </c>
      <c r="AZ33" s="1" t="s">
        <v>3010</v>
      </c>
      <c r="BA33" s="1">
        <v>629795.01599999995</v>
      </c>
      <c r="BB33" s="1">
        <v>5484134.6220000004</v>
      </c>
      <c r="BC33" s="1">
        <v>10</v>
      </c>
      <c r="BN33" s="1" t="s">
        <v>3009</v>
      </c>
      <c r="BO33" s="1" t="s">
        <v>4849</v>
      </c>
      <c r="BP33" s="1" t="s">
        <v>3007</v>
      </c>
      <c r="BQ33" s="1" t="s">
        <v>7404</v>
      </c>
      <c r="BR33" s="1" t="s">
        <v>1621</v>
      </c>
      <c r="BV33" s="1" t="s">
        <v>3002</v>
      </c>
      <c r="BW33" s="1" t="s">
        <v>1505</v>
      </c>
      <c r="BX33" s="1" t="s">
        <v>3001</v>
      </c>
      <c r="BY33" s="1" t="s">
        <v>3000</v>
      </c>
      <c r="CB33" s="1" t="s">
        <v>2999</v>
      </c>
      <c r="CC33" s="1" t="s">
        <v>2998</v>
      </c>
      <c r="CD33" s="1" t="s">
        <v>2997</v>
      </c>
      <c r="CO33" s="1" t="s">
        <v>3122</v>
      </c>
      <c r="CP33" s="1" t="s">
        <v>7413</v>
      </c>
      <c r="CZ33" s="1" t="s">
        <v>7412</v>
      </c>
    </row>
    <row r="34" spans="1:104" x14ac:dyDescent="0.2">
      <c r="A34" s="1">
        <f t="shared" si="9"/>
        <v>1015448.55</v>
      </c>
      <c r="C34" s="1" t="str">
        <f t="shared" si="10"/>
        <v>RD</v>
      </c>
      <c r="D34" s="2" t="str">
        <f t="shared" si="11"/>
        <v>RD</v>
      </c>
      <c r="F34" s="1" t="str">
        <f>IF(_xlfn.SINGLE('~10 Other Crossings'!TypeCL)="WC","",_xlfn.CONCAT(UPPER(_xlfn.SINGLE(Description)),IF(ISBLANK(_xlfn.SINGLE(CrossingIdentifierDescription)),""," ["&amp;_xlfn.SINGLE(CrossingIdentifierDescription)&amp;"]")," (",_xlfn.SINGLE(PXID),")"))</f>
        <v>ROAD (T4030.0)</v>
      </c>
      <c r="G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34" s="1" t="s">
        <v>7410</v>
      </c>
      <c r="N34" s="1">
        <v>1015448.55</v>
      </c>
      <c r="O34" s="1" t="s">
        <v>3028</v>
      </c>
      <c r="P34" s="1" t="s">
        <v>7409</v>
      </c>
      <c r="Q34" s="1" t="s">
        <v>7408</v>
      </c>
      <c r="R34" s="1" t="s">
        <v>7367</v>
      </c>
      <c r="S34" s="1" t="s">
        <v>3024</v>
      </c>
      <c r="T34" s="1" t="s">
        <v>3098</v>
      </c>
      <c r="U34" s="1" t="s">
        <v>3045</v>
      </c>
      <c r="V34" s="1" t="s">
        <v>3045</v>
      </c>
      <c r="W34" s="1" t="s">
        <v>7407</v>
      </c>
      <c r="Y34" s="1">
        <v>42165.883981481478</v>
      </c>
      <c r="Z34" s="1">
        <v>44645</v>
      </c>
      <c r="AA34" s="1">
        <v>401768</v>
      </c>
      <c r="AB34" s="1">
        <v>44648.866018518522</v>
      </c>
      <c r="AC34" s="1" t="s">
        <v>7406</v>
      </c>
      <c r="AD34" s="1" t="s">
        <v>3046</v>
      </c>
      <c r="AE34" s="1">
        <v>4030</v>
      </c>
      <c r="AF34" s="1">
        <v>0</v>
      </c>
      <c r="AH34" s="1" t="s">
        <v>3091</v>
      </c>
      <c r="AI34" s="1" t="s">
        <v>3016</v>
      </c>
      <c r="AJ34" s="1" t="s">
        <v>3091</v>
      </c>
      <c r="AK34" s="1" t="s">
        <v>3044</v>
      </c>
      <c r="AL34" s="1" t="s">
        <v>3014</v>
      </c>
      <c r="AM34" s="1" t="s">
        <v>737</v>
      </c>
      <c r="AX34" s="1" t="s">
        <v>7405</v>
      </c>
      <c r="AY34" s="1" t="s">
        <v>3000</v>
      </c>
      <c r="AZ34" s="1" t="s">
        <v>3010</v>
      </c>
      <c r="BA34" s="1">
        <v>629389.65999379999</v>
      </c>
      <c r="BB34" s="1">
        <v>5484122.8499632804</v>
      </c>
      <c r="BC34" s="1">
        <v>10</v>
      </c>
      <c r="BD34" s="1" t="s">
        <v>3087</v>
      </c>
      <c r="BE34" s="1">
        <v>1018.21</v>
      </c>
      <c r="BN34" s="1" t="s">
        <v>3009</v>
      </c>
      <c r="BO34" s="1" t="s">
        <v>4849</v>
      </c>
      <c r="BP34" s="1" t="s">
        <v>3007</v>
      </c>
      <c r="BQ34" s="1" t="s">
        <v>7404</v>
      </c>
      <c r="BR34" s="1" t="s">
        <v>1621</v>
      </c>
      <c r="BS34" s="1" t="s">
        <v>7403</v>
      </c>
      <c r="BT34" s="1" t="s">
        <v>7402</v>
      </c>
      <c r="BV34" s="1" t="s">
        <v>3002</v>
      </c>
      <c r="BW34" s="1" t="s">
        <v>2036</v>
      </c>
      <c r="BX34" s="1" t="s">
        <v>4252</v>
      </c>
      <c r="BY34" s="1" t="s">
        <v>3000</v>
      </c>
      <c r="CB34" s="1" t="s">
        <v>4251</v>
      </c>
      <c r="CC34" s="1" t="s">
        <v>4250</v>
      </c>
      <c r="CD34" s="1" t="s">
        <v>2997</v>
      </c>
      <c r="CO34" s="1" t="s">
        <v>2996</v>
      </c>
      <c r="CP34" s="1" t="s">
        <v>7401</v>
      </c>
      <c r="CW34" s="1" t="s">
        <v>7400</v>
      </c>
      <c r="CX34" s="1" t="s">
        <v>7399</v>
      </c>
      <c r="CY34" s="1" t="s">
        <v>7277</v>
      </c>
      <c r="CZ34" s="1" t="s">
        <v>7361</v>
      </c>
    </row>
    <row r="35" spans="1:104" x14ac:dyDescent="0.2">
      <c r="A35" s="1">
        <f t="shared" si="9"/>
        <v>1015604.01</v>
      </c>
      <c r="C35" s="1" t="str">
        <f t="shared" si="10"/>
        <v>UC</v>
      </c>
      <c r="D35" s="2" t="str">
        <f t="shared" si="11"/>
        <v>UC</v>
      </c>
      <c r="F35" s="1" t="str">
        <f>IF(_xlfn.SINGLE('~10 Other Crossings'!TypeCL)="WC","",_xlfn.CONCAT(UPPER(_xlfn.SINGLE(Description)),IF(ISBLANK(_xlfn.SINGLE(CrossingIdentifierDescription)),""," ["&amp;_xlfn.SINGLE(CrossingIdentifierDescription)&amp;"]")," (",_xlfn.SINGLE(PXID),")"))</f>
        <v>TELUS U/G FIBRE OPTIC COMMUNICATIONS CABLE (U4078.0)</v>
      </c>
      <c r="G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5" s="1" t="s">
        <v>7398</v>
      </c>
      <c r="N35" s="1">
        <v>1015604.01</v>
      </c>
      <c r="O35" s="1" t="s">
        <v>3028</v>
      </c>
      <c r="P35" s="1" t="s">
        <v>7397</v>
      </c>
      <c r="Q35" s="1" t="s">
        <v>7396</v>
      </c>
      <c r="R35" s="1" t="s">
        <v>7367</v>
      </c>
      <c r="S35" s="1" t="s">
        <v>3024</v>
      </c>
      <c r="T35" s="1" t="s">
        <v>3098</v>
      </c>
      <c r="U35" s="1" t="s">
        <v>3826</v>
      </c>
      <c r="V35" s="1" t="s">
        <v>4443</v>
      </c>
      <c r="W35" s="1" t="s">
        <v>3107</v>
      </c>
      <c r="Y35" s="1">
        <v>43537.891608796293</v>
      </c>
      <c r="Z35" s="1">
        <v>44645</v>
      </c>
      <c r="AA35" s="1">
        <v>401768</v>
      </c>
      <c r="AB35" s="1">
        <v>44657.796574074076</v>
      </c>
      <c r="AC35" s="1" t="s">
        <v>7395</v>
      </c>
      <c r="AD35" s="1" t="s">
        <v>3061</v>
      </c>
      <c r="AE35" s="1">
        <v>4078</v>
      </c>
      <c r="AF35" s="1">
        <v>0</v>
      </c>
      <c r="AH35" s="1" t="s">
        <v>3091</v>
      </c>
      <c r="AI35" s="1" t="s">
        <v>3016</v>
      </c>
      <c r="AJ35" s="1" t="s">
        <v>3091</v>
      </c>
      <c r="AK35" s="1" t="s">
        <v>3015</v>
      </c>
      <c r="AL35" s="1" t="s">
        <v>3014</v>
      </c>
      <c r="AM35" s="1" t="s">
        <v>3823</v>
      </c>
      <c r="AN35" s="1" t="s">
        <v>3012</v>
      </c>
      <c r="AS35" s="1" t="s">
        <v>3011</v>
      </c>
      <c r="AT35" s="1" t="s">
        <v>3011</v>
      </c>
      <c r="AX35" s="1" t="s">
        <v>7394</v>
      </c>
      <c r="AY35" s="1" t="s">
        <v>3000</v>
      </c>
      <c r="AZ35" s="1" t="s">
        <v>3010</v>
      </c>
      <c r="BA35" s="1">
        <v>629303.98395678995</v>
      </c>
      <c r="BB35" s="1">
        <v>5484005.1415995704</v>
      </c>
      <c r="BC35" s="1">
        <v>10</v>
      </c>
      <c r="BD35" s="1" t="s">
        <v>3087</v>
      </c>
      <c r="BE35" s="1">
        <v>1018.36</v>
      </c>
      <c r="BN35" s="1" t="s">
        <v>3009</v>
      </c>
      <c r="BO35" s="1" t="s">
        <v>4849</v>
      </c>
      <c r="BP35" s="1" t="s">
        <v>3007</v>
      </c>
      <c r="BQ35" s="1" t="s">
        <v>7325</v>
      </c>
      <c r="BR35" s="1" t="s">
        <v>3005</v>
      </c>
      <c r="BV35" s="1" t="s">
        <v>3002</v>
      </c>
      <c r="BW35" s="1" t="s">
        <v>1973</v>
      </c>
      <c r="BX35" s="1" t="s">
        <v>3058</v>
      </c>
      <c r="BY35" s="1" t="s">
        <v>3000</v>
      </c>
      <c r="CB35" s="1" t="s">
        <v>3057</v>
      </c>
      <c r="CC35" s="1" t="s">
        <v>3056</v>
      </c>
      <c r="CD35" s="1" t="s">
        <v>3055</v>
      </c>
      <c r="CO35" s="1" t="s">
        <v>2996</v>
      </c>
      <c r="CP35" s="1" t="s">
        <v>7393</v>
      </c>
      <c r="CW35" s="1" t="s">
        <v>7392</v>
      </c>
      <c r="CX35" s="1" t="s">
        <v>7391</v>
      </c>
      <c r="CY35" s="1" t="s">
        <v>7277</v>
      </c>
      <c r="CZ35" s="1" t="s">
        <v>7357</v>
      </c>
    </row>
    <row r="36" spans="1:104" x14ac:dyDescent="0.2">
      <c r="A36" s="1">
        <f t="shared" si="9"/>
        <v>1015612.12</v>
      </c>
      <c r="C36" s="1" t="str">
        <f t="shared" si="10"/>
        <v>OE</v>
      </c>
      <c r="D36" s="2" t="str">
        <f t="shared" si="11"/>
        <v>OE</v>
      </c>
      <c r="F36" s="1" t="str">
        <f>IF(_xlfn.SINGLE('~10 Other Crossings'!TypeCL)="WC","",_xlfn.CONCAT(UPPER(_xlfn.SINGLE(Description)),IF(ISBLANK(_xlfn.SINGLE(CrossingIdentifierDescription)),""," ["&amp;_xlfn.SINGLE(CrossingIdentifierDescription)&amp;"]")," (",_xlfn.SINGLE(PXID),")"))</f>
        <v>BC HYDRO O/H DISTRIBUTION [DISTRIBUTION] (U4079.0)</v>
      </c>
      <c r="G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01-13283-M002-XH0309001 - Goalposts Required</v>
      </c>
      <c r="M36" s="1" t="s">
        <v>7390</v>
      </c>
      <c r="N36" s="1">
        <v>1015612.12</v>
      </c>
      <c r="O36" s="1" t="s">
        <v>3028</v>
      </c>
      <c r="P36" s="1" t="s">
        <v>7389</v>
      </c>
      <c r="Q36" s="1" t="s">
        <v>7388</v>
      </c>
      <c r="R36" s="1" t="s">
        <v>7367</v>
      </c>
      <c r="S36" s="1" t="s">
        <v>3024</v>
      </c>
      <c r="T36" s="1" t="s">
        <v>3098</v>
      </c>
      <c r="U36" s="1" t="s">
        <v>3097</v>
      </c>
      <c r="V36" s="1" t="s">
        <v>3096</v>
      </c>
      <c r="W36" s="1" t="s">
        <v>3095</v>
      </c>
      <c r="Y36" s="1">
        <v>43537.918356481481</v>
      </c>
      <c r="Z36" s="1">
        <v>44645</v>
      </c>
      <c r="AA36" s="1">
        <v>401768</v>
      </c>
      <c r="AB36" s="1">
        <v>44657.796574074076</v>
      </c>
      <c r="AC36" s="1" t="s">
        <v>7387</v>
      </c>
      <c r="AD36" s="1" t="s">
        <v>3061</v>
      </c>
      <c r="AE36" s="1">
        <v>4079</v>
      </c>
      <c r="AF36" s="1">
        <v>0</v>
      </c>
      <c r="AG36" s="1" t="s">
        <v>3093</v>
      </c>
      <c r="AH36" s="1" t="s">
        <v>3091</v>
      </c>
      <c r="AI36" s="1" t="s">
        <v>3016</v>
      </c>
      <c r="AJ36" s="1" t="s">
        <v>3091</v>
      </c>
      <c r="AK36" s="1" t="s">
        <v>3015</v>
      </c>
      <c r="AL36" s="1" t="s">
        <v>3014</v>
      </c>
      <c r="AM36" s="1" t="s">
        <v>3090</v>
      </c>
      <c r="AS36" s="1" t="s">
        <v>3011</v>
      </c>
      <c r="AT36" s="1" t="s">
        <v>1022</v>
      </c>
      <c r="AX36" s="1" t="s">
        <v>7386</v>
      </c>
      <c r="AY36" s="1" t="s">
        <v>3088</v>
      </c>
      <c r="AZ36" s="1" t="s">
        <v>3010</v>
      </c>
      <c r="BA36" s="1">
        <v>629301.99998462002</v>
      </c>
      <c r="BB36" s="1">
        <v>5483997.2799625704</v>
      </c>
      <c r="BC36" s="1">
        <v>10</v>
      </c>
      <c r="BD36" s="1" t="s">
        <v>3087</v>
      </c>
      <c r="BE36" s="1">
        <v>1018.38</v>
      </c>
      <c r="BG36" s="1">
        <v>42315</v>
      </c>
      <c r="BN36" s="1" t="s">
        <v>3009</v>
      </c>
      <c r="BO36" s="1" t="s">
        <v>4849</v>
      </c>
      <c r="BP36" s="1" t="s">
        <v>3007</v>
      </c>
      <c r="BQ36" s="1" t="s">
        <v>7325</v>
      </c>
      <c r="BR36" s="1" t="s">
        <v>3005</v>
      </c>
      <c r="BV36" s="1" t="s">
        <v>3002</v>
      </c>
      <c r="BX36" s="1" t="s">
        <v>6921</v>
      </c>
      <c r="BY36" s="1" t="s">
        <v>3000</v>
      </c>
      <c r="CB36" s="1" t="s">
        <v>7364</v>
      </c>
      <c r="CC36" s="1" t="s">
        <v>7363</v>
      </c>
      <c r="CD36" s="1" t="s">
        <v>3040</v>
      </c>
      <c r="CO36" s="1" t="s">
        <v>2996</v>
      </c>
      <c r="CP36" s="1" t="s">
        <v>7385</v>
      </c>
      <c r="CW36" s="1" t="s">
        <v>7384</v>
      </c>
      <c r="CX36" s="1" t="s">
        <v>7383</v>
      </c>
      <c r="CY36" s="1" t="s">
        <v>7277</v>
      </c>
    </row>
    <row r="37" spans="1:104" x14ac:dyDescent="0.2">
      <c r="A37" s="1">
        <f t="shared" si="9"/>
        <v>1015654.09</v>
      </c>
      <c r="C37" s="1" t="str">
        <f t="shared" si="10"/>
        <v>RD</v>
      </c>
      <c r="D37" s="2" t="str">
        <f t="shared" si="11"/>
        <v>RD</v>
      </c>
      <c r="F37" s="1" t="str">
        <f>IF(_xlfn.SINGLE('~10 Other Crossings'!TypeCL)="WC","",_xlfn.CONCAT(UPPER(_xlfn.SINGLE(Description)),IF(ISBLANK(_xlfn.SINGLE(CrossingIdentifierDescription)),""," ["&amp;_xlfn.SINGLE(CrossingIdentifierDescription)&amp;"]")," (",_xlfn.SINGLE(PXID),")"))</f>
        <v>SHYLOCK RUNAWAY LANE [LKI Segment: 2005] (T4032.2)</v>
      </c>
      <c r="G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v>
      </c>
      <c r="M37" s="1" t="s">
        <v>7382</v>
      </c>
      <c r="N37" s="1">
        <v>1015654.09</v>
      </c>
      <c r="O37" s="1" t="s">
        <v>3028</v>
      </c>
      <c r="P37" s="1" t="s">
        <v>6516</v>
      </c>
      <c r="Q37" s="1" t="s">
        <v>7381</v>
      </c>
      <c r="R37" s="1" t="s">
        <v>7367</v>
      </c>
      <c r="S37" s="1" t="s">
        <v>3024</v>
      </c>
      <c r="T37" s="1" t="s">
        <v>3098</v>
      </c>
      <c r="U37" s="1" t="s">
        <v>7380</v>
      </c>
      <c r="V37" s="1" t="s">
        <v>7380</v>
      </c>
      <c r="W37" s="1" t="s">
        <v>3127</v>
      </c>
      <c r="Y37" s="1">
        <v>43515.731423611112</v>
      </c>
      <c r="Z37" s="1">
        <v>44645</v>
      </c>
      <c r="AA37" s="1">
        <v>401768</v>
      </c>
      <c r="AB37" s="1">
        <v>44657.796574074076</v>
      </c>
      <c r="AC37" s="1" t="s">
        <v>7379</v>
      </c>
      <c r="AD37" s="1" t="s">
        <v>3046</v>
      </c>
      <c r="AE37" s="1">
        <v>4032</v>
      </c>
      <c r="AF37" s="1">
        <v>2</v>
      </c>
      <c r="AG37" s="1" t="s">
        <v>6470</v>
      </c>
      <c r="AH37" s="1" t="s">
        <v>3138</v>
      </c>
      <c r="AI37" s="1" t="s">
        <v>3092</v>
      </c>
      <c r="AJ37" s="1" t="s">
        <v>3091</v>
      </c>
      <c r="AK37" s="1" t="s">
        <v>3044</v>
      </c>
      <c r="AL37" s="1" t="s">
        <v>3014</v>
      </c>
      <c r="AM37" s="1" t="s">
        <v>737</v>
      </c>
      <c r="AP37" s="1">
        <v>81</v>
      </c>
      <c r="AX37" s="1" t="s">
        <v>7378</v>
      </c>
      <c r="AY37" s="1" t="s">
        <v>3088</v>
      </c>
      <c r="AZ37" s="1" t="s">
        <v>3010</v>
      </c>
      <c r="BA37" s="1">
        <v>629291.71009009006</v>
      </c>
      <c r="BB37" s="1">
        <v>5483956.5902362103</v>
      </c>
      <c r="BC37" s="1">
        <v>10</v>
      </c>
      <c r="BD37" s="1" t="s">
        <v>3087</v>
      </c>
      <c r="BE37" s="1">
        <v>1018.43</v>
      </c>
      <c r="BG37" s="1">
        <v>41909</v>
      </c>
      <c r="BN37" s="1" t="s">
        <v>3009</v>
      </c>
      <c r="BO37" s="1" t="s">
        <v>4849</v>
      </c>
      <c r="BP37" s="1" t="s">
        <v>3007</v>
      </c>
      <c r="BQ37" s="1" t="s">
        <v>7325</v>
      </c>
      <c r="BR37" s="1" t="s">
        <v>3005</v>
      </c>
      <c r="BV37" s="1" t="s">
        <v>3002</v>
      </c>
      <c r="BX37" s="1" t="s">
        <v>6921</v>
      </c>
      <c r="BY37" s="1" t="s">
        <v>3000</v>
      </c>
      <c r="CB37" s="1" t="s">
        <v>7364</v>
      </c>
      <c r="CC37" s="1" t="s">
        <v>7363</v>
      </c>
      <c r="CD37" s="1" t="s">
        <v>3040</v>
      </c>
      <c r="CO37" s="1" t="s">
        <v>3122</v>
      </c>
      <c r="CP37" s="1" t="s">
        <v>7377</v>
      </c>
      <c r="CW37" s="1" t="s">
        <v>7376</v>
      </c>
      <c r="CX37" s="1" t="s">
        <v>7375</v>
      </c>
      <c r="CY37" s="1" t="s">
        <v>7277</v>
      </c>
      <c r="CZ37" s="1" t="s">
        <v>7374</v>
      </c>
    </row>
    <row r="38" spans="1:104" x14ac:dyDescent="0.2">
      <c r="A38" s="1">
        <f t="shared" si="9"/>
        <v>1015661.03</v>
      </c>
      <c r="C38" s="1" t="str">
        <f t="shared" si="10"/>
        <v>HW</v>
      </c>
      <c r="D38" s="2" t="str">
        <f t="shared" si="11"/>
        <v>HW</v>
      </c>
      <c r="F38" s="1" t="str">
        <f>IF(_xlfn.SINGLE('~10 Other Crossings'!TypeCL)="WC","",_xlfn.CONCAT(UPPER(_xlfn.SINGLE(Description)),IF(ISBLANK(_xlfn.SINGLE(CrossingIdentifierDescription)),""," ["&amp;_xlfn.SINGLE(CrossingIdentifierDescription)&amp;"]")," (",_xlfn.SINGLE(PXID),")"))</f>
        <v>COQUIHALLA HIGHWAY NO 5 [LKI Segment: 2005] (T4033.2)</v>
      </c>
      <c r="G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v>
      </c>
      <c r="M38" s="1" t="s">
        <v>7373</v>
      </c>
      <c r="N38" s="1">
        <v>1015661.03</v>
      </c>
      <c r="O38" s="1" t="s">
        <v>3028</v>
      </c>
      <c r="P38" s="1" t="s">
        <v>6509</v>
      </c>
      <c r="Q38" s="1" t="s">
        <v>7368</v>
      </c>
      <c r="R38" s="1" t="s">
        <v>7367</v>
      </c>
      <c r="S38" s="1" t="s">
        <v>3024</v>
      </c>
      <c r="T38" s="1" t="s">
        <v>3098</v>
      </c>
      <c r="U38" s="1" t="s">
        <v>4476</v>
      </c>
      <c r="V38" s="1" t="s">
        <v>6623</v>
      </c>
      <c r="W38" s="1" t="s">
        <v>3127</v>
      </c>
      <c r="Y38" s="1">
        <v>43588.96638888889</v>
      </c>
      <c r="Z38" s="1">
        <v>44645</v>
      </c>
      <c r="AA38" s="1">
        <v>401768</v>
      </c>
      <c r="AB38" s="1">
        <v>44657.796574074076</v>
      </c>
      <c r="AC38" s="1" t="s">
        <v>7372</v>
      </c>
      <c r="AD38" s="1" t="s">
        <v>3046</v>
      </c>
      <c r="AE38" s="1">
        <v>4033</v>
      </c>
      <c r="AF38" s="1">
        <v>2</v>
      </c>
      <c r="AG38" s="1" t="s">
        <v>6470</v>
      </c>
      <c r="AH38" s="1" t="s">
        <v>3138</v>
      </c>
      <c r="AI38" s="1" t="s">
        <v>3092</v>
      </c>
      <c r="AJ38" s="1" t="s">
        <v>3091</v>
      </c>
      <c r="AK38" s="1" t="s">
        <v>3044</v>
      </c>
      <c r="AL38" s="1" t="s">
        <v>3014</v>
      </c>
      <c r="AM38" s="1" t="s">
        <v>4473</v>
      </c>
      <c r="AP38" s="1">
        <v>74</v>
      </c>
      <c r="AX38" s="1" t="s">
        <v>7371</v>
      </c>
      <c r="AY38" s="1" t="s">
        <v>3088</v>
      </c>
      <c r="AZ38" s="1" t="s">
        <v>3010</v>
      </c>
      <c r="BA38" s="1">
        <v>629290.01000627002</v>
      </c>
      <c r="BB38" s="1">
        <v>5483949.85996948</v>
      </c>
      <c r="BC38" s="1">
        <v>10</v>
      </c>
      <c r="BD38" s="1" t="s">
        <v>3087</v>
      </c>
      <c r="BE38" s="1">
        <v>1018.43</v>
      </c>
      <c r="BG38" s="1">
        <v>41909</v>
      </c>
      <c r="BN38" s="1" t="s">
        <v>3009</v>
      </c>
      <c r="BO38" s="1" t="s">
        <v>4849</v>
      </c>
      <c r="BP38" s="1" t="s">
        <v>3007</v>
      </c>
      <c r="BQ38" s="1" t="s">
        <v>7325</v>
      </c>
      <c r="BR38" s="1" t="s">
        <v>3005</v>
      </c>
      <c r="BV38" s="1" t="s">
        <v>3002</v>
      </c>
      <c r="BX38" s="1" t="s">
        <v>6921</v>
      </c>
      <c r="BY38" s="1" t="s">
        <v>3088</v>
      </c>
      <c r="CB38" s="1" t="s">
        <v>7364</v>
      </c>
      <c r="CC38" s="1" t="s">
        <v>7363</v>
      </c>
      <c r="CD38" s="1" t="s">
        <v>3040</v>
      </c>
      <c r="CO38" s="1" t="s">
        <v>3122</v>
      </c>
      <c r="CP38" s="1" t="s">
        <v>7370</v>
      </c>
      <c r="CY38" s="1" t="s">
        <v>7277</v>
      </c>
      <c r="CZ38" s="1" t="s">
        <v>7347</v>
      </c>
    </row>
    <row r="39" spans="1:104" x14ac:dyDescent="0.2">
      <c r="A39" s="1">
        <f t="shared" si="9"/>
        <v>1015672.95</v>
      </c>
      <c r="C39" s="1" t="str">
        <f t="shared" si="10"/>
        <v>HW</v>
      </c>
      <c r="D39" s="2" t="str">
        <f t="shared" si="11"/>
        <v>HW</v>
      </c>
      <c r="F39" s="1" t="str">
        <f>IF(_xlfn.SINGLE('~10 Other Crossings'!TypeCL)="WC","",_xlfn.CONCAT(UPPER(_xlfn.SINGLE(Description)),IF(ISBLANK(_xlfn.SINGLE(CrossingIdentifierDescription)),""," ["&amp;_xlfn.SINGLE(CrossingIdentifierDescription)&amp;"]")," (",_xlfn.SINGLE(PXID),")"))</f>
        <v>COQUIHALLA HIGHWAY NO 5 [LKI Segment: 2000] (T4034.2)</v>
      </c>
      <c r="G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01-13283-M002-XH0309001</v>
      </c>
      <c r="M39" s="1" t="s">
        <v>7369</v>
      </c>
      <c r="N39" s="1">
        <v>1015672.95</v>
      </c>
      <c r="O39" s="1" t="s">
        <v>3028</v>
      </c>
      <c r="P39" s="1" t="s">
        <v>6509</v>
      </c>
      <c r="Q39" s="1" t="s">
        <v>7368</v>
      </c>
      <c r="R39" s="1" t="s">
        <v>7367</v>
      </c>
      <c r="S39" s="1" t="s">
        <v>3024</v>
      </c>
      <c r="T39" s="1" t="s">
        <v>3098</v>
      </c>
      <c r="U39" s="1" t="s">
        <v>4476</v>
      </c>
      <c r="V39" s="1" t="s">
        <v>6623</v>
      </c>
      <c r="W39" s="1" t="s">
        <v>3127</v>
      </c>
      <c r="Y39" s="1">
        <v>43515.731423611112</v>
      </c>
      <c r="Z39" s="1">
        <v>44645</v>
      </c>
      <c r="AA39" s="1">
        <v>401768</v>
      </c>
      <c r="AB39" s="1">
        <v>44657.796574074076</v>
      </c>
      <c r="AC39" s="1" t="s">
        <v>7366</v>
      </c>
      <c r="AD39" s="1" t="s">
        <v>3046</v>
      </c>
      <c r="AE39" s="1">
        <v>4034</v>
      </c>
      <c r="AF39" s="1">
        <v>2</v>
      </c>
      <c r="AG39" s="1" t="s">
        <v>6629</v>
      </c>
      <c r="AH39" s="1" t="s">
        <v>3138</v>
      </c>
      <c r="AI39" s="1" t="s">
        <v>3092</v>
      </c>
      <c r="AJ39" s="1" t="s">
        <v>3091</v>
      </c>
      <c r="AK39" s="1" t="s">
        <v>3044</v>
      </c>
      <c r="AL39" s="1" t="s">
        <v>3014</v>
      </c>
      <c r="AM39" s="1" t="s">
        <v>4473</v>
      </c>
      <c r="AP39" s="1">
        <v>74</v>
      </c>
      <c r="AX39" s="1" t="s">
        <v>7365</v>
      </c>
      <c r="AY39" s="1" t="s">
        <v>3088</v>
      </c>
      <c r="AZ39" s="1" t="s">
        <v>3010</v>
      </c>
      <c r="BA39" s="1">
        <v>629287.07966547005</v>
      </c>
      <c r="BB39" s="1">
        <v>5483938.31025148</v>
      </c>
      <c r="BC39" s="1">
        <v>10</v>
      </c>
      <c r="BD39" s="1" t="s">
        <v>3087</v>
      </c>
      <c r="BE39" s="1">
        <v>1018.45</v>
      </c>
      <c r="BG39" s="1">
        <v>41909</v>
      </c>
      <c r="BN39" s="1" t="s">
        <v>3009</v>
      </c>
      <c r="BO39" s="1" t="s">
        <v>4849</v>
      </c>
      <c r="BP39" s="1" t="s">
        <v>3007</v>
      </c>
      <c r="BQ39" s="1" t="s">
        <v>7325</v>
      </c>
      <c r="BR39" s="1" t="s">
        <v>3005</v>
      </c>
      <c r="BV39" s="1" t="s">
        <v>3002</v>
      </c>
      <c r="BX39" s="1" t="s">
        <v>6921</v>
      </c>
      <c r="BY39" s="1" t="s">
        <v>3088</v>
      </c>
      <c r="CB39" s="1" t="s">
        <v>7364</v>
      </c>
      <c r="CC39" s="1" t="s">
        <v>7363</v>
      </c>
      <c r="CD39" s="1" t="s">
        <v>3040</v>
      </c>
      <c r="CO39" s="1" t="s">
        <v>3122</v>
      </c>
      <c r="CP39" s="1" t="s">
        <v>7362</v>
      </c>
      <c r="CY39" s="1" t="s">
        <v>7277</v>
      </c>
      <c r="CZ39" s="1" t="s">
        <v>7337</v>
      </c>
    </row>
    <row r="40" spans="1:104" x14ac:dyDescent="0.2">
      <c r="A40" s="1">
        <f t="shared" si="9"/>
        <v>1016177.17</v>
      </c>
      <c r="C40" s="1" t="str">
        <f t="shared" si="10"/>
        <v>ROW</v>
      </c>
      <c r="D40" s="2" t="str">
        <f t="shared" si="11"/>
        <v>ROW</v>
      </c>
      <c r="F40" s="1" t="str">
        <f>IF(_xlfn.SINGLE('~10 Other Crossings'!TypeCL)="WC","",_xlfn.CONCAT(UPPER(_xlfn.SINGLE(Description)),IF(ISBLANK(_xlfn.SINGLE(CrossingIdentifierDescription)),""," ["&amp;_xlfn.SINGLE(CrossingIdentifierDescription)&amp;"]")," (",_xlfn.SINGLE(PXID),")"))</f>
        <v>TRANS MOUNTAIN RW PLAN KAP1004CG [ROW] (P5445.0)</v>
      </c>
      <c r="M40" s="1" t="s">
        <v>7361</v>
      </c>
      <c r="N40" s="1">
        <v>1016177.17</v>
      </c>
      <c r="O40" s="1" t="s">
        <v>3028</v>
      </c>
      <c r="P40" s="1" t="s">
        <v>7356</v>
      </c>
      <c r="Q40" s="1" t="s">
        <v>7355</v>
      </c>
      <c r="R40" s="1" t="s">
        <v>3025</v>
      </c>
      <c r="S40" s="1" t="s">
        <v>3024</v>
      </c>
      <c r="T40" s="1" t="s">
        <v>3098</v>
      </c>
      <c r="U40" s="1" t="s">
        <v>6209</v>
      </c>
      <c r="V40" s="1" t="s">
        <v>7354</v>
      </c>
      <c r="W40" s="1" t="s">
        <v>3020</v>
      </c>
      <c r="Y40" s="1">
        <v>43554.885798611111</v>
      </c>
      <c r="Z40" s="1">
        <v>44645</v>
      </c>
      <c r="AA40" s="1">
        <v>401768</v>
      </c>
      <c r="AB40" s="1">
        <v>44648.866041666668</v>
      </c>
      <c r="AC40" s="1" t="s">
        <v>7360</v>
      </c>
      <c r="AD40" s="1" t="s">
        <v>3018</v>
      </c>
      <c r="AE40" s="1">
        <v>5445</v>
      </c>
      <c r="AF40" s="1">
        <v>0</v>
      </c>
      <c r="AG40" s="1" t="s">
        <v>6209</v>
      </c>
      <c r="AI40" s="1" t="s">
        <v>3016</v>
      </c>
      <c r="AK40" s="1" t="s">
        <v>3015</v>
      </c>
      <c r="AL40" s="1" t="s">
        <v>3014</v>
      </c>
      <c r="AM40" s="1" t="s">
        <v>6209</v>
      </c>
      <c r="AT40" s="1" t="s">
        <v>1022</v>
      </c>
      <c r="AZ40" s="1" t="s">
        <v>3010</v>
      </c>
      <c r="BA40" s="1">
        <v>628831.89140387997</v>
      </c>
      <c r="BB40" s="1">
        <v>5483870.9800179703</v>
      </c>
      <c r="BC40" s="1">
        <v>10</v>
      </c>
      <c r="BN40" s="1" t="s">
        <v>3009</v>
      </c>
      <c r="BO40" s="1" t="s">
        <v>4849</v>
      </c>
      <c r="BP40" s="1" t="s">
        <v>3007</v>
      </c>
      <c r="BQ40" s="1" t="s">
        <v>7325</v>
      </c>
      <c r="BR40" s="1" t="s">
        <v>3228</v>
      </c>
      <c r="BV40" s="1" t="s">
        <v>3002</v>
      </c>
      <c r="CO40" s="1" t="s">
        <v>2996</v>
      </c>
      <c r="CP40" s="1" t="s">
        <v>7359</v>
      </c>
      <c r="CX40" s="1" t="s">
        <v>7358</v>
      </c>
      <c r="CZ40" s="1" t="s">
        <v>2441</v>
      </c>
    </row>
    <row r="41" spans="1:104" x14ac:dyDescent="0.2">
      <c r="A41" s="1">
        <f t="shared" si="9"/>
        <v>1016370.48</v>
      </c>
      <c r="C41" s="1" t="str">
        <f t="shared" si="10"/>
        <v>ROW</v>
      </c>
      <c r="D41" s="2" t="str">
        <f t="shared" si="11"/>
        <v>ROW</v>
      </c>
      <c r="F41" s="1" t="str">
        <f>IF(_xlfn.SINGLE('~10 Other Crossings'!TypeCL)="WC","",_xlfn.CONCAT(UPPER(_xlfn.SINGLE(Description)),IF(ISBLANK(_xlfn.SINGLE(CrossingIdentifierDescription)),""," ["&amp;_xlfn.SINGLE(CrossingIdentifierDescription)&amp;"]")," (",_xlfn.SINGLE(PXID),")"))</f>
        <v>TRANS MOUNTAIN RW PLAN KAP1004CG [ROW] (P5446.0)</v>
      </c>
      <c r="M41" s="1" t="s">
        <v>7357</v>
      </c>
      <c r="N41" s="1">
        <v>1016370.48</v>
      </c>
      <c r="O41" s="1" t="s">
        <v>3028</v>
      </c>
      <c r="P41" s="1" t="s">
        <v>7356</v>
      </c>
      <c r="Q41" s="1" t="s">
        <v>7355</v>
      </c>
      <c r="R41" s="1" t="s">
        <v>3025</v>
      </c>
      <c r="S41" s="1" t="s">
        <v>3024</v>
      </c>
      <c r="T41" s="1" t="s">
        <v>3098</v>
      </c>
      <c r="U41" s="1" t="s">
        <v>6209</v>
      </c>
      <c r="V41" s="1" t="s">
        <v>7354</v>
      </c>
      <c r="W41" s="1" t="s">
        <v>3020</v>
      </c>
      <c r="Y41" s="1">
        <v>43554.889861111114</v>
      </c>
      <c r="Z41" s="1">
        <v>44645</v>
      </c>
      <c r="AA41" s="1">
        <v>401768</v>
      </c>
      <c r="AB41" s="1">
        <v>44648.866041666668</v>
      </c>
      <c r="AC41" s="1" t="s">
        <v>7353</v>
      </c>
      <c r="AD41" s="1" t="s">
        <v>3018</v>
      </c>
      <c r="AE41" s="1">
        <v>5446</v>
      </c>
      <c r="AF41" s="1">
        <v>0</v>
      </c>
      <c r="AG41" s="1" t="s">
        <v>6209</v>
      </c>
      <c r="AI41" s="1" t="s">
        <v>3016</v>
      </c>
      <c r="AK41" s="1" t="s">
        <v>3015</v>
      </c>
      <c r="AL41" s="1" t="s">
        <v>3014</v>
      </c>
      <c r="AM41" s="1" t="s">
        <v>6209</v>
      </c>
      <c r="AT41" s="1" t="s">
        <v>1022</v>
      </c>
      <c r="AZ41" s="1" t="s">
        <v>3010</v>
      </c>
      <c r="BA41" s="1">
        <v>628639.45950643998</v>
      </c>
      <c r="BB41" s="1">
        <v>5483858.3460708102</v>
      </c>
      <c r="BC41" s="1">
        <v>10</v>
      </c>
      <c r="BN41" s="1" t="s">
        <v>3009</v>
      </c>
      <c r="BO41" s="1" t="s">
        <v>4849</v>
      </c>
      <c r="BP41" s="1" t="s">
        <v>3007</v>
      </c>
      <c r="BQ41" s="1" t="s">
        <v>7325</v>
      </c>
      <c r="BR41" s="1" t="s">
        <v>3228</v>
      </c>
      <c r="BV41" s="1" t="s">
        <v>3002</v>
      </c>
      <c r="CO41" s="1" t="s">
        <v>2996</v>
      </c>
      <c r="CP41" s="1" t="s">
        <v>7352</v>
      </c>
      <c r="CX41" s="1" t="s">
        <v>7351</v>
      </c>
    </row>
    <row r="42" spans="1:104" x14ac:dyDescent="0.2">
      <c r="A42" s="1">
        <f t="shared" si="9"/>
        <v>1016384.75</v>
      </c>
      <c r="C42" s="1" t="str">
        <f t="shared" si="10"/>
        <v>UN</v>
      </c>
      <c r="D42" s="2" t="str">
        <f t="shared" si="11"/>
        <v>UN</v>
      </c>
      <c r="F42" s="1" t="str">
        <f>IF(_xlfn.SINGLE('~10 Other Crossings'!TypeCL)="WC","",_xlfn.CONCAT(UPPER(_xlfn.SINGLE(Description)),IF(ISBLANK(_xlfn.SINGLE(CrossingIdentifierDescription)),""," ["&amp;_xlfn.SINGLE(CrossingIdentifierDescription)&amp;"]")," (",_xlfn.SINGLE(PXID),")"))</f>
        <v>CULVERT [BURIED PIPE] (P5972.0)</v>
      </c>
      <c r="G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01-13283-M002-XW0310001</v>
      </c>
      <c r="M42" s="1" t="s">
        <v>7350</v>
      </c>
      <c r="N42" s="1">
        <v>1016384.75</v>
      </c>
      <c r="O42" s="1" t="s">
        <v>3028</v>
      </c>
      <c r="P42" s="1" t="s">
        <v>3720</v>
      </c>
      <c r="Q42" s="1" t="s">
        <v>3719</v>
      </c>
      <c r="R42" s="1" t="s">
        <v>3024</v>
      </c>
      <c r="S42" s="1" t="s">
        <v>3024</v>
      </c>
      <c r="T42" s="1" t="s">
        <v>3098</v>
      </c>
      <c r="U42" s="1" t="s">
        <v>3022</v>
      </c>
      <c r="V42" s="1" t="s">
        <v>5338</v>
      </c>
      <c r="W42" s="1" t="s">
        <v>3315</v>
      </c>
      <c r="Y42" s="1">
        <v>44012.702673611115</v>
      </c>
      <c r="Z42" s="1">
        <v>44645</v>
      </c>
      <c r="AA42" s="1">
        <v>401768</v>
      </c>
      <c r="AB42" s="1">
        <v>44648.866064814814</v>
      </c>
      <c r="AC42" s="1" t="s">
        <v>7349</v>
      </c>
      <c r="AD42" s="1" t="s">
        <v>3018</v>
      </c>
      <c r="AE42" s="1">
        <v>5972</v>
      </c>
      <c r="AF42" s="1">
        <v>0</v>
      </c>
      <c r="AG42" s="1" t="s">
        <v>3022</v>
      </c>
      <c r="AI42" s="1" t="s">
        <v>3274</v>
      </c>
      <c r="AK42" s="1" t="s">
        <v>3015</v>
      </c>
      <c r="AL42" s="1" t="s">
        <v>3014</v>
      </c>
      <c r="AM42" s="1" t="s">
        <v>3071</v>
      </c>
      <c r="AS42" s="1" t="s">
        <v>3011</v>
      </c>
      <c r="AT42" s="1" t="s">
        <v>3011</v>
      </c>
      <c r="AU42" s="1" t="s">
        <v>1022</v>
      </c>
      <c r="AY42" s="1" t="s">
        <v>3088</v>
      </c>
      <c r="AZ42" s="1" t="s">
        <v>3010</v>
      </c>
      <c r="BA42" s="1">
        <v>628625.50800000003</v>
      </c>
      <c r="BB42" s="1">
        <v>5483855.3689999999</v>
      </c>
      <c r="BC42" s="1">
        <v>10</v>
      </c>
      <c r="BN42" s="1" t="s">
        <v>3009</v>
      </c>
      <c r="BO42" s="1" t="s">
        <v>4849</v>
      </c>
      <c r="BP42" s="1" t="s">
        <v>3007</v>
      </c>
      <c r="BQ42" s="1" t="s">
        <v>7325</v>
      </c>
      <c r="BR42" s="1" t="s">
        <v>3228</v>
      </c>
      <c r="BV42" s="1" t="s">
        <v>3002</v>
      </c>
      <c r="CB42" s="1" t="s">
        <v>7341</v>
      </c>
      <c r="CD42" s="1" t="s">
        <v>3040</v>
      </c>
      <c r="CO42" s="1" t="s">
        <v>3122</v>
      </c>
      <c r="CP42" s="1" t="s">
        <v>7348</v>
      </c>
      <c r="CZ42" s="1" t="s">
        <v>2439</v>
      </c>
    </row>
    <row r="43" spans="1:104" x14ac:dyDescent="0.2">
      <c r="A43" s="1">
        <f t="shared" si="9"/>
        <v>1016412.09</v>
      </c>
      <c r="C43" s="1" t="str">
        <f t="shared" si="10"/>
        <v>UC</v>
      </c>
      <c r="D43" s="2" t="str">
        <f t="shared" si="11"/>
        <v>UC</v>
      </c>
      <c r="F43" s="1" t="str">
        <f>IF(_xlfn.SINGLE('~10 Other Crossings'!TypeCL)="WC","",_xlfn.CONCAT(UPPER(_xlfn.SINGLE(Description)),IF(ISBLANK(_xlfn.SINGLE(CrossingIdentifierDescription)),""," ["&amp;_xlfn.SINGLE(CrossingIdentifierDescription)&amp;"]")," (",_xlfn.SINGLE(PXID),")"))</f>
        <v>TELUS U/G FIBRE OPTIC COMMUNICATIONS CABLE (U4080.1)</v>
      </c>
      <c r="G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01-13283-M002-XW0310001</v>
      </c>
      <c r="M43" s="1" t="s">
        <v>7347</v>
      </c>
      <c r="N43" s="1">
        <v>1016412.09</v>
      </c>
      <c r="O43" s="1" t="s">
        <v>3028</v>
      </c>
      <c r="P43" s="1" t="s">
        <v>7346</v>
      </c>
      <c r="Q43" s="1" t="s">
        <v>7345</v>
      </c>
      <c r="R43" s="1" t="s">
        <v>3025</v>
      </c>
      <c r="S43" s="1" t="s">
        <v>3024</v>
      </c>
      <c r="T43" s="1" t="s">
        <v>3098</v>
      </c>
      <c r="U43" s="1" t="s">
        <v>3826</v>
      </c>
      <c r="V43" s="1" t="s">
        <v>4443</v>
      </c>
      <c r="W43" s="1" t="s">
        <v>3107</v>
      </c>
      <c r="Y43" s="1">
        <v>44544.818703703706</v>
      </c>
      <c r="Z43" s="1">
        <v>44645</v>
      </c>
      <c r="AA43" s="1">
        <v>401768</v>
      </c>
      <c r="AB43" s="1">
        <v>44648.866099537037</v>
      </c>
      <c r="AC43" s="1" t="s">
        <v>7344</v>
      </c>
      <c r="AD43" s="1" t="s">
        <v>3061</v>
      </c>
      <c r="AE43" s="1">
        <v>4080</v>
      </c>
      <c r="AF43" s="1">
        <v>1</v>
      </c>
      <c r="AI43" s="1" t="s">
        <v>3016</v>
      </c>
      <c r="AJ43" s="1" t="s">
        <v>3091</v>
      </c>
      <c r="AK43" s="1" t="s">
        <v>3015</v>
      </c>
      <c r="AL43" s="1" t="s">
        <v>3014</v>
      </c>
      <c r="AM43" s="1" t="s">
        <v>3823</v>
      </c>
      <c r="AN43" s="1" t="s">
        <v>3012</v>
      </c>
      <c r="AS43" s="1" t="s">
        <v>3011</v>
      </c>
      <c r="AT43" s="1" t="s">
        <v>3011</v>
      </c>
      <c r="AY43" s="1" t="s">
        <v>3088</v>
      </c>
      <c r="AZ43" s="1" t="s">
        <v>3010</v>
      </c>
      <c r="BA43" s="1">
        <v>628598.75</v>
      </c>
      <c r="BB43" s="1">
        <v>5483849.71</v>
      </c>
      <c r="BC43" s="1">
        <v>10</v>
      </c>
      <c r="BG43" s="1">
        <v>42243</v>
      </c>
      <c r="BN43" s="1" t="s">
        <v>3009</v>
      </c>
      <c r="BO43" s="1" t="s">
        <v>4849</v>
      </c>
      <c r="BP43" s="1" t="s">
        <v>3007</v>
      </c>
      <c r="BQ43" s="1" t="s">
        <v>7325</v>
      </c>
      <c r="BR43" s="1" t="s">
        <v>3228</v>
      </c>
      <c r="BS43" s="1" t="s">
        <v>7343</v>
      </c>
      <c r="BT43" s="1" t="s">
        <v>7342</v>
      </c>
      <c r="BV43" s="1" t="s">
        <v>3002</v>
      </c>
      <c r="BX43" s="1" t="s">
        <v>3135</v>
      </c>
      <c r="BY43" s="1" t="s">
        <v>3000</v>
      </c>
      <c r="CB43" s="1" t="s">
        <v>7341</v>
      </c>
      <c r="CC43" s="1" t="s">
        <v>7340</v>
      </c>
      <c r="CD43" s="1" t="s">
        <v>3040</v>
      </c>
      <c r="CO43" s="1" t="s">
        <v>2996</v>
      </c>
      <c r="CP43" s="1" t="s">
        <v>7339</v>
      </c>
      <c r="CX43" s="1" t="s">
        <v>7338</v>
      </c>
      <c r="CY43" s="1" t="s">
        <v>7277</v>
      </c>
      <c r="CZ43" s="1" t="s">
        <v>2437</v>
      </c>
    </row>
    <row r="44" spans="1:104" x14ac:dyDescent="0.2">
      <c r="A44" s="1">
        <f t="shared" si="9"/>
        <v>1016441.12</v>
      </c>
      <c r="C44" s="1" t="str">
        <f t="shared" si="10"/>
        <v>OL</v>
      </c>
      <c r="D44" s="2" t="str">
        <f t="shared" si="11"/>
        <v>OL</v>
      </c>
      <c r="F44" s="1" t="str">
        <f>IF(_xlfn.SINGLE('~10 Other Crossings'!TypeCL)="WC","",_xlfn.CONCAT(UPPER(_xlfn.SINGLE(Description)),IF(ISBLANK(_xlfn.SINGLE(CrossingIdentifierDescription)),""," ["&amp;_xlfn.SINGLE(CrossingIdentifierDescription)&amp;"]")," (",_xlfn.SINGLE(PXID),")"))</f>
        <v>TRANS MOUNTAIN PIPELINE CO. LTD. BURIED PIPE [CRUDE OIL PIPELINE] (P5444.0)</v>
      </c>
      <c r="G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 s="1" t="s">
        <v>7337</v>
      </c>
      <c r="N44" s="1">
        <v>1016441.12</v>
      </c>
      <c r="O44" s="1" t="s">
        <v>3028</v>
      </c>
      <c r="P44" s="1" t="s">
        <v>7336</v>
      </c>
      <c r="Q44" s="1" t="s">
        <v>7335</v>
      </c>
      <c r="R44" s="1" t="s">
        <v>3025</v>
      </c>
      <c r="S44" s="1" t="s">
        <v>3024</v>
      </c>
      <c r="T44" s="1" t="s">
        <v>3098</v>
      </c>
      <c r="U44" s="1" t="s">
        <v>3022</v>
      </c>
      <c r="V44" s="1" t="s">
        <v>3624</v>
      </c>
      <c r="W44" s="1" t="s">
        <v>3020</v>
      </c>
      <c r="Y44" s="1">
        <v>43553.766226851854</v>
      </c>
      <c r="Z44" s="1">
        <v>44645</v>
      </c>
      <c r="AA44" s="1">
        <v>401768</v>
      </c>
      <c r="AB44" s="1">
        <v>44655.881226851852</v>
      </c>
      <c r="AC44" s="1" t="s">
        <v>7334</v>
      </c>
      <c r="AD44" s="1" t="s">
        <v>3018</v>
      </c>
      <c r="AE44" s="1">
        <v>5444</v>
      </c>
      <c r="AF44" s="1">
        <v>0</v>
      </c>
      <c r="AG44" s="1" t="s">
        <v>3622</v>
      </c>
      <c r="AH44" s="1" t="s">
        <v>3091</v>
      </c>
      <c r="AI44" s="1" t="s">
        <v>3016</v>
      </c>
      <c r="AJ44" s="1" t="s">
        <v>3091</v>
      </c>
      <c r="AK44" s="1" t="s">
        <v>3015</v>
      </c>
      <c r="AL44" s="1" t="s">
        <v>3014</v>
      </c>
      <c r="AM44" s="1" t="s">
        <v>3013</v>
      </c>
      <c r="AN44" s="1" t="s">
        <v>3012</v>
      </c>
      <c r="AS44" s="1" t="s">
        <v>3011</v>
      </c>
      <c r="AT44" s="1" t="s">
        <v>3011</v>
      </c>
      <c r="AX44" s="1" t="s">
        <v>6479</v>
      </c>
      <c r="AY44" s="1" t="s">
        <v>3000</v>
      </c>
      <c r="AZ44" s="1" t="s">
        <v>3010</v>
      </c>
      <c r="BA44" s="1">
        <v>628570.38137835998</v>
      </c>
      <c r="BB44" s="1">
        <v>5483843.5661507798</v>
      </c>
      <c r="BC44" s="1">
        <v>10</v>
      </c>
      <c r="BD44" s="1" t="s">
        <v>3087</v>
      </c>
      <c r="BE44" s="1">
        <v>1035.1099999999999</v>
      </c>
      <c r="BG44" s="1">
        <v>42244</v>
      </c>
      <c r="BN44" s="1" t="s">
        <v>3009</v>
      </c>
      <c r="BO44" s="1" t="s">
        <v>4849</v>
      </c>
      <c r="BP44" s="1" t="s">
        <v>3007</v>
      </c>
      <c r="BQ44" s="1" t="s">
        <v>7325</v>
      </c>
      <c r="BR44" s="1" t="s">
        <v>3228</v>
      </c>
      <c r="BS44" s="1" t="s">
        <v>7324</v>
      </c>
      <c r="BT44" s="1" t="s">
        <v>6477</v>
      </c>
      <c r="BV44" s="1" t="s">
        <v>3002</v>
      </c>
      <c r="BW44" s="1" t="s">
        <v>1505</v>
      </c>
      <c r="BX44" s="1" t="s">
        <v>3001</v>
      </c>
      <c r="BY44" s="1" t="s">
        <v>3000</v>
      </c>
      <c r="CB44" s="1" t="s">
        <v>2999</v>
      </c>
      <c r="CC44" s="1" t="s">
        <v>2998</v>
      </c>
      <c r="CD44" s="1" t="s">
        <v>2997</v>
      </c>
      <c r="CO44" s="1" t="s">
        <v>2996</v>
      </c>
      <c r="CP44" s="1" t="s">
        <v>7333</v>
      </c>
      <c r="CW44" s="1" t="s">
        <v>6475</v>
      </c>
      <c r="CX44" s="1" t="s">
        <v>7332</v>
      </c>
      <c r="CY44" s="1" t="s">
        <v>6434</v>
      </c>
    </row>
    <row r="45" spans="1:104" x14ac:dyDescent="0.2">
      <c r="A45" s="1">
        <f t="shared" si="9"/>
        <v>1016448.5</v>
      </c>
      <c r="C45" s="1" t="str">
        <f t="shared" si="10"/>
        <v>RD</v>
      </c>
      <c r="D45" s="2" t="str">
        <f t="shared" si="11"/>
        <v>RD</v>
      </c>
      <c r="F45" s="1" t="str">
        <f>IF(_xlfn.SINGLE('~10 Other Crossings'!TypeCL)="WC","",_xlfn.CONCAT(UPPER(_xlfn.SINGLE(Description)),IF(ISBLANK(_xlfn.SINGLE(CrossingIdentifierDescription)),""," ["&amp;_xlfn.SINGLE(CrossingIdentifierDescription)&amp;"]")," (",_xlfn.SINGLE(PXID),")"))</f>
        <v>ROAD (T5082.0)</v>
      </c>
      <c r="G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5" s="1" t="s">
        <v>7331</v>
      </c>
      <c r="N45" s="1">
        <v>1016448.5</v>
      </c>
      <c r="O45" s="1" t="s">
        <v>3028</v>
      </c>
      <c r="P45" s="1" t="s">
        <v>3389</v>
      </c>
      <c r="Q45" s="1" t="s">
        <v>3388</v>
      </c>
      <c r="R45" s="1" t="s">
        <v>3024</v>
      </c>
      <c r="S45" s="1" t="s">
        <v>3024</v>
      </c>
      <c r="T45" s="1" t="s">
        <v>3098</v>
      </c>
      <c r="U45" s="1" t="s">
        <v>3045</v>
      </c>
      <c r="V45" s="1" t="s">
        <v>3045</v>
      </c>
      <c r="W45" s="1" t="s">
        <v>3315</v>
      </c>
      <c r="Y45" s="1">
        <v>44026.829745370371</v>
      </c>
      <c r="Z45" s="1">
        <v>44645</v>
      </c>
      <c r="AA45" s="1">
        <v>401768</v>
      </c>
      <c r="AB45" s="1">
        <v>44648.866064814814</v>
      </c>
      <c r="AC45" s="1" t="s">
        <v>7330</v>
      </c>
      <c r="AD45" s="1" t="s">
        <v>3046</v>
      </c>
      <c r="AE45" s="1">
        <v>5082</v>
      </c>
      <c r="AF45" s="1">
        <v>0</v>
      </c>
      <c r="AI45" s="1" t="s">
        <v>3016</v>
      </c>
      <c r="AK45" s="1" t="s">
        <v>3044</v>
      </c>
      <c r="AL45" s="1" t="s">
        <v>3014</v>
      </c>
      <c r="AM45" s="1" t="s">
        <v>737</v>
      </c>
      <c r="AT45" s="1" t="s">
        <v>1022</v>
      </c>
      <c r="AX45" s="1" t="s">
        <v>7329</v>
      </c>
      <c r="AY45" s="1" t="s">
        <v>3000</v>
      </c>
      <c r="AZ45" s="1" t="s">
        <v>3010</v>
      </c>
      <c r="BA45" s="1">
        <v>628563.14</v>
      </c>
      <c r="BB45" s="1">
        <v>5483842.1399999997</v>
      </c>
      <c r="BC45" s="1">
        <v>10</v>
      </c>
      <c r="BN45" s="1" t="s">
        <v>3009</v>
      </c>
      <c r="BO45" s="1" t="s">
        <v>4849</v>
      </c>
      <c r="BP45" s="1" t="s">
        <v>3007</v>
      </c>
      <c r="BQ45" s="1" t="s">
        <v>7325</v>
      </c>
      <c r="BR45" s="1" t="s">
        <v>3228</v>
      </c>
      <c r="BS45" s="1" t="s">
        <v>7324</v>
      </c>
      <c r="BT45" s="1" t="s">
        <v>6477</v>
      </c>
      <c r="BV45" s="1" t="s">
        <v>3002</v>
      </c>
      <c r="BW45" s="1" t="s">
        <v>3007</v>
      </c>
      <c r="BX45" s="1" t="s">
        <v>3043</v>
      </c>
      <c r="BY45" s="1" t="s">
        <v>3000</v>
      </c>
      <c r="CB45" s="1" t="s">
        <v>3042</v>
      </c>
      <c r="CC45" s="1" t="s">
        <v>3041</v>
      </c>
      <c r="CD45" s="1" t="s">
        <v>3040</v>
      </c>
      <c r="CO45" s="1" t="s">
        <v>3122</v>
      </c>
      <c r="CP45" s="1" t="s">
        <v>7328</v>
      </c>
    </row>
    <row r="46" spans="1:104" x14ac:dyDescent="0.2">
      <c r="A46" s="1">
        <f t="shared" si="9"/>
        <v>1016464.78</v>
      </c>
      <c r="C46" s="1" t="str">
        <f t="shared" si="10"/>
        <v>RD</v>
      </c>
      <c r="D46" s="2" t="str">
        <f t="shared" si="11"/>
        <v>RD</v>
      </c>
      <c r="F46" s="1" t="str">
        <f>IF(_xlfn.SINGLE('~10 Other Crossings'!TypeCL)="WC","",_xlfn.CONCAT(UPPER(_xlfn.SINGLE(Description)),IF(ISBLANK(_xlfn.SINGLE(CrossingIdentifierDescription)),""," ["&amp;_xlfn.SINGLE(CrossingIdentifierDescription)&amp;"]")," (",_xlfn.SINGLE(PXID),")"))</f>
        <v>ROAD [ROAD] (T6106.0)</v>
      </c>
      <c r="G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6" s="1" t="s">
        <v>7327</v>
      </c>
      <c r="N46" s="1">
        <v>1016464.78</v>
      </c>
      <c r="O46" s="1" t="s">
        <v>3028</v>
      </c>
      <c r="P46" s="1" t="s">
        <v>3389</v>
      </c>
      <c r="Q46" s="1" t="s">
        <v>3388</v>
      </c>
      <c r="R46" s="1" t="s">
        <v>3024</v>
      </c>
      <c r="S46" s="1" t="s">
        <v>3024</v>
      </c>
      <c r="T46" s="1" t="s">
        <v>3098</v>
      </c>
      <c r="U46" s="1" t="s">
        <v>3045</v>
      </c>
      <c r="V46" s="1" t="s">
        <v>3045</v>
      </c>
      <c r="W46" s="1" t="s">
        <v>3315</v>
      </c>
      <c r="Y46" s="1">
        <v>44012.702673611115</v>
      </c>
      <c r="Z46" s="1">
        <v>44645</v>
      </c>
      <c r="AA46" s="1">
        <v>401768</v>
      </c>
      <c r="AB46" s="1">
        <v>44648.866064814814</v>
      </c>
      <c r="AC46" s="1" t="s">
        <v>7326</v>
      </c>
      <c r="AD46" s="1" t="s">
        <v>3046</v>
      </c>
      <c r="AE46" s="1">
        <v>6106</v>
      </c>
      <c r="AF46" s="1">
        <v>0</v>
      </c>
      <c r="AG46" s="1" t="s">
        <v>3045</v>
      </c>
      <c r="AI46" s="1" t="s">
        <v>3016</v>
      </c>
      <c r="AK46" s="1" t="s">
        <v>3044</v>
      </c>
      <c r="AL46" s="1" t="s">
        <v>3014</v>
      </c>
      <c r="AM46" s="1" t="s">
        <v>737</v>
      </c>
      <c r="AY46" s="1" t="s">
        <v>3000</v>
      </c>
      <c r="AZ46" s="1" t="s">
        <v>3010</v>
      </c>
      <c r="BA46" s="1">
        <v>628547.03899999999</v>
      </c>
      <c r="BB46" s="1">
        <v>5483842.1960000005</v>
      </c>
      <c r="BC46" s="1">
        <v>10</v>
      </c>
      <c r="BN46" s="1" t="s">
        <v>3009</v>
      </c>
      <c r="BO46" s="1" t="s">
        <v>4849</v>
      </c>
      <c r="BP46" s="1" t="s">
        <v>3007</v>
      </c>
      <c r="BQ46" s="1" t="s">
        <v>7325</v>
      </c>
      <c r="BR46" s="1" t="s">
        <v>3228</v>
      </c>
      <c r="BS46" s="1" t="s">
        <v>7324</v>
      </c>
      <c r="BT46" s="1" t="s">
        <v>7323</v>
      </c>
      <c r="BV46" s="1" t="s">
        <v>3002</v>
      </c>
      <c r="BW46" s="1" t="s">
        <v>3007</v>
      </c>
      <c r="BX46" s="1" t="s">
        <v>3043</v>
      </c>
      <c r="BY46" s="1" t="s">
        <v>3000</v>
      </c>
      <c r="CB46" s="1" t="s">
        <v>3042</v>
      </c>
      <c r="CC46" s="1" t="s">
        <v>3041</v>
      </c>
      <c r="CD46" s="1" t="s">
        <v>3040</v>
      </c>
      <c r="CO46" s="1" t="s">
        <v>3122</v>
      </c>
      <c r="CP46" s="1" t="s">
        <v>7322</v>
      </c>
      <c r="CZ46" s="1" t="s">
        <v>7308</v>
      </c>
    </row>
    <row r="47" spans="1:104" x14ac:dyDescent="0.2">
      <c r="A47" s="1">
        <f t="shared" si="9"/>
        <v>1016718.18</v>
      </c>
      <c r="C47" s="1" t="str">
        <f t="shared" si="10"/>
        <v>UN</v>
      </c>
      <c r="D47" s="2" t="str">
        <f t="shared" si="11"/>
        <v>UN</v>
      </c>
      <c r="F47" s="1" t="str">
        <f>IF(_xlfn.SINGLE('~10 Other Crossings'!TypeCL)="WC","",_xlfn.CONCAT(UPPER(_xlfn.SINGLE(Description)),IF(ISBLANK(_xlfn.SINGLE(CrossingIdentifierDescription)),""," ["&amp;_xlfn.SINGLE(CrossingIdentifierDescription)&amp;"]")," (",_xlfn.SINGLE(PXID),")"))</f>
        <v>CULVERT [BURIED PIPE] (P5973.0)</v>
      </c>
      <c r="G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 s="1" t="s">
        <v>7321</v>
      </c>
      <c r="N47" s="1">
        <v>1016718.18</v>
      </c>
      <c r="O47" s="1" t="s">
        <v>3028</v>
      </c>
      <c r="P47" s="1" t="s">
        <v>3389</v>
      </c>
      <c r="Q47" s="1" t="s">
        <v>3388</v>
      </c>
      <c r="R47" s="1" t="s">
        <v>3024</v>
      </c>
      <c r="S47" s="1" t="s">
        <v>3024</v>
      </c>
      <c r="T47" s="1" t="s">
        <v>3098</v>
      </c>
      <c r="U47" s="1" t="s">
        <v>3022</v>
      </c>
      <c r="V47" s="1" t="s">
        <v>5338</v>
      </c>
      <c r="W47" s="1" t="s">
        <v>3315</v>
      </c>
      <c r="Y47" s="1">
        <v>44012.702673611115</v>
      </c>
      <c r="Z47" s="1">
        <v>44645</v>
      </c>
      <c r="AA47" s="1">
        <v>401768</v>
      </c>
      <c r="AB47" s="1">
        <v>44655.881238425929</v>
      </c>
      <c r="AC47" s="1" t="s">
        <v>7320</v>
      </c>
      <c r="AD47" s="1" t="s">
        <v>3018</v>
      </c>
      <c r="AE47" s="1">
        <v>5973</v>
      </c>
      <c r="AF47" s="1">
        <v>0</v>
      </c>
      <c r="AG47" s="1" t="s">
        <v>3022</v>
      </c>
      <c r="AI47" s="1" t="s">
        <v>3016</v>
      </c>
      <c r="AK47" s="1" t="s">
        <v>3015</v>
      </c>
      <c r="AL47" s="1" t="s">
        <v>3014</v>
      </c>
      <c r="AM47" s="1" t="s">
        <v>3071</v>
      </c>
      <c r="AS47" s="1" t="s">
        <v>3011</v>
      </c>
      <c r="AT47" s="1" t="s">
        <v>3011</v>
      </c>
      <c r="AU47" s="1" t="s">
        <v>1022</v>
      </c>
      <c r="AY47" s="1" t="s">
        <v>3000</v>
      </c>
      <c r="AZ47" s="1" t="s">
        <v>3010</v>
      </c>
      <c r="BA47" s="1">
        <v>628295.06599999999</v>
      </c>
      <c r="BB47" s="1">
        <v>5483869.0609999998</v>
      </c>
      <c r="BC47" s="1">
        <v>10</v>
      </c>
      <c r="BN47" s="1" t="s">
        <v>3009</v>
      </c>
      <c r="BO47" s="1" t="s">
        <v>4849</v>
      </c>
      <c r="BP47" s="1" t="s">
        <v>3007</v>
      </c>
      <c r="BQ47" s="1" t="s">
        <v>3846</v>
      </c>
      <c r="BR47" s="1" t="s">
        <v>3005</v>
      </c>
      <c r="BS47" s="1" t="s">
        <v>7305</v>
      </c>
      <c r="BT47" s="1" t="s">
        <v>7304</v>
      </c>
      <c r="BV47" s="1" t="s">
        <v>3002</v>
      </c>
      <c r="BW47" s="1" t="s">
        <v>1505</v>
      </c>
      <c r="BX47" s="1" t="s">
        <v>3001</v>
      </c>
      <c r="BY47" s="1" t="s">
        <v>3000</v>
      </c>
      <c r="CB47" s="1" t="s">
        <v>2999</v>
      </c>
      <c r="CC47" s="1" t="s">
        <v>2998</v>
      </c>
      <c r="CD47" s="1" t="s">
        <v>2997</v>
      </c>
      <c r="CO47" s="1" t="s">
        <v>3122</v>
      </c>
      <c r="CP47" s="1" t="s">
        <v>7319</v>
      </c>
      <c r="CZ47" s="1" t="s">
        <v>7318</v>
      </c>
    </row>
    <row r="48" spans="1:104" x14ac:dyDescent="0.2">
      <c r="A48" s="1">
        <f t="shared" si="9"/>
        <v>1016968.04</v>
      </c>
      <c r="C48" s="1" t="str">
        <f t="shared" si="10"/>
        <v>UN</v>
      </c>
      <c r="D48" s="2" t="str">
        <f t="shared" si="11"/>
        <v>UN</v>
      </c>
      <c r="F48" s="1" t="str">
        <f>IF(_xlfn.SINGLE('~10 Other Crossings'!TypeCL)="WC","",_xlfn.CONCAT(UPPER(_xlfn.SINGLE(Description)),IF(ISBLANK(_xlfn.SINGLE(CrossingIdentifierDescription)),""," ["&amp;_xlfn.SINGLE(CrossingIdentifierDescription)&amp;"]")," (",_xlfn.SINGLE(PXID),")"))</f>
        <v>CULVERT [BURIED PIPE] (P5974.0)</v>
      </c>
      <c r="G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 s="1" t="s">
        <v>7317</v>
      </c>
      <c r="N48" s="1">
        <v>1016968.04</v>
      </c>
      <c r="O48" s="1" t="s">
        <v>3028</v>
      </c>
      <c r="P48" s="1" t="s">
        <v>3389</v>
      </c>
      <c r="Q48" s="1" t="s">
        <v>3388</v>
      </c>
      <c r="R48" s="1" t="s">
        <v>3024</v>
      </c>
      <c r="S48" s="1" t="s">
        <v>3024</v>
      </c>
      <c r="T48" s="1" t="s">
        <v>3098</v>
      </c>
      <c r="U48" s="1" t="s">
        <v>3022</v>
      </c>
      <c r="V48" s="1" t="s">
        <v>5338</v>
      </c>
      <c r="W48" s="1" t="s">
        <v>3315</v>
      </c>
      <c r="Y48" s="1">
        <v>44012.702673611115</v>
      </c>
      <c r="Z48" s="1">
        <v>44645</v>
      </c>
      <c r="AA48" s="1">
        <v>401768</v>
      </c>
      <c r="AB48" s="1">
        <v>44655.881238425929</v>
      </c>
      <c r="AC48" s="1" t="s">
        <v>7316</v>
      </c>
      <c r="AD48" s="1" t="s">
        <v>3018</v>
      </c>
      <c r="AE48" s="1">
        <v>5974</v>
      </c>
      <c r="AF48" s="1">
        <v>0</v>
      </c>
      <c r="AG48" s="1" t="s">
        <v>3022</v>
      </c>
      <c r="AI48" s="1" t="s">
        <v>3016</v>
      </c>
      <c r="AK48" s="1" t="s">
        <v>3015</v>
      </c>
      <c r="AL48" s="1" t="s">
        <v>3014</v>
      </c>
      <c r="AM48" s="1" t="s">
        <v>3071</v>
      </c>
      <c r="AS48" s="1" t="s">
        <v>3011</v>
      </c>
      <c r="AT48" s="1" t="s">
        <v>3011</v>
      </c>
      <c r="AU48" s="1" t="s">
        <v>1022</v>
      </c>
      <c r="AY48" s="1" t="s">
        <v>3000</v>
      </c>
      <c r="AZ48" s="1" t="s">
        <v>3010</v>
      </c>
      <c r="BA48" s="1">
        <v>628047.15099999995</v>
      </c>
      <c r="BB48" s="1">
        <v>5483862.1880000001</v>
      </c>
      <c r="BC48" s="1">
        <v>10</v>
      </c>
      <c r="BN48" s="1" t="s">
        <v>3009</v>
      </c>
      <c r="BO48" s="1" t="s">
        <v>4849</v>
      </c>
      <c r="BP48" s="1" t="s">
        <v>3007</v>
      </c>
      <c r="BQ48" s="1" t="s">
        <v>3846</v>
      </c>
      <c r="BR48" s="1" t="s">
        <v>3005</v>
      </c>
      <c r="BS48" s="1" t="s">
        <v>7305</v>
      </c>
      <c r="BT48" s="1" t="s">
        <v>7304</v>
      </c>
      <c r="BV48" s="1" t="s">
        <v>3002</v>
      </c>
      <c r="BW48" s="1" t="s">
        <v>1505</v>
      </c>
      <c r="BX48" s="1" t="s">
        <v>3001</v>
      </c>
      <c r="BY48" s="1" t="s">
        <v>3000</v>
      </c>
      <c r="CB48" s="1" t="s">
        <v>2999</v>
      </c>
      <c r="CC48" s="1" t="s">
        <v>2998</v>
      </c>
      <c r="CD48" s="1" t="s">
        <v>2997</v>
      </c>
      <c r="CO48" s="1" t="s">
        <v>3122</v>
      </c>
      <c r="CP48" s="1" t="s">
        <v>7315</v>
      </c>
      <c r="CZ48" s="1" t="s">
        <v>2429</v>
      </c>
    </row>
    <row r="49" spans="1:104" x14ac:dyDescent="0.2">
      <c r="A49" s="1">
        <f t="shared" si="9"/>
        <v>1016969.98</v>
      </c>
      <c r="C49" s="1" t="str">
        <f t="shared" si="10"/>
        <v>UN</v>
      </c>
      <c r="D49" s="2" t="str">
        <f t="shared" si="11"/>
        <v>UN</v>
      </c>
      <c r="F49" s="1" t="str">
        <f>IF(_xlfn.SINGLE('~10 Other Crossings'!TypeCL)="WC","",_xlfn.CONCAT(UPPER(_xlfn.SINGLE(Description)),IF(ISBLANK(_xlfn.SINGLE(CrossingIdentifierDescription)),""," ["&amp;_xlfn.SINGLE(CrossingIdentifierDescription)&amp;"]")," (",_xlfn.SINGLE(PXID),")"))</f>
        <v>CULVERT [BURIED PIPE] (P5975.0)</v>
      </c>
      <c r="G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9" s="1" t="s">
        <v>7314</v>
      </c>
      <c r="N49" s="1">
        <v>1016969.98</v>
      </c>
      <c r="O49" s="1" t="s">
        <v>3028</v>
      </c>
      <c r="P49" s="1" t="s">
        <v>3389</v>
      </c>
      <c r="Q49" s="1" t="s">
        <v>3388</v>
      </c>
      <c r="R49" s="1" t="s">
        <v>3024</v>
      </c>
      <c r="S49" s="1" t="s">
        <v>3024</v>
      </c>
      <c r="T49" s="1" t="s">
        <v>3098</v>
      </c>
      <c r="U49" s="1" t="s">
        <v>3022</v>
      </c>
      <c r="V49" s="1" t="s">
        <v>5338</v>
      </c>
      <c r="W49" s="1" t="s">
        <v>3315</v>
      </c>
      <c r="Y49" s="1">
        <v>44012.702673611115</v>
      </c>
      <c r="Z49" s="1">
        <v>44645</v>
      </c>
      <c r="AA49" s="1">
        <v>401768</v>
      </c>
      <c r="AB49" s="1">
        <v>44655.881238425929</v>
      </c>
      <c r="AC49" s="1" t="s">
        <v>7313</v>
      </c>
      <c r="AD49" s="1" t="s">
        <v>3018</v>
      </c>
      <c r="AE49" s="1">
        <v>5975</v>
      </c>
      <c r="AF49" s="1">
        <v>0</v>
      </c>
      <c r="AG49" s="1" t="s">
        <v>3022</v>
      </c>
      <c r="AI49" s="1" t="s">
        <v>3016</v>
      </c>
      <c r="AK49" s="1" t="s">
        <v>3015</v>
      </c>
      <c r="AL49" s="1" t="s">
        <v>3014</v>
      </c>
      <c r="AM49" s="1" t="s">
        <v>3071</v>
      </c>
      <c r="AS49" s="1" t="s">
        <v>3011</v>
      </c>
      <c r="AT49" s="1" t="s">
        <v>3011</v>
      </c>
      <c r="AU49" s="1" t="s">
        <v>1022</v>
      </c>
      <c r="AY49" s="1" t="s">
        <v>3000</v>
      </c>
      <c r="AZ49" s="1" t="s">
        <v>3010</v>
      </c>
      <c r="BA49" s="1">
        <v>628045.23899999994</v>
      </c>
      <c r="BB49" s="1">
        <v>5483861.8799999999</v>
      </c>
      <c r="BC49" s="1">
        <v>10</v>
      </c>
      <c r="BN49" s="1" t="s">
        <v>3009</v>
      </c>
      <c r="BO49" s="1" t="s">
        <v>4849</v>
      </c>
      <c r="BP49" s="1" t="s">
        <v>3007</v>
      </c>
      <c r="BQ49" s="1" t="s">
        <v>3846</v>
      </c>
      <c r="BR49" s="1" t="s">
        <v>3005</v>
      </c>
      <c r="BS49" s="1" t="s">
        <v>7305</v>
      </c>
      <c r="BT49" s="1" t="s">
        <v>7304</v>
      </c>
      <c r="BV49" s="1" t="s">
        <v>3002</v>
      </c>
      <c r="BW49" s="1" t="s">
        <v>1505</v>
      </c>
      <c r="BX49" s="1" t="s">
        <v>3001</v>
      </c>
      <c r="BY49" s="1" t="s">
        <v>3000</v>
      </c>
      <c r="CB49" s="1" t="s">
        <v>2999</v>
      </c>
      <c r="CC49" s="1" t="s">
        <v>2998</v>
      </c>
      <c r="CD49" s="1" t="s">
        <v>2997</v>
      </c>
      <c r="CO49" s="1" t="s">
        <v>3122</v>
      </c>
      <c r="CP49" s="1" t="s">
        <v>7312</v>
      </c>
      <c r="CZ49" s="1" t="s">
        <v>2427</v>
      </c>
    </row>
    <row r="50" spans="1:104" x14ac:dyDescent="0.2">
      <c r="A50" s="1">
        <f t="shared" si="9"/>
        <v>1016982.87</v>
      </c>
      <c r="C50" s="1" t="str">
        <f t="shared" si="10"/>
        <v>RD</v>
      </c>
      <c r="D50" s="2" t="str">
        <f t="shared" si="11"/>
        <v>RD</v>
      </c>
      <c r="F50" s="1" t="str">
        <f>IF(_xlfn.SINGLE('~10 Other Crossings'!TypeCL)="WC","",_xlfn.CONCAT(UPPER(_xlfn.SINGLE(Description)),IF(ISBLANK(_xlfn.SINGLE(CrossingIdentifierDescription)),""," ["&amp;_xlfn.SINGLE(CrossingIdentifierDescription)&amp;"]")," (",_xlfn.SINGLE(PXID),")"))</f>
        <v>ROAD [ROAD] (T6107.0)</v>
      </c>
      <c r="G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 s="1" t="s">
        <v>7311</v>
      </c>
      <c r="N50" s="1">
        <v>1016982.87</v>
      </c>
      <c r="O50" s="1" t="s">
        <v>3028</v>
      </c>
      <c r="P50" s="1" t="s">
        <v>3389</v>
      </c>
      <c r="Q50" s="1" t="s">
        <v>3388</v>
      </c>
      <c r="R50" s="1" t="s">
        <v>3024</v>
      </c>
      <c r="S50" s="1" t="s">
        <v>3024</v>
      </c>
      <c r="T50" s="1" t="s">
        <v>3098</v>
      </c>
      <c r="U50" s="1" t="s">
        <v>3045</v>
      </c>
      <c r="V50" s="1" t="s">
        <v>3045</v>
      </c>
      <c r="W50" s="1" t="s">
        <v>3315</v>
      </c>
      <c r="Y50" s="1">
        <v>44012.702673611115</v>
      </c>
      <c r="Z50" s="1">
        <v>44645</v>
      </c>
      <c r="AA50" s="1">
        <v>401768</v>
      </c>
      <c r="AB50" s="1">
        <v>44648.866064814814</v>
      </c>
      <c r="AC50" s="1" t="s">
        <v>7310</v>
      </c>
      <c r="AD50" s="1" t="s">
        <v>3046</v>
      </c>
      <c r="AE50" s="1">
        <v>6107</v>
      </c>
      <c r="AF50" s="1">
        <v>0</v>
      </c>
      <c r="AG50" s="1" t="s">
        <v>3045</v>
      </c>
      <c r="AI50" s="1" t="s">
        <v>3016</v>
      </c>
      <c r="AK50" s="1" t="s">
        <v>3044</v>
      </c>
      <c r="AL50" s="1" t="s">
        <v>3014</v>
      </c>
      <c r="AM50" s="1" t="s">
        <v>737</v>
      </c>
      <c r="AY50" s="1" t="s">
        <v>3000</v>
      </c>
      <c r="AZ50" s="1" t="s">
        <v>3010</v>
      </c>
      <c r="BA50" s="1">
        <v>628032.50399999996</v>
      </c>
      <c r="BB50" s="1">
        <v>5483859.8959999997</v>
      </c>
      <c r="BC50" s="1">
        <v>10</v>
      </c>
      <c r="BN50" s="1" t="s">
        <v>3009</v>
      </c>
      <c r="BO50" s="1" t="s">
        <v>4849</v>
      </c>
      <c r="BP50" s="1" t="s">
        <v>3007</v>
      </c>
      <c r="BQ50" s="1" t="s">
        <v>3846</v>
      </c>
      <c r="BR50" s="1" t="s">
        <v>3005</v>
      </c>
      <c r="BS50" s="1" t="s">
        <v>7305</v>
      </c>
      <c r="BT50" s="1" t="s">
        <v>7304</v>
      </c>
      <c r="BV50" s="1" t="s">
        <v>3002</v>
      </c>
      <c r="BW50" s="1" t="s">
        <v>3007</v>
      </c>
      <c r="BX50" s="1" t="s">
        <v>3043</v>
      </c>
      <c r="BY50" s="1" t="s">
        <v>3000</v>
      </c>
      <c r="CB50" s="1" t="s">
        <v>3042</v>
      </c>
      <c r="CC50" s="1" t="s">
        <v>3041</v>
      </c>
      <c r="CD50" s="1" t="s">
        <v>3040</v>
      </c>
      <c r="CO50" s="1" t="s">
        <v>3122</v>
      </c>
      <c r="CP50" s="1" t="s">
        <v>7309</v>
      </c>
      <c r="CZ50" s="1" t="s">
        <v>7276</v>
      </c>
    </row>
    <row r="51" spans="1:104" x14ac:dyDescent="0.2">
      <c r="A51" s="1">
        <f t="shared" si="9"/>
        <v>1017089.03</v>
      </c>
      <c r="C51" s="1" t="str">
        <f t="shared" si="10"/>
        <v>RD</v>
      </c>
      <c r="D51" s="2" t="str">
        <f t="shared" si="11"/>
        <v>RD</v>
      </c>
      <c r="F51" s="1" t="str">
        <f>IF(_xlfn.SINGLE('~10 Other Crossings'!TypeCL)="WC","",_xlfn.CONCAT(UPPER(_xlfn.SINGLE(Description)),IF(ISBLANK(_xlfn.SINGLE(CrossingIdentifierDescription)),""," ["&amp;_xlfn.SINGLE(CrossingIdentifierDescription)&amp;"]")," (",_xlfn.SINGLE(PXID),")"))</f>
        <v>ROAD (T5059.0)</v>
      </c>
      <c r="G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1" s="1" t="s">
        <v>7308</v>
      </c>
      <c r="N51" s="1">
        <v>1017089.03</v>
      </c>
      <c r="O51" s="1" t="s">
        <v>3028</v>
      </c>
      <c r="P51" s="1" t="s">
        <v>3389</v>
      </c>
      <c r="Q51" s="1" t="s">
        <v>3388</v>
      </c>
      <c r="R51" s="1" t="s">
        <v>3024</v>
      </c>
      <c r="S51" s="1" t="s">
        <v>3024</v>
      </c>
      <c r="T51" s="1" t="s">
        <v>3098</v>
      </c>
      <c r="U51" s="1" t="s">
        <v>3045</v>
      </c>
      <c r="V51" s="1" t="s">
        <v>3045</v>
      </c>
      <c r="W51" s="1" t="s">
        <v>3315</v>
      </c>
      <c r="Y51" s="1">
        <v>44005.697060185186</v>
      </c>
      <c r="Z51" s="1">
        <v>44645</v>
      </c>
      <c r="AA51" s="1">
        <v>401768</v>
      </c>
      <c r="AB51" s="1">
        <v>44648.866064814814</v>
      </c>
      <c r="AC51" s="1" t="s">
        <v>7307</v>
      </c>
      <c r="AD51" s="1" t="s">
        <v>3046</v>
      </c>
      <c r="AE51" s="1">
        <v>5059</v>
      </c>
      <c r="AF51" s="1">
        <v>0</v>
      </c>
      <c r="AI51" s="1" t="s">
        <v>3016</v>
      </c>
      <c r="AK51" s="1" t="s">
        <v>3044</v>
      </c>
      <c r="AL51" s="1" t="s">
        <v>3014</v>
      </c>
      <c r="AM51" s="1" t="s">
        <v>737</v>
      </c>
      <c r="AT51" s="1" t="s">
        <v>1022</v>
      </c>
      <c r="AX51" s="1" t="s">
        <v>7306</v>
      </c>
      <c r="AY51" s="1" t="s">
        <v>3000</v>
      </c>
      <c r="AZ51" s="1" t="s">
        <v>3010</v>
      </c>
      <c r="BA51" s="1">
        <v>627934.53700000001</v>
      </c>
      <c r="BB51" s="1">
        <v>5483819.4550000001</v>
      </c>
      <c r="BC51" s="1">
        <v>10</v>
      </c>
      <c r="BN51" s="1" t="s">
        <v>3009</v>
      </c>
      <c r="BO51" s="1" t="s">
        <v>4849</v>
      </c>
      <c r="BP51" s="1" t="s">
        <v>3007</v>
      </c>
      <c r="BQ51" s="1" t="s">
        <v>3846</v>
      </c>
      <c r="BR51" s="1" t="s">
        <v>3228</v>
      </c>
      <c r="BS51" s="1" t="s">
        <v>7305</v>
      </c>
      <c r="BT51" s="1" t="s">
        <v>7304</v>
      </c>
      <c r="BV51" s="1" t="s">
        <v>3002</v>
      </c>
      <c r="BW51" s="1" t="s">
        <v>3007</v>
      </c>
      <c r="BX51" s="1" t="s">
        <v>3043</v>
      </c>
      <c r="BY51" s="1" t="s">
        <v>3000</v>
      </c>
      <c r="CB51" s="1" t="s">
        <v>3042</v>
      </c>
      <c r="CC51" s="1" t="s">
        <v>3041</v>
      </c>
      <c r="CD51" s="1" t="s">
        <v>3040</v>
      </c>
      <c r="CP51" s="1" t="s">
        <v>7303</v>
      </c>
      <c r="CZ51" s="1" t="s">
        <v>7271</v>
      </c>
    </row>
    <row r="52" spans="1:104" x14ac:dyDescent="0.2">
      <c r="A52" s="1">
        <f t="shared" si="9"/>
        <v>1017382.89</v>
      </c>
      <c r="C52" s="1" t="str">
        <f t="shared" si="10"/>
        <v>RD</v>
      </c>
      <c r="D52" s="2" t="str">
        <f t="shared" si="11"/>
        <v>RD</v>
      </c>
      <c r="F52" s="1" t="str">
        <f>IF(_xlfn.SINGLE('~10 Other Crossings'!TypeCL)="WC","",_xlfn.CONCAT(UPPER(_xlfn.SINGLE(Description)),IF(ISBLANK(_xlfn.SINGLE(CrossingIdentifierDescription)),""," ["&amp;_xlfn.SINGLE(CrossingIdentifierDescription)&amp;"]")," (",_xlfn.SINGLE(PXID),")"))</f>
        <v>ROAD (T5060.0)</v>
      </c>
      <c r="G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2" s="1" t="s">
        <v>7302</v>
      </c>
      <c r="N52" s="1">
        <v>1017382.89</v>
      </c>
      <c r="O52" s="1" t="s">
        <v>3028</v>
      </c>
      <c r="P52" s="1" t="s">
        <v>3389</v>
      </c>
      <c r="Q52" s="1" t="s">
        <v>3388</v>
      </c>
      <c r="R52" s="1" t="s">
        <v>3024</v>
      </c>
      <c r="S52" s="1" t="s">
        <v>3024</v>
      </c>
      <c r="T52" s="1" t="s">
        <v>3098</v>
      </c>
      <c r="U52" s="1" t="s">
        <v>3045</v>
      </c>
      <c r="V52" s="1" t="s">
        <v>3045</v>
      </c>
      <c r="W52" s="1" t="s">
        <v>3315</v>
      </c>
      <c r="Y52" s="1">
        <v>44005.697060185186</v>
      </c>
      <c r="Z52" s="1">
        <v>44645</v>
      </c>
      <c r="AA52" s="1">
        <v>401768</v>
      </c>
      <c r="AB52" s="1">
        <v>44648.866064814814</v>
      </c>
      <c r="AC52" s="1" t="s">
        <v>7301</v>
      </c>
      <c r="AD52" s="1" t="s">
        <v>3046</v>
      </c>
      <c r="AE52" s="1">
        <v>5060</v>
      </c>
      <c r="AF52" s="1">
        <v>0</v>
      </c>
      <c r="AI52" s="1" t="s">
        <v>3016</v>
      </c>
      <c r="AK52" s="1" t="s">
        <v>3044</v>
      </c>
      <c r="AL52" s="1" t="s">
        <v>3014</v>
      </c>
      <c r="AM52" s="1" t="s">
        <v>737</v>
      </c>
      <c r="AT52" s="1" t="s">
        <v>1022</v>
      </c>
      <c r="AX52" s="1" t="s">
        <v>7300</v>
      </c>
      <c r="AY52" s="1" t="s">
        <v>3000</v>
      </c>
      <c r="AZ52" s="1" t="s">
        <v>3010</v>
      </c>
      <c r="BA52" s="1">
        <v>627656.728</v>
      </c>
      <c r="BB52" s="1">
        <v>5483768.2949999999</v>
      </c>
      <c r="BC52" s="1">
        <v>10</v>
      </c>
      <c r="BN52" s="1" t="s">
        <v>3009</v>
      </c>
      <c r="BO52" s="1" t="s">
        <v>4849</v>
      </c>
      <c r="BP52" s="1" t="s">
        <v>3007</v>
      </c>
      <c r="BQ52" s="1" t="s">
        <v>3846</v>
      </c>
      <c r="BR52" s="1" t="s">
        <v>3228</v>
      </c>
      <c r="BS52" s="1" t="s">
        <v>7291</v>
      </c>
      <c r="BT52" s="1" t="s">
        <v>7299</v>
      </c>
      <c r="BV52" s="1" t="s">
        <v>3002</v>
      </c>
      <c r="BW52" s="1" t="s">
        <v>3007</v>
      </c>
      <c r="BX52" s="1" t="s">
        <v>3043</v>
      </c>
      <c r="BY52" s="1" t="s">
        <v>3000</v>
      </c>
      <c r="CB52" s="1" t="s">
        <v>3042</v>
      </c>
      <c r="CC52" s="1" t="s">
        <v>3041</v>
      </c>
      <c r="CD52" s="1" t="s">
        <v>3040</v>
      </c>
      <c r="CP52" s="1" t="s">
        <v>7298</v>
      </c>
      <c r="CZ52" s="1" t="s">
        <v>7267</v>
      </c>
    </row>
    <row r="53" spans="1:104" x14ac:dyDescent="0.2">
      <c r="A53" s="1">
        <f t="shared" ref="A53:A88" si="12">IF(OR(AND(ISNUMBER(_xlfn.SINGLE(Measure)),_xlfn.SINGLE(Measure)&gt;0),ISNUMBER(SEARCH("+",_xlfn.SINGLE(Measure)))),IF(NOT(ISNUMBER(_xlfn.SINGLE(Measure))),1000*LEFT(_xlfn.SINGLE(Measure),SEARCH("+",_xlfn.SINGLE(Measure))-1)+MID(_xlfn.SINGLE(Measure),SEARCH("+",_xlfn.SINGLE(Measure))+1,3)+RIGHT(_xlfn.SINGLE(Measure),3),_xlfn.SINGLE(Measure)),"")</f>
        <v>1017530</v>
      </c>
      <c r="C53" s="1" t="str">
        <f t="shared" ref="C53:C88" si="13">TypeCL</f>
        <v>RD</v>
      </c>
      <c r="D53" s="2" t="str">
        <f t="shared" si="11"/>
        <v>RD</v>
      </c>
      <c r="F53" s="1" t="str">
        <f>IF(_xlfn.SINGLE('~10 Other Crossings'!TypeCL)="WC","",_xlfn.CONCAT(UPPER(_xlfn.SINGLE(Description)),IF(ISBLANK(_xlfn.SINGLE(CrossingIdentifierDescription)),""," ["&amp;_xlfn.SINGLE(CrossingIdentifierDescription)&amp;"]")," (",_xlfn.SINGLE(PXID),")"))</f>
        <v>BC CROWN ROAD (T4038.3)</v>
      </c>
      <c r="G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01-13283-M002-XW0312001</v>
      </c>
      <c r="M53" s="1" t="s">
        <v>7297</v>
      </c>
      <c r="N53" s="1" t="s">
        <v>7296</v>
      </c>
      <c r="O53" s="1" t="s">
        <v>3028</v>
      </c>
      <c r="P53" s="1" t="s">
        <v>7295</v>
      </c>
      <c r="Q53" s="1" t="s">
        <v>7294</v>
      </c>
      <c r="R53" s="1" t="s">
        <v>3025</v>
      </c>
      <c r="S53" s="1" t="s">
        <v>3024</v>
      </c>
      <c r="T53" s="1" t="s">
        <v>7287</v>
      </c>
      <c r="U53" s="1" t="s">
        <v>3045</v>
      </c>
      <c r="V53" s="1" t="s">
        <v>6859</v>
      </c>
      <c r="W53" s="1" t="s">
        <v>3315</v>
      </c>
      <c r="Y53" s="1">
        <v>43607.911874999998</v>
      </c>
      <c r="Z53" s="1">
        <v>44645</v>
      </c>
      <c r="AA53" s="1">
        <v>401768</v>
      </c>
      <c r="AB53" s="1">
        <v>44648.866053240738</v>
      </c>
      <c r="AC53" s="1" t="s">
        <v>7293</v>
      </c>
      <c r="AD53" s="1" t="s">
        <v>3046</v>
      </c>
      <c r="AE53" s="1">
        <v>4038</v>
      </c>
      <c r="AF53" s="1">
        <v>3</v>
      </c>
      <c r="AH53" s="1" t="s">
        <v>3091</v>
      </c>
      <c r="AI53" s="1" t="s">
        <v>3092</v>
      </c>
      <c r="AJ53" s="1" t="s">
        <v>3091</v>
      </c>
      <c r="AK53" s="1" t="s">
        <v>3044</v>
      </c>
      <c r="AL53" s="1" t="s">
        <v>3014</v>
      </c>
      <c r="AM53" s="1" t="s">
        <v>737</v>
      </c>
      <c r="AO53" s="1">
        <v>47</v>
      </c>
      <c r="AX53" s="1" t="s">
        <v>7292</v>
      </c>
      <c r="AY53" s="1" t="s">
        <v>3088</v>
      </c>
      <c r="AZ53" s="1" t="s">
        <v>3010</v>
      </c>
      <c r="BA53" s="1">
        <v>627509.53793401003</v>
      </c>
      <c r="BB53" s="1">
        <v>5483776.27790365</v>
      </c>
      <c r="BC53" s="1">
        <v>10</v>
      </c>
      <c r="BD53" s="1" t="s">
        <v>3593</v>
      </c>
      <c r="BE53" s="1">
        <v>1020.26</v>
      </c>
      <c r="BG53" s="1">
        <v>42235</v>
      </c>
      <c r="BN53" s="1" t="s">
        <v>3009</v>
      </c>
      <c r="BO53" s="1" t="s">
        <v>4849</v>
      </c>
      <c r="BP53" s="1" t="s">
        <v>3007</v>
      </c>
      <c r="BQ53" s="1" t="s">
        <v>7286</v>
      </c>
      <c r="BR53" s="1" t="s">
        <v>3005</v>
      </c>
      <c r="BS53" s="1" t="s">
        <v>7291</v>
      </c>
      <c r="BV53" s="1" t="s">
        <v>3002</v>
      </c>
      <c r="BX53" s="1" t="s">
        <v>5556</v>
      </c>
      <c r="BY53" s="1" t="s">
        <v>3000</v>
      </c>
      <c r="CB53" s="1" t="s">
        <v>7285</v>
      </c>
      <c r="CC53" s="1" t="s">
        <v>7284</v>
      </c>
      <c r="CD53" s="1" t="s">
        <v>3040</v>
      </c>
      <c r="CO53" s="1" t="s">
        <v>3122</v>
      </c>
      <c r="CP53" s="1" t="s">
        <v>7290</v>
      </c>
      <c r="CW53" s="1" t="s">
        <v>7289</v>
      </c>
      <c r="CX53" s="1" t="s">
        <v>7288</v>
      </c>
      <c r="CY53" s="1" t="s">
        <v>7277</v>
      </c>
      <c r="CZ53" s="1" t="s">
        <v>7261</v>
      </c>
    </row>
    <row r="54" spans="1:104" x14ac:dyDescent="0.2">
      <c r="A54" s="1">
        <f t="shared" si="12"/>
        <v>1018311.19</v>
      </c>
      <c r="C54" s="1" t="str">
        <f t="shared" si="13"/>
        <v>RD</v>
      </c>
      <c r="D54" s="2" t="str">
        <f t="shared" ref="D54:D89" si="14">C54</f>
        <v>RD</v>
      </c>
      <c r="F54" s="1" t="str">
        <f>IF(_xlfn.SINGLE('~10 Other Crossings'!TypeCL)="WC","",_xlfn.CONCAT(UPPER(_xlfn.SINGLE(Description)),IF(ISBLANK(_xlfn.SINGLE(CrossingIdentifierDescription)),""," ["&amp;_xlfn.SINGLE(CrossingIdentifierDescription)&amp;"]")," (",_xlfn.SINGLE(PXID),")"))</f>
        <v>PRIVATE ROAD (T5061.0)</v>
      </c>
      <c r="G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 s="1" t="s">
        <v>7283</v>
      </c>
      <c r="N54" s="1">
        <v>1018311.19</v>
      </c>
      <c r="O54" s="1" t="s">
        <v>3028</v>
      </c>
      <c r="P54" s="1" t="s">
        <v>3389</v>
      </c>
      <c r="Q54" s="1" t="s">
        <v>3388</v>
      </c>
      <c r="R54" s="1" t="s">
        <v>3024</v>
      </c>
      <c r="S54" s="1" t="s">
        <v>3024</v>
      </c>
      <c r="T54" s="1" t="s">
        <v>3098</v>
      </c>
      <c r="U54" s="1" t="s">
        <v>3045</v>
      </c>
      <c r="V54" s="1" t="s">
        <v>3173</v>
      </c>
      <c r="W54" s="1" t="s">
        <v>3172</v>
      </c>
      <c r="Y54" s="1">
        <v>44005.697060185186</v>
      </c>
      <c r="Z54" s="1">
        <v>44645</v>
      </c>
      <c r="AA54" s="1">
        <v>401768</v>
      </c>
      <c r="AB54" s="1">
        <v>44648.866064814814</v>
      </c>
      <c r="AC54" s="1" t="s">
        <v>7282</v>
      </c>
      <c r="AD54" s="1" t="s">
        <v>3046</v>
      </c>
      <c r="AE54" s="1">
        <v>5061</v>
      </c>
      <c r="AF54" s="1">
        <v>0</v>
      </c>
      <c r="AI54" s="1" t="s">
        <v>3016</v>
      </c>
      <c r="AK54" s="1" t="s">
        <v>3044</v>
      </c>
      <c r="AL54" s="1" t="s">
        <v>3014</v>
      </c>
      <c r="AM54" s="1" t="s">
        <v>737</v>
      </c>
      <c r="AT54" s="1" t="s">
        <v>1022</v>
      </c>
      <c r="AX54" s="1" t="s">
        <v>7281</v>
      </c>
      <c r="AY54" s="1" t="s">
        <v>3000</v>
      </c>
      <c r="AZ54" s="1" t="s">
        <v>3010</v>
      </c>
      <c r="BA54" s="1">
        <v>626881.75</v>
      </c>
      <c r="BB54" s="1">
        <v>5483340.9539999999</v>
      </c>
      <c r="BC54" s="1">
        <v>10</v>
      </c>
      <c r="BN54" s="1" t="s">
        <v>3009</v>
      </c>
      <c r="BO54" s="1" t="s">
        <v>4849</v>
      </c>
      <c r="BP54" s="1" t="s">
        <v>3007</v>
      </c>
      <c r="BQ54" s="1" t="s">
        <v>3753</v>
      </c>
      <c r="BR54" s="1" t="s">
        <v>1621</v>
      </c>
      <c r="BS54" s="1" t="s">
        <v>7279</v>
      </c>
      <c r="BT54" s="1" t="s">
        <v>7278</v>
      </c>
      <c r="BV54" s="1" t="s">
        <v>3002</v>
      </c>
      <c r="BW54" s="1" t="s">
        <v>3007</v>
      </c>
      <c r="BX54" s="1" t="s">
        <v>3043</v>
      </c>
      <c r="BY54" s="1" t="s">
        <v>3000</v>
      </c>
      <c r="CB54" s="1" t="s">
        <v>3042</v>
      </c>
      <c r="CC54" s="1" t="s">
        <v>3041</v>
      </c>
      <c r="CD54" s="1" t="s">
        <v>3040</v>
      </c>
      <c r="CP54" s="1" t="s">
        <v>7280</v>
      </c>
      <c r="CZ54" s="1" t="s">
        <v>7249</v>
      </c>
    </row>
    <row r="55" spans="1:104" x14ac:dyDescent="0.2">
      <c r="A55" s="1">
        <f t="shared" si="12"/>
        <v>1018523.26</v>
      </c>
      <c r="C55" s="1" t="str">
        <f t="shared" si="13"/>
        <v>RD</v>
      </c>
      <c r="D55" s="2" t="str">
        <f t="shared" si="14"/>
        <v>RD</v>
      </c>
      <c r="F55" s="1" t="str">
        <f>IF(_xlfn.SINGLE('~10 Other Crossings'!TypeCL)="WC","",_xlfn.CONCAT(UPPER(_xlfn.SINGLE(Description)),IF(ISBLANK(_xlfn.SINGLE(CrossingIdentifierDescription)),""," ["&amp;_xlfn.SINGLE(CrossingIdentifierDescription)&amp;"]")," (",_xlfn.SINGLE(PXID),")"))</f>
        <v>ROAD (T5064.0)</v>
      </c>
      <c r="G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5" s="1" t="s">
        <v>7276</v>
      </c>
      <c r="N55" s="1">
        <v>1018523.26</v>
      </c>
      <c r="O55" s="1" t="s">
        <v>3028</v>
      </c>
      <c r="P55" s="1" t="s">
        <v>3389</v>
      </c>
      <c r="Q55" s="1" t="s">
        <v>3388</v>
      </c>
      <c r="R55" s="1" t="s">
        <v>3024</v>
      </c>
      <c r="S55" s="1" t="s">
        <v>3024</v>
      </c>
      <c r="T55" s="1" t="s">
        <v>3098</v>
      </c>
      <c r="U55" s="1" t="s">
        <v>3045</v>
      </c>
      <c r="V55" s="1" t="s">
        <v>3045</v>
      </c>
      <c r="W55" s="1" t="s">
        <v>3315</v>
      </c>
      <c r="Y55" s="1">
        <v>44005.697060185186</v>
      </c>
      <c r="Z55" s="1">
        <v>44645</v>
      </c>
      <c r="AA55" s="1">
        <v>401768</v>
      </c>
      <c r="AB55" s="1">
        <v>44648.866064814814</v>
      </c>
      <c r="AC55" s="1" t="s">
        <v>7275</v>
      </c>
      <c r="AD55" s="1" t="s">
        <v>3046</v>
      </c>
      <c r="AE55" s="1">
        <v>5064</v>
      </c>
      <c r="AF55" s="1">
        <v>0</v>
      </c>
      <c r="AI55" s="1" t="s">
        <v>3016</v>
      </c>
      <c r="AK55" s="1" t="s">
        <v>3044</v>
      </c>
      <c r="AL55" s="1" t="s">
        <v>3014</v>
      </c>
      <c r="AM55" s="1" t="s">
        <v>737</v>
      </c>
      <c r="AT55" s="1" t="s">
        <v>1022</v>
      </c>
      <c r="AX55" s="1" t="s">
        <v>7274</v>
      </c>
      <c r="AY55" s="1" t="s">
        <v>3000</v>
      </c>
      <c r="AZ55" s="1" t="s">
        <v>3010</v>
      </c>
      <c r="BA55" s="1">
        <v>626835.598</v>
      </c>
      <c r="BB55" s="1">
        <v>5483139.6330000004</v>
      </c>
      <c r="BC55" s="1">
        <v>10</v>
      </c>
      <c r="BN55" s="1" t="s">
        <v>3009</v>
      </c>
      <c r="BO55" s="1" t="s">
        <v>4849</v>
      </c>
      <c r="BP55" s="1" t="s">
        <v>3007</v>
      </c>
      <c r="BQ55" s="1" t="s">
        <v>3753</v>
      </c>
      <c r="BR55" s="1" t="s">
        <v>1621</v>
      </c>
      <c r="BS55" s="1" t="s">
        <v>7264</v>
      </c>
      <c r="BT55" s="1" t="s">
        <v>7263</v>
      </c>
      <c r="BV55" s="1" t="s">
        <v>3002</v>
      </c>
      <c r="BW55" s="1" t="s">
        <v>3007</v>
      </c>
      <c r="BX55" s="1" t="s">
        <v>3043</v>
      </c>
      <c r="BY55" s="1" t="s">
        <v>3000</v>
      </c>
      <c r="CB55" s="1" t="s">
        <v>3042</v>
      </c>
      <c r="CC55" s="1" t="s">
        <v>3041</v>
      </c>
      <c r="CD55" s="1" t="s">
        <v>3040</v>
      </c>
      <c r="CP55" s="1" t="s">
        <v>7273</v>
      </c>
      <c r="CZ55" s="1" t="s">
        <v>7272</v>
      </c>
    </row>
    <row r="56" spans="1:104" x14ac:dyDescent="0.2">
      <c r="A56" s="1">
        <f t="shared" si="12"/>
        <v>1018681.53</v>
      </c>
      <c r="C56" s="1" t="str">
        <f t="shared" si="13"/>
        <v>RD</v>
      </c>
      <c r="D56" s="2" t="str">
        <f t="shared" si="14"/>
        <v>RD</v>
      </c>
      <c r="F56" s="1" t="str">
        <f>IF(_xlfn.SINGLE('~10 Other Crossings'!TypeCL)="WC","",_xlfn.CONCAT(UPPER(_xlfn.SINGLE(Description)),IF(ISBLANK(_xlfn.SINGLE(CrossingIdentifierDescription)),""," ["&amp;_xlfn.SINGLE(CrossingIdentifierDescription)&amp;"]")," (",_xlfn.SINGLE(PXID),")"))</f>
        <v>ROAD (T5065.0)</v>
      </c>
      <c r="G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6" s="1" t="s">
        <v>7271</v>
      </c>
      <c r="N56" s="1">
        <v>1018681.53</v>
      </c>
      <c r="O56" s="1" t="s">
        <v>3028</v>
      </c>
      <c r="P56" s="1" t="s">
        <v>3389</v>
      </c>
      <c r="Q56" s="1" t="s">
        <v>3388</v>
      </c>
      <c r="R56" s="1" t="s">
        <v>3024</v>
      </c>
      <c r="S56" s="1" t="s">
        <v>3024</v>
      </c>
      <c r="T56" s="1" t="s">
        <v>3098</v>
      </c>
      <c r="U56" s="1" t="s">
        <v>3045</v>
      </c>
      <c r="V56" s="1" t="s">
        <v>3045</v>
      </c>
      <c r="W56" s="1" t="s">
        <v>3315</v>
      </c>
      <c r="Y56" s="1">
        <v>44005.697060185186</v>
      </c>
      <c r="Z56" s="1">
        <v>44645</v>
      </c>
      <c r="AA56" s="1">
        <v>401768</v>
      </c>
      <c r="AB56" s="1">
        <v>44648.866064814814</v>
      </c>
      <c r="AC56" s="1" t="s">
        <v>7270</v>
      </c>
      <c r="AD56" s="1" t="s">
        <v>3046</v>
      </c>
      <c r="AE56" s="1">
        <v>5065</v>
      </c>
      <c r="AF56" s="1">
        <v>0</v>
      </c>
      <c r="AI56" s="1" t="s">
        <v>3016</v>
      </c>
      <c r="AK56" s="1" t="s">
        <v>3044</v>
      </c>
      <c r="AL56" s="1" t="s">
        <v>3014</v>
      </c>
      <c r="AM56" s="1" t="s">
        <v>737</v>
      </c>
      <c r="AT56" s="1" t="s">
        <v>1022</v>
      </c>
      <c r="AX56" s="1" t="s">
        <v>7269</v>
      </c>
      <c r="AY56" s="1" t="s">
        <v>3000</v>
      </c>
      <c r="AZ56" s="1" t="s">
        <v>3010</v>
      </c>
      <c r="BA56" s="1">
        <v>626826.97199999995</v>
      </c>
      <c r="BB56" s="1">
        <v>5482981.5999999996</v>
      </c>
      <c r="BC56" s="1">
        <v>10</v>
      </c>
      <c r="BN56" s="1" t="s">
        <v>3009</v>
      </c>
      <c r="BO56" s="1" t="s">
        <v>4849</v>
      </c>
      <c r="BP56" s="1" t="s">
        <v>3007</v>
      </c>
      <c r="BQ56" s="1" t="s">
        <v>3753</v>
      </c>
      <c r="BR56" s="1" t="s">
        <v>3228</v>
      </c>
      <c r="BS56" s="1" t="s">
        <v>7264</v>
      </c>
      <c r="BT56" s="1" t="s">
        <v>7263</v>
      </c>
      <c r="BV56" s="1" t="s">
        <v>3002</v>
      </c>
      <c r="BW56" s="1" t="s">
        <v>3007</v>
      </c>
      <c r="BX56" s="1" t="s">
        <v>3043</v>
      </c>
      <c r="BY56" s="1" t="s">
        <v>3000</v>
      </c>
      <c r="CB56" s="1" t="s">
        <v>3042</v>
      </c>
      <c r="CC56" s="1" t="s">
        <v>3041</v>
      </c>
      <c r="CD56" s="1" t="s">
        <v>3040</v>
      </c>
      <c r="CP56" s="1" t="s">
        <v>7268</v>
      </c>
      <c r="CZ56" s="1" t="s">
        <v>7230</v>
      </c>
    </row>
    <row r="57" spans="1:104" x14ac:dyDescent="0.2">
      <c r="A57" s="1">
        <f t="shared" si="12"/>
        <v>1018793.64</v>
      </c>
      <c r="C57" s="1" t="str">
        <f t="shared" si="13"/>
        <v>RD</v>
      </c>
      <c r="D57" s="2" t="str">
        <f t="shared" si="14"/>
        <v>RD</v>
      </c>
      <c r="F57" s="1" t="str">
        <f>IF(_xlfn.SINGLE('~10 Other Crossings'!TypeCL)="WC","",_xlfn.CONCAT(UPPER(_xlfn.SINGLE(Description)),IF(ISBLANK(_xlfn.SINGLE(CrossingIdentifierDescription)),""," ["&amp;_xlfn.SINGLE(CrossingIdentifierDescription)&amp;"]")," (",_xlfn.SINGLE(PXID),")"))</f>
        <v>ROAD (T5066.0)</v>
      </c>
      <c r="G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 s="1" t="s">
        <v>7267</v>
      </c>
      <c r="N57" s="1">
        <v>1018793.64</v>
      </c>
      <c r="O57" s="1" t="s">
        <v>3028</v>
      </c>
      <c r="P57" s="1" t="s">
        <v>3389</v>
      </c>
      <c r="Q57" s="1" t="s">
        <v>3388</v>
      </c>
      <c r="R57" s="1" t="s">
        <v>3024</v>
      </c>
      <c r="S57" s="1" t="s">
        <v>3024</v>
      </c>
      <c r="T57" s="1" t="s">
        <v>3098</v>
      </c>
      <c r="U57" s="1" t="s">
        <v>3045</v>
      </c>
      <c r="V57" s="1" t="s">
        <v>3045</v>
      </c>
      <c r="W57" s="1" t="s">
        <v>3315</v>
      </c>
      <c r="Y57" s="1">
        <v>44005.697060185186</v>
      </c>
      <c r="Z57" s="1">
        <v>44645</v>
      </c>
      <c r="AA57" s="1">
        <v>401768</v>
      </c>
      <c r="AB57" s="1">
        <v>44648.866064814814</v>
      </c>
      <c r="AC57" s="1" t="s">
        <v>7266</v>
      </c>
      <c r="AD57" s="1" t="s">
        <v>3046</v>
      </c>
      <c r="AE57" s="1">
        <v>5066</v>
      </c>
      <c r="AF57" s="1">
        <v>0</v>
      </c>
      <c r="AI57" s="1" t="s">
        <v>3016</v>
      </c>
      <c r="AK57" s="1" t="s">
        <v>3044</v>
      </c>
      <c r="AL57" s="1" t="s">
        <v>3014</v>
      </c>
      <c r="AM57" s="1" t="s">
        <v>737</v>
      </c>
      <c r="AT57" s="1" t="s">
        <v>1022</v>
      </c>
      <c r="AX57" s="1" t="s">
        <v>7265</v>
      </c>
      <c r="AY57" s="1" t="s">
        <v>3000</v>
      </c>
      <c r="AZ57" s="1" t="s">
        <v>3010</v>
      </c>
      <c r="BA57" s="1">
        <v>626821.17500000005</v>
      </c>
      <c r="BB57" s="1">
        <v>5482869.6490000002</v>
      </c>
      <c r="BC57" s="1">
        <v>10</v>
      </c>
      <c r="BN57" s="1" t="s">
        <v>3009</v>
      </c>
      <c r="BO57" s="1" t="s">
        <v>4849</v>
      </c>
      <c r="BP57" s="1" t="s">
        <v>3007</v>
      </c>
      <c r="BQ57" s="1" t="s">
        <v>3753</v>
      </c>
      <c r="BR57" s="1" t="s">
        <v>3228</v>
      </c>
      <c r="BS57" s="1" t="s">
        <v>7264</v>
      </c>
      <c r="BT57" s="1" t="s">
        <v>7263</v>
      </c>
      <c r="BV57" s="1" t="s">
        <v>3002</v>
      </c>
      <c r="BW57" s="1" t="s">
        <v>3007</v>
      </c>
      <c r="BX57" s="1" t="s">
        <v>3043</v>
      </c>
      <c r="BY57" s="1" t="s">
        <v>3000</v>
      </c>
      <c r="CB57" s="1" t="s">
        <v>3042</v>
      </c>
      <c r="CC57" s="1" t="s">
        <v>3041</v>
      </c>
      <c r="CD57" s="1" t="s">
        <v>3040</v>
      </c>
      <c r="CP57" s="1" t="s">
        <v>7262</v>
      </c>
      <c r="CZ57" s="1" t="s">
        <v>7224</v>
      </c>
    </row>
    <row r="58" spans="1:104" x14ac:dyDescent="0.2">
      <c r="A58" s="1">
        <f t="shared" si="12"/>
        <v>1018898.23</v>
      </c>
      <c r="C58" s="1" t="str">
        <f t="shared" si="13"/>
        <v>RD</v>
      </c>
      <c r="D58" s="2" t="str">
        <f t="shared" si="14"/>
        <v>RD</v>
      </c>
      <c r="F58" s="1" t="str">
        <f>IF(_xlfn.SINGLE('~10 Other Crossings'!TypeCL)="WC","",_xlfn.CONCAT(UPPER(_xlfn.SINGLE(Description)),IF(ISBLANK(_xlfn.SINGLE(CrossingIdentifierDescription)),""," ["&amp;_xlfn.SINGLE(CrossingIdentifierDescription)&amp;"]")," (",_xlfn.SINGLE(PXID),")"))</f>
        <v>ROAD (T5067.0)</v>
      </c>
      <c r="G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8" s="1" t="s">
        <v>7261</v>
      </c>
      <c r="N58" s="1">
        <v>1018898.23</v>
      </c>
      <c r="O58" s="1" t="s">
        <v>3028</v>
      </c>
      <c r="P58" s="1" t="s">
        <v>3389</v>
      </c>
      <c r="Q58" s="1" t="s">
        <v>3388</v>
      </c>
      <c r="R58" s="1" t="s">
        <v>3024</v>
      </c>
      <c r="S58" s="1" t="s">
        <v>3024</v>
      </c>
      <c r="T58" s="1" t="s">
        <v>3098</v>
      </c>
      <c r="U58" s="1" t="s">
        <v>3045</v>
      </c>
      <c r="V58" s="1" t="s">
        <v>3045</v>
      </c>
      <c r="W58" s="1" t="s">
        <v>3315</v>
      </c>
      <c r="Y58" s="1">
        <v>44005.697060185186</v>
      </c>
      <c r="Z58" s="1">
        <v>44645</v>
      </c>
      <c r="AA58" s="1">
        <v>401768</v>
      </c>
      <c r="AB58" s="1">
        <v>44648.866064814814</v>
      </c>
      <c r="AC58" s="1" t="s">
        <v>7260</v>
      </c>
      <c r="AD58" s="1" t="s">
        <v>3046</v>
      </c>
      <c r="AE58" s="1">
        <v>5067</v>
      </c>
      <c r="AF58" s="1">
        <v>0</v>
      </c>
      <c r="AI58" s="1" t="s">
        <v>3016</v>
      </c>
      <c r="AK58" s="1" t="s">
        <v>3044</v>
      </c>
      <c r="AL58" s="1" t="s">
        <v>3014</v>
      </c>
      <c r="AM58" s="1" t="s">
        <v>737</v>
      </c>
      <c r="AT58" s="1" t="s">
        <v>1022</v>
      </c>
      <c r="AX58" s="1" t="s">
        <v>7259</v>
      </c>
      <c r="AY58" s="1" t="s">
        <v>3000</v>
      </c>
      <c r="AZ58" s="1" t="s">
        <v>3010</v>
      </c>
      <c r="BA58" s="1">
        <v>626810.30700000003</v>
      </c>
      <c r="BB58" s="1">
        <v>5482765.8099999996</v>
      </c>
      <c r="BC58" s="1">
        <v>10</v>
      </c>
      <c r="BN58" s="1" t="s">
        <v>3009</v>
      </c>
      <c r="BO58" s="1" t="s">
        <v>4849</v>
      </c>
      <c r="BP58" s="1" t="s">
        <v>3007</v>
      </c>
      <c r="BQ58" s="1" t="s">
        <v>3753</v>
      </c>
      <c r="BR58" s="1" t="s">
        <v>3228</v>
      </c>
      <c r="BS58" s="1" t="s">
        <v>7258</v>
      </c>
      <c r="BT58" s="1" t="s">
        <v>7257</v>
      </c>
      <c r="BV58" s="1" t="s">
        <v>3002</v>
      </c>
      <c r="BW58" s="1" t="s">
        <v>3007</v>
      </c>
      <c r="BX58" s="1" t="s">
        <v>3043</v>
      </c>
      <c r="BY58" s="1" t="s">
        <v>3000</v>
      </c>
      <c r="CB58" s="1" t="s">
        <v>3042</v>
      </c>
      <c r="CC58" s="1" t="s">
        <v>3041</v>
      </c>
      <c r="CD58" s="1" t="s">
        <v>3040</v>
      </c>
      <c r="CP58" s="1" t="s">
        <v>7256</v>
      </c>
      <c r="CZ58" s="1" t="s">
        <v>2417</v>
      </c>
    </row>
    <row r="59" spans="1:104" x14ac:dyDescent="0.2">
      <c r="A59" s="1">
        <f t="shared" si="12"/>
        <v>1019137.41</v>
      </c>
      <c r="C59" s="1" t="str">
        <f t="shared" si="13"/>
        <v>ROW</v>
      </c>
      <c r="D59" s="2" t="str">
        <f t="shared" si="14"/>
        <v>ROW</v>
      </c>
      <c r="F59" s="1" t="str">
        <f>IF(_xlfn.SINGLE('~10 Other Crossings'!TypeCL)="WC","",_xlfn.CONCAT(UPPER(_xlfn.SINGLE(Description)),IF(ISBLANK(_xlfn.SINGLE(CrossingIdentifierDescription)),""," ["&amp;_xlfn.SINGLE(CrossingIdentifierDescription)&amp;"]")," (",_xlfn.SINGLE(PXID),")"))</f>
        <v>SPECTRA ENERGY TRANSMISSION ROW [RIGHT OF WAY] (P5977.0)</v>
      </c>
      <c r="G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59" s="1" t="s">
        <v>7255</v>
      </c>
      <c r="N59" s="1">
        <v>1019137.41</v>
      </c>
      <c r="O59" s="1" t="s">
        <v>3028</v>
      </c>
      <c r="P59" s="1" t="s">
        <v>7254</v>
      </c>
      <c r="Q59" s="1" t="s">
        <v>7253</v>
      </c>
      <c r="R59" s="1" t="s">
        <v>3024</v>
      </c>
      <c r="S59" s="1" t="s">
        <v>3024</v>
      </c>
      <c r="T59" s="1" t="s">
        <v>3098</v>
      </c>
      <c r="V59" s="1" t="s">
        <v>6362</v>
      </c>
      <c r="W59" s="1" t="s">
        <v>5683</v>
      </c>
      <c r="Y59" s="1">
        <v>44014.583668981482</v>
      </c>
      <c r="Z59" s="1">
        <v>44645</v>
      </c>
      <c r="AA59" s="1">
        <v>401768</v>
      </c>
      <c r="AB59" s="1">
        <v>44657.796574074076</v>
      </c>
      <c r="AC59" s="1" t="s">
        <v>7252</v>
      </c>
      <c r="AD59" s="1" t="s">
        <v>3018</v>
      </c>
      <c r="AE59" s="1">
        <v>5977</v>
      </c>
      <c r="AF59" s="1">
        <v>0</v>
      </c>
      <c r="AG59" s="1" t="s">
        <v>6360</v>
      </c>
      <c r="AI59" s="1" t="s">
        <v>3016</v>
      </c>
      <c r="AK59" s="1" t="s">
        <v>3015</v>
      </c>
      <c r="AL59" s="1" t="s">
        <v>3014</v>
      </c>
      <c r="AM59" s="1" t="s">
        <v>6209</v>
      </c>
      <c r="AS59" s="1" t="s">
        <v>3011</v>
      </c>
      <c r="AT59" s="1" t="s">
        <v>3011</v>
      </c>
      <c r="AU59" s="1" t="s">
        <v>1022</v>
      </c>
      <c r="AY59" s="1" t="s">
        <v>3088</v>
      </c>
      <c r="AZ59" s="1" t="s">
        <v>3010</v>
      </c>
      <c r="BA59" s="1">
        <v>626864.67002763995</v>
      </c>
      <c r="BB59" s="1">
        <v>5482590.3099582698</v>
      </c>
      <c r="BC59" s="1">
        <v>10</v>
      </c>
      <c r="BN59" s="1" t="s">
        <v>3009</v>
      </c>
      <c r="BO59" s="1" t="s">
        <v>4849</v>
      </c>
      <c r="BP59" s="1" t="s">
        <v>3007</v>
      </c>
      <c r="BQ59" s="1" t="s">
        <v>3741</v>
      </c>
      <c r="BR59" s="1" t="s">
        <v>1621</v>
      </c>
      <c r="BS59" s="1" t="s">
        <v>7219</v>
      </c>
      <c r="BT59" s="1" t="s">
        <v>7218</v>
      </c>
      <c r="BV59" s="1" t="s">
        <v>3002</v>
      </c>
      <c r="BX59" s="1" t="s">
        <v>5672</v>
      </c>
      <c r="BY59" s="1" t="s">
        <v>3000</v>
      </c>
      <c r="CB59" s="1" t="s">
        <v>7217</v>
      </c>
      <c r="CC59" s="1" t="s">
        <v>7216</v>
      </c>
      <c r="CD59" s="1" t="s">
        <v>3040</v>
      </c>
      <c r="CO59" s="1" t="s">
        <v>2996</v>
      </c>
      <c r="CP59" s="1" t="s">
        <v>7251</v>
      </c>
      <c r="CX59" s="1" t="s">
        <v>7250</v>
      </c>
      <c r="CZ59" s="1" t="s">
        <v>7208</v>
      </c>
    </row>
    <row r="60" spans="1:104" x14ac:dyDescent="0.2">
      <c r="A60" s="1">
        <f t="shared" si="12"/>
        <v>1019138.15</v>
      </c>
      <c r="C60" s="1" t="str">
        <f t="shared" si="13"/>
        <v>RD</v>
      </c>
      <c r="D60" s="2" t="str">
        <f t="shared" si="14"/>
        <v>RD</v>
      </c>
      <c r="F60" s="1" t="str">
        <f>IF(_xlfn.SINGLE('~10 Other Crossings'!TypeCL)="WC","",_xlfn.CONCAT(UPPER(_xlfn.SINGLE(Description)),IF(ISBLANK(_xlfn.SINGLE(CrossingIdentifierDescription)),""," ["&amp;_xlfn.SINGLE(CrossingIdentifierDescription)&amp;"]")," (",_xlfn.SINGLE(PXID),")"))</f>
        <v>ROAD (T5052.0)</v>
      </c>
      <c r="G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0" s="1" t="s">
        <v>7249</v>
      </c>
      <c r="N60" s="1">
        <v>1019138.15</v>
      </c>
      <c r="O60" s="1" t="s">
        <v>3028</v>
      </c>
      <c r="P60" s="1" t="s">
        <v>3389</v>
      </c>
      <c r="Q60" s="1" t="s">
        <v>3388</v>
      </c>
      <c r="R60" s="1" t="s">
        <v>3024</v>
      </c>
      <c r="S60" s="1" t="s">
        <v>3024</v>
      </c>
      <c r="T60" s="1" t="s">
        <v>3098</v>
      </c>
      <c r="U60" s="1" t="s">
        <v>3045</v>
      </c>
      <c r="V60" s="1" t="s">
        <v>3045</v>
      </c>
      <c r="W60" s="1" t="s">
        <v>6899</v>
      </c>
      <c r="Y60" s="1">
        <v>43999.918912037036</v>
      </c>
      <c r="Z60" s="1">
        <v>44645</v>
      </c>
      <c r="AA60" s="1">
        <v>401768</v>
      </c>
      <c r="AB60" s="1">
        <v>44648.866064814814</v>
      </c>
      <c r="AC60" s="1" t="s">
        <v>7248</v>
      </c>
      <c r="AD60" s="1" t="s">
        <v>3046</v>
      </c>
      <c r="AE60" s="1">
        <v>5052</v>
      </c>
      <c r="AF60" s="1">
        <v>0</v>
      </c>
      <c r="AI60" s="1" t="s">
        <v>3016</v>
      </c>
      <c r="AK60" s="1" t="s">
        <v>3044</v>
      </c>
      <c r="AL60" s="1" t="s">
        <v>3014</v>
      </c>
      <c r="AM60" s="1" t="s">
        <v>737</v>
      </c>
      <c r="AT60" s="1" t="s">
        <v>1022</v>
      </c>
      <c r="AX60" s="1" t="s">
        <v>7247</v>
      </c>
      <c r="AY60" s="1" t="s">
        <v>3088</v>
      </c>
      <c r="AZ60" s="1" t="s">
        <v>3010</v>
      </c>
      <c r="BA60" s="1">
        <v>626865.30099999998</v>
      </c>
      <c r="BB60" s="1">
        <v>5482589.9299999997</v>
      </c>
      <c r="BC60" s="1">
        <v>10</v>
      </c>
      <c r="BN60" s="1" t="s">
        <v>3009</v>
      </c>
      <c r="BO60" s="1" t="s">
        <v>4849</v>
      </c>
      <c r="BP60" s="1" t="s">
        <v>3007</v>
      </c>
      <c r="BQ60" s="1" t="s">
        <v>3741</v>
      </c>
      <c r="BR60" s="1" t="s">
        <v>1621</v>
      </c>
      <c r="BS60" s="1" t="s">
        <v>7219</v>
      </c>
      <c r="BT60" s="1" t="s">
        <v>7218</v>
      </c>
      <c r="BV60" s="1" t="s">
        <v>3002</v>
      </c>
      <c r="CB60" s="1" t="s">
        <v>7217</v>
      </c>
      <c r="CD60" s="1" t="s">
        <v>3040</v>
      </c>
      <c r="CO60" s="1" t="s">
        <v>3122</v>
      </c>
      <c r="CP60" s="1" t="s">
        <v>7246</v>
      </c>
      <c r="CZ60" s="1" t="s">
        <v>7202</v>
      </c>
    </row>
    <row r="61" spans="1:104" x14ac:dyDescent="0.2">
      <c r="A61" s="1">
        <f t="shared" si="12"/>
        <v>1019191.44</v>
      </c>
      <c r="C61" s="1" t="str">
        <f t="shared" si="13"/>
        <v>UC</v>
      </c>
      <c r="D61" s="2" t="str">
        <f t="shared" si="14"/>
        <v>UC</v>
      </c>
      <c r="F61" s="1" t="str">
        <f>IF(_xlfn.SINGLE('~10 Other Crossings'!TypeCL)="WC","",_xlfn.CONCAT(UPPER(_xlfn.SINGLE(Description)),IF(ISBLANK(_xlfn.SINGLE(CrossingIdentifierDescription)),""," ["&amp;_xlfn.SINGLE(CrossingIdentifierDescription)&amp;"]")," (",_xlfn.SINGLE(PXID),")"))</f>
        <v>TELUS U/G FIBRE OPTIC COMMUNICATIONS CABLE (U4083.0)</v>
      </c>
      <c r="G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1" s="1" t="s">
        <v>7245</v>
      </c>
      <c r="N61" s="1">
        <v>1019191.44</v>
      </c>
      <c r="O61" s="1" t="s">
        <v>3028</v>
      </c>
      <c r="P61" s="1" t="s">
        <v>7244</v>
      </c>
      <c r="Q61" s="1" t="s">
        <v>7243</v>
      </c>
      <c r="R61" s="1" t="s">
        <v>3025</v>
      </c>
      <c r="S61" s="1" t="s">
        <v>3024</v>
      </c>
      <c r="T61" s="1" t="s">
        <v>3098</v>
      </c>
      <c r="U61" s="1" t="s">
        <v>3826</v>
      </c>
      <c r="V61" s="1" t="s">
        <v>4443</v>
      </c>
      <c r="W61" s="1" t="s">
        <v>3107</v>
      </c>
      <c r="Y61" s="1">
        <v>43537.856296296297</v>
      </c>
      <c r="Z61" s="1">
        <v>44645</v>
      </c>
      <c r="AA61" s="1">
        <v>401768</v>
      </c>
      <c r="AB61" s="1">
        <v>44657.796574074076</v>
      </c>
      <c r="AC61" s="1" t="s">
        <v>7242</v>
      </c>
      <c r="AD61" s="1" t="s">
        <v>3061</v>
      </c>
      <c r="AE61" s="1">
        <v>4083</v>
      </c>
      <c r="AF61" s="1">
        <v>0</v>
      </c>
      <c r="AH61" s="1" t="s">
        <v>3091</v>
      </c>
      <c r="AI61" s="1" t="s">
        <v>3016</v>
      </c>
      <c r="AJ61" s="1" t="s">
        <v>3091</v>
      </c>
      <c r="AK61" s="1" t="s">
        <v>3015</v>
      </c>
      <c r="AL61" s="1" t="s">
        <v>3014</v>
      </c>
      <c r="AM61" s="1" t="s">
        <v>3823</v>
      </c>
      <c r="AN61" s="1" t="s">
        <v>3012</v>
      </c>
      <c r="AS61" s="1" t="s">
        <v>3011</v>
      </c>
      <c r="AT61" s="1" t="s">
        <v>3011</v>
      </c>
      <c r="AX61" s="1" t="s">
        <v>7133</v>
      </c>
      <c r="AY61" s="1" t="s">
        <v>3088</v>
      </c>
      <c r="AZ61" s="1" t="s">
        <v>3010</v>
      </c>
      <c r="BA61" s="1">
        <v>626911.21998597996</v>
      </c>
      <c r="BB61" s="1">
        <v>5482562.88000191</v>
      </c>
      <c r="BC61" s="1">
        <v>10</v>
      </c>
      <c r="BD61" s="1" t="s">
        <v>3087</v>
      </c>
      <c r="BE61" s="1">
        <v>1021.89</v>
      </c>
      <c r="BG61" s="1">
        <v>42240</v>
      </c>
      <c r="BN61" s="1" t="s">
        <v>3009</v>
      </c>
      <c r="BO61" s="1" t="s">
        <v>4849</v>
      </c>
      <c r="BP61" s="1" t="s">
        <v>3007</v>
      </c>
      <c r="BQ61" s="1" t="s">
        <v>3741</v>
      </c>
      <c r="BR61" s="1" t="s">
        <v>1621</v>
      </c>
      <c r="BS61" s="1" t="s">
        <v>7219</v>
      </c>
      <c r="BT61" s="1" t="s">
        <v>7176</v>
      </c>
      <c r="BV61" s="1" t="s">
        <v>3002</v>
      </c>
      <c r="BX61" s="1" t="s">
        <v>5672</v>
      </c>
      <c r="BY61" s="1" t="s">
        <v>3000</v>
      </c>
      <c r="CB61" s="1" t="s">
        <v>7217</v>
      </c>
      <c r="CC61" s="1" t="s">
        <v>7216</v>
      </c>
      <c r="CD61" s="1" t="s">
        <v>3040</v>
      </c>
      <c r="CO61" s="1" t="s">
        <v>2996</v>
      </c>
      <c r="CP61" s="1" t="s">
        <v>7241</v>
      </c>
      <c r="CW61" s="1" t="s">
        <v>7131</v>
      </c>
      <c r="CX61" s="1" t="s">
        <v>7240</v>
      </c>
      <c r="CY61" s="1" t="s">
        <v>7129</v>
      </c>
      <c r="CZ61" s="1" t="s">
        <v>7239</v>
      </c>
    </row>
    <row r="62" spans="1:104" x14ac:dyDescent="0.2">
      <c r="A62" s="1">
        <f t="shared" si="12"/>
        <v>1019205.11</v>
      </c>
      <c r="C62" s="1" t="str">
        <f t="shared" si="13"/>
        <v>RD</v>
      </c>
      <c r="D62" s="2" t="str">
        <f t="shared" si="14"/>
        <v>RD</v>
      </c>
      <c r="F62" s="1" t="str">
        <f>IF(_xlfn.SINGLE('~10 Other Crossings'!TypeCL)="WC","",_xlfn.CONCAT(UPPER(_xlfn.SINGLE(Description)),IF(ISBLANK(_xlfn.SINGLE(CrossingIdentifierDescription)),""," ["&amp;_xlfn.SINGLE(CrossingIdentifierDescription)&amp;"]")," (",_xlfn.SINGLE(PXID),")"))</f>
        <v>ROAD (T4045.2)</v>
      </c>
      <c r="G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2" s="1" t="s">
        <v>7238</v>
      </c>
      <c r="N62" s="1">
        <v>1019205.11</v>
      </c>
      <c r="O62" s="1" t="s">
        <v>3028</v>
      </c>
      <c r="P62" s="1" t="s">
        <v>7237</v>
      </c>
      <c r="Q62" s="1" t="s">
        <v>7236</v>
      </c>
      <c r="R62" s="1" t="s">
        <v>3025</v>
      </c>
      <c r="S62" s="1" t="s">
        <v>3024</v>
      </c>
      <c r="T62" s="1" t="s">
        <v>3098</v>
      </c>
      <c r="U62" s="1" t="s">
        <v>3045</v>
      </c>
      <c r="V62" s="1" t="s">
        <v>3045</v>
      </c>
      <c r="W62" s="1" t="s">
        <v>3315</v>
      </c>
      <c r="Y62" s="1">
        <v>43815.901898148149</v>
      </c>
      <c r="Z62" s="1">
        <v>44645</v>
      </c>
      <c r="AA62" s="1">
        <v>401768</v>
      </c>
      <c r="AB62" s="1">
        <v>44648.866053240738</v>
      </c>
      <c r="AC62" s="1" t="s">
        <v>7235</v>
      </c>
      <c r="AD62" s="1" t="s">
        <v>3046</v>
      </c>
      <c r="AE62" s="1">
        <v>4045</v>
      </c>
      <c r="AF62" s="1">
        <v>2</v>
      </c>
      <c r="AH62" s="1" t="s">
        <v>3091</v>
      </c>
      <c r="AI62" s="1" t="s">
        <v>3016</v>
      </c>
      <c r="AJ62" s="1" t="s">
        <v>3091</v>
      </c>
      <c r="AK62" s="1" t="s">
        <v>3044</v>
      </c>
      <c r="AL62" s="1" t="s">
        <v>3014</v>
      </c>
      <c r="AM62" s="1" t="s">
        <v>737</v>
      </c>
      <c r="AX62" s="1" t="s">
        <v>7234</v>
      </c>
      <c r="AY62" s="1" t="s">
        <v>3088</v>
      </c>
      <c r="AZ62" s="1" t="s">
        <v>3010</v>
      </c>
      <c r="BA62" s="1">
        <v>626922.99195499998</v>
      </c>
      <c r="BB62" s="1">
        <v>5482555.9378305897</v>
      </c>
      <c r="BC62" s="1">
        <v>10</v>
      </c>
      <c r="BD62" s="1" t="s">
        <v>3087</v>
      </c>
      <c r="BE62" s="1">
        <v>1021.93</v>
      </c>
      <c r="BG62" s="1">
        <v>42241</v>
      </c>
      <c r="BN62" s="1" t="s">
        <v>3009</v>
      </c>
      <c r="BO62" s="1" t="s">
        <v>4849</v>
      </c>
      <c r="BP62" s="1" t="s">
        <v>3007</v>
      </c>
      <c r="BQ62" s="1" t="s">
        <v>3741</v>
      </c>
      <c r="BR62" s="1" t="s">
        <v>1621</v>
      </c>
      <c r="BS62" s="1" t="s">
        <v>7219</v>
      </c>
      <c r="BT62" s="1" t="s">
        <v>7218</v>
      </c>
      <c r="BV62" s="1" t="s">
        <v>3002</v>
      </c>
      <c r="BX62" s="1" t="s">
        <v>5672</v>
      </c>
      <c r="BY62" s="1" t="s">
        <v>3000</v>
      </c>
      <c r="CB62" s="1" t="s">
        <v>7217</v>
      </c>
      <c r="CC62" s="1" t="s">
        <v>7216</v>
      </c>
      <c r="CD62" s="1" t="s">
        <v>3040</v>
      </c>
      <c r="CO62" s="1" t="s">
        <v>3122</v>
      </c>
      <c r="CP62" s="1" t="s">
        <v>7233</v>
      </c>
      <c r="CW62" s="1" t="s">
        <v>7232</v>
      </c>
      <c r="CX62" s="1" t="s">
        <v>7231</v>
      </c>
      <c r="CY62" s="1" t="s">
        <v>7129</v>
      </c>
      <c r="CZ62" s="1" t="s">
        <v>7192</v>
      </c>
    </row>
    <row r="63" spans="1:104" x14ac:dyDescent="0.2">
      <c r="A63" s="1">
        <f t="shared" si="12"/>
        <v>1019215.04</v>
      </c>
      <c r="C63" s="1" t="str">
        <f t="shared" si="13"/>
        <v>GT</v>
      </c>
      <c r="D63" s="2" t="str">
        <f t="shared" si="14"/>
        <v>GT</v>
      </c>
      <c r="F63" s="1" t="str">
        <f>IF(_xlfn.SINGLE('~10 Other Crossings'!TypeCL)="WC","",_xlfn.CONCAT(UPPER(_xlfn.SINGLE(Description)),IF(ISBLANK(_xlfn.SINGLE(CrossingIdentifierDescription)),""," ["&amp;_xlfn.SINGLE(CrossingIdentifierDescription)&amp;"]")," (",_xlfn.SINGLE(PXID),")"))</f>
        <v>NPS 30 SPECTRA ENERGY TRANSMISSION BURIED PIPE [TRANSMISSION] (P3554.0)</v>
      </c>
      <c r="G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3" s="1" t="s">
        <v>7230</v>
      </c>
      <c r="N63" s="1">
        <v>1019215.04</v>
      </c>
      <c r="O63" s="1" t="s">
        <v>3028</v>
      </c>
      <c r="P63" s="1" t="s">
        <v>7229</v>
      </c>
      <c r="Q63" s="1" t="s">
        <v>7228</v>
      </c>
      <c r="R63" s="1" t="s">
        <v>3025</v>
      </c>
      <c r="S63" s="1" t="s">
        <v>3024</v>
      </c>
      <c r="T63" s="1" t="s">
        <v>3098</v>
      </c>
      <c r="U63" s="1" t="s">
        <v>3022</v>
      </c>
      <c r="V63" s="1" t="s">
        <v>5684</v>
      </c>
      <c r="W63" s="1" t="s">
        <v>5683</v>
      </c>
      <c r="Y63" s="1">
        <v>43536.882731481484</v>
      </c>
      <c r="Z63" s="1">
        <v>44645</v>
      </c>
      <c r="AA63" s="1">
        <v>401768</v>
      </c>
      <c r="AB63" s="1">
        <v>44648.866030092591</v>
      </c>
      <c r="AC63" s="1" t="s">
        <v>7227</v>
      </c>
      <c r="AD63" s="1" t="s">
        <v>3018</v>
      </c>
      <c r="AE63" s="1">
        <v>3554</v>
      </c>
      <c r="AF63" s="1">
        <v>0</v>
      </c>
      <c r="AG63" s="1" t="s">
        <v>3282</v>
      </c>
      <c r="AH63" s="1" t="s">
        <v>3091</v>
      </c>
      <c r="AI63" s="1" t="s">
        <v>3092</v>
      </c>
      <c r="AJ63" s="1" t="s">
        <v>3091</v>
      </c>
      <c r="AK63" s="1" t="s">
        <v>3015</v>
      </c>
      <c r="AL63" s="1" t="s">
        <v>3014</v>
      </c>
      <c r="AM63" s="1" t="s">
        <v>5681</v>
      </c>
      <c r="AN63" s="1" t="s">
        <v>3012</v>
      </c>
      <c r="AP63" s="1">
        <v>65</v>
      </c>
      <c r="AR63" s="1">
        <v>762</v>
      </c>
      <c r="AS63" s="1" t="s">
        <v>3011</v>
      </c>
      <c r="AT63" s="1" t="s">
        <v>3011</v>
      </c>
      <c r="AX63" s="1" t="s">
        <v>7226</v>
      </c>
      <c r="AY63" s="1" t="s">
        <v>3088</v>
      </c>
      <c r="AZ63" s="1" t="s">
        <v>3010</v>
      </c>
      <c r="BA63" s="1">
        <v>626931.55001677002</v>
      </c>
      <c r="BB63" s="1">
        <v>5482550.8899772801</v>
      </c>
      <c r="BC63" s="1">
        <v>10</v>
      </c>
      <c r="BD63" s="1" t="s">
        <v>3087</v>
      </c>
      <c r="BE63" s="1">
        <v>1021.93</v>
      </c>
      <c r="BG63" s="1">
        <v>42242</v>
      </c>
      <c r="BN63" s="1" t="s">
        <v>3009</v>
      </c>
      <c r="BO63" s="1" t="s">
        <v>4849</v>
      </c>
      <c r="BP63" s="1" t="s">
        <v>3007</v>
      </c>
      <c r="BQ63" s="1" t="s">
        <v>3741</v>
      </c>
      <c r="BR63" s="1" t="s">
        <v>1621</v>
      </c>
      <c r="BS63" s="1" t="s">
        <v>7219</v>
      </c>
      <c r="BT63" s="1" t="s">
        <v>7218</v>
      </c>
      <c r="BV63" s="1" t="s">
        <v>3002</v>
      </c>
      <c r="BX63" s="1" t="s">
        <v>5672</v>
      </c>
      <c r="BY63" s="1" t="s">
        <v>3088</v>
      </c>
      <c r="CB63" s="1" t="s">
        <v>7217</v>
      </c>
      <c r="CC63" s="1" t="s">
        <v>7216</v>
      </c>
      <c r="CD63" s="1" t="s">
        <v>3040</v>
      </c>
      <c r="CO63" s="1" t="s">
        <v>2996</v>
      </c>
      <c r="CP63" s="1" t="s">
        <v>7225</v>
      </c>
      <c r="CX63" s="1" t="s">
        <v>7214</v>
      </c>
      <c r="CY63" s="1" t="s">
        <v>7129</v>
      </c>
      <c r="CZ63" s="1" t="s">
        <v>7189</v>
      </c>
    </row>
    <row r="64" spans="1:104" x14ac:dyDescent="0.2">
      <c r="A64" s="1">
        <f t="shared" si="12"/>
        <v>1019219.83</v>
      </c>
      <c r="C64" s="1" t="str">
        <f t="shared" si="13"/>
        <v>GT</v>
      </c>
      <c r="D64" s="2" t="str">
        <f t="shared" si="14"/>
        <v>GT</v>
      </c>
      <c r="F64" s="1" t="str">
        <f>IF(_xlfn.SINGLE('~10 Other Crossings'!TypeCL)="WC","",_xlfn.CONCAT(UPPER(_xlfn.SINGLE(Description)),IF(ISBLANK(_xlfn.SINGLE(CrossingIdentifierDescription)),""," ["&amp;_xlfn.SINGLE(CrossingIdentifierDescription)&amp;"]")," (",_xlfn.SINGLE(PXID),")"))</f>
        <v>NPS 36 SPECTRA ENERGY TRANSMISSION BURIED PIPE [TRANSMISSION] (P3555.0)</v>
      </c>
      <c r="G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01-13283-M002-XU0313501</v>
      </c>
      <c r="M64" s="1" t="s">
        <v>7224</v>
      </c>
      <c r="N64" s="1">
        <v>1019219.83</v>
      </c>
      <c r="O64" s="1" t="s">
        <v>3028</v>
      </c>
      <c r="P64" s="1" t="s">
        <v>7223</v>
      </c>
      <c r="Q64" s="1" t="s">
        <v>7222</v>
      </c>
      <c r="R64" s="1" t="s">
        <v>3025</v>
      </c>
      <c r="S64" s="1" t="s">
        <v>3024</v>
      </c>
      <c r="T64" s="1" t="s">
        <v>3098</v>
      </c>
      <c r="U64" s="1" t="s">
        <v>3022</v>
      </c>
      <c r="V64" s="1" t="s">
        <v>5691</v>
      </c>
      <c r="W64" s="1" t="s">
        <v>5683</v>
      </c>
      <c r="Y64" s="1">
        <v>43536.878194444442</v>
      </c>
      <c r="Z64" s="1">
        <v>44645</v>
      </c>
      <c r="AA64" s="1">
        <v>401768</v>
      </c>
      <c r="AB64" s="1">
        <v>44648.866030092591</v>
      </c>
      <c r="AC64" s="1" t="s">
        <v>7221</v>
      </c>
      <c r="AD64" s="1" t="s">
        <v>3018</v>
      </c>
      <c r="AE64" s="1">
        <v>3555</v>
      </c>
      <c r="AF64" s="1">
        <v>0</v>
      </c>
      <c r="AG64" s="1" t="s">
        <v>3282</v>
      </c>
      <c r="AH64" s="1" t="s">
        <v>3091</v>
      </c>
      <c r="AI64" s="1" t="s">
        <v>3092</v>
      </c>
      <c r="AJ64" s="1" t="s">
        <v>3091</v>
      </c>
      <c r="AK64" s="1" t="s">
        <v>3015</v>
      </c>
      <c r="AL64" s="1" t="s">
        <v>3014</v>
      </c>
      <c r="AM64" s="1" t="s">
        <v>5681</v>
      </c>
      <c r="AN64" s="1" t="s">
        <v>3012</v>
      </c>
      <c r="AP64" s="1">
        <v>65</v>
      </c>
      <c r="AR64" s="1">
        <v>914</v>
      </c>
      <c r="AS64" s="1" t="s">
        <v>3011</v>
      </c>
      <c r="AT64" s="1" t="s">
        <v>3011</v>
      </c>
      <c r="AX64" s="1" t="s">
        <v>7220</v>
      </c>
      <c r="AY64" s="1" t="s">
        <v>3088</v>
      </c>
      <c r="AZ64" s="1" t="s">
        <v>3010</v>
      </c>
      <c r="BA64" s="1">
        <v>626935.68001367</v>
      </c>
      <c r="BB64" s="1">
        <v>5482548.4599679401</v>
      </c>
      <c r="BC64" s="1">
        <v>10</v>
      </c>
      <c r="BD64" s="1" t="s">
        <v>3087</v>
      </c>
      <c r="BE64" s="1">
        <v>1021.94</v>
      </c>
      <c r="BG64" s="1">
        <v>42242</v>
      </c>
      <c r="BN64" s="1" t="s">
        <v>3009</v>
      </c>
      <c r="BO64" s="1" t="s">
        <v>4849</v>
      </c>
      <c r="BP64" s="1" t="s">
        <v>3007</v>
      </c>
      <c r="BQ64" s="1" t="s">
        <v>3741</v>
      </c>
      <c r="BR64" s="1" t="s">
        <v>1621</v>
      </c>
      <c r="BS64" s="1" t="s">
        <v>7219</v>
      </c>
      <c r="BT64" s="1" t="s">
        <v>7218</v>
      </c>
      <c r="BV64" s="1" t="s">
        <v>3002</v>
      </c>
      <c r="BX64" s="1" t="s">
        <v>5672</v>
      </c>
      <c r="BY64" s="1" t="s">
        <v>3088</v>
      </c>
      <c r="CB64" s="1" t="s">
        <v>7217</v>
      </c>
      <c r="CC64" s="1" t="s">
        <v>7216</v>
      </c>
      <c r="CD64" s="1" t="s">
        <v>3040</v>
      </c>
      <c r="CO64" s="1" t="s">
        <v>2996</v>
      </c>
      <c r="CP64" s="1" t="s">
        <v>7215</v>
      </c>
      <c r="CX64" s="1" t="s">
        <v>7214</v>
      </c>
      <c r="CY64" s="1" t="s">
        <v>7129</v>
      </c>
      <c r="CZ64" s="1" t="s">
        <v>7185</v>
      </c>
    </row>
    <row r="65" spans="1:104" x14ac:dyDescent="0.2">
      <c r="A65" s="1">
        <f t="shared" si="12"/>
        <v>1019789.46</v>
      </c>
      <c r="C65" s="1" t="str">
        <f t="shared" si="13"/>
        <v>RD</v>
      </c>
      <c r="D65" s="2" t="str">
        <f t="shared" si="14"/>
        <v>RD</v>
      </c>
      <c r="F65" s="1" t="str">
        <f>IF(_xlfn.SINGLE('~10 Other Crossings'!TypeCL)="WC","",_xlfn.CONCAT(UPPER(_xlfn.SINGLE(Description)),IF(ISBLANK(_xlfn.SINGLE(CrossingIdentifierDescription)),""," ["&amp;_xlfn.SINGLE(CrossingIdentifierDescription)&amp;"]")," (",_xlfn.SINGLE(PXID),")"))</f>
        <v>ROAD (T4046.3)</v>
      </c>
      <c r="G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5" s="1" t="s">
        <v>7213</v>
      </c>
      <c r="N65" s="1">
        <v>1019789.46</v>
      </c>
      <c r="O65" s="1" t="s">
        <v>3028</v>
      </c>
      <c r="P65" s="1" t="s">
        <v>6824</v>
      </c>
      <c r="Q65" s="1" t="s">
        <v>6823</v>
      </c>
      <c r="R65" s="1" t="s">
        <v>3025</v>
      </c>
      <c r="S65" s="1" t="s">
        <v>3024</v>
      </c>
      <c r="T65" s="1" t="s">
        <v>3098</v>
      </c>
      <c r="U65" s="1" t="s">
        <v>3045</v>
      </c>
      <c r="V65" s="1" t="s">
        <v>3045</v>
      </c>
      <c r="W65" s="1" t="s">
        <v>3315</v>
      </c>
      <c r="Y65" s="1">
        <v>44544.830185185187</v>
      </c>
      <c r="Z65" s="1">
        <v>44645</v>
      </c>
      <c r="AA65" s="1">
        <v>401768</v>
      </c>
      <c r="AB65" s="1">
        <v>44648.866099537037</v>
      </c>
      <c r="AC65" s="1" t="s">
        <v>7212</v>
      </c>
      <c r="AD65" s="1" t="s">
        <v>3046</v>
      </c>
      <c r="AE65" s="1">
        <v>4046</v>
      </c>
      <c r="AF65" s="1">
        <v>3</v>
      </c>
      <c r="AI65" s="1" t="s">
        <v>3016</v>
      </c>
      <c r="AJ65" s="1" t="s">
        <v>3091</v>
      </c>
      <c r="AK65" s="1" t="s">
        <v>3044</v>
      </c>
      <c r="AL65" s="1" t="s">
        <v>3014</v>
      </c>
      <c r="AM65" s="1" t="s">
        <v>737</v>
      </c>
      <c r="AY65" s="1" t="s">
        <v>3000</v>
      </c>
      <c r="AZ65" s="1" t="s">
        <v>3010</v>
      </c>
      <c r="BA65" s="1">
        <v>626830.23</v>
      </c>
      <c r="BB65" s="1">
        <v>5482020.6399999997</v>
      </c>
      <c r="BC65" s="1">
        <v>10</v>
      </c>
      <c r="BG65" s="1">
        <v>42243</v>
      </c>
      <c r="BN65" s="1" t="s">
        <v>3009</v>
      </c>
      <c r="BO65" s="1" t="s">
        <v>4849</v>
      </c>
      <c r="BP65" s="1" t="s">
        <v>3007</v>
      </c>
      <c r="BQ65" s="1" t="s">
        <v>3741</v>
      </c>
      <c r="BR65" s="1" t="s">
        <v>3228</v>
      </c>
      <c r="BS65" s="1" t="s">
        <v>7177</v>
      </c>
      <c r="BT65" s="1" t="s">
        <v>7176</v>
      </c>
      <c r="BV65" s="1" t="s">
        <v>3002</v>
      </c>
      <c r="BW65" s="1" t="s">
        <v>1986</v>
      </c>
      <c r="BX65" s="1" t="s">
        <v>3311</v>
      </c>
      <c r="BY65" s="1" t="s">
        <v>3000</v>
      </c>
      <c r="CB65" s="1" t="s">
        <v>3292</v>
      </c>
      <c r="CC65" s="1" t="s">
        <v>3291</v>
      </c>
      <c r="CD65" s="1" t="s">
        <v>3055</v>
      </c>
      <c r="CO65" s="1" t="s">
        <v>3122</v>
      </c>
      <c r="CP65" s="1" t="s">
        <v>7211</v>
      </c>
      <c r="CX65" s="1" t="s">
        <v>7210</v>
      </c>
      <c r="CY65" s="1" t="s">
        <v>7209</v>
      </c>
      <c r="CZ65" s="1" t="s">
        <v>7173</v>
      </c>
    </row>
    <row r="66" spans="1:104" x14ac:dyDescent="0.2">
      <c r="A66" s="1">
        <f t="shared" si="12"/>
        <v>1020086.3</v>
      </c>
      <c r="C66" s="1" t="str">
        <f t="shared" si="13"/>
        <v>RD</v>
      </c>
      <c r="D66" s="2" t="str">
        <f t="shared" si="14"/>
        <v>RD</v>
      </c>
      <c r="F66" s="1" t="str">
        <f>IF(_xlfn.SINGLE('~10 Other Crossings'!TypeCL)="WC","",_xlfn.CONCAT(UPPER(_xlfn.SINGLE(Description)),IF(ISBLANK(_xlfn.SINGLE(CrossingIdentifierDescription)),""," ["&amp;_xlfn.SINGLE(CrossingIdentifierDescription)&amp;"]")," (",_xlfn.SINGLE(PXID),")"))</f>
        <v>DEWDNEY CREEK FSR - FSR 7995 01 [Forest Service Road] (T4047.1)</v>
      </c>
      <c r="G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66" s="1" t="s">
        <v>7208</v>
      </c>
      <c r="N66" s="1">
        <v>1020086.3</v>
      </c>
      <c r="O66" s="1" t="s">
        <v>3028</v>
      </c>
      <c r="P66" s="1" t="s">
        <v>3551</v>
      </c>
      <c r="Q66" s="1" t="s">
        <v>4259</v>
      </c>
      <c r="R66" s="1" t="s">
        <v>3025</v>
      </c>
      <c r="S66" s="1" t="s">
        <v>3024</v>
      </c>
      <c r="T66" s="1" t="s">
        <v>3098</v>
      </c>
      <c r="U66" s="1" t="s">
        <v>3045</v>
      </c>
      <c r="V66" s="1" t="s">
        <v>7207</v>
      </c>
      <c r="W66" s="1" t="s">
        <v>7206</v>
      </c>
      <c r="Y66" s="1">
        <v>43537.938993055555</v>
      </c>
      <c r="Z66" s="1">
        <v>44645</v>
      </c>
      <c r="AA66" s="1">
        <v>401768</v>
      </c>
      <c r="AB66" s="1">
        <v>44648.866041666668</v>
      </c>
      <c r="AC66" s="1" t="s">
        <v>7205</v>
      </c>
      <c r="AD66" s="1" t="s">
        <v>3046</v>
      </c>
      <c r="AE66" s="1">
        <v>4047</v>
      </c>
      <c r="AF66" s="1">
        <v>1</v>
      </c>
      <c r="AG66" s="1" t="s">
        <v>4255</v>
      </c>
      <c r="AH66" s="1" t="s">
        <v>3091</v>
      </c>
      <c r="AI66" s="1" t="s">
        <v>3092</v>
      </c>
      <c r="AJ66" s="1" t="s">
        <v>3091</v>
      </c>
      <c r="AK66" s="1" t="s">
        <v>3044</v>
      </c>
      <c r="AL66" s="1" t="s">
        <v>3014</v>
      </c>
      <c r="AM66" s="1" t="s">
        <v>737</v>
      </c>
      <c r="AX66" s="1" t="s">
        <v>7204</v>
      </c>
      <c r="AY66" s="1" t="s">
        <v>3000</v>
      </c>
      <c r="AZ66" s="1" t="s">
        <v>3010</v>
      </c>
      <c r="BA66" s="1">
        <v>626723.97528967005</v>
      </c>
      <c r="BB66" s="1">
        <v>5481765.8205711897</v>
      </c>
      <c r="BC66" s="1">
        <v>10</v>
      </c>
      <c r="BD66" s="1" t="s">
        <v>3087</v>
      </c>
      <c r="BE66" s="1">
        <v>1022.76</v>
      </c>
      <c r="BG66" s="1">
        <v>42243</v>
      </c>
      <c r="BN66" s="1" t="s">
        <v>3009</v>
      </c>
      <c r="BO66" s="1" t="s">
        <v>4849</v>
      </c>
      <c r="BP66" s="1" t="s">
        <v>3007</v>
      </c>
      <c r="BQ66" s="1" t="s">
        <v>3741</v>
      </c>
      <c r="BR66" s="1" t="s">
        <v>3228</v>
      </c>
      <c r="BS66" s="1" t="s">
        <v>7177</v>
      </c>
      <c r="BT66" s="1" t="s">
        <v>7176</v>
      </c>
      <c r="BV66" s="1" t="s">
        <v>3002</v>
      </c>
      <c r="BW66" s="1" t="s">
        <v>2036</v>
      </c>
      <c r="BX66" s="1" t="s">
        <v>4252</v>
      </c>
      <c r="BY66" s="1" t="s">
        <v>3000</v>
      </c>
      <c r="CB66" s="1" t="s">
        <v>4251</v>
      </c>
      <c r="CC66" s="1" t="s">
        <v>4250</v>
      </c>
      <c r="CD66" s="1" t="s">
        <v>2997</v>
      </c>
      <c r="CO66" s="1" t="s">
        <v>3122</v>
      </c>
      <c r="CP66" s="1" t="s">
        <v>7203</v>
      </c>
      <c r="CW66" s="1" t="s">
        <v>7194</v>
      </c>
      <c r="CX66" s="1" t="s">
        <v>7193</v>
      </c>
      <c r="CY66" s="1" t="s">
        <v>7138</v>
      </c>
      <c r="CZ66" s="1" t="s">
        <v>7169</v>
      </c>
    </row>
    <row r="67" spans="1:104" x14ac:dyDescent="0.2">
      <c r="A67" s="1">
        <f t="shared" si="12"/>
        <v>1020101.05</v>
      </c>
      <c r="C67" s="1" t="str">
        <f t="shared" si="13"/>
        <v>RD</v>
      </c>
      <c r="D67" s="2" t="str">
        <f t="shared" si="14"/>
        <v>RD</v>
      </c>
      <c r="F67" s="1" t="str">
        <f>IF(_xlfn.SINGLE('~10 Other Crossings'!TypeCL)="WC","",_xlfn.CONCAT(UPPER(_xlfn.SINGLE(Description)),IF(ISBLANK(_xlfn.SINGLE(CrossingIdentifierDescription)),""," ["&amp;_xlfn.SINGLE(CrossingIdentifierDescription)&amp;"]")," (",_xlfn.SINGLE(PXID),")"))</f>
        <v>DEWDNEY SIX FSR - FSR 7995 06 [Forest Service Road] (T4048.4)</v>
      </c>
      <c r="G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67" s="1" t="s">
        <v>7202</v>
      </c>
      <c r="N67" s="1">
        <v>1020101.05</v>
      </c>
      <c r="O67" s="1" t="s">
        <v>3028</v>
      </c>
      <c r="P67" s="1" t="s">
        <v>7201</v>
      </c>
      <c r="Q67" s="1" t="s">
        <v>7200</v>
      </c>
      <c r="R67" s="1" t="s">
        <v>3025</v>
      </c>
      <c r="S67" s="1" t="s">
        <v>3024</v>
      </c>
      <c r="T67" s="1" t="s">
        <v>3098</v>
      </c>
      <c r="U67" s="1" t="s">
        <v>3045</v>
      </c>
      <c r="V67" s="1" t="s">
        <v>7199</v>
      </c>
      <c r="W67" s="1" t="s">
        <v>7198</v>
      </c>
      <c r="Y67" s="1">
        <v>43537.939270833333</v>
      </c>
      <c r="Z67" s="1">
        <v>44645</v>
      </c>
      <c r="AA67" s="1">
        <v>401768</v>
      </c>
      <c r="AB67" s="1">
        <v>44648.866041666668</v>
      </c>
      <c r="AC67" s="1" t="s">
        <v>7197</v>
      </c>
      <c r="AD67" s="1" t="s">
        <v>3046</v>
      </c>
      <c r="AE67" s="1">
        <v>4048</v>
      </c>
      <c r="AF67" s="1">
        <v>4</v>
      </c>
      <c r="AG67" s="1" t="s">
        <v>4255</v>
      </c>
      <c r="AH67" s="1" t="s">
        <v>3091</v>
      </c>
      <c r="AI67" s="1" t="s">
        <v>3092</v>
      </c>
      <c r="AJ67" s="1" t="s">
        <v>4254</v>
      </c>
      <c r="AK67" s="1" t="s">
        <v>3044</v>
      </c>
      <c r="AL67" s="1" t="s">
        <v>3014</v>
      </c>
      <c r="AM67" s="1" t="s">
        <v>737</v>
      </c>
      <c r="AX67" s="1" t="s">
        <v>7196</v>
      </c>
      <c r="AY67" s="1" t="s">
        <v>3000</v>
      </c>
      <c r="AZ67" s="1" t="s">
        <v>3010</v>
      </c>
      <c r="BA67" s="1">
        <v>626722.18560228997</v>
      </c>
      <c r="BB67" s="1">
        <v>5481751.18067778</v>
      </c>
      <c r="BC67" s="1">
        <v>10</v>
      </c>
      <c r="BD67" s="1" t="s">
        <v>3087</v>
      </c>
      <c r="BE67" s="1">
        <v>1022.79</v>
      </c>
      <c r="BG67" s="1">
        <v>42244</v>
      </c>
      <c r="BN67" s="1" t="s">
        <v>3009</v>
      </c>
      <c r="BO67" s="1" t="s">
        <v>4849</v>
      </c>
      <c r="BP67" s="1" t="s">
        <v>3007</v>
      </c>
      <c r="BQ67" s="1" t="s">
        <v>3741</v>
      </c>
      <c r="BR67" s="1" t="s">
        <v>3228</v>
      </c>
      <c r="BS67" s="1" t="s">
        <v>7177</v>
      </c>
      <c r="BT67" s="1" t="s">
        <v>7176</v>
      </c>
      <c r="BV67" s="1" t="s">
        <v>3002</v>
      </c>
      <c r="BW67" s="1" t="s">
        <v>2036</v>
      </c>
      <c r="BX67" s="1" t="s">
        <v>4252</v>
      </c>
      <c r="BY67" s="1" t="s">
        <v>3000</v>
      </c>
      <c r="CB67" s="1" t="s">
        <v>4251</v>
      </c>
      <c r="CC67" s="1" t="s">
        <v>4250</v>
      </c>
      <c r="CD67" s="1" t="s">
        <v>2997</v>
      </c>
      <c r="CO67" s="1" t="s">
        <v>3122</v>
      </c>
      <c r="CP67" s="1" t="s">
        <v>7195</v>
      </c>
      <c r="CW67" s="1" t="s">
        <v>7194</v>
      </c>
      <c r="CX67" s="1" t="s">
        <v>7193</v>
      </c>
      <c r="CY67" s="1" t="s">
        <v>7138</v>
      </c>
      <c r="CZ67" s="1" t="s">
        <v>7164</v>
      </c>
    </row>
    <row r="68" spans="1:104" x14ac:dyDescent="0.2">
      <c r="A68" s="1">
        <f t="shared" si="12"/>
        <v>1020439.84</v>
      </c>
      <c r="C68" s="1" t="str">
        <f t="shared" si="13"/>
        <v>RD</v>
      </c>
      <c r="D68" s="2" t="str">
        <f t="shared" si="14"/>
        <v>RD</v>
      </c>
      <c r="F68" s="1" t="str">
        <f>IF(_xlfn.SINGLE('~10 Other Crossings'!TypeCL)="WC","",_xlfn.CONCAT(UPPER(_xlfn.SINGLE(Description)),IF(ISBLANK(_xlfn.SINGLE(CrossingIdentifierDescription)),""," ["&amp;_xlfn.SINGLE(CrossingIdentifierDescription)&amp;"]")," (",_xlfn.SINGLE(PXID),")"))</f>
        <v>KAREN CREEK FSR - FSR 8240 01 [Forest Service Road] (T4719.0)</v>
      </c>
      <c r="G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68" s="1" t="s">
        <v>7192</v>
      </c>
      <c r="N68" s="1">
        <v>1020439.84</v>
      </c>
      <c r="O68" s="1" t="s">
        <v>3028</v>
      </c>
      <c r="P68" s="1" t="s">
        <v>7180</v>
      </c>
      <c r="Q68" s="1" t="s">
        <v>7179</v>
      </c>
      <c r="R68" s="1" t="s">
        <v>3025</v>
      </c>
      <c r="S68" s="1" t="s">
        <v>3024</v>
      </c>
      <c r="T68" s="1" t="s">
        <v>3098</v>
      </c>
      <c r="U68" s="1" t="s">
        <v>3045</v>
      </c>
      <c r="V68" s="1" t="s">
        <v>7162</v>
      </c>
      <c r="W68" s="1" t="s">
        <v>7161</v>
      </c>
      <c r="Y68" s="1">
        <v>44544.83184027778</v>
      </c>
      <c r="Z68" s="1">
        <v>44645</v>
      </c>
      <c r="AA68" s="1">
        <v>401768</v>
      </c>
      <c r="AB68" s="1">
        <v>44648.866099537037</v>
      </c>
      <c r="AC68" s="1" t="s">
        <v>7191</v>
      </c>
      <c r="AD68" s="1" t="s">
        <v>3046</v>
      </c>
      <c r="AE68" s="1">
        <v>4719</v>
      </c>
      <c r="AF68" s="1">
        <v>0</v>
      </c>
      <c r="AG68" s="1" t="s">
        <v>4255</v>
      </c>
      <c r="AI68" s="1" t="s">
        <v>3016</v>
      </c>
      <c r="AJ68" s="1" t="s">
        <v>4254</v>
      </c>
      <c r="AK68" s="1" t="s">
        <v>3044</v>
      </c>
      <c r="AL68" s="1" t="s">
        <v>3014</v>
      </c>
      <c r="AM68" s="1" t="s">
        <v>737</v>
      </c>
      <c r="AY68" s="1" t="s">
        <v>3000</v>
      </c>
      <c r="AZ68" s="1" t="s">
        <v>3010</v>
      </c>
      <c r="BA68" s="1">
        <v>626635.35</v>
      </c>
      <c r="BB68" s="1">
        <v>5481424.3200000003</v>
      </c>
      <c r="BC68" s="1">
        <v>10</v>
      </c>
      <c r="BN68" s="1" t="s">
        <v>3009</v>
      </c>
      <c r="BO68" s="1" t="s">
        <v>4849</v>
      </c>
      <c r="BP68" s="1" t="s">
        <v>3421</v>
      </c>
      <c r="BQ68" s="1" t="s">
        <v>3680</v>
      </c>
      <c r="BR68" s="1" t="s">
        <v>3086</v>
      </c>
      <c r="BS68" s="1" t="s">
        <v>7177</v>
      </c>
      <c r="BT68" s="1" t="s">
        <v>7176</v>
      </c>
      <c r="BV68" s="1" t="s">
        <v>3002</v>
      </c>
      <c r="BW68" s="1" t="s">
        <v>2036</v>
      </c>
      <c r="BX68" s="1" t="s">
        <v>4252</v>
      </c>
      <c r="BY68" s="1" t="s">
        <v>3000</v>
      </c>
      <c r="CB68" s="1" t="s">
        <v>4251</v>
      </c>
      <c r="CC68" s="1" t="s">
        <v>4250</v>
      </c>
      <c r="CD68" s="1" t="s">
        <v>2997</v>
      </c>
      <c r="CO68" s="1" t="s">
        <v>3122</v>
      </c>
      <c r="CP68" s="1" t="s">
        <v>7190</v>
      </c>
      <c r="CX68" s="1" t="s">
        <v>7174</v>
      </c>
      <c r="CY68" s="1" t="s">
        <v>7138</v>
      </c>
      <c r="CZ68" s="1" t="s">
        <v>7155</v>
      </c>
    </row>
    <row r="69" spans="1:104" x14ac:dyDescent="0.2">
      <c r="A69" s="1">
        <f t="shared" si="12"/>
        <v>1020501.44</v>
      </c>
      <c r="C69" s="1" t="str">
        <f t="shared" si="13"/>
        <v>RD</v>
      </c>
      <c r="D69" s="2" t="str">
        <f t="shared" si="14"/>
        <v>RD</v>
      </c>
      <c r="F69" s="1" t="str">
        <f>IF(_xlfn.SINGLE('~10 Other Crossings'!TypeCL)="WC","",_xlfn.CONCAT(UPPER(_xlfn.SINGLE(Description)),IF(ISBLANK(_xlfn.SINGLE(CrossingIdentifierDescription)),""," ["&amp;_xlfn.SINGLE(CrossingIdentifierDescription)&amp;"]")," (",_xlfn.SINGLE(PXID),")"))</f>
        <v>ROAD (T5103.0)</v>
      </c>
      <c r="G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9" s="1" t="s">
        <v>7189</v>
      </c>
      <c r="N69" s="1">
        <v>1020501.44</v>
      </c>
      <c r="O69" s="1" t="s">
        <v>3028</v>
      </c>
      <c r="P69" s="1" t="s">
        <v>3389</v>
      </c>
      <c r="Q69" s="1" t="s">
        <v>3388</v>
      </c>
      <c r="R69" s="1" t="s">
        <v>3024</v>
      </c>
      <c r="S69" s="1" t="s">
        <v>3024</v>
      </c>
      <c r="T69" s="1" t="s">
        <v>3098</v>
      </c>
      <c r="U69" s="1" t="s">
        <v>3045</v>
      </c>
      <c r="V69" s="1" t="s">
        <v>3045</v>
      </c>
      <c r="W69" s="1" t="s">
        <v>6899</v>
      </c>
      <c r="Y69" s="1">
        <v>44039.869953703703</v>
      </c>
      <c r="Z69" s="1">
        <v>44645</v>
      </c>
      <c r="AA69" s="1">
        <v>401768</v>
      </c>
      <c r="AB69" s="1">
        <v>44648.866064814814</v>
      </c>
      <c r="AC69" s="1" t="s">
        <v>7188</v>
      </c>
      <c r="AD69" s="1" t="s">
        <v>3046</v>
      </c>
      <c r="AE69" s="1">
        <v>5103</v>
      </c>
      <c r="AF69" s="1">
        <v>0</v>
      </c>
      <c r="AI69" s="1" t="s">
        <v>3016</v>
      </c>
      <c r="AK69" s="1" t="s">
        <v>3044</v>
      </c>
      <c r="AL69" s="1" t="s">
        <v>3014</v>
      </c>
      <c r="AM69" s="1" t="s">
        <v>737</v>
      </c>
      <c r="AX69" s="1" t="s">
        <v>7187</v>
      </c>
      <c r="AY69" s="1" t="s">
        <v>3000</v>
      </c>
      <c r="AZ69" s="1" t="s">
        <v>3010</v>
      </c>
      <c r="BA69" s="1">
        <v>626620.53</v>
      </c>
      <c r="BB69" s="1">
        <v>5481364.8140000002</v>
      </c>
      <c r="BC69" s="1">
        <v>10</v>
      </c>
      <c r="BN69" s="1" t="s">
        <v>3009</v>
      </c>
      <c r="BO69" s="1" t="s">
        <v>4849</v>
      </c>
      <c r="BP69" s="1" t="s">
        <v>3421</v>
      </c>
      <c r="BQ69" s="1" t="s">
        <v>3680</v>
      </c>
      <c r="BR69" s="1" t="s">
        <v>3086</v>
      </c>
      <c r="BS69" s="1" t="s">
        <v>7177</v>
      </c>
      <c r="BT69" s="1" t="s">
        <v>7176</v>
      </c>
      <c r="BV69" s="1" t="s">
        <v>3002</v>
      </c>
      <c r="BW69" s="1" t="s">
        <v>3007</v>
      </c>
      <c r="BX69" s="1" t="s">
        <v>3043</v>
      </c>
      <c r="BY69" s="1" t="s">
        <v>3000</v>
      </c>
      <c r="CB69" s="1" t="s">
        <v>3042</v>
      </c>
      <c r="CC69" s="1" t="s">
        <v>3041</v>
      </c>
      <c r="CD69" s="1" t="s">
        <v>3040</v>
      </c>
      <c r="CO69" s="1" t="s">
        <v>3122</v>
      </c>
      <c r="CP69" s="1" t="s">
        <v>7186</v>
      </c>
      <c r="CZ69" s="1" t="s">
        <v>7146</v>
      </c>
    </row>
    <row r="70" spans="1:104" x14ac:dyDescent="0.2">
      <c r="A70" s="1">
        <f t="shared" si="12"/>
        <v>1020515.84</v>
      </c>
      <c r="C70" s="1" t="str">
        <f t="shared" si="13"/>
        <v>RD</v>
      </c>
      <c r="D70" s="2" t="str">
        <f t="shared" si="14"/>
        <v>RD</v>
      </c>
      <c r="F70" s="1" t="str">
        <f>IF(_xlfn.SINGLE('~10 Other Crossings'!TypeCL)="WC","",_xlfn.CONCAT(UPPER(_xlfn.SINGLE(Description)),IF(ISBLANK(_xlfn.SINGLE(CrossingIdentifierDescription)),""," ["&amp;_xlfn.SINGLE(CrossingIdentifierDescription)&amp;"]")," (",_xlfn.SINGLE(PXID),")"))</f>
        <v>ROAD (T5104.0)</v>
      </c>
      <c r="G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70" s="1" t="s">
        <v>7185</v>
      </c>
      <c r="N70" s="1">
        <v>1020515.84</v>
      </c>
      <c r="O70" s="1" t="s">
        <v>3028</v>
      </c>
      <c r="P70" s="1" t="s">
        <v>3389</v>
      </c>
      <c r="Q70" s="1" t="s">
        <v>3388</v>
      </c>
      <c r="R70" s="1" t="s">
        <v>3024</v>
      </c>
      <c r="S70" s="1" t="s">
        <v>3024</v>
      </c>
      <c r="T70" s="1" t="s">
        <v>3098</v>
      </c>
      <c r="U70" s="1" t="s">
        <v>3045</v>
      </c>
      <c r="V70" s="1" t="s">
        <v>3045</v>
      </c>
      <c r="W70" s="1" t="s">
        <v>6899</v>
      </c>
      <c r="Y70" s="1">
        <v>44039.869953703703</v>
      </c>
      <c r="Z70" s="1">
        <v>44645</v>
      </c>
      <c r="AA70" s="1">
        <v>401768</v>
      </c>
      <c r="AB70" s="1">
        <v>44648.866064814814</v>
      </c>
      <c r="AC70" s="1" t="s">
        <v>7184</v>
      </c>
      <c r="AD70" s="1" t="s">
        <v>3046</v>
      </c>
      <c r="AE70" s="1">
        <v>5104</v>
      </c>
      <c r="AF70" s="1">
        <v>0</v>
      </c>
      <c r="AI70" s="1" t="s">
        <v>3016</v>
      </c>
      <c r="AK70" s="1" t="s">
        <v>3044</v>
      </c>
      <c r="AL70" s="1" t="s">
        <v>3014</v>
      </c>
      <c r="AM70" s="1" t="s">
        <v>737</v>
      </c>
      <c r="AX70" s="1" t="s">
        <v>7183</v>
      </c>
      <c r="AY70" s="1" t="s">
        <v>3000</v>
      </c>
      <c r="AZ70" s="1" t="s">
        <v>3010</v>
      </c>
      <c r="BA70" s="1">
        <v>626620.375</v>
      </c>
      <c r="BB70" s="1">
        <v>5481350.4110000003</v>
      </c>
      <c r="BC70" s="1">
        <v>10</v>
      </c>
      <c r="BN70" s="1" t="s">
        <v>3009</v>
      </c>
      <c r="BO70" s="1" t="s">
        <v>4849</v>
      </c>
      <c r="BP70" s="1" t="s">
        <v>3421</v>
      </c>
      <c r="BQ70" s="1" t="s">
        <v>3680</v>
      </c>
      <c r="BR70" s="1" t="s">
        <v>3086</v>
      </c>
      <c r="BS70" s="1" t="s">
        <v>7177</v>
      </c>
      <c r="BT70" s="1" t="s">
        <v>7176</v>
      </c>
      <c r="BV70" s="1" t="s">
        <v>3002</v>
      </c>
      <c r="BW70" s="1" t="s">
        <v>3007</v>
      </c>
      <c r="BX70" s="1" t="s">
        <v>3043</v>
      </c>
      <c r="BY70" s="1" t="s">
        <v>3000</v>
      </c>
      <c r="CB70" s="1" t="s">
        <v>3042</v>
      </c>
      <c r="CC70" s="1" t="s">
        <v>3041</v>
      </c>
      <c r="CD70" s="1" t="s">
        <v>3040</v>
      </c>
      <c r="CO70" s="1" t="s">
        <v>3122</v>
      </c>
      <c r="CP70" s="1" t="s">
        <v>7182</v>
      </c>
      <c r="CZ70" s="1" t="s">
        <v>2412</v>
      </c>
    </row>
    <row r="71" spans="1:104" x14ac:dyDescent="0.2">
      <c r="A71" s="1">
        <f t="shared" si="12"/>
        <v>1020595.02</v>
      </c>
      <c r="C71" s="1" t="str">
        <f t="shared" si="13"/>
        <v>RD</v>
      </c>
      <c r="D71" s="2" t="str">
        <f t="shared" si="14"/>
        <v>RD</v>
      </c>
      <c r="F71" s="1" t="str">
        <f>IF(_xlfn.SINGLE('~10 Other Crossings'!TypeCL)="WC","",_xlfn.CONCAT(UPPER(_xlfn.SINGLE(Description)),IF(ISBLANK(_xlfn.SINGLE(CrossingIdentifierDescription)),""," ["&amp;_xlfn.SINGLE(CrossingIdentifierDescription)&amp;"]")," (",_xlfn.SINGLE(PXID),")"))</f>
        <v>KAREN CREEK FSR - FSR 8240 01 [Forest Service Road] (T4049.1)</v>
      </c>
      <c r="G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71" s="1" t="s">
        <v>7181</v>
      </c>
      <c r="N71" s="1">
        <v>1020595.02</v>
      </c>
      <c r="O71" s="1" t="s">
        <v>3028</v>
      </c>
      <c r="P71" s="1" t="s">
        <v>7180</v>
      </c>
      <c r="Q71" s="1" t="s">
        <v>7179</v>
      </c>
      <c r="R71" s="1" t="s">
        <v>3025</v>
      </c>
      <c r="S71" s="1" t="s">
        <v>3024</v>
      </c>
      <c r="T71" s="1" t="s">
        <v>3098</v>
      </c>
      <c r="U71" s="1" t="s">
        <v>3045</v>
      </c>
      <c r="V71" s="1" t="s">
        <v>7162</v>
      </c>
      <c r="W71" s="1" t="s">
        <v>7161</v>
      </c>
      <c r="Y71" s="1">
        <v>44544.842349537037</v>
      </c>
      <c r="Z71" s="1">
        <v>44645</v>
      </c>
      <c r="AA71" s="1">
        <v>401768</v>
      </c>
      <c r="AB71" s="1">
        <v>44648.866099537037</v>
      </c>
      <c r="AC71" s="1" t="s">
        <v>7178</v>
      </c>
      <c r="AD71" s="1" t="s">
        <v>3046</v>
      </c>
      <c r="AE71" s="1">
        <v>4049</v>
      </c>
      <c r="AF71" s="1">
        <v>1</v>
      </c>
      <c r="AG71" s="1" t="s">
        <v>4255</v>
      </c>
      <c r="AI71" s="1" t="s">
        <v>3016</v>
      </c>
      <c r="AJ71" s="1" t="s">
        <v>4254</v>
      </c>
      <c r="AK71" s="1" t="s">
        <v>3044</v>
      </c>
      <c r="AL71" s="1" t="s">
        <v>3014</v>
      </c>
      <c r="AM71" s="1" t="s">
        <v>737</v>
      </c>
      <c r="AY71" s="1" t="s">
        <v>3000</v>
      </c>
      <c r="AZ71" s="1" t="s">
        <v>3010</v>
      </c>
      <c r="BA71" s="1">
        <v>626612.44999999995</v>
      </c>
      <c r="BB71" s="1">
        <v>5481273.0599999996</v>
      </c>
      <c r="BC71" s="1">
        <v>10</v>
      </c>
      <c r="BG71" s="1">
        <v>42244</v>
      </c>
      <c r="BN71" s="1" t="s">
        <v>3009</v>
      </c>
      <c r="BO71" s="1" t="s">
        <v>4849</v>
      </c>
      <c r="BP71" s="1" t="s">
        <v>3421</v>
      </c>
      <c r="BQ71" s="1" t="s">
        <v>3680</v>
      </c>
      <c r="BR71" s="1" t="s">
        <v>3086</v>
      </c>
      <c r="BS71" s="1" t="s">
        <v>7177</v>
      </c>
      <c r="BT71" s="1" t="s">
        <v>7176</v>
      </c>
      <c r="BV71" s="1" t="s">
        <v>3002</v>
      </c>
      <c r="BW71" s="1" t="s">
        <v>2036</v>
      </c>
      <c r="BX71" s="1" t="s">
        <v>4252</v>
      </c>
      <c r="BY71" s="1" t="s">
        <v>3000</v>
      </c>
      <c r="CB71" s="1" t="s">
        <v>4251</v>
      </c>
      <c r="CC71" s="1" t="s">
        <v>4250</v>
      </c>
      <c r="CD71" s="1" t="s">
        <v>2997</v>
      </c>
      <c r="CO71" s="1" t="s">
        <v>3122</v>
      </c>
      <c r="CP71" s="1" t="s">
        <v>7175</v>
      </c>
      <c r="CX71" s="1" t="s">
        <v>7174</v>
      </c>
      <c r="CY71" s="1" t="s">
        <v>7138</v>
      </c>
      <c r="CZ71" s="1" t="s">
        <v>2409</v>
      </c>
    </row>
    <row r="72" spans="1:104" x14ac:dyDescent="0.2">
      <c r="A72" s="1">
        <f t="shared" si="12"/>
        <v>1020755.04</v>
      </c>
      <c r="C72" s="1" t="str">
        <f t="shared" si="13"/>
        <v>RD</v>
      </c>
      <c r="D72" s="2" t="str">
        <f t="shared" si="14"/>
        <v>RD</v>
      </c>
      <c r="F72" s="1" t="str">
        <f>IF(_xlfn.SINGLE('~10 Other Crossings'!TypeCL)="WC","",_xlfn.CONCAT(UPPER(_xlfn.SINGLE(Description)),IF(ISBLANK(_xlfn.SINGLE(CrossingIdentifierDescription)),""," ["&amp;_xlfn.SINGLE(CrossingIdentifierDescription)&amp;"]")," (",_xlfn.SINGLE(PXID),")"))</f>
        <v>ROAD (T5105.0)</v>
      </c>
      <c r="G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72" s="1" t="s">
        <v>7173</v>
      </c>
      <c r="N72" s="1">
        <v>1020755.04</v>
      </c>
      <c r="O72" s="1" t="s">
        <v>3028</v>
      </c>
      <c r="P72" s="1" t="s">
        <v>3389</v>
      </c>
      <c r="Q72" s="1" t="s">
        <v>3388</v>
      </c>
      <c r="R72" s="1" t="s">
        <v>3024</v>
      </c>
      <c r="S72" s="1" t="s">
        <v>3024</v>
      </c>
      <c r="T72" s="1" t="s">
        <v>3098</v>
      </c>
      <c r="U72" s="1" t="s">
        <v>3045</v>
      </c>
      <c r="V72" s="1" t="s">
        <v>3045</v>
      </c>
      <c r="W72" s="1" t="s">
        <v>6899</v>
      </c>
      <c r="Y72" s="1">
        <v>44039.869953703703</v>
      </c>
      <c r="Z72" s="1">
        <v>44645</v>
      </c>
      <c r="AA72" s="1">
        <v>401768</v>
      </c>
      <c r="AB72" s="1">
        <v>44648.866064814814</v>
      </c>
      <c r="AC72" s="1" t="s">
        <v>7172</v>
      </c>
      <c r="AD72" s="1" t="s">
        <v>3046</v>
      </c>
      <c r="AE72" s="1">
        <v>5105</v>
      </c>
      <c r="AF72" s="1">
        <v>0</v>
      </c>
      <c r="AI72" s="1" t="s">
        <v>3016</v>
      </c>
      <c r="AK72" s="1" t="s">
        <v>3044</v>
      </c>
      <c r="AL72" s="1" t="s">
        <v>3014</v>
      </c>
      <c r="AM72" s="1" t="s">
        <v>737</v>
      </c>
      <c r="AX72" s="1" t="s">
        <v>7171</v>
      </c>
      <c r="AY72" s="1" t="s">
        <v>3000</v>
      </c>
      <c r="AZ72" s="1" t="s">
        <v>3010</v>
      </c>
      <c r="BA72" s="1">
        <v>626568.34299999999</v>
      </c>
      <c r="BB72" s="1">
        <v>5481124.2209999999</v>
      </c>
      <c r="BC72" s="1">
        <v>10</v>
      </c>
      <c r="BN72" s="1" t="s">
        <v>3009</v>
      </c>
      <c r="BO72" s="1" t="s">
        <v>4849</v>
      </c>
      <c r="BP72" s="1" t="s">
        <v>3421</v>
      </c>
      <c r="BQ72" s="1" t="s">
        <v>3680</v>
      </c>
      <c r="BR72" s="1" t="s">
        <v>3005</v>
      </c>
      <c r="BS72" s="1" t="s">
        <v>7112</v>
      </c>
      <c r="BT72" s="1" t="s">
        <v>7108</v>
      </c>
      <c r="BV72" s="1" t="s">
        <v>3002</v>
      </c>
      <c r="BW72" s="1" t="s">
        <v>3007</v>
      </c>
      <c r="BX72" s="1" t="s">
        <v>3043</v>
      </c>
      <c r="BY72" s="1" t="s">
        <v>3000</v>
      </c>
      <c r="CB72" s="1" t="s">
        <v>3042</v>
      </c>
      <c r="CC72" s="1" t="s">
        <v>3041</v>
      </c>
      <c r="CD72" s="1" t="s">
        <v>3040</v>
      </c>
      <c r="CO72" s="1" t="s">
        <v>3122</v>
      </c>
      <c r="CP72" s="1" t="s">
        <v>7170</v>
      </c>
      <c r="CZ72" s="1" t="s">
        <v>2406</v>
      </c>
    </row>
    <row r="73" spans="1:104" x14ac:dyDescent="0.2">
      <c r="A73" s="1">
        <f t="shared" si="12"/>
        <v>1020761.73</v>
      </c>
      <c r="C73" s="1" t="str">
        <f t="shared" si="13"/>
        <v>UC</v>
      </c>
      <c r="D73" s="2" t="str">
        <f t="shared" si="14"/>
        <v>UC</v>
      </c>
      <c r="F73" s="1" t="str">
        <f>IF(_xlfn.SINGLE('~10 Other Crossings'!TypeCL)="WC","",_xlfn.CONCAT(UPPER(_xlfn.SINGLE(Description)),IF(ISBLANK(_xlfn.SINGLE(CrossingIdentifierDescription)),""," ["&amp;_xlfn.SINGLE(CrossingIdentifierDescription)&amp;"]")," (",_xlfn.SINGLE(PXID),")"))</f>
        <v>TELUS U/G FIBRE OPTIC COMMUNICATIONS CABLE (U5464.0)</v>
      </c>
      <c r="G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73" s="1" t="s">
        <v>7169</v>
      </c>
      <c r="N73" s="1">
        <v>1020761.73</v>
      </c>
      <c r="O73" s="1" t="s">
        <v>3028</v>
      </c>
      <c r="P73" s="1" t="s">
        <v>7136</v>
      </c>
      <c r="Q73" s="1" t="s">
        <v>7135</v>
      </c>
      <c r="R73" s="1" t="s">
        <v>3025</v>
      </c>
      <c r="S73" s="1" t="s">
        <v>3024</v>
      </c>
      <c r="T73" s="1" t="s">
        <v>3098</v>
      </c>
      <c r="U73" s="1" t="s">
        <v>3826</v>
      </c>
      <c r="V73" s="1" t="s">
        <v>4443</v>
      </c>
      <c r="W73" s="1" t="s">
        <v>3107</v>
      </c>
      <c r="Y73" s="1">
        <v>43538.089490740742</v>
      </c>
      <c r="Z73" s="1">
        <v>44645</v>
      </c>
      <c r="AA73" s="1">
        <v>401768</v>
      </c>
      <c r="AB73" s="1">
        <v>44648.866041666668</v>
      </c>
      <c r="AC73" s="1" t="s">
        <v>7168</v>
      </c>
      <c r="AD73" s="1" t="s">
        <v>3061</v>
      </c>
      <c r="AE73" s="1">
        <v>5464</v>
      </c>
      <c r="AF73" s="1">
        <v>0</v>
      </c>
      <c r="AH73" s="1" t="s">
        <v>3091</v>
      </c>
      <c r="AI73" s="1" t="s">
        <v>3016</v>
      </c>
      <c r="AJ73" s="1" t="s">
        <v>3091</v>
      </c>
      <c r="AK73" s="1" t="s">
        <v>3015</v>
      </c>
      <c r="AL73" s="1" t="s">
        <v>3014</v>
      </c>
      <c r="AM73" s="1" t="s">
        <v>3823</v>
      </c>
      <c r="AN73" s="1" t="s">
        <v>3012</v>
      </c>
      <c r="AS73" s="1" t="s">
        <v>3011</v>
      </c>
      <c r="AT73" s="1" t="s">
        <v>3011</v>
      </c>
      <c r="AX73" s="1" t="s">
        <v>7133</v>
      </c>
      <c r="AY73" s="1" t="s">
        <v>3000</v>
      </c>
      <c r="AZ73" s="1" t="s">
        <v>3010</v>
      </c>
      <c r="BA73" s="1">
        <v>626565.08752736996</v>
      </c>
      <c r="BB73" s="1">
        <v>5481118.38371222</v>
      </c>
      <c r="BC73" s="1">
        <v>10</v>
      </c>
      <c r="BD73" s="1" t="s">
        <v>3087</v>
      </c>
      <c r="BE73" s="1">
        <v>1021.89</v>
      </c>
      <c r="BG73" s="1">
        <v>42240</v>
      </c>
      <c r="BN73" s="1" t="s">
        <v>3009</v>
      </c>
      <c r="BO73" s="1" t="s">
        <v>4849</v>
      </c>
      <c r="BP73" s="1" t="s">
        <v>3421</v>
      </c>
      <c r="BQ73" s="1" t="s">
        <v>3680</v>
      </c>
      <c r="BR73" s="1" t="s">
        <v>3005</v>
      </c>
      <c r="BS73" s="1" t="s">
        <v>7112</v>
      </c>
      <c r="BT73" s="1" t="s">
        <v>7108</v>
      </c>
      <c r="BV73" s="1" t="s">
        <v>3002</v>
      </c>
      <c r="BW73" s="1" t="s">
        <v>1973</v>
      </c>
      <c r="BX73" s="1" t="s">
        <v>3058</v>
      </c>
      <c r="BY73" s="1" t="s">
        <v>3000</v>
      </c>
      <c r="CB73" s="1" t="s">
        <v>3057</v>
      </c>
      <c r="CC73" s="1" t="s">
        <v>3056</v>
      </c>
      <c r="CD73" s="1" t="s">
        <v>3055</v>
      </c>
      <c r="CO73" s="1" t="s">
        <v>2996</v>
      </c>
      <c r="CP73" s="1" t="s">
        <v>7167</v>
      </c>
      <c r="CW73" s="1" t="s">
        <v>7131</v>
      </c>
      <c r="CX73" s="1" t="s">
        <v>7166</v>
      </c>
      <c r="CY73" s="1" t="s">
        <v>7129</v>
      </c>
      <c r="CZ73" s="1" t="s">
        <v>7165</v>
      </c>
    </row>
    <row r="74" spans="1:104" x14ac:dyDescent="0.2">
      <c r="A74" s="1">
        <f t="shared" si="12"/>
        <v>1021071.61</v>
      </c>
      <c r="C74" s="1" t="str">
        <f t="shared" si="13"/>
        <v>RD</v>
      </c>
      <c r="D74" s="2" t="str">
        <f t="shared" si="14"/>
        <v>RD</v>
      </c>
      <c r="F74" s="1" t="str">
        <f>IF(_xlfn.SINGLE('~10 Other Crossings'!TypeCL)="WC","",_xlfn.CONCAT(UPPER(_xlfn.SINGLE(Description)),IF(ISBLANK(_xlfn.SINGLE(CrossingIdentifierDescription)),""," ["&amp;_xlfn.SINGLE(CrossingIdentifierDescription)&amp;"]")," (",_xlfn.SINGLE(PXID),")"))</f>
        <v>KAREN CREEK FSR - FSR 8240 01 [Forest Service Road] (T4052.1)</v>
      </c>
      <c r="G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74" s="1" t="s">
        <v>7163</v>
      </c>
      <c r="N74" s="1">
        <v>1021071.61</v>
      </c>
      <c r="O74" s="1" t="s">
        <v>3028</v>
      </c>
      <c r="P74" s="1" t="s">
        <v>3551</v>
      </c>
      <c r="Q74" s="1" t="s">
        <v>4259</v>
      </c>
      <c r="R74" s="1" t="s">
        <v>3025</v>
      </c>
      <c r="S74" s="1" t="s">
        <v>3024</v>
      </c>
      <c r="T74" s="1" t="s">
        <v>3098</v>
      </c>
      <c r="U74" s="1" t="s">
        <v>3045</v>
      </c>
      <c r="V74" s="1" t="s">
        <v>7162</v>
      </c>
      <c r="W74" s="1" t="s">
        <v>7161</v>
      </c>
      <c r="Y74" s="1">
        <v>43537.960960648146</v>
      </c>
      <c r="Z74" s="1">
        <v>44645</v>
      </c>
      <c r="AA74" s="1">
        <v>401768</v>
      </c>
      <c r="AB74" s="1">
        <v>44648.866041666668</v>
      </c>
      <c r="AC74" s="1" t="s">
        <v>7160</v>
      </c>
      <c r="AD74" s="1" t="s">
        <v>3046</v>
      </c>
      <c r="AE74" s="1">
        <v>4052</v>
      </c>
      <c r="AF74" s="1">
        <v>1</v>
      </c>
      <c r="AG74" s="1" t="s">
        <v>4255</v>
      </c>
      <c r="AH74" s="1" t="s">
        <v>3091</v>
      </c>
      <c r="AI74" s="1" t="s">
        <v>3016</v>
      </c>
      <c r="AJ74" s="1" t="s">
        <v>3091</v>
      </c>
      <c r="AK74" s="1" t="s">
        <v>3044</v>
      </c>
      <c r="AL74" s="1" t="s">
        <v>3014</v>
      </c>
      <c r="AM74" s="1" t="s">
        <v>737</v>
      </c>
      <c r="AX74" s="1" t="s">
        <v>7159</v>
      </c>
      <c r="AY74" s="1" t="s">
        <v>3000</v>
      </c>
      <c r="AZ74" s="1" t="s">
        <v>3010</v>
      </c>
      <c r="BA74" s="1">
        <v>626583.83558055002</v>
      </c>
      <c r="BB74" s="1">
        <v>5480811.8343649898</v>
      </c>
      <c r="BC74" s="1">
        <v>10</v>
      </c>
      <c r="BD74" s="1" t="s">
        <v>3087</v>
      </c>
      <c r="BE74" s="1">
        <v>1023.73</v>
      </c>
      <c r="BG74" s="1">
        <v>42247</v>
      </c>
      <c r="BN74" s="1" t="s">
        <v>3009</v>
      </c>
      <c r="BO74" s="1" t="s">
        <v>4849</v>
      </c>
      <c r="BP74" s="1" t="s">
        <v>3421</v>
      </c>
      <c r="BQ74" s="1" t="s">
        <v>3680</v>
      </c>
      <c r="BR74" s="1" t="s">
        <v>3005</v>
      </c>
      <c r="BS74" s="1" t="s">
        <v>7112</v>
      </c>
      <c r="BT74" s="1" t="s">
        <v>7108</v>
      </c>
      <c r="BV74" s="1" t="s">
        <v>3002</v>
      </c>
      <c r="BW74" s="1" t="s">
        <v>2036</v>
      </c>
      <c r="BX74" s="1" t="s">
        <v>4252</v>
      </c>
      <c r="BY74" s="1" t="s">
        <v>3000</v>
      </c>
      <c r="CB74" s="1" t="s">
        <v>4251</v>
      </c>
      <c r="CC74" s="1" t="s">
        <v>4250</v>
      </c>
      <c r="CD74" s="1" t="s">
        <v>2997</v>
      </c>
      <c r="CO74" s="1" t="s">
        <v>3122</v>
      </c>
      <c r="CP74" s="1" t="s">
        <v>7158</v>
      </c>
      <c r="CW74" s="1" t="s">
        <v>7157</v>
      </c>
      <c r="CX74" s="1" t="s">
        <v>7156</v>
      </c>
      <c r="CY74" s="1" t="s">
        <v>7138</v>
      </c>
      <c r="CZ74" s="1" t="s">
        <v>2399</v>
      </c>
    </row>
    <row r="75" spans="1:104" x14ac:dyDescent="0.2">
      <c r="A75" s="1">
        <f t="shared" si="12"/>
        <v>1021397.01</v>
      </c>
      <c r="C75" s="1" t="str">
        <f t="shared" si="13"/>
        <v>UE</v>
      </c>
      <c r="D75" s="2" t="str">
        <f t="shared" si="14"/>
        <v>UE</v>
      </c>
      <c r="F75" s="1" t="str">
        <f>IF(_xlfn.SINGLE('~10 Other Crossings'!TypeCL)="WC","",_xlfn.CONCAT(UPPER(_xlfn.SINGLE(Description)),IF(ISBLANK(_xlfn.SINGLE(CrossingIdentifierDescription)),""," ["&amp;_xlfn.SINGLE(CrossingIdentifierDescription)&amp;"]")," (",_xlfn.SINGLE(PXID),")"))</f>
        <v>SPECTRA ENERGY CATHODIC PROTECTION GROUNDBED (U5487.0)</v>
      </c>
      <c r="G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75" s="1" t="s">
        <v>7155</v>
      </c>
      <c r="N75" s="1">
        <v>1021397.01</v>
      </c>
      <c r="O75" s="1" t="s">
        <v>3028</v>
      </c>
      <c r="P75" s="1" t="s">
        <v>7154</v>
      </c>
      <c r="Q75" s="1" t="s">
        <v>7153</v>
      </c>
      <c r="R75" s="1" t="s">
        <v>3025</v>
      </c>
      <c r="S75" s="1" t="s">
        <v>3024</v>
      </c>
      <c r="T75" s="1" t="s">
        <v>3098</v>
      </c>
      <c r="U75" s="1" t="s">
        <v>7152</v>
      </c>
      <c r="V75" s="1" t="s">
        <v>7151</v>
      </c>
      <c r="W75" s="1" t="s">
        <v>7150</v>
      </c>
      <c r="Y75" s="1">
        <v>43554.897546296299</v>
      </c>
      <c r="Z75" s="1">
        <v>44645</v>
      </c>
      <c r="AA75" s="1">
        <v>401768</v>
      </c>
      <c r="AB75" s="1">
        <v>44648.866041666668</v>
      </c>
      <c r="AC75" s="1" t="s">
        <v>7149</v>
      </c>
      <c r="AD75" s="1" t="s">
        <v>3061</v>
      </c>
      <c r="AE75" s="1">
        <v>5487</v>
      </c>
      <c r="AF75" s="1">
        <v>0</v>
      </c>
      <c r="AI75" s="1" t="s">
        <v>3016</v>
      </c>
      <c r="AK75" s="1" t="s">
        <v>3015</v>
      </c>
      <c r="AL75" s="1" t="s">
        <v>3014</v>
      </c>
      <c r="AM75" s="1" t="s">
        <v>3059</v>
      </c>
      <c r="AN75" s="1" t="s">
        <v>3012</v>
      </c>
      <c r="AS75" s="1" t="s">
        <v>3011</v>
      </c>
      <c r="AT75" s="1" t="s">
        <v>3011</v>
      </c>
      <c r="AY75" s="1" t="s">
        <v>3000</v>
      </c>
      <c r="AZ75" s="1" t="s">
        <v>3010</v>
      </c>
      <c r="BA75" s="1">
        <v>626592.08646036999</v>
      </c>
      <c r="BB75" s="1">
        <v>5480488.34056124</v>
      </c>
      <c r="BC75" s="1">
        <v>10</v>
      </c>
      <c r="BN75" s="1" t="s">
        <v>3009</v>
      </c>
      <c r="BO75" s="1" t="s">
        <v>4849</v>
      </c>
      <c r="BP75" s="1" t="s">
        <v>3421</v>
      </c>
      <c r="BQ75" s="1" t="s">
        <v>6135</v>
      </c>
      <c r="BR75" s="1" t="s">
        <v>3086</v>
      </c>
      <c r="BS75" s="1" t="s">
        <v>7112</v>
      </c>
      <c r="BT75" s="1" t="s">
        <v>7108</v>
      </c>
      <c r="BV75" s="1" t="s">
        <v>3002</v>
      </c>
      <c r="BW75" s="1" t="s">
        <v>1973</v>
      </c>
      <c r="BX75" s="1" t="s">
        <v>3058</v>
      </c>
      <c r="BY75" s="1" t="s">
        <v>3000</v>
      </c>
      <c r="CB75" s="1" t="s">
        <v>3057</v>
      </c>
      <c r="CC75" s="1" t="s">
        <v>3056</v>
      </c>
      <c r="CD75" s="1" t="s">
        <v>3055</v>
      </c>
      <c r="CO75" s="1" t="s">
        <v>2996</v>
      </c>
      <c r="CP75" s="1" t="s">
        <v>7148</v>
      </c>
      <c r="CX75" s="1" t="s">
        <v>7147</v>
      </c>
      <c r="CZ75" s="1" t="s">
        <v>2396</v>
      </c>
    </row>
    <row r="76" spans="1:104" x14ac:dyDescent="0.2">
      <c r="A76" s="1">
        <f t="shared" si="12"/>
        <v>1021407.86</v>
      </c>
      <c r="C76" s="1" t="str">
        <f t="shared" si="13"/>
        <v>RD</v>
      </c>
      <c r="D76" s="2" t="str">
        <f t="shared" si="14"/>
        <v>RD</v>
      </c>
      <c r="F76" s="1" t="str">
        <f>IF(_xlfn.SINGLE('~10 Other Crossings'!TypeCL)="WC","",_xlfn.CONCAT(UPPER(_xlfn.SINGLE(Description)),IF(ISBLANK(_xlfn.SINGLE(CrossingIdentifierDescription)),""," ["&amp;_xlfn.SINGLE(CrossingIdentifierDescription)&amp;"]")," (",_xlfn.SINGLE(PXID),")"))</f>
        <v>TRAIL (T4054.1)</v>
      </c>
      <c r="G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76" s="1" t="s">
        <v>7146</v>
      </c>
      <c r="N76" s="1">
        <v>1021407.86</v>
      </c>
      <c r="O76" s="1" t="s">
        <v>3028</v>
      </c>
      <c r="P76" s="1" t="s">
        <v>7145</v>
      </c>
      <c r="Q76" s="1" t="s">
        <v>7144</v>
      </c>
      <c r="R76" s="1" t="s">
        <v>3025</v>
      </c>
      <c r="S76" s="1" t="s">
        <v>3024</v>
      </c>
      <c r="T76" s="1" t="s">
        <v>3098</v>
      </c>
      <c r="U76" s="1" t="s">
        <v>3316</v>
      </c>
      <c r="V76" s="1" t="s">
        <v>3316</v>
      </c>
      <c r="W76" s="1" t="s">
        <v>3315</v>
      </c>
      <c r="Y76" s="1">
        <v>43537.962488425925</v>
      </c>
      <c r="Z76" s="1">
        <v>44645</v>
      </c>
      <c r="AA76" s="1">
        <v>401768</v>
      </c>
      <c r="AB76" s="1">
        <v>44648.866041666668</v>
      </c>
      <c r="AC76" s="1" t="s">
        <v>7143</v>
      </c>
      <c r="AD76" s="1" t="s">
        <v>3046</v>
      </c>
      <c r="AE76" s="1">
        <v>4054</v>
      </c>
      <c r="AF76" s="1">
        <v>1</v>
      </c>
      <c r="AH76" s="1" t="s">
        <v>3091</v>
      </c>
      <c r="AI76" s="1" t="s">
        <v>3016</v>
      </c>
      <c r="AJ76" s="1" t="s">
        <v>3091</v>
      </c>
      <c r="AK76" s="1" t="s">
        <v>3044</v>
      </c>
      <c r="AL76" s="1" t="s">
        <v>3014</v>
      </c>
      <c r="AM76" s="1" t="s">
        <v>737</v>
      </c>
      <c r="AX76" s="1" t="s">
        <v>7142</v>
      </c>
      <c r="AY76" s="1" t="s">
        <v>3000</v>
      </c>
      <c r="AZ76" s="1" t="s">
        <v>3010</v>
      </c>
      <c r="BA76" s="1">
        <v>626590.42820809002</v>
      </c>
      <c r="BB76" s="1">
        <v>5480477.6173075298</v>
      </c>
      <c r="BC76" s="1">
        <v>10</v>
      </c>
      <c r="BD76" s="1" t="s">
        <v>3087</v>
      </c>
      <c r="BE76" s="1">
        <v>1024.07</v>
      </c>
      <c r="BG76" s="1">
        <v>42250</v>
      </c>
      <c r="BN76" s="1" t="s">
        <v>3009</v>
      </c>
      <c r="BO76" s="1" t="s">
        <v>4849</v>
      </c>
      <c r="BP76" s="1" t="s">
        <v>3421</v>
      </c>
      <c r="BQ76" s="1" t="s">
        <v>6135</v>
      </c>
      <c r="BR76" s="1" t="s">
        <v>3086</v>
      </c>
      <c r="BS76" s="1" t="s">
        <v>7112</v>
      </c>
      <c r="BT76" s="1" t="s">
        <v>7108</v>
      </c>
      <c r="BV76" s="1" t="s">
        <v>3002</v>
      </c>
      <c r="BW76" s="1" t="s">
        <v>1986</v>
      </c>
      <c r="BX76" s="1" t="s">
        <v>3311</v>
      </c>
      <c r="BY76" s="1" t="s">
        <v>3000</v>
      </c>
      <c r="CB76" s="1" t="s">
        <v>3292</v>
      </c>
      <c r="CC76" s="1" t="s">
        <v>3291</v>
      </c>
      <c r="CD76" s="1" t="s">
        <v>3055</v>
      </c>
      <c r="CO76" s="1" t="s">
        <v>3122</v>
      </c>
      <c r="CP76" s="1" t="s">
        <v>7141</v>
      </c>
      <c r="CW76" s="1" t="s">
        <v>7140</v>
      </c>
      <c r="CX76" s="1" t="s">
        <v>7139</v>
      </c>
      <c r="CY76" s="1" t="s">
        <v>7138</v>
      </c>
      <c r="CZ76" s="1" t="s">
        <v>7128</v>
      </c>
    </row>
    <row r="77" spans="1:104" x14ac:dyDescent="0.2">
      <c r="A77" s="1">
        <f t="shared" si="12"/>
        <v>1021810.56</v>
      </c>
      <c r="C77" s="1" t="str">
        <f t="shared" si="13"/>
        <v>UC</v>
      </c>
      <c r="D77" s="2" t="str">
        <f t="shared" si="14"/>
        <v>UC</v>
      </c>
      <c r="F77" s="1" t="str">
        <f>IF(_xlfn.SINGLE('~10 Other Crossings'!TypeCL)="WC","",_xlfn.CONCAT(UPPER(_xlfn.SINGLE(Description)),IF(ISBLANK(_xlfn.SINGLE(CrossingIdentifierDescription)),""," ["&amp;_xlfn.SINGLE(CrossingIdentifierDescription)&amp;"]")," (",_xlfn.SINGLE(PXID),")"))</f>
        <v>TELUS U/G FIBRE OPTIC COMMUNICATIONS CABLE (U5465.0)</v>
      </c>
      <c r="G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77" s="1" t="s">
        <v>7137</v>
      </c>
      <c r="N77" s="1">
        <v>1021810.56</v>
      </c>
      <c r="O77" s="1" t="s">
        <v>3028</v>
      </c>
      <c r="P77" s="1" t="s">
        <v>7136</v>
      </c>
      <c r="Q77" s="1" t="s">
        <v>7135</v>
      </c>
      <c r="R77" s="1" t="s">
        <v>3025</v>
      </c>
      <c r="S77" s="1" t="s">
        <v>3024</v>
      </c>
      <c r="T77" s="1" t="s">
        <v>3098</v>
      </c>
      <c r="U77" s="1" t="s">
        <v>3826</v>
      </c>
      <c r="V77" s="1" t="s">
        <v>4443</v>
      </c>
      <c r="W77" s="1" t="s">
        <v>3107</v>
      </c>
      <c r="Y77" s="1">
        <v>43538.097951388889</v>
      </c>
      <c r="Z77" s="1">
        <v>44645</v>
      </c>
      <c r="AA77" s="1">
        <v>401768</v>
      </c>
      <c r="AB77" s="1">
        <v>44648.866041666668</v>
      </c>
      <c r="AC77" s="1" t="s">
        <v>7134</v>
      </c>
      <c r="AD77" s="1" t="s">
        <v>3061</v>
      </c>
      <c r="AE77" s="1">
        <v>5465</v>
      </c>
      <c r="AF77" s="1">
        <v>0</v>
      </c>
      <c r="AH77" s="1" t="s">
        <v>3091</v>
      </c>
      <c r="AI77" s="1" t="s">
        <v>3016</v>
      </c>
      <c r="AJ77" s="1" t="s">
        <v>3091</v>
      </c>
      <c r="AK77" s="1" t="s">
        <v>3015</v>
      </c>
      <c r="AL77" s="1" t="s">
        <v>3014</v>
      </c>
      <c r="AM77" s="1" t="s">
        <v>3823</v>
      </c>
      <c r="AN77" s="1" t="s">
        <v>3012</v>
      </c>
      <c r="AS77" s="1" t="s">
        <v>3011</v>
      </c>
      <c r="AT77" s="1" t="s">
        <v>3011</v>
      </c>
      <c r="AX77" s="1" t="s">
        <v>7133</v>
      </c>
      <c r="AY77" s="1" t="s">
        <v>3000</v>
      </c>
      <c r="AZ77" s="1" t="s">
        <v>3010</v>
      </c>
      <c r="BA77" s="1">
        <v>626476.16623799002</v>
      </c>
      <c r="BB77" s="1">
        <v>5480114.9017770197</v>
      </c>
      <c r="BC77" s="1">
        <v>10</v>
      </c>
      <c r="BD77" s="1" t="s">
        <v>3087</v>
      </c>
      <c r="BE77" s="1">
        <v>1021.89</v>
      </c>
      <c r="BG77" s="1">
        <v>42240</v>
      </c>
      <c r="BN77" s="1" t="s">
        <v>3009</v>
      </c>
      <c r="BO77" s="1" t="s">
        <v>4849</v>
      </c>
      <c r="BP77" s="1" t="s">
        <v>3421</v>
      </c>
      <c r="BQ77" s="1" t="s">
        <v>6135</v>
      </c>
      <c r="BR77" s="1" t="s">
        <v>3005</v>
      </c>
      <c r="BS77" s="1" t="s">
        <v>7112</v>
      </c>
      <c r="BT77" s="1" t="s">
        <v>7108</v>
      </c>
      <c r="BV77" s="1" t="s">
        <v>3002</v>
      </c>
      <c r="BW77" s="1" t="s">
        <v>1973</v>
      </c>
      <c r="BX77" s="1" t="s">
        <v>3058</v>
      </c>
      <c r="BY77" s="1" t="s">
        <v>3000</v>
      </c>
      <c r="CB77" s="1" t="s">
        <v>3057</v>
      </c>
      <c r="CC77" s="1" t="s">
        <v>3056</v>
      </c>
      <c r="CD77" s="1" t="s">
        <v>3055</v>
      </c>
      <c r="CO77" s="1" t="s">
        <v>2996</v>
      </c>
      <c r="CP77" s="1" t="s">
        <v>7132</v>
      </c>
      <c r="CW77" s="1" t="s">
        <v>7131</v>
      </c>
      <c r="CX77" s="1" t="s">
        <v>7130</v>
      </c>
      <c r="CY77" s="1" t="s">
        <v>7129</v>
      </c>
      <c r="CZ77" s="1" t="s">
        <v>2387</v>
      </c>
    </row>
    <row r="78" spans="1:104" x14ac:dyDescent="0.2">
      <c r="A78" s="1">
        <f t="shared" si="12"/>
        <v>1022259.46</v>
      </c>
      <c r="C78" s="1" t="str">
        <f t="shared" si="13"/>
        <v>RD</v>
      </c>
      <c r="D78" s="2" t="str">
        <f t="shared" si="14"/>
        <v>RD</v>
      </c>
      <c r="F78" s="1" t="str">
        <f>IF(_xlfn.SINGLE('~10 Other Crossings'!TypeCL)="WC","",_xlfn.CONCAT(UPPER(_xlfn.SINGLE(Description)),IF(ISBLANK(_xlfn.SINGLE(CrossingIdentifierDescription)),""," ["&amp;_xlfn.SINGLE(CrossingIdentifierDescription)&amp;"]")," (",_xlfn.SINGLE(PXID),")"))</f>
        <v>ROAD (T4936.0)</v>
      </c>
      <c r="G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78" s="1" t="s">
        <v>7128</v>
      </c>
      <c r="N78" s="1">
        <v>1022259.46</v>
      </c>
      <c r="O78" s="1" t="s">
        <v>3028</v>
      </c>
      <c r="P78" s="1" t="s">
        <v>7127</v>
      </c>
      <c r="Q78" s="1" t="s">
        <v>7126</v>
      </c>
      <c r="R78" s="1" t="s">
        <v>3025</v>
      </c>
      <c r="S78" s="1" t="s">
        <v>3024</v>
      </c>
      <c r="T78" s="1" t="s">
        <v>3098</v>
      </c>
      <c r="U78" s="1" t="s">
        <v>3045</v>
      </c>
      <c r="V78" s="1" t="s">
        <v>3045</v>
      </c>
      <c r="W78" s="1" t="s">
        <v>3315</v>
      </c>
      <c r="Y78" s="1">
        <v>43538.106192129628</v>
      </c>
      <c r="Z78" s="1">
        <v>44645</v>
      </c>
      <c r="AA78" s="1">
        <v>401768</v>
      </c>
      <c r="AB78" s="1">
        <v>44648.866041666668</v>
      </c>
      <c r="AC78" s="1" t="s">
        <v>7125</v>
      </c>
      <c r="AD78" s="1" t="s">
        <v>3046</v>
      </c>
      <c r="AE78" s="1">
        <v>4936</v>
      </c>
      <c r="AF78" s="1">
        <v>0</v>
      </c>
      <c r="AH78" s="1" t="s">
        <v>3091</v>
      </c>
      <c r="AI78" s="1" t="s">
        <v>3016</v>
      </c>
      <c r="AK78" s="1" t="s">
        <v>3044</v>
      </c>
      <c r="AL78" s="1" t="s">
        <v>3014</v>
      </c>
      <c r="AM78" s="1" t="s">
        <v>737</v>
      </c>
      <c r="AY78" s="1" t="s">
        <v>3000</v>
      </c>
      <c r="AZ78" s="1" t="s">
        <v>3010</v>
      </c>
      <c r="BA78" s="1">
        <v>626483.54213816999</v>
      </c>
      <c r="BB78" s="1">
        <v>5479733.5655477904</v>
      </c>
      <c r="BC78" s="1">
        <v>10</v>
      </c>
      <c r="BN78" s="1" t="s">
        <v>3009</v>
      </c>
      <c r="BO78" s="1" t="s">
        <v>4849</v>
      </c>
      <c r="BP78" s="1" t="s">
        <v>3421</v>
      </c>
      <c r="BQ78" s="1" t="s">
        <v>7093</v>
      </c>
      <c r="BR78" s="1" t="s">
        <v>3086</v>
      </c>
      <c r="BS78" s="1" t="s">
        <v>7112</v>
      </c>
      <c r="BT78" s="1" t="s">
        <v>7108</v>
      </c>
      <c r="BV78" s="1" t="s">
        <v>3002</v>
      </c>
      <c r="BW78" s="1" t="s">
        <v>1986</v>
      </c>
      <c r="BX78" s="1" t="s">
        <v>3311</v>
      </c>
      <c r="BY78" s="1" t="s">
        <v>3000</v>
      </c>
      <c r="CB78" s="1" t="s">
        <v>3292</v>
      </c>
      <c r="CC78" s="1" t="s">
        <v>3291</v>
      </c>
      <c r="CD78" s="1" t="s">
        <v>3055</v>
      </c>
      <c r="CO78" s="1" t="s">
        <v>3122</v>
      </c>
      <c r="CP78" s="1" t="s">
        <v>7124</v>
      </c>
      <c r="CW78" s="1" t="s">
        <v>7106</v>
      </c>
      <c r="CX78" s="1" t="s">
        <v>7105</v>
      </c>
      <c r="CY78" s="1" t="s">
        <v>7095</v>
      </c>
      <c r="CZ78" s="1" t="s">
        <v>2381</v>
      </c>
    </row>
    <row r="79" spans="1:104" x14ac:dyDescent="0.2">
      <c r="A79" s="1">
        <f t="shared" si="12"/>
        <v>1022360.65</v>
      </c>
      <c r="C79" s="1" t="str">
        <f t="shared" si="13"/>
        <v>RD</v>
      </c>
      <c r="D79" s="2" t="str">
        <f t="shared" si="14"/>
        <v>RD</v>
      </c>
      <c r="F79" s="1" t="str">
        <f>IF(_xlfn.SINGLE('~10 Other Crossings'!TypeCL)="WC","",_xlfn.CONCAT(UPPER(_xlfn.SINGLE(Description)),IF(ISBLANK(_xlfn.SINGLE(CrossingIdentifierDescription)),""," ["&amp;_xlfn.SINGLE(CrossingIdentifierDescription)&amp;"]")," (",_xlfn.SINGLE(PXID),")"))</f>
        <v>ROAD (T4911.0)</v>
      </c>
      <c r="G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79" s="1" t="s">
        <v>7123</v>
      </c>
      <c r="N79" s="1">
        <v>1022360.65</v>
      </c>
      <c r="O79" s="1" t="s">
        <v>3028</v>
      </c>
      <c r="P79" s="1" t="s">
        <v>7122</v>
      </c>
      <c r="Q79" s="1" t="s">
        <v>7121</v>
      </c>
      <c r="R79" s="1" t="s">
        <v>3025</v>
      </c>
      <c r="S79" s="1" t="s">
        <v>3024</v>
      </c>
      <c r="T79" s="1" t="s">
        <v>3098</v>
      </c>
      <c r="U79" s="1" t="s">
        <v>3045</v>
      </c>
      <c r="V79" s="1" t="s">
        <v>3045</v>
      </c>
      <c r="W79" s="1" t="s">
        <v>3315</v>
      </c>
      <c r="Y79" s="1">
        <v>44656.767696759256</v>
      </c>
      <c r="Z79" s="1">
        <v>44656.520775462966</v>
      </c>
      <c r="AA79" s="1">
        <v>401768</v>
      </c>
      <c r="AB79" s="1">
        <v>44656.890370370369</v>
      </c>
      <c r="AC79" s="1" t="s">
        <v>7120</v>
      </c>
      <c r="AD79" s="1" t="s">
        <v>3046</v>
      </c>
      <c r="AE79" s="1">
        <v>4911</v>
      </c>
      <c r="AF79" s="1">
        <v>0</v>
      </c>
      <c r="AH79" s="1" t="s">
        <v>3091</v>
      </c>
      <c r="AI79" s="1" t="s">
        <v>3016</v>
      </c>
      <c r="AK79" s="1" t="s">
        <v>3044</v>
      </c>
      <c r="AL79" s="1" t="s">
        <v>3014</v>
      </c>
      <c r="AM79" s="1" t="s">
        <v>737</v>
      </c>
      <c r="AY79" s="1" t="s">
        <v>3000</v>
      </c>
      <c r="AZ79" s="1" t="s">
        <v>3010</v>
      </c>
      <c r="BA79" s="1">
        <v>626490.98511789995</v>
      </c>
      <c r="BB79" s="1">
        <v>5479636.62724947</v>
      </c>
      <c r="BC79" s="1">
        <v>10</v>
      </c>
      <c r="BN79" s="1" t="s">
        <v>3009</v>
      </c>
      <c r="BO79" s="1" t="s">
        <v>4849</v>
      </c>
      <c r="BP79" s="1" t="s">
        <v>3421</v>
      </c>
      <c r="BQ79" s="1" t="s">
        <v>7093</v>
      </c>
      <c r="BR79" s="1" t="s">
        <v>3086</v>
      </c>
      <c r="BS79" s="1" t="s">
        <v>7112</v>
      </c>
      <c r="BT79" s="1" t="s">
        <v>7108</v>
      </c>
      <c r="BV79" s="1" t="s">
        <v>3002</v>
      </c>
      <c r="BW79" s="1" t="s">
        <v>1986</v>
      </c>
      <c r="BX79" s="1" t="s">
        <v>3311</v>
      </c>
      <c r="BY79" s="1" t="s">
        <v>3000</v>
      </c>
      <c r="CB79" s="1" t="s">
        <v>3292</v>
      </c>
      <c r="CC79" s="1" t="s">
        <v>3291</v>
      </c>
      <c r="CD79" s="1" t="s">
        <v>3055</v>
      </c>
      <c r="CO79" s="1" t="s">
        <v>3122</v>
      </c>
      <c r="CP79" s="1" t="s">
        <v>7119</v>
      </c>
      <c r="CW79" s="1" t="s">
        <v>7106</v>
      </c>
      <c r="CX79" s="1" t="s">
        <v>7105</v>
      </c>
      <c r="CY79" s="1" t="s">
        <v>7095</v>
      </c>
      <c r="CZ79" s="1" t="s">
        <v>2375</v>
      </c>
    </row>
    <row r="80" spans="1:104" x14ac:dyDescent="0.2">
      <c r="A80" s="1">
        <f t="shared" si="12"/>
        <v>1022502.35</v>
      </c>
      <c r="C80" s="1" t="str">
        <f t="shared" si="13"/>
        <v>RD</v>
      </c>
      <c r="D80" s="2" t="str">
        <f t="shared" si="14"/>
        <v>RD</v>
      </c>
      <c r="F80" s="1" t="str">
        <f>IF(_xlfn.SINGLE('~10 Other Crossings'!TypeCL)="WC","",_xlfn.CONCAT(UPPER(_xlfn.SINGLE(Description)),IF(ISBLANK(_xlfn.SINGLE(CrossingIdentifierDescription)),""," ["&amp;_xlfn.SINGLE(CrossingIdentifierDescription)&amp;"]")," (",_xlfn.SINGLE(PXID),")"))</f>
        <v>ROAD (T4699.0)</v>
      </c>
      <c r="G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80" s="1" t="s">
        <v>7118</v>
      </c>
      <c r="N80" s="1">
        <v>1022502.35</v>
      </c>
      <c r="O80" s="1" t="s">
        <v>3028</v>
      </c>
      <c r="P80" s="1" t="s">
        <v>7117</v>
      </c>
      <c r="Q80" s="1" t="s">
        <v>7116</v>
      </c>
      <c r="R80" s="1" t="s">
        <v>3025</v>
      </c>
      <c r="S80" s="1" t="s">
        <v>3024</v>
      </c>
      <c r="T80" s="1" t="s">
        <v>3098</v>
      </c>
      <c r="U80" s="1" t="s">
        <v>3045</v>
      </c>
      <c r="V80" s="1" t="s">
        <v>3045</v>
      </c>
      <c r="W80" s="1" t="s">
        <v>3315</v>
      </c>
      <c r="Y80" s="1">
        <v>43536.988981481481</v>
      </c>
      <c r="Z80" s="1">
        <v>44645</v>
      </c>
      <c r="AA80" s="1">
        <v>401768</v>
      </c>
      <c r="AB80" s="1">
        <v>44648.866030092591</v>
      </c>
      <c r="AC80" s="1" t="s">
        <v>7115</v>
      </c>
      <c r="AD80" s="1" t="s">
        <v>3046</v>
      </c>
      <c r="AE80" s="1">
        <v>4699</v>
      </c>
      <c r="AF80" s="1">
        <v>0</v>
      </c>
      <c r="AH80" s="1" t="s">
        <v>3091</v>
      </c>
      <c r="AI80" s="1" t="s">
        <v>3016</v>
      </c>
      <c r="AK80" s="1" t="s">
        <v>3044</v>
      </c>
      <c r="AL80" s="1" t="s">
        <v>3014</v>
      </c>
      <c r="AM80" s="1" t="s">
        <v>737</v>
      </c>
      <c r="AY80" s="1" t="s">
        <v>3000</v>
      </c>
      <c r="AZ80" s="1" t="s">
        <v>3010</v>
      </c>
      <c r="BA80" s="1">
        <v>626381.01591461</v>
      </c>
      <c r="BB80" s="1">
        <v>5479551.6640956299</v>
      </c>
      <c r="BC80" s="1">
        <v>10</v>
      </c>
      <c r="BN80" s="1" t="s">
        <v>3009</v>
      </c>
      <c r="BO80" s="1" t="s">
        <v>4849</v>
      </c>
      <c r="BP80" s="1" t="s">
        <v>3421</v>
      </c>
      <c r="BQ80" s="1" t="s">
        <v>7093</v>
      </c>
      <c r="BR80" s="1" t="s">
        <v>3086</v>
      </c>
      <c r="BS80" s="1" t="s">
        <v>7112</v>
      </c>
      <c r="BT80" s="1" t="s">
        <v>7108</v>
      </c>
      <c r="BV80" s="1" t="s">
        <v>3002</v>
      </c>
      <c r="BW80" s="1" t="s">
        <v>1986</v>
      </c>
      <c r="BX80" s="1" t="s">
        <v>3311</v>
      </c>
      <c r="BY80" s="1" t="s">
        <v>3000</v>
      </c>
      <c r="CB80" s="1" t="s">
        <v>3292</v>
      </c>
      <c r="CC80" s="1" t="s">
        <v>3291</v>
      </c>
      <c r="CD80" s="1" t="s">
        <v>3055</v>
      </c>
      <c r="CO80" s="1" t="s">
        <v>3122</v>
      </c>
      <c r="CP80" s="1" t="s">
        <v>7114</v>
      </c>
      <c r="CW80" s="1" t="s">
        <v>7106</v>
      </c>
      <c r="CX80" s="1" t="s">
        <v>7105</v>
      </c>
      <c r="CY80" s="1" t="s">
        <v>7095</v>
      </c>
      <c r="CZ80" s="1" t="s">
        <v>7113</v>
      </c>
    </row>
    <row r="81" spans="1:104" x14ac:dyDescent="0.2">
      <c r="A81" s="1">
        <f t="shared" si="12"/>
        <v>1022539.51</v>
      </c>
      <c r="C81" s="1" t="str">
        <f t="shared" si="13"/>
        <v>RD</v>
      </c>
      <c r="D81" s="2" t="str">
        <f t="shared" si="14"/>
        <v>RD</v>
      </c>
      <c r="F81" s="1" t="str">
        <f>IF(_xlfn.SINGLE('~10 Other Crossings'!TypeCL)="WC","",_xlfn.CONCAT(UPPER(_xlfn.SINGLE(Description)),IF(ISBLANK(_xlfn.SINGLE(CrossingIdentifierDescription)),""," ["&amp;_xlfn.SINGLE(CrossingIdentifierDescription)&amp;"]")," (",_xlfn.SINGLE(PXID),")"))</f>
        <v>ROAD (T4912.0)</v>
      </c>
      <c r="G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81" s="1" t="s">
        <v>7111</v>
      </c>
      <c r="N81" s="1">
        <v>1022539.51</v>
      </c>
      <c r="O81" s="1" t="s">
        <v>3028</v>
      </c>
      <c r="P81" s="1" t="s">
        <v>3635</v>
      </c>
      <c r="Q81" s="1" t="s">
        <v>3634</v>
      </c>
      <c r="R81" s="1" t="s">
        <v>3025</v>
      </c>
      <c r="S81" s="1" t="s">
        <v>3024</v>
      </c>
      <c r="T81" s="1" t="s">
        <v>3098</v>
      </c>
      <c r="U81" s="1" t="s">
        <v>3045</v>
      </c>
      <c r="V81" s="1" t="s">
        <v>3045</v>
      </c>
      <c r="W81" s="1" t="s">
        <v>3315</v>
      </c>
      <c r="Y81" s="1">
        <v>43538.107592592591</v>
      </c>
      <c r="Z81" s="1">
        <v>44645</v>
      </c>
      <c r="AA81" s="1">
        <v>401768</v>
      </c>
      <c r="AB81" s="1">
        <v>44648.866041666668</v>
      </c>
      <c r="AC81" s="1" t="s">
        <v>7110</v>
      </c>
      <c r="AD81" s="1" t="s">
        <v>3046</v>
      </c>
      <c r="AE81" s="1">
        <v>4912</v>
      </c>
      <c r="AF81" s="1">
        <v>0</v>
      </c>
      <c r="AH81" s="1" t="s">
        <v>3091</v>
      </c>
      <c r="AI81" s="1" t="s">
        <v>3016</v>
      </c>
      <c r="AK81" s="1" t="s">
        <v>3044</v>
      </c>
      <c r="AL81" s="1" t="s">
        <v>3014</v>
      </c>
      <c r="AM81" s="1" t="s">
        <v>737</v>
      </c>
      <c r="AY81" s="1" t="s">
        <v>3000</v>
      </c>
      <c r="AZ81" s="1" t="s">
        <v>3010</v>
      </c>
      <c r="BA81" s="1">
        <v>626351.03852486005</v>
      </c>
      <c r="BB81" s="1">
        <v>5479529.6771523701</v>
      </c>
      <c r="BC81" s="1">
        <v>10</v>
      </c>
      <c r="BN81" s="1" t="s">
        <v>3009</v>
      </c>
      <c r="BO81" s="1" t="s">
        <v>4849</v>
      </c>
      <c r="BP81" s="1" t="s">
        <v>3421</v>
      </c>
      <c r="BQ81" s="1" t="s">
        <v>7093</v>
      </c>
      <c r="BR81" s="1" t="s">
        <v>3086</v>
      </c>
      <c r="BS81" s="1" t="s">
        <v>7109</v>
      </c>
      <c r="BT81" s="1" t="s">
        <v>7108</v>
      </c>
      <c r="BV81" s="1" t="s">
        <v>3002</v>
      </c>
      <c r="BW81" s="1" t="s">
        <v>1986</v>
      </c>
      <c r="BX81" s="1" t="s">
        <v>3311</v>
      </c>
      <c r="BY81" s="1" t="s">
        <v>3000</v>
      </c>
      <c r="CB81" s="1" t="s">
        <v>3292</v>
      </c>
      <c r="CC81" s="1" t="s">
        <v>3291</v>
      </c>
      <c r="CD81" s="1" t="s">
        <v>3055</v>
      </c>
      <c r="CO81" s="1" t="s">
        <v>3122</v>
      </c>
      <c r="CP81" s="1" t="s">
        <v>7107</v>
      </c>
      <c r="CW81" s="1" t="s">
        <v>7106</v>
      </c>
      <c r="CX81" s="1" t="s">
        <v>7105</v>
      </c>
      <c r="CY81" s="1" t="s">
        <v>7095</v>
      </c>
      <c r="CZ81" s="1" t="s">
        <v>2365</v>
      </c>
    </row>
    <row r="82" spans="1:104" x14ac:dyDescent="0.2">
      <c r="A82" s="1">
        <f t="shared" si="12"/>
        <v>1022850</v>
      </c>
      <c r="C82" s="1" t="str">
        <f t="shared" si="13"/>
        <v>RD</v>
      </c>
      <c r="D82" s="2" t="str">
        <f t="shared" si="14"/>
        <v>RD</v>
      </c>
      <c r="F82" s="1" t="str">
        <f>IF(_xlfn.SINGLE('~10 Other Crossings'!TypeCL)="WC","",_xlfn.CONCAT(UPPER(_xlfn.SINGLE(Description)),IF(ISBLANK(_xlfn.SINGLE(CrossingIdentifierDescription)),""," ["&amp;_xlfn.SINGLE(CrossingIdentifierDescription)&amp;"]")," (",_xlfn.SINGLE(PXID),")"))</f>
        <v>ROAD (T4055.1)</v>
      </c>
      <c r="G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82" s="1" t="s">
        <v>7104</v>
      </c>
      <c r="N82" s="1" t="s">
        <v>7103</v>
      </c>
      <c r="O82" s="1" t="s">
        <v>3028</v>
      </c>
      <c r="P82" s="1" t="s">
        <v>7102</v>
      </c>
      <c r="Q82" s="1" t="s">
        <v>7101</v>
      </c>
      <c r="R82" s="1" t="s">
        <v>3025</v>
      </c>
      <c r="S82" s="1" t="s">
        <v>3024</v>
      </c>
      <c r="T82" s="1" t="s">
        <v>7094</v>
      </c>
      <c r="U82" s="1" t="s">
        <v>3045</v>
      </c>
      <c r="V82" s="1" t="s">
        <v>3045</v>
      </c>
      <c r="W82" s="1" t="s">
        <v>3315</v>
      </c>
      <c r="Y82" s="1">
        <v>44370.946793981479</v>
      </c>
      <c r="Z82" s="1">
        <v>44645</v>
      </c>
      <c r="AA82" s="1">
        <v>401768</v>
      </c>
      <c r="AB82" s="1">
        <v>44648.866087962961</v>
      </c>
      <c r="AC82" s="1" t="s">
        <v>7100</v>
      </c>
      <c r="AD82" s="1" t="s">
        <v>3046</v>
      </c>
      <c r="AE82" s="1">
        <v>4055</v>
      </c>
      <c r="AF82" s="1">
        <v>1</v>
      </c>
      <c r="AH82" s="1" t="s">
        <v>3091</v>
      </c>
      <c r="AI82" s="1" t="s">
        <v>3016</v>
      </c>
      <c r="AJ82" s="1" t="s">
        <v>3091</v>
      </c>
      <c r="AK82" s="1" t="s">
        <v>3044</v>
      </c>
      <c r="AL82" s="1" t="s">
        <v>3014</v>
      </c>
      <c r="AM82" s="1" t="s">
        <v>737</v>
      </c>
      <c r="AX82" s="1" t="s">
        <v>7099</v>
      </c>
      <c r="AY82" s="1" t="s">
        <v>3000</v>
      </c>
      <c r="AZ82" s="1" t="s">
        <v>3010</v>
      </c>
      <c r="BA82" s="1">
        <v>626130.16063633002</v>
      </c>
      <c r="BB82" s="1">
        <v>5479319.6782454597</v>
      </c>
      <c r="BC82" s="1">
        <v>10</v>
      </c>
      <c r="BD82" s="1" t="s">
        <v>3087</v>
      </c>
      <c r="BE82" s="1">
        <v>1025.3900000000001</v>
      </c>
      <c r="BG82" s="1">
        <v>42258</v>
      </c>
      <c r="BN82" s="1" t="s">
        <v>3009</v>
      </c>
      <c r="BO82" s="1" t="s">
        <v>4849</v>
      </c>
      <c r="BP82" s="1" t="s">
        <v>3421</v>
      </c>
      <c r="BQ82" s="1" t="s">
        <v>7093</v>
      </c>
      <c r="BR82" s="1" t="s">
        <v>3228</v>
      </c>
      <c r="BS82" s="1" t="s">
        <v>7092</v>
      </c>
      <c r="BT82" s="1" t="s">
        <v>7091</v>
      </c>
      <c r="BV82" s="1" t="s">
        <v>3002</v>
      </c>
      <c r="BW82" s="1" t="s">
        <v>1986</v>
      </c>
      <c r="BX82" s="1" t="s">
        <v>3311</v>
      </c>
      <c r="BY82" s="1" t="s">
        <v>3000</v>
      </c>
      <c r="CB82" s="1" t="s">
        <v>3292</v>
      </c>
      <c r="CC82" s="1" t="s">
        <v>3291</v>
      </c>
      <c r="CD82" s="1" t="s">
        <v>3055</v>
      </c>
      <c r="CO82" s="1" t="s">
        <v>3122</v>
      </c>
      <c r="CP82" s="1" t="s">
        <v>7098</v>
      </c>
      <c r="CW82" s="1" t="s">
        <v>7097</v>
      </c>
      <c r="CX82" s="1" t="s">
        <v>7096</v>
      </c>
      <c r="CY82" s="1" t="s">
        <v>7095</v>
      </c>
      <c r="CZ82" s="1" t="s">
        <v>7090</v>
      </c>
    </row>
    <row r="83" spans="1:104" x14ac:dyDescent="0.2">
      <c r="A83" s="1">
        <f t="shared" si="12"/>
        <v>1023796.74</v>
      </c>
      <c r="C83" s="1" t="str">
        <f t="shared" si="13"/>
        <v>RD</v>
      </c>
      <c r="D83" s="2" t="str">
        <f t="shared" si="14"/>
        <v>RD</v>
      </c>
      <c r="F83" s="1" t="str">
        <f>IF(_xlfn.SINGLE('~10 Other Crossings'!TypeCL)="WC","",_xlfn.CONCAT(UPPER(_xlfn.SINGLE(Description)),IF(ISBLANK(_xlfn.SINGLE(CrossingIdentifierDescription)),""," ["&amp;_xlfn.SINGLE(CrossingIdentifierDescription)&amp;"]")," (",_xlfn.SINGLE(PXID),")"))</f>
        <v>FSR 7004 01 [Forest Service Road] (T4056.2)</v>
      </c>
      <c r="G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83" s="1" t="s">
        <v>7090</v>
      </c>
      <c r="N83" s="1">
        <v>1023796.74</v>
      </c>
      <c r="O83" s="1" t="s">
        <v>3028</v>
      </c>
      <c r="P83" s="1" t="s">
        <v>7089</v>
      </c>
      <c r="Q83" s="1" t="s">
        <v>7088</v>
      </c>
      <c r="R83" s="1" t="s">
        <v>3025</v>
      </c>
      <c r="S83" s="1" t="s">
        <v>3024</v>
      </c>
      <c r="T83" s="1" t="s">
        <v>3098</v>
      </c>
      <c r="U83" s="1" t="s">
        <v>3045</v>
      </c>
      <c r="V83" s="1" t="s">
        <v>7087</v>
      </c>
      <c r="W83" s="1" t="s">
        <v>7086</v>
      </c>
      <c r="Y83" s="1">
        <v>43536.149675925924</v>
      </c>
      <c r="Z83" s="1">
        <v>44645</v>
      </c>
      <c r="AA83" s="1">
        <v>401768</v>
      </c>
      <c r="AB83" s="1">
        <v>44648.866030092591</v>
      </c>
      <c r="AC83" s="1" t="s">
        <v>7085</v>
      </c>
      <c r="AD83" s="1" t="s">
        <v>3046</v>
      </c>
      <c r="AE83" s="1">
        <v>4056</v>
      </c>
      <c r="AF83" s="1">
        <v>2</v>
      </c>
      <c r="AG83" s="1" t="s">
        <v>4255</v>
      </c>
      <c r="AH83" s="1" t="s">
        <v>3091</v>
      </c>
      <c r="AI83" s="1" t="s">
        <v>3016</v>
      </c>
      <c r="AJ83" s="1" t="s">
        <v>3091</v>
      </c>
      <c r="AK83" s="1" t="s">
        <v>3044</v>
      </c>
      <c r="AL83" s="1" t="s">
        <v>3014</v>
      </c>
      <c r="AM83" s="1" t="s">
        <v>737</v>
      </c>
      <c r="AX83" s="1" t="s">
        <v>7084</v>
      </c>
      <c r="AY83" s="1" t="s">
        <v>3000</v>
      </c>
      <c r="AZ83" s="1" t="s">
        <v>3010</v>
      </c>
      <c r="BA83" s="1">
        <v>625519.00823507004</v>
      </c>
      <c r="BB83" s="1">
        <v>5478607.8941862304</v>
      </c>
      <c r="BC83" s="1">
        <v>10</v>
      </c>
      <c r="BD83" s="1" t="s">
        <v>3087</v>
      </c>
      <c r="BE83" s="1">
        <v>1026.3399999999999</v>
      </c>
      <c r="BG83" s="1">
        <v>42244</v>
      </c>
      <c r="BN83" s="1" t="s">
        <v>3009</v>
      </c>
      <c r="BO83" s="1" t="s">
        <v>4849</v>
      </c>
      <c r="BP83" s="1" t="s">
        <v>3421</v>
      </c>
      <c r="BQ83" s="1" t="s">
        <v>4370</v>
      </c>
      <c r="BR83" s="1" t="s">
        <v>3086</v>
      </c>
      <c r="BS83" s="1" t="s">
        <v>7037</v>
      </c>
      <c r="BT83" s="1" t="s">
        <v>7036</v>
      </c>
      <c r="BV83" s="1" t="s">
        <v>3002</v>
      </c>
      <c r="BW83" s="1" t="s">
        <v>2036</v>
      </c>
      <c r="BX83" s="1" t="s">
        <v>4252</v>
      </c>
      <c r="BY83" s="1" t="s">
        <v>3000</v>
      </c>
      <c r="CB83" s="1" t="s">
        <v>4251</v>
      </c>
      <c r="CC83" s="1" t="s">
        <v>4250</v>
      </c>
      <c r="CD83" s="1" t="s">
        <v>2997</v>
      </c>
      <c r="CO83" s="1" t="s">
        <v>3122</v>
      </c>
      <c r="CP83" s="1" t="s">
        <v>7083</v>
      </c>
      <c r="CW83" s="1" t="s">
        <v>7082</v>
      </c>
      <c r="CX83" s="1" t="s">
        <v>7081</v>
      </c>
      <c r="CY83" s="1" t="s">
        <v>6986</v>
      </c>
      <c r="CZ83" s="1" t="s">
        <v>7080</v>
      </c>
    </row>
    <row r="84" spans="1:104" x14ac:dyDescent="0.2">
      <c r="A84" s="1">
        <f t="shared" si="12"/>
        <v>1024074</v>
      </c>
      <c r="C84" s="1" t="str">
        <f t="shared" si="13"/>
        <v>RD</v>
      </c>
      <c r="D84" s="2" t="str">
        <f t="shared" si="14"/>
        <v>RD</v>
      </c>
      <c r="F84" s="1" t="str">
        <f>IF(_xlfn.SINGLE('~10 Other Crossings'!TypeCL)="WC","",_xlfn.CONCAT(UPPER(_xlfn.SINGLE(Description)),IF(ISBLANK(_xlfn.SINGLE(CrossingIdentifierDescription)),""," ["&amp;_xlfn.SINGLE(CrossingIdentifierDescription)&amp;"]")," (",_xlfn.SINGLE(PXID),")"))</f>
        <v>DIRT ROAD [UNDEVELOPED] (T4057.2)</v>
      </c>
      <c r="G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4" s="1" t="s">
        <v>7079</v>
      </c>
      <c r="N84" s="1" t="s">
        <v>7078</v>
      </c>
      <c r="O84" s="1" t="s">
        <v>3028</v>
      </c>
      <c r="P84" s="1" t="s">
        <v>7077</v>
      </c>
      <c r="Q84" s="1" t="s">
        <v>7076</v>
      </c>
      <c r="R84" s="1" t="s">
        <v>3025</v>
      </c>
      <c r="S84" s="1" t="s">
        <v>3024</v>
      </c>
      <c r="T84" s="1" t="s">
        <v>7001</v>
      </c>
      <c r="U84" s="1" t="s">
        <v>3045</v>
      </c>
      <c r="V84" s="1" t="s">
        <v>7075</v>
      </c>
      <c r="W84" s="1" t="s">
        <v>3315</v>
      </c>
      <c r="Y84" s="1">
        <v>44379.732511574075</v>
      </c>
      <c r="Z84" s="1">
        <v>44645</v>
      </c>
      <c r="AA84" s="1">
        <v>401768</v>
      </c>
      <c r="AB84" s="1">
        <v>44648.866087962961</v>
      </c>
      <c r="AC84" s="1" t="s">
        <v>7074</v>
      </c>
      <c r="AD84" s="1" t="s">
        <v>3046</v>
      </c>
      <c r="AE84" s="1">
        <v>4057</v>
      </c>
      <c r="AF84" s="1">
        <v>2</v>
      </c>
      <c r="AG84" s="1" t="s">
        <v>7073</v>
      </c>
      <c r="AH84" s="1" t="s">
        <v>3091</v>
      </c>
      <c r="AI84" s="1" t="s">
        <v>3016</v>
      </c>
      <c r="AJ84" s="1" t="s">
        <v>3091</v>
      </c>
      <c r="AK84" s="1" t="s">
        <v>3044</v>
      </c>
      <c r="AL84" s="1" t="s">
        <v>3014</v>
      </c>
      <c r="AM84" s="1" t="s">
        <v>737</v>
      </c>
      <c r="AX84" s="1" t="s">
        <v>7072</v>
      </c>
      <c r="AY84" s="1" t="s">
        <v>3088</v>
      </c>
      <c r="AZ84" s="1" t="s">
        <v>3010</v>
      </c>
      <c r="BA84" s="1">
        <v>625312.38003119</v>
      </c>
      <c r="BB84" s="1">
        <v>5478424.2399908099</v>
      </c>
      <c r="BC84" s="1">
        <v>10</v>
      </c>
      <c r="BD84" s="1" t="s">
        <v>3087</v>
      </c>
      <c r="BE84" s="1">
        <v>1026.69</v>
      </c>
      <c r="BG84" s="1">
        <v>42245</v>
      </c>
      <c r="BN84" s="1" t="s">
        <v>3009</v>
      </c>
      <c r="BO84" s="1" t="s">
        <v>4849</v>
      </c>
      <c r="BP84" s="1" t="s">
        <v>3421</v>
      </c>
      <c r="BQ84" s="1" t="s">
        <v>4370</v>
      </c>
      <c r="BR84" s="1" t="s">
        <v>3228</v>
      </c>
      <c r="BS84" s="1" t="s">
        <v>7037</v>
      </c>
      <c r="BT84" s="1" t="s">
        <v>7036</v>
      </c>
      <c r="BV84" s="1" t="s">
        <v>3002</v>
      </c>
      <c r="BX84" s="1" t="s">
        <v>5672</v>
      </c>
      <c r="BY84" s="1" t="s">
        <v>3000</v>
      </c>
      <c r="CB84" s="1" t="s">
        <v>7035</v>
      </c>
      <c r="CC84" s="1" t="s">
        <v>7034</v>
      </c>
      <c r="CD84" s="1" t="s">
        <v>2997</v>
      </c>
      <c r="CO84" s="1" t="s">
        <v>3122</v>
      </c>
      <c r="CP84" s="1" t="s">
        <v>7071</v>
      </c>
      <c r="CW84" s="1" t="s">
        <v>7070</v>
      </c>
      <c r="CX84" s="1" t="s">
        <v>7069</v>
      </c>
      <c r="CY84" s="1" t="s">
        <v>6986</v>
      </c>
      <c r="CZ84" s="1" t="s">
        <v>7012</v>
      </c>
    </row>
    <row r="85" spans="1:104" x14ac:dyDescent="0.2">
      <c r="A85" s="1">
        <f t="shared" si="12"/>
        <v>1024106</v>
      </c>
      <c r="C85" s="1" t="str">
        <f t="shared" si="13"/>
        <v>UN</v>
      </c>
      <c r="D85" s="2" t="str">
        <f t="shared" si="14"/>
        <v>UN</v>
      </c>
      <c r="F85" s="1" t="str">
        <f>IF(_xlfn.SINGLE('~10 Other Crossings'!TypeCL)="WC","",_xlfn.CONCAT(UPPER(_xlfn.SINGLE(Description)),IF(ISBLANK(_xlfn.SINGLE(CrossingIdentifierDescription)),""," ["&amp;_xlfn.SINGLE(CrossingIdentifierDescription)&amp;"]")," (",_xlfn.SINGLE(PXID),")"))</f>
        <v>NPS 36 SPECTRA ENERGY TRANSMISSION BURIED PIPE [FOREIGN PIPELINE] (P4042.0)</v>
      </c>
      <c r="G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5" s="1" t="s">
        <v>7068</v>
      </c>
      <c r="N85" s="1" t="s">
        <v>7067</v>
      </c>
      <c r="O85" s="1" t="s">
        <v>3028</v>
      </c>
      <c r="P85" s="1" t="s">
        <v>7066</v>
      </c>
      <c r="Q85" s="1" t="s">
        <v>7065</v>
      </c>
      <c r="R85" s="1" t="s">
        <v>3025</v>
      </c>
      <c r="S85" s="1" t="s">
        <v>3024</v>
      </c>
      <c r="T85" s="1" t="s">
        <v>7001</v>
      </c>
      <c r="U85" s="1" t="s">
        <v>3022</v>
      </c>
      <c r="V85" s="1" t="s">
        <v>5691</v>
      </c>
      <c r="W85" s="1" t="s">
        <v>5683</v>
      </c>
      <c r="X85" s="1" t="s">
        <v>7056</v>
      </c>
      <c r="Y85" s="1">
        <v>44379.732511574075</v>
      </c>
      <c r="Z85" s="1">
        <v>44645</v>
      </c>
      <c r="AA85" s="1">
        <v>401768</v>
      </c>
      <c r="AB85" s="1">
        <v>44648.866087962961</v>
      </c>
      <c r="AC85" s="1" t="s">
        <v>7064</v>
      </c>
      <c r="AD85" s="1" t="s">
        <v>3018</v>
      </c>
      <c r="AE85" s="1">
        <v>4042</v>
      </c>
      <c r="AF85" s="1">
        <v>0</v>
      </c>
      <c r="AG85" s="1" t="s">
        <v>6372</v>
      </c>
      <c r="AI85" s="1" t="s">
        <v>3092</v>
      </c>
      <c r="AK85" s="1" t="s">
        <v>3015</v>
      </c>
      <c r="AL85" s="1" t="s">
        <v>3014</v>
      </c>
      <c r="AM85" s="1" t="s">
        <v>3071</v>
      </c>
      <c r="AN85" s="1" t="s">
        <v>7063</v>
      </c>
      <c r="AS85" s="1" t="s">
        <v>3011</v>
      </c>
      <c r="AT85" s="1" t="s">
        <v>3011</v>
      </c>
      <c r="AY85" s="1" t="s">
        <v>3088</v>
      </c>
      <c r="AZ85" s="1" t="s">
        <v>3010</v>
      </c>
      <c r="BA85" s="1">
        <v>625283.39999353001</v>
      </c>
      <c r="BB85" s="1">
        <v>5478411.00000796</v>
      </c>
      <c r="BC85" s="1">
        <v>10</v>
      </c>
      <c r="BN85" s="1" t="s">
        <v>3009</v>
      </c>
      <c r="BO85" s="1" t="s">
        <v>4849</v>
      </c>
      <c r="BP85" s="1" t="s">
        <v>3421</v>
      </c>
      <c r="BQ85" s="1" t="s">
        <v>4370</v>
      </c>
      <c r="BR85" s="1" t="s">
        <v>1621</v>
      </c>
      <c r="BS85" s="1" t="s">
        <v>7037</v>
      </c>
      <c r="BT85" s="1" t="s">
        <v>7036</v>
      </c>
      <c r="BV85" s="1" t="s">
        <v>3002</v>
      </c>
      <c r="BX85" s="1" t="s">
        <v>5672</v>
      </c>
      <c r="BY85" s="1" t="s">
        <v>3000</v>
      </c>
      <c r="CB85" s="1" t="s">
        <v>7035</v>
      </c>
      <c r="CC85" s="1" t="s">
        <v>7034</v>
      </c>
      <c r="CD85" s="1" t="s">
        <v>2997</v>
      </c>
      <c r="CO85" s="1" t="s">
        <v>2996</v>
      </c>
      <c r="CP85" s="1" t="s">
        <v>7062</v>
      </c>
      <c r="CX85" s="1" t="s">
        <v>7052</v>
      </c>
      <c r="CY85" s="1" t="s">
        <v>6986</v>
      </c>
      <c r="CZ85" s="1" t="s">
        <v>7061</v>
      </c>
    </row>
    <row r="86" spans="1:104" x14ac:dyDescent="0.2">
      <c r="A86" s="1">
        <f t="shared" si="12"/>
        <v>1024111</v>
      </c>
      <c r="C86" s="1" t="str">
        <f t="shared" si="13"/>
        <v>UN</v>
      </c>
      <c r="D86" s="2" t="str">
        <f t="shared" si="14"/>
        <v>UN</v>
      </c>
      <c r="F86" s="1" t="str">
        <f>IF(_xlfn.SINGLE('~10 Other Crossings'!TypeCL)="WC","",_xlfn.CONCAT(UPPER(_xlfn.SINGLE(Description)),IF(ISBLANK(_xlfn.SINGLE(CrossingIdentifierDescription)),""," ["&amp;_xlfn.SINGLE(CrossingIdentifierDescription)&amp;"]")," (",_xlfn.SINGLE(PXID),")"))</f>
        <v>NPS 30 SPECTRA ENERGY TRANSMISSION BURIED PIPE [FOREIGN PIPELINE] (P4005.0)</v>
      </c>
      <c r="G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6" s="1" t="s">
        <v>7060</v>
      </c>
      <c r="N86" s="1" t="s">
        <v>7059</v>
      </c>
      <c r="O86" s="1" t="s">
        <v>3028</v>
      </c>
      <c r="P86" s="1" t="s">
        <v>7058</v>
      </c>
      <c r="Q86" s="1" t="s">
        <v>7057</v>
      </c>
      <c r="R86" s="1" t="s">
        <v>3025</v>
      </c>
      <c r="S86" s="1" t="s">
        <v>3024</v>
      </c>
      <c r="T86" s="1" t="s">
        <v>7001</v>
      </c>
      <c r="U86" s="1" t="s">
        <v>3022</v>
      </c>
      <c r="V86" s="1" t="s">
        <v>5684</v>
      </c>
      <c r="W86" s="1" t="s">
        <v>5683</v>
      </c>
      <c r="X86" s="1" t="s">
        <v>7056</v>
      </c>
      <c r="Y86" s="1">
        <v>44379.732511574075</v>
      </c>
      <c r="Z86" s="1">
        <v>44645</v>
      </c>
      <c r="AA86" s="1">
        <v>401768</v>
      </c>
      <c r="AB86" s="1">
        <v>44648.866087962961</v>
      </c>
      <c r="AC86" s="1" t="s">
        <v>7055</v>
      </c>
      <c r="AD86" s="1" t="s">
        <v>3018</v>
      </c>
      <c r="AE86" s="1">
        <v>4005</v>
      </c>
      <c r="AF86" s="1">
        <v>0</v>
      </c>
      <c r="AG86" s="1" t="s">
        <v>6372</v>
      </c>
      <c r="AI86" s="1" t="s">
        <v>3092</v>
      </c>
      <c r="AK86" s="1" t="s">
        <v>3015</v>
      </c>
      <c r="AL86" s="1" t="s">
        <v>3014</v>
      </c>
      <c r="AM86" s="1" t="s">
        <v>3071</v>
      </c>
      <c r="AN86" s="1" t="s">
        <v>7054</v>
      </c>
      <c r="AS86" s="1" t="s">
        <v>3011</v>
      </c>
      <c r="AT86" s="1" t="s">
        <v>3011</v>
      </c>
      <c r="AY86" s="1" t="s">
        <v>3088</v>
      </c>
      <c r="AZ86" s="1" t="s">
        <v>3010</v>
      </c>
      <c r="BA86" s="1">
        <v>625278.49996805994</v>
      </c>
      <c r="BB86" s="1">
        <v>5478408.6999941701</v>
      </c>
      <c r="BC86" s="1">
        <v>10</v>
      </c>
      <c r="BN86" s="1" t="s">
        <v>3009</v>
      </c>
      <c r="BO86" s="1" t="s">
        <v>4849</v>
      </c>
      <c r="BP86" s="1" t="s">
        <v>3421</v>
      </c>
      <c r="BQ86" s="1" t="s">
        <v>4370</v>
      </c>
      <c r="BR86" s="1" t="s">
        <v>1621</v>
      </c>
      <c r="BS86" s="1" t="s">
        <v>7037</v>
      </c>
      <c r="BT86" s="1" t="s">
        <v>7036</v>
      </c>
      <c r="BV86" s="1" t="s">
        <v>3002</v>
      </c>
      <c r="BX86" s="1" t="s">
        <v>5672</v>
      </c>
      <c r="BY86" s="1" t="s">
        <v>3000</v>
      </c>
      <c r="CB86" s="1" t="s">
        <v>7035</v>
      </c>
      <c r="CC86" s="1" t="s">
        <v>7034</v>
      </c>
      <c r="CD86" s="1" t="s">
        <v>2997</v>
      </c>
      <c r="CO86" s="1" t="s">
        <v>2996</v>
      </c>
      <c r="CP86" s="1" t="s">
        <v>7053</v>
      </c>
      <c r="CX86" s="1" t="s">
        <v>7052</v>
      </c>
      <c r="CY86" s="1" t="s">
        <v>6986</v>
      </c>
      <c r="CZ86" s="1" t="s">
        <v>6990</v>
      </c>
    </row>
    <row r="87" spans="1:104" x14ac:dyDescent="0.2">
      <c r="A87" s="1">
        <f t="shared" si="12"/>
        <v>1024163</v>
      </c>
      <c r="C87" s="1" t="str">
        <f t="shared" si="13"/>
        <v>GT</v>
      </c>
      <c r="D87" s="2" t="str">
        <f t="shared" si="14"/>
        <v>GT</v>
      </c>
      <c r="F87" s="1" t="str">
        <f>IF(_xlfn.SINGLE('~10 Other Crossings'!TypeCL)="WC","",_xlfn.CONCAT(UPPER(_xlfn.SINGLE(Description)),IF(ISBLANK(_xlfn.SINGLE(CrossingIdentifierDescription)),""," ["&amp;_xlfn.SINGLE(CrossingIdentifierDescription)&amp;"]")," (",_xlfn.SINGLE(PXID),")"))</f>
        <v>NPS 36 SPECTRA ENERGY TRANSMISSION BURIED PIPE [TRANSMISSION] (P3556.1)</v>
      </c>
      <c r="G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7" s="1" t="s">
        <v>7051</v>
      </c>
      <c r="N87" s="1" t="s">
        <v>7050</v>
      </c>
      <c r="O87" s="1" t="s">
        <v>3028</v>
      </c>
      <c r="P87" s="1" t="s">
        <v>7049</v>
      </c>
      <c r="Q87" s="1" t="s">
        <v>7048</v>
      </c>
      <c r="R87" s="1" t="s">
        <v>3025</v>
      </c>
      <c r="S87" s="1" t="s">
        <v>3024</v>
      </c>
      <c r="T87" s="1" t="s">
        <v>7001</v>
      </c>
      <c r="U87" s="1" t="s">
        <v>3022</v>
      </c>
      <c r="V87" s="1" t="s">
        <v>5691</v>
      </c>
      <c r="W87" s="1" t="s">
        <v>5683</v>
      </c>
      <c r="Y87" s="1">
        <v>44379.708749999998</v>
      </c>
      <c r="Z87" s="1">
        <v>44645</v>
      </c>
      <c r="AA87" s="1">
        <v>401768</v>
      </c>
      <c r="AB87" s="1">
        <v>44648.866087962961</v>
      </c>
      <c r="AC87" s="1" t="s">
        <v>7047</v>
      </c>
      <c r="AD87" s="1" t="s">
        <v>3018</v>
      </c>
      <c r="AE87" s="1">
        <v>3556</v>
      </c>
      <c r="AF87" s="1">
        <v>1</v>
      </c>
      <c r="AG87" s="1" t="s">
        <v>3282</v>
      </c>
      <c r="AH87" s="1" t="s">
        <v>3091</v>
      </c>
      <c r="AI87" s="1" t="s">
        <v>3016</v>
      </c>
      <c r="AJ87" s="1" t="s">
        <v>3091</v>
      </c>
      <c r="AK87" s="1" t="s">
        <v>3015</v>
      </c>
      <c r="AL87" s="1" t="s">
        <v>3014</v>
      </c>
      <c r="AM87" s="1" t="s">
        <v>5681</v>
      </c>
      <c r="AN87" s="1" t="s">
        <v>7046</v>
      </c>
      <c r="AP87" s="1">
        <v>74</v>
      </c>
      <c r="AR87" s="1">
        <v>914</v>
      </c>
      <c r="AS87" s="1" t="s">
        <v>3011</v>
      </c>
      <c r="AT87" s="1" t="s">
        <v>3011</v>
      </c>
      <c r="AX87" s="1" t="s">
        <v>7045</v>
      </c>
      <c r="AY87" s="1" t="s">
        <v>3088</v>
      </c>
      <c r="AZ87" s="1" t="s">
        <v>3010</v>
      </c>
      <c r="BA87" s="1">
        <v>625232</v>
      </c>
      <c r="BB87" s="1">
        <v>5478387.5</v>
      </c>
      <c r="BC87" s="1">
        <v>10</v>
      </c>
      <c r="BD87" s="1" t="s">
        <v>3087</v>
      </c>
      <c r="BE87" s="1">
        <v>1026.7</v>
      </c>
      <c r="BG87" s="1">
        <v>42245</v>
      </c>
      <c r="BN87" s="1" t="s">
        <v>3009</v>
      </c>
      <c r="BO87" s="1" t="s">
        <v>4849</v>
      </c>
      <c r="BP87" s="1" t="s">
        <v>3421</v>
      </c>
      <c r="BQ87" s="1" t="s">
        <v>4370</v>
      </c>
      <c r="BR87" s="1" t="s">
        <v>3228</v>
      </c>
      <c r="BS87" s="1" t="s">
        <v>7037</v>
      </c>
      <c r="BT87" s="1" t="s">
        <v>7036</v>
      </c>
      <c r="BV87" s="1" t="s">
        <v>3002</v>
      </c>
      <c r="BX87" s="1" t="s">
        <v>5672</v>
      </c>
      <c r="BY87" s="1" t="s">
        <v>3088</v>
      </c>
      <c r="CB87" s="1" t="s">
        <v>7035</v>
      </c>
      <c r="CC87" s="1" t="s">
        <v>7034</v>
      </c>
      <c r="CD87" s="1" t="s">
        <v>2997</v>
      </c>
      <c r="CO87" s="1" t="s">
        <v>2996</v>
      </c>
      <c r="CP87" s="1" t="s">
        <v>7044</v>
      </c>
      <c r="CX87" s="1" t="s">
        <v>7032</v>
      </c>
      <c r="CY87" s="1" t="s">
        <v>6986</v>
      </c>
      <c r="CZ87" s="1" t="s">
        <v>2348</v>
      </c>
    </row>
    <row r="88" spans="1:104" x14ac:dyDescent="0.2">
      <c r="A88" s="1">
        <f t="shared" si="12"/>
        <v>1024184</v>
      </c>
      <c r="C88" s="1" t="str">
        <f t="shared" si="13"/>
        <v>GT</v>
      </c>
      <c r="D88" s="2" t="str">
        <f t="shared" si="14"/>
        <v>GT</v>
      </c>
      <c r="F88" s="1" t="str">
        <f>IF(_xlfn.SINGLE('~10 Other Crossings'!TypeCL)="WC","",_xlfn.CONCAT(UPPER(_xlfn.SINGLE(Description)),IF(ISBLANK(_xlfn.SINGLE(CrossingIdentifierDescription)),""," ["&amp;_xlfn.SINGLE(CrossingIdentifierDescription)&amp;"]")," (",_xlfn.SINGLE(PXID),")"))</f>
        <v>NPS 30 SPECTRA ENERGY TRANSMISSION BURIED PIPE [TRANSMISSION] (P3557.1)</v>
      </c>
      <c r="G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01-13283-M002-XU0317501</v>
      </c>
      <c r="M88" s="1" t="s">
        <v>7043</v>
      </c>
      <c r="N88" s="1" t="s">
        <v>7042</v>
      </c>
      <c r="O88" s="1" t="s">
        <v>3028</v>
      </c>
      <c r="P88" s="1" t="s">
        <v>7041</v>
      </c>
      <c r="Q88" s="1" t="s">
        <v>7040</v>
      </c>
      <c r="R88" s="1" t="s">
        <v>3025</v>
      </c>
      <c r="S88" s="1" t="s">
        <v>3024</v>
      </c>
      <c r="T88" s="1" t="s">
        <v>7001</v>
      </c>
      <c r="U88" s="1" t="s">
        <v>3022</v>
      </c>
      <c r="V88" s="1" t="s">
        <v>5684</v>
      </c>
      <c r="W88" s="1" t="s">
        <v>5683</v>
      </c>
      <c r="Y88" s="1">
        <v>44379.708749999998</v>
      </c>
      <c r="Z88" s="1">
        <v>44645</v>
      </c>
      <c r="AA88" s="1">
        <v>401768</v>
      </c>
      <c r="AB88" s="1">
        <v>44648.866087962961</v>
      </c>
      <c r="AC88" s="1" t="s">
        <v>7039</v>
      </c>
      <c r="AD88" s="1" t="s">
        <v>3018</v>
      </c>
      <c r="AE88" s="1">
        <v>3557</v>
      </c>
      <c r="AF88" s="1">
        <v>1</v>
      </c>
      <c r="AG88" s="1" t="s">
        <v>3282</v>
      </c>
      <c r="AH88" s="1" t="s">
        <v>3091</v>
      </c>
      <c r="AI88" s="1" t="s">
        <v>3016</v>
      </c>
      <c r="AJ88" s="1" t="s">
        <v>3091</v>
      </c>
      <c r="AK88" s="1" t="s">
        <v>3015</v>
      </c>
      <c r="AL88" s="1" t="s">
        <v>3014</v>
      </c>
      <c r="AM88" s="1" t="s">
        <v>5681</v>
      </c>
      <c r="AN88" s="1" t="s">
        <v>4917</v>
      </c>
      <c r="AP88" s="1">
        <v>76</v>
      </c>
      <c r="AR88" s="1">
        <v>762</v>
      </c>
      <c r="AS88" s="1" t="s">
        <v>3011</v>
      </c>
      <c r="AT88" s="1" t="s">
        <v>3011</v>
      </c>
      <c r="AX88" s="1" t="s">
        <v>7038</v>
      </c>
      <c r="AY88" s="1" t="s">
        <v>3088</v>
      </c>
      <c r="AZ88" s="1" t="s">
        <v>3010</v>
      </c>
      <c r="BA88" s="1">
        <v>625212.19999999995</v>
      </c>
      <c r="BB88" s="1">
        <v>5478378.4000000004</v>
      </c>
      <c r="BC88" s="1">
        <v>10</v>
      </c>
      <c r="BD88" s="1" t="s">
        <v>3087</v>
      </c>
      <c r="BE88" s="1">
        <v>1026.71</v>
      </c>
      <c r="BG88" s="1">
        <v>41947</v>
      </c>
      <c r="BN88" s="1" t="s">
        <v>3009</v>
      </c>
      <c r="BO88" s="1" t="s">
        <v>4849</v>
      </c>
      <c r="BP88" s="1" t="s">
        <v>3421</v>
      </c>
      <c r="BQ88" s="1" t="s">
        <v>4370</v>
      </c>
      <c r="BR88" s="1" t="s">
        <v>3228</v>
      </c>
      <c r="BS88" s="1" t="s">
        <v>7037</v>
      </c>
      <c r="BT88" s="1" t="s">
        <v>7036</v>
      </c>
      <c r="BV88" s="1" t="s">
        <v>3002</v>
      </c>
      <c r="BX88" s="1" t="s">
        <v>5672</v>
      </c>
      <c r="BY88" s="1" t="s">
        <v>3000</v>
      </c>
      <c r="CB88" s="1" t="s">
        <v>7035</v>
      </c>
      <c r="CC88" s="1" t="s">
        <v>7034</v>
      </c>
      <c r="CD88" s="1" t="s">
        <v>2997</v>
      </c>
      <c r="CO88" s="1" t="s">
        <v>2996</v>
      </c>
      <c r="CP88" s="1" t="s">
        <v>7033</v>
      </c>
      <c r="CX88" s="1" t="s">
        <v>7032</v>
      </c>
      <c r="CY88" s="1" t="s">
        <v>6986</v>
      </c>
      <c r="CZ88" s="1" t="s">
        <v>6985</v>
      </c>
    </row>
    <row r="89" spans="1:104" x14ac:dyDescent="0.2">
      <c r="A89" s="1">
        <f t="shared" ref="A89:A142" si="15">IF(OR(AND(ISNUMBER(_xlfn.SINGLE(Measure)),_xlfn.SINGLE(Measure)&gt;0),ISNUMBER(SEARCH("+",_xlfn.SINGLE(Measure)))),IF(NOT(ISNUMBER(_xlfn.SINGLE(Measure))),1000*LEFT(_xlfn.SINGLE(Measure),SEARCH("+",_xlfn.SINGLE(Measure))-1)+MID(_xlfn.SINGLE(Measure),SEARCH("+",_xlfn.SINGLE(Measure))+1,3)+RIGHT(_xlfn.SINGLE(Measure),3),_xlfn.SINGLE(Measure)),"")</f>
        <v>1024324</v>
      </c>
      <c r="C89" s="1" t="str">
        <f t="shared" ref="C89:C142" si="16">TypeCL</f>
        <v>HW</v>
      </c>
      <c r="D89" s="2" t="str">
        <f t="shared" si="14"/>
        <v>HW</v>
      </c>
      <c r="F89" s="1" t="str">
        <f>IF(_xlfn.SINGLE('~10 Other Crossings'!TypeCL)="WC","",_xlfn.CONCAT(UPPER(_xlfn.SINGLE(Description)),IF(ISBLANK(_xlfn.SINGLE(CrossingIdentifierDescription)),""," ["&amp;_xlfn.SINGLE(CrossingIdentifierDescription)&amp;"]")," (",_xlfn.SINGLE(PXID),")"))</f>
        <v>COQUIHALLA HIGHWAY NO 5 [LKI Segment: 2000] (T4058.3)</v>
      </c>
      <c r="G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v>
      </c>
      <c r="M89" s="1" t="s">
        <v>7031</v>
      </c>
      <c r="N89" s="1" t="s">
        <v>7030</v>
      </c>
      <c r="O89" s="1" t="s">
        <v>3028</v>
      </c>
      <c r="P89" s="1" t="s">
        <v>7024</v>
      </c>
      <c r="Q89" s="1" t="s">
        <v>7023</v>
      </c>
      <c r="R89" s="1" t="s">
        <v>3025</v>
      </c>
      <c r="S89" s="1" t="s">
        <v>3024</v>
      </c>
      <c r="T89" s="1" t="s">
        <v>7001</v>
      </c>
      <c r="U89" s="1" t="s">
        <v>4476</v>
      </c>
      <c r="V89" s="1" t="s">
        <v>6623</v>
      </c>
      <c r="W89" s="1" t="s">
        <v>3127</v>
      </c>
      <c r="Y89" s="1">
        <v>44181.930486111109</v>
      </c>
      <c r="Z89" s="1">
        <v>44645</v>
      </c>
      <c r="AA89" s="1">
        <v>401768</v>
      </c>
      <c r="AB89" s="1">
        <v>44648.866087962961</v>
      </c>
      <c r="AC89" s="1" t="s">
        <v>7029</v>
      </c>
      <c r="AD89" s="1" t="s">
        <v>3046</v>
      </c>
      <c r="AE89" s="1">
        <v>4058</v>
      </c>
      <c r="AF89" s="1">
        <v>3</v>
      </c>
      <c r="AG89" s="1" t="s">
        <v>6629</v>
      </c>
      <c r="AH89" s="1" t="s">
        <v>3138</v>
      </c>
      <c r="AI89" s="1" t="s">
        <v>3092</v>
      </c>
      <c r="AJ89" s="1" t="s">
        <v>3091</v>
      </c>
      <c r="AK89" s="1" t="s">
        <v>3044</v>
      </c>
      <c r="AL89" s="1" t="s">
        <v>3014</v>
      </c>
      <c r="AM89" s="1" t="s">
        <v>4473</v>
      </c>
      <c r="AP89" s="1">
        <v>58</v>
      </c>
      <c r="AX89" s="1" t="s">
        <v>7028</v>
      </c>
      <c r="AY89" s="1" t="s">
        <v>3088</v>
      </c>
      <c r="AZ89" s="1" t="s">
        <v>3010</v>
      </c>
      <c r="BA89" s="1">
        <v>625077.64031140006</v>
      </c>
      <c r="BB89" s="1">
        <v>5478364.9939224804</v>
      </c>
      <c r="BC89" s="1">
        <v>10</v>
      </c>
      <c r="BD89" s="1" t="s">
        <v>3087</v>
      </c>
      <c r="BE89" s="1">
        <v>1026.8599999999999</v>
      </c>
      <c r="BG89" s="1">
        <v>41908</v>
      </c>
      <c r="BN89" s="1" t="s">
        <v>3009</v>
      </c>
      <c r="BO89" s="1" t="s">
        <v>4849</v>
      </c>
      <c r="BP89" s="1" t="s">
        <v>3421</v>
      </c>
      <c r="BQ89" s="1" t="s">
        <v>4370</v>
      </c>
      <c r="BR89" s="1" t="s">
        <v>3228</v>
      </c>
      <c r="BV89" s="1" t="s">
        <v>3002</v>
      </c>
      <c r="BX89" s="1" t="s">
        <v>6921</v>
      </c>
      <c r="BY89" s="1" t="s">
        <v>3088</v>
      </c>
      <c r="CB89" s="1" t="s">
        <v>6995</v>
      </c>
      <c r="CC89" s="1" t="s">
        <v>6994</v>
      </c>
      <c r="CD89" s="1" t="s">
        <v>3040</v>
      </c>
      <c r="CO89" s="1" t="s">
        <v>3122</v>
      </c>
      <c r="CP89" s="1" t="s">
        <v>7027</v>
      </c>
      <c r="CY89" s="1" t="s">
        <v>6986</v>
      </c>
      <c r="CZ89" s="1" t="s">
        <v>6977</v>
      </c>
    </row>
    <row r="90" spans="1:104" x14ac:dyDescent="0.2">
      <c r="A90" s="1">
        <f t="shared" si="15"/>
        <v>1024355</v>
      </c>
      <c r="C90" s="1" t="str">
        <f t="shared" si="16"/>
        <v>HW</v>
      </c>
      <c r="D90" s="2" t="str">
        <f t="shared" ref="D90:D143" si="17">C90</f>
        <v>HW</v>
      </c>
      <c r="F90" s="1" t="str">
        <f>IF(_xlfn.SINGLE('~10 Other Crossings'!TypeCL)="WC","",_xlfn.CONCAT(UPPER(_xlfn.SINGLE(Description)),IF(ISBLANK(_xlfn.SINGLE(CrossingIdentifierDescription)),""," ["&amp;_xlfn.SINGLE(CrossingIdentifierDescription)&amp;"]")," (",_xlfn.SINGLE(PXID),")"))</f>
        <v>COQUIHALLA HIGHWAY NO 5 [LKI Segment: 2005] (T4059.3)</v>
      </c>
      <c r="G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v>
      </c>
      <c r="M90" s="1" t="s">
        <v>7026</v>
      </c>
      <c r="N90" s="1" t="s">
        <v>7025</v>
      </c>
      <c r="O90" s="1" t="s">
        <v>3028</v>
      </c>
      <c r="P90" s="1" t="s">
        <v>7024</v>
      </c>
      <c r="Q90" s="1" t="s">
        <v>7023</v>
      </c>
      <c r="R90" s="1" t="s">
        <v>3025</v>
      </c>
      <c r="S90" s="1" t="s">
        <v>3024</v>
      </c>
      <c r="T90" s="1" t="s">
        <v>7001</v>
      </c>
      <c r="U90" s="1" t="s">
        <v>4476</v>
      </c>
      <c r="V90" s="1" t="s">
        <v>6623</v>
      </c>
      <c r="W90" s="1" t="s">
        <v>3127</v>
      </c>
      <c r="Y90" s="1">
        <v>44181.930486111109</v>
      </c>
      <c r="Z90" s="1">
        <v>44645</v>
      </c>
      <c r="AA90" s="1">
        <v>401768</v>
      </c>
      <c r="AB90" s="1">
        <v>44648.866087962961</v>
      </c>
      <c r="AC90" s="1" t="s">
        <v>7022</v>
      </c>
      <c r="AD90" s="1" t="s">
        <v>3046</v>
      </c>
      <c r="AE90" s="1">
        <v>4059</v>
      </c>
      <c r="AF90" s="1">
        <v>3</v>
      </c>
      <c r="AG90" s="1" t="s">
        <v>6470</v>
      </c>
      <c r="AH90" s="1" t="s">
        <v>3138</v>
      </c>
      <c r="AI90" s="1" t="s">
        <v>3092</v>
      </c>
      <c r="AJ90" s="1" t="s">
        <v>3091</v>
      </c>
      <c r="AK90" s="1" t="s">
        <v>3044</v>
      </c>
      <c r="AL90" s="1" t="s">
        <v>3014</v>
      </c>
      <c r="AM90" s="1" t="s">
        <v>4473</v>
      </c>
      <c r="AP90" s="1">
        <v>58</v>
      </c>
      <c r="AX90" s="1" t="s">
        <v>7021</v>
      </c>
      <c r="AY90" s="1" t="s">
        <v>3088</v>
      </c>
      <c r="AZ90" s="1" t="s">
        <v>3010</v>
      </c>
      <c r="BA90" s="1">
        <v>625046.66922323999</v>
      </c>
      <c r="BB90" s="1">
        <v>5478367.2527027</v>
      </c>
      <c r="BC90" s="1">
        <v>10</v>
      </c>
      <c r="BD90" s="1" t="s">
        <v>3087</v>
      </c>
      <c r="BE90" s="1">
        <v>1026.8800000000001</v>
      </c>
      <c r="BG90" s="1">
        <v>41908</v>
      </c>
      <c r="BN90" s="1" t="s">
        <v>3009</v>
      </c>
      <c r="BO90" s="1" t="s">
        <v>4849</v>
      </c>
      <c r="BP90" s="1" t="s">
        <v>3421</v>
      </c>
      <c r="BQ90" s="1" t="s">
        <v>4370</v>
      </c>
      <c r="BR90" s="1" t="s">
        <v>3228</v>
      </c>
      <c r="BS90" s="1" t="s">
        <v>6997</v>
      </c>
      <c r="BV90" s="1" t="s">
        <v>3002</v>
      </c>
      <c r="BX90" s="1" t="s">
        <v>6921</v>
      </c>
      <c r="BY90" s="1" t="s">
        <v>3000</v>
      </c>
      <c r="CB90" s="1" t="s">
        <v>6995</v>
      </c>
      <c r="CC90" s="1" t="s">
        <v>6994</v>
      </c>
      <c r="CD90" s="1" t="s">
        <v>3040</v>
      </c>
      <c r="CO90" s="1" t="s">
        <v>3122</v>
      </c>
      <c r="CP90" s="1" t="s">
        <v>7020</v>
      </c>
      <c r="CY90" s="1" t="s">
        <v>6986</v>
      </c>
      <c r="CZ90" s="1" t="s">
        <v>6970</v>
      </c>
    </row>
    <row r="91" spans="1:104" x14ac:dyDescent="0.2">
      <c r="A91" s="1">
        <f t="shared" si="15"/>
        <v>1024379</v>
      </c>
      <c r="C91" s="1" t="str">
        <f t="shared" si="16"/>
        <v>OE</v>
      </c>
      <c r="D91" s="2" t="str">
        <f t="shared" si="17"/>
        <v>OE</v>
      </c>
      <c r="F91" s="1" t="str">
        <f>IF(_xlfn.SINGLE('~10 Other Crossings'!TypeCL)="WC","",_xlfn.CONCAT(UPPER(_xlfn.SINGLE(Description)),IF(ISBLANK(_xlfn.SINGLE(CrossingIdentifierDescription)),""," ["&amp;_xlfn.SINGLE(CrossingIdentifierDescription)&amp;"]")," (",_xlfn.SINGLE(PXID),")"))</f>
        <v>BC HYDRO O/H DISTRIBUTION [DISTRIBUTION] (U4100.1)</v>
      </c>
      <c r="G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01-13283-M002-XH0318001 - Goalposts Required</v>
      </c>
      <c r="M91" s="1" t="s">
        <v>7019</v>
      </c>
      <c r="N91" s="1" t="s">
        <v>7011</v>
      </c>
      <c r="O91" s="1" t="s">
        <v>3028</v>
      </c>
      <c r="P91" s="1" t="s">
        <v>7018</v>
      </c>
      <c r="Q91" s="1" t="s">
        <v>7017</v>
      </c>
      <c r="R91" s="1" t="s">
        <v>3025</v>
      </c>
      <c r="S91" s="1" t="s">
        <v>3024</v>
      </c>
      <c r="T91" s="1" t="s">
        <v>7001</v>
      </c>
      <c r="U91" s="1" t="s">
        <v>3097</v>
      </c>
      <c r="V91" s="1" t="s">
        <v>3096</v>
      </c>
      <c r="W91" s="1" t="s">
        <v>3095</v>
      </c>
      <c r="Y91" s="1">
        <v>44181.930486111109</v>
      </c>
      <c r="Z91" s="1">
        <v>44645</v>
      </c>
      <c r="AA91" s="1">
        <v>401768</v>
      </c>
      <c r="AB91" s="1">
        <v>44648.866087962961</v>
      </c>
      <c r="AC91" s="1" t="s">
        <v>7016</v>
      </c>
      <c r="AD91" s="1" t="s">
        <v>3061</v>
      </c>
      <c r="AE91" s="1">
        <v>4100</v>
      </c>
      <c r="AF91" s="1">
        <v>1</v>
      </c>
      <c r="AG91" s="1" t="s">
        <v>3093</v>
      </c>
      <c r="AH91" s="1" t="s">
        <v>3091</v>
      </c>
      <c r="AI91" s="1" t="s">
        <v>3092</v>
      </c>
      <c r="AJ91" s="1" t="s">
        <v>3091</v>
      </c>
      <c r="AK91" s="1" t="s">
        <v>3015</v>
      </c>
      <c r="AL91" s="1" t="s">
        <v>3014</v>
      </c>
      <c r="AM91" s="1" t="s">
        <v>3090</v>
      </c>
      <c r="AS91" s="1" t="s">
        <v>3011</v>
      </c>
      <c r="AT91" s="1" t="s">
        <v>1022</v>
      </c>
      <c r="AX91" s="1" t="s">
        <v>7015</v>
      </c>
      <c r="AY91" s="1" t="s">
        <v>3088</v>
      </c>
      <c r="AZ91" s="1" t="s">
        <v>3010</v>
      </c>
      <c r="BA91" s="1">
        <v>625022.56834613997</v>
      </c>
      <c r="BB91" s="1">
        <v>5478369.0104965502</v>
      </c>
      <c r="BC91" s="1">
        <v>10</v>
      </c>
      <c r="BD91" s="1" t="s">
        <v>3087</v>
      </c>
      <c r="BE91" s="1">
        <v>1026.9100000000001</v>
      </c>
      <c r="BG91" s="1">
        <v>41946</v>
      </c>
      <c r="BN91" s="1" t="s">
        <v>3009</v>
      </c>
      <c r="BO91" s="1" t="s">
        <v>4849</v>
      </c>
      <c r="BP91" s="1" t="s">
        <v>3421</v>
      </c>
      <c r="BQ91" s="1" t="s">
        <v>4370</v>
      </c>
      <c r="BR91" s="1" t="s">
        <v>3228</v>
      </c>
      <c r="BV91" s="1" t="s">
        <v>3002</v>
      </c>
      <c r="BX91" s="1" t="s">
        <v>6921</v>
      </c>
      <c r="BY91" s="1" t="s">
        <v>3000</v>
      </c>
      <c r="CB91" s="1" t="s">
        <v>6995</v>
      </c>
      <c r="CC91" s="1" t="s">
        <v>6994</v>
      </c>
      <c r="CD91" s="1" t="s">
        <v>3040</v>
      </c>
      <c r="CO91" s="1" t="s">
        <v>2996</v>
      </c>
      <c r="CP91" s="1" t="s">
        <v>7014</v>
      </c>
      <c r="CW91" s="1" t="s">
        <v>7013</v>
      </c>
      <c r="CX91" s="1" t="s">
        <v>7006</v>
      </c>
      <c r="CY91" s="1" t="s">
        <v>6986</v>
      </c>
      <c r="CZ91" s="1" t="s">
        <v>6962</v>
      </c>
    </row>
    <row r="92" spans="1:104" x14ac:dyDescent="0.2">
      <c r="A92" s="1">
        <f t="shared" si="15"/>
        <v>1024379</v>
      </c>
      <c r="C92" s="1" t="str">
        <f t="shared" si="16"/>
        <v>OC</v>
      </c>
      <c r="D92" s="2" t="str">
        <f t="shared" si="17"/>
        <v>OC</v>
      </c>
      <c r="F92" s="1" t="str">
        <f>IF(_xlfn.SINGLE('~10 Other Crossings'!TypeCL)="WC","",_xlfn.CONCAT(UPPER(_xlfn.SINGLE(Description)),IF(ISBLANK(_xlfn.SINGLE(CrossingIdentifierDescription)),""," ["&amp;_xlfn.SINGLE(CrossingIdentifierDescription)&amp;"]")," (",_xlfn.SINGLE(PXID),")"))</f>
        <v>TELUS O/H COMMUNICATIONS CABLE [O/H COMMUNICATION CABLE] (U5331.0)</v>
      </c>
      <c r="G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01-13283-M002-XH0318001 - Goalposts Required</v>
      </c>
      <c r="M92" s="1" t="s">
        <v>7012</v>
      </c>
      <c r="N92" s="1" t="s">
        <v>7011</v>
      </c>
      <c r="O92" s="1" t="s">
        <v>3028</v>
      </c>
      <c r="P92" s="1" t="s">
        <v>7010</v>
      </c>
      <c r="Q92" s="1" t="s">
        <v>7009</v>
      </c>
      <c r="R92" s="1" t="s">
        <v>3025</v>
      </c>
      <c r="S92" s="1" t="s">
        <v>3024</v>
      </c>
      <c r="T92" s="1" t="s">
        <v>7001</v>
      </c>
      <c r="U92" s="1" t="s">
        <v>3109</v>
      </c>
      <c r="V92" s="1" t="s">
        <v>3108</v>
      </c>
      <c r="W92" s="1" t="s">
        <v>3107</v>
      </c>
      <c r="Y92" s="1">
        <v>44181.930486111109</v>
      </c>
      <c r="Z92" s="1">
        <v>44645</v>
      </c>
      <c r="AA92" s="1">
        <v>401768</v>
      </c>
      <c r="AB92" s="1">
        <v>44648.866087962961</v>
      </c>
      <c r="AC92" s="1" t="s">
        <v>7008</v>
      </c>
      <c r="AD92" s="1" t="s">
        <v>3061</v>
      </c>
      <c r="AE92" s="1">
        <v>5331</v>
      </c>
      <c r="AF92" s="1">
        <v>0</v>
      </c>
      <c r="AG92" s="1" t="s">
        <v>3109</v>
      </c>
      <c r="AH92" s="1" t="s">
        <v>3091</v>
      </c>
      <c r="AI92" s="1" t="s">
        <v>3092</v>
      </c>
      <c r="AJ92" s="1" t="s">
        <v>3091</v>
      </c>
      <c r="AK92" s="1" t="s">
        <v>3015</v>
      </c>
      <c r="AL92" s="1" t="s">
        <v>3014</v>
      </c>
      <c r="AM92" s="1" t="s">
        <v>3104</v>
      </c>
      <c r="AS92" s="1" t="s">
        <v>3011</v>
      </c>
      <c r="AT92" s="1" t="s">
        <v>1022</v>
      </c>
      <c r="AY92" s="1" t="s">
        <v>3088</v>
      </c>
      <c r="AZ92" s="1" t="s">
        <v>3010</v>
      </c>
      <c r="BA92" s="1">
        <v>625022.56834613997</v>
      </c>
      <c r="BB92" s="1">
        <v>5478369.0104965502</v>
      </c>
      <c r="BC92" s="1">
        <v>10</v>
      </c>
      <c r="BD92" s="1" t="s">
        <v>3087</v>
      </c>
      <c r="BE92" s="1">
        <v>1026.9100000000001</v>
      </c>
      <c r="BN92" s="1" t="s">
        <v>3009</v>
      </c>
      <c r="BO92" s="1" t="s">
        <v>4849</v>
      </c>
      <c r="BP92" s="1" t="s">
        <v>3421</v>
      </c>
      <c r="BQ92" s="1" t="s">
        <v>4370</v>
      </c>
      <c r="BR92" s="1" t="s">
        <v>3228</v>
      </c>
      <c r="BV92" s="1" t="s">
        <v>3002</v>
      </c>
      <c r="BX92" s="1" t="s">
        <v>6921</v>
      </c>
      <c r="BY92" s="1" t="s">
        <v>3000</v>
      </c>
      <c r="CB92" s="1" t="s">
        <v>6995</v>
      </c>
      <c r="CC92" s="1" t="s">
        <v>6994</v>
      </c>
      <c r="CD92" s="1" t="s">
        <v>3040</v>
      </c>
      <c r="CO92" s="1" t="s">
        <v>2996</v>
      </c>
      <c r="CP92" s="1" t="s">
        <v>7007</v>
      </c>
      <c r="CX92" s="1" t="s">
        <v>7006</v>
      </c>
      <c r="CY92" s="1" t="s">
        <v>6986</v>
      </c>
      <c r="CZ92" s="1" t="s">
        <v>6958</v>
      </c>
    </row>
    <row r="93" spans="1:104" x14ac:dyDescent="0.2">
      <c r="A93" s="1">
        <f t="shared" si="15"/>
        <v>1024386</v>
      </c>
      <c r="C93" s="1" t="str">
        <f t="shared" si="16"/>
        <v>UC</v>
      </c>
      <c r="D93" s="2" t="str">
        <f t="shared" si="17"/>
        <v>UC</v>
      </c>
      <c r="F93" s="1" t="str">
        <f>IF(_xlfn.SINGLE('~10 Other Crossings'!TypeCL)="WC","",_xlfn.CONCAT(UPPER(_xlfn.SINGLE(Description)),IF(ISBLANK(_xlfn.SINGLE(CrossingIdentifierDescription)),""," ["&amp;_xlfn.SINGLE(CrossingIdentifierDescription)&amp;"]")," (",_xlfn.SINGLE(PXID),")"))</f>
        <v>TELUS U/G FIBRE OPTIC COMMUNICATIONS CABLE (U4101.2)</v>
      </c>
      <c r="G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01-13283-M002-XH0318001</v>
      </c>
      <c r="M93" s="1" t="s">
        <v>7005</v>
      </c>
      <c r="N93" s="1" t="s">
        <v>7004</v>
      </c>
      <c r="O93" s="1" t="s">
        <v>3028</v>
      </c>
      <c r="P93" s="1" t="s">
        <v>7003</v>
      </c>
      <c r="Q93" s="1" t="s">
        <v>7002</v>
      </c>
      <c r="R93" s="1" t="s">
        <v>3024</v>
      </c>
      <c r="S93" s="1" t="s">
        <v>3024</v>
      </c>
      <c r="T93" s="1" t="s">
        <v>7001</v>
      </c>
      <c r="U93" s="1" t="s">
        <v>3826</v>
      </c>
      <c r="V93" s="1" t="s">
        <v>4443</v>
      </c>
      <c r="W93" s="1" t="s">
        <v>3107</v>
      </c>
      <c r="Y93" s="1">
        <v>44203.862638888888</v>
      </c>
      <c r="Z93" s="1">
        <v>44645</v>
      </c>
      <c r="AA93" s="1">
        <v>401768</v>
      </c>
      <c r="AB93" s="1">
        <v>44648.866087962961</v>
      </c>
      <c r="AC93" s="1" t="s">
        <v>7000</v>
      </c>
      <c r="AD93" s="1" t="s">
        <v>3061</v>
      </c>
      <c r="AE93" s="1">
        <v>4101</v>
      </c>
      <c r="AF93" s="1">
        <v>2</v>
      </c>
      <c r="AH93" s="1" t="s">
        <v>3091</v>
      </c>
      <c r="AI93" s="1" t="s">
        <v>3092</v>
      </c>
      <c r="AJ93" s="1" t="s">
        <v>3091</v>
      </c>
      <c r="AK93" s="1" t="s">
        <v>3015</v>
      </c>
      <c r="AL93" s="1" t="s">
        <v>3014</v>
      </c>
      <c r="AM93" s="1" t="s">
        <v>3823</v>
      </c>
      <c r="AN93" s="1" t="s">
        <v>6999</v>
      </c>
      <c r="AS93" s="1" t="s">
        <v>3011</v>
      </c>
      <c r="AT93" s="1" t="s">
        <v>3011</v>
      </c>
      <c r="AX93" s="1" t="s">
        <v>6998</v>
      </c>
      <c r="AY93" s="1" t="s">
        <v>3088</v>
      </c>
      <c r="AZ93" s="1" t="s">
        <v>3010</v>
      </c>
      <c r="BA93" s="1">
        <v>625015.37084236997</v>
      </c>
      <c r="BB93" s="1">
        <v>5478369.53542371</v>
      </c>
      <c r="BC93" s="1">
        <v>10</v>
      </c>
      <c r="BD93" s="1" t="s">
        <v>3087</v>
      </c>
      <c r="BE93" s="1">
        <v>1026.92</v>
      </c>
      <c r="BG93" s="1">
        <v>41947</v>
      </c>
      <c r="BN93" s="1" t="s">
        <v>3009</v>
      </c>
      <c r="BO93" s="1" t="s">
        <v>4849</v>
      </c>
      <c r="BP93" s="1" t="s">
        <v>3421</v>
      </c>
      <c r="BQ93" s="1" t="s">
        <v>4370</v>
      </c>
      <c r="BR93" s="1" t="s">
        <v>3228</v>
      </c>
      <c r="BS93" s="1" t="s">
        <v>6997</v>
      </c>
      <c r="BT93" s="1" t="s">
        <v>6996</v>
      </c>
      <c r="BV93" s="1" t="s">
        <v>3002</v>
      </c>
      <c r="BW93" s="1" t="s">
        <v>1814</v>
      </c>
      <c r="BX93" s="1" t="s">
        <v>6921</v>
      </c>
      <c r="BY93" s="1" t="s">
        <v>3000</v>
      </c>
      <c r="CB93" s="1" t="s">
        <v>6995</v>
      </c>
      <c r="CC93" s="1" t="s">
        <v>6994</v>
      </c>
      <c r="CD93" s="1" t="s">
        <v>3040</v>
      </c>
      <c r="CO93" s="1" t="s">
        <v>2996</v>
      </c>
      <c r="CP93" s="1" t="s">
        <v>6993</v>
      </c>
      <c r="CW93" s="1" t="s">
        <v>6992</v>
      </c>
      <c r="CX93" s="1" t="s">
        <v>6991</v>
      </c>
      <c r="CY93" s="1" t="s">
        <v>6986</v>
      </c>
      <c r="CZ93" s="1" t="s">
        <v>6954</v>
      </c>
    </row>
    <row r="94" spans="1:104" x14ac:dyDescent="0.2">
      <c r="A94" s="1">
        <f t="shared" si="15"/>
        <v>1024499.14</v>
      </c>
      <c r="C94" s="1" t="str">
        <f t="shared" si="16"/>
        <v>RD</v>
      </c>
      <c r="D94" s="2" t="str">
        <f t="shared" si="17"/>
        <v>RD</v>
      </c>
      <c r="F94" s="1" t="str">
        <f>IF(_xlfn.SINGLE('~10 Other Crossings'!TypeCL)="WC","",_xlfn.CONCAT(UPPER(_xlfn.SINGLE(Description)),IF(ISBLANK(_xlfn.SINGLE(CrossingIdentifierDescription)),""," ["&amp;_xlfn.SINGLE(CrossingIdentifierDescription)&amp;"]")," (",_xlfn.SINGLE(PXID),")"))</f>
        <v>ROAD (T5099.0)</v>
      </c>
      <c r="G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4" s="1" t="s">
        <v>6990</v>
      </c>
      <c r="N94" s="1">
        <v>1024499.14</v>
      </c>
      <c r="O94" s="1" t="s">
        <v>3028</v>
      </c>
      <c r="P94" s="1" t="s">
        <v>3389</v>
      </c>
      <c r="Q94" s="1" t="s">
        <v>3388</v>
      </c>
      <c r="R94" s="1" t="s">
        <v>3024</v>
      </c>
      <c r="S94" s="1" t="s">
        <v>3024</v>
      </c>
      <c r="T94" s="1" t="s">
        <v>3098</v>
      </c>
      <c r="U94" s="1" t="s">
        <v>3045</v>
      </c>
      <c r="V94" s="1" t="s">
        <v>3045</v>
      </c>
      <c r="W94" s="1" t="s">
        <v>6899</v>
      </c>
      <c r="Y94" s="1">
        <v>44026.829745370371</v>
      </c>
      <c r="Z94" s="1">
        <v>44645</v>
      </c>
      <c r="AA94" s="1">
        <v>401768</v>
      </c>
      <c r="AB94" s="1">
        <v>44648.866064814814</v>
      </c>
      <c r="AC94" s="1" t="s">
        <v>6989</v>
      </c>
      <c r="AD94" s="1" t="s">
        <v>3046</v>
      </c>
      <c r="AE94" s="1">
        <v>5099</v>
      </c>
      <c r="AF94" s="1">
        <v>0</v>
      </c>
      <c r="AI94" s="1" t="s">
        <v>3016</v>
      </c>
      <c r="AK94" s="1" t="s">
        <v>3044</v>
      </c>
      <c r="AL94" s="1" t="s">
        <v>3014</v>
      </c>
      <c r="AM94" s="1" t="s">
        <v>737</v>
      </c>
      <c r="AT94" s="1" t="s">
        <v>1022</v>
      </c>
      <c r="AX94" s="1" t="s">
        <v>6988</v>
      </c>
      <c r="AY94" s="1" t="s">
        <v>3000</v>
      </c>
      <c r="AZ94" s="1" t="s">
        <v>3010</v>
      </c>
      <c r="BA94" s="1">
        <v>624968.38600000006</v>
      </c>
      <c r="BB94" s="1">
        <v>5478353.983</v>
      </c>
      <c r="BC94" s="1">
        <v>10</v>
      </c>
      <c r="BN94" s="1" t="s">
        <v>3009</v>
      </c>
      <c r="BO94" s="1" t="s">
        <v>4849</v>
      </c>
      <c r="BP94" s="1" t="s">
        <v>3421</v>
      </c>
      <c r="BQ94" s="1" t="s">
        <v>4335</v>
      </c>
      <c r="BR94" s="1" t="s">
        <v>3228</v>
      </c>
      <c r="BS94" s="1" t="s">
        <v>6982</v>
      </c>
      <c r="BT94" s="1" t="s">
        <v>6981</v>
      </c>
      <c r="BV94" s="1" t="s">
        <v>3002</v>
      </c>
      <c r="BW94" s="1" t="s">
        <v>3007</v>
      </c>
      <c r="BX94" s="1" t="s">
        <v>3043</v>
      </c>
      <c r="BY94" s="1" t="s">
        <v>3000</v>
      </c>
      <c r="CB94" s="1" t="s">
        <v>3042</v>
      </c>
      <c r="CC94" s="1" t="s">
        <v>3041</v>
      </c>
      <c r="CD94" s="1" t="s">
        <v>3040</v>
      </c>
      <c r="CO94" s="1" t="s">
        <v>3122</v>
      </c>
      <c r="CP94" s="1" t="s">
        <v>6987</v>
      </c>
      <c r="CZ94" s="1" t="s">
        <v>6947</v>
      </c>
    </row>
    <row r="95" spans="1:104" x14ac:dyDescent="0.2">
      <c r="A95" s="1">
        <f t="shared" si="15"/>
        <v>1025044.03</v>
      </c>
      <c r="C95" s="1" t="str">
        <f t="shared" si="16"/>
        <v>RD</v>
      </c>
      <c r="D95" s="2" t="str">
        <f t="shared" si="17"/>
        <v>RD</v>
      </c>
      <c r="F95" s="1" t="str">
        <f>IF(_xlfn.SINGLE('~10 Other Crossings'!TypeCL)="WC","",_xlfn.CONCAT(UPPER(_xlfn.SINGLE(Description)),IF(ISBLANK(_xlfn.SINGLE(CrossingIdentifierDescription)),""," ["&amp;_xlfn.SINGLE(CrossingIdentifierDescription)&amp;"]")," (",_xlfn.SINGLE(PXID),")"))</f>
        <v>TRANS MOUNTAIN VALVE SITE ACCESS ROAD (T5068.0)</v>
      </c>
      <c r="G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5" s="1" t="s">
        <v>6985</v>
      </c>
      <c r="N95" s="1">
        <v>1025044.03</v>
      </c>
      <c r="O95" s="1" t="s">
        <v>3028</v>
      </c>
      <c r="P95" s="1" t="s">
        <v>6969</v>
      </c>
      <c r="Q95" s="1" t="s">
        <v>6968</v>
      </c>
      <c r="R95" s="1" t="s">
        <v>3024</v>
      </c>
      <c r="S95" s="1" t="s">
        <v>3024</v>
      </c>
      <c r="T95" s="1" t="s">
        <v>3098</v>
      </c>
      <c r="U95" s="1" t="s">
        <v>3045</v>
      </c>
      <c r="V95" s="1" t="s">
        <v>6967</v>
      </c>
      <c r="W95" s="1" t="s">
        <v>3020</v>
      </c>
      <c r="Y95" s="1">
        <v>44005.697060185186</v>
      </c>
      <c r="Z95" s="1">
        <v>44645</v>
      </c>
      <c r="AA95" s="1">
        <v>401768</v>
      </c>
      <c r="AB95" s="1">
        <v>44648.866064814814</v>
      </c>
      <c r="AC95" s="1" t="s">
        <v>6984</v>
      </c>
      <c r="AD95" s="1" t="s">
        <v>3046</v>
      </c>
      <c r="AE95" s="1">
        <v>5068</v>
      </c>
      <c r="AF95" s="1">
        <v>0</v>
      </c>
      <c r="AI95" s="1" t="s">
        <v>3016</v>
      </c>
      <c r="AK95" s="1" t="s">
        <v>3044</v>
      </c>
      <c r="AL95" s="1" t="s">
        <v>3014</v>
      </c>
      <c r="AM95" s="1" t="s">
        <v>737</v>
      </c>
      <c r="AT95" s="1" t="s">
        <v>1022</v>
      </c>
      <c r="AX95" s="1" t="s">
        <v>6983</v>
      </c>
      <c r="AY95" s="1" t="s">
        <v>3000</v>
      </c>
      <c r="AZ95" s="1" t="s">
        <v>3010</v>
      </c>
      <c r="BA95" s="1">
        <v>624562.54</v>
      </c>
      <c r="BB95" s="1">
        <v>5478007.9400000004</v>
      </c>
      <c r="BC95" s="1">
        <v>10</v>
      </c>
      <c r="BN95" s="1" t="s">
        <v>3009</v>
      </c>
      <c r="BO95" s="1" t="s">
        <v>4849</v>
      </c>
      <c r="BP95" s="1" t="s">
        <v>3421</v>
      </c>
      <c r="BQ95" s="1" t="s">
        <v>4335</v>
      </c>
      <c r="BR95" s="1" t="s">
        <v>3005</v>
      </c>
      <c r="BS95" s="1" t="s">
        <v>6982</v>
      </c>
      <c r="BT95" s="1" t="s">
        <v>6981</v>
      </c>
      <c r="BV95" s="1" t="s">
        <v>3002</v>
      </c>
      <c r="BW95" s="1" t="s">
        <v>3007</v>
      </c>
      <c r="BX95" s="1" t="s">
        <v>3043</v>
      </c>
      <c r="BY95" s="1" t="s">
        <v>3000</v>
      </c>
      <c r="CB95" s="1" t="s">
        <v>3042</v>
      </c>
      <c r="CC95" s="1" t="s">
        <v>3041</v>
      </c>
      <c r="CD95" s="1" t="s">
        <v>3040</v>
      </c>
      <c r="CO95" s="1" t="s">
        <v>2996</v>
      </c>
      <c r="CP95" s="1" t="s">
        <v>6980</v>
      </c>
      <c r="CX95" s="1" t="s">
        <v>6979</v>
      </c>
      <c r="CZ95" s="1" t="s">
        <v>6978</v>
      </c>
    </row>
    <row r="96" spans="1:104" x14ac:dyDescent="0.2">
      <c r="A96" s="1">
        <f t="shared" si="15"/>
        <v>1025256.55</v>
      </c>
      <c r="C96" s="1" t="str">
        <f t="shared" si="16"/>
        <v>OE</v>
      </c>
      <c r="D96" s="2" t="str">
        <f t="shared" si="17"/>
        <v>OE</v>
      </c>
      <c r="F96" s="1" t="str">
        <f>IF(_xlfn.SINGLE('~10 Other Crossings'!TypeCL)="WC","",_xlfn.CONCAT(UPPER(_xlfn.SINGLE(Description)),IF(ISBLANK(_xlfn.SINGLE(CrossingIdentifierDescription)),""," ["&amp;_xlfn.SINGLE(CrossingIdentifierDescription)&amp;"]")," (",_xlfn.SINGLE(PXID),")"))</f>
        <v>PRIVATE O/H POWERLINE [DISTRIBUTION] (U5466.0)</v>
      </c>
      <c r="G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96" s="1" t="s">
        <v>6977</v>
      </c>
      <c r="N96" s="1">
        <v>1025256.55</v>
      </c>
      <c r="O96" s="1" t="s">
        <v>3028</v>
      </c>
      <c r="P96" s="1" t="s">
        <v>6976</v>
      </c>
      <c r="Q96" s="1" t="s">
        <v>6975</v>
      </c>
      <c r="R96" s="1" t="s">
        <v>3025</v>
      </c>
      <c r="S96" s="1" t="s">
        <v>3024</v>
      </c>
      <c r="T96" s="1" t="s">
        <v>3098</v>
      </c>
      <c r="U96" s="1" t="s">
        <v>3097</v>
      </c>
      <c r="V96" s="1" t="s">
        <v>3786</v>
      </c>
      <c r="W96" s="1" t="s">
        <v>3181</v>
      </c>
      <c r="Y96" s="1">
        <v>43538.640277777777</v>
      </c>
      <c r="Z96" s="1">
        <v>44645</v>
      </c>
      <c r="AA96" s="1">
        <v>401768</v>
      </c>
      <c r="AB96" s="1">
        <v>44648.866041666668</v>
      </c>
      <c r="AC96" s="1" t="s">
        <v>6974</v>
      </c>
      <c r="AD96" s="1" t="s">
        <v>3061</v>
      </c>
      <c r="AE96" s="1">
        <v>5466</v>
      </c>
      <c r="AF96" s="1">
        <v>0</v>
      </c>
      <c r="AG96" s="1" t="s">
        <v>3093</v>
      </c>
      <c r="AH96" s="1" t="s">
        <v>3091</v>
      </c>
      <c r="AI96" s="1" t="s">
        <v>3016</v>
      </c>
      <c r="AJ96" s="1" t="s">
        <v>3091</v>
      </c>
      <c r="AK96" s="1" t="s">
        <v>3015</v>
      </c>
      <c r="AL96" s="1" t="s">
        <v>3014</v>
      </c>
      <c r="AM96" s="1" t="s">
        <v>3090</v>
      </c>
      <c r="AS96" s="1" t="s">
        <v>3011</v>
      </c>
      <c r="AT96" s="1" t="s">
        <v>1022</v>
      </c>
      <c r="AY96" s="1" t="s">
        <v>3000</v>
      </c>
      <c r="AZ96" s="1" t="s">
        <v>3010</v>
      </c>
      <c r="BA96" s="1">
        <v>624359.64846956998</v>
      </c>
      <c r="BB96" s="1">
        <v>5477950.9521737201</v>
      </c>
      <c r="BC96" s="1">
        <v>10</v>
      </c>
      <c r="BN96" s="1" t="s">
        <v>3009</v>
      </c>
      <c r="BO96" s="1" t="s">
        <v>4849</v>
      </c>
      <c r="BP96" s="1" t="s">
        <v>3421</v>
      </c>
      <c r="BQ96" s="1" t="s">
        <v>6951</v>
      </c>
      <c r="BR96" s="1" t="s">
        <v>1621</v>
      </c>
      <c r="BS96" s="1" t="s">
        <v>6950</v>
      </c>
      <c r="BT96" s="1" t="s">
        <v>6949</v>
      </c>
      <c r="BV96" s="1" t="s">
        <v>3002</v>
      </c>
      <c r="BW96" s="1" t="s">
        <v>1022</v>
      </c>
      <c r="BX96" s="1" t="s">
        <v>3199</v>
      </c>
      <c r="BY96" s="1" t="s">
        <v>3000</v>
      </c>
      <c r="CB96" s="1" t="s">
        <v>3198</v>
      </c>
      <c r="CC96" s="1" t="s">
        <v>3197</v>
      </c>
      <c r="CD96" s="1" t="s">
        <v>3040</v>
      </c>
      <c r="CO96" s="1" t="s">
        <v>3070</v>
      </c>
      <c r="CP96" s="1" t="s">
        <v>6973</v>
      </c>
      <c r="CX96" s="1" t="s">
        <v>6972</v>
      </c>
      <c r="CZ96" s="1" t="s">
        <v>6971</v>
      </c>
    </row>
    <row r="97" spans="1:104" x14ac:dyDescent="0.2">
      <c r="A97" s="1">
        <f t="shared" si="15"/>
        <v>1025267.87</v>
      </c>
      <c r="C97" s="1" t="str">
        <f t="shared" si="16"/>
        <v>RD</v>
      </c>
      <c r="D97" s="2" t="str">
        <f t="shared" si="17"/>
        <v>RD</v>
      </c>
      <c r="F97" s="1" t="str">
        <f>IF(_xlfn.SINGLE('~10 Other Crossings'!TypeCL)="WC","",_xlfn.CONCAT(UPPER(_xlfn.SINGLE(Description)),IF(ISBLANK(_xlfn.SINGLE(CrossingIdentifierDescription)),""," ["&amp;_xlfn.SINGLE(CrossingIdentifierDescription)&amp;"]")," (",_xlfn.SINGLE(PXID),")"))</f>
        <v>TRANS MOUNTAIN VALVE SITE ACCESS ROAD (T5069.0)</v>
      </c>
      <c r="G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7" s="1" t="s">
        <v>6970</v>
      </c>
      <c r="N97" s="1">
        <v>1025267.87</v>
      </c>
      <c r="O97" s="1" t="s">
        <v>3028</v>
      </c>
      <c r="P97" s="1" t="s">
        <v>6969</v>
      </c>
      <c r="Q97" s="1" t="s">
        <v>6968</v>
      </c>
      <c r="R97" s="1" t="s">
        <v>3024</v>
      </c>
      <c r="S97" s="1" t="s">
        <v>3024</v>
      </c>
      <c r="T97" s="1" t="s">
        <v>3098</v>
      </c>
      <c r="U97" s="1" t="s">
        <v>3045</v>
      </c>
      <c r="V97" s="1" t="s">
        <v>6967</v>
      </c>
      <c r="W97" s="1" t="s">
        <v>3020</v>
      </c>
      <c r="Y97" s="1">
        <v>44005.697060185186</v>
      </c>
      <c r="Z97" s="1">
        <v>44645</v>
      </c>
      <c r="AA97" s="1">
        <v>401768</v>
      </c>
      <c r="AB97" s="1">
        <v>44648.866064814814</v>
      </c>
      <c r="AC97" s="1" t="s">
        <v>6966</v>
      </c>
      <c r="AD97" s="1" t="s">
        <v>3046</v>
      </c>
      <c r="AE97" s="1">
        <v>5069</v>
      </c>
      <c r="AF97" s="1">
        <v>0</v>
      </c>
      <c r="AI97" s="1" t="s">
        <v>3016</v>
      </c>
      <c r="AK97" s="1" t="s">
        <v>3044</v>
      </c>
      <c r="AL97" s="1" t="s">
        <v>3014</v>
      </c>
      <c r="AM97" s="1" t="s">
        <v>737</v>
      </c>
      <c r="AT97" s="1" t="s">
        <v>1022</v>
      </c>
      <c r="AX97" s="1" t="s">
        <v>6965</v>
      </c>
      <c r="AY97" s="1" t="s">
        <v>3000</v>
      </c>
      <c r="AZ97" s="1" t="s">
        <v>3010</v>
      </c>
      <c r="BA97" s="1">
        <v>624348.48100000003</v>
      </c>
      <c r="BB97" s="1">
        <v>5477949.6179999998</v>
      </c>
      <c r="BC97" s="1">
        <v>10</v>
      </c>
      <c r="BN97" s="1" t="s">
        <v>3009</v>
      </c>
      <c r="BO97" s="1" t="s">
        <v>4849</v>
      </c>
      <c r="BP97" s="1" t="s">
        <v>3421</v>
      </c>
      <c r="BQ97" s="1" t="s">
        <v>6951</v>
      </c>
      <c r="BR97" s="1" t="s">
        <v>1621</v>
      </c>
      <c r="BS97" s="1" t="s">
        <v>6950</v>
      </c>
      <c r="BT97" s="1" t="s">
        <v>6949</v>
      </c>
      <c r="BV97" s="1" t="s">
        <v>3002</v>
      </c>
      <c r="BW97" s="1" t="s">
        <v>3007</v>
      </c>
      <c r="BX97" s="1" t="s">
        <v>3043</v>
      </c>
      <c r="BY97" s="1" t="s">
        <v>3000</v>
      </c>
      <c r="CB97" s="1" t="s">
        <v>3042</v>
      </c>
      <c r="CC97" s="1" t="s">
        <v>3041</v>
      </c>
      <c r="CD97" s="1" t="s">
        <v>3040</v>
      </c>
      <c r="CO97" s="1" t="s">
        <v>2996</v>
      </c>
      <c r="CP97" s="1" t="s">
        <v>6964</v>
      </c>
      <c r="CX97" s="1" t="s">
        <v>6963</v>
      </c>
      <c r="CZ97" s="1" t="s">
        <v>6927</v>
      </c>
    </row>
    <row r="98" spans="1:104" x14ac:dyDescent="0.2">
      <c r="A98" s="1">
        <f t="shared" si="15"/>
        <v>1025282.91</v>
      </c>
      <c r="C98" s="1" t="str">
        <f t="shared" si="16"/>
        <v>RD</v>
      </c>
      <c r="D98" s="2" t="str">
        <f t="shared" si="17"/>
        <v>RD</v>
      </c>
      <c r="F98" s="1" t="str">
        <f>IF(_xlfn.SINGLE('~10 Other Crossings'!TypeCL)="WC","",_xlfn.CONCAT(UPPER(_xlfn.SINGLE(Description)),IF(ISBLANK(_xlfn.SINGLE(CrossingIdentifierDescription)),""," ["&amp;_xlfn.SINGLE(CrossingIdentifierDescription)&amp;"]")," (",_xlfn.SINGLE(PXID),")"))</f>
        <v>ROAD (T5070.0)</v>
      </c>
      <c r="G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8" s="1" t="s">
        <v>6962</v>
      </c>
      <c r="N98" s="1">
        <v>1025282.91</v>
      </c>
      <c r="O98" s="1" t="s">
        <v>3028</v>
      </c>
      <c r="P98" s="1" t="s">
        <v>3389</v>
      </c>
      <c r="Q98" s="1" t="s">
        <v>3388</v>
      </c>
      <c r="R98" s="1" t="s">
        <v>3024</v>
      </c>
      <c r="S98" s="1" t="s">
        <v>3024</v>
      </c>
      <c r="T98" s="1" t="s">
        <v>3098</v>
      </c>
      <c r="U98" s="1" t="s">
        <v>3045</v>
      </c>
      <c r="V98" s="1" t="s">
        <v>3045</v>
      </c>
      <c r="W98" s="1" t="s">
        <v>6899</v>
      </c>
      <c r="Y98" s="1">
        <v>44005.697060185186</v>
      </c>
      <c r="Z98" s="1">
        <v>44645</v>
      </c>
      <c r="AA98" s="1">
        <v>401768</v>
      </c>
      <c r="AB98" s="1">
        <v>44648.866064814814</v>
      </c>
      <c r="AC98" s="1" t="s">
        <v>6961</v>
      </c>
      <c r="AD98" s="1" t="s">
        <v>3046</v>
      </c>
      <c r="AE98" s="1">
        <v>5070</v>
      </c>
      <c r="AF98" s="1">
        <v>0</v>
      </c>
      <c r="AI98" s="1" t="s">
        <v>3016</v>
      </c>
      <c r="AK98" s="1" t="s">
        <v>3044</v>
      </c>
      <c r="AL98" s="1" t="s">
        <v>3014</v>
      </c>
      <c r="AM98" s="1" t="s">
        <v>737</v>
      </c>
      <c r="AT98" s="1" t="s">
        <v>1022</v>
      </c>
      <c r="AX98" s="1" t="s">
        <v>6960</v>
      </c>
      <c r="AY98" s="1" t="s">
        <v>3000</v>
      </c>
      <c r="AZ98" s="1" t="s">
        <v>3010</v>
      </c>
      <c r="BA98" s="1">
        <v>624333.72900000005</v>
      </c>
      <c r="BB98" s="1">
        <v>5477946.7690000003</v>
      </c>
      <c r="BC98" s="1">
        <v>10</v>
      </c>
      <c r="BN98" s="1" t="s">
        <v>3009</v>
      </c>
      <c r="BO98" s="1" t="s">
        <v>4849</v>
      </c>
      <c r="BP98" s="1" t="s">
        <v>3421</v>
      </c>
      <c r="BQ98" s="1" t="s">
        <v>6951</v>
      </c>
      <c r="BR98" s="1" t="s">
        <v>1621</v>
      </c>
      <c r="BS98" s="1" t="s">
        <v>6950</v>
      </c>
      <c r="BT98" s="1" t="s">
        <v>6949</v>
      </c>
      <c r="BV98" s="1" t="s">
        <v>3002</v>
      </c>
      <c r="BW98" s="1" t="s">
        <v>3007</v>
      </c>
      <c r="BX98" s="1" t="s">
        <v>3043</v>
      </c>
      <c r="BY98" s="1" t="s">
        <v>3000</v>
      </c>
      <c r="CB98" s="1" t="s">
        <v>3042</v>
      </c>
      <c r="CC98" s="1" t="s">
        <v>3041</v>
      </c>
      <c r="CD98" s="1" t="s">
        <v>3040</v>
      </c>
      <c r="CP98" s="1" t="s">
        <v>6959</v>
      </c>
      <c r="CZ98" s="1" t="s">
        <v>6916</v>
      </c>
    </row>
    <row r="99" spans="1:104" x14ac:dyDescent="0.2">
      <c r="A99" s="1">
        <f t="shared" si="15"/>
        <v>1025430.41</v>
      </c>
      <c r="C99" s="1" t="str">
        <f t="shared" si="16"/>
        <v>RD</v>
      </c>
      <c r="D99" s="2" t="str">
        <f t="shared" si="17"/>
        <v>RD</v>
      </c>
      <c r="F99" s="1" t="str">
        <f>IF(_xlfn.SINGLE('~10 Other Crossings'!TypeCL)="WC","",_xlfn.CONCAT(UPPER(_xlfn.SINGLE(Description)),IF(ISBLANK(_xlfn.SINGLE(CrossingIdentifierDescription)),""," ["&amp;_xlfn.SINGLE(CrossingIdentifierDescription)&amp;"]")," (",_xlfn.SINGLE(PXID),")"))</f>
        <v>ROAD (T5071.0)</v>
      </c>
      <c r="G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99" s="1" t="s">
        <v>6958</v>
      </c>
      <c r="N99" s="1">
        <v>1025430.41</v>
      </c>
      <c r="O99" s="1" t="s">
        <v>3028</v>
      </c>
      <c r="P99" s="1" t="s">
        <v>3389</v>
      </c>
      <c r="Q99" s="1" t="s">
        <v>3388</v>
      </c>
      <c r="R99" s="1" t="s">
        <v>3024</v>
      </c>
      <c r="S99" s="1" t="s">
        <v>3024</v>
      </c>
      <c r="T99" s="1" t="s">
        <v>3098</v>
      </c>
      <c r="U99" s="1" t="s">
        <v>3045</v>
      </c>
      <c r="V99" s="1" t="s">
        <v>3045</v>
      </c>
      <c r="W99" s="1" t="s">
        <v>6899</v>
      </c>
      <c r="Y99" s="1">
        <v>44005.697060185186</v>
      </c>
      <c r="Z99" s="1">
        <v>44645</v>
      </c>
      <c r="AA99" s="1">
        <v>401768</v>
      </c>
      <c r="AB99" s="1">
        <v>44648.866064814814</v>
      </c>
      <c r="AC99" s="1" t="s">
        <v>6957</v>
      </c>
      <c r="AD99" s="1" t="s">
        <v>3046</v>
      </c>
      <c r="AE99" s="1">
        <v>5071</v>
      </c>
      <c r="AF99" s="1">
        <v>0</v>
      </c>
      <c r="AI99" s="1" t="s">
        <v>3016</v>
      </c>
      <c r="AK99" s="1" t="s">
        <v>3044</v>
      </c>
      <c r="AL99" s="1" t="s">
        <v>3014</v>
      </c>
      <c r="AM99" s="1" t="s">
        <v>737</v>
      </c>
      <c r="AT99" s="1" t="s">
        <v>1022</v>
      </c>
      <c r="AX99" s="1" t="s">
        <v>6956</v>
      </c>
      <c r="AY99" s="1" t="s">
        <v>3000</v>
      </c>
      <c r="AZ99" s="1" t="s">
        <v>3010</v>
      </c>
      <c r="BA99" s="1">
        <v>624190.57299999997</v>
      </c>
      <c r="BB99" s="1">
        <v>5477911.6339999996</v>
      </c>
      <c r="BC99" s="1">
        <v>10</v>
      </c>
      <c r="BN99" s="1" t="s">
        <v>3009</v>
      </c>
      <c r="BO99" s="1" t="s">
        <v>4849</v>
      </c>
      <c r="BP99" s="1" t="s">
        <v>3421</v>
      </c>
      <c r="BQ99" s="1" t="s">
        <v>6951</v>
      </c>
      <c r="BR99" s="1" t="s">
        <v>1621</v>
      </c>
      <c r="BS99" s="1" t="s">
        <v>6950</v>
      </c>
      <c r="BT99" s="1" t="s">
        <v>6949</v>
      </c>
      <c r="BV99" s="1" t="s">
        <v>3002</v>
      </c>
      <c r="BW99" s="1" t="s">
        <v>3007</v>
      </c>
      <c r="BX99" s="1" t="s">
        <v>3043</v>
      </c>
      <c r="BY99" s="1" t="s">
        <v>3000</v>
      </c>
      <c r="CB99" s="1" t="s">
        <v>3042</v>
      </c>
      <c r="CC99" s="1" t="s">
        <v>3041</v>
      </c>
      <c r="CD99" s="1" t="s">
        <v>3040</v>
      </c>
      <c r="CP99" s="1" t="s">
        <v>6955</v>
      </c>
      <c r="CZ99" s="1" t="s">
        <v>6908</v>
      </c>
    </row>
    <row r="100" spans="1:104" x14ac:dyDescent="0.2">
      <c r="A100" s="1">
        <f t="shared" si="15"/>
        <v>1025522.57</v>
      </c>
      <c r="C100" s="1" t="str">
        <f t="shared" si="16"/>
        <v>RD</v>
      </c>
      <c r="D100" s="2" t="str">
        <f t="shared" si="17"/>
        <v>RD</v>
      </c>
      <c r="F100" s="1" t="str">
        <f>IF(_xlfn.SINGLE('~10 Other Crossings'!TypeCL)="WC","",_xlfn.CONCAT(UPPER(_xlfn.SINGLE(Description)),IF(ISBLANK(_xlfn.SINGLE(CrossingIdentifierDescription)),""," ["&amp;_xlfn.SINGLE(CrossingIdentifierDescription)&amp;"]")," (",_xlfn.SINGLE(PXID),")"))</f>
        <v>ROAD (T5072.0)</v>
      </c>
      <c r="G1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0" s="1" t="s">
        <v>6954</v>
      </c>
      <c r="N100" s="1">
        <v>1025522.57</v>
      </c>
      <c r="O100" s="1" t="s">
        <v>3028</v>
      </c>
      <c r="P100" s="1" t="s">
        <v>3389</v>
      </c>
      <c r="Q100" s="1" t="s">
        <v>3388</v>
      </c>
      <c r="R100" s="1" t="s">
        <v>3024</v>
      </c>
      <c r="S100" s="1" t="s">
        <v>3024</v>
      </c>
      <c r="T100" s="1" t="s">
        <v>3098</v>
      </c>
      <c r="U100" s="1" t="s">
        <v>3045</v>
      </c>
      <c r="V100" s="1" t="s">
        <v>3045</v>
      </c>
      <c r="W100" s="1" t="s">
        <v>6899</v>
      </c>
      <c r="Y100" s="1">
        <v>44005.697060185186</v>
      </c>
      <c r="Z100" s="1">
        <v>44645</v>
      </c>
      <c r="AA100" s="1">
        <v>401768</v>
      </c>
      <c r="AB100" s="1">
        <v>44648.866064814814</v>
      </c>
      <c r="AC100" s="1" t="s">
        <v>6953</v>
      </c>
      <c r="AD100" s="1" t="s">
        <v>3046</v>
      </c>
      <c r="AE100" s="1">
        <v>5072</v>
      </c>
      <c r="AF100" s="1">
        <v>0</v>
      </c>
      <c r="AI100" s="1" t="s">
        <v>3016</v>
      </c>
      <c r="AK100" s="1" t="s">
        <v>3044</v>
      </c>
      <c r="AL100" s="1" t="s">
        <v>3014</v>
      </c>
      <c r="AM100" s="1" t="s">
        <v>737</v>
      </c>
      <c r="AT100" s="1" t="s">
        <v>1022</v>
      </c>
      <c r="AX100" s="1" t="s">
        <v>6952</v>
      </c>
      <c r="AY100" s="1" t="s">
        <v>3000</v>
      </c>
      <c r="AZ100" s="1" t="s">
        <v>3010</v>
      </c>
      <c r="BA100" s="1">
        <v>624100.48899999994</v>
      </c>
      <c r="BB100" s="1">
        <v>5477892.8930000002</v>
      </c>
      <c r="BC100" s="1">
        <v>10</v>
      </c>
      <c r="BN100" s="1" t="s">
        <v>3009</v>
      </c>
      <c r="BO100" s="1" t="s">
        <v>4849</v>
      </c>
      <c r="BP100" s="1" t="s">
        <v>3421</v>
      </c>
      <c r="BQ100" s="1" t="s">
        <v>6951</v>
      </c>
      <c r="BR100" s="1" t="s">
        <v>1621</v>
      </c>
      <c r="BS100" s="1" t="s">
        <v>6950</v>
      </c>
      <c r="BT100" s="1" t="s">
        <v>6949</v>
      </c>
      <c r="BV100" s="1" t="s">
        <v>3002</v>
      </c>
      <c r="BW100" s="1" t="s">
        <v>3007</v>
      </c>
      <c r="BX100" s="1" t="s">
        <v>3043</v>
      </c>
      <c r="BY100" s="1" t="s">
        <v>3000</v>
      </c>
      <c r="CB100" s="1" t="s">
        <v>3042</v>
      </c>
      <c r="CC100" s="1" t="s">
        <v>3041</v>
      </c>
      <c r="CD100" s="1" t="s">
        <v>3040</v>
      </c>
      <c r="CP100" s="1" t="s">
        <v>6948</v>
      </c>
      <c r="CZ100" s="1" t="s">
        <v>6904</v>
      </c>
    </row>
    <row r="101" spans="1:104" x14ac:dyDescent="0.2">
      <c r="A101" s="1">
        <f t="shared" si="15"/>
        <v>1025680.92</v>
      </c>
      <c r="C101" s="1" t="str">
        <f t="shared" si="16"/>
        <v>RD</v>
      </c>
      <c r="D101" s="2" t="str">
        <f t="shared" si="17"/>
        <v>RD</v>
      </c>
      <c r="F101" s="1" t="str">
        <f>IF(_xlfn.SINGLE('~10 Other Crossings'!TypeCL)="WC","",_xlfn.CONCAT(UPPER(_xlfn.SINGLE(Description)),IF(ISBLANK(_xlfn.SINGLE(CrossingIdentifierDescription)),""," ["&amp;_xlfn.SINGLE(CrossingIdentifierDescription)&amp;"]")," (",_xlfn.SINGLE(PXID),")"))</f>
        <v>ROAD (T5073.0)</v>
      </c>
      <c r="G1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1" s="1" t="s">
        <v>6947</v>
      </c>
      <c r="N101" s="1">
        <v>1025680.92</v>
      </c>
      <c r="O101" s="1" t="s">
        <v>3028</v>
      </c>
      <c r="P101" s="1" t="s">
        <v>3389</v>
      </c>
      <c r="Q101" s="1" t="s">
        <v>3388</v>
      </c>
      <c r="R101" s="1" t="s">
        <v>3024</v>
      </c>
      <c r="S101" s="1" t="s">
        <v>3024</v>
      </c>
      <c r="T101" s="1" t="s">
        <v>3098</v>
      </c>
      <c r="U101" s="1" t="s">
        <v>3045</v>
      </c>
      <c r="V101" s="1" t="s">
        <v>3045</v>
      </c>
      <c r="W101" s="1" t="s">
        <v>6899</v>
      </c>
      <c r="Y101" s="1">
        <v>44005.697060185186</v>
      </c>
      <c r="Z101" s="1">
        <v>44645</v>
      </c>
      <c r="AA101" s="1">
        <v>401768</v>
      </c>
      <c r="AB101" s="1">
        <v>44648.866064814814</v>
      </c>
      <c r="AC101" s="1" t="s">
        <v>6946</v>
      </c>
      <c r="AD101" s="1" t="s">
        <v>3046</v>
      </c>
      <c r="AE101" s="1">
        <v>5073</v>
      </c>
      <c r="AF101" s="1">
        <v>0</v>
      </c>
      <c r="AI101" s="1" t="s">
        <v>3016</v>
      </c>
      <c r="AK101" s="1" t="s">
        <v>3044</v>
      </c>
      <c r="AL101" s="1" t="s">
        <v>3014</v>
      </c>
      <c r="AM101" s="1" t="s">
        <v>737</v>
      </c>
      <c r="AT101" s="1" t="s">
        <v>1022</v>
      </c>
      <c r="AX101" s="1" t="s">
        <v>6945</v>
      </c>
      <c r="AY101" s="1" t="s">
        <v>3000</v>
      </c>
      <c r="AZ101" s="1" t="s">
        <v>3010</v>
      </c>
      <c r="BA101" s="1">
        <v>623957.36600000004</v>
      </c>
      <c r="BB101" s="1">
        <v>5477826.3679999998</v>
      </c>
      <c r="BC101" s="1">
        <v>10</v>
      </c>
      <c r="BN101" s="1" t="s">
        <v>3009</v>
      </c>
      <c r="BO101" s="1" t="s">
        <v>4849</v>
      </c>
      <c r="BP101" s="1" t="s">
        <v>3421</v>
      </c>
      <c r="BQ101" s="1" t="s">
        <v>3592</v>
      </c>
      <c r="BR101" s="1" t="s">
        <v>3086</v>
      </c>
      <c r="BS101" s="1" t="s">
        <v>6940</v>
      </c>
      <c r="BT101" s="1" t="s">
        <v>6939</v>
      </c>
      <c r="BV101" s="1" t="s">
        <v>3002</v>
      </c>
      <c r="BW101" s="1" t="s">
        <v>3007</v>
      </c>
      <c r="BX101" s="1" t="s">
        <v>3043</v>
      </c>
      <c r="BY101" s="1" t="s">
        <v>3000</v>
      </c>
      <c r="CB101" s="1" t="s">
        <v>3042</v>
      </c>
      <c r="CC101" s="1" t="s">
        <v>3041</v>
      </c>
      <c r="CD101" s="1" t="s">
        <v>3040</v>
      </c>
      <c r="CP101" s="1" t="s">
        <v>6944</v>
      </c>
      <c r="CZ101" s="1" t="s">
        <v>6900</v>
      </c>
    </row>
    <row r="102" spans="1:104" x14ac:dyDescent="0.2">
      <c r="A102" s="1">
        <f t="shared" si="15"/>
        <v>1025725.46</v>
      </c>
      <c r="C102" s="1" t="str">
        <f t="shared" si="16"/>
        <v>RD</v>
      </c>
      <c r="D102" s="2" t="str">
        <f t="shared" si="17"/>
        <v>RD</v>
      </c>
      <c r="F102" s="1" t="str">
        <f>IF(_xlfn.SINGLE('~10 Other Crossings'!TypeCL)="WC","",_xlfn.CONCAT(UPPER(_xlfn.SINGLE(Description)),IF(ISBLANK(_xlfn.SINGLE(CrossingIdentifierDescription)),""," ["&amp;_xlfn.SINGLE(CrossingIdentifierDescription)&amp;"]")," (",_xlfn.SINGLE(PXID),")"))</f>
        <v>ROAD (T5074.0)</v>
      </c>
      <c r="G1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2" s="1" t="s">
        <v>6943</v>
      </c>
      <c r="N102" s="1">
        <v>1025725.46</v>
      </c>
      <c r="O102" s="1" t="s">
        <v>3028</v>
      </c>
      <c r="P102" s="1" t="s">
        <v>3389</v>
      </c>
      <c r="Q102" s="1" t="s">
        <v>3388</v>
      </c>
      <c r="R102" s="1" t="s">
        <v>3024</v>
      </c>
      <c r="S102" s="1" t="s">
        <v>3024</v>
      </c>
      <c r="T102" s="1" t="s">
        <v>3098</v>
      </c>
      <c r="U102" s="1" t="s">
        <v>3045</v>
      </c>
      <c r="V102" s="1" t="s">
        <v>3045</v>
      </c>
      <c r="W102" s="1" t="s">
        <v>6899</v>
      </c>
      <c r="Y102" s="1">
        <v>44005.697060185186</v>
      </c>
      <c r="Z102" s="1">
        <v>44645</v>
      </c>
      <c r="AA102" s="1">
        <v>401768</v>
      </c>
      <c r="AB102" s="1">
        <v>44648.866064814814</v>
      </c>
      <c r="AC102" s="1" t="s">
        <v>6942</v>
      </c>
      <c r="AD102" s="1" t="s">
        <v>3046</v>
      </c>
      <c r="AE102" s="1">
        <v>5074</v>
      </c>
      <c r="AF102" s="1">
        <v>0</v>
      </c>
      <c r="AI102" s="1" t="s">
        <v>3016</v>
      </c>
      <c r="AK102" s="1" t="s">
        <v>3044</v>
      </c>
      <c r="AL102" s="1" t="s">
        <v>3014</v>
      </c>
      <c r="AM102" s="1" t="s">
        <v>737</v>
      </c>
      <c r="AT102" s="1" t="s">
        <v>1022</v>
      </c>
      <c r="AX102" s="1" t="s">
        <v>6941</v>
      </c>
      <c r="AY102" s="1" t="s">
        <v>3000</v>
      </c>
      <c r="AZ102" s="1" t="s">
        <v>3010</v>
      </c>
      <c r="BA102" s="1">
        <v>623914.81000000006</v>
      </c>
      <c r="BB102" s="1">
        <v>5477813.2220000001</v>
      </c>
      <c r="BC102" s="1">
        <v>10</v>
      </c>
      <c r="BN102" s="1" t="s">
        <v>3009</v>
      </c>
      <c r="BO102" s="1" t="s">
        <v>4849</v>
      </c>
      <c r="BP102" s="1" t="s">
        <v>3421</v>
      </c>
      <c r="BQ102" s="1" t="s">
        <v>3592</v>
      </c>
      <c r="BR102" s="1" t="s">
        <v>3086</v>
      </c>
      <c r="BS102" s="1" t="s">
        <v>6940</v>
      </c>
      <c r="BT102" s="1" t="s">
        <v>6939</v>
      </c>
      <c r="BV102" s="1" t="s">
        <v>3002</v>
      </c>
      <c r="BW102" s="1" t="s">
        <v>3007</v>
      </c>
      <c r="BX102" s="1" t="s">
        <v>3043</v>
      </c>
      <c r="BY102" s="1" t="s">
        <v>3000</v>
      </c>
      <c r="CB102" s="1" t="s">
        <v>3042</v>
      </c>
      <c r="CC102" s="1" t="s">
        <v>3041</v>
      </c>
      <c r="CD102" s="1" t="s">
        <v>3040</v>
      </c>
      <c r="CP102" s="1" t="s">
        <v>6938</v>
      </c>
      <c r="CZ102" s="1" t="s">
        <v>2346</v>
      </c>
    </row>
    <row r="103" spans="1:104" x14ac:dyDescent="0.2">
      <c r="A103" s="1">
        <f t="shared" si="15"/>
        <v>1025821.34</v>
      </c>
      <c r="C103" s="1" t="str">
        <f t="shared" si="16"/>
        <v>HW</v>
      </c>
      <c r="D103" s="2" t="str">
        <f t="shared" si="17"/>
        <v>HW</v>
      </c>
      <c r="F103" s="1" t="str">
        <f>IF(_xlfn.SINGLE('~10 Other Crossings'!TypeCL)="WC","",_xlfn.CONCAT(UPPER(_xlfn.SINGLE(Description)),IF(ISBLANK(_xlfn.SINGLE(CrossingIdentifierDescription)),""," ["&amp;_xlfn.SINGLE(CrossingIdentifierDescription)&amp;"]")," (",_xlfn.SINGLE(PXID),")"))</f>
        <v>COQUIHALLA HIGHWAY NO 5 [LKI Segment: 2005] (T4068.3)</v>
      </c>
      <c r="G1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01-13283-M002-XH0319001</v>
      </c>
      <c r="M103" s="1" t="s">
        <v>6937</v>
      </c>
      <c r="N103" s="1">
        <v>1025821.34</v>
      </c>
      <c r="O103" s="1" t="s">
        <v>3028</v>
      </c>
      <c r="P103" s="1" t="s">
        <v>6932</v>
      </c>
      <c r="Q103" s="1" t="s">
        <v>6931</v>
      </c>
      <c r="R103" s="1" t="s">
        <v>3025</v>
      </c>
      <c r="S103" s="1" t="s">
        <v>3024</v>
      </c>
      <c r="T103" s="1" t="s">
        <v>3098</v>
      </c>
      <c r="U103" s="1" t="s">
        <v>4476</v>
      </c>
      <c r="V103" s="1" t="s">
        <v>6623</v>
      </c>
      <c r="W103" s="1" t="s">
        <v>3127</v>
      </c>
      <c r="Y103" s="1">
        <v>43515.77542824074</v>
      </c>
      <c r="Z103" s="1">
        <v>44645</v>
      </c>
      <c r="AA103" s="1">
        <v>401768</v>
      </c>
      <c r="AB103" s="1">
        <v>44648.866030092591</v>
      </c>
      <c r="AC103" s="1" t="s">
        <v>6936</v>
      </c>
      <c r="AD103" s="1" t="s">
        <v>3046</v>
      </c>
      <c r="AE103" s="1">
        <v>4068</v>
      </c>
      <c r="AF103" s="1">
        <v>3</v>
      </c>
      <c r="AG103" s="1" t="s">
        <v>6470</v>
      </c>
      <c r="AH103" s="1" t="s">
        <v>3138</v>
      </c>
      <c r="AI103" s="1" t="s">
        <v>3092</v>
      </c>
      <c r="AJ103" s="1" t="s">
        <v>3091</v>
      </c>
      <c r="AK103" s="1" t="s">
        <v>3044</v>
      </c>
      <c r="AL103" s="1" t="s">
        <v>3014</v>
      </c>
      <c r="AM103" s="1" t="s">
        <v>4473</v>
      </c>
      <c r="AP103" s="1">
        <v>49</v>
      </c>
      <c r="AX103" s="1" t="s">
        <v>6935</v>
      </c>
      <c r="AY103" s="1" t="s">
        <v>3088</v>
      </c>
      <c r="AZ103" s="1" t="s">
        <v>3010</v>
      </c>
      <c r="BA103" s="1">
        <v>623842.90000061004</v>
      </c>
      <c r="BB103" s="1">
        <v>5477769.7999978</v>
      </c>
      <c r="BC103" s="1">
        <v>10</v>
      </c>
      <c r="BD103" s="1" t="s">
        <v>3087</v>
      </c>
      <c r="BE103" s="1">
        <v>1028.28</v>
      </c>
      <c r="BG103" s="1">
        <v>41930</v>
      </c>
      <c r="BN103" s="1" t="s">
        <v>3009</v>
      </c>
      <c r="BO103" s="1" t="s">
        <v>4849</v>
      </c>
      <c r="BP103" s="1" t="s">
        <v>3421</v>
      </c>
      <c r="BQ103" s="1" t="s">
        <v>3592</v>
      </c>
      <c r="BR103" s="1" t="s">
        <v>3086</v>
      </c>
      <c r="BV103" s="1" t="s">
        <v>3002</v>
      </c>
      <c r="BX103" s="1" t="s">
        <v>6921</v>
      </c>
      <c r="BY103" s="1" t="s">
        <v>3088</v>
      </c>
      <c r="CB103" s="1" t="s">
        <v>6920</v>
      </c>
      <c r="CC103" s="1" t="s">
        <v>6919</v>
      </c>
      <c r="CD103" s="1" t="s">
        <v>3055</v>
      </c>
      <c r="CO103" s="1" t="s">
        <v>3122</v>
      </c>
      <c r="CP103" s="1" t="s">
        <v>6934</v>
      </c>
      <c r="CY103" s="1" t="s">
        <v>6767</v>
      </c>
    </row>
    <row r="104" spans="1:104" x14ac:dyDescent="0.2">
      <c r="A104" s="1">
        <f t="shared" si="15"/>
        <v>1025831.92</v>
      </c>
      <c r="C104" s="1" t="str">
        <f t="shared" si="16"/>
        <v>HW</v>
      </c>
      <c r="D104" s="2" t="str">
        <f t="shared" si="17"/>
        <v>HW</v>
      </c>
      <c r="F104" s="1" t="str">
        <f>IF(_xlfn.SINGLE('~10 Other Crossings'!TypeCL)="WC","",_xlfn.CONCAT(UPPER(_xlfn.SINGLE(Description)),IF(ISBLANK(_xlfn.SINGLE(CrossingIdentifierDescription)),""," ["&amp;_xlfn.SINGLE(CrossingIdentifierDescription)&amp;"]")," (",_xlfn.SINGLE(PXID),")"))</f>
        <v>COQUIHALLA HIGHWAY NO 5 [LKI Segment: 2000] (T4069.3)</v>
      </c>
      <c r="G1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01-13283-M002-XH0319001</v>
      </c>
      <c r="M104" s="1" t="s">
        <v>6933</v>
      </c>
      <c r="N104" s="1">
        <v>1025831.92</v>
      </c>
      <c r="O104" s="1" t="s">
        <v>3028</v>
      </c>
      <c r="P104" s="1" t="s">
        <v>6932</v>
      </c>
      <c r="Q104" s="1" t="s">
        <v>6931</v>
      </c>
      <c r="R104" s="1" t="s">
        <v>3025</v>
      </c>
      <c r="S104" s="1" t="s">
        <v>3024</v>
      </c>
      <c r="T104" s="1" t="s">
        <v>3098</v>
      </c>
      <c r="U104" s="1" t="s">
        <v>4476</v>
      </c>
      <c r="V104" s="1" t="s">
        <v>6623</v>
      </c>
      <c r="W104" s="1" t="s">
        <v>3127</v>
      </c>
      <c r="Y104" s="1">
        <v>43515.77542824074</v>
      </c>
      <c r="Z104" s="1">
        <v>44645</v>
      </c>
      <c r="AA104" s="1">
        <v>401768</v>
      </c>
      <c r="AB104" s="1">
        <v>44648.866030092591</v>
      </c>
      <c r="AC104" s="1" t="s">
        <v>6930</v>
      </c>
      <c r="AD104" s="1" t="s">
        <v>3046</v>
      </c>
      <c r="AE104" s="1">
        <v>4069</v>
      </c>
      <c r="AF104" s="1">
        <v>3</v>
      </c>
      <c r="AG104" s="1" t="s">
        <v>6629</v>
      </c>
      <c r="AH104" s="1" t="s">
        <v>3138</v>
      </c>
      <c r="AI104" s="1" t="s">
        <v>3092</v>
      </c>
      <c r="AJ104" s="1" t="s">
        <v>3091</v>
      </c>
      <c r="AK104" s="1" t="s">
        <v>3044</v>
      </c>
      <c r="AL104" s="1" t="s">
        <v>3014</v>
      </c>
      <c r="AM104" s="1" t="s">
        <v>4473</v>
      </c>
      <c r="AP104" s="1">
        <v>49</v>
      </c>
      <c r="AX104" s="1" t="s">
        <v>6929</v>
      </c>
      <c r="AY104" s="1" t="s">
        <v>3088</v>
      </c>
      <c r="AZ104" s="1" t="s">
        <v>3010</v>
      </c>
      <c r="BA104" s="1">
        <v>623842.49000789004</v>
      </c>
      <c r="BB104" s="1">
        <v>5477759.2299485002</v>
      </c>
      <c r="BC104" s="1">
        <v>10</v>
      </c>
      <c r="BD104" s="1" t="s">
        <v>3087</v>
      </c>
      <c r="BE104" s="1">
        <v>1028.3</v>
      </c>
      <c r="BG104" s="1">
        <v>41930</v>
      </c>
      <c r="BN104" s="1" t="s">
        <v>3009</v>
      </c>
      <c r="BO104" s="1" t="s">
        <v>4849</v>
      </c>
      <c r="BP104" s="1" t="s">
        <v>3421</v>
      </c>
      <c r="BQ104" s="1" t="s">
        <v>3592</v>
      </c>
      <c r="BR104" s="1" t="s">
        <v>3086</v>
      </c>
      <c r="BV104" s="1" t="s">
        <v>3002</v>
      </c>
      <c r="BX104" s="1" t="s">
        <v>6921</v>
      </c>
      <c r="BY104" s="1" t="s">
        <v>3088</v>
      </c>
      <c r="CB104" s="1" t="s">
        <v>6920</v>
      </c>
      <c r="CC104" s="1" t="s">
        <v>6919</v>
      </c>
      <c r="CD104" s="1" t="s">
        <v>3055</v>
      </c>
      <c r="CO104" s="1" t="s">
        <v>3122</v>
      </c>
      <c r="CP104" s="1" t="s">
        <v>6928</v>
      </c>
      <c r="CY104" s="1" t="s">
        <v>6767</v>
      </c>
      <c r="CZ104" s="1" t="s">
        <v>6889</v>
      </c>
    </row>
    <row r="105" spans="1:104" x14ac:dyDescent="0.2">
      <c r="A105" s="1">
        <f t="shared" si="15"/>
        <v>1025844.5</v>
      </c>
      <c r="C105" s="1" t="str">
        <f t="shared" si="16"/>
        <v>RD</v>
      </c>
      <c r="D105" s="2" t="str">
        <f t="shared" si="17"/>
        <v>RD</v>
      </c>
      <c r="F105" s="1" t="str">
        <f>IF(_xlfn.SINGLE('~10 Other Crossings'!TypeCL)="WC","",_xlfn.CONCAT(UPPER(_xlfn.SINGLE(Description)),IF(ISBLANK(_xlfn.SINGLE(CrossingIdentifierDescription)),""," ["&amp;_xlfn.SINGLE(CrossingIdentifierDescription)&amp;"]")," (",_xlfn.SINGLE(PXID),")"))</f>
        <v>MOTI DIRT ROAD [ROAD] (T4070.0)</v>
      </c>
      <c r="G1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01-13283-M002-XH0319001</v>
      </c>
      <c r="M105" s="1" t="s">
        <v>6927</v>
      </c>
      <c r="N105" s="1">
        <v>1025844.5</v>
      </c>
      <c r="O105" s="1" t="s">
        <v>3028</v>
      </c>
      <c r="P105" s="1" t="s">
        <v>6926</v>
      </c>
      <c r="Q105" s="1" t="s">
        <v>6925</v>
      </c>
      <c r="R105" s="1" t="s">
        <v>3025</v>
      </c>
      <c r="S105" s="1" t="s">
        <v>3024</v>
      </c>
      <c r="T105" s="1" t="s">
        <v>3098</v>
      </c>
      <c r="U105" s="1" t="s">
        <v>3045</v>
      </c>
      <c r="V105" s="1" t="s">
        <v>6924</v>
      </c>
      <c r="W105" s="1" t="s">
        <v>3127</v>
      </c>
      <c r="Y105" s="1">
        <v>43558.936145833337</v>
      </c>
      <c r="Z105" s="1">
        <v>44645</v>
      </c>
      <c r="AA105" s="1">
        <v>401768</v>
      </c>
      <c r="AB105" s="1">
        <v>44648.866041666668</v>
      </c>
      <c r="AC105" s="1" t="s">
        <v>6923</v>
      </c>
      <c r="AD105" s="1" t="s">
        <v>3046</v>
      </c>
      <c r="AE105" s="1">
        <v>4070</v>
      </c>
      <c r="AF105" s="1">
        <v>0</v>
      </c>
      <c r="AG105" s="1" t="s">
        <v>3045</v>
      </c>
      <c r="AH105" s="1" t="s">
        <v>3091</v>
      </c>
      <c r="AI105" s="1" t="s">
        <v>3092</v>
      </c>
      <c r="AJ105" s="1" t="s">
        <v>3091</v>
      </c>
      <c r="AK105" s="1" t="s">
        <v>3044</v>
      </c>
      <c r="AL105" s="1" t="s">
        <v>3014</v>
      </c>
      <c r="AM105" s="1" t="s">
        <v>737</v>
      </c>
      <c r="AX105" s="1" t="s">
        <v>6922</v>
      </c>
      <c r="AY105" s="1" t="s">
        <v>3088</v>
      </c>
      <c r="AZ105" s="1" t="s">
        <v>3010</v>
      </c>
      <c r="BA105" s="1">
        <v>623841.99405829003</v>
      </c>
      <c r="BB105" s="1">
        <v>5477746.6596036702</v>
      </c>
      <c r="BC105" s="1">
        <v>10</v>
      </c>
      <c r="BD105" s="1" t="s">
        <v>3087</v>
      </c>
      <c r="BE105" s="1">
        <v>1028.32</v>
      </c>
      <c r="BN105" s="1" t="s">
        <v>3009</v>
      </c>
      <c r="BO105" s="1" t="s">
        <v>4849</v>
      </c>
      <c r="BP105" s="1" t="s">
        <v>3421</v>
      </c>
      <c r="BQ105" s="1" t="s">
        <v>3592</v>
      </c>
      <c r="BR105" s="1" t="s">
        <v>3086</v>
      </c>
      <c r="BV105" s="1" t="s">
        <v>3002</v>
      </c>
      <c r="BX105" s="1" t="s">
        <v>6921</v>
      </c>
      <c r="BY105" s="1" t="s">
        <v>3000</v>
      </c>
      <c r="CB105" s="1" t="s">
        <v>6920</v>
      </c>
      <c r="CC105" s="1" t="s">
        <v>6919</v>
      </c>
      <c r="CD105" s="1" t="s">
        <v>3055</v>
      </c>
      <c r="CO105" s="1" t="s">
        <v>3122</v>
      </c>
      <c r="CP105" s="1" t="s">
        <v>6918</v>
      </c>
      <c r="CX105" s="1" t="s">
        <v>6917</v>
      </c>
      <c r="CY105" s="1" t="s">
        <v>6767</v>
      </c>
      <c r="CZ105" s="1" t="s">
        <v>6883</v>
      </c>
    </row>
    <row r="106" spans="1:104" x14ac:dyDescent="0.2">
      <c r="A106" s="1">
        <f t="shared" si="15"/>
        <v>1025906.97</v>
      </c>
      <c r="C106" s="1" t="str">
        <f t="shared" si="16"/>
        <v>RD</v>
      </c>
      <c r="D106" s="2" t="str">
        <f t="shared" si="17"/>
        <v>RD</v>
      </c>
      <c r="F106" s="1" t="str">
        <f>IF(_xlfn.SINGLE('~10 Other Crossings'!TypeCL)="WC","",_xlfn.CONCAT(UPPER(_xlfn.SINGLE(Description)),IF(ISBLANK(_xlfn.SINGLE(CrossingIdentifierDescription)),""," ["&amp;_xlfn.SINGLE(CrossingIdentifierDescription)&amp;"]")," (",_xlfn.SINGLE(PXID),")"))</f>
        <v>BC CROWN DIRT ROAD [ROAD] (T4071.0)</v>
      </c>
      <c r="G1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106" s="1" t="s">
        <v>6916</v>
      </c>
      <c r="N106" s="1">
        <v>1025906.97</v>
      </c>
      <c r="O106" s="1" t="s">
        <v>3028</v>
      </c>
      <c r="P106" s="1" t="s">
        <v>6915</v>
      </c>
      <c r="Q106" s="1" t="s">
        <v>6914</v>
      </c>
      <c r="R106" s="1" t="s">
        <v>3025</v>
      </c>
      <c r="S106" s="1" t="s">
        <v>3024</v>
      </c>
      <c r="T106" s="1" t="s">
        <v>3098</v>
      </c>
      <c r="U106" s="1" t="s">
        <v>3045</v>
      </c>
      <c r="V106" s="1" t="s">
        <v>6913</v>
      </c>
      <c r="W106" s="1" t="s">
        <v>3315</v>
      </c>
      <c r="Y106" s="1">
        <v>43558.936145833337</v>
      </c>
      <c r="Z106" s="1">
        <v>44645</v>
      </c>
      <c r="AA106" s="1">
        <v>401768</v>
      </c>
      <c r="AB106" s="1">
        <v>44648.866041666668</v>
      </c>
      <c r="AC106" s="1" t="s">
        <v>6912</v>
      </c>
      <c r="AD106" s="1" t="s">
        <v>3046</v>
      </c>
      <c r="AE106" s="1">
        <v>4071</v>
      </c>
      <c r="AF106" s="1">
        <v>0</v>
      </c>
      <c r="AG106" s="1" t="s">
        <v>3045</v>
      </c>
      <c r="AH106" s="1" t="s">
        <v>3091</v>
      </c>
      <c r="AI106" s="1" t="s">
        <v>3016</v>
      </c>
      <c r="AJ106" s="1" t="s">
        <v>3091</v>
      </c>
      <c r="AK106" s="1" t="s">
        <v>3044</v>
      </c>
      <c r="AL106" s="1" t="s">
        <v>3014</v>
      </c>
      <c r="AM106" s="1" t="s">
        <v>737</v>
      </c>
      <c r="AX106" s="1" t="s">
        <v>6911</v>
      </c>
      <c r="AY106" s="1" t="s">
        <v>3000</v>
      </c>
      <c r="AZ106" s="1" t="s">
        <v>3010</v>
      </c>
      <c r="BA106" s="1">
        <v>623802.75702389004</v>
      </c>
      <c r="BB106" s="1">
        <v>5477712.6777973697</v>
      </c>
      <c r="BC106" s="1">
        <v>10</v>
      </c>
      <c r="BD106" s="1" t="s">
        <v>3087</v>
      </c>
      <c r="BE106" s="1">
        <v>1028.3599999999999</v>
      </c>
      <c r="BN106" s="1" t="s">
        <v>3009</v>
      </c>
      <c r="BO106" s="1" t="s">
        <v>4849</v>
      </c>
      <c r="BP106" s="1" t="s">
        <v>3421</v>
      </c>
      <c r="BQ106" s="1" t="s">
        <v>3592</v>
      </c>
      <c r="BR106" s="1" t="s">
        <v>3086</v>
      </c>
      <c r="BV106" s="1" t="s">
        <v>3002</v>
      </c>
      <c r="BW106" s="1" t="s">
        <v>2036</v>
      </c>
      <c r="BX106" s="1" t="s">
        <v>4252</v>
      </c>
      <c r="BY106" s="1" t="s">
        <v>3000</v>
      </c>
      <c r="CB106" s="1" t="s">
        <v>4251</v>
      </c>
      <c r="CC106" s="1" t="s">
        <v>4250</v>
      </c>
      <c r="CD106" s="1" t="s">
        <v>2997</v>
      </c>
      <c r="CO106" s="1" t="s">
        <v>2996</v>
      </c>
      <c r="CP106" s="1" t="s">
        <v>6910</v>
      </c>
      <c r="CX106" s="1" t="s">
        <v>6909</v>
      </c>
      <c r="CY106" s="1" t="s">
        <v>6767</v>
      </c>
      <c r="CZ106" s="1" t="s">
        <v>2343</v>
      </c>
    </row>
    <row r="107" spans="1:104" x14ac:dyDescent="0.2">
      <c r="A107" s="1">
        <f t="shared" si="15"/>
        <v>1025923.61</v>
      </c>
      <c r="C107" s="1" t="str">
        <f t="shared" si="16"/>
        <v>RD</v>
      </c>
      <c r="D107" s="2" t="str">
        <f t="shared" si="17"/>
        <v>RD</v>
      </c>
      <c r="F107" s="1" t="str">
        <f>IF(_xlfn.SINGLE('~10 Other Crossings'!TypeCL)="WC","",_xlfn.CONCAT(UPPER(_xlfn.SINGLE(Description)),IF(ISBLANK(_xlfn.SINGLE(CrossingIdentifierDescription)),""," ["&amp;_xlfn.SINGLE(CrossingIdentifierDescription)&amp;"]")," (",_xlfn.SINGLE(PXID),")"))</f>
        <v>ROAD (T5053.0)</v>
      </c>
      <c r="G1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7" s="1" t="s">
        <v>6908</v>
      </c>
      <c r="N107" s="1">
        <v>1025923.61</v>
      </c>
      <c r="O107" s="1" t="s">
        <v>3028</v>
      </c>
      <c r="P107" s="1" t="s">
        <v>3389</v>
      </c>
      <c r="Q107" s="1" t="s">
        <v>3388</v>
      </c>
      <c r="R107" s="1" t="s">
        <v>3024</v>
      </c>
      <c r="S107" s="1" t="s">
        <v>3024</v>
      </c>
      <c r="T107" s="1" t="s">
        <v>3098</v>
      </c>
      <c r="U107" s="1" t="s">
        <v>3045</v>
      </c>
      <c r="V107" s="1" t="s">
        <v>3045</v>
      </c>
      <c r="W107" s="1" t="s">
        <v>6899</v>
      </c>
      <c r="Y107" s="1">
        <v>43999.918912037036</v>
      </c>
      <c r="Z107" s="1">
        <v>44645</v>
      </c>
      <c r="AA107" s="1">
        <v>401768</v>
      </c>
      <c r="AB107" s="1">
        <v>44648.866064814814</v>
      </c>
      <c r="AC107" s="1" t="s">
        <v>6907</v>
      </c>
      <c r="AD107" s="1" t="s">
        <v>3046</v>
      </c>
      <c r="AE107" s="1">
        <v>5053</v>
      </c>
      <c r="AF107" s="1">
        <v>0</v>
      </c>
      <c r="AI107" s="1" t="s">
        <v>3016</v>
      </c>
      <c r="AK107" s="1" t="s">
        <v>3044</v>
      </c>
      <c r="AL107" s="1" t="s">
        <v>3014</v>
      </c>
      <c r="AM107" s="1" t="s">
        <v>737</v>
      </c>
      <c r="AT107" s="1" t="s">
        <v>1022</v>
      </c>
      <c r="AX107" s="1" t="s">
        <v>6906</v>
      </c>
      <c r="AY107" s="1" t="s">
        <v>3000</v>
      </c>
      <c r="AZ107" s="1" t="s">
        <v>3010</v>
      </c>
      <c r="BA107" s="1">
        <v>623786.82799999998</v>
      </c>
      <c r="BB107" s="1">
        <v>5477707.8849999998</v>
      </c>
      <c r="BC107" s="1">
        <v>10</v>
      </c>
      <c r="BN107" s="1" t="s">
        <v>3009</v>
      </c>
      <c r="BO107" s="1" t="s">
        <v>4849</v>
      </c>
      <c r="BP107" s="1" t="s">
        <v>3421</v>
      </c>
      <c r="BQ107" s="1" t="s">
        <v>3592</v>
      </c>
      <c r="BR107" s="1" t="s">
        <v>3086</v>
      </c>
      <c r="BV107" s="1" t="s">
        <v>3002</v>
      </c>
      <c r="BW107" s="1" t="s">
        <v>3007</v>
      </c>
      <c r="BX107" s="1" t="s">
        <v>3043</v>
      </c>
      <c r="BY107" s="1" t="s">
        <v>3000</v>
      </c>
      <c r="CB107" s="1" t="s">
        <v>3042</v>
      </c>
      <c r="CC107" s="1" t="s">
        <v>3041</v>
      </c>
      <c r="CD107" s="1" t="s">
        <v>3040</v>
      </c>
      <c r="CO107" s="1" t="s">
        <v>3122</v>
      </c>
      <c r="CP107" s="1" t="s">
        <v>6905</v>
      </c>
      <c r="CZ107" s="1" t="s">
        <v>6872</v>
      </c>
    </row>
    <row r="108" spans="1:104" x14ac:dyDescent="0.2">
      <c r="A108" s="1">
        <f t="shared" si="15"/>
        <v>1026000.88</v>
      </c>
      <c r="C108" s="1" t="str">
        <f t="shared" si="16"/>
        <v>RD</v>
      </c>
      <c r="D108" s="2" t="str">
        <f t="shared" si="17"/>
        <v>RD</v>
      </c>
      <c r="F108" s="1" t="str">
        <f>IF(_xlfn.SINGLE('~10 Other Crossings'!TypeCL)="WC","",_xlfn.CONCAT(UPPER(_xlfn.SINGLE(Description)),IF(ISBLANK(_xlfn.SINGLE(CrossingIdentifierDescription)),""," ["&amp;_xlfn.SINGLE(CrossingIdentifierDescription)&amp;"]")," (",_xlfn.SINGLE(PXID),")"))</f>
        <v>ROAD (T5054.0)</v>
      </c>
      <c r="G1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8" s="1" t="s">
        <v>6904</v>
      </c>
      <c r="N108" s="1">
        <v>1026000.88</v>
      </c>
      <c r="O108" s="1" t="s">
        <v>3028</v>
      </c>
      <c r="P108" s="1" t="s">
        <v>3389</v>
      </c>
      <c r="Q108" s="1" t="s">
        <v>3388</v>
      </c>
      <c r="R108" s="1" t="s">
        <v>3024</v>
      </c>
      <c r="S108" s="1" t="s">
        <v>3024</v>
      </c>
      <c r="T108" s="1" t="s">
        <v>3098</v>
      </c>
      <c r="U108" s="1" t="s">
        <v>3045</v>
      </c>
      <c r="V108" s="1" t="s">
        <v>3045</v>
      </c>
      <c r="W108" s="1" t="s">
        <v>6899</v>
      </c>
      <c r="Y108" s="1">
        <v>43999.918912037036</v>
      </c>
      <c r="Z108" s="1">
        <v>44645</v>
      </c>
      <c r="AA108" s="1">
        <v>401768</v>
      </c>
      <c r="AB108" s="1">
        <v>44648.866064814814</v>
      </c>
      <c r="AC108" s="1" t="s">
        <v>6903</v>
      </c>
      <c r="AD108" s="1" t="s">
        <v>3046</v>
      </c>
      <c r="AE108" s="1">
        <v>5054</v>
      </c>
      <c r="AF108" s="1">
        <v>0</v>
      </c>
      <c r="AI108" s="1" t="s">
        <v>3016</v>
      </c>
      <c r="AK108" s="1" t="s">
        <v>3044</v>
      </c>
      <c r="AL108" s="1" t="s">
        <v>3014</v>
      </c>
      <c r="AM108" s="1" t="s">
        <v>737</v>
      </c>
      <c r="AT108" s="1" t="s">
        <v>1022</v>
      </c>
      <c r="AX108" s="1" t="s">
        <v>6902</v>
      </c>
      <c r="AY108" s="1" t="s">
        <v>3000</v>
      </c>
      <c r="AZ108" s="1" t="s">
        <v>3010</v>
      </c>
      <c r="BA108" s="1">
        <v>623710.245</v>
      </c>
      <c r="BB108" s="1">
        <v>5477706.7929999996</v>
      </c>
      <c r="BC108" s="1">
        <v>10</v>
      </c>
      <c r="BN108" s="1" t="s">
        <v>3009</v>
      </c>
      <c r="BO108" s="1" t="s">
        <v>4849</v>
      </c>
      <c r="BP108" s="1" t="s">
        <v>3421</v>
      </c>
      <c r="BQ108" s="1" t="s">
        <v>3592</v>
      </c>
      <c r="BR108" s="1" t="s">
        <v>3086</v>
      </c>
      <c r="BS108" s="1" t="s">
        <v>6896</v>
      </c>
      <c r="BT108" s="1" t="s">
        <v>6894</v>
      </c>
      <c r="BV108" s="1" t="s">
        <v>3002</v>
      </c>
      <c r="BW108" s="1" t="s">
        <v>3007</v>
      </c>
      <c r="BX108" s="1" t="s">
        <v>3043</v>
      </c>
      <c r="BY108" s="1" t="s">
        <v>3000</v>
      </c>
      <c r="CB108" s="1" t="s">
        <v>3042</v>
      </c>
      <c r="CC108" s="1" t="s">
        <v>3041</v>
      </c>
      <c r="CD108" s="1" t="s">
        <v>3040</v>
      </c>
      <c r="CO108" s="1" t="s">
        <v>3122</v>
      </c>
      <c r="CP108" s="1" t="s">
        <v>6901</v>
      </c>
      <c r="CZ108" s="1" t="s">
        <v>6866</v>
      </c>
    </row>
    <row r="109" spans="1:104" x14ac:dyDescent="0.2">
      <c r="A109" s="1">
        <f t="shared" si="15"/>
        <v>1026057.51</v>
      </c>
      <c r="C109" s="1" t="str">
        <f t="shared" si="16"/>
        <v>RD</v>
      </c>
      <c r="D109" s="2" t="str">
        <f t="shared" si="17"/>
        <v>RD</v>
      </c>
      <c r="F109" s="1" t="str">
        <f>IF(_xlfn.SINGLE('~10 Other Crossings'!TypeCL)="WC","",_xlfn.CONCAT(UPPER(_xlfn.SINGLE(Description)),IF(ISBLANK(_xlfn.SINGLE(CrossingIdentifierDescription)),""," ["&amp;_xlfn.SINGLE(CrossingIdentifierDescription)&amp;"]")," (",_xlfn.SINGLE(PXID),")"))</f>
        <v>ROAD (T5055.0)</v>
      </c>
      <c r="G1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09" s="1" t="s">
        <v>6900</v>
      </c>
      <c r="N109" s="1">
        <v>1026057.51</v>
      </c>
      <c r="O109" s="1" t="s">
        <v>3028</v>
      </c>
      <c r="P109" s="1" t="s">
        <v>3389</v>
      </c>
      <c r="Q109" s="1" t="s">
        <v>3388</v>
      </c>
      <c r="R109" s="1" t="s">
        <v>3024</v>
      </c>
      <c r="S109" s="1" t="s">
        <v>3024</v>
      </c>
      <c r="T109" s="1" t="s">
        <v>3098</v>
      </c>
      <c r="U109" s="1" t="s">
        <v>3045</v>
      </c>
      <c r="V109" s="1" t="s">
        <v>3045</v>
      </c>
      <c r="W109" s="1" t="s">
        <v>6899</v>
      </c>
      <c r="Y109" s="1">
        <v>43999.918912037036</v>
      </c>
      <c r="Z109" s="1">
        <v>44645</v>
      </c>
      <c r="AA109" s="1">
        <v>401768</v>
      </c>
      <c r="AB109" s="1">
        <v>44648.866064814814</v>
      </c>
      <c r="AC109" s="1" t="s">
        <v>6898</v>
      </c>
      <c r="AD109" s="1" t="s">
        <v>3046</v>
      </c>
      <c r="AE109" s="1">
        <v>5055</v>
      </c>
      <c r="AF109" s="1">
        <v>0</v>
      </c>
      <c r="AI109" s="1" t="s">
        <v>3016</v>
      </c>
      <c r="AK109" s="1" t="s">
        <v>3044</v>
      </c>
      <c r="AL109" s="1" t="s">
        <v>3014</v>
      </c>
      <c r="AM109" s="1" t="s">
        <v>737</v>
      </c>
      <c r="AT109" s="1" t="s">
        <v>1022</v>
      </c>
      <c r="AX109" s="1" t="s">
        <v>6897</v>
      </c>
      <c r="AY109" s="1" t="s">
        <v>3000</v>
      </c>
      <c r="AZ109" s="1" t="s">
        <v>3010</v>
      </c>
      <c r="BA109" s="1">
        <v>623653.68999999994</v>
      </c>
      <c r="BB109" s="1">
        <v>5477709.5889999997</v>
      </c>
      <c r="BC109" s="1">
        <v>10</v>
      </c>
      <c r="BN109" s="1" t="s">
        <v>3009</v>
      </c>
      <c r="BO109" s="1" t="s">
        <v>4849</v>
      </c>
      <c r="BP109" s="1" t="s">
        <v>3421</v>
      </c>
      <c r="BQ109" s="1" t="s">
        <v>3592</v>
      </c>
      <c r="BR109" s="1" t="s">
        <v>3086</v>
      </c>
      <c r="BS109" s="1" t="s">
        <v>6896</v>
      </c>
      <c r="BT109" s="1" t="s">
        <v>6894</v>
      </c>
      <c r="BV109" s="1" t="s">
        <v>3002</v>
      </c>
      <c r="BW109" s="1" t="s">
        <v>3007</v>
      </c>
      <c r="BX109" s="1" t="s">
        <v>3043</v>
      </c>
      <c r="BY109" s="1" t="s">
        <v>3000</v>
      </c>
      <c r="CB109" s="1" t="s">
        <v>3042</v>
      </c>
      <c r="CC109" s="1" t="s">
        <v>3041</v>
      </c>
      <c r="CD109" s="1" t="s">
        <v>3040</v>
      </c>
      <c r="CO109" s="1" t="s">
        <v>3122</v>
      </c>
      <c r="CP109" s="1" t="s">
        <v>6895</v>
      </c>
      <c r="CZ109" s="1" t="s">
        <v>6862</v>
      </c>
    </row>
    <row r="110" spans="1:104" x14ac:dyDescent="0.2">
      <c r="A110" s="1">
        <f t="shared" si="15"/>
        <v>1026431.89</v>
      </c>
      <c r="C110" s="1" t="str">
        <f t="shared" si="16"/>
        <v>RD</v>
      </c>
      <c r="D110" s="2" t="str">
        <f t="shared" si="17"/>
        <v>RD</v>
      </c>
      <c r="F110" s="1" t="str">
        <f>IF(_xlfn.SINGLE('~10 Other Crossings'!TypeCL)="WC","",_xlfn.CONCAT(UPPER(_xlfn.SINGLE(Description)),IF(ISBLANK(_xlfn.SINGLE(CrossingIdentifierDescription)),""," ["&amp;_xlfn.SINGLE(CrossingIdentifierDescription)&amp;"]")," (",_xlfn.SINGLE(PXID),")"))</f>
        <v>PUBLIC ACCESS ROAD [ROAD] (T5033.0)</v>
      </c>
      <c r="G1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01-13283-M002-XU0320501</v>
      </c>
      <c r="M110" s="1" t="s">
        <v>6893</v>
      </c>
      <c r="N110" s="1">
        <v>1026431.89</v>
      </c>
      <c r="O110" s="1" t="s">
        <v>3028</v>
      </c>
      <c r="P110" s="1" t="s">
        <v>6745</v>
      </c>
      <c r="Q110" s="1" t="s">
        <v>6744</v>
      </c>
      <c r="R110" s="1" t="s">
        <v>3024</v>
      </c>
      <c r="S110" s="1" t="s">
        <v>3024</v>
      </c>
      <c r="T110" s="1" t="s">
        <v>3098</v>
      </c>
      <c r="U110" s="1" t="s">
        <v>3045</v>
      </c>
      <c r="V110" s="1" t="s">
        <v>6892</v>
      </c>
      <c r="W110" s="1" t="s">
        <v>3315</v>
      </c>
      <c r="Y110" s="1">
        <v>43984.907037037039</v>
      </c>
      <c r="Z110" s="1">
        <v>44645</v>
      </c>
      <c r="AA110" s="1">
        <v>401768</v>
      </c>
      <c r="AB110" s="1">
        <v>44648.866053240738</v>
      </c>
      <c r="AC110" s="1" t="s">
        <v>6891</v>
      </c>
      <c r="AD110" s="1" t="s">
        <v>3046</v>
      </c>
      <c r="AE110" s="1">
        <v>5033</v>
      </c>
      <c r="AF110" s="1">
        <v>0</v>
      </c>
      <c r="AG110" s="1" t="s">
        <v>3045</v>
      </c>
      <c r="AI110" s="1" t="s">
        <v>3016</v>
      </c>
      <c r="AK110" s="1" t="s">
        <v>3044</v>
      </c>
      <c r="AL110" s="1" t="s">
        <v>3014</v>
      </c>
      <c r="AM110" s="1" t="s">
        <v>737</v>
      </c>
      <c r="AS110" s="1" t="s">
        <v>3011</v>
      </c>
      <c r="AY110" s="1" t="s">
        <v>3088</v>
      </c>
      <c r="AZ110" s="1" t="s">
        <v>3010</v>
      </c>
      <c r="BA110" s="1">
        <v>623339.38600000006</v>
      </c>
      <c r="BB110" s="1">
        <v>5477522.9840000002</v>
      </c>
      <c r="BC110" s="1">
        <v>10</v>
      </c>
      <c r="BN110" s="1" t="s">
        <v>3009</v>
      </c>
      <c r="BO110" s="1" t="s">
        <v>4849</v>
      </c>
      <c r="BP110" s="1" t="s">
        <v>3421</v>
      </c>
      <c r="BQ110" s="1" t="s">
        <v>3592</v>
      </c>
      <c r="BR110" s="1" t="s">
        <v>1621</v>
      </c>
      <c r="BS110" s="1" t="s">
        <v>6874</v>
      </c>
      <c r="BT110" s="1" t="s">
        <v>6873</v>
      </c>
      <c r="BV110" s="1" t="s">
        <v>3002</v>
      </c>
      <c r="BX110" s="1" t="s">
        <v>5672</v>
      </c>
      <c r="BY110" s="1" t="s">
        <v>3000</v>
      </c>
      <c r="CB110" s="1" t="s">
        <v>6878</v>
      </c>
      <c r="CC110" s="1" t="s">
        <v>6877</v>
      </c>
      <c r="CD110" s="1" t="s">
        <v>3040</v>
      </c>
      <c r="CO110" s="1" t="s">
        <v>3122</v>
      </c>
      <c r="CP110" s="1" t="s">
        <v>6890</v>
      </c>
      <c r="CZ110" s="1" t="s">
        <v>6846</v>
      </c>
    </row>
    <row r="111" spans="1:104" x14ac:dyDescent="0.2">
      <c r="A111" s="1">
        <f t="shared" si="15"/>
        <v>1026437.15</v>
      </c>
      <c r="C111" s="1" t="str">
        <f t="shared" si="16"/>
        <v>GT</v>
      </c>
      <c r="D111" s="2" t="str">
        <f t="shared" si="17"/>
        <v>GT</v>
      </c>
      <c r="F111" s="1" t="str">
        <f>IF(_xlfn.SINGLE('~10 Other Crossings'!TypeCL)="WC","",_xlfn.CONCAT(UPPER(_xlfn.SINGLE(Description)),IF(ISBLANK(_xlfn.SINGLE(CrossingIdentifierDescription)),""," ["&amp;_xlfn.SINGLE(CrossingIdentifierDescription)&amp;"]")," (",_xlfn.SINGLE(PXID),")"))</f>
        <v>NPS 30 SPECTRA ENERGY TRANSMISSION BURIED PIPE [TRANSMISSION] (P3560.1)</v>
      </c>
      <c r="G1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01-13283-M002-XU0320501</v>
      </c>
      <c r="M111" s="1" t="s">
        <v>6889</v>
      </c>
      <c r="N111" s="1">
        <v>1026437.15</v>
      </c>
      <c r="O111" s="1" t="s">
        <v>3028</v>
      </c>
      <c r="P111" s="1" t="s">
        <v>6888</v>
      </c>
      <c r="Q111" s="1" t="s">
        <v>6887</v>
      </c>
      <c r="R111" s="1" t="s">
        <v>3025</v>
      </c>
      <c r="S111" s="1" t="s">
        <v>3024</v>
      </c>
      <c r="T111" s="1" t="s">
        <v>3098</v>
      </c>
      <c r="U111" s="1" t="s">
        <v>3022</v>
      </c>
      <c r="V111" s="1" t="s">
        <v>5684</v>
      </c>
      <c r="W111" s="1" t="s">
        <v>5683</v>
      </c>
      <c r="Y111" s="1">
        <v>42165.883981481478</v>
      </c>
      <c r="Z111" s="1">
        <v>44645</v>
      </c>
      <c r="AA111" s="1">
        <v>401768</v>
      </c>
      <c r="AB111" s="1">
        <v>44648.866018518522</v>
      </c>
      <c r="AC111" s="1" t="s">
        <v>6886</v>
      </c>
      <c r="AD111" s="1" t="s">
        <v>3018</v>
      </c>
      <c r="AE111" s="1">
        <v>3560</v>
      </c>
      <c r="AF111" s="1">
        <v>1</v>
      </c>
      <c r="AG111" s="1" t="s">
        <v>3282</v>
      </c>
      <c r="AH111" s="1" t="s">
        <v>3091</v>
      </c>
      <c r="AI111" s="1" t="s">
        <v>3016</v>
      </c>
      <c r="AJ111" s="1" t="s">
        <v>3091</v>
      </c>
      <c r="AK111" s="1" t="s">
        <v>3015</v>
      </c>
      <c r="AL111" s="1" t="s">
        <v>3014</v>
      </c>
      <c r="AM111" s="1" t="s">
        <v>5681</v>
      </c>
      <c r="AN111" s="1" t="s">
        <v>3012</v>
      </c>
      <c r="AP111" s="1">
        <v>50</v>
      </c>
      <c r="AR111" s="1">
        <v>762</v>
      </c>
      <c r="AS111" s="1" t="s">
        <v>3011</v>
      </c>
      <c r="AT111" s="1" t="s">
        <v>3011</v>
      </c>
      <c r="AX111" s="1" t="s">
        <v>6885</v>
      </c>
      <c r="AY111" s="1" t="s">
        <v>3088</v>
      </c>
      <c r="AZ111" s="1" t="s">
        <v>3010</v>
      </c>
      <c r="BA111" s="1">
        <v>623335.63000471995</v>
      </c>
      <c r="BB111" s="1">
        <v>5477519.30998147</v>
      </c>
      <c r="BC111" s="1">
        <v>10</v>
      </c>
      <c r="BD111" s="1" t="s">
        <v>3087</v>
      </c>
      <c r="BE111" s="1">
        <v>1028.8900000000001</v>
      </c>
      <c r="BG111" s="1">
        <v>42249</v>
      </c>
      <c r="BN111" s="1" t="s">
        <v>3009</v>
      </c>
      <c r="BO111" s="1" t="s">
        <v>4849</v>
      </c>
      <c r="BP111" s="1" t="s">
        <v>3421</v>
      </c>
      <c r="BQ111" s="1" t="s">
        <v>3592</v>
      </c>
      <c r="BR111" s="1" t="s">
        <v>1621</v>
      </c>
      <c r="BS111" s="1" t="s">
        <v>6874</v>
      </c>
      <c r="BT111" s="1" t="s">
        <v>6873</v>
      </c>
      <c r="BV111" s="1" t="s">
        <v>3002</v>
      </c>
      <c r="BX111" s="1" t="s">
        <v>5672</v>
      </c>
      <c r="BY111" s="1" t="s">
        <v>3088</v>
      </c>
      <c r="CB111" s="1" t="s">
        <v>6878</v>
      </c>
      <c r="CC111" s="1" t="s">
        <v>6877</v>
      </c>
      <c r="CD111" s="1" t="s">
        <v>3040</v>
      </c>
      <c r="CO111" s="1" t="s">
        <v>2996</v>
      </c>
      <c r="CP111" s="1" t="s">
        <v>6884</v>
      </c>
      <c r="CX111" s="1" t="s">
        <v>6875</v>
      </c>
      <c r="CY111" s="1" t="s">
        <v>6767</v>
      </c>
      <c r="CZ111" s="1" t="s">
        <v>6841</v>
      </c>
    </row>
    <row r="112" spans="1:104" x14ac:dyDescent="0.2">
      <c r="A112" s="1">
        <f t="shared" si="15"/>
        <v>1026450.71</v>
      </c>
      <c r="C112" s="1" t="str">
        <f t="shared" si="16"/>
        <v>GT</v>
      </c>
      <c r="D112" s="2" t="str">
        <f t="shared" si="17"/>
        <v>GT</v>
      </c>
      <c r="F112" s="1" t="str">
        <f>IF(_xlfn.SINGLE('~10 Other Crossings'!TypeCL)="WC","",_xlfn.CONCAT(UPPER(_xlfn.SINGLE(Description)),IF(ISBLANK(_xlfn.SINGLE(CrossingIdentifierDescription)),""," ["&amp;_xlfn.SINGLE(CrossingIdentifierDescription)&amp;"]")," (",_xlfn.SINGLE(PXID),")"))</f>
        <v>NPS 36 SPECTRA ENERGY TRANSMISSION BURIED PIPE [TRANSMISSION] (P3561.1)</v>
      </c>
      <c r="G1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01-13283-M002-XU0320501</v>
      </c>
      <c r="M112" s="1" t="s">
        <v>6883</v>
      </c>
      <c r="N112" s="1">
        <v>1026450.71</v>
      </c>
      <c r="O112" s="1" t="s">
        <v>3028</v>
      </c>
      <c r="P112" s="1" t="s">
        <v>6882</v>
      </c>
      <c r="Q112" s="1" t="s">
        <v>6881</v>
      </c>
      <c r="R112" s="1" t="s">
        <v>3025</v>
      </c>
      <c r="S112" s="1" t="s">
        <v>3024</v>
      </c>
      <c r="T112" s="1" t="s">
        <v>3098</v>
      </c>
      <c r="U112" s="1" t="s">
        <v>3022</v>
      </c>
      <c r="V112" s="1" t="s">
        <v>5691</v>
      </c>
      <c r="W112" s="1" t="s">
        <v>5683</v>
      </c>
      <c r="Y112" s="1">
        <v>43538.654340277775</v>
      </c>
      <c r="Z112" s="1">
        <v>44645</v>
      </c>
      <c r="AA112" s="1">
        <v>401768</v>
      </c>
      <c r="AB112" s="1">
        <v>44648.866041666668</v>
      </c>
      <c r="AC112" s="1" t="s">
        <v>6880</v>
      </c>
      <c r="AD112" s="1" t="s">
        <v>3018</v>
      </c>
      <c r="AE112" s="1">
        <v>3561</v>
      </c>
      <c r="AF112" s="1">
        <v>1</v>
      </c>
      <c r="AG112" s="1" t="s">
        <v>3282</v>
      </c>
      <c r="AH112" s="1" t="s">
        <v>3091</v>
      </c>
      <c r="AI112" s="1" t="s">
        <v>3016</v>
      </c>
      <c r="AJ112" s="1" t="s">
        <v>3091</v>
      </c>
      <c r="AK112" s="1" t="s">
        <v>3015</v>
      </c>
      <c r="AL112" s="1" t="s">
        <v>3014</v>
      </c>
      <c r="AM112" s="1" t="s">
        <v>5681</v>
      </c>
      <c r="AN112" s="1" t="s">
        <v>3012</v>
      </c>
      <c r="AP112" s="1">
        <v>49</v>
      </c>
      <c r="AR112" s="1">
        <v>914</v>
      </c>
      <c r="AS112" s="1" t="s">
        <v>3011</v>
      </c>
      <c r="AT112" s="1" t="s">
        <v>3011</v>
      </c>
      <c r="AX112" s="1" t="s">
        <v>6879</v>
      </c>
      <c r="AY112" s="1" t="s">
        <v>3088</v>
      </c>
      <c r="AZ112" s="1" t="s">
        <v>3010</v>
      </c>
      <c r="BA112" s="1">
        <v>623325.94998712</v>
      </c>
      <c r="BB112" s="1">
        <v>5477509.8100292198</v>
      </c>
      <c r="BC112" s="1">
        <v>10</v>
      </c>
      <c r="BD112" s="1" t="s">
        <v>3087</v>
      </c>
      <c r="BE112" s="1">
        <v>1028.9000000000001</v>
      </c>
      <c r="BG112" s="1">
        <v>42249</v>
      </c>
      <c r="BN112" s="1" t="s">
        <v>3009</v>
      </c>
      <c r="BO112" s="1" t="s">
        <v>4849</v>
      </c>
      <c r="BP112" s="1" t="s">
        <v>3421</v>
      </c>
      <c r="BQ112" s="1" t="s">
        <v>3592</v>
      </c>
      <c r="BR112" s="1" t="s">
        <v>1621</v>
      </c>
      <c r="BS112" s="1" t="s">
        <v>6874</v>
      </c>
      <c r="BT112" s="1" t="s">
        <v>6873</v>
      </c>
      <c r="BV112" s="1" t="s">
        <v>3002</v>
      </c>
      <c r="BX112" s="1" t="s">
        <v>5672</v>
      </c>
      <c r="BY112" s="1" t="s">
        <v>3000</v>
      </c>
      <c r="CB112" s="1" t="s">
        <v>6878</v>
      </c>
      <c r="CC112" s="1" t="s">
        <v>6877</v>
      </c>
      <c r="CD112" s="1" t="s">
        <v>3040</v>
      </c>
      <c r="CO112" s="1" t="s">
        <v>2996</v>
      </c>
      <c r="CP112" s="1" t="s">
        <v>6876</v>
      </c>
      <c r="CX112" s="1" t="s">
        <v>6875</v>
      </c>
      <c r="CY112" s="1" t="s">
        <v>6767</v>
      </c>
      <c r="CZ112" s="1" t="s">
        <v>6836</v>
      </c>
    </row>
    <row r="113" spans="1:104" x14ac:dyDescent="0.2">
      <c r="A113" s="1">
        <f t="shared" si="15"/>
        <v>1026576.72</v>
      </c>
      <c r="C113" s="1" t="str">
        <f t="shared" si="16"/>
        <v>RD</v>
      </c>
      <c r="D113" s="2" t="str">
        <f t="shared" si="17"/>
        <v>RD</v>
      </c>
      <c r="F113" s="1" t="str">
        <f>IF(_xlfn.SINGLE('~10 Other Crossings'!TypeCL)="WC","",_xlfn.CONCAT(UPPER(_xlfn.SINGLE(Description)),IF(ISBLANK(_xlfn.SINGLE(CrossingIdentifierDescription)),""," ["&amp;_xlfn.SINGLE(CrossingIdentifierDescription)&amp;"]")," (",_xlfn.SINGLE(PXID),")"))</f>
        <v>BC CROWN ROAD (T4072.2)</v>
      </c>
      <c r="G1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13" s="1" t="s">
        <v>6872</v>
      </c>
      <c r="N113" s="1">
        <v>1026576.72</v>
      </c>
      <c r="O113" s="1" t="s">
        <v>3028</v>
      </c>
      <c r="P113" s="1" t="s">
        <v>3349</v>
      </c>
      <c r="Q113" s="1" t="s">
        <v>3348</v>
      </c>
      <c r="R113" s="1" t="s">
        <v>3025</v>
      </c>
      <c r="S113" s="1" t="s">
        <v>3024</v>
      </c>
      <c r="T113" s="1" t="s">
        <v>3098</v>
      </c>
      <c r="U113" s="1" t="s">
        <v>3045</v>
      </c>
      <c r="V113" s="1" t="s">
        <v>6859</v>
      </c>
      <c r="W113" s="1" t="s">
        <v>3315</v>
      </c>
      <c r="Y113" s="1">
        <v>42683.024421296293</v>
      </c>
      <c r="Z113" s="1">
        <v>44645</v>
      </c>
      <c r="AA113" s="1">
        <v>401768</v>
      </c>
      <c r="AB113" s="1">
        <v>44648.866030092591</v>
      </c>
      <c r="AC113" s="1" t="s">
        <v>6871</v>
      </c>
      <c r="AD113" s="1" t="s">
        <v>3046</v>
      </c>
      <c r="AE113" s="1">
        <v>4072</v>
      </c>
      <c r="AF113" s="1">
        <v>2</v>
      </c>
      <c r="AH113" s="1" t="s">
        <v>3091</v>
      </c>
      <c r="AI113" s="1" t="s">
        <v>3016</v>
      </c>
      <c r="AJ113" s="1" t="s">
        <v>3091</v>
      </c>
      <c r="AK113" s="1" t="s">
        <v>3044</v>
      </c>
      <c r="AL113" s="1" t="s">
        <v>3014</v>
      </c>
      <c r="AM113" s="1" t="s">
        <v>737</v>
      </c>
      <c r="AX113" s="1" t="s">
        <v>6870</v>
      </c>
      <c r="AY113" s="1" t="s">
        <v>3000</v>
      </c>
      <c r="AZ113" s="1" t="s">
        <v>3010</v>
      </c>
      <c r="BA113" s="1">
        <v>623235.99080051004</v>
      </c>
      <c r="BB113" s="1">
        <v>5477421.5747185601</v>
      </c>
      <c r="BC113" s="1">
        <v>10</v>
      </c>
      <c r="BD113" s="1" t="s">
        <v>3087</v>
      </c>
      <c r="BE113" s="1">
        <v>1029.06</v>
      </c>
      <c r="BG113" s="1">
        <v>42249</v>
      </c>
      <c r="BN113" s="1" t="s">
        <v>3009</v>
      </c>
      <c r="BO113" s="1" t="s">
        <v>4849</v>
      </c>
      <c r="BP113" s="1" t="s">
        <v>3421</v>
      </c>
      <c r="BQ113" s="1" t="s">
        <v>3592</v>
      </c>
      <c r="BR113" s="1" t="s">
        <v>3228</v>
      </c>
      <c r="BS113" s="1" t="s">
        <v>6857</v>
      </c>
      <c r="BT113" s="1" t="s">
        <v>6856</v>
      </c>
      <c r="BV113" s="1" t="s">
        <v>3002</v>
      </c>
      <c r="BW113" s="1" t="s">
        <v>1986</v>
      </c>
      <c r="BX113" s="1" t="s">
        <v>3311</v>
      </c>
      <c r="BY113" s="1" t="s">
        <v>3000</v>
      </c>
      <c r="CB113" s="1" t="s">
        <v>3292</v>
      </c>
      <c r="CC113" s="1" t="s">
        <v>3291</v>
      </c>
      <c r="CD113" s="1" t="s">
        <v>3055</v>
      </c>
      <c r="CO113" s="1" t="s">
        <v>3122</v>
      </c>
      <c r="CP113" s="1" t="s">
        <v>6869</v>
      </c>
      <c r="CW113" s="1" t="s">
        <v>6868</v>
      </c>
      <c r="CX113" s="1" t="s">
        <v>6867</v>
      </c>
      <c r="CY113" s="1" t="s">
        <v>6767</v>
      </c>
      <c r="CZ113" s="1" t="s">
        <v>6825</v>
      </c>
    </row>
    <row r="114" spans="1:104" x14ac:dyDescent="0.2">
      <c r="A114" s="1">
        <f t="shared" si="15"/>
        <v>1026640.15</v>
      </c>
      <c r="C114" s="1" t="str">
        <f t="shared" si="16"/>
        <v>OL</v>
      </c>
      <c r="D114" s="2" t="str">
        <f t="shared" si="17"/>
        <v>OL</v>
      </c>
      <c r="F114" s="1" t="str">
        <f>IF(_xlfn.SINGLE('~10 Other Crossings'!TypeCL)="WC","",_xlfn.CONCAT(UPPER(_xlfn.SINGLE(Description)),IF(ISBLANK(_xlfn.SINGLE(CrossingIdentifierDescription)),""," ["&amp;_xlfn.SINGLE(CrossingIdentifierDescription)&amp;"]")," (",_xlfn.SINGLE(PXID),")"))</f>
        <v>TRANS MOUNTAIN PIPELINE CO. LTD. BURIED PIPE [CRUDE OIL PIPELINE] (P5450.0)</v>
      </c>
      <c r="G1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14" s="1" t="s">
        <v>6866</v>
      </c>
      <c r="N114" s="1">
        <v>1026640.15</v>
      </c>
      <c r="O114" s="1" t="s">
        <v>3028</v>
      </c>
      <c r="P114" s="1" t="s">
        <v>5077</v>
      </c>
      <c r="Q114" s="1" t="s">
        <v>5076</v>
      </c>
      <c r="R114" s="1" t="s">
        <v>3025</v>
      </c>
      <c r="S114" s="1" t="s">
        <v>3024</v>
      </c>
      <c r="T114" s="1" t="s">
        <v>3098</v>
      </c>
      <c r="U114" s="1" t="s">
        <v>3022</v>
      </c>
      <c r="V114" s="1" t="s">
        <v>3624</v>
      </c>
      <c r="W114" s="1" t="s">
        <v>3020</v>
      </c>
      <c r="Y114" s="1">
        <v>43563.967418981483</v>
      </c>
      <c r="Z114" s="1">
        <v>44645</v>
      </c>
      <c r="AA114" s="1">
        <v>401768</v>
      </c>
      <c r="AB114" s="1">
        <v>44655.881226851852</v>
      </c>
      <c r="AC114" s="1" t="s">
        <v>6865</v>
      </c>
      <c r="AD114" s="1" t="s">
        <v>3018</v>
      </c>
      <c r="AE114" s="1">
        <v>5450</v>
      </c>
      <c r="AF114" s="1">
        <v>0</v>
      </c>
      <c r="AG114" s="1" t="s">
        <v>3622</v>
      </c>
      <c r="AH114" s="1" t="s">
        <v>3091</v>
      </c>
      <c r="AI114" s="1" t="s">
        <v>3016</v>
      </c>
      <c r="AJ114" s="1" t="s">
        <v>3091</v>
      </c>
      <c r="AK114" s="1" t="s">
        <v>3015</v>
      </c>
      <c r="AL114" s="1" t="s">
        <v>3014</v>
      </c>
      <c r="AM114" s="1" t="s">
        <v>3013</v>
      </c>
      <c r="AN114" s="1" t="s">
        <v>3012</v>
      </c>
      <c r="AS114" s="1" t="s">
        <v>3011</v>
      </c>
      <c r="AT114" s="1" t="s">
        <v>3011</v>
      </c>
      <c r="AY114" s="1" t="s">
        <v>3000</v>
      </c>
      <c r="AZ114" s="1" t="s">
        <v>3010</v>
      </c>
      <c r="BA114" s="1">
        <v>623188.13213791</v>
      </c>
      <c r="BB114" s="1">
        <v>5477383.0742027601</v>
      </c>
      <c r="BC114" s="1">
        <v>10</v>
      </c>
      <c r="BD114" s="1" t="s">
        <v>3087</v>
      </c>
      <c r="BE114" s="1">
        <v>1029.46</v>
      </c>
      <c r="BG114" s="1">
        <v>42251</v>
      </c>
      <c r="BN114" s="1" t="s">
        <v>3009</v>
      </c>
      <c r="BO114" s="1" t="s">
        <v>4849</v>
      </c>
      <c r="BP114" s="1" t="s">
        <v>3421</v>
      </c>
      <c r="BQ114" s="1" t="s">
        <v>3592</v>
      </c>
      <c r="BR114" s="1" t="s">
        <v>3228</v>
      </c>
      <c r="BS114" s="1" t="s">
        <v>6857</v>
      </c>
      <c r="BT114" s="1" t="s">
        <v>6856</v>
      </c>
      <c r="BV114" s="1" t="s">
        <v>3002</v>
      </c>
      <c r="BW114" s="1" t="s">
        <v>1505</v>
      </c>
      <c r="BX114" s="1" t="s">
        <v>3001</v>
      </c>
      <c r="BY114" s="1" t="s">
        <v>3000</v>
      </c>
      <c r="CB114" s="1" t="s">
        <v>2999</v>
      </c>
      <c r="CC114" s="1" t="s">
        <v>2998</v>
      </c>
      <c r="CD114" s="1" t="s">
        <v>2997</v>
      </c>
      <c r="CO114" s="1" t="s">
        <v>2996</v>
      </c>
      <c r="CP114" s="1" t="s">
        <v>6864</v>
      </c>
      <c r="CW114" s="1" t="s">
        <v>6754</v>
      </c>
      <c r="CX114" s="1" t="s">
        <v>6863</v>
      </c>
      <c r="CZ114" s="1" t="s">
        <v>6819</v>
      </c>
    </row>
    <row r="115" spans="1:104" x14ac:dyDescent="0.2">
      <c r="A115" s="1">
        <f t="shared" si="15"/>
        <v>1026654.7</v>
      </c>
      <c r="C115" s="1" t="str">
        <f t="shared" si="16"/>
        <v>RD</v>
      </c>
      <c r="D115" s="2" t="str">
        <f t="shared" si="17"/>
        <v>RD</v>
      </c>
      <c r="F115" s="1" t="str">
        <f>IF(_xlfn.SINGLE('~10 Other Crossings'!TypeCL)="WC","",_xlfn.CONCAT(UPPER(_xlfn.SINGLE(Description)),IF(ISBLANK(_xlfn.SINGLE(CrossingIdentifierDescription)),""," ["&amp;_xlfn.SINGLE(CrossingIdentifierDescription)&amp;"]")," (",_xlfn.SINGLE(PXID),")"))</f>
        <v>BC CROWN ROAD (T4913.0)</v>
      </c>
      <c r="G1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15" s="1" t="s">
        <v>6862</v>
      </c>
      <c r="N115" s="1">
        <v>1026654.7</v>
      </c>
      <c r="O115" s="1" t="s">
        <v>3028</v>
      </c>
      <c r="P115" s="1" t="s">
        <v>6861</v>
      </c>
      <c r="Q115" s="1" t="s">
        <v>6860</v>
      </c>
      <c r="R115" s="1" t="s">
        <v>3025</v>
      </c>
      <c r="S115" s="1" t="s">
        <v>3024</v>
      </c>
      <c r="T115" s="1" t="s">
        <v>3098</v>
      </c>
      <c r="U115" s="1" t="s">
        <v>3045</v>
      </c>
      <c r="V115" s="1" t="s">
        <v>6859</v>
      </c>
      <c r="W115" s="1" t="s">
        <v>3315</v>
      </c>
      <c r="Y115" s="1">
        <v>43538.678449074076</v>
      </c>
      <c r="Z115" s="1">
        <v>44645</v>
      </c>
      <c r="AA115" s="1">
        <v>401768</v>
      </c>
      <c r="AB115" s="1">
        <v>44648.866041666668</v>
      </c>
      <c r="AC115" s="1" t="s">
        <v>6858</v>
      </c>
      <c r="AD115" s="1" t="s">
        <v>3046</v>
      </c>
      <c r="AE115" s="1">
        <v>4913</v>
      </c>
      <c r="AF115" s="1">
        <v>0</v>
      </c>
      <c r="AH115" s="1" t="s">
        <v>3091</v>
      </c>
      <c r="AI115" s="1" t="s">
        <v>3016</v>
      </c>
      <c r="AJ115" s="1" t="s">
        <v>3091</v>
      </c>
      <c r="AK115" s="1" t="s">
        <v>3044</v>
      </c>
      <c r="AL115" s="1" t="s">
        <v>3014</v>
      </c>
      <c r="AM115" s="1" t="s">
        <v>737</v>
      </c>
      <c r="AY115" s="1" t="s">
        <v>3000</v>
      </c>
      <c r="AZ115" s="1" t="s">
        <v>3010</v>
      </c>
      <c r="BA115" s="1">
        <v>623176.38514775003</v>
      </c>
      <c r="BB115" s="1">
        <v>5477376.4587843502</v>
      </c>
      <c r="BC115" s="1">
        <v>10</v>
      </c>
      <c r="BD115" s="1" t="s">
        <v>3087</v>
      </c>
      <c r="BE115" s="1">
        <v>1029.06</v>
      </c>
      <c r="BG115" s="1">
        <v>42249</v>
      </c>
      <c r="BN115" s="1" t="s">
        <v>3009</v>
      </c>
      <c r="BO115" s="1" t="s">
        <v>4849</v>
      </c>
      <c r="BP115" s="1" t="s">
        <v>3421</v>
      </c>
      <c r="BQ115" s="1" t="s">
        <v>3592</v>
      </c>
      <c r="BR115" s="1" t="s">
        <v>3228</v>
      </c>
      <c r="BS115" s="1" t="s">
        <v>6857</v>
      </c>
      <c r="BT115" s="1" t="s">
        <v>6856</v>
      </c>
      <c r="BV115" s="1" t="s">
        <v>3002</v>
      </c>
      <c r="BW115" s="1" t="s">
        <v>1986</v>
      </c>
      <c r="BX115" s="1" t="s">
        <v>3311</v>
      </c>
      <c r="BY115" s="1" t="s">
        <v>3000</v>
      </c>
      <c r="CB115" s="1" t="s">
        <v>3292</v>
      </c>
      <c r="CC115" s="1" t="s">
        <v>3291</v>
      </c>
      <c r="CD115" s="1" t="s">
        <v>3055</v>
      </c>
      <c r="CO115" s="1" t="s">
        <v>3122</v>
      </c>
      <c r="CP115" s="1" t="s">
        <v>6855</v>
      </c>
      <c r="CZ115" s="1" t="s">
        <v>6814</v>
      </c>
    </row>
    <row r="116" spans="1:104" x14ac:dyDescent="0.2">
      <c r="A116" s="1">
        <f t="shared" si="15"/>
        <v>1026697.37</v>
      </c>
      <c r="C116" s="1" t="str">
        <f t="shared" si="16"/>
        <v>UC</v>
      </c>
      <c r="D116" s="2" t="str">
        <f t="shared" si="17"/>
        <v>UC</v>
      </c>
      <c r="F116" s="1" t="str">
        <f>IF(_xlfn.SINGLE('~10 Other Crossings'!TypeCL)="WC","",_xlfn.CONCAT(UPPER(_xlfn.SINGLE(Description)),IF(ISBLANK(_xlfn.SINGLE(CrossingIdentifierDescription)),""," ["&amp;_xlfn.SINGLE(CrossingIdentifierDescription)&amp;"]")," (",_xlfn.SINGLE(PXID),")"))</f>
        <v>TELUS U/G FIBRE OPTIC COMMUNICATIONS CABLE (U4109.1)</v>
      </c>
      <c r="G1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16" s="1" t="s">
        <v>6854</v>
      </c>
      <c r="N116" s="1">
        <v>1026697.37</v>
      </c>
      <c r="O116" s="1" t="s">
        <v>3028</v>
      </c>
      <c r="P116" s="1" t="s">
        <v>6853</v>
      </c>
      <c r="Q116" s="1" t="s">
        <v>6852</v>
      </c>
      <c r="R116" s="1" t="s">
        <v>3025</v>
      </c>
      <c r="S116" s="1" t="s">
        <v>3024</v>
      </c>
      <c r="T116" s="1" t="s">
        <v>3098</v>
      </c>
      <c r="U116" s="1" t="s">
        <v>3826</v>
      </c>
      <c r="V116" s="1" t="s">
        <v>4443</v>
      </c>
      <c r="W116" s="1" t="s">
        <v>3107</v>
      </c>
      <c r="Y116" s="1">
        <v>43747.710173611114</v>
      </c>
      <c r="Z116" s="1">
        <v>44645</v>
      </c>
      <c r="AA116" s="1">
        <v>401768</v>
      </c>
      <c r="AB116" s="1">
        <v>44648.866053240738</v>
      </c>
      <c r="AC116" s="1" t="s">
        <v>6851</v>
      </c>
      <c r="AD116" s="1" t="s">
        <v>3061</v>
      </c>
      <c r="AE116" s="1">
        <v>4109</v>
      </c>
      <c r="AF116" s="1">
        <v>1</v>
      </c>
      <c r="AH116" s="1" t="s">
        <v>3091</v>
      </c>
      <c r="AI116" s="1" t="s">
        <v>3016</v>
      </c>
      <c r="AJ116" s="1" t="s">
        <v>3091</v>
      </c>
      <c r="AK116" s="1" t="s">
        <v>3015</v>
      </c>
      <c r="AL116" s="1" t="s">
        <v>3014</v>
      </c>
      <c r="AM116" s="1" t="s">
        <v>3823</v>
      </c>
      <c r="AN116" s="1" t="s">
        <v>3012</v>
      </c>
      <c r="AS116" s="1" t="s">
        <v>3011</v>
      </c>
      <c r="AT116" s="1" t="s">
        <v>3011</v>
      </c>
      <c r="AX116" s="1" t="s">
        <v>6850</v>
      </c>
      <c r="AY116" s="1" t="s">
        <v>3000</v>
      </c>
      <c r="AZ116" s="1" t="s">
        <v>3010</v>
      </c>
      <c r="BA116" s="1">
        <v>623147.82321794995</v>
      </c>
      <c r="BB116" s="1">
        <v>5477344.7555560498</v>
      </c>
      <c r="BC116" s="1">
        <v>10</v>
      </c>
      <c r="BD116" s="1" t="s">
        <v>3087</v>
      </c>
      <c r="BE116" s="1">
        <v>1029.1099999999999</v>
      </c>
      <c r="BG116" s="1">
        <v>42250</v>
      </c>
      <c r="BN116" s="1" t="s">
        <v>3009</v>
      </c>
      <c r="BO116" s="1" t="s">
        <v>4849</v>
      </c>
      <c r="BP116" s="1" t="s">
        <v>3421</v>
      </c>
      <c r="BQ116" s="1" t="s">
        <v>6772</v>
      </c>
      <c r="BR116" s="1" t="s">
        <v>3005</v>
      </c>
      <c r="BS116" s="1" t="s">
        <v>6791</v>
      </c>
      <c r="BT116" s="1" t="s">
        <v>6770</v>
      </c>
      <c r="BV116" s="1" t="s">
        <v>3002</v>
      </c>
      <c r="BW116" s="1" t="s">
        <v>1973</v>
      </c>
      <c r="BX116" s="1" t="s">
        <v>3058</v>
      </c>
      <c r="BY116" s="1" t="s">
        <v>3000</v>
      </c>
      <c r="CB116" s="1" t="s">
        <v>3057</v>
      </c>
      <c r="CC116" s="1" t="s">
        <v>3056</v>
      </c>
      <c r="CD116" s="1" t="s">
        <v>3055</v>
      </c>
      <c r="CO116" s="1" t="s">
        <v>2996</v>
      </c>
      <c r="CP116" s="1" t="s">
        <v>6849</v>
      </c>
      <c r="CW116" s="1" t="s">
        <v>6848</v>
      </c>
      <c r="CX116" s="1" t="s">
        <v>6847</v>
      </c>
      <c r="CY116" s="1" t="s">
        <v>6767</v>
      </c>
      <c r="CZ116" s="1" t="s">
        <v>6806</v>
      </c>
    </row>
    <row r="117" spans="1:104" x14ac:dyDescent="0.2">
      <c r="A117" s="1">
        <f t="shared" si="15"/>
        <v>1026713.51</v>
      </c>
      <c r="C117" s="1" t="str">
        <f t="shared" si="16"/>
        <v>OE</v>
      </c>
      <c r="D117" s="2" t="str">
        <f t="shared" si="17"/>
        <v>OE</v>
      </c>
      <c r="F117" s="1" t="str">
        <f>IF(_xlfn.SINGLE('~10 Other Crossings'!TypeCL)="WC","",_xlfn.CONCAT(UPPER(_xlfn.SINGLE(Description)),IF(ISBLANK(_xlfn.SINGLE(CrossingIdentifierDescription)),""," ["&amp;_xlfn.SINGLE(CrossingIdentifierDescription)&amp;"]")," (",_xlfn.SINGLE(PXID),")"))</f>
        <v>BC HYDRO O/H DISTRIBUTION [DISTRIBUTION] (U5570.0)</v>
      </c>
      <c r="G1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17" s="1" t="s">
        <v>6846</v>
      </c>
      <c r="N117" s="1">
        <v>1026713.51</v>
      </c>
      <c r="O117" s="1" t="s">
        <v>3028</v>
      </c>
      <c r="P117" s="1" t="s">
        <v>6845</v>
      </c>
      <c r="Q117" s="1" t="s">
        <v>6844</v>
      </c>
      <c r="R117" s="1" t="s">
        <v>3025</v>
      </c>
      <c r="S117" s="1" t="s">
        <v>3024</v>
      </c>
      <c r="T117" s="1" t="s">
        <v>3098</v>
      </c>
      <c r="U117" s="1" t="s">
        <v>3097</v>
      </c>
      <c r="V117" s="1" t="s">
        <v>3096</v>
      </c>
      <c r="W117" s="1" t="s">
        <v>3095</v>
      </c>
      <c r="Y117" s="1">
        <v>43777.621840277781</v>
      </c>
      <c r="Z117" s="1">
        <v>44645</v>
      </c>
      <c r="AA117" s="1">
        <v>401768</v>
      </c>
      <c r="AB117" s="1">
        <v>44648.866053240738</v>
      </c>
      <c r="AC117" s="1" t="s">
        <v>6843</v>
      </c>
      <c r="AD117" s="1" t="s">
        <v>3061</v>
      </c>
      <c r="AE117" s="1">
        <v>5570</v>
      </c>
      <c r="AF117" s="1">
        <v>0</v>
      </c>
      <c r="AG117" s="1" t="s">
        <v>3093</v>
      </c>
      <c r="AH117" s="1" t="s">
        <v>3091</v>
      </c>
      <c r="AI117" s="1" t="s">
        <v>3016</v>
      </c>
      <c r="AJ117" s="1" t="s">
        <v>3091</v>
      </c>
      <c r="AK117" s="1" t="s">
        <v>3015</v>
      </c>
      <c r="AL117" s="1" t="s">
        <v>3014</v>
      </c>
      <c r="AM117" s="1" t="s">
        <v>3090</v>
      </c>
      <c r="AS117" s="1" t="s">
        <v>3011</v>
      </c>
      <c r="AT117" s="1" t="s">
        <v>1022</v>
      </c>
      <c r="AY117" s="1" t="s">
        <v>3000</v>
      </c>
      <c r="AZ117" s="1" t="s">
        <v>3010</v>
      </c>
      <c r="BA117" s="1">
        <v>623137.01903167996</v>
      </c>
      <c r="BB117" s="1">
        <v>5477332.7661695303</v>
      </c>
      <c r="BC117" s="1">
        <v>10</v>
      </c>
      <c r="BG117" s="1">
        <v>43438</v>
      </c>
      <c r="BN117" s="1" t="s">
        <v>3009</v>
      </c>
      <c r="BO117" s="1" t="s">
        <v>4849</v>
      </c>
      <c r="BP117" s="1" t="s">
        <v>3421</v>
      </c>
      <c r="BQ117" s="1" t="s">
        <v>6772</v>
      </c>
      <c r="BR117" s="1" t="s">
        <v>3005</v>
      </c>
      <c r="BS117" s="1" t="s">
        <v>6791</v>
      </c>
      <c r="BT117" s="1" t="s">
        <v>6770</v>
      </c>
      <c r="BV117" s="1" t="s">
        <v>3002</v>
      </c>
      <c r="BW117" s="1" t="s">
        <v>1022</v>
      </c>
      <c r="BX117" s="1" t="s">
        <v>3199</v>
      </c>
      <c r="BY117" s="1" t="s">
        <v>3000</v>
      </c>
      <c r="CB117" s="1" t="s">
        <v>3198</v>
      </c>
      <c r="CC117" s="1" t="s">
        <v>3197</v>
      </c>
      <c r="CD117" s="1" t="s">
        <v>3040</v>
      </c>
      <c r="CO117" s="1" t="s">
        <v>2996</v>
      </c>
      <c r="CP117" s="1" t="s">
        <v>6842</v>
      </c>
      <c r="CX117" s="1" t="s">
        <v>6837</v>
      </c>
      <c r="CZ117" s="1" t="s">
        <v>6798</v>
      </c>
    </row>
    <row r="118" spans="1:104" x14ac:dyDescent="0.2">
      <c r="A118" s="1">
        <f t="shared" si="15"/>
        <v>1026713.51</v>
      </c>
      <c r="C118" s="1" t="str">
        <f t="shared" si="16"/>
        <v>OE</v>
      </c>
      <c r="D118" s="2" t="str">
        <f t="shared" si="17"/>
        <v>OE</v>
      </c>
      <c r="F118" s="1" t="str">
        <f>IF(_xlfn.SINGLE('~10 Other Crossings'!TypeCL)="WC","",_xlfn.CONCAT(UPPER(_xlfn.SINGLE(Description)),IF(ISBLANK(_xlfn.SINGLE(CrossingIdentifierDescription)),""," ["&amp;_xlfn.SINGLE(CrossingIdentifierDescription)&amp;"]")," (",_xlfn.SINGLE(PXID),")"))</f>
        <v>TELUS O/H COMMUNICATIONS CABLE (U7102.0)</v>
      </c>
      <c r="G1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18" s="1" t="s">
        <v>6841</v>
      </c>
      <c r="N118" s="1">
        <v>1026713.51</v>
      </c>
      <c r="O118" s="1" t="s">
        <v>3028</v>
      </c>
      <c r="P118" s="1" t="s">
        <v>3897</v>
      </c>
      <c r="Q118" s="1" t="s">
        <v>3896</v>
      </c>
      <c r="R118" s="1" t="s">
        <v>3024</v>
      </c>
      <c r="S118" s="1" t="s">
        <v>3024</v>
      </c>
      <c r="T118" s="1" t="s">
        <v>3098</v>
      </c>
      <c r="U118" s="1" t="s">
        <v>3097</v>
      </c>
      <c r="V118" s="1" t="s">
        <v>3108</v>
      </c>
      <c r="W118" s="1" t="s">
        <v>3107</v>
      </c>
      <c r="Y118" s="1">
        <v>44124.757534722223</v>
      </c>
      <c r="Z118" s="1">
        <v>44645</v>
      </c>
      <c r="AA118" s="1">
        <v>401768</v>
      </c>
      <c r="AB118" s="1">
        <v>44648.866087962961</v>
      </c>
      <c r="AC118" s="1" t="s">
        <v>6840</v>
      </c>
      <c r="AD118" s="1" t="s">
        <v>3061</v>
      </c>
      <c r="AE118" s="1">
        <v>7102</v>
      </c>
      <c r="AF118" s="1">
        <v>0</v>
      </c>
      <c r="AI118" s="1" t="s">
        <v>3016</v>
      </c>
      <c r="AK118" s="1" t="s">
        <v>3015</v>
      </c>
      <c r="AL118" s="1" t="s">
        <v>3014</v>
      </c>
      <c r="AM118" s="1" t="s">
        <v>3090</v>
      </c>
      <c r="AT118" s="1" t="s">
        <v>1022</v>
      </c>
      <c r="AX118" s="1" t="s">
        <v>6839</v>
      </c>
      <c r="AY118" s="1" t="s">
        <v>3000</v>
      </c>
      <c r="AZ118" s="1" t="s">
        <v>3010</v>
      </c>
      <c r="BA118" s="1">
        <v>623137.01899999997</v>
      </c>
      <c r="BB118" s="1">
        <v>5477332.7659999998</v>
      </c>
      <c r="BC118" s="1">
        <v>10</v>
      </c>
      <c r="BN118" s="1" t="s">
        <v>3009</v>
      </c>
      <c r="BO118" s="1" t="s">
        <v>4849</v>
      </c>
      <c r="BP118" s="1" t="s">
        <v>3421</v>
      </c>
      <c r="BQ118" s="1" t="s">
        <v>6772</v>
      </c>
      <c r="BR118" s="1" t="s">
        <v>3005</v>
      </c>
      <c r="BS118" s="1" t="s">
        <v>6791</v>
      </c>
      <c r="BT118" s="1" t="s">
        <v>6770</v>
      </c>
      <c r="BV118" s="1" t="s">
        <v>3002</v>
      </c>
      <c r="BW118" s="1" t="s">
        <v>1022</v>
      </c>
      <c r="BX118" s="1" t="s">
        <v>3199</v>
      </c>
      <c r="BY118" s="1" t="s">
        <v>3000</v>
      </c>
      <c r="CB118" s="1" t="s">
        <v>3198</v>
      </c>
      <c r="CC118" s="1" t="s">
        <v>3197</v>
      </c>
      <c r="CD118" s="1" t="s">
        <v>3040</v>
      </c>
      <c r="CO118" s="1" t="s">
        <v>2996</v>
      </c>
      <c r="CP118" s="1" t="s">
        <v>6838</v>
      </c>
      <c r="CX118" s="1" t="s">
        <v>6837</v>
      </c>
    </row>
    <row r="119" spans="1:104" x14ac:dyDescent="0.2">
      <c r="A119" s="1">
        <f t="shared" si="15"/>
        <v>1026752.44</v>
      </c>
      <c r="C119" s="1" t="str">
        <f t="shared" si="16"/>
        <v>OE</v>
      </c>
      <c r="D119" s="2" t="str">
        <f t="shared" si="17"/>
        <v>OE</v>
      </c>
      <c r="F119" s="1" t="str">
        <f>IF(_xlfn.SINGLE('~10 Other Crossings'!TypeCL)="WC","",_xlfn.CONCAT(UPPER(_xlfn.SINGLE(Description)),IF(ISBLANK(_xlfn.SINGLE(CrossingIdentifierDescription)),""," ["&amp;_xlfn.SINGLE(CrossingIdentifierDescription)&amp;"]")," (",_xlfn.SINGLE(PXID),")"))</f>
        <v>BC HYDRO O/H DISTRIBUTION [DISTRIBUTION] (U4461.0)</v>
      </c>
      <c r="G1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19" s="1" t="s">
        <v>6836</v>
      </c>
      <c r="N119" s="1">
        <v>1026752.44</v>
      </c>
      <c r="O119" s="1" t="s">
        <v>3028</v>
      </c>
      <c r="P119" s="1" t="s">
        <v>6835</v>
      </c>
      <c r="Q119" s="1" t="s">
        <v>6834</v>
      </c>
      <c r="R119" s="1" t="s">
        <v>3025</v>
      </c>
      <c r="S119" s="1" t="s">
        <v>3024</v>
      </c>
      <c r="T119" s="1" t="s">
        <v>3098</v>
      </c>
      <c r="U119" s="1" t="s">
        <v>3097</v>
      </c>
      <c r="V119" s="1" t="s">
        <v>3096</v>
      </c>
      <c r="W119" s="1" t="s">
        <v>3095</v>
      </c>
      <c r="Y119" s="1">
        <v>44425.846990740742</v>
      </c>
      <c r="Z119" s="1">
        <v>44645</v>
      </c>
      <c r="AA119" s="1">
        <v>401768</v>
      </c>
      <c r="AB119" s="1">
        <v>44648.866087962961</v>
      </c>
      <c r="AC119" s="1" t="s">
        <v>6833</v>
      </c>
      <c r="AD119" s="1" t="s">
        <v>3061</v>
      </c>
      <c r="AE119" s="1">
        <v>4461</v>
      </c>
      <c r="AF119" s="1">
        <v>0</v>
      </c>
      <c r="AG119" s="1" t="s">
        <v>3093</v>
      </c>
      <c r="AI119" s="1" t="s">
        <v>3016</v>
      </c>
      <c r="AJ119" s="1" t="s">
        <v>3091</v>
      </c>
      <c r="AK119" s="1" t="s">
        <v>3015</v>
      </c>
      <c r="AL119" s="1" t="s">
        <v>3014</v>
      </c>
      <c r="AM119" s="1" t="s">
        <v>3090</v>
      </c>
      <c r="AS119" s="1" t="s">
        <v>3011</v>
      </c>
      <c r="AT119" s="1" t="s">
        <v>1022</v>
      </c>
      <c r="AY119" s="1" t="s">
        <v>3000</v>
      </c>
      <c r="AZ119" s="1" t="s">
        <v>3010</v>
      </c>
      <c r="BA119" s="1">
        <v>623110.96</v>
      </c>
      <c r="BB119" s="1">
        <v>5477303.8499999996</v>
      </c>
      <c r="BC119" s="1">
        <v>10</v>
      </c>
      <c r="BG119" s="1">
        <v>42649</v>
      </c>
      <c r="BN119" s="1" t="s">
        <v>3009</v>
      </c>
      <c r="BO119" s="1" t="s">
        <v>4849</v>
      </c>
      <c r="BP119" s="1" t="s">
        <v>3421</v>
      </c>
      <c r="BQ119" s="1" t="s">
        <v>6772</v>
      </c>
      <c r="BR119" s="1" t="s">
        <v>3005</v>
      </c>
      <c r="BS119" s="1" t="s">
        <v>6791</v>
      </c>
      <c r="BT119" s="1" t="s">
        <v>6770</v>
      </c>
      <c r="BV119" s="1" t="s">
        <v>3002</v>
      </c>
      <c r="BW119" s="1" t="s">
        <v>1022</v>
      </c>
      <c r="BX119" s="1" t="s">
        <v>3199</v>
      </c>
      <c r="BY119" s="1" t="s">
        <v>3000</v>
      </c>
      <c r="CB119" s="1" t="s">
        <v>3198</v>
      </c>
      <c r="CC119" s="1" t="s">
        <v>3197</v>
      </c>
      <c r="CD119" s="1" t="s">
        <v>3040</v>
      </c>
      <c r="CO119" s="1" t="s">
        <v>3323</v>
      </c>
      <c r="CP119" s="1" t="s">
        <v>6832</v>
      </c>
      <c r="CX119" s="1" t="s">
        <v>6826</v>
      </c>
      <c r="CZ119" s="1" t="s">
        <v>6788</v>
      </c>
    </row>
    <row r="120" spans="1:104" x14ac:dyDescent="0.2">
      <c r="A120" s="1">
        <f t="shared" si="15"/>
        <v>1026752.44</v>
      </c>
      <c r="C120" s="1" t="str">
        <f t="shared" si="16"/>
        <v>OC</v>
      </c>
      <c r="D120" s="2" t="str">
        <f t="shared" si="17"/>
        <v>OC</v>
      </c>
      <c r="F120" s="1" t="str">
        <f>IF(_xlfn.SINGLE('~10 Other Crossings'!TypeCL)="WC","",_xlfn.CONCAT(UPPER(_xlfn.SINGLE(Description)),IF(ISBLANK(_xlfn.SINGLE(CrossingIdentifierDescription)),""," ["&amp;_xlfn.SINGLE(CrossingIdentifierDescription)&amp;"]")," (",_xlfn.SINGLE(PXID),")"))</f>
        <v>TELUS O/H COMMUNICATIONS CABLE [TELUS O/H COMMUNICATIONS CABLE] (U7253.0)</v>
      </c>
      <c r="G1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0" s="1" t="s">
        <v>6831</v>
      </c>
      <c r="N120" s="1">
        <v>1026752.44</v>
      </c>
      <c r="O120" s="1" t="s">
        <v>3028</v>
      </c>
      <c r="P120" s="1" t="s">
        <v>6830</v>
      </c>
      <c r="Q120" s="1" t="s">
        <v>6829</v>
      </c>
      <c r="R120" s="1" t="s">
        <v>3025</v>
      </c>
      <c r="S120" s="1" t="s">
        <v>3024</v>
      </c>
      <c r="T120" s="1" t="s">
        <v>3098</v>
      </c>
      <c r="U120" s="1" t="s">
        <v>3109</v>
      </c>
      <c r="V120" s="1" t="s">
        <v>3108</v>
      </c>
      <c r="W120" s="1" t="s">
        <v>3107</v>
      </c>
      <c r="Y120" s="1">
        <v>44425.846990740742</v>
      </c>
      <c r="Z120" s="1">
        <v>44645</v>
      </c>
      <c r="AA120" s="1">
        <v>401768</v>
      </c>
      <c r="AB120" s="1">
        <v>44648.866099537037</v>
      </c>
      <c r="AC120" s="1" t="s">
        <v>6828</v>
      </c>
      <c r="AD120" s="1" t="s">
        <v>3061</v>
      </c>
      <c r="AE120" s="1">
        <v>7253</v>
      </c>
      <c r="AF120" s="1">
        <v>0</v>
      </c>
      <c r="AG120" s="1" t="s">
        <v>3108</v>
      </c>
      <c r="AI120" s="1" t="s">
        <v>3016</v>
      </c>
      <c r="AK120" s="1" t="s">
        <v>3015</v>
      </c>
      <c r="AL120" s="1" t="s">
        <v>3014</v>
      </c>
      <c r="AM120" s="1" t="s">
        <v>3104</v>
      </c>
      <c r="AS120" s="1" t="s">
        <v>3011</v>
      </c>
      <c r="AT120" s="1" t="s">
        <v>1022</v>
      </c>
      <c r="AY120" s="1" t="s">
        <v>3000</v>
      </c>
      <c r="AZ120" s="1" t="s">
        <v>3010</v>
      </c>
      <c r="BA120" s="1">
        <v>623110.96</v>
      </c>
      <c r="BB120" s="1">
        <v>5477303.8499999996</v>
      </c>
      <c r="BC120" s="1">
        <v>10</v>
      </c>
      <c r="BN120" s="1" t="s">
        <v>3009</v>
      </c>
      <c r="BO120" s="1" t="s">
        <v>4849</v>
      </c>
      <c r="BP120" s="1" t="s">
        <v>3421</v>
      </c>
      <c r="BQ120" s="1" t="s">
        <v>6772</v>
      </c>
      <c r="BR120" s="1" t="s">
        <v>3005</v>
      </c>
      <c r="BS120" s="1" t="s">
        <v>6791</v>
      </c>
      <c r="BT120" s="1" t="s">
        <v>6770</v>
      </c>
      <c r="BV120" s="1" t="s">
        <v>3002</v>
      </c>
      <c r="BW120" s="1" t="s">
        <v>1022</v>
      </c>
      <c r="BX120" s="1" t="s">
        <v>3199</v>
      </c>
      <c r="BY120" s="1" t="s">
        <v>3000</v>
      </c>
      <c r="CB120" s="1" t="s">
        <v>3198</v>
      </c>
      <c r="CC120" s="1" t="s">
        <v>3197</v>
      </c>
      <c r="CD120" s="1" t="s">
        <v>3040</v>
      </c>
      <c r="CO120" s="1" t="s">
        <v>3323</v>
      </c>
      <c r="CP120" s="1" t="s">
        <v>6827</v>
      </c>
      <c r="CX120" s="1" t="s">
        <v>6826</v>
      </c>
      <c r="CZ120" s="1" t="s">
        <v>6781</v>
      </c>
    </row>
    <row r="121" spans="1:104" x14ac:dyDescent="0.2">
      <c r="A121" s="1">
        <f t="shared" si="15"/>
        <v>1026829.81</v>
      </c>
      <c r="C121" s="1" t="str">
        <f t="shared" si="16"/>
        <v>RD</v>
      </c>
      <c r="D121" s="2" t="str">
        <f t="shared" si="17"/>
        <v>RD</v>
      </c>
      <c r="F121" s="1" t="str">
        <f>IF(_xlfn.SINGLE('~10 Other Crossings'!TypeCL)="WC","",_xlfn.CONCAT(UPPER(_xlfn.SINGLE(Description)),IF(ISBLANK(_xlfn.SINGLE(CrossingIdentifierDescription)),""," ["&amp;_xlfn.SINGLE(CrossingIdentifierDescription)&amp;"]")," (",_xlfn.SINGLE(PXID),")"))</f>
        <v>ROAD [Road Crossing] (T4368.0)</v>
      </c>
      <c r="G1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21" s="1" t="s">
        <v>6825</v>
      </c>
      <c r="N121" s="1">
        <v>1026829.81</v>
      </c>
      <c r="O121" s="1" t="s">
        <v>3028</v>
      </c>
      <c r="P121" s="1" t="s">
        <v>6824</v>
      </c>
      <c r="Q121" s="1" t="s">
        <v>6823</v>
      </c>
      <c r="R121" s="1" t="s">
        <v>3025</v>
      </c>
      <c r="S121" s="1" t="s">
        <v>3024</v>
      </c>
      <c r="T121" s="1" t="s">
        <v>3098</v>
      </c>
      <c r="U121" s="1" t="s">
        <v>3045</v>
      </c>
      <c r="V121" s="1" t="s">
        <v>3045</v>
      </c>
      <c r="W121" s="1" t="s">
        <v>3315</v>
      </c>
      <c r="Y121" s="1">
        <v>44544.845694444448</v>
      </c>
      <c r="Z121" s="1">
        <v>44645</v>
      </c>
      <c r="AA121" s="1">
        <v>401768</v>
      </c>
      <c r="AB121" s="1">
        <v>44648.866099537037</v>
      </c>
      <c r="AC121" s="1" t="s">
        <v>6822</v>
      </c>
      <c r="AD121" s="1" t="s">
        <v>3046</v>
      </c>
      <c r="AE121" s="1">
        <v>4368</v>
      </c>
      <c r="AF121" s="1">
        <v>0</v>
      </c>
      <c r="AG121" s="1" t="s">
        <v>3253</v>
      </c>
      <c r="AI121" s="1" t="s">
        <v>3016</v>
      </c>
      <c r="AJ121" s="1" t="s">
        <v>3091</v>
      </c>
      <c r="AK121" s="1" t="s">
        <v>3044</v>
      </c>
      <c r="AL121" s="1" t="s">
        <v>3014</v>
      </c>
      <c r="AM121" s="1" t="s">
        <v>737</v>
      </c>
      <c r="AY121" s="1" t="s">
        <v>3000</v>
      </c>
      <c r="AZ121" s="1" t="s">
        <v>3010</v>
      </c>
      <c r="BA121" s="1">
        <v>623058.54</v>
      </c>
      <c r="BB121" s="1">
        <v>5477246.96</v>
      </c>
      <c r="BC121" s="1">
        <v>10</v>
      </c>
      <c r="BN121" s="1" t="s">
        <v>3009</v>
      </c>
      <c r="BO121" s="1" t="s">
        <v>4849</v>
      </c>
      <c r="BP121" s="1" t="s">
        <v>3421</v>
      </c>
      <c r="BQ121" s="1" t="s">
        <v>6772</v>
      </c>
      <c r="BR121" s="1" t="s">
        <v>3005</v>
      </c>
      <c r="BS121" s="1" t="s">
        <v>6791</v>
      </c>
      <c r="BT121" s="1" t="s">
        <v>6770</v>
      </c>
      <c r="BV121" s="1" t="s">
        <v>3002</v>
      </c>
      <c r="BW121" s="1" t="s">
        <v>1986</v>
      </c>
      <c r="BX121" s="1" t="s">
        <v>3311</v>
      </c>
      <c r="BY121" s="1" t="s">
        <v>3000</v>
      </c>
      <c r="CB121" s="1" t="s">
        <v>3292</v>
      </c>
      <c r="CC121" s="1" t="s">
        <v>3291</v>
      </c>
      <c r="CD121" s="1" t="s">
        <v>3055</v>
      </c>
      <c r="CO121" s="1" t="s">
        <v>3122</v>
      </c>
      <c r="CP121" s="1" t="s">
        <v>6821</v>
      </c>
      <c r="CX121" s="1" t="s">
        <v>6820</v>
      </c>
      <c r="CY121" s="1" t="s">
        <v>6767</v>
      </c>
      <c r="CZ121" s="1" t="s">
        <v>6776</v>
      </c>
    </row>
    <row r="122" spans="1:104" x14ac:dyDescent="0.2">
      <c r="A122" s="1">
        <f t="shared" si="15"/>
        <v>1026997.7</v>
      </c>
      <c r="C122" s="1" t="str">
        <f t="shared" si="16"/>
        <v>OC</v>
      </c>
      <c r="D122" s="2" t="str">
        <f t="shared" si="17"/>
        <v>OC</v>
      </c>
      <c r="F122" s="1" t="str">
        <f>IF(_xlfn.SINGLE('~10 Other Crossings'!TypeCL)="WC","",_xlfn.CONCAT(UPPER(_xlfn.SINGLE(Description)),IF(ISBLANK(_xlfn.SINGLE(CrossingIdentifierDescription)),""," ["&amp;_xlfn.SINGLE(CrossingIdentifierDescription)&amp;"]")," (",_xlfn.SINGLE(PXID),")"))</f>
        <v>TELUS O/H COMMUNICATIONS CABLE [O/H COMMUNICATION CABLE] (U5400.0)</v>
      </c>
      <c r="G1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2" s="1" t="s">
        <v>6819</v>
      </c>
      <c r="N122" s="1">
        <v>1026997.7</v>
      </c>
      <c r="O122" s="1" t="s">
        <v>3028</v>
      </c>
      <c r="P122" s="1" t="s">
        <v>6818</v>
      </c>
      <c r="Q122" s="1" t="s">
        <v>6817</v>
      </c>
      <c r="R122" s="1" t="s">
        <v>3025</v>
      </c>
      <c r="S122" s="1" t="s">
        <v>3024</v>
      </c>
      <c r="T122" s="1" t="s">
        <v>3098</v>
      </c>
      <c r="U122" s="1" t="s">
        <v>3109</v>
      </c>
      <c r="V122" s="1" t="s">
        <v>3108</v>
      </c>
      <c r="W122" s="1" t="s">
        <v>3107</v>
      </c>
      <c r="Y122" s="1">
        <v>43537.745949074073</v>
      </c>
      <c r="Z122" s="1">
        <v>44645</v>
      </c>
      <c r="AA122" s="1">
        <v>401768</v>
      </c>
      <c r="AB122" s="1">
        <v>44657.796574074076</v>
      </c>
      <c r="AC122" s="1" t="s">
        <v>6816</v>
      </c>
      <c r="AD122" s="1" t="s">
        <v>3061</v>
      </c>
      <c r="AE122" s="1">
        <v>5400</v>
      </c>
      <c r="AF122" s="1">
        <v>0</v>
      </c>
      <c r="AG122" s="1" t="s">
        <v>3109</v>
      </c>
      <c r="AH122" s="1" t="s">
        <v>3091</v>
      </c>
      <c r="AI122" s="1" t="s">
        <v>3092</v>
      </c>
      <c r="AJ122" s="1" t="s">
        <v>3091</v>
      </c>
      <c r="AK122" s="1" t="s">
        <v>3015</v>
      </c>
      <c r="AL122" s="1" t="s">
        <v>3014</v>
      </c>
      <c r="AM122" s="1" t="s">
        <v>3104</v>
      </c>
      <c r="AS122" s="1" t="s">
        <v>3011</v>
      </c>
      <c r="AT122" s="1" t="s">
        <v>1022</v>
      </c>
      <c r="AY122" s="1" t="s">
        <v>3000</v>
      </c>
      <c r="AZ122" s="1" t="s">
        <v>3010</v>
      </c>
      <c r="BA122" s="1">
        <v>622930.00639704999</v>
      </c>
      <c r="BB122" s="1">
        <v>5477139.0186346499</v>
      </c>
      <c r="BC122" s="1">
        <v>10</v>
      </c>
      <c r="BG122" s="1">
        <v>42649</v>
      </c>
      <c r="BN122" s="1" t="s">
        <v>3009</v>
      </c>
      <c r="BO122" s="1" t="s">
        <v>4849</v>
      </c>
      <c r="BP122" s="1" t="s">
        <v>3421</v>
      </c>
      <c r="BQ122" s="1" t="s">
        <v>6772</v>
      </c>
      <c r="BR122" s="1" t="s">
        <v>3005</v>
      </c>
      <c r="BS122" s="1" t="s">
        <v>6791</v>
      </c>
      <c r="BT122" s="1" t="s">
        <v>6770</v>
      </c>
      <c r="BV122" s="1" t="s">
        <v>3002</v>
      </c>
      <c r="BW122" s="1" t="s">
        <v>1022</v>
      </c>
      <c r="BX122" s="1" t="s">
        <v>3199</v>
      </c>
      <c r="BY122" s="1" t="s">
        <v>3000</v>
      </c>
      <c r="CB122" s="1" t="s">
        <v>3198</v>
      </c>
      <c r="CC122" s="1" t="s">
        <v>3197</v>
      </c>
      <c r="CD122" s="1" t="s">
        <v>3040</v>
      </c>
      <c r="CO122" s="1" t="s">
        <v>3323</v>
      </c>
      <c r="CP122" s="1" t="s">
        <v>6815</v>
      </c>
      <c r="CW122" s="1" t="s">
        <v>6808</v>
      </c>
      <c r="CX122" s="1" t="s">
        <v>6807</v>
      </c>
      <c r="CZ122" s="1" t="s">
        <v>2340</v>
      </c>
    </row>
    <row r="123" spans="1:104" x14ac:dyDescent="0.2">
      <c r="A123" s="1">
        <f t="shared" si="15"/>
        <v>1026997.71</v>
      </c>
      <c r="C123" s="1" t="str">
        <f t="shared" si="16"/>
        <v>OE</v>
      </c>
      <c r="D123" s="2" t="str">
        <f t="shared" si="17"/>
        <v>OE</v>
      </c>
      <c r="F123" s="1" t="str">
        <f>IF(_xlfn.SINGLE('~10 Other Crossings'!TypeCL)="WC","",_xlfn.CONCAT(UPPER(_xlfn.SINGLE(Description)),IF(ISBLANK(_xlfn.SINGLE(CrossingIdentifierDescription)),""," ["&amp;_xlfn.SINGLE(CrossingIdentifierDescription)&amp;"]")," (",_xlfn.SINGLE(PXID),")"))</f>
        <v>BC HYDRO O/H DISTRIBUTION [DISTRIBUTION] (U4393.0)</v>
      </c>
      <c r="G1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3" s="1" t="s">
        <v>6814</v>
      </c>
      <c r="N123" s="1">
        <v>1026997.71</v>
      </c>
      <c r="O123" s="1" t="s">
        <v>3028</v>
      </c>
      <c r="P123" s="1" t="s">
        <v>6813</v>
      </c>
      <c r="Q123" s="1" t="s">
        <v>6812</v>
      </c>
      <c r="R123" s="1" t="s">
        <v>3025</v>
      </c>
      <c r="S123" s="1" t="s">
        <v>3024</v>
      </c>
      <c r="T123" s="1" t="s">
        <v>3098</v>
      </c>
      <c r="U123" s="1" t="s">
        <v>3097</v>
      </c>
      <c r="V123" s="1" t="s">
        <v>3096</v>
      </c>
      <c r="W123" s="1" t="s">
        <v>3095</v>
      </c>
      <c r="Y123" s="1">
        <v>43537.745497685188</v>
      </c>
      <c r="Z123" s="1">
        <v>44645</v>
      </c>
      <c r="AA123" s="1">
        <v>401768</v>
      </c>
      <c r="AB123" s="1">
        <v>44657.796574074076</v>
      </c>
      <c r="AC123" s="1" t="s">
        <v>6811</v>
      </c>
      <c r="AD123" s="1" t="s">
        <v>3061</v>
      </c>
      <c r="AE123" s="1">
        <v>4393</v>
      </c>
      <c r="AF123" s="1">
        <v>0</v>
      </c>
      <c r="AG123" s="1" t="s">
        <v>3093</v>
      </c>
      <c r="AH123" s="1" t="s">
        <v>3091</v>
      </c>
      <c r="AI123" s="1" t="s">
        <v>3016</v>
      </c>
      <c r="AJ123" s="1" t="s">
        <v>3091</v>
      </c>
      <c r="AK123" s="1" t="s">
        <v>3015</v>
      </c>
      <c r="AL123" s="1" t="s">
        <v>3014</v>
      </c>
      <c r="AM123" s="1" t="s">
        <v>3090</v>
      </c>
      <c r="AS123" s="1" t="s">
        <v>3011</v>
      </c>
      <c r="AT123" s="1" t="s">
        <v>1022</v>
      </c>
      <c r="AX123" s="1" t="s">
        <v>6810</v>
      </c>
      <c r="AY123" s="1" t="s">
        <v>3000</v>
      </c>
      <c r="AZ123" s="1" t="s">
        <v>3010</v>
      </c>
      <c r="BA123" s="1">
        <v>622929.98275226995</v>
      </c>
      <c r="BB123" s="1">
        <v>5477139.0185478404</v>
      </c>
      <c r="BC123" s="1">
        <v>10</v>
      </c>
      <c r="BG123" s="1">
        <v>42649</v>
      </c>
      <c r="BN123" s="1" t="s">
        <v>3009</v>
      </c>
      <c r="BO123" s="1" t="s">
        <v>4849</v>
      </c>
      <c r="BP123" s="1" t="s">
        <v>3421</v>
      </c>
      <c r="BQ123" s="1" t="s">
        <v>6772</v>
      </c>
      <c r="BR123" s="1" t="s">
        <v>3005</v>
      </c>
      <c r="BS123" s="1" t="s">
        <v>6791</v>
      </c>
      <c r="BT123" s="1" t="s">
        <v>6770</v>
      </c>
      <c r="BV123" s="1" t="s">
        <v>3002</v>
      </c>
      <c r="BW123" s="1" t="s">
        <v>1022</v>
      </c>
      <c r="BX123" s="1" t="s">
        <v>3199</v>
      </c>
      <c r="BY123" s="1" t="s">
        <v>3000</v>
      </c>
      <c r="CB123" s="1" t="s">
        <v>3198</v>
      </c>
      <c r="CC123" s="1" t="s">
        <v>3197</v>
      </c>
      <c r="CD123" s="1" t="s">
        <v>3040</v>
      </c>
      <c r="CO123" s="1" t="s">
        <v>3323</v>
      </c>
      <c r="CP123" s="1" t="s">
        <v>6809</v>
      </c>
      <c r="CW123" s="1" t="s">
        <v>6808</v>
      </c>
      <c r="CX123" s="1" t="s">
        <v>6807</v>
      </c>
      <c r="CY123" s="1" t="s">
        <v>6767</v>
      </c>
    </row>
    <row r="124" spans="1:104" x14ac:dyDescent="0.2">
      <c r="A124" s="1">
        <f t="shared" si="15"/>
        <v>1027003.1</v>
      </c>
      <c r="C124" s="1" t="str">
        <f t="shared" si="16"/>
        <v>UC</v>
      </c>
      <c r="D124" s="2" t="str">
        <f t="shared" si="17"/>
        <v>UC</v>
      </c>
      <c r="F124" s="1" t="str">
        <f>IF(_xlfn.SINGLE('~10 Other Crossings'!TypeCL)="WC","",_xlfn.CONCAT(UPPER(_xlfn.SINGLE(Description)),IF(ISBLANK(_xlfn.SINGLE(CrossingIdentifierDescription)),""," ["&amp;_xlfn.SINGLE(CrossingIdentifierDescription)&amp;"]")," (",_xlfn.SINGLE(PXID),")"))</f>
        <v>TELUS U/G COMMUNICATIONS CABLE [BURIED CABLE] (U4392.0)</v>
      </c>
      <c r="G1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24" s="1" t="s">
        <v>6806</v>
      </c>
      <c r="N124" s="1">
        <v>1027003.1</v>
      </c>
      <c r="O124" s="1" t="s">
        <v>3028</v>
      </c>
      <c r="P124" s="1" t="s">
        <v>6805</v>
      </c>
      <c r="Q124" s="1" t="s">
        <v>6804</v>
      </c>
      <c r="R124" s="1" t="s">
        <v>3025</v>
      </c>
      <c r="S124" s="1" t="s">
        <v>3024</v>
      </c>
      <c r="T124" s="1" t="s">
        <v>3098</v>
      </c>
      <c r="U124" s="1" t="s">
        <v>3826</v>
      </c>
      <c r="V124" s="1" t="s">
        <v>3825</v>
      </c>
      <c r="W124" s="1" t="s">
        <v>3107</v>
      </c>
      <c r="Y124" s="1">
        <v>43537.745081018518</v>
      </c>
      <c r="Z124" s="1">
        <v>44645</v>
      </c>
      <c r="AA124" s="1">
        <v>401768</v>
      </c>
      <c r="AB124" s="1">
        <v>44657.796574074076</v>
      </c>
      <c r="AC124" s="1" t="s">
        <v>6803</v>
      </c>
      <c r="AD124" s="1" t="s">
        <v>3061</v>
      </c>
      <c r="AE124" s="1">
        <v>4392</v>
      </c>
      <c r="AF124" s="1">
        <v>0</v>
      </c>
      <c r="AG124" s="1" t="s">
        <v>3188</v>
      </c>
      <c r="AH124" s="1" t="s">
        <v>3091</v>
      </c>
      <c r="AI124" s="1" t="s">
        <v>3092</v>
      </c>
      <c r="AJ124" s="1" t="s">
        <v>3091</v>
      </c>
      <c r="AK124" s="1" t="s">
        <v>3015</v>
      </c>
      <c r="AL124" s="1" t="s">
        <v>3014</v>
      </c>
      <c r="AM124" s="1" t="s">
        <v>3823</v>
      </c>
      <c r="AN124" s="1" t="s">
        <v>3012</v>
      </c>
      <c r="AS124" s="1" t="s">
        <v>3011</v>
      </c>
      <c r="AT124" s="1" t="s">
        <v>3011</v>
      </c>
      <c r="AX124" s="1" t="s">
        <v>6802</v>
      </c>
      <c r="AY124" s="1" t="s">
        <v>3000</v>
      </c>
      <c r="AZ124" s="1" t="s">
        <v>3010</v>
      </c>
      <c r="BA124" s="1">
        <v>622925.84350919002</v>
      </c>
      <c r="BB124" s="1">
        <v>5477135.5691119097</v>
      </c>
      <c r="BC124" s="1">
        <v>10</v>
      </c>
      <c r="BN124" s="1" t="s">
        <v>3009</v>
      </c>
      <c r="BO124" s="1" t="s">
        <v>4849</v>
      </c>
      <c r="BP124" s="1" t="s">
        <v>3421</v>
      </c>
      <c r="BQ124" s="1" t="s">
        <v>6772</v>
      </c>
      <c r="BR124" s="1" t="s">
        <v>3005</v>
      </c>
      <c r="BS124" s="1" t="s">
        <v>6791</v>
      </c>
      <c r="BT124" s="1" t="s">
        <v>6770</v>
      </c>
      <c r="BV124" s="1" t="s">
        <v>3002</v>
      </c>
      <c r="BW124" s="1" t="s">
        <v>1973</v>
      </c>
      <c r="BX124" s="1" t="s">
        <v>3058</v>
      </c>
      <c r="BY124" s="1" t="s">
        <v>3000</v>
      </c>
      <c r="CB124" s="1" t="s">
        <v>3057</v>
      </c>
      <c r="CC124" s="1" t="s">
        <v>3056</v>
      </c>
      <c r="CD124" s="1" t="s">
        <v>3055</v>
      </c>
      <c r="CO124" s="1" t="s">
        <v>2996</v>
      </c>
      <c r="CP124" s="1" t="s">
        <v>6801</v>
      </c>
      <c r="CW124" s="1" t="s">
        <v>6800</v>
      </c>
      <c r="CX124" s="1" t="s">
        <v>6799</v>
      </c>
      <c r="CY124" s="1" t="s">
        <v>6767</v>
      </c>
      <c r="CZ124" s="1" t="s">
        <v>2338</v>
      </c>
    </row>
    <row r="125" spans="1:104" x14ac:dyDescent="0.2">
      <c r="A125" s="1">
        <f t="shared" si="15"/>
        <v>1027010.63</v>
      </c>
      <c r="C125" s="1" t="str">
        <f t="shared" si="16"/>
        <v>RD</v>
      </c>
      <c r="D125" s="2" t="str">
        <f t="shared" si="17"/>
        <v>RD</v>
      </c>
      <c r="F125" s="1" t="str">
        <f>IF(_xlfn.SINGLE('~10 Other Crossings'!TypeCL)="WC","",_xlfn.CONCAT(UPPER(_xlfn.SINGLE(Description)),IF(ISBLANK(_xlfn.SINGLE(CrossingIdentifierDescription)),""," ["&amp;_xlfn.SINGLE(CrossingIdentifierDescription)&amp;"]")," (",_xlfn.SINGLE(PXID),")"))</f>
        <v>ROAD [Road Crossing] (T4914.0)</v>
      </c>
      <c r="G1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25" s="1" t="s">
        <v>6798</v>
      </c>
      <c r="N125" s="1">
        <v>1027010.63</v>
      </c>
      <c r="O125" s="1" t="s">
        <v>3028</v>
      </c>
      <c r="P125" s="1" t="s">
        <v>3635</v>
      </c>
      <c r="Q125" s="1" t="s">
        <v>3634</v>
      </c>
      <c r="R125" s="1" t="s">
        <v>3025</v>
      </c>
      <c r="S125" s="1" t="s">
        <v>3024</v>
      </c>
      <c r="T125" s="1" t="s">
        <v>3098</v>
      </c>
      <c r="U125" s="1" t="s">
        <v>3045</v>
      </c>
      <c r="V125" s="1" t="s">
        <v>3045</v>
      </c>
      <c r="W125" s="1" t="s">
        <v>3315</v>
      </c>
      <c r="Y125" s="1">
        <v>43538.878831018519</v>
      </c>
      <c r="Z125" s="1">
        <v>44645</v>
      </c>
      <c r="AA125" s="1">
        <v>401768</v>
      </c>
      <c r="AB125" s="1">
        <v>44648.866041666668</v>
      </c>
      <c r="AC125" s="1" t="s">
        <v>6797</v>
      </c>
      <c r="AD125" s="1" t="s">
        <v>3046</v>
      </c>
      <c r="AE125" s="1">
        <v>4914</v>
      </c>
      <c r="AF125" s="1">
        <v>0</v>
      </c>
      <c r="AG125" s="1" t="s">
        <v>3253</v>
      </c>
      <c r="AI125" s="1" t="s">
        <v>3016</v>
      </c>
      <c r="AK125" s="1" t="s">
        <v>3044</v>
      </c>
      <c r="AL125" s="1" t="s">
        <v>3014</v>
      </c>
      <c r="AM125" s="1" t="s">
        <v>737</v>
      </c>
      <c r="AY125" s="1" t="s">
        <v>3000</v>
      </c>
      <c r="AZ125" s="1" t="s">
        <v>3010</v>
      </c>
      <c r="BA125" s="1">
        <v>622920.83396584995</v>
      </c>
      <c r="BB125" s="1">
        <v>5477130.1199066704</v>
      </c>
      <c r="BC125" s="1">
        <v>10</v>
      </c>
      <c r="BN125" s="1" t="s">
        <v>3009</v>
      </c>
      <c r="BO125" s="1" t="s">
        <v>4849</v>
      </c>
      <c r="BP125" s="1" t="s">
        <v>3421</v>
      </c>
      <c r="BQ125" s="1" t="s">
        <v>6772</v>
      </c>
      <c r="BR125" s="1" t="s">
        <v>3005</v>
      </c>
      <c r="BS125" s="1" t="s">
        <v>6791</v>
      </c>
      <c r="BT125" s="1" t="s">
        <v>6770</v>
      </c>
      <c r="BV125" s="1" t="s">
        <v>3002</v>
      </c>
      <c r="BW125" s="1" t="s">
        <v>1986</v>
      </c>
      <c r="BX125" s="1" t="s">
        <v>3311</v>
      </c>
      <c r="BY125" s="1" t="s">
        <v>3000</v>
      </c>
      <c r="CB125" s="1" t="s">
        <v>3292</v>
      </c>
      <c r="CC125" s="1" t="s">
        <v>3291</v>
      </c>
      <c r="CD125" s="1" t="s">
        <v>3055</v>
      </c>
      <c r="CO125" s="1" t="s">
        <v>3122</v>
      </c>
      <c r="CP125" s="1" t="s">
        <v>6796</v>
      </c>
      <c r="CZ125" s="1" t="s">
        <v>2336</v>
      </c>
    </row>
    <row r="126" spans="1:104" x14ac:dyDescent="0.2">
      <c r="A126" s="1">
        <f t="shared" si="15"/>
        <v>1027017.06</v>
      </c>
      <c r="C126" s="1" t="str">
        <f t="shared" si="16"/>
        <v>UC</v>
      </c>
      <c r="D126" s="2" t="str">
        <f t="shared" si="17"/>
        <v>UC</v>
      </c>
      <c r="F126" s="1" t="str">
        <f>IF(_xlfn.SINGLE('~10 Other Crossings'!TypeCL)="WC","",_xlfn.CONCAT(UPPER(_xlfn.SINGLE(Description)),IF(ISBLANK(_xlfn.SINGLE(CrossingIdentifierDescription)),""," ["&amp;_xlfn.SINGLE(CrossingIdentifierDescription)&amp;"]")," (",_xlfn.SINGLE(PXID),")"))</f>
        <v>TELUS U/G FIBRE OPTIC COMMUNICATIONS CABLE [BURIED CABLE] (U5940.0)</v>
      </c>
      <c r="G1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26" s="1" t="s">
        <v>6795</v>
      </c>
      <c r="N126" s="1">
        <v>1027017.06</v>
      </c>
      <c r="O126" s="1" t="s">
        <v>3028</v>
      </c>
      <c r="P126" s="1" t="s">
        <v>6794</v>
      </c>
      <c r="Q126" s="1" t="s">
        <v>6793</v>
      </c>
      <c r="R126" s="1" t="s">
        <v>3024</v>
      </c>
      <c r="S126" s="1" t="s">
        <v>3024</v>
      </c>
      <c r="T126" s="1" t="s">
        <v>3098</v>
      </c>
      <c r="U126" s="1" t="s">
        <v>3826</v>
      </c>
      <c r="V126" s="1" t="s">
        <v>4443</v>
      </c>
      <c r="W126" s="1" t="s">
        <v>3107</v>
      </c>
      <c r="Y126" s="1">
        <v>43984.907037037039</v>
      </c>
      <c r="Z126" s="1">
        <v>44645</v>
      </c>
      <c r="AA126" s="1">
        <v>401768</v>
      </c>
      <c r="AB126" s="1">
        <v>44657.796574074076</v>
      </c>
      <c r="AC126" s="1" t="s">
        <v>6792</v>
      </c>
      <c r="AD126" s="1" t="s">
        <v>3061</v>
      </c>
      <c r="AE126" s="1">
        <v>5940</v>
      </c>
      <c r="AF126" s="1">
        <v>0</v>
      </c>
      <c r="AG126" s="1" t="s">
        <v>3188</v>
      </c>
      <c r="AI126" s="1" t="s">
        <v>3016</v>
      </c>
      <c r="AK126" s="1" t="s">
        <v>3015</v>
      </c>
      <c r="AL126" s="1" t="s">
        <v>3014</v>
      </c>
      <c r="AM126" s="1" t="s">
        <v>3823</v>
      </c>
      <c r="AS126" s="1" t="s">
        <v>3011</v>
      </c>
      <c r="AT126" s="1" t="s">
        <v>3011</v>
      </c>
      <c r="AY126" s="1" t="s">
        <v>3000</v>
      </c>
      <c r="AZ126" s="1" t="s">
        <v>3010</v>
      </c>
      <c r="BA126" s="1">
        <v>622917.75600000005</v>
      </c>
      <c r="BB126" s="1">
        <v>5477124.4730000002</v>
      </c>
      <c r="BC126" s="1">
        <v>10</v>
      </c>
      <c r="BN126" s="1" t="s">
        <v>3009</v>
      </c>
      <c r="BO126" s="1" t="s">
        <v>4849</v>
      </c>
      <c r="BP126" s="1" t="s">
        <v>3421</v>
      </c>
      <c r="BQ126" s="1" t="s">
        <v>6772</v>
      </c>
      <c r="BR126" s="1" t="s">
        <v>3005</v>
      </c>
      <c r="BS126" s="1" t="s">
        <v>6791</v>
      </c>
      <c r="BT126" s="1" t="s">
        <v>6770</v>
      </c>
      <c r="BV126" s="1" t="s">
        <v>3002</v>
      </c>
      <c r="BW126" s="1" t="s">
        <v>1973</v>
      </c>
      <c r="BX126" s="1" t="s">
        <v>3058</v>
      </c>
      <c r="BY126" s="1" t="s">
        <v>3000</v>
      </c>
      <c r="CB126" s="1" t="s">
        <v>3057</v>
      </c>
      <c r="CC126" s="1" t="s">
        <v>3056</v>
      </c>
      <c r="CD126" s="1" t="s">
        <v>3055</v>
      </c>
      <c r="CO126" s="1" t="s">
        <v>2996</v>
      </c>
      <c r="CP126" s="1" t="s">
        <v>6790</v>
      </c>
      <c r="CX126" s="1" t="s">
        <v>6789</v>
      </c>
      <c r="CZ126" s="1" t="s">
        <v>2334</v>
      </c>
    </row>
    <row r="127" spans="1:104" x14ac:dyDescent="0.2">
      <c r="A127" s="1">
        <f t="shared" si="15"/>
        <v>1027117.48</v>
      </c>
      <c r="C127" s="1" t="str">
        <f t="shared" si="16"/>
        <v>UC</v>
      </c>
      <c r="D127" s="2" t="str">
        <f t="shared" si="17"/>
        <v>UC</v>
      </c>
      <c r="F127" s="1" t="str">
        <f>IF(_xlfn.SINGLE('~10 Other Crossings'!TypeCL)="WC","",_xlfn.CONCAT(UPPER(_xlfn.SINGLE(Description)),IF(ISBLANK(_xlfn.SINGLE(CrossingIdentifierDescription)),""," ["&amp;_xlfn.SINGLE(CrossingIdentifierDescription)&amp;"]")," (",_xlfn.SINGLE(PXID),")"))</f>
        <v>TELUS U/G FIBRE OPTIC COMMUNICATIONS CABLE (U5515.0)</v>
      </c>
      <c r="G1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27" s="1" t="s">
        <v>6788</v>
      </c>
      <c r="N127" s="1">
        <v>1027117.48</v>
      </c>
      <c r="O127" s="1" t="s">
        <v>3028</v>
      </c>
      <c r="P127" s="1" t="s">
        <v>6787</v>
      </c>
      <c r="Q127" s="1" t="s">
        <v>6786</v>
      </c>
      <c r="R127" s="1" t="s">
        <v>3025</v>
      </c>
      <c r="S127" s="1" t="s">
        <v>3024</v>
      </c>
      <c r="T127" s="1" t="s">
        <v>3098</v>
      </c>
      <c r="U127" s="1" t="s">
        <v>3826</v>
      </c>
      <c r="V127" s="1" t="s">
        <v>4443</v>
      </c>
      <c r="W127" s="1" t="s">
        <v>3107</v>
      </c>
      <c r="Y127" s="1">
        <v>43628.895601851851</v>
      </c>
      <c r="Z127" s="1">
        <v>44645</v>
      </c>
      <c r="AA127" s="1">
        <v>401768</v>
      </c>
      <c r="AB127" s="1">
        <v>44657.796574074076</v>
      </c>
      <c r="AC127" s="1" t="s">
        <v>6785</v>
      </c>
      <c r="AD127" s="1" t="s">
        <v>3061</v>
      </c>
      <c r="AE127" s="1">
        <v>5515</v>
      </c>
      <c r="AF127" s="1">
        <v>0</v>
      </c>
      <c r="AI127" s="1" t="s">
        <v>3016</v>
      </c>
      <c r="AJ127" s="1" t="s">
        <v>3091</v>
      </c>
      <c r="AK127" s="1" t="s">
        <v>3015</v>
      </c>
      <c r="AL127" s="1" t="s">
        <v>3014</v>
      </c>
      <c r="AM127" s="1" t="s">
        <v>3823</v>
      </c>
      <c r="AN127" s="1" t="s">
        <v>3012</v>
      </c>
      <c r="AT127" s="1" t="s">
        <v>3011</v>
      </c>
      <c r="AY127" s="1" t="s">
        <v>3000</v>
      </c>
      <c r="AZ127" s="1" t="s">
        <v>3010</v>
      </c>
      <c r="BA127" s="1">
        <v>622893.38279824005</v>
      </c>
      <c r="BB127" s="1">
        <v>5477027.3747881399</v>
      </c>
      <c r="BC127" s="1">
        <v>10</v>
      </c>
      <c r="BN127" s="1" t="s">
        <v>3009</v>
      </c>
      <c r="BO127" s="1" t="s">
        <v>4849</v>
      </c>
      <c r="BP127" s="1" t="s">
        <v>3421</v>
      </c>
      <c r="BQ127" s="1" t="s">
        <v>6772</v>
      </c>
      <c r="BR127" s="1" t="s">
        <v>3005</v>
      </c>
      <c r="BS127" s="1" t="s">
        <v>6771</v>
      </c>
      <c r="BT127" s="1" t="s">
        <v>6784</v>
      </c>
      <c r="BV127" s="1" t="s">
        <v>3002</v>
      </c>
      <c r="BW127" s="1" t="s">
        <v>1973</v>
      </c>
      <c r="BX127" s="1" t="s">
        <v>3058</v>
      </c>
      <c r="BY127" s="1" t="s">
        <v>3000</v>
      </c>
      <c r="CB127" s="1" t="s">
        <v>3057</v>
      </c>
      <c r="CC127" s="1" t="s">
        <v>3056</v>
      </c>
      <c r="CD127" s="1" t="s">
        <v>3055</v>
      </c>
      <c r="CO127" s="1" t="s">
        <v>2996</v>
      </c>
      <c r="CP127" s="1" t="s">
        <v>6783</v>
      </c>
      <c r="CX127" s="1" t="s">
        <v>6782</v>
      </c>
      <c r="CZ127" s="1" t="s">
        <v>2331</v>
      </c>
    </row>
    <row r="128" spans="1:104" x14ac:dyDescent="0.2">
      <c r="A128" s="1">
        <f t="shared" si="15"/>
        <v>1027129.3</v>
      </c>
      <c r="C128" s="1" t="str">
        <f t="shared" si="16"/>
        <v>OE</v>
      </c>
      <c r="D128" s="2" t="str">
        <f t="shared" si="17"/>
        <v>OE</v>
      </c>
      <c r="F128" s="1" t="str">
        <f>IF(_xlfn.SINGLE('~10 Other Crossings'!TypeCL)="WC","",_xlfn.CONCAT(UPPER(_xlfn.SINGLE(Description)),IF(ISBLANK(_xlfn.SINGLE(CrossingIdentifierDescription)),""," ["&amp;_xlfn.SINGLE(CrossingIdentifierDescription)&amp;"]")," (",_xlfn.SINGLE(PXID),")"))</f>
        <v>BC HYDRO O/H DISTRIBUTION [DISTRIBUTION] (U4665.0)</v>
      </c>
      <c r="G1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8" s="1" t="s">
        <v>6781</v>
      </c>
      <c r="N128" s="1">
        <v>1027129.3</v>
      </c>
      <c r="O128" s="1" t="s">
        <v>3028</v>
      </c>
      <c r="P128" s="1" t="s">
        <v>6780</v>
      </c>
      <c r="Q128" s="1" t="s">
        <v>6779</v>
      </c>
      <c r="R128" s="1" t="s">
        <v>3025</v>
      </c>
      <c r="S128" s="1" t="s">
        <v>3024</v>
      </c>
      <c r="T128" s="1" t="s">
        <v>3098</v>
      </c>
      <c r="U128" s="1" t="s">
        <v>3097</v>
      </c>
      <c r="V128" s="1" t="s">
        <v>3096</v>
      </c>
      <c r="W128" s="1" t="s">
        <v>3095</v>
      </c>
      <c r="Y128" s="1">
        <v>43537.66920138889</v>
      </c>
      <c r="Z128" s="1">
        <v>44645</v>
      </c>
      <c r="AA128" s="1">
        <v>401768</v>
      </c>
      <c r="AB128" s="1">
        <v>44657.796574074076</v>
      </c>
      <c r="AC128" s="1" t="s">
        <v>6778</v>
      </c>
      <c r="AD128" s="1" t="s">
        <v>3061</v>
      </c>
      <c r="AE128" s="1">
        <v>4665</v>
      </c>
      <c r="AF128" s="1">
        <v>0</v>
      </c>
      <c r="AG128" s="1" t="s">
        <v>3093</v>
      </c>
      <c r="AI128" s="1" t="s">
        <v>3016</v>
      </c>
      <c r="AK128" s="1" t="s">
        <v>3015</v>
      </c>
      <c r="AL128" s="1" t="s">
        <v>3014</v>
      </c>
      <c r="AM128" s="1" t="s">
        <v>3090</v>
      </c>
      <c r="AS128" s="1" t="s">
        <v>3011</v>
      </c>
      <c r="AT128" s="1" t="s">
        <v>1022</v>
      </c>
      <c r="AY128" s="1" t="s">
        <v>3000</v>
      </c>
      <c r="AZ128" s="1" t="s">
        <v>3010</v>
      </c>
      <c r="BA128" s="1">
        <v>622889.97369900998</v>
      </c>
      <c r="BB128" s="1">
        <v>5477016.0894987704</v>
      </c>
      <c r="BC128" s="1">
        <v>10</v>
      </c>
      <c r="BN128" s="1" t="s">
        <v>3009</v>
      </c>
      <c r="BO128" s="1" t="s">
        <v>4849</v>
      </c>
      <c r="BP128" s="1" t="s">
        <v>3421</v>
      </c>
      <c r="BQ128" s="1" t="s">
        <v>6772</v>
      </c>
      <c r="BR128" s="1" t="s">
        <v>3005</v>
      </c>
      <c r="BS128" s="1" t="s">
        <v>6771</v>
      </c>
      <c r="BT128" s="1" t="s">
        <v>6770</v>
      </c>
      <c r="BV128" s="1" t="s">
        <v>3002</v>
      </c>
      <c r="BW128" s="1" t="s">
        <v>1022</v>
      </c>
      <c r="BX128" s="1" t="s">
        <v>3199</v>
      </c>
      <c r="BY128" s="1" t="s">
        <v>3000</v>
      </c>
      <c r="CB128" s="1" t="s">
        <v>3198</v>
      </c>
      <c r="CC128" s="1" t="s">
        <v>3197</v>
      </c>
      <c r="CD128" s="1" t="s">
        <v>3040</v>
      </c>
      <c r="CO128" s="1" t="s">
        <v>3323</v>
      </c>
      <c r="CP128" s="1" t="s">
        <v>6777</v>
      </c>
      <c r="CX128" s="1" t="s">
        <v>6768</v>
      </c>
      <c r="CY128" s="1" t="s">
        <v>6767</v>
      </c>
      <c r="CZ128" s="1" t="s">
        <v>6759</v>
      </c>
    </row>
    <row r="129" spans="1:104" x14ac:dyDescent="0.2">
      <c r="A129" s="1">
        <f t="shared" si="15"/>
        <v>1027129.3</v>
      </c>
      <c r="C129" s="1" t="str">
        <f t="shared" si="16"/>
        <v>OC</v>
      </c>
      <c r="D129" s="2" t="str">
        <f t="shared" si="17"/>
        <v>OC</v>
      </c>
      <c r="F129" s="1" t="str">
        <f>IF(_xlfn.SINGLE('~10 Other Crossings'!TypeCL)="WC","",_xlfn.CONCAT(UPPER(_xlfn.SINGLE(Description)),IF(ISBLANK(_xlfn.SINGLE(CrossingIdentifierDescription)),""," ["&amp;_xlfn.SINGLE(CrossingIdentifierDescription)&amp;"]")," (",_xlfn.SINGLE(PXID),")"))</f>
        <v>TELUS O/H COMMUNICATIONS CABLE [TELUS O/H COMMUNICATIONS CABLE] (U5132.0)</v>
      </c>
      <c r="G1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29" s="1" t="s">
        <v>6776</v>
      </c>
      <c r="N129" s="1">
        <v>1027129.3</v>
      </c>
      <c r="O129" s="1" t="s">
        <v>3028</v>
      </c>
      <c r="P129" s="1" t="s">
        <v>6775</v>
      </c>
      <c r="Q129" s="1" t="s">
        <v>6774</v>
      </c>
      <c r="R129" s="1" t="s">
        <v>3025</v>
      </c>
      <c r="S129" s="1" t="s">
        <v>3024</v>
      </c>
      <c r="T129" s="1" t="s">
        <v>3098</v>
      </c>
      <c r="U129" s="1" t="s">
        <v>3109</v>
      </c>
      <c r="V129" s="1" t="s">
        <v>3108</v>
      </c>
      <c r="W129" s="1" t="s">
        <v>3107</v>
      </c>
      <c r="Y129" s="1">
        <v>43537.669606481482</v>
      </c>
      <c r="Z129" s="1">
        <v>44645</v>
      </c>
      <c r="AA129" s="1">
        <v>401768</v>
      </c>
      <c r="AB129" s="1">
        <v>44657.796574074076</v>
      </c>
      <c r="AC129" s="1" t="s">
        <v>6773</v>
      </c>
      <c r="AD129" s="1" t="s">
        <v>3061</v>
      </c>
      <c r="AE129" s="1">
        <v>5132</v>
      </c>
      <c r="AF129" s="1">
        <v>0</v>
      </c>
      <c r="AG129" s="1" t="s">
        <v>3108</v>
      </c>
      <c r="AI129" s="1" t="s">
        <v>3016</v>
      </c>
      <c r="AK129" s="1" t="s">
        <v>3015</v>
      </c>
      <c r="AL129" s="1" t="s">
        <v>3014</v>
      </c>
      <c r="AM129" s="1" t="s">
        <v>3104</v>
      </c>
      <c r="AS129" s="1" t="s">
        <v>3011</v>
      </c>
      <c r="AT129" s="1" t="s">
        <v>1022</v>
      </c>
      <c r="AY129" s="1" t="s">
        <v>3000</v>
      </c>
      <c r="AZ129" s="1" t="s">
        <v>3010</v>
      </c>
      <c r="BA129" s="1">
        <v>622889.97369900998</v>
      </c>
      <c r="BB129" s="1">
        <v>5477016.0894987704</v>
      </c>
      <c r="BC129" s="1">
        <v>10</v>
      </c>
      <c r="BN129" s="1" t="s">
        <v>3009</v>
      </c>
      <c r="BO129" s="1" t="s">
        <v>4849</v>
      </c>
      <c r="BP129" s="1" t="s">
        <v>3421</v>
      </c>
      <c r="BQ129" s="1" t="s">
        <v>6772</v>
      </c>
      <c r="BR129" s="1" t="s">
        <v>3005</v>
      </c>
      <c r="BS129" s="1" t="s">
        <v>6771</v>
      </c>
      <c r="BT129" s="1" t="s">
        <v>6770</v>
      </c>
      <c r="BV129" s="1" t="s">
        <v>3002</v>
      </c>
      <c r="BW129" s="1" t="s">
        <v>1022</v>
      </c>
      <c r="BX129" s="1" t="s">
        <v>3199</v>
      </c>
      <c r="BY129" s="1" t="s">
        <v>3000</v>
      </c>
      <c r="CB129" s="1" t="s">
        <v>3198</v>
      </c>
      <c r="CC129" s="1" t="s">
        <v>3197</v>
      </c>
      <c r="CD129" s="1" t="s">
        <v>3040</v>
      </c>
      <c r="CO129" s="1" t="s">
        <v>3323</v>
      </c>
      <c r="CP129" s="1" t="s">
        <v>6769</v>
      </c>
      <c r="CX129" s="1" t="s">
        <v>6768</v>
      </c>
      <c r="CY129" s="1" t="s">
        <v>6767</v>
      </c>
      <c r="CZ129" s="1" t="s">
        <v>6752</v>
      </c>
    </row>
    <row r="130" spans="1:104" x14ac:dyDescent="0.2">
      <c r="A130" s="1">
        <f t="shared" si="15"/>
        <v>1028059.71</v>
      </c>
      <c r="C130" s="1" t="str">
        <f t="shared" si="16"/>
        <v>WD</v>
      </c>
      <c r="D130" s="2" t="str">
        <f t="shared" si="17"/>
        <v>WD</v>
      </c>
      <c r="F130" s="1" t="str">
        <f>IF(_xlfn.SINGLE('~10 Other Crossings'!TypeCL)="WC","",_xlfn.CONCAT(UPPER(_xlfn.SINGLE(Description)),IF(ISBLANK(_xlfn.SINGLE(CrossingIdentifierDescription)),""," ["&amp;_xlfn.SINGLE(CrossingIdentifierDescription)&amp;"]")," (",_xlfn.SINGLE(PXID),")"))</f>
        <v>POSSIBLE CULVERT [CULVERT] (P5753.0)</v>
      </c>
      <c r="G1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30" s="1" t="s">
        <v>6766</v>
      </c>
      <c r="N130" s="1">
        <v>1028059.71</v>
      </c>
      <c r="O130" s="1" t="s">
        <v>3028</v>
      </c>
      <c r="P130" s="1" t="s">
        <v>3223</v>
      </c>
      <c r="Q130" s="1" t="s">
        <v>3222</v>
      </c>
      <c r="R130" s="1" t="s">
        <v>3024</v>
      </c>
      <c r="S130" s="1" t="s">
        <v>3024</v>
      </c>
      <c r="T130" s="1" t="s">
        <v>3098</v>
      </c>
      <c r="U130" s="1" t="s">
        <v>3022</v>
      </c>
      <c r="V130" s="1" t="s">
        <v>6765</v>
      </c>
      <c r="W130" s="1" t="s">
        <v>3315</v>
      </c>
      <c r="Y130" s="1">
        <v>43984.907037037039</v>
      </c>
      <c r="Z130" s="1">
        <v>44645</v>
      </c>
      <c r="AA130" s="1">
        <v>401768</v>
      </c>
      <c r="AB130" s="1">
        <v>44655.881238425929</v>
      </c>
      <c r="AC130" s="1" t="s">
        <v>6764</v>
      </c>
      <c r="AD130" s="1" t="s">
        <v>3018</v>
      </c>
      <c r="AE130" s="1">
        <v>5753</v>
      </c>
      <c r="AF130" s="1">
        <v>0</v>
      </c>
      <c r="AG130" s="1" t="s">
        <v>5338</v>
      </c>
      <c r="AI130" s="1" t="s">
        <v>3016</v>
      </c>
      <c r="AK130" s="1" t="s">
        <v>3015</v>
      </c>
      <c r="AL130" s="1" t="s">
        <v>3014</v>
      </c>
      <c r="AM130" s="1" t="s">
        <v>3179</v>
      </c>
      <c r="AS130" s="1" t="s">
        <v>3011</v>
      </c>
      <c r="AT130" s="1" t="s">
        <v>3011</v>
      </c>
      <c r="AY130" s="1" t="s">
        <v>3000</v>
      </c>
      <c r="AZ130" s="1" t="s">
        <v>3010</v>
      </c>
      <c r="BA130" s="1">
        <v>622605.61600000004</v>
      </c>
      <c r="BB130" s="1">
        <v>5476165.3600000003</v>
      </c>
      <c r="BC130" s="1">
        <v>10</v>
      </c>
      <c r="BN130" s="1" t="s">
        <v>3009</v>
      </c>
      <c r="BO130" s="1" t="s">
        <v>4849</v>
      </c>
      <c r="BP130" s="1" t="s">
        <v>3421</v>
      </c>
      <c r="BQ130" s="1" t="s">
        <v>6763</v>
      </c>
      <c r="BR130" s="1" t="s">
        <v>3228</v>
      </c>
      <c r="BS130" s="1" t="s">
        <v>6761</v>
      </c>
      <c r="BT130" s="1" t="s">
        <v>6760</v>
      </c>
      <c r="BV130" s="1" t="s">
        <v>3002</v>
      </c>
      <c r="BW130" s="1" t="s">
        <v>1505</v>
      </c>
      <c r="BX130" s="1" t="s">
        <v>3001</v>
      </c>
      <c r="BY130" s="1" t="s">
        <v>3000</v>
      </c>
      <c r="CB130" s="1" t="s">
        <v>2999</v>
      </c>
      <c r="CC130" s="1" t="s">
        <v>2998</v>
      </c>
      <c r="CD130" s="1" t="s">
        <v>2997</v>
      </c>
      <c r="CO130" s="1" t="s">
        <v>3122</v>
      </c>
      <c r="CP130" s="1" t="s">
        <v>6762</v>
      </c>
      <c r="CZ130" s="1" t="s">
        <v>6741</v>
      </c>
    </row>
    <row r="131" spans="1:104" x14ac:dyDescent="0.2">
      <c r="A131" s="1">
        <f t="shared" si="15"/>
        <v>1028497.43</v>
      </c>
      <c r="C131" s="1" t="str">
        <f t="shared" si="16"/>
        <v>OL</v>
      </c>
      <c r="D131" s="2" t="str">
        <f t="shared" si="17"/>
        <v>OL</v>
      </c>
      <c r="F131" s="1" t="str">
        <f>IF(_xlfn.SINGLE('~10 Other Crossings'!TypeCL)="WC","",_xlfn.CONCAT(UPPER(_xlfn.SINGLE(Description)),IF(ISBLANK(_xlfn.SINGLE(CrossingIdentifierDescription)),""," ["&amp;_xlfn.SINGLE(CrossingIdentifierDescription)&amp;"]")," (",_xlfn.SINGLE(PXID),")"))</f>
        <v>TRANS MOUNTAIN PIPELINE CO. LTD. BURIED PIPE [CRUDE OIL PIPELINE] (P4337.0)</v>
      </c>
      <c r="G1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31" s="1" t="s">
        <v>6759</v>
      </c>
      <c r="N131" s="1">
        <v>1028497.43</v>
      </c>
      <c r="O131" s="1" t="s">
        <v>3028</v>
      </c>
      <c r="P131" s="1" t="s">
        <v>5077</v>
      </c>
      <c r="Q131" s="1" t="s">
        <v>5076</v>
      </c>
      <c r="R131" s="1" t="s">
        <v>3025</v>
      </c>
      <c r="S131" s="1" t="s">
        <v>3024</v>
      </c>
      <c r="T131" s="1" t="s">
        <v>3098</v>
      </c>
      <c r="U131" s="1" t="s">
        <v>3022</v>
      </c>
      <c r="V131" s="1" t="s">
        <v>3624</v>
      </c>
      <c r="W131" s="1" t="s">
        <v>3020</v>
      </c>
      <c r="Y131" s="1">
        <v>43539.671956018516</v>
      </c>
      <c r="Z131" s="1">
        <v>44645</v>
      </c>
      <c r="AA131" s="1">
        <v>401768</v>
      </c>
      <c r="AB131" s="1">
        <v>44655.881226851852</v>
      </c>
      <c r="AC131" s="1" t="s">
        <v>6758</v>
      </c>
      <c r="AD131" s="1" t="s">
        <v>3018</v>
      </c>
      <c r="AE131" s="1">
        <v>4337</v>
      </c>
      <c r="AF131" s="1">
        <v>0</v>
      </c>
      <c r="AG131" s="1" t="s">
        <v>3622</v>
      </c>
      <c r="AH131" s="1" t="s">
        <v>3091</v>
      </c>
      <c r="AI131" s="1" t="s">
        <v>3016</v>
      </c>
      <c r="AJ131" s="1" t="s">
        <v>3091</v>
      </c>
      <c r="AK131" s="1" t="s">
        <v>3015</v>
      </c>
      <c r="AL131" s="1" t="s">
        <v>3014</v>
      </c>
      <c r="AM131" s="1" t="s">
        <v>3013</v>
      </c>
      <c r="AN131" s="1" t="s">
        <v>3012</v>
      </c>
      <c r="AS131" s="1" t="s">
        <v>3011</v>
      </c>
      <c r="AT131" s="1" t="s">
        <v>3011</v>
      </c>
      <c r="AY131" s="1" t="s">
        <v>3000</v>
      </c>
      <c r="AZ131" s="1" t="s">
        <v>3010</v>
      </c>
      <c r="BA131" s="1">
        <v>622527.10105331999</v>
      </c>
      <c r="BB131" s="1">
        <v>5475746.9299488496</v>
      </c>
      <c r="BC131" s="1">
        <v>10</v>
      </c>
      <c r="BD131" s="1" t="s">
        <v>3087</v>
      </c>
      <c r="BE131" s="1">
        <v>1029.46</v>
      </c>
      <c r="BG131" s="1">
        <v>42251</v>
      </c>
      <c r="BN131" s="1" t="s">
        <v>3009</v>
      </c>
      <c r="BO131" s="1" t="s">
        <v>4849</v>
      </c>
      <c r="BP131" s="1" t="s">
        <v>3421</v>
      </c>
      <c r="BQ131" s="1" t="s">
        <v>3585</v>
      </c>
      <c r="BR131" s="1" t="s">
        <v>1621</v>
      </c>
      <c r="BS131" s="1" t="s">
        <v>6757</v>
      </c>
      <c r="BT131" s="1" t="s">
        <v>6756</v>
      </c>
      <c r="BV131" s="1" t="s">
        <v>3002</v>
      </c>
      <c r="BW131" s="1" t="s">
        <v>1505</v>
      </c>
      <c r="BX131" s="1" t="s">
        <v>3001</v>
      </c>
      <c r="BY131" s="1" t="s">
        <v>3000</v>
      </c>
      <c r="CB131" s="1" t="s">
        <v>2999</v>
      </c>
      <c r="CC131" s="1" t="s">
        <v>2998</v>
      </c>
      <c r="CD131" s="1" t="s">
        <v>2997</v>
      </c>
      <c r="CO131" s="1" t="s">
        <v>2996</v>
      </c>
      <c r="CP131" s="1" t="s">
        <v>6755</v>
      </c>
      <c r="CW131" s="1" t="s">
        <v>6754</v>
      </c>
      <c r="CX131" s="1" t="s">
        <v>6753</v>
      </c>
      <c r="CZ131" s="1" t="s">
        <v>6709</v>
      </c>
    </row>
    <row r="132" spans="1:104" x14ac:dyDescent="0.2">
      <c r="A132" s="1">
        <f t="shared" si="15"/>
        <v>1028753.12</v>
      </c>
      <c r="C132" s="1" t="str">
        <f t="shared" si="16"/>
        <v>GT</v>
      </c>
      <c r="D132" s="2" t="str">
        <f t="shared" si="17"/>
        <v>GT</v>
      </c>
      <c r="F132" s="1" t="str">
        <f>IF(_xlfn.SINGLE('~10 Other Crossings'!TypeCL)="WC","",_xlfn.CONCAT(UPPER(_xlfn.SINGLE(Description)),IF(ISBLANK(_xlfn.SINGLE(CrossingIdentifierDescription)),""," ["&amp;_xlfn.SINGLE(CrossingIdentifierDescription)&amp;"]")," (",_xlfn.SINGLE(PXID),")"))</f>
        <v>NPS 36 SPECTRA ENERGY TRANSMISSION BURIED PIPE [TRANSMISSION] (P3564.1)</v>
      </c>
      <c r="G1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01-13283-M002-XU0320801</v>
      </c>
      <c r="M132" s="1" t="s">
        <v>6752</v>
      </c>
      <c r="N132" s="1">
        <v>1028753.12</v>
      </c>
      <c r="O132" s="1" t="s">
        <v>3028</v>
      </c>
      <c r="P132" s="1" t="s">
        <v>6751</v>
      </c>
      <c r="Q132" s="1" t="s">
        <v>6750</v>
      </c>
      <c r="R132" s="1" t="s">
        <v>3025</v>
      </c>
      <c r="S132" s="1" t="s">
        <v>3024</v>
      </c>
      <c r="T132" s="1" t="s">
        <v>3098</v>
      </c>
      <c r="U132" s="1" t="s">
        <v>3022</v>
      </c>
      <c r="V132" s="1" t="s">
        <v>5691</v>
      </c>
      <c r="W132" s="1" t="s">
        <v>5683</v>
      </c>
      <c r="Y132" s="1">
        <v>42165.883981481478</v>
      </c>
      <c r="Z132" s="1">
        <v>44645</v>
      </c>
      <c r="AA132" s="1">
        <v>401768</v>
      </c>
      <c r="AB132" s="1">
        <v>44657.796574074076</v>
      </c>
      <c r="AC132" s="1" t="s">
        <v>6749</v>
      </c>
      <c r="AD132" s="1" t="s">
        <v>3018</v>
      </c>
      <c r="AE132" s="1">
        <v>3564</v>
      </c>
      <c r="AF132" s="1">
        <v>1</v>
      </c>
      <c r="AG132" s="1" t="s">
        <v>3282</v>
      </c>
      <c r="AH132" s="1" t="s">
        <v>3091</v>
      </c>
      <c r="AI132" s="1" t="s">
        <v>3016</v>
      </c>
      <c r="AJ132" s="1" t="s">
        <v>3091</v>
      </c>
      <c r="AK132" s="1" t="s">
        <v>3015</v>
      </c>
      <c r="AL132" s="1" t="s">
        <v>3014</v>
      </c>
      <c r="AM132" s="1" t="s">
        <v>5681</v>
      </c>
      <c r="AN132" s="1" t="s">
        <v>3012</v>
      </c>
      <c r="AP132" s="1">
        <v>59</v>
      </c>
      <c r="AR132" s="1">
        <v>914</v>
      </c>
      <c r="AS132" s="1" t="s">
        <v>3011</v>
      </c>
      <c r="AT132" s="1" t="s">
        <v>3011</v>
      </c>
      <c r="AX132" s="1" t="s">
        <v>6748</v>
      </c>
      <c r="AY132" s="1" t="s">
        <v>3088</v>
      </c>
      <c r="AZ132" s="1" t="s">
        <v>3010</v>
      </c>
      <c r="BA132" s="1">
        <v>622389.06996895</v>
      </c>
      <c r="BB132" s="1">
        <v>5475533.4291188596</v>
      </c>
      <c r="BC132" s="1">
        <v>10</v>
      </c>
      <c r="BD132" s="1" t="s">
        <v>3087</v>
      </c>
      <c r="BE132" s="1">
        <v>1031.21</v>
      </c>
      <c r="BG132" s="1">
        <v>42254</v>
      </c>
      <c r="BN132" s="1" t="s">
        <v>3009</v>
      </c>
      <c r="BO132" s="1" t="s">
        <v>4849</v>
      </c>
      <c r="BP132" s="1" t="s">
        <v>3421</v>
      </c>
      <c r="BQ132" s="1" t="s">
        <v>3585</v>
      </c>
      <c r="BR132" s="1" t="s">
        <v>3228</v>
      </c>
      <c r="BS132" s="1" t="s">
        <v>6736</v>
      </c>
      <c r="BT132" s="1" t="s">
        <v>6735</v>
      </c>
      <c r="BV132" s="1" t="s">
        <v>3002</v>
      </c>
      <c r="BX132" s="1" t="s">
        <v>5672</v>
      </c>
      <c r="BY132" s="1" t="s">
        <v>3088</v>
      </c>
      <c r="CB132" s="1" t="s">
        <v>6734</v>
      </c>
      <c r="CC132" s="1" t="s">
        <v>6733</v>
      </c>
      <c r="CD132" s="1" t="s">
        <v>3055</v>
      </c>
      <c r="CO132" s="1" t="s">
        <v>2996</v>
      </c>
      <c r="CP132" s="1" t="s">
        <v>6747</v>
      </c>
      <c r="CX132" s="1" t="s">
        <v>6731</v>
      </c>
      <c r="CY132" s="1" t="s">
        <v>6586</v>
      </c>
      <c r="CZ132" s="1" t="s">
        <v>6701</v>
      </c>
    </row>
    <row r="133" spans="1:104" x14ac:dyDescent="0.2">
      <c r="A133" s="1">
        <f t="shared" si="15"/>
        <v>1028762.88</v>
      </c>
      <c r="C133" s="1" t="str">
        <f t="shared" si="16"/>
        <v>RD</v>
      </c>
      <c r="D133" s="2" t="str">
        <f t="shared" si="17"/>
        <v>RD</v>
      </c>
      <c r="F133" s="1" t="str">
        <f>IF(_xlfn.SINGLE('~10 Other Crossings'!TypeCL)="WC","",_xlfn.CONCAT(UPPER(_xlfn.SINGLE(Description)),IF(ISBLANK(_xlfn.SINGLE(CrossingIdentifierDescription)),""," ["&amp;_xlfn.SINGLE(CrossingIdentifierDescription)&amp;"]")," (",_xlfn.SINGLE(PXID),")"))</f>
        <v>ROAD [ROAD] (T5034.0)</v>
      </c>
      <c r="G1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01-13283-M002-XU0320801</v>
      </c>
      <c r="M133" s="1" t="s">
        <v>6746</v>
      </c>
      <c r="N133" s="1">
        <v>1028762.88</v>
      </c>
      <c r="O133" s="1" t="s">
        <v>3028</v>
      </c>
      <c r="P133" s="1" t="s">
        <v>6745</v>
      </c>
      <c r="Q133" s="1" t="s">
        <v>6744</v>
      </c>
      <c r="R133" s="1" t="s">
        <v>3024</v>
      </c>
      <c r="S133" s="1" t="s">
        <v>3024</v>
      </c>
      <c r="T133" s="1" t="s">
        <v>3098</v>
      </c>
      <c r="U133" s="1" t="s">
        <v>3045</v>
      </c>
      <c r="V133" s="1" t="s">
        <v>3045</v>
      </c>
      <c r="W133" s="1" t="s">
        <v>3315</v>
      </c>
      <c r="Y133" s="1">
        <v>43984.907037037039</v>
      </c>
      <c r="Z133" s="1">
        <v>44645</v>
      </c>
      <c r="AA133" s="1">
        <v>401768</v>
      </c>
      <c r="AB133" s="1">
        <v>44648.866053240738</v>
      </c>
      <c r="AC133" s="1" t="s">
        <v>6743</v>
      </c>
      <c r="AD133" s="1" t="s">
        <v>3046</v>
      </c>
      <c r="AE133" s="1">
        <v>5034</v>
      </c>
      <c r="AF133" s="1">
        <v>0</v>
      </c>
      <c r="AG133" s="1" t="s">
        <v>3045</v>
      </c>
      <c r="AI133" s="1" t="s">
        <v>3016</v>
      </c>
      <c r="AK133" s="1" t="s">
        <v>3044</v>
      </c>
      <c r="AL133" s="1" t="s">
        <v>3014</v>
      </c>
      <c r="AM133" s="1" t="s">
        <v>737</v>
      </c>
      <c r="AS133" s="1" t="s">
        <v>3011</v>
      </c>
      <c r="AY133" s="1" t="s">
        <v>3088</v>
      </c>
      <c r="AZ133" s="1" t="s">
        <v>3010</v>
      </c>
      <c r="BA133" s="1">
        <v>622383.51100000006</v>
      </c>
      <c r="BB133" s="1">
        <v>5475525.4029999999</v>
      </c>
      <c r="BC133" s="1">
        <v>10</v>
      </c>
      <c r="BN133" s="1" t="s">
        <v>3009</v>
      </c>
      <c r="BO133" s="1" t="s">
        <v>4849</v>
      </c>
      <c r="BP133" s="1" t="s">
        <v>3421</v>
      </c>
      <c r="BQ133" s="1" t="s">
        <v>3585</v>
      </c>
      <c r="BR133" s="1" t="s">
        <v>3228</v>
      </c>
      <c r="BS133" s="1" t="s">
        <v>6736</v>
      </c>
      <c r="BT133" s="1" t="s">
        <v>6735</v>
      </c>
      <c r="BV133" s="1" t="s">
        <v>3002</v>
      </c>
      <c r="BX133" s="1" t="s">
        <v>5672</v>
      </c>
      <c r="BY133" s="1" t="s">
        <v>3000</v>
      </c>
      <c r="CB133" s="1" t="s">
        <v>6734</v>
      </c>
      <c r="CC133" s="1" t="s">
        <v>6733</v>
      </c>
      <c r="CD133" s="1" t="s">
        <v>3040</v>
      </c>
      <c r="CO133" s="1" t="s">
        <v>3122</v>
      </c>
      <c r="CP133" s="1" t="s">
        <v>6742</v>
      </c>
      <c r="CZ133" s="1" t="s">
        <v>6685</v>
      </c>
    </row>
    <row r="134" spans="1:104" x14ac:dyDescent="0.2">
      <c r="A134" s="1">
        <f t="shared" si="15"/>
        <v>1028763.46</v>
      </c>
      <c r="C134" s="1" t="str">
        <f t="shared" si="16"/>
        <v>GT</v>
      </c>
      <c r="D134" s="2" t="str">
        <f t="shared" si="17"/>
        <v>GT</v>
      </c>
      <c r="F134" s="1" t="str">
        <f>IF(_xlfn.SINGLE('~10 Other Crossings'!TypeCL)="WC","",_xlfn.CONCAT(UPPER(_xlfn.SINGLE(Description)),IF(ISBLANK(_xlfn.SINGLE(CrossingIdentifierDescription)),""," ["&amp;_xlfn.SINGLE(CrossingIdentifierDescription)&amp;"]")," (",_xlfn.SINGLE(PXID),")"))</f>
        <v>NPS 30 SPECTRA ENERGY TRANSMISSION BURIED PIPE [TRANSMISSION] (P3565.1)</v>
      </c>
      <c r="G1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01-13283-M002-XU0320801</v>
      </c>
      <c r="M134" s="1" t="s">
        <v>6741</v>
      </c>
      <c r="N134" s="1">
        <v>1028763.46</v>
      </c>
      <c r="O134" s="1" t="s">
        <v>3028</v>
      </c>
      <c r="P134" s="1" t="s">
        <v>6740</v>
      </c>
      <c r="Q134" s="1" t="s">
        <v>6739</v>
      </c>
      <c r="R134" s="1" t="s">
        <v>3025</v>
      </c>
      <c r="S134" s="1" t="s">
        <v>3024</v>
      </c>
      <c r="T134" s="1" t="s">
        <v>3098</v>
      </c>
      <c r="U134" s="1" t="s">
        <v>3022</v>
      </c>
      <c r="V134" s="1" t="s">
        <v>5684</v>
      </c>
      <c r="W134" s="1" t="s">
        <v>5683</v>
      </c>
      <c r="Y134" s="1">
        <v>43588.913657407407</v>
      </c>
      <c r="Z134" s="1">
        <v>44645</v>
      </c>
      <c r="AA134" s="1">
        <v>401768</v>
      </c>
      <c r="AB134" s="1">
        <v>44657.796574074076</v>
      </c>
      <c r="AC134" s="1" t="s">
        <v>6738</v>
      </c>
      <c r="AD134" s="1" t="s">
        <v>3018</v>
      </c>
      <c r="AE134" s="1">
        <v>3565</v>
      </c>
      <c r="AF134" s="1">
        <v>1</v>
      </c>
      <c r="AG134" s="1" t="s">
        <v>3282</v>
      </c>
      <c r="AH134" s="1" t="s">
        <v>3091</v>
      </c>
      <c r="AI134" s="1" t="s">
        <v>3016</v>
      </c>
      <c r="AJ134" s="1" t="s">
        <v>3091</v>
      </c>
      <c r="AK134" s="1" t="s">
        <v>3015</v>
      </c>
      <c r="AL134" s="1" t="s">
        <v>3014</v>
      </c>
      <c r="AM134" s="1" t="s">
        <v>5681</v>
      </c>
      <c r="AN134" s="1" t="s">
        <v>3012</v>
      </c>
      <c r="AP134" s="1">
        <v>59</v>
      </c>
      <c r="AR134" s="1">
        <v>762</v>
      </c>
      <c r="AS134" s="1" t="s">
        <v>3011</v>
      </c>
      <c r="AT134" s="1" t="s">
        <v>3011</v>
      </c>
      <c r="AX134" s="1" t="s">
        <v>6737</v>
      </c>
      <c r="AY134" s="1" t="s">
        <v>3088</v>
      </c>
      <c r="AZ134" s="1" t="s">
        <v>3010</v>
      </c>
      <c r="BA134" s="1">
        <v>622383.17220953002</v>
      </c>
      <c r="BB134" s="1">
        <v>5475524.9322792599</v>
      </c>
      <c r="BC134" s="1">
        <v>10</v>
      </c>
      <c r="BD134" s="1" t="s">
        <v>3087</v>
      </c>
      <c r="BE134" s="1">
        <v>1031.23</v>
      </c>
      <c r="BG134" s="1">
        <v>42245</v>
      </c>
      <c r="BN134" s="1" t="s">
        <v>3009</v>
      </c>
      <c r="BO134" s="1" t="s">
        <v>4849</v>
      </c>
      <c r="BP134" s="1" t="s">
        <v>3421</v>
      </c>
      <c r="BQ134" s="1" t="s">
        <v>3585</v>
      </c>
      <c r="BR134" s="1" t="s">
        <v>3228</v>
      </c>
      <c r="BS134" s="1" t="s">
        <v>6736</v>
      </c>
      <c r="BT134" s="1" t="s">
        <v>6735</v>
      </c>
      <c r="BV134" s="1" t="s">
        <v>3002</v>
      </c>
      <c r="BX134" s="1" t="s">
        <v>5672</v>
      </c>
      <c r="BY134" s="1" t="s">
        <v>3000</v>
      </c>
      <c r="CB134" s="1" t="s">
        <v>6734</v>
      </c>
      <c r="CC134" s="1" t="s">
        <v>6733</v>
      </c>
      <c r="CD134" s="1" t="s">
        <v>3055</v>
      </c>
      <c r="CO134" s="1" t="s">
        <v>2996</v>
      </c>
      <c r="CP134" s="1" t="s">
        <v>6732</v>
      </c>
      <c r="CX134" s="1" t="s">
        <v>6731</v>
      </c>
      <c r="CY134" s="1" t="s">
        <v>6586</v>
      </c>
      <c r="CZ134" s="1" t="s">
        <v>6730</v>
      </c>
    </row>
    <row r="135" spans="1:104" x14ac:dyDescent="0.2">
      <c r="A135" s="1">
        <f t="shared" si="15"/>
        <v>1029033.91</v>
      </c>
      <c r="C135" s="1" t="str">
        <f t="shared" si="16"/>
        <v>GT</v>
      </c>
      <c r="D135" s="2" t="str">
        <f t="shared" si="17"/>
        <v>GT</v>
      </c>
      <c r="F135" s="1" t="str">
        <f>IF(_xlfn.SINGLE('~10 Other Crossings'!TypeCL)="WC","",_xlfn.CONCAT(UPPER(_xlfn.SINGLE(Description)),IF(ISBLANK(_xlfn.SINGLE(CrossingIdentifierDescription)),""," ["&amp;_xlfn.SINGLE(CrossingIdentifierDescription)&amp;"]")," (",_xlfn.SINGLE(PXID),")"))</f>
        <v>NPS 30 SPECTRA ENERGY TRANSMISSION BURIED PIPE [TRANSMISSION] (P3893.0)</v>
      </c>
      <c r="G1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5" s="1" t="s">
        <v>6729</v>
      </c>
      <c r="N135" s="1">
        <v>1029033.91</v>
      </c>
      <c r="O135" s="1" t="s">
        <v>3028</v>
      </c>
      <c r="P135" s="1" t="s">
        <v>6728</v>
      </c>
      <c r="Q135" s="1" t="s">
        <v>6727</v>
      </c>
      <c r="R135" s="1" t="s">
        <v>3025</v>
      </c>
      <c r="S135" s="1" t="s">
        <v>3024</v>
      </c>
      <c r="T135" s="1" t="s">
        <v>3098</v>
      </c>
      <c r="U135" s="1" t="s">
        <v>3022</v>
      </c>
      <c r="V135" s="1" t="s">
        <v>5684</v>
      </c>
      <c r="W135" s="1" t="s">
        <v>5683</v>
      </c>
      <c r="Y135" s="1">
        <v>43536.721979166665</v>
      </c>
      <c r="Z135" s="1">
        <v>44645</v>
      </c>
      <c r="AA135" s="1">
        <v>401768</v>
      </c>
      <c r="AB135" s="1">
        <v>44657.796574074076</v>
      </c>
      <c r="AC135" s="1" t="s">
        <v>6726</v>
      </c>
      <c r="AD135" s="1" t="s">
        <v>3018</v>
      </c>
      <c r="AE135" s="1">
        <v>3893</v>
      </c>
      <c r="AF135" s="1">
        <v>0</v>
      </c>
      <c r="AG135" s="1" t="s">
        <v>3282</v>
      </c>
      <c r="AH135" s="1" t="s">
        <v>3091</v>
      </c>
      <c r="AI135" s="1" t="s">
        <v>3092</v>
      </c>
      <c r="AJ135" s="1" t="s">
        <v>3091</v>
      </c>
      <c r="AK135" s="1" t="s">
        <v>3015</v>
      </c>
      <c r="AL135" s="1" t="s">
        <v>3014</v>
      </c>
      <c r="AM135" s="1" t="s">
        <v>5681</v>
      </c>
      <c r="AN135" s="1" t="s">
        <v>3012</v>
      </c>
      <c r="AP135" s="1">
        <v>23</v>
      </c>
      <c r="AR135" s="1">
        <v>762</v>
      </c>
      <c r="AS135" s="1" t="s">
        <v>3011</v>
      </c>
      <c r="AT135" s="1" t="s">
        <v>3011</v>
      </c>
      <c r="AX135" s="1" t="s">
        <v>6725</v>
      </c>
      <c r="AY135" s="1" t="s">
        <v>3088</v>
      </c>
      <c r="AZ135" s="1" t="s">
        <v>3010</v>
      </c>
      <c r="BA135" s="1">
        <v>622245.34282528004</v>
      </c>
      <c r="BB135" s="1">
        <v>5475292.7582207099</v>
      </c>
      <c r="BC135" s="1">
        <v>10</v>
      </c>
      <c r="BD135" s="1" t="s">
        <v>3593</v>
      </c>
      <c r="BE135" s="1">
        <v>1031.52</v>
      </c>
      <c r="BN135" s="1" t="s">
        <v>3009</v>
      </c>
      <c r="BO135" s="1" t="s">
        <v>4849</v>
      </c>
      <c r="BP135" s="1" t="s">
        <v>3421</v>
      </c>
      <c r="BQ135" s="1" t="s">
        <v>6694</v>
      </c>
      <c r="BR135" s="1" t="s">
        <v>3005</v>
      </c>
      <c r="BS135" s="1" t="s">
        <v>6705</v>
      </c>
      <c r="BT135" s="1" t="s">
        <v>6704</v>
      </c>
      <c r="BV135" s="1" t="s">
        <v>3002</v>
      </c>
      <c r="BX135" s="1" t="s">
        <v>5672</v>
      </c>
      <c r="BY135" s="1" t="s">
        <v>3088</v>
      </c>
      <c r="CB135" s="1" t="s">
        <v>6691</v>
      </c>
      <c r="CC135" s="1" t="s">
        <v>6690</v>
      </c>
      <c r="CD135" s="1" t="s">
        <v>3040</v>
      </c>
      <c r="CO135" s="1" t="s">
        <v>2996</v>
      </c>
      <c r="CP135" s="1" t="s">
        <v>6724</v>
      </c>
      <c r="CX135" s="1" t="s">
        <v>6702</v>
      </c>
      <c r="CY135" s="1" t="s">
        <v>6586</v>
      </c>
    </row>
    <row r="136" spans="1:104" x14ac:dyDescent="0.2">
      <c r="A136" s="1">
        <f t="shared" si="15"/>
        <v>1029042.92</v>
      </c>
      <c r="C136" s="1" t="str">
        <f t="shared" si="16"/>
        <v>UC</v>
      </c>
      <c r="D136" s="2" t="str">
        <f t="shared" si="17"/>
        <v>UC</v>
      </c>
      <c r="F136" s="1" t="str">
        <f>IF(_xlfn.SINGLE('~10 Other Crossings'!TypeCL)="WC","",_xlfn.CONCAT(UPPER(_xlfn.SINGLE(Description)),IF(ISBLANK(_xlfn.SINGLE(CrossingIdentifierDescription)),""," ["&amp;_xlfn.SINGLE(CrossingIdentifierDescription)&amp;"]")," (",_xlfn.SINGLE(PXID),")"))</f>
        <v>TELUS U/G FIBRE OPTIC COMMUNICATIONS CABLE (U4175.3)</v>
      </c>
      <c r="G1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6" s="1" t="s">
        <v>6723</v>
      </c>
      <c r="N136" s="1">
        <v>1029042.92</v>
      </c>
      <c r="O136" s="1" t="s">
        <v>3028</v>
      </c>
      <c r="P136" s="1" t="s">
        <v>6722</v>
      </c>
      <c r="Q136" s="1" t="s">
        <v>6721</v>
      </c>
      <c r="R136" s="1" t="s">
        <v>3025</v>
      </c>
      <c r="S136" s="1" t="s">
        <v>3024</v>
      </c>
      <c r="T136" s="1" t="s">
        <v>3098</v>
      </c>
      <c r="U136" s="1" t="s">
        <v>3826</v>
      </c>
      <c r="V136" s="1" t="s">
        <v>4443</v>
      </c>
      <c r="W136" s="1" t="s">
        <v>3107</v>
      </c>
      <c r="Y136" s="1">
        <v>43941.68109953704</v>
      </c>
      <c r="Z136" s="1">
        <v>44645</v>
      </c>
      <c r="AA136" s="1">
        <v>401768</v>
      </c>
      <c r="AB136" s="1">
        <v>44657.796574074076</v>
      </c>
      <c r="AC136" s="1" t="s">
        <v>6720</v>
      </c>
      <c r="AD136" s="1" t="s">
        <v>3061</v>
      </c>
      <c r="AE136" s="1">
        <v>4175</v>
      </c>
      <c r="AF136" s="1">
        <v>3</v>
      </c>
      <c r="AH136" s="1" t="s">
        <v>3091</v>
      </c>
      <c r="AI136" s="1" t="s">
        <v>3092</v>
      </c>
      <c r="AJ136" s="1" t="s">
        <v>3091</v>
      </c>
      <c r="AK136" s="1" t="s">
        <v>3015</v>
      </c>
      <c r="AL136" s="1" t="s">
        <v>3014</v>
      </c>
      <c r="AM136" s="1" t="s">
        <v>3823</v>
      </c>
      <c r="AN136" s="1" t="s">
        <v>3012</v>
      </c>
      <c r="AS136" s="1" t="s">
        <v>3011</v>
      </c>
      <c r="AT136" s="1" t="s">
        <v>3011</v>
      </c>
      <c r="AX136" s="1" t="s">
        <v>6719</v>
      </c>
      <c r="AY136" s="1" t="s">
        <v>3088</v>
      </c>
      <c r="AZ136" s="1" t="s">
        <v>3010</v>
      </c>
      <c r="BA136" s="1">
        <v>622242.13372670999</v>
      </c>
      <c r="BB136" s="1">
        <v>5475284.3421082804</v>
      </c>
      <c r="BC136" s="1">
        <v>10</v>
      </c>
      <c r="BD136" s="1" t="s">
        <v>3593</v>
      </c>
      <c r="BE136" s="1">
        <v>1031.51</v>
      </c>
      <c r="BN136" s="1" t="s">
        <v>3009</v>
      </c>
      <c r="BO136" s="1" t="s">
        <v>4849</v>
      </c>
      <c r="BP136" s="1" t="s">
        <v>3421</v>
      </c>
      <c r="BQ136" s="1" t="s">
        <v>6694</v>
      </c>
      <c r="BR136" s="1" t="s">
        <v>3005</v>
      </c>
      <c r="BS136" s="1" t="s">
        <v>6705</v>
      </c>
      <c r="BT136" s="1" t="s">
        <v>6704</v>
      </c>
      <c r="BV136" s="1" t="s">
        <v>3002</v>
      </c>
      <c r="BX136" s="1" t="s">
        <v>5672</v>
      </c>
      <c r="BY136" s="1" t="s">
        <v>3000</v>
      </c>
      <c r="CB136" s="1" t="s">
        <v>6691</v>
      </c>
      <c r="CC136" s="1" t="s">
        <v>6690</v>
      </c>
      <c r="CD136" s="1" t="s">
        <v>3040</v>
      </c>
      <c r="CO136" s="1" t="s">
        <v>2996</v>
      </c>
      <c r="CP136" s="1" t="s">
        <v>6718</v>
      </c>
      <c r="CW136" s="1" t="s">
        <v>6688</v>
      </c>
      <c r="CX136" s="1" t="s">
        <v>6717</v>
      </c>
      <c r="CY136" s="1" t="s">
        <v>6586</v>
      </c>
      <c r="CZ136" s="1" t="s">
        <v>6668</v>
      </c>
    </row>
    <row r="137" spans="1:104" x14ac:dyDescent="0.2">
      <c r="A137" s="1">
        <f t="shared" si="15"/>
        <v>1029059.14</v>
      </c>
      <c r="C137" s="1" t="str">
        <f t="shared" si="16"/>
        <v>GT</v>
      </c>
      <c r="D137" s="2" t="str">
        <f t="shared" si="17"/>
        <v>GT</v>
      </c>
      <c r="F137" s="1" t="str">
        <f>IF(_xlfn.SINGLE('~10 Other Crossings'!TypeCL)="WC","",_xlfn.CONCAT(UPPER(_xlfn.SINGLE(Description)),IF(ISBLANK(_xlfn.SINGLE(CrossingIdentifierDescription)),""," ["&amp;_xlfn.SINGLE(CrossingIdentifierDescription)&amp;"]")," (",_xlfn.SINGLE(PXID),")"))</f>
        <v>NPS 36 SPECTRA ENERGY BURIED PIPE (ABANDONED) [TRANSMISSION] (P3894.0)</v>
      </c>
      <c r="G1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7" s="1" t="s">
        <v>6716</v>
      </c>
      <c r="N137" s="1">
        <v>1029059.14</v>
      </c>
      <c r="O137" s="1" t="s">
        <v>3028</v>
      </c>
      <c r="P137" s="1" t="s">
        <v>6715</v>
      </c>
      <c r="Q137" s="1" t="s">
        <v>6714</v>
      </c>
      <c r="R137" s="1" t="s">
        <v>3025</v>
      </c>
      <c r="S137" s="1" t="s">
        <v>3024</v>
      </c>
      <c r="T137" s="1" t="s">
        <v>3098</v>
      </c>
      <c r="U137" s="1" t="s">
        <v>3022</v>
      </c>
      <c r="V137" s="1" t="s">
        <v>6713</v>
      </c>
      <c r="W137" s="1" t="s">
        <v>5683</v>
      </c>
      <c r="Y137" s="1">
        <v>43536.684687499997</v>
      </c>
      <c r="Z137" s="1">
        <v>44645</v>
      </c>
      <c r="AA137" s="1">
        <v>401768</v>
      </c>
      <c r="AB137" s="1">
        <v>44657.796574074076</v>
      </c>
      <c r="AC137" s="1" t="s">
        <v>6712</v>
      </c>
      <c r="AD137" s="1" t="s">
        <v>3018</v>
      </c>
      <c r="AE137" s="1">
        <v>3894</v>
      </c>
      <c r="AF137" s="1">
        <v>0</v>
      </c>
      <c r="AG137" s="1" t="s">
        <v>3282</v>
      </c>
      <c r="AH137" s="1" t="s">
        <v>3091</v>
      </c>
      <c r="AI137" s="1" t="s">
        <v>3092</v>
      </c>
      <c r="AJ137" s="1" t="s">
        <v>3091</v>
      </c>
      <c r="AK137" s="1" t="s">
        <v>3015</v>
      </c>
      <c r="AL137" s="1" t="s">
        <v>3014</v>
      </c>
      <c r="AM137" s="1" t="s">
        <v>5681</v>
      </c>
      <c r="AN137" s="1" t="s">
        <v>3012</v>
      </c>
      <c r="AP137" s="1">
        <v>23</v>
      </c>
      <c r="AR137" s="1">
        <v>914</v>
      </c>
      <c r="AS137" s="1" t="s">
        <v>3011</v>
      </c>
      <c r="AT137" s="1" t="s">
        <v>3011</v>
      </c>
      <c r="AX137" s="1" t="s">
        <v>6711</v>
      </c>
      <c r="AY137" s="1" t="s">
        <v>3088</v>
      </c>
      <c r="AZ137" s="1" t="s">
        <v>3010</v>
      </c>
      <c r="BA137" s="1">
        <v>622236.35540829005</v>
      </c>
      <c r="BB137" s="1">
        <v>5475269.1885084501</v>
      </c>
      <c r="BC137" s="1">
        <v>10</v>
      </c>
      <c r="BD137" s="1" t="s">
        <v>3593</v>
      </c>
      <c r="BE137" s="1">
        <v>1031.57</v>
      </c>
      <c r="BN137" s="1" t="s">
        <v>3009</v>
      </c>
      <c r="BO137" s="1" t="s">
        <v>4849</v>
      </c>
      <c r="BP137" s="1" t="s">
        <v>3421</v>
      </c>
      <c r="BQ137" s="1" t="s">
        <v>6694</v>
      </c>
      <c r="BR137" s="1" t="s">
        <v>3005</v>
      </c>
      <c r="BS137" s="1" t="s">
        <v>6705</v>
      </c>
      <c r="BT137" s="1" t="s">
        <v>6704</v>
      </c>
      <c r="BV137" s="1" t="s">
        <v>3002</v>
      </c>
      <c r="BX137" s="1" t="s">
        <v>5672</v>
      </c>
      <c r="BY137" s="1" t="s">
        <v>3000</v>
      </c>
      <c r="CB137" s="1" t="s">
        <v>6691</v>
      </c>
      <c r="CC137" s="1" t="s">
        <v>6690</v>
      </c>
      <c r="CD137" s="1" t="s">
        <v>3040</v>
      </c>
      <c r="CO137" s="1" t="s">
        <v>2996</v>
      </c>
      <c r="CP137" s="1" t="s">
        <v>6710</v>
      </c>
      <c r="CX137" s="1" t="s">
        <v>6702</v>
      </c>
      <c r="CY137" s="1" t="s">
        <v>6586</v>
      </c>
      <c r="CZ137" s="1" t="s">
        <v>6656</v>
      </c>
    </row>
    <row r="138" spans="1:104" x14ac:dyDescent="0.2">
      <c r="A138" s="1">
        <f t="shared" si="15"/>
        <v>1029065.46</v>
      </c>
      <c r="C138" s="1" t="str">
        <f t="shared" si="16"/>
        <v>GT</v>
      </c>
      <c r="D138" s="2" t="str">
        <f t="shared" si="17"/>
        <v>GT</v>
      </c>
      <c r="F138" s="1" t="str">
        <f>IF(_xlfn.SINGLE('~10 Other Crossings'!TypeCL)="WC","",_xlfn.CONCAT(UPPER(_xlfn.SINGLE(Description)),IF(ISBLANK(_xlfn.SINGLE(CrossingIdentifierDescription)),""," ["&amp;_xlfn.SINGLE(CrossingIdentifierDescription)&amp;"]")," (",_xlfn.SINGLE(PXID),")"))</f>
        <v>NPS 36 SPECTRA ENERGY TRANSMISSION BURIED PIPE [TRANSMISSION] (P4347.0)</v>
      </c>
      <c r="G1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8" s="1" t="s">
        <v>6709</v>
      </c>
      <c r="N138" s="1">
        <v>1029065.46</v>
      </c>
      <c r="O138" s="1" t="s">
        <v>3028</v>
      </c>
      <c r="P138" s="1" t="s">
        <v>6708</v>
      </c>
      <c r="Q138" s="1" t="s">
        <v>6707</v>
      </c>
      <c r="R138" s="1" t="s">
        <v>3025</v>
      </c>
      <c r="S138" s="1" t="s">
        <v>3024</v>
      </c>
      <c r="T138" s="1" t="s">
        <v>3098</v>
      </c>
      <c r="U138" s="1" t="s">
        <v>3022</v>
      </c>
      <c r="V138" s="1" t="s">
        <v>5691</v>
      </c>
      <c r="W138" s="1" t="s">
        <v>5683</v>
      </c>
      <c r="Y138" s="1">
        <v>43941.679849537039</v>
      </c>
      <c r="Z138" s="1">
        <v>44645</v>
      </c>
      <c r="AA138" s="1">
        <v>401768</v>
      </c>
      <c r="AB138" s="1">
        <v>44657.796574074076</v>
      </c>
      <c r="AC138" s="1" t="s">
        <v>6706</v>
      </c>
      <c r="AD138" s="1" t="s">
        <v>3018</v>
      </c>
      <c r="AE138" s="1">
        <v>4347</v>
      </c>
      <c r="AF138" s="1">
        <v>0</v>
      </c>
      <c r="AG138" s="1" t="s">
        <v>3282</v>
      </c>
      <c r="AI138" s="1" t="s">
        <v>3092</v>
      </c>
      <c r="AK138" s="1" t="s">
        <v>3015</v>
      </c>
      <c r="AL138" s="1" t="s">
        <v>3014</v>
      </c>
      <c r="AM138" s="1" t="s">
        <v>5681</v>
      </c>
      <c r="AN138" s="1" t="s">
        <v>3012</v>
      </c>
      <c r="AR138" s="1">
        <v>914</v>
      </c>
      <c r="AT138" s="1" t="s">
        <v>3011</v>
      </c>
      <c r="AY138" s="1" t="s">
        <v>3088</v>
      </c>
      <c r="AZ138" s="1" t="s">
        <v>3010</v>
      </c>
      <c r="BA138" s="1">
        <v>622234.10519991</v>
      </c>
      <c r="BB138" s="1">
        <v>5475263.2873052703</v>
      </c>
      <c r="BC138" s="1">
        <v>10</v>
      </c>
      <c r="BN138" s="1" t="s">
        <v>3009</v>
      </c>
      <c r="BO138" s="1" t="s">
        <v>4849</v>
      </c>
      <c r="BP138" s="1" t="s">
        <v>3421</v>
      </c>
      <c r="BQ138" s="1" t="s">
        <v>6694</v>
      </c>
      <c r="BR138" s="1" t="s">
        <v>3005</v>
      </c>
      <c r="BS138" s="1" t="s">
        <v>6705</v>
      </c>
      <c r="BT138" s="1" t="s">
        <v>6704</v>
      </c>
      <c r="BV138" s="1" t="s">
        <v>3002</v>
      </c>
      <c r="BX138" s="1" t="s">
        <v>5672</v>
      </c>
      <c r="BY138" s="1" t="s">
        <v>3000</v>
      </c>
      <c r="CB138" s="1" t="s">
        <v>6691</v>
      </c>
      <c r="CC138" s="1" t="s">
        <v>6690</v>
      </c>
      <c r="CD138" s="1" t="s">
        <v>3040</v>
      </c>
      <c r="CO138" s="1" t="s">
        <v>2996</v>
      </c>
      <c r="CP138" s="1" t="s">
        <v>6703</v>
      </c>
      <c r="CX138" s="1" t="s">
        <v>6702</v>
      </c>
      <c r="CZ138" s="1" t="s">
        <v>6646</v>
      </c>
    </row>
    <row r="139" spans="1:104" x14ac:dyDescent="0.2">
      <c r="A139" s="1">
        <f t="shared" si="15"/>
        <v>1029109</v>
      </c>
      <c r="C139" s="1" t="str">
        <f t="shared" si="16"/>
        <v>UC</v>
      </c>
      <c r="D139" s="2" t="str">
        <f t="shared" si="17"/>
        <v>UC</v>
      </c>
      <c r="F139" s="1" t="str">
        <f>IF(_xlfn.SINGLE('~10 Other Crossings'!TypeCL)="WC","",_xlfn.CONCAT(UPPER(_xlfn.SINGLE(Description)),IF(ISBLANK(_xlfn.SINGLE(CrossingIdentifierDescription)),""," ["&amp;_xlfn.SINGLE(CrossingIdentifierDescription)&amp;"]")," (",_xlfn.SINGLE(PXID),")"))</f>
        <v>TELUS U/G FIBRE OPTIC COMMUNICATIONS CABLE (U4134.2)</v>
      </c>
      <c r="G1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01-13283-M002-XU0320901</v>
      </c>
      <c r="M139" s="1" t="s">
        <v>6701</v>
      </c>
      <c r="N139" s="1" t="s">
        <v>6700</v>
      </c>
      <c r="O139" s="1" t="s">
        <v>3028</v>
      </c>
      <c r="P139" s="1" t="s">
        <v>6699</v>
      </c>
      <c r="Q139" s="1" t="s">
        <v>6698</v>
      </c>
      <c r="R139" s="1" t="s">
        <v>3025</v>
      </c>
      <c r="S139" s="1" t="s">
        <v>3024</v>
      </c>
      <c r="T139" s="1" t="s">
        <v>6697</v>
      </c>
      <c r="U139" s="1" t="s">
        <v>3826</v>
      </c>
      <c r="V139" s="1" t="s">
        <v>4443</v>
      </c>
      <c r="W139" s="1" t="s">
        <v>3107</v>
      </c>
      <c r="Y139" s="1">
        <v>44648.841921296298</v>
      </c>
      <c r="Z139" s="1">
        <v>44648.596273148149</v>
      </c>
      <c r="AA139" s="1">
        <v>401768</v>
      </c>
      <c r="AB139" s="1">
        <v>44657.796574074076</v>
      </c>
      <c r="AC139" s="1" t="s">
        <v>6696</v>
      </c>
      <c r="AD139" s="1" t="s">
        <v>3061</v>
      </c>
      <c r="AE139" s="1">
        <v>4134</v>
      </c>
      <c r="AF139" s="1">
        <v>2</v>
      </c>
      <c r="AH139" s="1" t="s">
        <v>3091</v>
      </c>
      <c r="AI139" s="1" t="s">
        <v>3092</v>
      </c>
      <c r="AJ139" s="1" t="s">
        <v>3091</v>
      </c>
      <c r="AK139" s="1" t="s">
        <v>3015</v>
      </c>
      <c r="AL139" s="1" t="s">
        <v>3014</v>
      </c>
      <c r="AM139" s="1" t="s">
        <v>3823</v>
      </c>
      <c r="AN139" s="1" t="s">
        <v>3012</v>
      </c>
      <c r="AS139" s="1" t="s">
        <v>3011</v>
      </c>
      <c r="AT139" s="1" t="s">
        <v>3011</v>
      </c>
      <c r="AX139" s="1" t="s">
        <v>6695</v>
      </c>
      <c r="AY139" s="1" t="s">
        <v>3088</v>
      </c>
      <c r="AZ139" s="1" t="s">
        <v>3010</v>
      </c>
      <c r="BA139" s="1">
        <v>622221.60463149997</v>
      </c>
      <c r="BB139" s="1">
        <v>5475221.8253274998</v>
      </c>
      <c r="BC139" s="1">
        <v>10</v>
      </c>
      <c r="BD139" s="1" t="s">
        <v>3593</v>
      </c>
      <c r="BE139" s="1">
        <v>1031.6099999999999</v>
      </c>
      <c r="BG139" s="1">
        <v>42245</v>
      </c>
      <c r="BN139" s="1" t="s">
        <v>3009</v>
      </c>
      <c r="BO139" s="1" t="s">
        <v>4849</v>
      </c>
      <c r="BP139" s="1" t="s">
        <v>3421</v>
      </c>
      <c r="BQ139" s="1" t="s">
        <v>6694</v>
      </c>
      <c r="BR139" s="1" t="s">
        <v>3005</v>
      </c>
      <c r="BS139" s="1" t="s">
        <v>6693</v>
      </c>
      <c r="BT139" s="1" t="s">
        <v>6692</v>
      </c>
      <c r="BV139" s="1" t="s">
        <v>3002</v>
      </c>
      <c r="BX139" s="1" t="s">
        <v>5672</v>
      </c>
      <c r="BY139" s="1" t="s">
        <v>3000</v>
      </c>
      <c r="CB139" s="1" t="s">
        <v>6691</v>
      </c>
      <c r="CC139" s="1" t="s">
        <v>6690</v>
      </c>
      <c r="CD139" s="1" t="s">
        <v>3040</v>
      </c>
      <c r="CO139" s="1" t="s">
        <v>2996</v>
      </c>
      <c r="CP139" s="1" t="s">
        <v>6689</v>
      </c>
      <c r="CW139" s="1" t="s">
        <v>6688</v>
      </c>
      <c r="CX139" s="1" t="s">
        <v>6687</v>
      </c>
      <c r="CY139" s="1" t="s">
        <v>6586</v>
      </c>
      <c r="CZ139" s="1" t="s">
        <v>6686</v>
      </c>
    </row>
    <row r="140" spans="1:104" x14ac:dyDescent="0.2">
      <c r="A140" s="1">
        <f t="shared" si="15"/>
        <v>1029943.79</v>
      </c>
      <c r="C140" s="1" t="str">
        <f t="shared" si="16"/>
        <v>RD</v>
      </c>
      <c r="D140" s="2" t="str">
        <f t="shared" si="17"/>
        <v>RD</v>
      </c>
      <c r="F140" s="1" t="str">
        <f>IF(_xlfn.SINGLE('~10 Other Crossings'!TypeCL)="WC","",_xlfn.CONCAT(UPPER(_xlfn.SINGLE(Description)),IF(ISBLANK(_xlfn.SINGLE(CrossingIdentifierDescription)),""," ["&amp;_xlfn.SINGLE(CrossingIdentifierDescription)&amp;"]")," (",_xlfn.SINGLE(PXID),")"))</f>
        <v>ROAD (T5042.0)</v>
      </c>
      <c r="G1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40" s="1" t="s">
        <v>6685</v>
      </c>
      <c r="N140" s="1">
        <v>1029943.79</v>
      </c>
      <c r="O140" s="1" t="s">
        <v>3028</v>
      </c>
      <c r="P140" s="1" t="s">
        <v>3389</v>
      </c>
      <c r="Q140" s="1" t="s">
        <v>3388</v>
      </c>
      <c r="R140" s="1" t="s">
        <v>3024</v>
      </c>
      <c r="S140" s="1" t="s">
        <v>3024</v>
      </c>
      <c r="T140" s="1" t="s">
        <v>3098</v>
      </c>
      <c r="U140" s="1" t="s">
        <v>3045</v>
      </c>
      <c r="V140" s="1" t="s">
        <v>3045</v>
      </c>
      <c r="W140" s="1" t="s">
        <v>3172</v>
      </c>
      <c r="Y140" s="1">
        <v>43991.812638888892</v>
      </c>
      <c r="Z140" s="1">
        <v>44645</v>
      </c>
      <c r="AA140" s="1">
        <v>401768</v>
      </c>
      <c r="AB140" s="1">
        <v>44648.866064814814</v>
      </c>
      <c r="AC140" s="1" t="s">
        <v>6684</v>
      </c>
      <c r="AD140" s="1" t="s">
        <v>3046</v>
      </c>
      <c r="AE140" s="1">
        <v>5042</v>
      </c>
      <c r="AF140" s="1">
        <v>0</v>
      </c>
      <c r="AI140" s="1" t="s">
        <v>3016</v>
      </c>
      <c r="AK140" s="1" t="s">
        <v>3044</v>
      </c>
      <c r="AL140" s="1" t="s">
        <v>3014</v>
      </c>
      <c r="AM140" s="1" t="s">
        <v>737</v>
      </c>
      <c r="AY140" s="1" t="s">
        <v>3000</v>
      </c>
      <c r="AZ140" s="1" t="s">
        <v>3010</v>
      </c>
      <c r="BA140" s="1">
        <v>622216.03797468997</v>
      </c>
      <c r="BB140" s="1">
        <v>5474406.1589664696</v>
      </c>
      <c r="BC140" s="1">
        <v>10</v>
      </c>
      <c r="BN140" s="1" t="s">
        <v>3009</v>
      </c>
      <c r="BO140" s="1" t="s">
        <v>4849</v>
      </c>
      <c r="BP140" s="1" t="s">
        <v>6208</v>
      </c>
      <c r="BQ140" s="1" t="s">
        <v>6680</v>
      </c>
      <c r="BR140" s="1" t="s">
        <v>3005</v>
      </c>
      <c r="BS140" s="1" t="s">
        <v>6683</v>
      </c>
      <c r="BT140" s="1" t="s">
        <v>6682</v>
      </c>
      <c r="BV140" s="1" t="s">
        <v>3002</v>
      </c>
      <c r="BW140" s="1" t="s">
        <v>3007</v>
      </c>
      <c r="BX140" s="1" t="s">
        <v>3043</v>
      </c>
      <c r="BY140" s="1" t="s">
        <v>3000</v>
      </c>
      <c r="CB140" s="1" t="s">
        <v>3042</v>
      </c>
      <c r="CC140" s="1" t="s">
        <v>3041</v>
      </c>
      <c r="CD140" s="1" t="s">
        <v>3040</v>
      </c>
      <c r="CO140" s="1" t="s">
        <v>3070</v>
      </c>
      <c r="CP140" s="1" t="s">
        <v>6681</v>
      </c>
      <c r="CZ140" s="1" t="s">
        <v>6631</v>
      </c>
    </row>
    <row r="141" spans="1:104" x14ac:dyDescent="0.2">
      <c r="A141" s="1">
        <f t="shared" si="15"/>
        <v>1030178.75</v>
      </c>
      <c r="C141" s="1" t="str">
        <f t="shared" si="16"/>
        <v>ROW</v>
      </c>
      <c r="D141" s="2" t="str">
        <f t="shared" si="17"/>
        <v>ROW</v>
      </c>
      <c r="F141" s="1" t="str">
        <f>IF(_xlfn.SINGLE('~10 Other Crossings'!TypeCL)="WC","",_xlfn.CONCAT(UPPER(_xlfn.SINGLE(Description)),IF(ISBLANK(_xlfn.SINGLE(CrossingIdentifierDescription)),""," ["&amp;_xlfn.SINGLE(CrossingIdentifierDescription)&amp;"]")," (",_xlfn.SINGLE(PXID),")"))</f>
        <v>CN RAIL RAILWAY PLAN KAP1156CG [ROW] (T5046.0)</v>
      </c>
      <c r="G1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01-13283-M002-XW0321001</v>
      </c>
      <c r="M141" s="1" t="s">
        <v>6679</v>
      </c>
      <c r="N141" s="1">
        <v>1030178.75</v>
      </c>
      <c r="O141" s="1" t="s">
        <v>3028</v>
      </c>
      <c r="P141" s="1" t="s">
        <v>6678</v>
      </c>
      <c r="Q141" s="1" t="s">
        <v>6677</v>
      </c>
      <c r="R141" s="1" t="s">
        <v>3024</v>
      </c>
      <c r="S141" s="1" t="s">
        <v>3024</v>
      </c>
      <c r="T141" s="1" t="s">
        <v>3098</v>
      </c>
      <c r="U141" s="1" t="s">
        <v>6676</v>
      </c>
      <c r="V141" s="1" t="s">
        <v>6675</v>
      </c>
      <c r="W141" s="1" t="s">
        <v>6674</v>
      </c>
      <c r="X141" s="1" t="s">
        <v>6673</v>
      </c>
      <c r="Y141" s="1">
        <v>44111.708564814813</v>
      </c>
      <c r="Z141" s="1">
        <v>44645</v>
      </c>
      <c r="AA141" s="1">
        <v>401768</v>
      </c>
      <c r="AB141" s="1">
        <v>44648.866076388891</v>
      </c>
      <c r="AC141" s="1" t="s">
        <v>6672</v>
      </c>
      <c r="AD141" s="1" t="s">
        <v>3046</v>
      </c>
      <c r="AE141" s="1">
        <v>5046</v>
      </c>
      <c r="AF141" s="1">
        <v>0</v>
      </c>
      <c r="AG141" s="1" t="s">
        <v>6209</v>
      </c>
      <c r="AI141" s="1" t="s">
        <v>3016</v>
      </c>
      <c r="AK141" s="1" t="s">
        <v>3015</v>
      </c>
      <c r="AL141" s="1" t="s">
        <v>3014</v>
      </c>
      <c r="AM141" s="1" t="s">
        <v>6209</v>
      </c>
      <c r="AY141" s="1" t="s">
        <v>3088</v>
      </c>
      <c r="AZ141" s="1" t="s">
        <v>3010</v>
      </c>
      <c r="BA141" s="1">
        <v>622230.90413819999</v>
      </c>
      <c r="BB141" s="1">
        <v>5474177.3531116704</v>
      </c>
      <c r="BC141" s="1">
        <v>10</v>
      </c>
      <c r="BN141" s="1" t="s">
        <v>3009</v>
      </c>
      <c r="BO141" s="1" t="s">
        <v>4849</v>
      </c>
      <c r="BP141" s="1" t="s">
        <v>6208</v>
      </c>
      <c r="BQ141" s="1" t="s">
        <v>6580</v>
      </c>
      <c r="BR141" s="1" t="s">
        <v>3086</v>
      </c>
      <c r="BS141" s="1" t="s">
        <v>6671</v>
      </c>
      <c r="BT141" s="1" t="s">
        <v>6670</v>
      </c>
      <c r="BV141" s="1" t="s">
        <v>3002</v>
      </c>
      <c r="BY141" s="1" t="s">
        <v>3000</v>
      </c>
      <c r="CB141" s="1" t="s">
        <v>6661</v>
      </c>
      <c r="CD141" s="1" t="s">
        <v>3082</v>
      </c>
      <c r="CP141" s="1" t="s">
        <v>6669</v>
      </c>
      <c r="CZ141" s="1" t="s">
        <v>6619</v>
      </c>
    </row>
    <row r="142" spans="1:104" x14ac:dyDescent="0.2">
      <c r="A142" s="1">
        <f t="shared" si="15"/>
        <v>1030202.2</v>
      </c>
      <c r="C142" s="1" t="str">
        <f t="shared" si="16"/>
        <v>OE</v>
      </c>
      <c r="D142" s="2" t="str">
        <f t="shared" si="17"/>
        <v>OE</v>
      </c>
      <c r="F142" s="1" t="str">
        <f>IF(_xlfn.SINGLE('~10 Other Crossings'!TypeCL)="WC","",_xlfn.CONCAT(UPPER(_xlfn.SINGLE(Description)),IF(ISBLANK(_xlfn.SINGLE(CrossingIdentifierDescription)),""," ["&amp;_xlfn.SINGLE(CrossingIdentifierDescription)&amp;"]")," (",_xlfn.SINGLE(PXID),")"))</f>
        <v>BC HYDRO O/H DISTRIBUTION [DISTRIBUTION] (U4137.1)</v>
      </c>
      <c r="G1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01-13283-M002-XW0321001 - Goalposts Required</v>
      </c>
      <c r="M142" s="1" t="s">
        <v>6668</v>
      </c>
      <c r="N142" s="1">
        <v>1030202.2</v>
      </c>
      <c r="O142" s="1" t="s">
        <v>3028</v>
      </c>
      <c r="P142" s="1" t="s">
        <v>6667</v>
      </c>
      <c r="Q142" s="1" t="s">
        <v>6666</v>
      </c>
      <c r="R142" s="1" t="s">
        <v>3025</v>
      </c>
      <c r="S142" s="1" t="s">
        <v>3024</v>
      </c>
      <c r="T142" s="1" t="s">
        <v>3098</v>
      </c>
      <c r="U142" s="1" t="s">
        <v>3097</v>
      </c>
      <c r="V142" s="1" t="s">
        <v>3096</v>
      </c>
      <c r="W142" s="1" t="s">
        <v>3095</v>
      </c>
      <c r="Y142" s="1">
        <v>43536.639525462961</v>
      </c>
      <c r="Z142" s="1">
        <v>44645</v>
      </c>
      <c r="AA142" s="1">
        <v>401768</v>
      </c>
      <c r="AB142" s="1">
        <v>44648.866030092591</v>
      </c>
      <c r="AC142" s="1" t="s">
        <v>6665</v>
      </c>
      <c r="AD142" s="1" t="s">
        <v>3061</v>
      </c>
      <c r="AE142" s="1">
        <v>4137</v>
      </c>
      <c r="AF142" s="1">
        <v>1</v>
      </c>
      <c r="AG142" s="1" t="s">
        <v>3093</v>
      </c>
      <c r="AH142" s="1" t="s">
        <v>3091</v>
      </c>
      <c r="AI142" s="1" t="s">
        <v>3016</v>
      </c>
      <c r="AJ142" s="1" t="s">
        <v>3091</v>
      </c>
      <c r="AK142" s="1" t="s">
        <v>3015</v>
      </c>
      <c r="AL142" s="1" t="s">
        <v>3014</v>
      </c>
      <c r="AM142" s="1" t="s">
        <v>3090</v>
      </c>
      <c r="AS142" s="1" t="s">
        <v>3011</v>
      </c>
      <c r="AT142" s="1" t="s">
        <v>1022</v>
      </c>
      <c r="AX142" s="1" t="s">
        <v>6664</v>
      </c>
      <c r="AY142" s="1" t="s">
        <v>3088</v>
      </c>
      <c r="AZ142" s="1" t="s">
        <v>3010</v>
      </c>
      <c r="BA142" s="1">
        <v>622226.60999222996</v>
      </c>
      <c r="BB142" s="1">
        <v>5474154.3000035398</v>
      </c>
      <c r="BC142" s="1">
        <v>10</v>
      </c>
      <c r="BD142" s="1" t="s">
        <v>3087</v>
      </c>
      <c r="BE142" s="1">
        <v>1032.6500000000001</v>
      </c>
      <c r="BG142" s="1">
        <v>41880</v>
      </c>
      <c r="BN142" s="1" t="s">
        <v>3009</v>
      </c>
      <c r="BO142" s="1" t="s">
        <v>4849</v>
      </c>
      <c r="BP142" s="1" t="s">
        <v>6208</v>
      </c>
      <c r="BQ142" s="1" t="s">
        <v>6580</v>
      </c>
      <c r="BR142" s="1" t="s">
        <v>3086</v>
      </c>
      <c r="BS142" s="1" t="s">
        <v>6663</v>
      </c>
      <c r="BT142" s="1" t="s">
        <v>6662</v>
      </c>
      <c r="BV142" s="1" t="s">
        <v>3002</v>
      </c>
      <c r="BX142" s="1" t="s">
        <v>5813</v>
      </c>
      <c r="BY142" s="1" t="s">
        <v>3000</v>
      </c>
      <c r="CB142" s="1" t="s">
        <v>6661</v>
      </c>
      <c r="CC142" s="1" t="s">
        <v>6660</v>
      </c>
      <c r="CD142" s="1" t="s">
        <v>3082</v>
      </c>
      <c r="CO142" s="1" t="s">
        <v>2996</v>
      </c>
      <c r="CP142" s="1" t="s">
        <v>6659</v>
      </c>
      <c r="CW142" s="1" t="s">
        <v>6658</v>
      </c>
      <c r="CX142" s="1" t="s">
        <v>6657</v>
      </c>
      <c r="CY142" s="1" t="s">
        <v>6586</v>
      </c>
      <c r="CZ142" s="1" t="s">
        <v>6611</v>
      </c>
    </row>
    <row r="143" spans="1:104" x14ac:dyDescent="0.2">
      <c r="A143" s="1">
        <f t="shared" ref="A143:A191" si="18">IF(OR(AND(ISNUMBER(_xlfn.SINGLE(Measure)),_xlfn.SINGLE(Measure)&gt;0),ISNUMBER(SEARCH("+",_xlfn.SINGLE(Measure)))),IF(NOT(ISNUMBER(_xlfn.SINGLE(Measure))),1000*LEFT(_xlfn.SINGLE(Measure),SEARCH("+",_xlfn.SINGLE(Measure))-1)+MID(_xlfn.SINGLE(Measure),SEARCH("+",_xlfn.SINGLE(Measure))+1,3)+RIGHT(_xlfn.SINGLE(Measure),3),_xlfn.SINGLE(Measure)),"")</f>
        <v>1030410.93</v>
      </c>
      <c r="C143" s="1" t="str">
        <f t="shared" ref="C143:C191" si="19">TypeCL</f>
        <v>UE</v>
      </c>
      <c r="D143" s="2" t="str">
        <f t="shared" si="17"/>
        <v>UE</v>
      </c>
      <c r="F143" s="1" t="str">
        <f>IF(_xlfn.SINGLE('~10 Other Crossings'!TypeCL)="WC","",_xlfn.CONCAT(UPPER(_xlfn.SINGLE(Description)),IF(ISBLANK(_xlfn.SINGLE(CrossingIdentifierDescription)),""," ["&amp;_xlfn.SINGLE(CrossingIdentifierDescription)&amp;"]")," (",_xlfn.SINGLE(PXID),")"))</f>
        <v>TMPL BURIED CATHODIC CABLE [U/G POWER CABLE] (U4666.0)</v>
      </c>
      <c r="G1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3" s="1" t="s">
        <v>6656</v>
      </c>
      <c r="N143" s="1">
        <v>1030410.93</v>
      </c>
      <c r="O143" s="1" t="s">
        <v>3028</v>
      </c>
      <c r="P143" s="1" t="s">
        <v>6655</v>
      </c>
      <c r="Q143" s="1" t="s">
        <v>6654</v>
      </c>
      <c r="R143" s="1" t="s">
        <v>3025</v>
      </c>
      <c r="S143" s="1" t="s">
        <v>3024</v>
      </c>
      <c r="T143" s="1" t="s">
        <v>3098</v>
      </c>
      <c r="U143" s="1" t="s">
        <v>3064</v>
      </c>
      <c r="V143" s="1" t="s">
        <v>6647</v>
      </c>
      <c r="W143" s="1" t="s">
        <v>3020</v>
      </c>
      <c r="Y143" s="1">
        <v>43537.835243055553</v>
      </c>
      <c r="Z143" s="1">
        <v>44645</v>
      </c>
      <c r="AA143" s="1">
        <v>401768</v>
      </c>
      <c r="AB143" s="1">
        <v>44648.866030092591</v>
      </c>
      <c r="AC143" s="1" t="s">
        <v>6653</v>
      </c>
      <c r="AD143" s="1" t="s">
        <v>3061</v>
      </c>
      <c r="AE143" s="1">
        <v>4666</v>
      </c>
      <c r="AF143" s="1">
        <v>0</v>
      </c>
      <c r="AG143" s="1" t="s">
        <v>6652</v>
      </c>
      <c r="AI143" s="1" t="s">
        <v>3016</v>
      </c>
      <c r="AK143" s="1" t="s">
        <v>3015</v>
      </c>
      <c r="AL143" s="1" t="s">
        <v>3014</v>
      </c>
      <c r="AM143" s="1" t="s">
        <v>3059</v>
      </c>
      <c r="AN143" s="1" t="s">
        <v>3012</v>
      </c>
      <c r="AS143" s="1" t="s">
        <v>3011</v>
      </c>
      <c r="AT143" s="1" t="s">
        <v>3011</v>
      </c>
      <c r="AY143" s="1" t="s">
        <v>3088</v>
      </c>
      <c r="AZ143" s="1" t="s">
        <v>3010</v>
      </c>
      <c r="BA143" s="1">
        <v>622153.48207697005</v>
      </c>
      <c r="BB143" s="1">
        <v>5473960.2489869697</v>
      </c>
      <c r="BC143" s="1">
        <v>10</v>
      </c>
      <c r="BN143" s="1" t="s">
        <v>3009</v>
      </c>
      <c r="BO143" s="1" t="s">
        <v>4849</v>
      </c>
      <c r="BP143" s="1" t="s">
        <v>6208</v>
      </c>
      <c r="BQ143" s="1" t="s">
        <v>6580</v>
      </c>
      <c r="BR143" s="1" t="s">
        <v>3086</v>
      </c>
      <c r="BS143" s="1" t="s">
        <v>6644</v>
      </c>
      <c r="BT143" s="1" t="s">
        <v>6651</v>
      </c>
      <c r="BV143" s="1" t="s">
        <v>3002</v>
      </c>
      <c r="BX143" s="1" t="s">
        <v>6592</v>
      </c>
      <c r="BY143" s="1" t="s">
        <v>3000</v>
      </c>
      <c r="CB143" s="1" t="s">
        <v>6591</v>
      </c>
      <c r="CC143" s="1" t="s">
        <v>6590</v>
      </c>
      <c r="CD143" s="1" t="s">
        <v>3040</v>
      </c>
      <c r="CO143" s="1" t="s">
        <v>2996</v>
      </c>
      <c r="CP143" s="1" t="s">
        <v>6650</v>
      </c>
      <c r="CW143" s="1" t="s">
        <v>6649</v>
      </c>
      <c r="CX143" s="1" t="s">
        <v>6648</v>
      </c>
      <c r="CY143" s="1" t="s">
        <v>6586</v>
      </c>
      <c r="CZ143" s="1" t="s">
        <v>6606</v>
      </c>
    </row>
    <row r="144" spans="1:104" x14ac:dyDescent="0.2">
      <c r="A144" s="1">
        <f t="shared" si="18"/>
        <v>1030413.53</v>
      </c>
      <c r="C144" s="1" t="str">
        <f t="shared" si="19"/>
        <v>UC</v>
      </c>
      <c r="D144" s="2" t="str">
        <f t="shared" ref="D144:D192" si="20">C144</f>
        <v>UC</v>
      </c>
      <c r="F144" s="1" t="str">
        <f>IF(_xlfn.SINGLE('~10 Other Crossings'!TypeCL)="WC","",_xlfn.CONCAT(UPPER(_xlfn.SINGLE(Description)),IF(ISBLANK(_xlfn.SINGLE(CrossingIdentifierDescription)),""," ["&amp;_xlfn.SINGLE(CrossingIdentifierDescription)&amp;"]")," (",_xlfn.SINGLE(PXID),")"))</f>
        <v>TMPL BURIED CATHODIC CABLE (U7323.0)</v>
      </c>
      <c r="G1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4" s="1" t="s">
        <v>6646</v>
      </c>
      <c r="N144" s="1">
        <v>1030413.53</v>
      </c>
      <c r="O144" s="1" t="s">
        <v>3028</v>
      </c>
      <c r="P144" s="1" t="s">
        <v>6499</v>
      </c>
      <c r="Q144" s="1" t="s">
        <v>6498</v>
      </c>
      <c r="R144" s="1" t="s">
        <v>3024</v>
      </c>
      <c r="S144" s="1" t="s">
        <v>3024</v>
      </c>
      <c r="T144" s="1" t="s">
        <v>3098</v>
      </c>
      <c r="U144" s="1" t="s">
        <v>3064</v>
      </c>
      <c r="V144" s="1" t="s">
        <v>6647</v>
      </c>
      <c r="W144" s="1" t="s">
        <v>3020</v>
      </c>
      <c r="Y144" s="1">
        <v>44287.713263888887</v>
      </c>
      <c r="Z144" s="1">
        <v>44645</v>
      </c>
      <c r="AA144" s="1">
        <v>401768</v>
      </c>
      <c r="AB144" s="1">
        <v>44648.866087962961</v>
      </c>
      <c r="AC144" s="1" t="s">
        <v>6646</v>
      </c>
      <c r="AD144" s="1" t="s">
        <v>3061</v>
      </c>
      <c r="AE144" s="1">
        <v>7323</v>
      </c>
      <c r="AF144" s="1">
        <v>0</v>
      </c>
      <c r="AI144" s="1" t="s">
        <v>3016</v>
      </c>
      <c r="AK144" s="1" t="s">
        <v>3015</v>
      </c>
      <c r="AL144" s="1" t="s">
        <v>3014</v>
      </c>
      <c r="AM144" s="1" t="s">
        <v>3823</v>
      </c>
      <c r="AN144" s="1" t="s">
        <v>6645</v>
      </c>
      <c r="AS144" s="1" t="s">
        <v>3011</v>
      </c>
      <c r="AT144" s="1" t="s">
        <v>3011</v>
      </c>
      <c r="AY144" s="1" t="s">
        <v>3088</v>
      </c>
      <c r="AZ144" s="1" t="s">
        <v>3010</v>
      </c>
      <c r="BA144" s="1">
        <v>622152.33799999999</v>
      </c>
      <c r="BB144" s="1">
        <v>5473957.9029999999</v>
      </c>
      <c r="BC144" s="1">
        <v>10</v>
      </c>
      <c r="BN144" s="1" t="s">
        <v>3009</v>
      </c>
      <c r="BO144" s="1" t="s">
        <v>4849</v>
      </c>
      <c r="BP144" s="1" t="s">
        <v>6208</v>
      </c>
      <c r="BQ144" s="1" t="s">
        <v>6580</v>
      </c>
      <c r="BR144" s="1" t="s">
        <v>3086</v>
      </c>
      <c r="BS144" s="1" t="s">
        <v>6644</v>
      </c>
      <c r="BT144" s="1" t="s">
        <v>6643</v>
      </c>
      <c r="BU144" s="1">
        <v>8.5000000000000006E-2</v>
      </c>
      <c r="BV144" s="1" t="s">
        <v>3002</v>
      </c>
      <c r="CB144" s="1" t="s">
        <v>6591</v>
      </c>
      <c r="CD144" s="1" t="s">
        <v>3040</v>
      </c>
      <c r="CO144" s="1" t="s">
        <v>2996</v>
      </c>
      <c r="CP144" s="1" t="s">
        <v>6642</v>
      </c>
      <c r="CX144" s="1" t="s">
        <v>6641</v>
      </c>
      <c r="CZ144" s="1" t="s">
        <v>6599</v>
      </c>
    </row>
    <row r="145" spans="1:104" x14ac:dyDescent="0.2">
      <c r="A145" s="1">
        <f t="shared" si="18"/>
        <v>1030442.33</v>
      </c>
      <c r="C145" s="1" t="str">
        <f t="shared" si="19"/>
        <v>RD</v>
      </c>
      <c r="D145" s="2" t="str">
        <f t="shared" si="20"/>
        <v>RD</v>
      </c>
      <c r="F145" s="1" t="str">
        <f>IF(_xlfn.SINGLE('~10 Other Crossings'!TypeCL)="WC","",_xlfn.CONCAT(UPPER(_xlfn.SINGLE(Description)),IF(ISBLANK(_xlfn.SINGLE(CrossingIdentifierDescription)),""," ["&amp;_xlfn.SINGLE(CrossingIdentifierDescription)&amp;"]")," (",_xlfn.SINGLE(PXID),")"))</f>
        <v>UNSIGNED ROAD (T4073.3)</v>
      </c>
      <c r="G1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5" s="1" t="s">
        <v>6640</v>
      </c>
      <c r="N145" s="1">
        <v>1030442.33</v>
      </c>
      <c r="O145" s="1" t="s">
        <v>3028</v>
      </c>
      <c r="P145" s="1" t="s">
        <v>6639</v>
      </c>
      <c r="Q145" s="1" t="s">
        <v>6638</v>
      </c>
      <c r="R145" s="1" t="s">
        <v>3025</v>
      </c>
      <c r="S145" s="1" t="s">
        <v>3024</v>
      </c>
      <c r="T145" s="1" t="s">
        <v>3098</v>
      </c>
      <c r="U145" s="1" t="s">
        <v>3045</v>
      </c>
      <c r="V145" s="1" t="s">
        <v>6637</v>
      </c>
      <c r="W145" s="1" t="s">
        <v>3127</v>
      </c>
      <c r="Y145" s="1">
        <v>43515.779143518521</v>
      </c>
      <c r="Z145" s="1">
        <v>44645</v>
      </c>
      <c r="AA145" s="1">
        <v>401768</v>
      </c>
      <c r="AB145" s="1">
        <v>44648.866030092591</v>
      </c>
      <c r="AC145" s="1" t="s">
        <v>6636</v>
      </c>
      <c r="AD145" s="1" t="s">
        <v>3046</v>
      </c>
      <c r="AE145" s="1">
        <v>4073</v>
      </c>
      <c r="AF145" s="1">
        <v>3</v>
      </c>
      <c r="AH145" s="1" t="s">
        <v>3124</v>
      </c>
      <c r="AI145" s="1" t="s">
        <v>3092</v>
      </c>
      <c r="AJ145" s="1" t="s">
        <v>3091</v>
      </c>
      <c r="AK145" s="1" t="s">
        <v>3044</v>
      </c>
      <c r="AL145" s="1" t="s">
        <v>3014</v>
      </c>
      <c r="AM145" s="1" t="s">
        <v>737</v>
      </c>
      <c r="AP145" s="1">
        <v>54</v>
      </c>
      <c r="AX145" s="1" t="s">
        <v>6635</v>
      </c>
      <c r="AY145" s="1" t="s">
        <v>3088</v>
      </c>
      <c r="AZ145" s="1" t="s">
        <v>3010</v>
      </c>
      <c r="BA145" s="1">
        <v>622132.44999762997</v>
      </c>
      <c r="BB145" s="1">
        <v>5473938.3800307298</v>
      </c>
      <c r="BC145" s="1">
        <v>10</v>
      </c>
      <c r="BD145" s="1" t="s">
        <v>3087</v>
      </c>
      <c r="BE145" s="1">
        <v>1032.8800000000001</v>
      </c>
      <c r="BG145" s="1">
        <v>41928</v>
      </c>
      <c r="BN145" s="1" t="s">
        <v>3009</v>
      </c>
      <c r="BO145" s="1" t="s">
        <v>4849</v>
      </c>
      <c r="BP145" s="1" t="s">
        <v>6208</v>
      </c>
      <c r="BQ145" s="1" t="s">
        <v>6580</v>
      </c>
      <c r="BR145" s="1" t="s">
        <v>3086</v>
      </c>
      <c r="BS145" s="1" t="s">
        <v>6627</v>
      </c>
      <c r="BT145" s="1" t="s">
        <v>6626</v>
      </c>
      <c r="BV145" s="1" t="s">
        <v>3002</v>
      </c>
      <c r="BX145" s="1" t="s">
        <v>6592</v>
      </c>
      <c r="BY145" s="1" t="s">
        <v>3000</v>
      </c>
      <c r="CB145" s="1" t="s">
        <v>6591</v>
      </c>
      <c r="CC145" s="1" t="s">
        <v>6590</v>
      </c>
      <c r="CD145" s="1" t="s">
        <v>3040</v>
      </c>
      <c r="CO145" s="1" t="s">
        <v>3122</v>
      </c>
      <c r="CP145" s="1" t="s">
        <v>6634</v>
      </c>
      <c r="CW145" s="1" t="s">
        <v>6633</v>
      </c>
      <c r="CX145" s="1" t="s">
        <v>6632</v>
      </c>
      <c r="CY145" s="1" t="s">
        <v>6586</v>
      </c>
      <c r="CZ145" s="1" t="s">
        <v>2315</v>
      </c>
    </row>
    <row r="146" spans="1:104" x14ac:dyDescent="0.2">
      <c r="A146" s="1">
        <f t="shared" si="18"/>
        <v>1030457.72</v>
      </c>
      <c r="C146" s="1" t="str">
        <f t="shared" si="19"/>
        <v>HW</v>
      </c>
      <c r="D146" s="2" t="str">
        <f t="shared" si="20"/>
        <v>HW</v>
      </c>
      <c r="F146" s="1" t="str">
        <f>IF(_xlfn.SINGLE('~10 Other Crossings'!TypeCL)="WC","",_xlfn.CONCAT(UPPER(_xlfn.SINGLE(Description)),IF(ISBLANK(_xlfn.SINGLE(CrossingIdentifierDescription)),""," ["&amp;_xlfn.SINGLE(CrossingIdentifierDescription)&amp;"]")," (",_xlfn.SINGLE(PXID),")"))</f>
        <v>COQUIHALLA HIGHWAY NO 5 [LKI Segment: 2000] (T4074.1)</v>
      </c>
      <c r="G1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6" s="1" t="s">
        <v>6631</v>
      </c>
      <c r="N146" s="1">
        <v>1030457.72</v>
      </c>
      <c r="O146" s="1" t="s">
        <v>3028</v>
      </c>
      <c r="P146" s="1" t="s">
        <v>3141</v>
      </c>
      <c r="Q146" s="1" t="s">
        <v>6472</v>
      </c>
      <c r="R146" s="1" t="s">
        <v>3025</v>
      </c>
      <c r="S146" s="1" t="s">
        <v>3024</v>
      </c>
      <c r="T146" s="1" t="s">
        <v>3098</v>
      </c>
      <c r="U146" s="1" t="s">
        <v>4476</v>
      </c>
      <c r="V146" s="1" t="s">
        <v>6623</v>
      </c>
      <c r="W146" s="1" t="s">
        <v>3127</v>
      </c>
      <c r="Y146" s="1">
        <v>43515.780694444446</v>
      </c>
      <c r="Z146" s="1">
        <v>44645</v>
      </c>
      <c r="AA146" s="1">
        <v>401768</v>
      </c>
      <c r="AB146" s="1">
        <v>44648.866030092591</v>
      </c>
      <c r="AC146" s="1" t="s">
        <v>6630</v>
      </c>
      <c r="AD146" s="1" t="s">
        <v>3046</v>
      </c>
      <c r="AE146" s="1">
        <v>4074</v>
      </c>
      <c r="AF146" s="1">
        <v>1</v>
      </c>
      <c r="AG146" s="1" t="s">
        <v>6629</v>
      </c>
      <c r="AH146" s="1" t="s">
        <v>3138</v>
      </c>
      <c r="AI146" s="1" t="s">
        <v>3092</v>
      </c>
      <c r="AJ146" s="1" t="s">
        <v>3091</v>
      </c>
      <c r="AK146" s="1" t="s">
        <v>3044</v>
      </c>
      <c r="AL146" s="1" t="s">
        <v>3014</v>
      </c>
      <c r="AM146" s="1" t="s">
        <v>4473</v>
      </c>
      <c r="AP146" s="1">
        <v>56</v>
      </c>
      <c r="AX146" s="1" t="s">
        <v>6628</v>
      </c>
      <c r="AY146" s="1" t="s">
        <v>3088</v>
      </c>
      <c r="AZ146" s="1" t="s">
        <v>3010</v>
      </c>
      <c r="BA146" s="1">
        <v>622119.71174145001</v>
      </c>
      <c r="BB146" s="1">
        <v>5473929.74492958</v>
      </c>
      <c r="BC146" s="1">
        <v>10</v>
      </c>
      <c r="BD146" s="1" t="s">
        <v>3087</v>
      </c>
      <c r="BE146" s="1">
        <v>1032.8900000000001</v>
      </c>
      <c r="BG146" s="1">
        <v>41928</v>
      </c>
      <c r="BN146" s="1" t="s">
        <v>3009</v>
      </c>
      <c r="BO146" s="1" t="s">
        <v>4849</v>
      </c>
      <c r="BP146" s="1" t="s">
        <v>6208</v>
      </c>
      <c r="BQ146" s="1" t="s">
        <v>6580</v>
      </c>
      <c r="BR146" s="1" t="s">
        <v>3086</v>
      </c>
      <c r="BS146" s="1" t="s">
        <v>6627</v>
      </c>
      <c r="BT146" s="1" t="s">
        <v>6626</v>
      </c>
      <c r="BV146" s="1" t="s">
        <v>3002</v>
      </c>
      <c r="BX146" s="1" t="s">
        <v>6592</v>
      </c>
      <c r="BY146" s="1" t="s">
        <v>3088</v>
      </c>
      <c r="CB146" s="1" t="s">
        <v>6591</v>
      </c>
      <c r="CC146" s="1" t="s">
        <v>6590</v>
      </c>
      <c r="CD146" s="1" t="s">
        <v>3040</v>
      </c>
      <c r="CO146" s="1" t="s">
        <v>3122</v>
      </c>
      <c r="CP146" s="1" t="s">
        <v>6625</v>
      </c>
      <c r="CY146" s="1" t="s">
        <v>6586</v>
      </c>
      <c r="CZ146" s="1" t="s">
        <v>2312</v>
      </c>
    </row>
    <row r="147" spans="1:104" x14ac:dyDescent="0.2">
      <c r="A147" s="1">
        <f t="shared" si="18"/>
        <v>1030467.86</v>
      </c>
      <c r="C147" s="1" t="str">
        <f t="shared" si="19"/>
        <v>HW</v>
      </c>
      <c r="D147" s="2" t="str">
        <f t="shared" si="20"/>
        <v>HW</v>
      </c>
      <c r="F147" s="1" t="str">
        <f>IF(_xlfn.SINGLE('~10 Other Crossings'!TypeCL)="WC","",_xlfn.CONCAT(UPPER(_xlfn.SINGLE(Description)),IF(ISBLANK(_xlfn.SINGLE(CrossingIdentifierDescription)),""," ["&amp;_xlfn.SINGLE(CrossingIdentifierDescription)&amp;"]")," (",_xlfn.SINGLE(PXID),")"))</f>
        <v>COQUIHALLA HIGHWAY NO 5 [LKI Segment: 2005] (T4075.1)</v>
      </c>
      <c r="G1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7" s="1" t="s">
        <v>6624</v>
      </c>
      <c r="N147" s="1">
        <v>1030467.86</v>
      </c>
      <c r="O147" s="1" t="s">
        <v>3028</v>
      </c>
      <c r="P147" s="1" t="s">
        <v>3141</v>
      </c>
      <c r="Q147" s="1" t="s">
        <v>6472</v>
      </c>
      <c r="R147" s="1" t="s">
        <v>3025</v>
      </c>
      <c r="S147" s="1" t="s">
        <v>3024</v>
      </c>
      <c r="T147" s="1" t="s">
        <v>3098</v>
      </c>
      <c r="U147" s="1" t="s">
        <v>4476</v>
      </c>
      <c r="V147" s="1" t="s">
        <v>6623</v>
      </c>
      <c r="W147" s="1" t="s">
        <v>3127</v>
      </c>
      <c r="Y147" s="1">
        <v>43515.782997685186</v>
      </c>
      <c r="Z147" s="1">
        <v>44645</v>
      </c>
      <c r="AA147" s="1">
        <v>401768</v>
      </c>
      <c r="AB147" s="1">
        <v>44648.866030092591</v>
      </c>
      <c r="AC147" s="1" t="s">
        <v>6622</v>
      </c>
      <c r="AD147" s="1" t="s">
        <v>3046</v>
      </c>
      <c r="AE147" s="1">
        <v>4075</v>
      </c>
      <c r="AF147" s="1">
        <v>1</v>
      </c>
      <c r="AG147" s="1" t="s">
        <v>6470</v>
      </c>
      <c r="AH147" s="1" t="s">
        <v>3138</v>
      </c>
      <c r="AI147" s="1" t="s">
        <v>3092</v>
      </c>
      <c r="AJ147" s="1" t="s">
        <v>3091</v>
      </c>
      <c r="AK147" s="1" t="s">
        <v>3044</v>
      </c>
      <c r="AL147" s="1" t="s">
        <v>3014</v>
      </c>
      <c r="AM147" s="1" t="s">
        <v>4473</v>
      </c>
      <c r="AP147" s="1">
        <v>56</v>
      </c>
      <c r="AX147" s="1" t="s">
        <v>6621</v>
      </c>
      <c r="AY147" s="1" t="s">
        <v>3088</v>
      </c>
      <c r="AZ147" s="1" t="s">
        <v>3010</v>
      </c>
      <c r="BA147" s="1">
        <v>622111.31999108999</v>
      </c>
      <c r="BB147" s="1">
        <v>5473924.0600039903</v>
      </c>
      <c r="BC147" s="1">
        <v>10</v>
      </c>
      <c r="BD147" s="1" t="s">
        <v>3087</v>
      </c>
      <c r="BE147" s="1">
        <v>1032.9000000000001</v>
      </c>
      <c r="BG147" s="1">
        <v>41928</v>
      </c>
      <c r="BN147" s="1" t="s">
        <v>3009</v>
      </c>
      <c r="BO147" s="1" t="s">
        <v>4849</v>
      </c>
      <c r="BP147" s="1" t="s">
        <v>6208</v>
      </c>
      <c r="BQ147" s="1" t="s">
        <v>6580</v>
      </c>
      <c r="BR147" s="1" t="s">
        <v>3086</v>
      </c>
      <c r="BS147" s="1" t="s">
        <v>6594</v>
      </c>
      <c r="BT147" s="1" t="s">
        <v>6593</v>
      </c>
      <c r="BV147" s="1" t="s">
        <v>3002</v>
      </c>
      <c r="BX147" s="1" t="s">
        <v>6592</v>
      </c>
      <c r="BY147" s="1" t="s">
        <v>3088</v>
      </c>
      <c r="CB147" s="1" t="s">
        <v>6591</v>
      </c>
      <c r="CC147" s="1" t="s">
        <v>6590</v>
      </c>
      <c r="CD147" s="1" t="s">
        <v>3040</v>
      </c>
      <c r="CO147" s="1" t="s">
        <v>3122</v>
      </c>
      <c r="CP147" s="1" t="s">
        <v>6620</v>
      </c>
      <c r="CY147" s="1" t="s">
        <v>6586</v>
      </c>
      <c r="CZ147" s="1" t="s">
        <v>2309</v>
      </c>
    </row>
    <row r="148" spans="1:104" x14ac:dyDescent="0.2">
      <c r="A148" s="1">
        <f t="shared" si="18"/>
        <v>1030479.71</v>
      </c>
      <c r="C148" s="1" t="str">
        <f t="shared" si="19"/>
        <v>UC</v>
      </c>
      <c r="D148" s="2" t="str">
        <f t="shared" si="20"/>
        <v>UC</v>
      </c>
      <c r="F148" s="1" t="str">
        <f>IF(_xlfn.SINGLE('~10 Other Crossings'!TypeCL)="WC","",_xlfn.CONCAT(UPPER(_xlfn.SINGLE(Description)),IF(ISBLANK(_xlfn.SINGLE(CrossingIdentifierDescription)),""," ["&amp;_xlfn.SINGLE(CrossingIdentifierDescription)&amp;"]")," (",_xlfn.SINGLE(PXID),")"))</f>
        <v>TELUS U/G FIBRE OPTIC COMMUNICATIONS CABLE (U4142.2)</v>
      </c>
      <c r="G1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48" s="1" t="s">
        <v>6619</v>
      </c>
      <c r="N148" s="1">
        <v>1030479.71</v>
      </c>
      <c r="O148" s="1" t="s">
        <v>3028</v>
      </c>
      <c r="P148" s="1" t="s">
        <v>6618</v>
      </c>
      <c r="Q148" s="1" t="s">
        <v>6617</v>
      </c>
      <c r="R148" s="1" t="s">
        <v>3025</v>
      </c>
      <c r="S148" s="1" t="s">
        <v>3024</v>
      </c>
      <c r="T148" s="1" t="s">
        <v>3098</v>
      </c>
      <c r="U148" s="1" t="s">
        <v>3826</v>
      </c>
      <c r="V148" s="1" t="s">
        <v>4443</v>
      </c>
      <c r="W148" s="1" t="s">
        <v>3107</v>
      </c>
      <c r="Y148" s="1">
        <v>43537.012812499997</v>
      </c>
      <c r="Z148" s="1">
        <v>44645</v>
      </c>
      <c r="AA148" s="1">
        <v>401768</v>
      </c>
      <c r="AB148" s="1">
        <v>44648.866030092591</v>
      </c>
      <c r="AC148" s="1" t="s">
        <v>6616</v>
      </c>
      <c r="AD148" s="1" t="s">
        <v>3061</v>
      </c>
      <c r="AE148" s="1">
        <v>4142</v>
      </c>
      <c r="AF148" s="1">
        <v>2</v>
      </c>
      <c r="AH148" s="1" t="s">
        <v>3091</v>
      </c>
      <c r="AI148" s="1" t="s">
        <v>3092</v>
      </c>
      <c r="AJ148" s="1" t="s">
        <v>3091</v>
      </c>
      <c r="AK148" s="1" t="s">
        <v>3015</v>
      </c>
      <c r="AL148" s="1" t="s">
        <v>3014</v>
      </c>
      <c r="AM148" s="1" t="s">
        <v>3823</v>
      </c>
      <c r="AN148" s="1" t="s">
        <v>3012</v>
      </c>
      <c r="AS148" s="1" t="s">
        <v>3011</v>
      </c>
      <c r="AT148" s="1" t="s">
        <v>3011</v>
      </c>
      <c r="AX148" s="1" t="s">
        <v>6615</v>
      </c>
      <c r="AY148" s="1" t="s">
        <v>3088</v>
      </c>
      <c r="AZ148" s="1" t="s">
        <v>3010</v>
      </c>
      <c r="BA148" s="1">
        <v>622101.50932166004</v>
      </c>
      <c r="BB148" s="1">
        <v>5473917.4026123499</v>
      </c>
      <c r="BC148" s="1">
        <v>10</v>
      </c>
      <c r="BD148" s="1" t="s">
        <v>3087</v>
      </c>
      <c r="BE148" s="1">
        <v>1032.96</v>
      </c>
      <c r="BG148" s="1">
        <v>42331</v>
      </c>
      <c r="BN148" s="1" t="s">
        <v>3009</v>
      </c>
      <c r="BO148" s="1" t="s">
        <v>4849</v>
      </c>
      <c r="BP148" s="1" t="s">
        <v>6208</v>
      </c>
      <c r="BQ148" s="1" t="s">
        <v>6580</v>
      </c>
      <c r="BR148" s="1" t="s">
        <v>3086</v>
      </c>
      <c r="BS148" s="1" t="s">
        <v>6594</v>
      </c>
      <c r="BT148" s="1" t="s">
        <v>6585</v>
      </c>
      <c r="BV148" s="1" t="s">
        <v>3002</v>
      </c>
      <c r="BX148" s="1" t="s">
        <v>6592</v>
      </c>
      <c r="BY148" s="1" t="s">
        <v>3000</v>
      </c>
      <c r="CB148" s="1" t="s">
        <v>6591</v>
      </c>
      <c r="CC148" s="1" t="s">
        <v>6590</v>
      </c>
      <c r="CD148" s="1" t="s">
        <v>3040</v>
      </c>
      <c r="CO148" s="1" t="s">
        <v>2996</v>
      </c>
      <c r="CP148" s="1" t="s">
        <v>6614</v>
      </c>
      <c r="CW148" s="1" t="s">
        <v>6613</v>
      </c>
      <c r="CX148" s="1" t="s">
        <v>6612</v>
      </c>
      <c r="CY148" s="1" t="s">
        <v>6573</v>
      </c>
      <c r="CZ148" s="1" t="s">
        <v>2306</v>
      </c>
    </row>
    <row r="149" spans="1:104" x14ac:dyDescent="0.2">
      <c r="A149" s="1">
        <f t="shared" si="18"/>
        <v>1030481.76</v>
      </c>
      <c r="C149" s="1" t="str">
        <f t="shared" si="19"/>
        <v>OE</v>
      </c>
      <c r="D149" s="2" t="str">
        <f t="shared" si="20"/>
        <v>OE</v>
      </c>
      <c r="F149" s="1" t="str">
        <f>IF(_xlfn.SINGLE('~10 Other Crossings'!TypeCL)="WC","",_xlfn.CONCAT(UPPER(_xlfn.SINGLE(Description)),IF(ISBLANK(_xlfn.SINGLE(CrossingIdentifierDescription)),""," ["&amp;_xlfn.SINGLE(CrossingIdentifierDescription)&amp;"]")," (",_xlfn.SINGLE(PXID),")"))</f>
        <v>BC HYDRO O/H DISTRIBUTION [DISTRIBUTION] (U4139.1)</v>
      </c>
      <c r="G1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01-13283-M002-XH0322001 - Goalposts Required</v>
      </c>
      <c r="M149" s="1" t="s">
        <v>6611</v>
      </c>
      <c r="N149" s="1">
        <v>1030481.76</v>
      </c>
      <c r="O149" s="1" t="s">
        <v>3028</v>
      </c>
      <c r="P149" s="1" t="s">
        <v>6605</v>
      </c>
      <c r="Q149" s="1" t="s">
        <v>6604</v>
      </c>
      <c r="R149" s="1" t="s">
        <v>3025</v>
      </c>
      <c r="S149" s="1" t="s">
        <v>3024</v>
      </c>
      <c r="T149" s="1" t="s">
        <v>3098</v>
      </c>
      <c r="U149" s="1" t="s">
        <v>3097</v>
      </c>
      <c r="V149" s="1" t="s">
        <v>3096</v>
      </c>
      <c r="W149" s="1" t="s">
        <v>3095</v>
      </c>
      <c r="Y149" s="1">
        <v>43537.04824074074</v>
      </c>
      <c r="Z149" s="1">
        <v>44645</v>
      </c>
      <c r="AA149" s="1">
        <v>401768</v>
      </c>
      <c r="AB149" s="1">
        <v>44648.866030092591</v>
      </c>
      <c r="AC149" s="1" t="s">
        <v>6610</v>
      </c>
      <c r="AD149" s="1" t="s">
        <v>3061</v>
      </c>
      <c r="AE149" s="1">
        <v>4139</v>
      </c>
      <c r="AF149" s="1">
        <v>1</v>
      </c>
      <c r="AG149" s="1" t="s">
        <v>3093</v>
      </c>
      <c r="AH149" s="1" t="s">
        <v>3091</v>
      </c>
      <c r="AI149" s="1" t="s">
        <v>3092</v>
      </c>
      <c r="AJ149" s="1" t="s">
        <v>3091</v>
      </c>
      <c r="AK149" s="1" t="s">
        <v>3015</v>
      </c>
      <c r="AL149" s="1" t="s">
        <v>3014</v>
      </c>
      <c r="AM149" s="1" t="s">
        <v>3090</v>
      </c>
      <c r="AS149" s="1" t="s">
        <v>3011</v>
      </c>
      <c r="AT149" s="1" t="s">
        <v>1022</v>
      </c>
      <c r="AX149" s="1" t="s">
        <v>6609</v>
      </c>
      <c r="AY149" s="1" t="s">
        <v>3088</v>
      </c>
      <c r="AZ149" s="1" t="s">
        <v>3010</v>
      </c>
      <c r="BA149" s="1">
        <v>622099.80999890005</v>
      </c>
      <c r="BB149" s="1">
        <v>5473916.2600479098</v>
      </c>
      <c r="BC149" s="1">
        <v>10</v>
      </c>
      <c r="BD149" s="1" t="s">
        <v>3087</v>
      </c>
      <c r="BE149" s="1">
        <v>1032.92</v>
      </c>
      <c r="BG149" s="1">
        <v>42332</v>
      </c>
      <c r="BN149" s="1" t="s">
        <v>3009</v>
      </c>
      <c r="BO149" s="1" t="s">
        <v>4849</v>
      </c>
      <c r="BP149" s="1" t="s">
        <v>6208</v>
      </c>
      <c r="BQ149" s="1" t="s">
        <v>6580</v>
      </c>
      <c r="BR149" s="1" t="s">
        <v>3086</v>
      </c>
      <c r="BS149" s="1" t="s">
        <v>6594</v>
      </c>
      <c r="BT149" s="1" t="s">
        <v>6593</v>
      </c>
      <c r="BV149" s="1" t="s">
        <v>3002</v>
      </c>
      <c r="BX149" s="1" t="s">
        <v>6592</v>
      </c>
      <c r="BY149" s="1" t="s">
        <v>3000</v>
      </c>
      <c r="CB149" s="1" t="s">
        <v>6591</v>
      </c>
      <c r="CC149" s="1" t="s">
        <v>6590</v>
      </c>
      <c r="CD149" s="1" t="s">
        <v>3040</v>
      </c>
      <c r="CO149" s="1" t="s">
        <v>2996</v>
      </c>
      <c r="CP149" s="1" t="s">
        <v>6608</v>
      </c>
      <c r="CW149" s="1" t="s">
        <v>6607</v>
      </c>
      <c r="CX149" s="1" t="s">
        <v>6600</v>
      </c>
      <c r="CY149" s="1" t="s">
        <v>6586</v>
      </c>
      <c r="CZ149" s="1" t="s">
        <v>2304</v>
      </c>
    </row>
    <row r="150" spans="1:104" x14ac:dyDescent="0.2">
      <c r="A150" s="1">
        <f t="shared" si="18"/>
        <v>1030481.76</v>
      </c>
      <c r="C150" s="1" t="str">
        <f t="shared" si="19"/>
        <v>OC</v>
      </c>
      <c r="D150" s="2" t="str">
        <f t="shared" si="20"/>
        <v>OC</v>
      </c>
      <c r="F150" s="1" t="str">
        <f>IF(_xlfn.SINGLE('~10 Other Crossings'!TypeCL)="WC","",_xlfn.CONCAT(UPPER(_xlfn.SINGLE(Description)),IF(ISBLANK(_xlfn.SINGLE(CrossingIdentifierDescription)),""," ["&amp;_xlfn.SINGLE(CrossingIdentifierDescription)&amp;"]")," (",_xlfn.SINGLE(PXID),")"))</f>
        <v>TELUS O/H COMMUNICATIONS CABLE [O/H COMMUNICATIONS CABLE] (U4581.0)</v>
      </c>
      <c r="G1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01-13283-M002-XH0322001 - Goalposts Required</v>
      </c>
      <c r="M150" s="1" t="s">
        <v>6606</v>
      </c>
      <c r="N150" s="1">
        <v>1030481.76</v>
      </c>
      <c r="O150" s="1" t="s">
        <v>3028</v>
      </c>
      <c r="P150" s="1" t="s">
        <v>6605</v>
      </c>
      <c r="Q150" s="1" t="s">
        <v>6604</v>
      </c>
      <c r="R150" s="1" t="s">
        <v>3025</v>
      </c>
      <c r="S150" s="1" t="s">
        <v>3024</v>
      </c>
      <c r="T150" s="1" t="s">
        <v>3098</v>
      </c>
      <c r="U150" s="1" t="s">
        <v>3109</v>
      </c>
      <c r="V150" s="1" t="s">
        <v>3108</v>
      </c>
      <c r="W150" s="1" t="s">
        <v>3107</v>
      </c>
      <c r="Y150" s="1">
        <v>43537.050497685188</v>
      </c>
      <c r="Z150" s="1">
        <v>44645</v>
      </c>
      <c r="AA150" s="1">
        <v>401768</v>
      </c>
      <c r="AB150" s="1">
        <v>44648.866030092591</v>
      </c>
      <c r="AC150" s="1" t="s">
        <v>6603</v>
      </c>
      <c r="AD150" s="1" t="s">
        <v>3061</v>
      </c>
      <c r="AE150" s="1">
        <v>4581</v>
      </c>
      <c r="AF150" s="1">
        <v>0</v>
      </c>
      <c r="AG150" s="1" t="s">
        <v>3105</v>
      </c>
      <c r="AH150" s="1" t="s">
        <v>3091</v>
      </c>
      <c r="AI150" s="1" t="s">
        <v>3092</v>
      </c>
      <c r="AJ150" s="1" t="s">
        <v>3091</v>
      </c>
      <c r="AK150" s="1" t="s">
        <v>3015</v>
      </c>
      <c r="AL150" s="1" t="s">
        <v>3014</v>
      </c>
      <c r="AM150" s="1" t="s">
        <v>3104</v>
      </c>
      <c r="AS150" s="1" t="s">
        <v>3011</v>
      </c>
      <c r="AT150" s="1" t="s">
        <v>1022</v>
      </c>
      <c r="AY150" s="1" t="s">
        <v>3088</v>
      </c>
      <c r="AZ150" s="1" t="s">
        <v>3010</v>
      </c>
      <c r="BA150" s="1">
        <v>622099.80999890005</v>
      </c>
      <c r="BB150" s="1">
        <v>5473916.2600479098</v>
      </c>
      <c r="BC150" s="1">
        <v>10</v>
      </c>
      <c r="BG150" s="1">
        <v>42332</v>
      </c>
      <c r="BN150" s="1" t="s">
        <v>3009</v>
      </c>
      <c r="BO150" s="1" t="s">
        <v>4849</v>
      </c>
      <c r="BP150" s="1" t="s">
        <v>6208</v>
      </c>
      <c r="BQ150" s="1" t="s">
        <v>6580</v>
      </c>
      <c r="BR150" s="1" t="s">
        <v>3086</v>
      </c>
      <c r="BS150" s="1" t="s">
        <v>6594</v>
      </c>
      <c r="BT150" s="1" t="s">
        <v>6593</v>
      </c>
      <c r="BV150" s="1" t="s">
        <v>3002</v>
      </c>
      <c r="BX150" s="1" t="s">
        <v>6592</v>
      </c>
      <c r="BY150" s="1" t="s">
        <v>3000</v>
      </c>
      <c r="CB150" s="1" t="s">
        <v>6591</v>
      </c>
      <c r="CC150" s="1" t="s">
        <v>6590</v>
      </c>
      <c r="CD150" s="1" t="s">
        <v>3040</v>
      </c>
      <c r="CO150" s="1" t="s">
        <v>2996</v>
      </c>
      <c r="CP150" s="1" t="s">
        <v>6602</v>
      </c>
      <c r="CW150" s="1" t="s">
        <v>6601</v>
      </c>
      <c r="CX150" s="1" t="s">
        <v>6600</v>
      </c>
      <c r="CY150" s="1" t="s">
        <v>6586</v>
      </c>
      <c r="CZ150" s="1" t="s">
        <v>6584</v>
      </c>
    </row>
    <row r="151" spans="1:104" x14ac:dyDescent="0.2">
      <c r="A151" s="1">
        <f t="shared" si="18"/>
        <v>1030489.92</v>
      </c>
      <c r="C151" s="1" t="str">
        <f t="shared" si="19"/>
        <v>OL</v>
      </c>
      <c r="D151" s="2" t="str">
        <f t="shared" si="20"/>
        <v>OL</v>
      </c>
      <c r="F151" s="1" t="str">
        <f>IF(_xlfn.SINGLE('~10 Other Crossings'!TypeCL)="WC","",_xlfn.CONCAT(UPPER(_xlfn.SINGLE(Description)),IF(ISBLANK(_xlfn.SINGLE(CrossingIdentifierDescription)),""," ["&amp;_xlfn.SINGLE(CrossingIdentifierDescription)&amp;"]")," (",_xlfn.SINGLE(PXID),")"))</f>
        <v>TRANS MOUNTAIN PIPELINE CO. LTD. BURIED PIPE [CRUDE OIL PIPELINE] (P3570.1)</v>
      </c>
      <c r="G1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01-13283-M002-XH0322001</v>
      </c>
      <c r="M151" s="1" t="s">
        <v>6599</v>
      </c>
      <c r="N151" s="1">
        <v>1030489.92</v>
      </c>
      <c r="O151" s="1" t="s">
        <v>3028</v>
      </c>
      <c r="P151" s="1" t="s">
        <v>6598</v>
      </c>
      <c r="Q151" s="1" t="s">
        <v>6597</v>
      </c>
      <c r="R151" s="1" t="s">
        <v>3025</v>
      </c>
      <c r="S151" s="1" t="s">
        <v>3024</v>
      </c>
      <c r="T151" s="1" t="s">
        <v>3098</v>
      </c>
      <c r="U151" s="1" t="s">
        <v>3022</v>
      </c>
      <c r="V151" s="1" t="s">
        <v>3624</v>
      </c>
      <c r="W151" s="1" t="s">
        <v>3020</v>
      </c>
      <c r="Y151" s="1">
        <v>43536.14471064815</v>
      </c>
      <c r="Z151" s="1">
        <v>44645</v>
      </c>
      <c r="AA151" s="1">
        <v>401768</v>
      </c>
      <c r="AB151" s="1">
        <v>44648.866030092591</v>
      </c>
      <c r="AC151" s="1" t="s">
        <v>6596</v>
      </c>
      <c r="AD151" s="1" t="s">
        <v>3018</v>
      </c>
      <c r="AE151" s="1">
        <v>3570</v>
      </c>
      <c r="AF151" s="1">
        <v>1</v>
      </c>
      <c r="AG151" s="1" t="s">
        <v>3622</v>
      </c>
      <c r="AH151" s="1" t="s">
        <v>3091</v>
      </c>
      <c r="AI151" s="1" t="s">
        <v>3092</v>
      </c>
      <c r="AJ151" s="1" t="s">
        <v>3091</v>
      </c>
      <c r="AK151" s="1" t="s">
        <v>3015</v>
      </c>
      <c r="AL151" s="1" t="s">
        <v>3014</v>
      </c>
      <c r="AM151" s="1" t="s">
        <v>3013</v>
      </c>
      <c r="AN151" s="1" t="s">
        <v>3012</v>
      </c>
      <c r="AS151" s="1" t="s">
        <v>3011</v>
      </c>
      <c r="AT151" s="1" t="s">
        <v>3011</v>
      </c>
      <c r="AX151" s="1" t="s">
        <v>6595</v>
      </c>
      <c r="AY151" s="1" t="s">
        <v>3088</v>
      </c>
      <c r="AZ151" s="1" t="s">
        <v>3010</v>
      </c>
      <c r="BA151" s="1">
        <v>622093.0600236</v>
      </c>
      <c r="BB151" s="1">
        <v>5473911.6799517404</v>
      </c>
      <c r="BC151" s="1">
        <v>10</v>
      </c>
      <c r="BD151" s="1" t="s">
        <v>3087</v>
      </c>
      <c r="BE151" s="1">
        <v>1032.72</v>
      </c>
      <c r="BG151" s="1">
        <v>42331</v>
      </c>
      <c r="BN151" s="1" t="s">
        <v>3009</v>
      </c>
      <c r="BO151" s="1" t="s">
        <v>4849</v>
      </c>
      <c r="BP151" s="1" t="s">
        <v>6208</v>
      </c>
      <c r="BQ151" s="1" t="s">
        <v>6580</v>
      </c>
      <c r="BR151" s="1" t="s">
        <v>3086</v>
      </c>
      <c r="BS151" s="1" t="s">
        <v>6594</v>
      </c>
      <c r="BT151" s="1" t="s">
        <v>6593</v>
      </c>
      <c r="BV151" s="1" t="s">
        <v>3002</v>
      </c>
      <c r="BX151" s="1" t="s">
        <v>6592</v>
      </c>
      <c r="BY151" s="1" t="s">
        <v>3000</v>
      </c>
      <c r="CB151" s="1" t="s">
        <v>6591</v>
      </c>
      <c r="CC151" s="1" t="s">
        <v>6590</v>
      </c>
      <c r="CD151" s="1" t="s">
        <v>3040</v>
      </c>
      <c r="CO151" s="1" t="s">
        <v>2996</v>
      </c>
      <c r="CP151" s="1" t="s">
        <v>6589</v>
      </c>
      <c r="CW151" s="1" t="s">
        <v>6588</v>
      </c>
      <c r="CX151" s="1" t="s">
        <v>6587</v>
      </c>
      <c r="CY151" s="1" t="s">
        <v>6586</v>
      </c>
      <c r="CZ151" s="1" t="s">
        <v>2300</v>
      </c>
    </row>
    <row r="152" spans="1:104" x14ac:dyDescent="0.2">
      <c r="A152" s="1">
        <f t="shared" si="18"/>
        <v>1030862.01</v>
      </c>
      <c r="C152" s="1" t="str">
        <f t="shared" si="19"/>
        <v>OL</v>
      </c>
      <c r="D152" s="2" t="str">
        <f t="shared" si="20"/>
        <v>OL</v>
      </c>
      <c r="F152" s="1" t="str">
        <f>IF(_xlfn.SINGLE('~10 Other Crossings'!TypeCL)="WC","",_xlfn.CONCAT(UPPER(_xlfn.SINGLE(Description)),IF(ISBLANK(_xlfn.SINGLE(CrossingIdentifierDescription)),""," ["&amp;_xlfn.SINGLE(CrossingIdentifierDescription)&amp;"]")," (",_xlfn.SINGLE(PXID),")"))</f>
        <v>TRANS MOUNTAIN PIPELINE CO. LTD. BURIED PIPE [CRUDE OIL PIPELINE] (P3571.1)</v>
      </c>
      <c r="G1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52" s="1" t="s">
        <v>6584</v>
      </c>
      <c r="N152" s="1">
        <v>1030862.01</v>
      </c>
      <c r="O152" s="1" t="s">
        <v>3028</v>
      </c>
      <c r="P152" s="1" t="s">
        <v>6583</v>
      </c>
      <c r="Q152" s="1" t="s">
        <v>5830</v>
      </c>
      <c r="R152" s="1" t="s">
        <v>3025</v>
      </c>
      <c r="S152" s="1" t="s">
        <v>3024</v>
      </c>
      <c r="T152" s="1" t="s">
        <v>3098</v>
      </c>
      <c r="U152" s="1" t="s">
        <v>3022</v>
      </c>
      <c r="V152" s="1" t="s">
        <v>3624</v>
      </c>
      <c r="W152" s="1" t="s">
        <v>3020</v>
      </c>
      <c r="Y152" s="1">
        <v>42471.8362037037</v>
      </c>
      <c r="Z152" s="1">
        <v>44645</v>
      </c>
      <c r="AA152" s="1">
        <v>401768</v>
      </c>
      <c r="AB152" s="1">
        <v>44655.881215277775</v>
      </c>
      <c r="AC152" s="1" t="s">
        <v>6582</v>
      </c>
      <c r="AD152" s="1" t="s">
        <v>3018</v>
      </c>
      <c r="AE152" s="1">
        <v>3571</v>
      </c>
      <c r="AF152" s="1">
        <v>1</v>
      </c>
      <c r="AG152" s="1" t="s">
        <v>3622</v>
      </c>
      <c r="AH152" s="1" t="s">
        <v>3091</v>
      </c>
      <c r="AI152" s="1" t="s">
        <v>3016</v>
      </c>
      <c r="AJ152" s="1" t="s">
        <v>3091</v>
      </c>
      <c r="AK152" s="1" t="s">
        <v>3015</v>
      </c>
      <c r="AL152" s="1" t="s">
        <v>3014</v>
      </c>
      <c r="AM152" s="1" t="s">
        <v>3013</v>
      </c>
      <c r="AN152" s="1" t="s">
        <v>3012</v>
      </c>
      <c r="AS152" s="1" t="s">
        <v>3011</v>
      </c>
      <c r="AT152" s="1" t="s">
        <v>3011</v>
      </c>
      <c r="AX152" s="1" t="s">
        <v>6581</v>
      </c>
      <c r="AY152" s="1" t="s">
        <v>3000</v>
      </c>
      <c r="AZ152" s="1" t="s">
        <v>3010</v>
      </c>
      <c r="BA152" s="1">
        <v>622147.37579003</v>
      </c>
      <c r="BB152" s="1">
        <v>5473564.3104122002</v>
      </c>
      <c r="BC152" s="1">
        <v>10</v>
      </c>
      <c r="BD152" s="1" t="s">
        <v>3087</v>
      </c>
      <c r="BE152" s="1">
        <v>1033.3499999999999</v>
      </c>
      <c r="BG152" s="1">
        <v>42245</v>
      </c>
      <c r="BN152" s="1" t="s">
        <v>3009</v>
      </c>
      <c r="BO152" s="1" t="s">
        <v>4849</v>
      </c>
      <c r="BP152" s="1" t="s">
        <v>6208</v>
      </c>
      <c r="BQ152" s="1" t="s">
        <v>6580</v>
      </c>
      <c r="BR152" s="1" t="s">
        <v>3005</v>
      </c>
      <c r="BS152" s="1" t="s">
        <v>6579</v>
      </c>
      <c r="BT152" s="1" t="s">
        <v>6578</v>
      </c>
      <c r="BV152" s="1" t="s">
        <v>3002</v>
      </c>
      <c r="BW152" s="1" t="s">
        <v>1505</v>
      </c>
      <c r="BX152" s="1" t="s">
        <v>3001</v>
      </c>
      <c r="BY152" s="1" t="s">
        <v>3000</v>
      </c>
      <c r="CB152" s="1" t="s">
        <v>2999</v>
      </c>
      <c r="CC152" s="1" t="s">
        <v>2998</v>
      </c>
      <c r="CD152" s="1" t="s">
        <v>2997</v>
      </c>
      <c r="CO152" s="1" t="s">
        <v>2996</v>
      </c>
      <c r="CP152" s="1" t="s">
        <v>6577</v>
      </c>
      <c r="CW152" s="1" t="s">
        <v>6576</v>
      </c>
      <c r="CX152" s="1" t="s">
        <v>6575</v>
      </c>
      <c r="CY152" s="1" t="s">
        <v>6573</v>
      </c>
      <c r="CZ152" s="1" t="s">
        <v>6574</v>
      </c>
    </row>
    <row r="153" spans="1:104" x14ac:dyDescent="0.2">
      <c r="A153" s="1">
        <f t="shared" si="18"/>
        <v>1032160.64</v>
      </c>
      <c r="C153" s="1" t="str">
        <f t="shared" si="19"/>
        <v>OE</v>
      </c>
      <c r="D153" s="2" t="str">
        <f t="shared" si="20"/>
        <v>OE</v>
      </c>
      <c r="F153" s="1" t="str">
        <f>IF(_xlfn.SINGLE('~10 Other Crossings'!TypeCL)="WC","",_xlfn.CONCAT(UPPER(_xlfn.SINGLE(Description)),IF(ISBLANK(_xlfn.SINGLE(CrossingIdentifierDescription)),""," ["&amp;_xlfn.SINGLE(CrossingIdentifierDescription)&amp;"]")," (",_xlfn.SINGLE(PXID),")"))</f>
        <v>BC HYDRO O/H DISTRIBUTION [DISTRIBUTION] (U4394.0)</v>
      </c>
      <c r="G1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3" s="1" t="s">
        <v>6572</v>
      </c>
      <c r="N153" s="1">
        <v>1032160.64</v>
      </c>
      <c r="O153" s="1" t="s">
        <v>3028</v>
      </c>
      <c r="P153" s="1" t="s">
        <v>3537</v>
      </c>
      <c r="Q153" s="1" t="s">
        <v>3536</v>
      </c>
      <c r="R153" s="1" t="s">
        <v>3025</v>
      </c>
      <c r="S153" s="1" t="s">
        <v>3024</v>
      </c>
      <c r="T153" s="1" t="s">
        <v>3098</v>
      </c>
      <c r="U153" s="1" t="s">
        <v>3097</v>
      </c>
      <c r="V153" s="1" t="s">
        <v>3096</v>
      </c>
      <c r="W153" s="1" t="s">
        <v>3095</v>
      </c>
      <c r="Y153" s="1">
        <v>42333.896273148152</v>
      </c>
      <c r="Z153" s="1">
        <v>44645</v>
      </c>
      <c r="AA153" s="1">
        <v>401768</v>
      </c>
      <c r="AB153" s="1">
        <v>44648.866018518522</v>
      </c>
      <c r="AC153" s="1" t="s">
        <v>6571</v>
      </c>
      <c r="AD153" s="1" t="s">
        <v>3061</v>
      </c>
      <c r="AE153" s="1">
        <v>4394</v>
      </c>
      <c r="AF153" s="1">
        <v>0</v>
      </c>
      <c r="AG153" s="1" t="s">
        <v>3093</v>
      </c>
      <c r="AH153" s="1" t="s">
        <v>3091</v>
      </c>
      <c r="AI153" s="1" t="s">
        <v>3016</v>
      </c>
      <c r="AJ153" s="1" t="s">
        <v>3091</v>
      </c>
      <c r="AK153" s="1" t="s">
        <v>3015</v>
      </c>
      <c r="AL153" s="1" t="s">
        <v>3014</v>
      </c>
      <c r="AM153" s="1" t="s">
        <v>3090</v>
      </c>
      <c r="AS153" s="1" t="s">
        <v>3011</v>
      </c>
      <c r="AT153" s="1" t="s">
        <v>1022</v>
      </c>
      <c r="AX153" s="1" t="s">
        <v>6570</v>
      </c>
      <c r="AY153" s="1" t="s">
        <v>3000</v>
      </c>
      <c r="AZ153" s="1" t="s">
        <v>3010</v>
      </c>
      <c r="BA153" s="1">
        <v>621933.38303098001</v>
      </c>
      <c r="BB153" s="1">
        <v>5472326.7569348598</v>
      </c>
      <c r="BC153" s="1">
        <v>10</v>
      </c>
      <c r="BG153" s="1">
        <v>42650</v>
      </c>
      <c r="BN153" s="1" t="s">
        <v>3009</v>
      </c>
      <c r="BO153" s="1" t="s">
        <v>4849</v>
      </c>
      <c r="BP153" s="1" t="s">
        <v>6208</v>
      </c>
      <c r="BQ153" s="1" t="s">
        <v>3360</v>
      </c>
      <c r="BR153" s="1" t="s">
        <v>3086</v>
      </c>
      <c r="BS153" s="1" t="s">
        <v>6534</v>
      </c>
      <c r="BT153" s="1" t="s">
        <v>6533</v>
      </c>
      <c r="BV153" s="1" t="s">
        <v>3002</v>
      </c>
      <c r="BW153" s="1" t="s">
        <v>1022</v>
      </c>
      <c r="BX153" s="1" t="s">
        <v>3199</v>
      </c>
      <c r="BY153" s="1" t="s">
        <v>3000</v>
      </c>
      <c r="CB153" s="1" t="s">
        <v>3198</v>
      </c>
      <c r="CC153" s="1" t="s">
        <v>3197</v>
      </c>
      <c r="CD153" s="1" t="s">
        <v>3040</v>
      </c>
      <c r="CO153" s="1" t="s">
        <v>2996</v>
      </c>
      <c r="CP153" s="1" t="s">
        <v>6569</v>
      </c>
      <c r="CW153" s="1" t="s">
        <v>6540</v>
      </c>
      <c r="CX153" s="1" t="s">
        <v>6565</v>
      </c>
      <c r="CY153" s="1" t="s">
        <v>6434</v>
      </c>
      <c r="CZ153" s="1" t="s">
        <v>6538</v>
      </c>
    </row>
    <row r="154" spans="1:104" x14ac:dyDescent="0.2">
      <c r="A154" s="1">
        <f t="shared" si="18"/>
        <v>1032160.64</v>
      </c>
      <c r="C154" s="1" t="str">
        <f t="shared" si="19"/>
        <v>OC</v>
      </c>
      <c r="D154" s="2" t="str">
        <f t="shared" si="20"/>
        <v>OC</v>
      </c>
      <c r="F154" s="1" t="str">
        <f>IF(_xlfn.SINGLE('~10 Other Crossings'!TypeCL)="WC","",_xlfn.CONCAT(UPPER(_xlfn.SINGLE(Description)),IF(ISBLANK(_xlfn.SINGLE(CrossingIdentifierDescription)),""," ["&amp;_xlfn.SINGLE(CrossingIdentifierDescription)&amp;"]")," (",_xlfn.SINGLE(PXID),")"))</f>
        <v>TELUS O/H COMMUNICATIONS CABLE [O/H COMMUNICATION CABLE] (U5333.0)</v>
      </c>
      <c r="G1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4" s="1" t="s">
        <v>6568</v>
      </c>
      <c r="N154" s="1">
        <v>1032160.64</v>
      </c>
      <c r="O154" s="1" t="s">
        <v>3028</v>
      </c>
      <c r="P154" s="1" t="s">
        <v>4192</v>
      </c>
      <c r="Q154" s="1" t="s">
        <v>4191</v>
      </c>
      <c r="R154" s="1" t="s">
        <v>3025</v>
      </c>
      <c r="S154" s="1" t="s">
        <v>3024</v>
      </c>
      <c r="T154" s="1" t="s">
        <v>3098</v>
      </c>
      <c r="U154" s="1" t="s">
        <v>3109</v>
      </c>
      <c r="V154" s="1" t="s">
        <v>3108</v>
      </c>
      <c r="W154" s="1" t="s">
        <v>3107</v>
      </c>
      <c r="Y154" s="1">
        <v>43195.712858796294</v>
      </c>
      <c r="Z154" s="1">
        <v>44645</v>
      </c>
      <c r="AA154" s="1">
        <v>401768</v>
      </c>
      <c r="AB154" s="1">
        <v>44648.866030092591</v>
      </c>
      <c r="AC154" s="1" t="s">
        <v>6567</v>
      </c>
      <c r="AD154" s="1" t="s">
        <v>3061</v>
      </c>
      <c r="AE154" s="1">
        <v>5333</v>
      </c>
      <c r="AF154" s="1">
        <v>0</v>
      </c>
      <c r="AG154" s="1" t="s">
        <v>3109</v>
      </c>
      <c r="AH154" s="1" t="s">
        <v>3091</v>
      </c>
      <c r="AI154" s="1" t="s">
        <v>3016</v>
      </c>
      <c r="AJ154" s="1" t="s">
        <v>3091</v>
      </c>
      <c r="AK154" s="1" t="s">
        <v>3015</v>
      </c>
      <c r="AL154" s="1" t="s">
        <v>3014</v>
      </c>
      <c r="AM154" s="1" t="s">
        <v>3104</v>
      </c>
      <c r="AS154" s="1" t="s">
        <v>3011</v>
      </c>
      <c r="AT154" s="1" t="s">
        <v>1022</v>
      </c>
      <c r="AY154" s="1" t="s">
        <v>3000</v>
      </c>
      <c r="AZ154" s="1" t="s">
        <v>3010</v>
      </c>
      <c r="BA154" s="1">
        <v>621933.38303098001</v>
      </c>
      <c r="BB154" s="1">
        <v>5472326.7569348598</v>
      </c>
      <c r="BC154" s="1">
        <v>10</v>
      </c>
      <c r="BN154" s="1" t="s">
        <v>3009</v>
      </c>
      <c r="BO154" s="1" t="s">
        <v>4849</v>
      </c>
      <c r="BP154" s="1" t="s">
        <v>6208</v>
      </c>
      <c r="BQ154" s="1" t="s">
        <v>3360</v>
      </c>
      <c r="BR154" s="1" t="s">
        <v>3086</v>
      </c>
      <c r="BS154" s="1" t="s">
        <v>6534</v>
      </c>
      <c r="BT154" s="1" t="s">
        <v>6533</v>
      </c>
      <c r="BV154" s="1" t="s">
        <v>3002</v>
      </c>
      <c r="BW154" s="1" t="s">
        <v>1022</v>
      </c>
      <c r="BX154" s="1" t="s">
        <v>3199</v>
      </c>
      <c r="BY154" s="1" t="s">
        <v>3000</v>
      </c>
      <c r="CB154" s="1" t="s">
        <v>3198</v>
      </c>
      <c r="CC154" s="1" t="s">
        <v>3197</v>
      </c>
      <c r="CD154" s="1" t="s">
        <v>3040</v>
      </c>
      <c r="CO154" s="1" t="s">
        <v>2996</v>
      </c>
      <c r="CP154" s="1" t="s">
        <v>6566</v>
      </c>
      <c r="CX154" s="1" t="s">
        <v>6565</v>
      </c>
      <c r="CY154" s="1" t="s">
        <v>6434</v>
      </c>
      <c r="CZ154" s="1" t="s">
        <v>6529</v>
      </c>
    </row>
    <row r="155" spans="1:104" x14ac:dyDescent="0.2">
      <c r="A155" s="1">
        <f t="shared" si="18"/>
        <v>1032184.07</v>
      </c>
      <c r="C155" s="1" t="str">
        <f t="shared" si="19"/>
        <v>RD</v>
      </c>
      <c r="D155" s="2" t="str">
        <f t="shared" si="20"/>
        <v>RD</v>
      </c>
      <c r="F155" s="1" t="str">
        <f>IF(_xlfn.SINGLE('~10 Other Crossings'!TypeCL)="WC","",_xlfn.CONCAT(UPPER(_xlfn.SINGLE(Description)),IF(ISBLANK(_xlfn.SINGLE(CrossingIdentifierDescription)),""," ["&amp;_xlfn.SINGLE(CrossingIdentifierDescription)&amp;"]")," (",_xlfn.SINGLE(PXID),")"))</f>
        <v>ROAD (T4076.1)</v>
      </c>
      <c r="G1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55" s="1" t="s">
        <v>6564</v>
      </c>
      <c r="N155" s="1">
        <v>1032184.07</v>
      </c>
      <c r="O155" s="1" t="s">
        <v>3028</v>
      </c>
      <c r="P155" s="1" t="s">
        <v>3635</v>
      </c>
      <c r="Q155" s="1" t="s">
        <v>3634</v>
      </c>
      <c r="R155" s="1" t="s">
        <v>3025</v>
      </c>
      <c r="S155" s="1" t="s">
        <v>3024</v>
      </c>
      <c r="T155" s="1" t="s">
        <v>3098</v>
      </c>
      <c r="U155" s="1" t="s">
        <v>3045</v>
      </c>
      <c r="V155" s="1" t="s">
        <v>3045</v>
      </c>
      <c r="W155" s="1" t="s">
        <v>4511</v>
      </c>
      <c r="Y155" s="1">
        <v>42165.883981481478</v>
      </c>
      <c r="Z155" s="1">
        <v>44645</v>
      </c>
      <c r="AA155" s="1">
        <v>401768</v>
      </c>
      <c r="AB155" s="1">
        <v>44648.866018518522</v>
      </c>
      <c r="AC155" s="1" t="s">
        <v>6563</v>
      </c>
      <c r="AD155" s="1" t="s">
        <v>3046</v>
      </c>
      <c r="AE155" s="1">
        <v>4076</v>
      </c>
      <c r="AF155" s="1">
        <v>1</v>
      </c>
      <c r="AH155" s="1" t="s">
        <v>3091</v>
      </c>
      <c r="AI155" s="1" t="s">
        <v>3016</v>
      </c>
      <c r="AJ155" s="1" t="s">
        <v>3091</v>
      </c>
      <c r="AK155" s="1" t="s">
        <v>3044</v>
      </c>
      <c r="AL155" s="1" t="s">
        <v>3014</v>
      </c>
      <c r="AM155" s="1" t="s">
        <v>737</v>
      </c>
      <c r="AX155" s="1" t="s">
        <v>6562</v>
      </c>
      <c r="AY155" s="1" t="s">
        <v>3000</v>
      </c>
      <c r="AZ155" s="1" t="s">
        <v>3010</v>
      </c>
      <c r="BA155" s="1">
        <v>621936.60893741006</v>
      </c>
      <c r="BB155" s="1">
        <v>5472303.5517298495</v>
      </c>
      <c r="BC155" s="1">
        <v>10</v>
      </c>
      <c r="BD155" s="1" t="s">
        <v>3087</v>
      </c>
      <c r="BE155" s="1">
        <v>1034.6400000000001</v>
      </c>
      <c r="BG155" s="1">
        <v>42273</v>
      </c>
      <c r="BN155" s="1" t="s">
        <v>3009</v>
      </c>
      <c r="BO155" s="1" t="s">
        <v>4849</v>
      </c>
      <c r="BP155" s="1" t="s">
        <v>6208</v>
      </c>
      <c r="BQ155" s="1" t="s">
        <v>3360</v>
      </c>
      <c r="BR155" s="1" t="s">
        <v>3086</v>
      </c>
      <c r="BS155" s="1" t="s">
        <v>6534</v>
      </c>
      <c r="BT155" s="1" t="s">
        <v>6533</v>
      </c>
      <c r="BV155" s="1" t="s">
        <v>3002</v>
      </c>
      <c r="BW155" s="1" t="s">
        <v>4647</v>
      </c>
      <c r="BX155" s="1" t="s">
        <v>3311</v>
      </c>
      <c r="BY155" s="1" t="s">
        <v>3000</v>
      </c>
      <c r="CB155" s="1" t="s">
        <v>3292</v>
      </c>
      <c r="CC155" s="1" t="s">
        <v>3291</v>
      </c>
      <c r="CD155" s="1" t="s">
        <v>3055</v>
      </c>
      <c r="CO155" s="1" t="s">
        <v>2996</v>
      </c>
      <c r="CP155" s="1" t="s">
        <v>6561</v>
      </c>
      <c r="CW155" s="1" t="s">
        <v>6548</v>
      </c>
      <c r="CX155" s="1" t="s">
        <v>6560</v>
      </c>
      <c r="CY155" s="1" t="s">
        <v>6434</v>
      </c>
      <c r="CZ155" s="1" t="s">
        <v>6521</v>
      </c>
    </row>
    <row r="156" spans="1:104" x14ac:dyDescent="0.2">
      <c r="A156" s="1">
        <f t="shared" si="18"/>
        <v>1032269.64</v>
      </c>
      <c r="C156" s="1" t="str">
        <f t="shared" si="19"/>
        <v>OE</v>
      </c>
      <c r="D156" s="2" t="str">
        <f t="shared" si="20"/>
        <v>OE</v>
      </c>
      <c r="F156" s="1" t="str">
        <f>IF(_xlfn.SINGLE('~10 Other Crossings'!TypeCL)="WC","",_xlfn.CONCAT(UPPER(_xlfn.SINGLE(Description)),IF(ISBLANK(_xlfn.SINGLE(CrossingIdentifierDescription)),""," ["&amp;_xlfn.SINGLE(CrossingIdentifierDescription)&amp;"]")," (",_xlfn.SINGLE(PXID),")"))</f>
        <v>BC HYDRO O/H DISTRIBUTION [DISTRIBUTION] (U4395.0)</v>
      </c>
      <c r="G1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6" s="1" t="s">
        <v>6559</v>
      </c>
      <c r="N156" s="1">
        <v>1032269.64</v>
      </c>
      <c r="O156" s="1" t="s">
        <v>3028</v>
      </c>
      <c r="P156" s="1" t="s">
        <v>3256</v>
      </c>
      <c r="Q156" s="1" t="s">
        <v>6558</v>
      </c>
      <c r="R156" s="1" t="s">
        <v>3025</v>
      </c>
      <c r="S156" s="1" t="s">
        <v>3024</v>
      </c>
      <c r="T156" s="1" t="s">
        <v>3098</v>
      </c>
      <c r="U156" s="1" t="s">
        <v>3097</v>
      </c>
      <c r="V156" s="1" t="s">
        <v>3096</v>
      </c>
      <c r="W156" s="1" t="s">
        <v>3095</v>
      </c>
      <c r="Y156" s="1">
        <v>42333.896273148152</v>
      </c>
      <c r="Z156" s="1">
        <v>44645</v>
      </c>
      <c r="AA156" s="1">
        <v>401768</v>
      </c>
      <c r="AB156" s="1">
        <v>44648.866018518522</v>
      </c>
      <c r="AC156" s="1" t="s">
        <v>6557</v>
      </c>
      <c r="AD156" s="1" t="s">
        <v>3061</v>
      </c>
      <c r="AE156" s="1">
        <v>4395</v>
      </c>
      <c r="AF156" s="1">
        <v>0</v>
      </c>
      <c r="AG156" s="1" t="s">
        <v>3093</v>
      </c>
      <c r="AH156" s="1" t="s">
        <v>3091</v>
      </c>
      <c r="AI156" s="1" t="s">
        <v>3016</v>
      </c>
      <c r="AJ156" s="1" t="s">
        <v>3091</v>
      </c>
      <c r="AK156" s="1" t="s">
        <v>3015</v>
      </c>
      <c r="AL156" s="1" t="s">
        <v>3014</v>
      </c>
      <c r="AM156" s="1" t="s">
        <v>3090</v>
      </c>
      <c r="AS156" s="1" t="s">
        <v>3011</v>
      </c>
      <c r="AT156" s="1" t="s">
        <v>1022</v>
      </c>
      <c r="AX156" s="1" t="s">
        <v>6556</v>
      </c>
      <c r="AY156" s="1" t="s">
        <v>3000</v>
      </c>
      <c r="AZ156" s="1" t="s">
        <v>3010</v>
      </c>
      <c r="BA156" s="1">
        <v>621948.61901081004</v>
      </c>
      <c r="BB156" s="1">
        <v>5472218.8270227499</v>
      </c>
      <c r="BC156" s="1">
        <v>10</v>
      </c>
      <c r="BG156" s="1">
        <v>42650</v>
      </c>
      <c r="BN156" s="1" t="s">
        <v>3009</v>
      </c>
      <c r="BO156" s="1" t="s">
        <v>4849</v>
      </c>
      <c r="BP156" s="1" t="s">
        <v>6208</v>
      </c>
      <c r="BQ156" s="1" t="s">
        <v>3360</v>
      </c>
      <c r="BR156" s="1" t="s">
        <v>3086</v>
      </c>
      <c r="BS156" s="1" t="s">
        <v>6534</v>
      </c>
      <c r="BT156" s="1" t="s">
        <v>6533</v>
      </c>
      <c r="BV156" s="1" t="s">
        <v>3002</v>
      </c>
      <c r="BW156" s="1" t="s">
        <v>1022</v>
      </c>
      <c r="BX156" s="1" t="s">
        <v>3199</v>
      </c>
      <c r="BY156" s="1" t="s">
        <v>3000</v>
      </c>
      <c r="CB156" s="1" t="s">
        <v>3198</v>
      </c>
      <c r="CC156" s="1" t="s">
        <v>3197</v>
      </c>
      <c r="CD156" s="1" t="s">
        <v>3040</v>
      </c>
      <c r="CO156" s="1" t="s">
        <v>3323</v>
      </c>
      <c r="CP156" s="1" t="s">
        <v>6555</v>
      </c>
      <c r="CW156" s="1" t="s">
        <v>6540</v>
      </c>
      <c r="CX156" s="1" t="s">
        <v>6554</v>
      </c>
      <c r="CY156" s="1" t="s">
        <v>6434</v>
      </c>
      <c r="CZ156" s="1" t="s">
        <v>6517</v>
      </c>
    </row>
    <row r="157" spans="1:104" x14ac:dyDescent="0.2">
      <c r="A157" s="1">
        <f t="shared" si="18"/>
        <v>1032296.08</v>
      </c>
      <c r="C157" s="1" t="str">
        <f t="shared" si="19"/>
        <v>RD</v>
      </c>
      <c r="D157" s="2" t="str">
        <f t="shared" si="20"/>
        <v>RD</v>
      </c>
      <c r="F157" s="1" t="str">
        <f>IF(_xlfn.SINGLE('~10 Other Crossings'!TypeCL)="WC","",_xlfn.CONCAT(UPPER(_xlfn.SINGLE(Description)),IF(ISBLANK(_xlfn.SINGLE(CrossingIdentifierDescription)),""," ["&amp;_xlfn.SINGLE(CrossingIdentifierDescription)&amp;"]")," (",_xlfn.SINGLE(PXID),")"))</f>
        <v>ROAD (T4077.1)</v>
      </c>
      <c r="G1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57" s="1" t="s">
        <v>6553</v>
      </c>
      <c r="N157" s="1">
        <v>1032296.08</v>
      </c>
      <c r="O157" s="1" t="s">
        <v>3028</v>
      </c>
      <c r="P157" s="1" t="s">
        <v>3256</v>
      </c>
      <c r="Q157" s="1" t="s">
        <v>3947</v>
      </c>
      <c r="R157" s="1" t="s">
        <v>3025</v>
      </c>
      <c r="S157" s="1" t="s">
        <v>3024</v>
      </c>
      <c r="T157" s="1" t="s">
        <v>3098</v>
      </c>
      <c r="U157" s="1" t="s">
        <v>3045</v>
      </c>
      <c r="V157" s="1" t="s">
        <v>3045</v>
      </c>
      <c r="W157" s="1" t="s">
        <v>6552</v>
      </c>
      <c r="Y157" s="1">
        <v>42165.883981481478</v>
      </c>
      <c r="Z157" s="1">
        <v>44645</v>
      </c>
      <c r="AA157" s="1">
        <v>401768</v>
      </c>
      <c r="AB157" s="1">
        <v>44648.866018518522</v>
      </c>
      <c r="AC157" s="1" t="s">
        <v>6551</v>
      </c>
      <c r="AD157" s="1" t="s">
        <v>3046</v>
      </c>
      <c r="AE157" s="1">
        <v>4077</v>
      </c>
      <c r="AF157" s="1">
        <v>1</v>
      </c>
      <c r="AH157" s="1" t="s">
        <v>3091</v>
      </c>
      <c r="AI157" s="1" t="s">
        <v>3016</v>
      </c>
      <c r="AJ157" s="1" t="s">
        <v>3091</v>
      </c>
      <c r="AK157" s="1" t="s">
        <v>3044</v>
      </c>
      <c r="AL157" s="1" t="s">
        <v>3014</v>
      </c>
      <c r="AM157" s="1" t="s">
        <v>737</v>
      </c>
      <c r="AX157" s="1" t="s">
        <v>6550</v>
      </c>
      <c r="AY157" s="1" t="s">
        <v>3000</v>
      </c>
      <c r="AZ157" s="1" t="s">
        <v>3010</v>
      </c>
      <c r="BA157" s="1">
        <v>621952.3436275</v>
      </c>
      <c r="BB157" s="1">
        <v>5472192.6528864801</v>
      </c>
      <c r="BC157" s="1">
        <v>10</v>
      </c>
      <c r="BD157" s="1" t="s">
        <v>3087</v>
      </c>
      <c r="BE157" s="1">
        <v>1034.76</v>
      </c>
      <c r="BG157" s="1">
        <v>42273</v>
      </c>
      <c r="BN157" s="1" t="s">
        <v>3009</v>
      </c>
      <c r="BO157" s="1" t="s">
        <v>4849</v>
      </c>
      <c r="BP157" s="1" t="s">
        <v>6208</v>
      </c>
      <c r="BQ157" s="1" t="s">
        <v>3360</v>
      </c>
      <c r="BR157" s="1" t="s">
        <v>3086</v>
      </c>
      <c r="BS157" s="1" t="s">
        <v>6534</v>
      </c>
      <c r="BT157" s="1" t="s">
        <v>6533</v>
      </c>
      <c r="BV157" s="1" t="s">
        <v>3002</v>
      </c>
      <c r="BW157" s="1" t="s">
        <v>3007</v>
      </c>
      <c r="BX157" s="1" t="s">
        <v>3043</v>
      </c>
      <c r="BY157" s="1" t="s">
        <v>3000</v>
      </c>
      <c r="CB157" s="1" t="s">
        <v>3042</v>
      </c>
      <c r="CC157" s="1" t="s">
        <v>3041</v>
      </c>
      <c r="CD157" s="1" t="s">
        <v>3040</v>
      </c>
      <c r="CO157" s="1" t="s">
        <v>3070</v>
      </c>
      <c r="CP157" s="1" t="s">
        <v>6549</v>
      </c>
      <c r="CW157" s="1" t="s">
        <v>6548</v>
      </c>
      <c r="CX157" s="1" t="s">
        <v>6547</v>
      </c>
      <c r="CY157" s="1" t="s">
        <v>6434</v>
      </c>
      <c r="CZ157" s="1" t="s">
        <v>6510</v>
      </c>
    </row>
    <row r="158" spans="1:104" x14ac:dyDescent="0.2">
      <c r="A158" s="1">
        <f t="shared" si="18"/>
        <v>1032346.64</v>
      </c>
      <c r="C158" s="1" t="str">
        <f t="shared" si="19"/>
        <v>OE</v>
      </c>
      <c r="D158" s="2" t="str">
        <f t="shared" si="20"/>
        <v>OE</v>
      </c>
      <c r="F158" s="1" t="str">
        <f>IF(_xlfn.SINGLE('~10 Other Crossings'!TypeCL)="WC","",_xlfn.CONCAT(UPPER(_xlfn.SINGLE(Description)),IF(ISBLANK(_xlfn.SINGLE(CrossingIdentifierDescription)),""," ["&amp;_xlfn.SINGLE(CrossingIdentifierDescription)&amp;"]")," (",_xlfn.SINGLE(PXID),")"))</f>
        <v>BC HYDRO O/H DISTRIBUTION [DISTRIBUTION] (U4396.0)</v>
      </c>
      <c r="G1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58" s="1" t="s">
        <v>6546</v>
      </c>
      <c r="N158" s="1">
        <v>1032346.64</v>
      </c>
      <c r="O158" s="1" t="s">
        <v>3028</v>
      </c>
      <c r="P158" s="1" t="s">
        <v>6545</v>
      </c>
      <c r="Q158" s="1" t="s">
        <v>6544</v>
      </c>
      <c r="R158" s="1" t="s">
        <v>3025</v>
      </c>
      <c r="S158" s="1" t="s">
        <v>3024</v>
      </c>
      <c r="T158" s="1" t="s">
        <v>3098</v>
      </c>
      <c r="U158" s="1" t="s">
        <v>3097</v>
      </c>
      <c r="V158" s="1" t="s">
        <v>3096</v>
      </c>
      <c r="W158" s="1" t="s">
        <v>3095</v>
      </c>
      <c r="Y158" s="1">
        <v>42333.896273148152</v>
      </c>
      <c r="Z158" s="1">
        <v>44645</v>
      </c>
      <c r="AA158" s="1">
        <v>401768</v>
      </c>
      <c r="AB158" s="1">
        <v>44648.866018518522</v>
      </c>
      <c r="AC158" s="1" t="s">
        <v>6543</v>
      </c>
      <c r="AD158" s="1" t="s">
        <v>3061</v>
      </c>
      <c r="AE158" s="1">
        <v>4396</v>
      </c>
      <c r="AF158" s="1">
        <v>0</v>
      </c>
      <c r="AG158" s="1" t="s">
        <v>3093</v>
      </c>
      <c r="AH158" s="1" t="s">
        <v>3091</v>
      </c>
      <c r="AI158" s="1" t="s">
        <v>3016</v>
      </c>
      <c r="AJ158" s="1" t="s">
        <v>3091</v>
      </c>
      <c r="AK158" s="1" t="s">
        <v>3015</v>
      </c>
      <c r="AL158" s="1" t="s">
        <v>3014</v>
      </c>
      <c r="AM158" s="1" t="s">
        <v>3090</v>
      </c>
      <c r="AS158" s="1" t="s">
        <v>3011</v>
      </c>
      <c r="AT158" s="1" t="s">
        <v>1022</v>
      </c>
      <c r="AX158" s="1" t="s">
        <v>6542</v>
      </c>
      <c r="AY158" s="1" t="s">
        <v>3000</v>
      </c>
      <c r="AZ158" s="1" t="s">
        <v>3010</v>
      </c>
      <c r="BA158" s="1">
        <v>621959.46604243002</v>
      </c>
      <c r="BB158" s="1">
        <v>5472142.5950497203</v>
      </c>
      <c r="BC158" s="1">
        <v>10</v>
      </c>
      <c r="BG158" s="1">
        <v>42650</v>
      </c>
      <c r="BN158" s="1" t="s">
        <v>3009</v>
      </c>
      <c r="BO158" s="1" t="s">
        <v>4849</v>
      </c>
      <c r="BP158" s="1" t="s">
        <v>6208</v>
      </c>
      <c r="BQ158" s="1" t="s">
        <v>3360</v>
      </c>
      <c r="BR158" s="1" t="s">
        <v>3086</v>
      </c>
      <c r="BS158" s="1" t="s">
        <v>6534</v>
      </c>
      <c r="BT158" s="1" t="s">
        <v>6533</v>
      </c>
      <c r="BV158" s="1" t="s">
        <v>3002</v>
      </c>
      <c r="BW158" s="1" t="s">
        <v>1022</v>
      </c>
      <c r="BX158" s="1" t="s">
        <v>3199</v>
      </c>
      <c r="BY158" s="1" t="s">
        <v>3000</v>
      </c>
      <c r="CB158" s="1" t="s">
        <v>3198</v>
      </c>
      <c r="CC158" s="1" t="s">
        <v>3197</v>
      </c>
      <c r="CD158" s="1" t="s">
        <v>3040</v>
      </c>
      <c r="CO158" s="1" t="s">
        <v>2996</v>
      </c>
      <c r="CP158" s="1" t="s">
        <v>6541</v>
      </c>
      <c r="CW158" s="1" t="s">
        <v>6540</v>
      </c>
      <c r="CX158" s="1" t="s">
        <v>6539</v>
      </c>
      <c r="CY158" s="1" t="s">
        <v>6434</v>
      </c>
      <c r="CZ158" s="1" t="s">
        <v>6500</v>
      </c>
    </row>
    <row r="159" spans="1:104" x14ac:dyDescent="0.2">
      <c r="A159" s="1">
        <f t="shared" si="18"/>
        <v>1032394.64</v>
      </c>
      <c r="C159" s="1" t="str">
        <f t="shared" si="19"/>
        <v>RD</v>
      </c>
      <c r="D159" s="2" t="str">
        <f t="shared" si="20"/>
        <v>RD</v>
      </c>
      <c r="F159" s="1" t="str">
        <f>IF(_xlfn.SINGLE('~10 Other Crossings'!TypeCL)="WC","",_xlfn.CONCAT(UPPER(_xlfn.SINGLE(Description)),IF(ISBLANK(_xlfn.SINGLE(CrossingIdentifierDescription)),""," ["&amp;_xlfn.SINGLE(CrossingIdentifierDescription)&amp;"]")," (",_xlfn.SINGLE(PXID),")"))</f>
        <v>ROAD [Road Crossing] (T4369.0)</v>
      </c>
      <c r="G1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59" s="1" t="s">
        <v>6538</v>
      </c>
      <c r="N159" s="1">
        <v>1032394.64</v>
      </c>
      <c r="O159" s="1" t="s">
        <v>3028</v>
      </c>
      <c r="P159" s="1" t="s">
        <v>3256</v>
      </c>
      <c r="Q159" s="1" t="s">
        <v>3947</v>
      </c>
      <c r="R159" s="1" t="s">
        <v>3025</v>
      </c>
      <c r="S159" s="1" t="s">
        <v>3024</v>
      </c>
      <c r="T159" s="1" t="s">
        <v>3098</v>
      </c>
      <c r="U159" s="1" t="s">
        <v>3045</v>
      </c>
      <c r="V159" s="1" t="s">
        <v>3045</v>
      </c>
      <c r="W159" s="1" t="s">
        <v>6537</v>
      </c>
      <c r="Y159" s="1">
        <v>42333.896273148152</v>
      </c>
      <c r="Z159" s="1">
        <v>44645</v>
      </c>
      <c r="AA159" s="1">
        <v>401768</v>
      </c>
      <c r="AB159" s="1">
        <v>44648.866018518522</v>
      </c>
      <c r="AC159" s="1" t="s">
        <v>6536</v>
      </c>
      <c r="AD159" s="1" t="s">
        <v>3046</v>
      </c>
      <c r="AE159" s="1">
        <v>4369</v>
      </c>
      <c r="AF159" s="1">
        <v>0</v>
      </c>
      <c r="AG159" s="1" t="s">
        <v>3253</v>
      </c>
      <c r="AH159" s="1" t="s">
        <v>3091</v>
      </c>
      <c r="AI159" s="1" t="s">
        <v>3016</v>
      </c>
      <c r="AJ159" s="1" t="s">
        <v>3091</v>
      </c>
      <c r="AK159" s="1" t="s">
        <v>3044</v>
      </c>
      <c r="AL159" s="1" t="s">
        <v>3014</v>
      </c>
      <c r="AM159" s="1" t="s">
        <v>737</v>
      </c>
      <c r="AX159" s="1" t="s">
        <v>6535</v>
      </c>
      <c r="AY159" s="1" t="s">
        <v>3000</v>
      </c>
      <c r="AZ159" s="1" t="s">
        <v>3010</v>
      </c>
      <c r="BA159" s="1">
        <v>621965.30599736003</v>
      </c>
      <c r="BB159" s="1">
        <v>5472095.0360338101</v>
      </c>
      <c r="BC159" s="1">
        <v>10</v>
      </c>
      <c r="BN159" s="1" t="s">
        <v>3009</v>
      </c>
      <c r="BO159" s="1" t="s">
        <v>4849</v>
      </c>
      <c r="BP159" s="1" t="s">
        <v>6208</v>
      </c>
      <c r="BQ159" s="1" t="s">
        <v>3360</v>
      </c>
      <c r="BR159" s="1" t="s">
        <v>3086</v>
      </c>
      <c r="BS159" s="1" t="s">
        <v>6534</v>
      </c>
      <c r="BT159" s="1" t="s">
        <v>6533</v>
      </c>
      <c r="BV159" s="1" t="s">
        <v>3002</v>
      </c>
      <c r="BW159" s="1" t="s">
        <v>3007</v>
      </c>
      <c r="BX159" s="1" t="s">
        <v>3043</v>
      </c>
      <c r="BY159" s="1" t="s">
        <v>3000</v>
      </c>
      <c r="CB159" s="1" t="s">
        <v>3042</v>
      </c>
      <c r="CC159" s="1" t="s">
        <v>3041</v>
      </c>
      <c r="CD159" s="1" t="s">
        <v>3040</v>
      </c>
      <c r="CO159" s="1" t="s">
        <v>3070</v>
      </c>
      <c r="CP159" s="1" t="s">
        <v>6532</v>
      </c>
      <c r="CW159" s="1" t="s">
        <v>6531</v>
      </c>
      <c r="CX159" s="1" t="s">
        <v>6530</v>
      </c>
      <c r="CY159" s="1" t="s">
        <v>6434</v>
      </c>
      <c r="CZ159" s="1" t="s">
        <v>6494</v>
      </c>
    </row>
    <row r="160" spans="1:104" x14ac:dyDescent="0.2">
      <c r="A160" s="1">
        <f t="shared" si="18"/>
        <v>1032453.15</v>
      </c>
      <c r="C160" s="1" t="str">
        <f t="shared" si="19"/>
        <v>UC</v>
      </c>
      <c r="D160" s="2" t="str">
        <f t="shared" si="20"/>
        <v>UC</v>
      </c>
      <c r="F160" s="1" t="str">
        <f>IF(_xlfn.SINGLE('~10 Other Crossings'!TypeCL)="WC","",_xlfn.CONCAT(UPPER(_xlfn.SINGLE(Description)),IF(ISBLANK(_xlfn.SINGLE(CrossingIdentifierDescription)),""," ["&amp;_xlfn.SINGLE(CrossingIdentifierDescription)&amp;"]")," (",_xlfn.SINGLE(PXID),")"))</f>
        <v>TELUS U/G FIBRE OPTIC COMMUNICATIONS CABLE (U4145.1)</v>
      </c>
      <c r="G1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0" s="1" t="s">
        <v>6529</v>
      </c>
      <c r="N160" s="1">
        <v>1032453.15</v>
      </c>
      <c r="O160" s="1" t="s">
        <v>3028</v>
      </c>
      <c r="P160" s="1" t="s">
        <v>6528</v>
      </c>
      <c r="Q160" s="1" t="s">
        <v>6527</v>
      </c>
      <c r="R160" s="1" t="s">
        <v>3025</v>
      </c>
      <c r="S160" s="1" t="s">
        <v>3024</v>
      </c>
      <c r="T160" s="1" t="s">
        <v>3098</v>
      </c>
      <c r="U160" s="1" t="s">
        <v>3826</v>
      </c>
      <c r="V160" s="1" t="s">
        <v>4443</v>
      </c>
      <c r="W160" s="1" t="s">
        <v>3107</v>
      </c>
      <c r="Y160" s="1">
        <v>42165.883981481478</v>
      </c>
      <c r="Z160" s="1">
        <v>44645</v>
      </c>
      <c r="AA160" s="1">
        <v>401768</v>
      </c>
      <c r="AB160" s="1">
        <v>44648.866018518522</v>
      </c>
      <c r="AC160" s="1" t="s">
        <v>6526</v>
      </c>
      <c r="AD160" s="1" t="s">
        <v>3061</v>
      </c>
      <c r="AE160" s="1">
        <v>4145</v>
      </c>
      <c r="AF160" s="1">
        <v>1</v>
      </c>
      <c r="AH160" s="1" t="s">
        <v>3091</v>
      </c>
      <c r="AI160" s="1" t="s">
        <v>3092</v>
      </c>
      <c r="AJ160" s="1" t="s">
        <v>3091</v>
      </c>
      <c r="AK160" s="1" t="s">
        <v>3015</v>
      </c>
      <c r="AL160" s="1" t="s">
        <v>3014</v>
      </c>
      <c r="AM160" s="1" t="s">
        <v>3823</v>
      </c>
      <c r="AN160" s="1" t="s">
        <v>3012</v>
      </c>
      <c r="AS160" s="1" t="s">
        <v>3011</v>
      </c>
      <c r="AT160" s="1" t="s">
        <v>3011</v>
      </c>
      <c r="AX160" s="1" t="s">
        <v>6525</v>
      </c>
      <c r="AY160" s="1" t="s">
        <v>3088</v>
      </c>
      <c r="AZ160" s="1" t="s">
        <v>3010</v>
      </c>
      <c r="BA160" s="1">
        <v>621961.83338301</v>
      </c>
      <c r="BB160" s="1">
        <v>5472036.6282173404</v>
      </c>
      <c r="BC160" s="1">
        <v>10</v>
      </c>
      <c r="BD160" s="1" t="s">
        <v>3087</v>
      </c>
      <c r="BE160" s="1">
        <v>1034.9100000000001</v>
      </c>
      <c r="BG160" s="1">
        <v>42244</v>
      </c>
      <c r="BN160" s="1" t="s">
        <v>3009</v>
      </c>
      <c r="BO160" s="1" t="s">
        <v>4849</v>
      </c>
      <c r="BP160" s="1" t="s">
        <v>6208</v>
      </c>
      <c r="BQ160" s="1" t="s">
        <v>3360</v>
      </c>
      <c r="BR160" s="1" t="s">
        <v>3086</v>
      </c>
      <c r="BV160" s="1" t="s">
        <v>3002</v>
      </c>
      <c r="BX160" s="1" t="s">
        <v>6468</v>
      </c>
      <c r="BY160" s="1" t="s">
        <v>3000</v>
      </c>
      <c r="CB160" s="1" t="s">
        <v>6496</v>
      </c>
      <c r="CC160" s="1" t="s">
        <v>6504</v>
      </c>
      <c r="CD160" s="1" t="s">
        <v>3082</v>
      </c>
      <c r="CO160" s="1" t="s">
        <v>2996</v>
      </c>
      <c r="CP160" s="1" t="s">
        <v>6524</v>
      </c>
      <c r="CW160" s="1" t="s">
        <v>6523</v>
      </c>
      <c r="CX160" s="1" t="s">
        <v>6522</v>
      </c>
      <c r="CY160" s="1" t="s">
        <v>6434</v>
      </c>
      <c r="CZ160" s="1" t="s">
        <v>6484</v>
      </c>
    </row>
    <row r="161" spans="1:104" x14ac:dyDescent="0.2">
      <c r="A161" s="1">
        <f t="shared" si="18"/>
        <v>1032460.29</v>
      </c>
      <c r="C161" s="1" t="str">
        <f t="shared" si="19"/>
        <v>RD</v>
      </c>
      <c r="D161" s="2" t="str">
        <f t="shared" si="20"/>
        <v>RD</v>
      </c>
      <c r="F161" s="1" t="str">
        <f>IF(_xlfn.SINGLE('~10 Other Crossings'!TypeCL)="WC","",_xlfn.CONCAT(UPPER(_xlfn.SINGLE(Description)),IF(ISBLANK(_xlfn.SINGLE(CrossingIdentifierDescription)),""," ["&amp;_xlfn.SINGLE(CrossingIdentifierDescription)&amp;"]")," (",_xlfn.SINGLE(PXID),")"))</f>
        <v>OTHELLO RD [LKI Segment: 2005] (T4080.2)</v>
      </c>
      <c r="G1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1" s="1" t="s">
        <v>6521</v>
      </c>
      <c r="N161" s="1">
        <v>1032460.29</v>
      </c>
      <c r="O161" s="1" t="s">
        <v>3028</v>
      </c>
      <c r="P161" s="1" t="s">
        <v>6509</v>
      </c>
      <c r="Q161" s="1" t="s">
        <v>6508</v>
      </c>
      <c r="R161" s="1" t="s">
        <v>3025</v>
      </c>
      <c r="S161" s="1" t="s">
        <v>3024</v>
      </c>
      <c r="T161" s="1" t="s">
        <v>3098</v>
      </c>
      <c r="U161" s="1" t="s">
        <v>3045</v>
      </c>
      <c r="V161" s="1" t="s">
        <v>6128</v>
      </c>
      <c r="W161" s="1" t="s">
        <v>3127</v>
      </c>
      <c r="Y161" s="1">
        <v>43588.975717592592</v>
      </c>
      <c r="Z161" s="1">
        <v>44645</v>
      </c>
      <c r="AA161" s="1">
        <v>401768</v>
      </c>
      <c r="AB161" s="1">
        <v>44648.866041666668</v>
      </c>
      <c r="AC161" s="1" t="s">
        <v>6520</v>
      </c>
      <c r="AD161" s="1" t="s">
        <v>3046</v>
      </c>
      <c r="AE161" s="1">
        <v>4080</v>
      </c>
      <c r="AF161" s="1">
        <v>2</v>
      </c>
      <c r="AG161" s="1" t="s">
        <v>6470</v>
      </c>
      <c r="AH161" s="1" t="s">
        <v>3138</v>
      </c>
      <c r="AI161" s="1" t="s">
        <v>3092</v>
      </c>
      <c r="AJ161" s="1" t="s">
        <v>3091</v>
      </c>
      <c r="AK161" s="1" t="s">
        <v>3044</v>
      </c>
      <c r="AL161" s="1" t="s">
        <v>3014</v>
      </c>
      <c r="AM161" s="1" t="s">
        <v>737</v>
      </c>
      <c r="AP161" s="1">
        <v>65</v>
      </c>
      <c r="AX161" s="1" t="s">
        <v>6519</v>
      </c>
      <c r="AY161" s="1" t="s">
        <v>3088</v>
      </c>
      <c r="AZ161" s="1" t="s">
        <v>3010</v>
      </c>
      <c r="BA161" s="1">
        <v>621961.40000628005</v>
      </c>
      <c r="BB161" s="1">
        <v>5472029.4999962598</v>
      </c>
      <c r="BC161" s="1">
        <v>10</v>
      </c>
      <c r="BD161" s="1" t="s">
        <v>3087</v>
      </c>
      <c r="BE161" s="1">
        <v>1034.9100000000001</v>
      </c>
      <c r="BG161" s="1">
        <v>41855</v>
      </c>
      <c r="BN161" s="1" t="s">
        <v>3009</v>
      </c>
      <c r="BO161" s="1" t="s">
        <v>4849</v>
      </c>
      <c r="BP161" s="1" t="s">
        <v>6208</v>
      </c>
      <c r="BQ161" s="1" t="s">
        <v>3360</v>
      </c>
      <c r="BR161" s="1" t="s">
        <v>3086</v>
      </c>
      <c r="BV161" s="1" t="s">
        <v>3002</v>
      </c>
      <c r="BX161" s="1" t="s">
        <v>6468</v>
      </c>
      <c r="BY161" s="1" t="s">
        <v>3088</v>
      </c>
      <c r="CB161" s="1" t="s">
        <v>6496</v>
      </c>
      <c r="CC161" s="1" t="s">
        <v>6504</v>
      </c>
      <c r="CD161" s="1" t="s">
        <v>3040</v>
      </c>
      <c r="CO161" s="1" t="s">
        <v>3122</v>
      </c>
      <c r="CP161" s="1" t="s">
        <v>6518</v>
      </c>
      <c r="CY161" s="1" t="s">
        <v>6434</v>
      </c>
      <c r="CZ161" s="1" t="s">
        <v>6473</v>
      </c>
    </row>
    <row r="162" spans="1:104" x14ac:dyDescent="0.2">
      <c r="A162" s="1">
        <f t="shared" si="18"/>
        <v>1032479.74</v>
      </c>
      <c r="C162" s="1" t="str">
        <f t="shared" si="19"/>
        <v>RD</v>
      </c>
      <c r="D162" s="2" t="str">
        <f t="shared" si="20"/>
        <v>RD</v>
      </c>
      <c r="F162" s="1" t="str">
        <f>IF(_xlfn.SINGLE('~10 Other Crossings'!TypeCL)="WC","",_xlfn.CONCAT(UPPER(_xlfn.SINGLE(Description)),IF(ISBLANK(_xlfn.SINGLE(CrossingIdentifierDescription)),""," ["&amp;_xlfn.SINGLE(CrossingIdentifierDescription)&amp;"]")," (",_xlfn.SINGLE(PXID),")"))</f>
        <v>OTHELLO RD OFFRAMP [LKI Segment: 2005] (T4082.2)</v>
      </c>
      <c r="G1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2" s="1" t="s">
        <v>6517</v>
      </c>
      <c r="N162" s="1">
        <v>1032479.74</v>
      </c>
      <c r="O162" s="1" t="s">
        <v>3028</v>
      </c>
      <c r="P162" s="1" t="s">
        <v>6516</v>
      </c>
      <c r="Q162" s="1" t="s">
        <v>6515</v>
      </c>
      <c r="R162" s="1" t="s">
        <v>3025</v>
      </c>
      <c r="S162" s="1" t="s">
        <v>3024</v>
      </c>
      <c r="T162" s="1" t="s">
        <v>3098</v>
      </c>
      <c r="U162" s="1" t="s">
        <v>3045</v>
      </c>
      <c r="V162" s="1" t="s">
        <v>6514</v>
      </c>
      <c r="W162" s="1" t="s">
        <v>3127</v>
      </c>
      <c r="Y162" s="1">
        <v>42683.025879629633</v>
      </c>
      <c r="Z162" s="1">
        <v>44645</v>
      </c>
      <c r="AA162" s="1">
        <v>401768</v>
      </c>
      <c r="AB162" s="1">
        <v>44648.866030092591</v>
      </c>
      <c r="AC162" s="1" t="s">
        <v>6513</v>
      </c>
      <c r="AD162" s="1" t="s">
        <v>3046</v>
      </c>
      <c r="AE162" s="1">
        <v>4082</v>
      </c>
      <c r="AF162" s="1">
        <v>2</v>
      </c>
      <c r="AG162" s="1" t="s">
        <v>6470</v>
      </c>
      <c r="AH162" s="1" t="s">
        <v>3138</v>
      </c>
      <c r="AI162" s="1" t="s">
        <v>3092</v>
      </c>
      <c r="AJ162" s="1" t="s">
        <v>3091</v>
      </c>
      <c r="AK162" s="1" t="s">
        <v>3044</v>
      </c>
      <c r="AL162" s="1" t="s">
        <v>3014</v>
      </c>
      <c r="AM162" s="1" t="s">
        <v>737</v>
      </c>
      <c r="AP162" s="1">
        <v>65</v>
      </c>
      <c r="AX162" s="1" t="s">
        <v>6512</v>
      </c>
      <c r="AY162" s="1" t="s">
        <v>3088</v>
      </c>
      <c r="AZ162" s="1" t="s">
        <v>3010</v>
      </c>
      <c r="BA162" s="1">
        <v>621960.25997213996</v>
      </c>
      <c r="BB162" s="1">
        <v>5472010.0899525797</v>
      </c>
      <c r="BC162" s="1">
        <v>10</v>
      </c>
      <c r="BD162" s="1" t="s">
        <v>3087</v>
      </c>
      <c r="BE162" s="1">
        <v>1034.94</v>
      </c>
      <c r="BG162" s="1">
        <v>41855</v>
      </c>
      <c r="BN162" s="1" t="s">
        <v>3009</v>
      </c>
      <c r="BO162" s="1" t="s">
        <v>4849</v>
      </c>
      <c r="BP162" s="1" t="s">
        <v>6208</v>
      </c>
      <c r="BQ162" s="1" t="s">
        <v>3360</v>
      </c>
      <c r="BR162" s="1" t="s">
        <v>3086</v>
      </c>
      <c r="BV162" s="1" t="s">
        <v>3002</v>
      </c>
      <c r="BX162" s="1" t="s">
        <v>6468</v>
      </c>
      <c r="BY162" s="1" t="s">
        <v>3000</v>
      </c>
      <c r="CB162" s="1" t="s">
        <v>6496</v>
      </c>
      <c r="CC162" s="1" t="s">
        <v>6504</v>
      </c>
      <c r="CD162" s="1" t="s">
        <v>3040</v>
      </c>
      <c r="CO162" s="1" t="s">
        <v>3122</v>
      </c>
      <c r="CP162" s="1" t="s">
        <v>6511</v>
      </c>
      <c r="CW162" s="1" t="s">
        <v>6502</v>
      </c>
      <c r="CX162" s="1" t="s">
        <v>6501</v>
      </c>
      <c r="CY162" s="1" t="s">
        <v>6434</v>
      </c>
      <c r="CZ162" s="1" t="s">
        <v>2295</v>
      </c>
    </row>
    <row r="163" spans="1:104" x14ac:dyDescent="0.2">
      <c r="A163" s="1">
        <f t="shared" si="18"/>
        <v>1032487.93</v>
      </c>
      <c r="C163" s="1" t="str">
        <f t="shared" si="19"/>
        <v>RD</v>
      </c>
      <c r="D163" s="2" t="str">
        <f t="shared" si="20"/>
        <v>RD</v>
      </c>
      <c r="F163" s="1" t="str">
        <f>IF(_xlfn.SINGLE('~10 Other Crossings'!TypeCL)="WC","",_xlfn.CONCAT(UPPER(_xlfn.SINGLE(Description)),IF(ISBLANK(_xlfn.SINGLE(CrossingIdentifierDescription)),""," ["&amp;_xlfn.SINGLE(CrossingIdentifierDescription)&amp;"]")," (",_xlfn.SINGLE(PXID),")"))</f>
        <v>OTHELLO RD ONRAMP [LKI Segment: 2005] (T4081.2)</v>
      </c>
      <c r="G1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3" s="1" t="s">
        <v>6510</v>
      </c>
      <c r="N163" s="1">
        <v>1032487.93</v>
      </c>
      <c r="O163" s="1" t="s">
        <v>3028</v>
      </c>
      <c r="P163" s="1" t="s">
        <v>6509</v>
      </c>
      <c r="Q163" s="1" t="s">
        <v>6508</v>
      </c>
      <c r="R163" s="1" t="s">
        <v>3025</v>
      </c>
      <c r="S163" s="1" t="s">
        <v>3024</v>
      </c>
      <c r="T163" s="1" t="s">
        <v>3098</v>
      </c>
      <c r="U163" s="1" t="s">
        <v>3045</v>
      </c>
      <c r="V163" s="1" t="s">
        <v>6507</v>
      </c>
      <c r="W163" s="1" t="s">
        <v>3127</v>
      </c>
      <c r="Y163" s="1">
        <v>42683.025879629633</v>
      </c>
      <c r="Z163" s="1">
        <v>44645</v>
      </c>
      <c r="AA163" s="1">
        <v>401768</v>
      </c>
      <c r="AB163" s="1">
        <v>44648.866030092591</v>
      </c>
      <c r="AC163" s="1" t="s">
        <v>6506</v>
      </c>
      <c r="AD163" s="1" t="s">
        <v>3046</v>
      </c>
      <c r="AE163" s="1">
        <v>4081</v>
      </c>
      <c r="AF163" s="1">
        <v>2</v>
      </c>
      <c r="AG163" s="1" t="s">
        <v>6470</v>
      </c>
      <c r="AH163" s="1" t="s">
        <v>3138</v>
      </c>
      <c r="AI163" s="1" t="s">
        <v>3092</v>
      </c>
      <c r="AJ163" s="1" t="s">
        <v>3091</v>
      </c>
      <c r="AK163" s="1" t="s">
        <v>3044</v>
      </c>
      <c r="AL163" s="1" t="s">
        <v>3014</v>
      </c>
      <c r="AM163" s="1" t="s">
        <v>737</v>
      </c>
      <c r="AP163" s="1">
        <v>82</v>
      </c>
      <c r="AX163" s="1" t="s">
        <v>6505</v>
      </c>
      <c r="AY163" s="1" t="s">
        <v>3088</v>
      </c>
      <c r="AZ163" s="1" t="s">
        <v>3010</v>
      </c>
      <c r="BA163" s="1">
        <v>621959.77000597003</v>
      </c>
      <c r="BB163" s="1">
        <v>5472001.9099924499</v>
      </c>
      <c r="BC163" s="1">
        <v>10</v>
      </c>
      <c r="BD163" s="1" t="s">
        <v>3087</v>
      </c>
      <c r="BE163" s="1">
        <v>1034.94</v>
      </c>
      <c r="BG163" s="1">
        <v>41855</v>
      </c>
      <c r="BN163" s="1" t="s">
        <v>3009</v>
      </c>
      <c r="BO163" s="1" t="s">
        <v>4849</v>
      </c>
      <c r="BP163" s="1" t="s">
        <v>6208</v>
      </c>
      <c r="BQ163" s="1" t="s">
        <v>3360</v>
      </c>
      <c r="BR163" s="1" t="s">
        <v>3086</v>
      </c>
      <c r="BV163" s="1" t="s">
        <v>3002</v>
      </c>
      <c r="BX163" s="1" t="s">
        <v>6468</v>
      </c>
      <c r="BY163" s="1" t="s">
        <v>3000</v>
      </c>
      <c r="CB163" s="1" t="s">
        <v>6496</v>
      </c>
      <c r="CC163" s="1" t="s">
        <v>6504</v>
      </c>
      <c r="CD163" s="1" t="s">
        <v>3040</v>
      </c>
      <c r="CO163" s="1" t="s">
        <v>3122</v>
      </c>
      <c r="CP163" s="1" t="s">
        <v>6503</v>
      </c>
      <c r="CW163" s="1" t="s">
        <v>6502</v>
      </c>
      <c r="CX163" s="1" t="s">
        <v>6501</v>
      </c>
      <c r="CY163" s="1" t="s">
        <v>6434</v>
      </c>
      <c r="CZ163" s="1" t="s">
        <v>6463</v>
      </c>
    </row>
    <row r="164" spans="1:104" x14ac:dyDescent="0.2">
      <c r="A164" s="1">
        <f t="shared" si="18"/>
        <v>1032492.1</v>
      </c>
      <c r="C164" s="1" t="str">
        <f t="shared" si="19"/>
        <v>UE</v>
      </c>
      <c r="D164" s="2" t="str">
        <f t="shared" si="20"/>
        <v>UE</v>
      </c>
      <c r="F164" s="1" t="str">
        <f>IF(_xlfn.SINGLE('~10 Other Crossings'!TypeCL)="WC","",_xlfn.CONCAT(UPPER(_xlfn.SINGLE(Description)),IF(ISBLANK(_xlfn.SINGLE(CrossingIdentifierDescription)),""," ["&amp;_xlfn.SINGLE(CrossingIdentifierDescription)&amp;"]")," (",_xlfn.SINGLE(PXID),")"))</f>
        <v>MOTI BURIED POWER CABLE (U7311.0)</v>
      </c>
      <c r="G1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01-13283-M002-XH0324001</v>
      </c>
      <c r="M164" s="1" t="s">
        <v>6500</v>
      </c>
      <c r="N164" s="1">
        <v>1032492.1</v>
      </c>
      <c r="O164" s="1" t="s">
        <v>3028</v>
      </c>
      <c r="P164" s="1" t="s">
        <v>6499</v>
      </c>
      <c r="Q164" s="1" t="s">
        <v>6498</v>
      </c>
      <c r="R164" s="1" t="s">
        <v>3024</v>
      </c>
      <c r="S164" s="1" t="s">
        <v>3024</v>
      </c>
      <c r="T164" s="1" t="s">
        <v>3098</v>
      </c>
      <c r="V164" s="1" t="s">
        <v>4063</v>
      </c>
      <c r="W164" s="1" t="s">
        <v>3127</v>
      </c>
      <c r="Y164" s="1">
        <v>44273.755590277775</v>
      </c>
      <c r="Z164" s="1">
        <v>44645</v>
      </c>
      <c r="AA164" s="1">
        <v>401768</v>
      </c>
      <c r="AB164" s="1">
        <v>44648.866087962961</v>
      </c>
      <c r="AC164" s="1" t="s">
        <v>6497</v>
      </c>
      <c r="AD164" s="1" t="s">
        <v>3061</v>
      </c>
      <c r="AE164" s="1">
        <v>7311</v>
      </c>
      <c r="AF164" s="1">
        <v>0</v>
      </c>
      <c r="AI164" s="1" t="s">
        <v>3092</v>
      </c>
      <c r="AK164" s="1" t="s">
        <v>3015</v>
      </c>
      <c r="AL164" s="1" t="s">
        <v>3014</v>
      </c>
      <c r="AM164" s="1" t="s">
        <v>3059</v>
      </c>
      <c r="AN164" s="1" t="s">
        <v>3012</v>
      </c>
      <c r="AT164" s="1" t="s">
        <v>3011</v>
      </c>
      <c r="AY164" s="1" t="s">
        <v>3088</v>
      </c>
      <c r="AZ164" s="1" t="s">
        <v>3010</v>
      </c>
      <c r="BA164" s="1">
        <v>621959.52</v>
      </c>
      <c r="BB164" s="1">
        <v>5471997.75</v>
      </c>
      <c r="BC164" s="1">
        <v>10</v>
      </c>
      <c r="BN164" s="1" t="s">
        <v>3009</v>
      </c>
      <c r="BO164" s="1" t="s">
        <v>4849</v>
      </c>
      <c r="BP164" s="1" t="s">
        <v>6208</v>
      </c>
      <c r="BQ164" s="1" t="s">
        <v>3360</v>
      </c>
      <c r="BR164" s="1" t="s">
        <v>3086</v>
      </c>
      <c r="BV164" s="1" t="s">
        <v>3002</v>
      </c>
      <c r="CB164" s="1" t="s">
        <v>6496</v>
      </c>
      <c r="CD164" s="1" t="s">
        <v>3040</v>
      </c>
      <c r="CO164" s="1" t="s">
        <v>3122</v>
      </c>
      <c r="CP164" s="1" t="s">
        <v>6495</v>
      </c>
      <c r="CZ164" s="1" t="s">
        <v>6453</v>
      </c>
    </row>
    <row r="165" spans="1:104" x14ac:dyDescent="0.2">
      <c r="A165" s="1">
        <f t="shared" si="18"/>
        <v>1032610.16</v>
      </c>
      <c r="C165" s="1" t="str">
        <f t="shared" si="19"/>
        <v>GT</v>
      </c>
      <c r="D165" s="2" t="str">
        <f t="shared" si="20"/>
        <v>GT</v>
      </c>
      <c r="F165" s="1" t="str">
        <f>IF(_xlfn.SINGLE('~10 Other Crossings'!TypeCL)="WC","",_xlfn.CONCAT(UPPER(_xlfn.SINGLE(Description)),IF(ISBLANK(_xlfn.SINGLE(CrossingIdentifierDescription)),""," ["&amp;_xlfn.SINGLE(CrossingIdentifierDescription)&amp;"]")," (",_xlfn.SINGLE(PXID),")"))</f>
        <v>NPS 30 SPECTRA ENERGY TRANSMISSION BURIED PIPE [TRANSMISSION] (P3572.2)</v>
      </c>
      <c r="G1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01-13283-M002-XU0324501</v>
      </c>
      <c r="M165" s="1" t="s">
        <v>6494</v>
      </c>
      <c r="N165" s="1">
        <v>1032610.16</v>
      </c>
      <c r="O165" s="1" t="s">
        <v>3028</v>
      </c>
      <c r="P165" s="1" t="s">
        <v>6493</v>
      </c>
      <c r="Q165" s="1" t="s">
        <v>6492</v>
      </c>
      <c r="R165" s="1" t="s">
        <v>3025</v>
      </c>
      <c r="S165" s="1" t="s">
        <v>3024</v>
      </c>
      <c r="T165" s="1" t="s">
        <v>3098</v>
      </c>
      <c r="U165" s="1" t="s">
        <v>3022</v>
      </c>
      <c r="V165" s="1" t="s">
        <v>5684</v>
      </c>
      <c r="W165" s="1" t="s">
        <v>5683</v>
      </c>
      <c r="Y165" s="1">
        <v>42471.834606481483</v>
      </c>
      <c r="Z165" s="1">
        <v>44645</v>
      </c>
      <c r="AA165" s="1">
        <v>401768</v>
      </c>
      <c r="AB165" s="1">
        <v>44648.866030092591</v>
      </c>
      <c r="AC165" s="1" t="s">
        <v>6491</v>
      </c>
      <c r="AD165" s="1" t="s">
        <v>3018</v>
      </c>
      <c r="AE165" s="1">
        <v>3572</v>
      </c>
      <c r="AF165" s="1">
        <v>2</v>
      </c>
      <c r="AG165" s="1" t="s">
        <v>3282</v>
      </c>
      <c r="AH165" s="1" t="s">
        <v>3091</v>
      </c>
      <c r="AI165" s="1" t="s">
        <v>3016</v>
      </c>
      <c r="AJ165" s="1" t="s">
        <v>3091</v>
      </c>
      <c r="AK165" s="1" t="s">
        <v>3015</v>
      </c>
      <c r="AL165" s="1" t="s">
        <v>3014</v>
      </c>
      <c r="AM165" s="1" t="s">
        <v>5681</v>
      </c>
      <c r="AN165" s="1" t="s">
        <v>3012</v>
      </c>
      <c r="AP165" s="1">
        <v>60</v>
      </c>
      <c r="AR165" s="1">
        <v>762</v>
      </c>
      <c r="AS165" s="1" t="s">
        <v>3011</v>
      </c>
      <c r="AT165" s="1" t="s">
        <v>3011</v>
      </c>
      <c r="AX165" s="1" t="s">
        <v>6490</v>
      </c>
      <c r="AY165" s="1" t="s">
        <v>3088</v>
      </c>
      <c r="AZ165" s="1" t="s">
        <v>3010</v>
      </c>
      <c r="BA165" s="1">
        <v>621943.68467595999</v>
      </c>
      <c r="BB165" s="1">
        <v>5471881.63186613</v>
      </c>
      <c r="BC165" s="1">
        <v>10</v>
      </c>
      <c r="BD165" s="1" t="s">
        <v>3087</v>
      </c>
      <c r="BE165" s="1">
        <v>1035.06</v>
      </c>
      <c r="BG165" s="1">
        <v>42244</v>
      </c>
      <c r="BN165" s="1" t="s">
        <v>3009</v>
      </c>
      <c r="BO165" s="1" t="s">
        <v>4849</v>
      </c>
      <c r="BP165" s="1" t="s">
        <v>6208</v>
      </c>
      <c r="BQ165" s="1" t="s">
        <v>3360</v>
      </c>
      <c r="BR165" s="1" t="s">
        <v>3086</v>
      </c>
      <c r="BS165" s="1" t="s">
        <v>6489</v>
      </c>
      <c r="BT165" s="1" t="s">
        <v>6464</v>
      </c>
      <c r="BV165" s="1" t="s">
        <v>3002</v>
      </c>
      <c r="BX165" s="1" t="s">
        <v>5672</v>
      </c>
      <c r="BY165" s="1" t="s">
        <v>3088</v>
      </c>
      <c r="CB165" s="1" t="s">
        <v>6488</v>
      </c>
      <c r="CC165" s="1" t="s">
        <v>6487</v>
      </c>
      <c r="CD165" s="1" t="s">
        <v>3040</v>
      </c>
      <c r="CO165" s="1" t="s">
        <v>2996</v>
      </c>
      <c r="CP165" s="1" t="s">
        <v>6486</v>
      </c>
      <c r="CX165" s="1" t="s">
        <v>6485</v>
      </c>
      <c r="CY165" s="1" t="s">
        <v>6434</v>
      </c>
      <c r="CZ165" s="1" t="s">
        <v>6445</v>
      </c>
    </row>
    <row r="166" spans="1:104" x14ac:dyDescent="0.2">
      <c r="A166" s="1">
        <f t="shared" si="18"/>
        <v>1032650.22</v>
      </c>
      <c r="C166" s="1" t="str">
        <f t="shared" si="19"/>
        <v>OL</v>
      </c>
      <c r="D166" s="2" t="str">
        <f t="shared" si="20"/>
        <v>OL</v>
      </c>
      <c r="F166" s="1" t="str">
        <f>IF(_xlfn.SINGLE('~10 Other Crossings'!TypeCL)="WC","",_xlfn.CONCAT(UPPER(_xlfn.SINGLE(Description)),IF(ISBLANK(_xlfn.SINGLE(CrossingIdentifierDescription)),""," ["&amp;_xlfn.SINGLE(CrossingIdentifierDescription)&amp;"]")," (",_xlfn.SINGLE(PXID),")"))</f>
        <v>TRANS MOUNTAIN PIPELINE CO. LTD. BURIED PIPE [CRUDE OIL PIPELINE] (P3573.2)</v>
      </c>
      <c r="G1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01-13283-M002-XH0325001</v>
      </c>
      <c r="M166" s="1" t="s">
        <v>6484</v>
      </c>
      <c r="N166" s="1">
        <v>1032650.22</v>
      </c>
      <c r="O166" s="1" t="s">
        <v>3028</v>
      </c>
      <c r="P166" s="1" t="s">
        <v>6483</v>
      </c>
      <c r="Q166" s="1" t="s">
        <v>6482</v>
      </c>
      <c r="R166" s="1" t="s">
        <v>3025</v>
      </c>
      <c r="S166" s="1" t="s">
        <v>3024</v>
      </c>
      <c r="T166" s="1" t="s">
        <v>3098</v>
      </c>
      <c r="U166" s="1" t="s">
        <v>3022</v>
      </c>
      <c r="V166" s="1" t="s">
        <v>3624</v>
      </c>
      <c r="W166" s="1" t="s">
        <v>3020</v>
      </c>
      <c r="Y166" s="1">
        <v>42471.834606481483</v>
      </c>
      <c r="Z166" s="1">
        <v>44645</v>
      </c>
      <c r="AA166" s="1">
        <v>401768</v>
      </c>
      <c r="AB166" s="1">
        <v>44648.866030092591</v>
      </c>
      <c r="AC166" s="1" t="s">
        <v>6481</v>
      </c>
      <c r="AD166" s="1" t="s">
        <v>3018</v>
      </c>
      <c r="AE166" s="1">
        <v>3573</v>
      </c>
      <c r="AF166" s="1">
        <v>2</v>
      </c>
      <c r="AG166" s="1" t="s">
        <v>3622</v>
      </c>
      <c r="AH166" s="1" t="s">
        <v>3091</v>
      </c>
      <c r="AI166" s="1" t="s">
        <v>3016</v>
      </c>
      <c r="AJ166" s="1" t="s">
        <v>3091</v>
      </c>
      <c r="AK166" s="1" t="s">
        <v>3015</v>
      </c>
      <c r="AL166" s="1" t="s">
        <v>3014</v>
      </c>
      <c r="AM166" s="1" t="s">
        <v>3013</v>
      </c>
      <c r="AN166" s="1" t="s">
        <v>6480</v>
      </c>
      <c r="AS166" s="1" t="s">
        <v>3011</v>
      </c>
      <c r="AT166" s="1" t="s">
        <v>3011</v>
      </c>
      <c r="AX166" s="1" t="s">
        <v>6479</v>
      </c>
      <c r="AY166" s="1" t="s">
        <v>3088</v>
      </c>
      <c r="AZ166" s="1" t="s">
        <v>3010</v>
      </c>
      <c r="BA166" s="1">
        <v>621921.53996564006</v>
      </c>
      <c r="BB166" s="1">
        <v>5471849.4999456797</v>
      </c>
      <c r="BC166" s="1">
        <v>10</v>
      </c>
      <c r="BD166" s="1" t="s">
        <v>3087</v>
      </c>
      <c r="BE166" s="1">
        <v>1035.1099999999999</v>
      </c>
      <c r="BG166" s="1">
        <v>42244</v>
      </c>
      <c r="BN166" s="1" t="s">
        <v>3009</v>
      </c>
      <c r="BO166" s="1" t="s">
        <v>4849</v>
      </c>
      <c r="BP166" s="1" t="s">
        <v>6208</v>
      </c>
      <c r="BQ166" s="1" t="s">
        <v>3360</v>
      </c>
      <c r="BR166" s="1" t="s">
        <v>3005</v>
      </c>
      <c r="BS166" s="1" t="s">
        <v>6478</v>
      </c>
      <c r="BT166" s="1" t="s">
        <v>6477</v>
      </c>
      <c r="BU166" s="1">
        <v>1.47</v>
      </c>
      <c r="BV166" s="1" t="s">
        <v>3002</v>
      </c>
      <c r="BX166" s="1" t="s">
        <v>6468</v>
      </c>
      <c r="BY166" s="1" t="s">
        <v>3000</v>
      </c>
      <c r="CB166" s="1" t="s">
        <v>6467</v>
      </c>
      <c r="CC166" s="1" t="s">
        <v>6466</v>
      </c>
      <c r="CD166" s="1" t="s">
        <v>3040</v>
      </c>
      <c r="CO166" s="1" t="s">
        <v>2996</v>
      </c>
      <c r="CP166" s="1" t="s">
        <v>6476</v>
      </c>
      <c r="CW166" s="1" t="s">
        <v>6475</v>
      </c>
      <c r="CX166" s="1" t="s">
        <v>6474</v>
      </c>
      <c r="CY166" s="1" t="s">
        <v>6434</v>
      </c>
      <c r="CZ166" s="1" t="s">
        <v>2291</v>
      </c>
    </row>
    <row r="167" spans="1:104" x14ac:dyDescent="0.2">
      <c r="A167" s="1">
        <f t="shared" si="18"/>
        <v>1032678.75</v>
      </c>
      <c r="C167" s="1" t="str">
        <f t="shared" si="19"/>
        <v>RD</v>
      </c>
      <c r="D167" s="2" t="str">
        <f t="shared" si="20"/>
        <v>RD</v>
      </c>
      <c r="F167" s="1" t="str">
        <f>IF(_xlfn.SINGLE('~10 Other Crossings'!TypeCL)="WC","",_xlfn.CONCAT(UPPER(_xlfn.SINGLE(Description)),IF(ISBLANK(_xlfn.SINGLE(CrossingIdentifierDescription)),""," ["&amp;_xlfn.SINGLE(CrossingIdentifierDescription)&amp;"]")," (",_xlfn.SINGLE(PXID),")"))</f>
        <v>OTHELLO RD [LKI Segment: 2005] (T4083.2)</v>
      </c>
      <c r="G1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01-13283-M002-XH0325001</v>
      </c>
      <c r="M167" s="1" t="s">
        <v>6473</v>
      </c>
      <c r="N167" s="1">
        <v>1032678.75</v>
      </c>
      <c r="O167" s="1" t="s">
        <v>3028</v>
      </c>
      <c r="P167" s="1" t="s">
        <v>3141</v>
      </c>
      <c r="Q167" s="1" t="s">
        <v>6472</v>
      </c>
      <c r="R167" s="1" t="s">
        <v>3025</v>
      </c>
      <c r="S167" s="1" t="s">
        <v>3024</v>
      </c>
      <c r="T167" s="1" t="s">
        <v>3098</v>
      </c>
      <c r="U167" s="1" t="s">
        <v>3045</v>
      </c>
      <c r="V167" s="1" t="s">
        <v>6128</v>
      </c>
      <c r="W167" s="1" t="s">
        <v>3127</v>
      </c>
      <c r="Y167" s="1">
        <v>43588.977199074077</v>
      </c>
      <c r="Z167" s="1">
        <v>44645</v>
      </c>
      <c r="AA167" s="1">
        <v>401768</v>
      </c>
      <c r="AB167" s="1">
        <v>44648.866041666668</v>
      </c>
      <c r="AC167" s="1" t="s">
        <v>6471</v>
      </c>
      <c r="AD167" s="1" t="s">
        <v>3046</v>
      </c>
      <c r="AE167" s="1">
        <v>4083</v>
      </c>
      <c r="AF167" s="1">
        <v>2</v>
      </c>
      <c r="AG167" s="1" t="s">
        <v>6470</v>
      </c>
      <c r="AH167" s="1" t="s">
        <v>3138</v>
      </c>
      <c r="AI167" s="1" t="s">
        <v>3092</v>
      </c>
      <c r="AJ167" s="1" t="s">
        <v>3091</v>
      </c>
      <c r="AK167" s="1" t="s">
        <v>3044</v>
      </c>
      <c r="AL167" s="1" t="s">
        <v>3014</v>
      </c>
      <c r="AM167" s="1" t="s">
        <v>737</v>
      </c>
      <c r="AP167" s="1">
        <v>58</v>
      </c>
      <c r="AX167" s="1" t="s">
        <v>6469</v>
      </c>
      <c r="AY167" s="1" t="s">
        <v>3088</v>
      </c>
      <c r="AZ167" s="1" t="s">
        <v>3010</v>
      </c>
      <c r="BA167" s="1">
        <v>621900.89998065995</v>
      </c>
      <c r="BB167" s="1">
        <v>5471829.8000494698</v>
      </c>
      <c r="BC167" s="1">
        <v>10</v>
      </c>
      <c r="BD167" s="1" t="s">
        <v>3087</v>
      </c>
      <c r="BE167" s="1">
        <v>1035.1400000000001</v>
      </c>
      <c r="BG167" s="1">
        <v>41855</v>
      </c>
      <c r="BN167" s="1" t="s">
        <v>3009</v>
      </c>
      <c r="BO167" s="1" t="s">
        <v>4849</v>
      </c>
      <c r="BP167" s="1" t="s">
        <v>6208</v>
      </c>
      <c r="BQ167" s="1" t="s">
        <v>3360</v>
      </c>
      <c r="BR167" s="1" t="s">
        <v>3228</v>
      </c>
      <c r="BV167" s="1" t="s">
        <v>3002</v>
      </c>
      <c r="BX167" s="1" t="s">
        <v>6468</v>
      </c>
      <c r="BY167" s="1" t="s">
        <v>3088</v>
      </c>
      <c r="CB167" s="1" t="s">
        <v>6467</v>
      </c>
      <c r="CC167" s="1" t="s">
        <v>6466</v>
      </c>
      <c r="CD167" s="1" t="s">
        <v>3040</v>
      </c>
      <c r="CO167" s="1" t="s">
        <v>3122</v>
      </c>
      <c r="CP167" s="1" t="s">
        <v>6465</v>
      </c>
      <c r="CY167" s="1" t="s">
        <v>6434</v>
      </c>
      <c r="CZ167" s="1" t="s">
        <v>2289</v>
      </c>
    </row>
    <row r="168" spans="1:104" x14ac:dyDescent="0.2">
      <c r="A168" s="1">
        <f t="shared" si="18"/>
        <v>1032721.4</v>
      </c>
      <c r="C168" s="1" t="str">
        <f t="shared" si="19"/>
        <v>UC</v>
      </c>
      <c r="D168" s="2" t="str">
        <f t="shared" si="20"/>
        <v>UC</v>
      </c>
      <c r="F168" s="1" t="str">
        <f>IF(_xlfn.SINGLE('~10 Other Crossings'!TypeCL)="WC","",_xlfn.CONCAT(UPPER(_xlfn.SINGLE(Description)),IF(ISBLANK(_xlfn.SINGLE(CrossingIdentifierDescription)),""," ["&amp;_xlfn.SINGLE(CrossingIdentifierDescription)&amp;"]")," (",_xlfn.SINGLE(PXID),")"))</f>
        <v>TELUS U/G FIBRE OPTIC COMMUNICATIONS CABLE (U4148.0)</v>
      </c>
      <c r="G1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68" s="1" t="s">
        <v>6463</v>
      </c>
      <c r="N168" s="1">
        <v>1032721.4</v>
      </c>
      <c r="O168" s="1" t="s">
        <v>3028</v>
      </c>
      <c r="P168" s="1" t="s">
        <v>6462</v>
      </c>
      <c r="Q168" s="1" t="s">
        <v>6461</v>
      </c>
      <c r="R168" s="1" t="s">
        <v>3025</v>
      </c>
      <c r="S168" s="1" t="s">
        <v>3024</v>
      </c>
      <c r="T168" s="1" t="s">
        <v>3098</v>
      </c>
      <c r="U168" s="1" t="s">
        <v>3826</v>
      </c>
      <c r="V168" s="1" t="s">
        <v>4443</v>
      </c>
      <c r="W168" s="1" t="s">
        <v>3107</v>
      </c>
      <c r="Y168" s="1">
        <v>42165.883981481478</v>
      </c>
      <c r="Z168" s="1">
        <v>44645</v>
      </c>
      <c r="AA168" s="1">
        <v>401768</v>
      </c>
      <c r="AB168" s="1">
        <v>44648.866018518522</v>
      </c>
      <c r="AC168" s="1" t="s">
        <v>6460</v>
      </c>
      <c r="AD168" s="1" t="s">
        <v>3061</v>
      </c>
      <c r="AE168" s="1">
        <v>4148</v>
      </c>
      <c r="AF168" s="1">
        <v>0</v>
      </c>
      <c r="AH168" s="1" t="s">
        <v>3091</v>
      </c>
      <c r="AI168" s="1" t="s">
        <v>3016</v>
      </c>
      <c r="AJ168" s="1" t="s">
        <v>3091</v>
      </c>
      <c r="AK168" s="1" t="s">
        <v>3015</v>
      </c>
      <c r="AL168" s="1" t="s">
        <v>3014</v>
      </c>
      <c r="AM168" s="1" t="s">
        <v>3823</v>
      </c>
      <c r="AN168" s="1" t="s">
        <v>3012</v>
      </c>
      <c r="AS168" s="1" t="s">
        <v>3011</v>
      </c>
      <c r="AT168" s="1" t="s">
        <v>3011</v>
      </c>
      <c r="AX168" s="1" t="s">
        <v>6459</v>
      </c>
      <c r="AY168" s="1" t="s">
        <v>3000</v>
      </c>
      <c r="AZ168" s="1" t="s">
        <v>3010</v>
      </c>
      <c r="BA168" s="1">
        <v>621869.01996589999</v>
      </c>
      <c r="BB168" s="1">
        <v>5471802.0000179801</v>
      </c>
      <c r="BC168" s="1">
        <v>10</v>
      </c>
      <c r="BD168" s="1" t="s">
        <v>3087</v>
      </c>
      <c r="BE168" s="1">
        <v>1035.18</v>
      </c>
      <c r="BG168" s="1">
        <v>42256</v>
      </c>
      <c r="BN168" s="1" t="s">
        <v>3009</v>
      </c>
      <c r="BO168" s="1" t="s">
        <v>4849</v>
      </c>
      <c r="BP168" s="1" t="s">
        <v>6208</v>
      </c>
      <c r="BQ168" s="1" t="s">
        <v>3360</v>
      </c>
      <c r="BR168" s="1" t="s">
        <v>3228</v>
      </c>
      <c r="BS168" s="1" t="s">
        <v>6458</v>
      </c>
      <c r="BT168" s="1" t="s">
        <v>6457</v>
      </c>
      <c r="BV168" s="1" t="s">
        <v>3002</v>
      </c>
      <c r="BW168" s="1" t="s">
        <v>1973</v>
      </c>
      <c r="BX168" s="1" t="s">
        <v>3058</v>
      </c>
      <c r="BY168" s="1" t="s">
        <v>3000</v>
      </c>
      <c r="CB168" s="1" t="s">
        <v>3057</v>
      </c>
      <c r="CC168" s="1" t="s">
        <v>3056</v>
      </c>
      <c r="CD168" s="1" t="s">
        <v>3055</v>
      </c>
      <c r="CO168" s="1" t="s">
        <v>2996</v>
      </c>
      <c r="CP168" s="1" t="s">
        <v>6456</v>
      </c>
      <c r="CW168" s="1" t="s">
        <v>6455</v>
      </c>
      <c r="CX168" s="1" t="s">
        <v>6454</v>
      </c>
      <c r="CY168" s="1" t="s">
        <v>6434</v>
      </c>
      <c r="CZ168" s="1" t="s">
        <v>2285</v>
      </c>
    </row>
    <row r="169" spans="1:104" x14ac:dyDescent="0.2">
      <c r="A169" s="1">
        <f t="shared" si="18"/>
        <v>1033235.6</v>
      </c>
      <c r="C169" s="1" t="str">
        <f t="shared" si="19"/>
        <v>UC</v>
      </c>
      <c r="D169" s="2" t="str">
        <f t="shared" si="20"/>
        <v>UC</v>
      </c>
      <c r="F169" s="1" t="str">
        <f>IF(_xlfn.SINGLE('~10 Other Crossings'!TypeCL)="WC","",_xlfn.CONCAT(UPPER(_xlfn.SINGLE(Description)),IF(ISBLANK(_xlfn.SINGLE(CrossingIdentifierDescription)),""," ["&amp;_xlfn.SINGLE(CrossingIdentifierDescription)&amp;"]")," (",_xlfn.SINGLE(PXID),")"))</f>
        <v>TELUS U/G FIBRE OPTIC COMMUNICATIONS CABLE (U4151.1)</v>
      </c>
      <c r="G1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69" s="1" t="s">
        <v>6453</v>
      </c>
      <c r="N169" s="1">
        <v>1033235.6</v>
      </c>
      <c r="O169" s="1" t="s">
        <v>3028</v>
      </c>
      <c r="P169" s="1" t="s">
        <v>6452</v>
      </c>
      <c r="Q169" s="1" t="s">
        <v>6451</v>
      </c>
      <c r="R169" s="1" t="s">
        <v>3025</v>
      </c>
      <c r="S169" s="1" t="s">
        <v>3024</v>
      </c>
      <c r="T169" s="1" t="s">
        <v>3098</v>
      </c>
      <c r="U169" s="1" t="s">
        <v>3826</v>
      </c>
      <c r="V169" s="1" t="s">
        <v>4443</v>
      </c>
      <c r="W169" s="1" t="s">
        <v>3107</v>
      </c>
      <c r="Y169" s="1">
        <v>43732.901643518519</v>
      </c>
      <c r="Z169" s="1">
        <v>44645</v>
      </c>
      <c r="AA169" s="1">
        <v>401768</v>
      </c>
      <c r="AB169" s="1">
        <v>44648.866053240738</v>
      </c>
      <c r="AC169" s="1" t="s">
        <v>6450</v>
      </c>
      <c r="AD169" s="1" t="s">
        <v>3061</v>
      </c>
      <c r="AE169" s="1">
        <v>4151</v>
      </c>
      <c r="AF169" s="1">
        <v>1</v>
      </c>
      <c r="AH169" s="1" t="s">
        <v>3091</v>
      </c>
      <c r="AI169" s="1" t="s">
        <v>3016</v>
      </c>
      <c r="AJ169" s="1" t="s">
        <v>3091</v>
      </c>
      <c r="AK169" s="1" t="s">
        <v>3015</v>
      </c>
      <c r="AL169" s="1" t="s">
        <v>3014</v>
      </c>
      <c r="AM169" s="1" t="s">
        <v>3823</v>
      </c>
      <c r="AN169" s="1" t="s">
        <v>3012</v>
      </c>
      <c r="AS169" s="1" t="s">
        <v>3011</v>
      </c>
      <c r="AT169" s="1" t="s">
        <v>3011</v>
      </c>
      <c r="AX169" s="1" t="s">
        <v>6449</v>
      </c>
      <c r="AY169" s="1" t="s">
        <v>3000</v>
      </c>
      <c r="AZ169" s="1" t="s">
        <v>3010</v>
      </c>
      <c r="BA169" s="1">
        <v>621471.79512382997</v>
      </c>
      <c r="BB169" s="1">
        <v>5471517.4437362002</v>
      </c>
      <c r="BC169" s="1">
        <v>10</v>
      </c>
      <c r="BD169" s="1" t="s">
        <v>3087</v>
      </c>
      <c r="BE169" s="1">
        <v>1035.69</v>
      </c>
      <c r="BG169" s="1">
        <v>42256</v>
      </c>
      <c r="BN169" s="1" t="s">
        <v>3009</v>
      </c>
      <c r="BO169" s="1" t="s">
        <v>4849</v>
      </c>
      <c r="BP169" s="1" t="s">
        <v>6208</v>
      </c>
      <c r="BQ169" s="1" t="s">
        <v>6440</v>
      </c>
      <c r="BR169" s="1" t="s">
        <v>3005</v>
      </c>
      <c r="BS169" s="1" t="s">
        <v>6433</v>
      </c>
      <c r="BT169" s="1" t="s">
        <v>6432</v>
      </c>
      <c r="BV169" s="1" t="s">
        <v>3002</v>
      </c>
      <c r="BW169" s="1" t="s">
        <v>1973</v>
      </c>
      <c r="BX169" s="1" t="s">
        <v>3058</v>
      </c>
      <c r="BY169" s="1" t="s">
        <v>3000</v>
      </c>
      <c r="CB169" s="1" t="s">
        <v>3057</v>
      </c>
      <c r="CC169" s="1" t="s">
        <v>3056</v>
      </c>
      <c r="CD169" s="1" t="s">
        <v>3055</v>
      </c>
      <c r="CO169" s="1" t="s">
        <v>2996</v>
      </c>
      <c r="CP169" s="1" t="s">
        <v>6448</v>
      </c>
      <c r="CW169" s="1" t="s">
        <v>6447</v>
      </c>
      <c r="CX169" s="1" t="s">
        <v>6446</v>
      </c>
      <c r="CY169" s="1" t="s">
        <v>6434</v>
      </c>
      <c r="CZ169" s="1" t="s">
        <v>2283</v>
      </c>
    </row>
    <row r="170" spans="1:104" x14ac:dyDescent="0.2">
      <c r="A170" s="1">
        <f t="shared" si="18"/>
        <v>1033243.14</v>
      </c>
      <c r="C170" s="1" t="str">
        <f t="shared" si="19"/>
        <v>RD</v>
      </c>
      <c r="D170" s="2" t="str">
        <f t="shared" si="20"/>
        <v>RD</v>
      </c>
      <c r="F170" s="1" t="str">
        <f>IF(_xlfn.SINGLE('~10 Other Crossings'!TypeCL)="WC","",_xlfn.CONCAT(UPPER(_xlfn.SINGLE(Description)),IF(ISBLANK(_xlfn.SINGLE(CrossingIdentifierDescription)),""," ["&amp;_xlfn.SINGLE(CrossingIdentifierDescription)&amp;"]")," (",_xlfn.SINGLE(PXID),")"))</f>
        <v>TRAIL (T4084.1)</v>
      </c>
      <c r="G1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170" s="1" t="s">
        <v>6445</v>
      </c>
      <c r="N170" s="1">
        <v>1033243.14</v>
      </c>
      <c r="O170" s="1" t="s">
        <v>3028</v>
      </c>
      <c r="P170" s="1" t="s">
        <v>6444</v>
      </c>
      <c r="Q170" s="1" t="s">
        <v>6443</v>
      </c>
      <c r="R170" s="1" t="s">
        <v>3025</v>
      </c>
      <c r="S170" s="1" t="s">
        <v>3024</v>
      </c>
      <c r="T170" s="1" t="s">
        <v>3098</v>
      </c>
      <c r="U170" s="1" t="s">
        <v>3316</v>
      </c>
      <c r="V170" s="1" t="s">
        <v>3316</v>
      </c>
      <c r="W170" s="1" t="s">
        <v>3315</v>
      </c>
      <c r="Y170" s="1">
        <v>43732.901342592595</v>
      </c>
      <c r="Z170" s="1">
        <v>44645</v>
      </c>
      <c r="AA170" s="1">
        <v>401768</v>
      </c>
      <c r="AB170" s="1">
        <v>44648.866053240738</v>
      </c>
      <c r="AC170" s="1" t="s">
        <v>6442</v>
      </c>
      <c r="AD170" s="1" t="s">
        <v>3046</v>
      </c>
      <c r="AE170" s="1">
        <v>4084</v>
      </c>
      <c r="AF170" s="1">
        <v>1</v>
      </c>
      <c r="AH170" s="1" t="s">
        <v>3091</v>
      </c>
      <c r="AI170" s="1" t="s">
        <v>3016</v>
      </c>
      <c r="AJ170" s="1" t="s">
        <v>3091</v>
      </c>
      <c r="AK170" s="1" t="s">
        <v>3044</v>
      </c>
      <c r="AL170" s="1" t="s">
        <v>3014</v>
      </c>
      <c r="AM170" s="1" t="s">
        <v>737</v>
      </c>
      <c r="AX170" s="1" t="s">
        <v>6441</v>
      </c>
      <c r="AY170" s="1" t="s">
        <v>3000</v>
      </c>
      <c r="AZ170" s="1" t="s">
        <v>3010</v>
      </c>
      <c r="BA170" s="1">
        <v>621465.57353842002</v>
      </c>
      <c r="BB170" s="1">
        <v>5471513.1775811296</v>
      </c>
      <c r="BC170" s="1">
        <v>10</v>
      </c>
      <c r="BD170" s="1" t="s">
        <v>3087</v>
      </c>
      <c r="BE170" s="1">
        <v>1035.7</v>
      </c>
      <c r="BG170" s="1">
        <v>42256</v>
      </c>
      <c r="BN170" s="1" t="s">
        <v>3009</v>
      </c>
      <c r="BO170" s="1" t="s">
        <v>4849</v>
      </c>
      <c r="BP170" s="1" t="s">
        <v>6208</v>
      </c>
      <c r="BQ170" s="1" t="s">
        <v>6440</v>
      </c>
      <c r="BR170" s="1" t="s">
        <v>3005</v>
      </c>
      <c r="BS170" s="1" t="s">
        <v>6439</v>
      </c>
      <c r="BT170" s="1" t="s">
        <v>6438</v>
      </c>
      <c r="BV170" s="1" t="s">
        <v>3002</v>
      </c>
      <c r="BW170" s="1" t="s">
        <v>2036</v>
      </c>
      <c r="BX170" s="1" t="s">
        <v>4252</v>
      </c>
      <c r="BY170" s="1" t="s">
        <v>3000</v>
      </c>
      <c r="CB170" s="1" t="s">
        <v>4251</v>
      </c>
      <c r="CC170" s="1" t="s">
        <v>4250</v>
      </c>
      <c r="CD170" s="1" t="s">
        <v>2997</v>
      </c>
      <c r="CO170" s="1" t="s">
        <v>3122</v>
      </c>
      <c r="CP170" s="1" t="s">
        <v>6437</v>
      </c>
      <c r="CW170" s="1" t="s">
        <v>6436</v>
      </c>
      <c r="CX170" s="1" t="s">
        <v>6435</v>
      </c>
      <c r="CY170" s="1" t="s">
        <v>6434</v>
      </c>
      <c r="CZ170" s="1" t="s">
        <v>6427</v>
      </c>
    </row>
    <row r="171" spans="1:104" x14ac:dyDescent="0.2">
      <c r="A171" s="1">
        <f t="shared" si="18"/>
        <v>1034597.28</v>
      </c>
      <c r="C171" s="1" t="str">
        <f t="shared" si="19"/>
        <v>WD</v>
      </c>
      <c r="D171" s="2" t="str">
        <f t="shared" si="20"/>
        <v>WD</v>
      </c>
      <c r="F171" s="1" t="str">
        <f>IF(_xlfn.SINGLE('~10 Other Crossings'!TypeCL)="WC","",_xlfn.CONCAT(UPPER(_xlfn.SINGLE(Description)),IF(ISBLANK(_xlfn.SINGLE(CrossingIdentifierDescription)),""," ["&amp;_xlfn.SINGLE(CrossingIdentifierDescription)&amp;"]")," (",_xlfn.SINGLE(PXID),")"))</f>
        <v>PRIVATE ABOVE GROUND PVC WATER PIPE (P7216.0)</v>
      </c>
      <c r="G1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71" s="1" t="s">
        <v>6431</v>
      </c>
      <c r="N171" s="1">
        <v>1034597.28</v>
      </c>
      <c r="O171" s="1" t="s">
        <v>3028</v>
      </c>
      <c r="R171" s="1" t="s">
        <v>3024</v>
      </c>
      <c r="S171" s="1" t="s">
        <v>3024</v>
      </c>
      <c r="T171" s="1" t="s">
        <v>3098</v>
      </c>
      <c r="U171" s="1" t="s">
        <v>4834</v>
      </c>
      <c r="V171" s="1" t="s">
        <v>6430</v>
      </c>
      <c r="W171" s="1" t="s">
        <v>3181</v>
      </c>
      <c r="Y171" s="1">
        <v>44547.77306712963</v>
      </c>
      <c r="Z171" s="1">
        <v>44645</v>
      </c>
      <c r="AA171" s="1">
        <v>401768</v>
      </c>
      <c r="AB171" s="1">
        <v>44655.881249999999</v>
      </c>
      <c r="AC171" s="1" t="s">
        <v>6429</v>
      </c>
      <c r="AD171" s="1" t="s">
        <v>3018</v>
      </c>
      <c r="AE171" s="1">
        <v>7216</v>
      </c>
      <c r="AF171" s="1">
        <v>0</v>
      </c>
      <c r="AI171" s="1" t="s">
        <v>3016</v>
      </c>
      <c r="AK171" s="1" t="s">
        <v>3015</v>
      </c>
      <c r="AL171" s="1" t="s">
        <v>3014</v>
      </c>
      <c r="AM171" s="1" t="s">
        <v>3179</v>
      </c>
      <c r="AT171" s="1" t="s">
        <v>1022</v>
      </c>
      <c r="AY171" s="1" t="s">
        <v>3000</v>
      </c>
      <c r="AZ171" s="1" t="s">
        <v>3010</v>
      </c>
      <c r="BA171" s="1">
        <v>620285.5</v>
      </c>
      <c r="BB171" s="1">
        <v>5471068.6699999999</v>
      </c>
      <c r="BC171" s="1">
        <v>10</v>
      </c>
      <c r="BN171" s="1" t="s">
        <v>3009</v>
      </c>
      <c r="BO171" s="1" t="s">
        <v>4849</v>
      </c>
      <c r="BP171" s="1" t="s">
        <v>6208</v>
      </c>
      <c r="BQ171" s="1" t="s">
        <v>3280</v>
      </c>
      <c r="BR171" s="1" t="s">
        <v>1621</v>
      </c>
      <c r="BS171" s="1" t="s">
        <v>6414</v>
      </c>
      <c r="BT171" s="1" t="s">
        <v>6413</v>
      </c>
      <c r="BV171" s="1" t="s">
        <v>3002</v>
      </c>
      <c r="BW171" s="1" t="s">
        <v>1505</v>
      </c>
      <c r="BX171" s="1" t="s">
        <v>3001</v>
      </c>
      <c r="BY171" s="1" t="s">
        <v>3000</v>
      </c>
      <c r="CB171" s="1" t="s">
        <v>2999</v>
      </c>
      <c r="CC171" s="1" t="s">
        <v>2998</v>
      </c>
      <c r="CD171" s="1" t="s">
        <v>2997</v>
      </c>
      <c r="CO171" s="1" t="s">
        <v>3070</v>
      </c>
      <c r="CP171" s="1" t="s">
        <v>6428</v>
      </c>
    </row>
    <row r="172" spans="1:104" x14ac:dyDescent="0.2">
      <c r="A172" s="1">
        <f t="shared" si="18"/>
        <v>1034663.34</v>
      </c>
      <c r="C172" s="1" t="str">
        <f t="shared" si="19"/>
        <v>WD</v>
      </c>
      <c r="D172" s="2" t="str">
        <f t="shared" si="20"/>
        <v>WD</v>
      </c>
      <c r="F172" s="1" t="str">
        <f>IF(_xlfn.SINGLE('~10 Other Crossings'!TypeCL)="WC","",_xlfn.CONCAT(UPPER(_xlfn.SINGLE(Description)),IF(ISBLANK(_xlfn.SINGLE(CrossingIdentifierDescription)),""," ["&amp;_xlfn.SINGLE(CrossingIdentifierDescription)&amp;"]")," (",_xlfn.SINGLE(PXID),")"))</f>
        <v>PRIVATE BURIED WATER PIPE (P7048.0)</v>
      </c>
      <c r="G1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72" s="1" t="s">
        <v>6427</v>
      </c>
      <c r="N172" s="1">
        <v>1034663.34</v>
      </c>
      <c r="O172" s="1" t="s">
        <v>3028</v>
      </c>
      <c r="R172" s="1" t="s">
        <v>3024</v>
      </c>
      <c r="S172" s="1" t="s">
        <v>3024</v>
      </c>
      <c r="T172" s="1" t="s">
        <v>3098</v>
      </c>
      <c r="U172" s="1" t="s">
        <v>3022</v>
      </c>
      <c r="V172" s="1" t="s">
        <v>3182</v>
      </c>
      <c r="W172" s="1" t="s">
        <v>3181</v>
      </c>
      <c r="Y172" s="1">
        <v>44281.805219907408</v>
      </c>
      <c r="Z172" s="1">
        <v>44645</v>
      </c>
      <c r="AA172" s="1">
        <v>401768</v>
      </c>
      <c r="AB172" s="1">
        <v>44655.881249999999</v>
      </c>
      <c r="AC172" s="1" t="s">
        <v>6426</v>
      </c>
      <c r="AD172" s="1" t="s">
        <v>3018</v>
      </c>
      <c r="AE172" s="1">
        <v>7048</v>
      </c>
      <c r="AF172" s="1">
        <v>0</v>
      </c>
      <c r="AI172" s="1" t="s">
        <v>3016</v>
      </c>
      <c r="AK172" s="1" t="s">
        <v>3015</v>
      </c>
      <c r="AL172" s="1" t="s">
        <v>3014</v>
      </c>
      <c r="AM172" s="1" t="s">
        <v>3179</v>
      </c>
      <c r="AN172" s="1" t="s">
        <v>3012</v>
      </c>
      <c r="AT172" s="1" t="s">
        <v>3011</v>
      </c>
      <c r="AX172" s="1" t="s">
        <v>6425</v>
      </c>
      <c r="AY172" s="1" t="s">
        <v>3000</v>
      </c>
      <c r="AZ172" s="1" t="s">
        <v>3010</v>
      </c>
      <c r="BA172" s="1">
        <v>620226.72</v>
      </c>
      <c r="BB172" s="1">
        <v>5471041.8799999999</v>
      </c>
      <c r="BC172" s="1">
        <v>10</v>
      </c>
      <c r="BN172" s="1" t="s">
        <v>3009</v>
      </c>
      <c r="BO172" s="1" t="s">
        <v>4849</v>
      </c>
      <c r="BP172" s="1" t="s">
        <v>6208</v>
      </c>
      <c r="BQ172" s="1" t="s">
        <v>3280</v>
      </c>
      <c r="BR172" s="1" t="s">
        <v>1621</v>
      </c>
      <c r="BS172" s="1" t="s">
        <v>6414</v>
      </c>
      <c r="BT172" s="1" t="s">
        <v>6413</v>
      </c>
      <c r="BV172" s="1" t="s">
        <v>3002</v>
      </c>
      <c r="BW172" s="1" t="s">
        <v>1505</v>
      </c>
      <c r="BX172" s="1" t="s">
        <v>3001</v>
      </c>
      <c r="BY172" s="1" t="s">
        <v>3000</v>
      </c>
      <c r="CB172" s="1" t="s">
        <v>2999</v>
      </c>
      <c r="CC172" s="1" t="s">
        <v>2998</v>
      </c>
      <c r="CD172" s="1" t="s">
        <v>2997</v>
      </c>
      <c r="CO172" s="1" t="s">
        <v>3070</v>
      </c>
      <c r="CP172" s="1" t="s">
        <v>6424</v>
      </c>
      <c r="CZ172" s="1" t="s">
        <v>6408</v>
      </c>
    </row>
    <row r="173" spans="1:104" x14ac:dyDescent="0.2">
      <c r="A173" s="1">
        <f t="shared" si="18"/>
        <v>1034694.88</v>
      </c>
      <c r="C173" s="1" t="str">
        <f t="shared" si="19"/>
        <v>RD</v>
      </c>
      <c r="D173" s="2" t="str">
        <f t="shared" si="20"/>
        <v>RD</v>
      </c>
      <c r="F173" s="1" t="str">
        <f>IF(_xlfn.SINGLE('~10 Other Crossings'!TypeCL)="WC","",_xlfn.CONCAT(UPPER(_xlfn.SINGLE(Description)),IF(ISBLANK(_xlfn.SINGLE(CrossingIdentifierDescription)),""," ["&amp;_xlfn.SINGLE(CrossingIdentifierDescription)&amp;"]")," (",_xlfn.SINGLE(PXID),")"))</f>
        <v>ROAD (T5234.0)</v>
      </c>
      <c r="G1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3" s="1" t="s">
        <v>6423</v>
      </c>
      <c r="N173" s="1">
        <v>1034694.88</v>
      </c>
      <c r="O173" s="1" t="s">
        <v>3028</v>
      </c>
      <c r="R173" s="1" t="s">
        <v>3024</v>
      </c>
      <c r="S173" s="1" t="s">
        <v>3024</v>
      </c>
      <c r="T173" s="1" t="s">
        <v>3098</v>
      </c>
      <c r="U173" s="1" t="s">
        <v>3045</v>
      </c>
      <c r="V173" s="1" t="s">
        <v>3045</v>
      </c>
      <c r="W173" s="1" t="s">
        <v>3181</v>
      </c>
      <c r="Y173" s="1">
        <v>44329.654652777775</v>
      </c>
      <c r="Z173" s="1">
        <v>44645</v>
      </c>
      <c r="AA173" s="1">
        <v>401768</v>
      </c>
      <c r="AB173" s="1">
        <v>44648.866087962961</v>
      </c>
      <c r="AC173" s="1" t="s">
        <v>6422</v>
      </c>
      <c r="AD173" s="1" t="s">
        <v>3046</v>
      </c>
      <c r="AE173" s="1">
        <v>5234</v>
      </c>
      <c r="AF173" s="1">
        <v>0</v>
      </c>
      <c r="AI173" s="1" t="s">
        <v>3016</v>
      </c>
      <c r="AK173" s="1" t="s">
        <v>3044</v>
      </c>
      <c r="AL173" s="1" t="s">
        <v>3014</v>
      </c>
      <c r="AM173" s="1" t="s">
        <v>737</v>
      </c>
      <c r="AT173" s="1" t="s">
        <v>1022</v>
      </c>
      <c r="AY173" s="1" t="s">
        <v>3000</v>
      </c>
      <c r="AZ173" s="1" t="s">
        <v>3010</v>
      </c>
      <c r="BA173" s="1">
        <v>620195.22499999998</v>
      </c>
      <c r="BB173" s="1">
        <v>5471043.0219999999</v>
      </c>
      <c r="BC173" s="1">
        <v>10</v>
      </c>
      <c r="BN173" s="1" t="s">
        <v>3009</v>
      </c>
      <c r="BO173" s="1" t="s">
        <v>4849</v>
      </c>
      <c r="BP173" s="1" t="s">
        <v>6208</v>
      </c>
      <c r="BQ173" s="1" t="s">
        <v>3280</v>
      </c>
      <c r="BR173" s="1" t="s">
        <v>1621</v>
      </c>
      <c r="BS173" s="1" t="s">
        <v>6414</v>
      </c>
      <c r="BT173" s="1" t="s">
        <v>6413</v>
      </c>
      <c r="BV173" s="1" t="s">
        <v>3002</v>
      </c>
      <c r="BW173" s="1" t="s">
        <v>3007</v>
      </c>
      <c r="BX173" s="1" t="s">
        <v>3043</v>
      </c>
      <c r="BY173" s="1" t="s">
        <v>3000</v>
      </c>
      <c r="CB173" s="1" t="s">
        <v>3042</v>
      </c>
      <c r="CC173" s="1" t="s">
        <v>3041</v>
      </c>
      <c r="CD173" s="1" t="s">
        <v>3040</v>
      </c>
      <c r="CO173" s="1" t="s">
        <v>3070</v>
      </c>
      <c r="CP173" s="1" t="s">
        <v>6421</v>
      </c>
      <c r="CZ173" s="1" t="s">
        <v>6403</v>
      </c>
    </row>
    <row r="174" spans="1:104" x14ac:dyDescent="0.2">
      <c r="A174" s="1">
        <f t="shared" si="18"/>
        <v>1034797.32</v>
      </c>
      <c r="C174" s="1" t="str">
        <f t="shared" si="19"/>
        <v>RD</v>
      </c>
      <c r="D174" s="2" t="str">
        <f t="shared" si="20"/>
        <v>RD</v>
      </c>
      <c r="F174" s="1" t="str">
        <f>IF(_xlfn.SINGLE('~10 Other Crossings'!TypeCL)="WC","",_xlfn.CONCAT(UPPER(_xlfn.SINGLE(Description)),IF(ISBLANK(_xlfn.SINGLE(CrossingIdentifierDescription)),""," ["&amp;_xlfn.SINGLE(CrossingIdentifierDescription)&amp;"]")," (",_xlfn.SINGLE(PXID),")"))</f>
        <v>ROAD (T5231.0)</v>
      </c>
      <c r="G1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4" s="1" t="s">
        <v>6420</v>
      </c>
      <c r="N174" s="1">
        <v>1034797.32</v>
      </c>
      <c r="O174" s="1" t="s">
        <v>3028</v>
      </c>
      <c r="R174" s="1" t="s">
        <v>3024</v>
      </c>
      <c r="S174" s="1" t="s">
        <v>3024</v>
      </c>
      <c r="T174" s="1" t="s">
        <v>3098</v>
      </c>
      <c r="U174" s="1" t="s">
        <v>3045</v>
      </c>
      <c r="V174" s="1" t="s">
        <v>3045</v>
      </c>
      <c r="W174" s="1" t="s">
        <v>3181</v>
      </c>
      <c r="Y174" s="1">
        <v>44312.739814814813</v>
      </c>
      <c r="Z174" s="1">
        <v>44645</v>
      </c>
      <c r="AA174" s="1">
        <v>401768</v>
      </c>
      <c r="AB174" s="1">
        <v>44648.866087962961</v>
      </c>
      <c r="AC174" s="1" t="s">
        <v>6419</v>
      </c>
      <c r="AD174" s="1" t="s">
        <v>3046</v>
      </c>
      <c r="AE174" s="1">
        <v>5231</v>
      </c>
      <c r="AF174" s="1">
        <v>0</v>
      </c>
      <c r="AI174" s="1" t="s">
        <v>3016</v>
      </c>
      <c r="AK174" s="1" t="s">
        <v>3044</v>
      </c>
      <c r="AL174" s="1" t="s">
        <v>3014</v>
      </c>
      <c r="AM174" s="1" t="s">
        <v>737</v>
      </c>
      <c r="AT174" s="1" t="s">
        <v>1022</v>
      </c>
      <c r="AY174" s="1" t="s">
        <v>3000</v>
      </c>
      <c r="AZ174" s="1" t="s">
        <v>3010</v>
      </c>
      <c r="BA174" s="1">
        <v>620092.89</v>
      </c>
      <c r="BB174" s="1">
        <v>5471047.6699999999</v>
      </c>
      <c r="BC174" s="1">
        <v>10</v>
      </c>
      <c r="BN174" s="1" t="s">
        <v>3009</v>
      </c>
      <c r="BO174" s="1" t="s">
        <v>4849</v>
      </c>
      <c r="BP174" s="1" t="s">
        <v>6208</v>
      </c>
      <c r="BQ174" s="1" t="s">
        <v>3280</v>
      </c>
      <c r="BR174" s="1" t="s">
        <v>1621</v>
      </c>
      <c r="BS174" s="1" t="s">
        <v>6414</v>
      </c>
      <c r="BT174" s="1" t="s">
        <v>6413</v>
      </c>
      <c r="BV174" s="1" t="s">
        <v>3002</v>
      </c>
      <c r="BW174" s="1" t="s">
        <v>3007</v>
      </c>
      <c r="BX174" s="1" t="s">
        <v>3311</v>
      </c>
      <c r="BY174" s="1" t="s">
        <v>3000</v>
      </c>
      <c r="CB174" s="1" t="s">
        <v>3042</v>
      </c>
      <c r="CC174" s="1" t="s">
        <v>3041</v>
      </c>
      <c r="CD174" s="1" t="s">
        <v>3040</v>
      </c>
      <c r="CO174" s="1" t="s">
        <v>3070</v>
      </c>
      <c r="CP174" s="1" t="s">
        <v>6418</v>
      </c>
      <c r="CZ174" s="1" t="s">
        <v>6397</v>
      </c>
    </row>
    <row r="175" spans="1:104" x14ac:dyDescent="0.2">
      <c r="A175" s="1">
        <f t="shared" si="18"/>
        <v>1034822.83</v>
      </c>
      <c r="C175" s="1" t="str">
        <f t="shared" si="19"/>
        <v>WD</v>
      </c>
      <c r="D175" s="2" t="str">
        <f t="shared" si="20"/>
        <v>WD</v>
      </c>
      <c r="F175" s="1" t="str">
        <f>IF(_xlfn.SINGLE('~10 Other Crossings'!TypeCL)="WC","",_xlfn.CONCAT(UPPER(_xlfn.SINGLE(Description)),IF(ISBLANK(_xlfn.SINGLE(CrossingIdentifierDescription)),""," ["&amp;_xlfn.SINGLE(CrossingIdentifierDescription)&amp;"]")," (",_xlfn.SINGLE(PXID),")"))</f>
        <v>PRIVATE BURIED WATER PIPE (P7049.0)</v>
      </c>
      <c r="G1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75" s="1" t="s">
        <v>6417</v>
      </c>
      <c r="N175" s="1">
        <v>1034822.83</v>
      </c>
      <c r="O175" s="1" t="s">
        <v>3028</v>
      </c>
      <c r="R175" s="1" t="s">
        <v>3024</v>
      </c>
      <c r="S175" s="1" t="s">
        <v>3024</v>
      </c>
      <c r="T175" s="1" t="s">
        <v>3098</v>
      </c>
      <c r="U175" s="1" t="s">
        <v>3022</v>
      </c>
      <c r="V175" s="1" t="s">
        <v>3182</v>
      </c>
      <c r="W175" s="1" t="s">
        <v>3181</v>
      </c>
      <c r="Y175" s="1">
        <v>44281.805219907408</v>
      </c>
      <c r="Z175" s="1">
        <v>44645</v>
      </c>
      <c r="AA175" s="1">
        <v>401768</v>
      </c>
      <c r="AB175" s="1">
        <v>44655.881249999999</v>
      </c>
      <c r="AC175" s="1" t="s">
        <v>6416</v>
      </c>
      <c r="AD175" s="1" t="s">
        <v>3018</v>
      </c>
      <c r="AE175" s="1">
        <v>7049</v>
      </c>
      <c r="AF175" s="1">
        <v>0</v>
      </c>
      <c r="AI175" s="1" t="s">
        <v>3016</v>
      </c>
      <c r="AK175" s="1" t="s">
        <v>3015</v>
      </c>
      <c r="AL175" s="1" t="s">
        <v>3014</v>
      </c>
      <c r="AM175" s="1" t="s">
        <v>3179</v>
      </c>
      <c r="AN175" s="1" t="s">
        <v>3012</v>
      </c>
      <c r="AT175" s="1" t="s">
        <v>3011</v>
      </c>
      <c r="AX175" s="1" t="s">
        <v>6415</v>
      </c>
      <c r="AY175" s="1" t="s">
        <v>3000</v>
      </c>
      <c r="AZ175" s="1" t="s">
        <v>3010</v>
      </c>
      <c r="BA175" s="1">
        <v>620067.4</v>
      </c>
      <c r="BB175" s="1">
        <v>5471048.8300000001</v>
      </c>
      <c r="BC175" s="1">
        <v>10</v>
      </c>
      <c r="BN175" s="1" t="s">
        <v>3009</v>
      </c>
      <c r="BO175" s="1" t="s">
        <v>4849</v>
      </c>
      <c r="BP175" s="1" t="s">
        <v>6208</v>
      </c>
      <c r="BQ175" s="1" t="s">
        <v>3280</v>
      </c>
      <c r="BR175" s="1" t="s">
        <v>1621</v>
      </c>
      <c r="BS175" s="1" t="s">
        <v>6414</v>
      </c>
      <c r="BT175" s="1" t="s">
        <v>6413</v>
      </c>
      <c r="BV175" s="1" t="s">
        <v>3002</v>
      </c>
      <c r="BW175" s="1" t="s">
        <v>1505</v>
      </c>
      <c r="BX175" s="1" t="s">
        <v>3001</v>
      </c>
      <c r="BY175" s="1" t="s">
        <v>3000</v>
      </c>
      <c r="CB175" s="1" t="s">
        <v>2999</v>
      </c>
      <c r="CC175" s="1" t="s">
        <v>2998</v>
      </c>
      <c r="CD175" s="1" t="s">
        <v>2997</v>
      </c>
      <c r="CO175" s="1" t="s">
        <v>3070</v>
      </c>
      <c r="CP175" s="1" t="s">
        <v>6412</v>
      </c>
      <c r="CZ175" s="1" t="s">
        <v>6391</v>
      </c>
    </row>
    <row r="176" spans="1:104" x14ac:dyDescent="0.2">
      <c r="A176" s="1">
        <f t="shared" si="18"/>
        <v>1035054.67</v>
      </c>
      <c r="C176" s="1" t="str">
        <f t="shared" si="19"/>
        <v>RD</v>
      </c>
      <c r="D176" s="2" t="str">
        <f t="shared" si="20"/>
        <v>RD</v>
      </c>
      <c r="F176" s="1" t="str">
        <f>IF(_xlfn.SINGLE('~10 Other Crossings'!TypeCL)="WC","",_xlfn.CONCAT(UPPER(_xlfn.SINGLE(Description)),IF(ISBLANK(_xlfn.SINGLE(CrossingIdentifierDescription)),""," ["&amp;_xlfn.SINGLE(CrossingIdentifierDescription)&amp;"]")," (",_xlfn.SINGLE(PXID),")"))</f>
        <v>ROAD [ROAD] (T6108.0)</v>
      </c>
      <c r="G1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6" s="1" t="s">
        <v>6411</v>
      </c>
      <c r="N176" s="1">
        <v>1035054.67</v>
      </c>
      <c r="O176" s="1" t="s">
        <v>3028</v>
      </c>
      <c r="P176" s="1" t="s">
        <v>3389</v>
      </c>
      <c r="Q176" s="1" t="s">
        <v>3388</v>
      </c>
      <c r="R176" s="1" t="s">
        <v>3024</v>
      </c>
      <c r="S176" s="1" t="s">
        <v>3024</v>
      </c>
      <c r="T176" s="1" t="s">
        <v>3098</v>
      </c>
      <c r="U176" s="1" t="s">
        <v>3045</v>
      </c>
      <c r="V176" s="1" t="s">
        <v>3045</v>
      </c>
      <c r="W176" s="1" t="s">
        <v>3181</v>
      </c>
      <c r="Y176" s="1">
        <v>44012.702673611115</v>
      </c>
      <c r="Z176" s="1">
        <v>44645</v>
      </c>
      <c r="AA176" s="1">
        <v>401768</v>
      </c>
      <c r="AB176" s="1">
        <v>44648.866064814814</v>
      </c>
      <c r="AC176" s="1" t="s">
        <v>6410</v>
      </c>
      <c r="AD176" s="1" t="s">
        <v>3046</v>
      </c>
      <c r="AE176" s="1">
        <v>6108</v>
      </c>
      <c r="AF176" s="1">
        <v>0</v>
      </c>
      <c r="AG176" s="1" t="s">
        <v>3045</v>
      </c>
      <c r="AI176" s="1" t="s">
        <v>3016</v>
      </c>
      <c r="AK176" s="1" t="s">
        <v>3044</v>
      </c>
      <c r="AL176" s="1" t="s">
        <v>3014</v>
      </c>
      <c r="AM176" s="1" t="s">
        <v>737</v>
      </c>
      <c r="AY176" s="1" t="s">
        <v>3000</v>
      </c>
      <c r="AZ176" s="1" t="s">
        <v>3010</v>
      </c>
      <c r="BA176" s="1">
        <v>619837.62100000004</v>
      </c>
      <c r="BB176" s="1">
        <v>5471069.8169999998</v>
      </c>
      <c r="BC176" s="1">
        <v>10</v>
      </c>
      <c r="BN176" s="1" t="s">
        <v>3009</v>
      </c>
      <c r="BO176" s="1" t="s">
        <v>4849</v>
      </c>
      <c r="BP176" s="1" t="s">
        <v>6208</v>
      </c>
      <c r="BQ176" s="1" t="s">
        <v>6383</v>
      </c>
      <c r="BR176" s="1" t="s">
        <v>1621</v>
      </c>
      <c r="BS176" s="1" t="s">
        <v>6382</v>
      </c>
      <c r="BT176" s="1" t="s">
        <v>6381</v>
      </c>
      <c r="BV176" s="1" t="s">
        <v>3002</v>
      </c>
      <c r="BW176" s="1" t="s">
        <v>3007</v>
      </c>
      <c r="BX176" s="1" t="s">
        <v>3043</v>
      </c>
      <c r="BY176" s="1" t="s">
        <v>3000</v>
      </c>
      <c r="CB176" s="1" t="s">
        <v>3042</v>
      </c>
      <c r="CC176" s="1" t="s">
        <v>3041</v>
      </c>
      <c r="CD176" s="1" t="s">
        <v>3040</v>
      </c>
      <c r="CO176" s="1" t="s">
        <v>3070</v>
      </c>
      <c r="CP176" s="1" t="s">
        <v>6409</v>
      </c>
      <c r="CZ176" s="1" t="s">
        <v>6378</v>
      </c>
    </row>
    <row r="177" spans="1:104" x14ac:dyDescent="0.2">
      <c r="A177" s="1">
        <f t="shared" si="18"/>
        <v>1035124.53</v>
      </c>
      <c r="C177" s="1" t="str">
        <f t="shared" si="19"/>
        <v>OE</v>
      </c>
      <c r="D177" s="2" t="str">
        <f t="shared" si="20"/>
        <v>OE</v>
      </c>
      <c r="F177" s="1" t="str">
        <f>IF(_xlfn.SINGLE('~10 Other Crossings'!TypeCL)="WC","",_xlfn.CONCAT(UPPER(_xlfn.SINGLE(Description)),IF(ISBLANK(_xlfn.SINGLE(CrossingIdentifierDescription)),""," ["&amp;_xlfn.SINGLE(CrossingIdentifierDescription)&amp;"]")," (",_xlfn.SINGLE(PXID),")"))</f>
        <v>PRIVATE O/H POWERLINE [DISTRIBUTION] (U5572.0)</v>
      </c>
      <c r="G1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77" s="1" t="s">
        <v>6408</v>
      </c>
      <c r="N177" s="1">
        <v>1035124.53</v>
      </c>
      <c r="O177" s="1" t="s">
        <v>3028</v>
      </c>
      <c r="P177" s="1" t="s">
        <v>6407</v>
      </c>
      <c r="Q177" s="1" t="s">
        <v>6406</v>
      </c>
      <c r="R177" s="1" t="s">
        <v>3025</v>
      </c>
      <c r="S177" s="1" t="s">
        <v>3024</v>
      </c>
      <c r="T177" s="1" t="s">
        <v>3098</v>
      </c>
      <c r="U177" s="1" t="s">
        <v>3097</v>
      </c>
      <c r="V177" s="1" t="s">
        <v>3786</v>
      </c>
      <c r="W177" s="1" t="s">
        <v>3181</v>
      </c>
      <c r="Y177" s="1">
        <v>44454.673587962963</v>
      </c>
      <c r="Z177" s="1">
        <v>44645</v>
      </c>
      <c r="AA177" s="1">
        <v>401768</v>
      </c>
      <c r="AB177" s="1">
        <v>44648.866099537037</v>
      </c>
      <c r="AC177" s="1" t="s">
        <v>6405</v>
      </c>
      <c r="AD177" s="1" t="s">
        <v>3061</v>
      </c>
      <c r="AE177" s="1">
        <v>5572</v>
      </c>
      <c r="AF177" s="1">
        <v>0</v>
      </c>
      <c r="AG177" s="1" t="s">
        <v>3093</v>
      </c>
      <c r="AH177" s="1" t="s">
        <v>3091</v>
      </c>
      <c r="AI177" s="1" t="s">
        <v>3016</v>
      </c>
      <c r="AJ177" s="1" t="s">
        <v>3091</v>
      </c>
      <c r="AK177" s="1" t="s">
        <v>3015</v>
      </c>
      <c r="AL177" s="1" t="s">
        <v>3014</v>
      </c>
      <c r="AM177" s="1" t="s">
        <v>3090</v>
      </c>
      <c r="AS177" s="1" t="s">
        <v>3011</v>
      </c>
      <c r="AT177" s="1" t="s">
        <v>1022</v>
      </c>
      <c r="AY177" s="1" t="s">
        <v>3000</v>
      </c>
      <c r="AZ177" s="1" t="s">
        <v>3010</v>
      </c>
      <c r="BA177" s="1">
        <v>619781.87</v>
      </c>
      <c r="BB177" s="1">
        <v>5471111.1100000003</v>
      </c>
      <c r="BC177" s="1">
        <v>10</v>
      </c>
      <c r="BG177" s="1">
        <v>43440</v>
      </c>
      <c r="BN177" s="1" t="s">
        <v>3009</v>
      </c>
      <c r="BO177" s="1" t="s">
        <v>4849</v>
      </c>
      <c r="BP177" s="1" t="s">
        <v>6208</v>
      </c>
      <c r="BQ177" s="1" t="s">
        <v>6383</v>
      </c>
      <c r="BR177" s="1" t="s">
        <v>1621</v>
      </c>
      <c r="BS177" s="1" t="s">
        <v>6382</v>
      </c>
      <c r="BT177" s="1" t="s">
        <v>6381</v>
      </c>
      <c r="BV177" s="1" t="s">
        <v>3002</v>
      </c>
      <c r="BW177" s="1" t="s">
        <v>1022</v>
      </c>
      <c r="BX177" s="1" t="s">
        <v>3199</v>
      </c>
      <c r="BY177" s="1" t="s">
        <v>3000</v>
      </c>
      <c r="CB177" s="1" t="s">
        <v>3198</v>
      </c>
      <c r="CC177" s="1" t="s">
        <v>3197</v>
      </c>
      <c r="CD177" s="1" t="s">
        <v>3040</v>
      </c>
      <c r="CO177" s="1" t="s">
        <v>3070</v>
      </c>
      <c r="CP177" s="1" t="s">
        <v>6404</v>
      </c>
      <c r="CX177" s="1" t="s">
        <v>6398</v>
      </c>
      <c r="CZ177" s="1" t="s">
        <v>2278</v>
      </c>
    </row>
    <row r="178" spans="1:104" x14ac:dyDescent="0.2">
      <c r="A178" s="1">
        <f t="shared" si="18"/>
        <v>1035124.53</v>
      </c>
      <c r="C178" s="1" t="str">
        <f t="shared" si="19"/>
        <v>OC</v>
      </c>
      <c r="D178" s="2" t="str">
        <f t="shared" si="20"/>
        <v>OC</v>
      </c>
      <c r="F178" s="1" t="str">
        <f>IF(_xlfn.SINGLE('~10 Other Crossings'!TypeCL)="WC","",_xlfn.CONCAT(UPPER(_xlfn.SINGLE(Description)),IF(ISBLANK(_xlfn.SINGLE(CrossingIdentifierDescription)),""," ["&amp;_xlfn.SINGLE(CrossingIdentifierDescription)&amp;"]")," (",_xlfn.SINGLE(PXID),")"))</f>
        <v>TELUS O/H COMMUNICATIONS CABLE [O/H COMMUNICATION CABLE] (U5573.0)</v>
      </c>
      <c r="G1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78" s="1" t="s">
        <v>6403</v>
      </c>
      <c r="N178" s="1">
        <v>1035124.53</v>
      </c>
      <c r="O178" s="1" t="s">
        <v>3028</v>
      </c>
      <c r="P178" s="1" t="s">
        <v>6402</v>
      </c>
      <c r="Q178" s="1" t="s">
        <v>6401</v>
      </c>
      <c r="R178" s="1" t="s">
        <v>3025</v>
      </c>
      <c r="S178" s="1" t="s">
        <v>3024</v>
      </c>
      <c r="T178" s="1" t="s">
        <v>3098</v>
      </c>
      <c r="U178" s="1" t="s">
        <v>3109</v>
      </c>
      <c r="V178" s="1" t="s">
        <v>3108</v>
      </c>
      <c r="W178" s="1" t="s">
        <v>3107</v>
      </c>
      <c r="Y178" s="1">
        <v>44454.690937500003</v>
      </c>
      <c r="Z178" s="1">
        <v>44645</v>
      </c>
      <c r="AA178" s="1">
        <v>401768</v>
      </c>
      <c r="AB178" s="1">
        <v>44648.866099537037</v>
      </c>
      <c r="AC178" s="1" t="s">
        <v>6400</v>
      </c>
      <c r="AD178" s="1" t="s">
        <v>3061</v>
      </c>
      <c r="AE178" s="1">
        <v>5573</v>
      </c>
      <c r="AF178" s="1">
        <v>0</v>
      </c>
      <c r="AG178" s="1" t="s">
        <v>3109</v>
      </c>
      <c r="AH178" s="1" t="s">
        <v>3091</v>
      </c>
      <c r="AI178" s="1" t="s">
        <v>3016</v>
      </c>
      <c r="AJ178" s="1" t="s">
        <v>3091</v>
      </c>
      <c r="AK178" s="1" t="s">
        <v>3015</v>
      </c>
      <c r="AL178" s="1" t="s">
        <v>3014</v>
      </c>
      <c r="AM178" s="1" t="s">
        <v>3104</v>
      </c>
      <c r="AS178" s="1" t="s">
        <v>3011</v>
      </c>
      <c r="AT178" s="1" t="s">
        <v>1022</v>
      </c>
      <c r="AY178" s="1" t="s">
        <v>3000</v>
      </c>
      <c r="AZ178" s="1" t="s">
        <v>3010</v>
      </c>
      <c r="BA178" s="1">
        <v>619781.87</v>
      </c>
      <c r="BB178" s="1">
        <v>5471111.1100000003</v>
      </c>
      <c r="BC178" s="1">
        <v>10</v>
      </c>
      <c r="BG178" s="1">
        <v>43440</v>
      </c>
      <c r="BN178" s="1" t="s">
        <v>3009</v>
      </c>
      <c r="BO178" s="1" t="s">
        <v>4849</v>
      </c>
      <c r="BP178" s="1" t="s">
        <v>6208</v>
      </c>
      <c r="BQ178" s="1" t="s">
        <v>6383</v>
      </c>
      <c r="BR178" s="1" t="s">
        <v>1621</v>
      </c>
      <c r="BS178" s="1" t="s">
        <v>6382</v>
      </c>
      <c r="BT178" s="1" t="s">
        <v>6381</v>
      </c>
      <c r="BV178" s="1" t="s">
        <v>3002</v>
      </c>
      <c r="BW178" s="1" t="s">
        <v>1022</v>
      </c>
      <c r="BX178" s="1" t="s">
        <v>3199</v>
      </c>
      <c r="BY178" s="1" t="s">
        <v>3000</v>
      </c>
      <c r="CB178" s="1" t="s">
        <v>3198</v>
      </c>
      <c r="CC178" s="1" t="s">
        <v>3197</v>
      </c>
      <c r="CD178" s="1" t="s">
        <v>3040</v>
      </c>
      <c r="CO178" s="1" t="s">
        <v>3323</v>
      </c>
      <c r="CP178" s="1" t="s">
        <v>6399</v>
      </c>
      <c r="CX178" s="1" t="s">
        <v>6398</v>
      </c>
    </row>
    <row r="179" spans="1:104" x14ac:dyDescent="0.2">
      <c r="A179" s="1">
        <f t="shared" si="18"/>
        <v>1035138.76</v>
      </c>
      <c r="C179" s="1" t="str">
        <f t="shared" si="19"/>
        <v>RD</v>
      </c>
      <c r="D179" s="2" t="str">
        <f t="shared" si="20"/>
        <v>RD</v>
      </c>
      <c r="F179" s="1" t="str">
        <f>IF(_xlfn.SINGLE('~10 Other Crossings'!TypeCL)="WC","",_xlfn.CONCAT(UPPER(_xlfn.SINGLE(Description)),IF(ISBLANK(_xlfn.SINGLE(CrossingIdentifierDescription)),""," ["&amp;_xlfn.SINGLE(CrossingIdentifierDescription)&amp;"]")," (",_xlfn.SINGLE(PXID),")"))</f>
        <v>PRIVATE ROAD (T4915.0)</v>
      </c>
      <c r="G1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79" s="1" t="s">
        <v>6397</v>
      </c>
      <c r="N179" s="1">
        <v>1035138.76</v>
      </c>
      <c r="O179" s="1" t="s">
        <v>3028</v>
      </c>
      <c r="P179" s="1" t="s">
        <v>6396</v>
      </c>
      <c r="Q179" s="1" t="s">
        <v>6395</v>
      </c>
      <c r="R179" s="1" t="s">
        <v>3025</v>
      </c>
      <c r="S179" s="1" t="s">
        <v>3024</v>
      </c>
      <c r="T179" s="1" t="s">
        <v>3098</v>
      </c>
      <c r="U179" s="1" t="s">
        <v>3045</v>
      </c>
      <c r="V179" s="1" t="s">
        <v>3173</v>
      </c>
      <c r="W179" s="1" t="s">
        <v>6394</v>
      </c>
      <c r="Y179" s="1">
        <v>43732.865497685183</v>
      </c>
      <c r="Z179" s="1">
        <v>44645</v>
      </c>
      <c r="AA179" s="1">
        <v>401768</v>
      </c>
      <c r="AB179" s="1">
        <v>44648.866053240738</v>
      </c>
      <c r="AC179" s="1" t="s">
        <v>6393</v>
      </c>
      <c r="AD179" s="1" t="s">
        <v>3046</v>
      </c>
      <c r="AE179" s="1">
        <v>4915</v>
      </c>
      <c r="AF179" s="1">
        <v>0</v>
      </c>
      <c r="AH179" s="1" t="s">
        <v>3091</v>
      </c>
      <c r="AI179" s="1" t="s">
        <v>3016</v>
      </c>
      <c r="AJ179" s="1" t="s">
        <v>3091</v>
      </c>
      <c r="AK179" s="1" t="s">
        <v>3044</v>
      </c>
      <c r="AL179" s="1" t="s">
        <v>3014</v>
      </c>
      <c r="AM179" s="1" t="s">
        <v>737</v>
      </c>
      <c r="AY179" s="1" t="s">
        <v>3000</v>
      </c>
      <c r="AZ179" s="1" t="s">
        <v>3010</v>
      </c>
      <c r="BA179" s="1">
        <v>619771.36003145995</v>
      </c>
      <c r="BB179" s="1">
        <v>5471120.7045649197</v>
      </c>
      <c r="BC179" s="1">
        <v>10</v>
      </c>
      <c r="BD179" s="1" t="s">
        <v>3087</v>
      </c>
      <c r="BE179" s="1">
        <v>1038.02</v>
      </c>
      <c r="BG179" s="1">
        <v>42258</v>
      </c>
      <c r="BN179" s="1" t="s">
        <v>3009</v>
      </c>
      <c r="BO179" s="1" t="s">
        <v>4849</v>
      </c>
      <c r="BP179" s="1" t="s">
        <v>6208</v>
      </c>
      <c r="BQ179" s="1" t="s">
        <v>6383</v>
      </c>
      <c r="BR179" s="1" t="s">
        <v>1621</v>
      </c>
      <c r="BS179" s="1" t="s">
        <v>6382</v>
      </c>
      <c r="BT179" s="1" t="s">
        <v>6381</v>
      </c>
      <c r="BV179" s="1" t="s">
        <v>3002</v>
      </c>
      <c r="BW179" s="1" t="s">
        <v>3007</v>
      </c>
      <c r="BX179" s="1" t="s">
        <v>3043</v>
      </c>
      <c r="BY179" s="1" t="s">
        <v>3000</v>
      </c>
      <c r="CB179" s="1" t="s">
        <v>3042</v>
      </c>
      <c r="CC179" s="1" t="s">
        <v>3041</v>
      </c>
      <c r="CD179" s="1" t="s">
        <v>3040</v>
      </c>
      <c r="CO179" s="1" t="s">
        <v>3070</v>
      </c>
      <c r="CP179" s="1" t="s">
        <v>6392</v>
      </c>
      <c r="CW179" s="1" t="s">
        <v>6342</v>
      </c>
      <c r="CX179" s="1" t="s">
        <v>6341</v>
      </c>
      <c r="CY179" s="1" t="s">
        <v>6227</v>
      </c>
    </row>
    <row r="180" spans="1:104" x14ac:dyDescent="0.2">
      <c r="A180" s="1">
        <f t="shared" si="18"/>
        <v>1035139.16</v>
      </c>
      <c r="C180" s="1" t="str">
        <f t="shared" si="19"/>
        <v>WD</v>
      </c>
      <c r="D180" s="2" t="str">
        <f t="shared" si="20"/>
        <v>WD</v>
      </c>
      <c r="F180" s="1" t="str">
        <f>IF(_xlfn.SINGLE('~10 Other Crossings'!TypeCL)="WC","",_xlfn.CONCAT(UPPER(_xlfn.SINGLE(Description)),IF(ISBLANK(_xlfn.SINGLE(CrossingIdentifierDescription)),""," ["&amp;_xlfn.SINGLE(CrossingIdentifierDescription)&amp;"]")," (",_xlfn.SINGLE(PXID),")"))</f>
        <v>PRIVATE BURIED WATER PIPE (P7041.0)</v>
      </c>
      <c r="G1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80" s="1" t="s">
        <v>6391</v>
      </c>
      <c r="N180" s="1">
        <v>1035139.16</v>
      </c>
      <c r="O180" s="1" t="s">
        <v>3028</v>
      </c>
      <c r="R180" s="1" t="s">
        <v>3024</v>
      </c>
      <c r="S180" s="1" t="s">
        <v>3024</v>
      </c>
      <c r="T180" s="1" t="s">
        <v>3098</v>
      </c>
      <c r="U180" s="1" t="s">
        <v>3022</v>
      </c>
      <c r="V180" s="1" t="s">
        <v>3182</v>
      </c>
      <c r="W180" s="1" t="s">
        <v>3181</v>
      </c>
      <c r="Y180" s="1">
        <v>44270.744421296295</v>
      </c>
      <c r="Z180" s="1">
        <v>44645</v>
      </c>
      <c r="AA180" s="1">
        <v>401768</v>
      </c>
      <c r="AB180" s="1">
        <v>44655.881249999999</v>
      </c>
      <c r="AC180" s="1" t="s">
        <v>6390</v>
      </c>
      <c r="AD180" s="1" t="s">
        <v>3018</v>
      </c>
      <c r="AE180" s="1">
        <v>7041</v>
      </c>
      <c r="AF180" s="1">
        <v>0</v>
      </c>
      <c r="AI180" s="1" t="s">
        <v>3016</v>
      </c>
      <c r="AK180" s="1" t="s">
        <v>3015</v>
      </c>
      <c r="AL180" s="1" t="s">
        <v>3014</v>
      </c>
      <c r="AM180" s="1" t="s">
        <v>3179</v>
      </c>
      <c r="AN180" s="1" t="s">
        <v>3012</v>
      </c>
      <c r="AT180" s="1" t="s">
        <v>3011</v>
      </c>
      <c r="AX180" s="1" t="s">
        <v>6389</v>
      </c>
      <c r="AY180" s="1" t="s">
        <v>3000</v>
      </c>
      <c r="AZ180" s="1" t="s">
        <v>3010</v>
      </c>
      <c r="BA180" s="1">
        <v>619771.06900000002</v>
      </c>
      <c r="BB180" s="1">
        <v>5471120.9709999999</v>
      </c>
      <c r="BC180" s="1">
        <v>10</v>
      </c>
      <c r="BN180" s="1" t="s">
        <v>3009</v>
      </c>
      <c r="BO180" s="1" t="s">
        <v>4849</v>
      </c>
      <c r="BP180" s="1" t="s">
        <v>6208</v>
      </c>
      <c r="BQ180" s="1" t="s">
        <v>6383</v>
      </c>
      <c r="BR180" s="1" t="s">
        <v>1621</v>
      </c>
      <c r="BS180" s="1" t="s">
        <v>6382</v>
      </c>
      <c r="BT180" s="1" t="s">
        <v>6381</v>
      </c>
      <c r="BV180" s="1" t="s">
        <v>3002</v>
      </c>
      <c r="BW180" s="1" t="s">
        <v>1505</v>
      </c>
      <c r="BX180" s="1" t="s">
        <v>3001</v>
      </c>
      <c r="BY180" s="1" t="s">
        <v>3000</v>
      </c>
      <c r="CB180" s="1" t="s">
        <v>2999</v>
      </c>
      <c r="CC180" s="1" t="s">
        <v>2998</v>
      </c>
      <c r="CD180" s="1" t="s">
        <v>2997</v>
      </c>
      <c r="CO180" s="1" t="s">
        <v>3070</v>
      </c>
      <c r="CP180" s="1" t="s">
        <v>6388</v>
      </c>
      <c r="CZ180" s="1" t="s">
        <v>6351</v>
      </c>
    </row>
    <row r="181" spans="1:104" x14ac:dyDescent="0.2">
      <c r="A181" s="1">
        <f t="shared" si="18"/>
        <v>1035144.94</v>
      </c>
      <c r="C181" s="1" t="str">
        <f t="shared" si="19"/>
        <v>UC</v>
      </c>
      <c r="D181" s="2" t="str">
        <f t="shared" si="20"/>
        <v>UC</v>
      </c>
      <c r="F181" s="1" t="str">
        <f>IF(_xlfn.SINGLE('~10 Other Crossings'!TypeCL)="WC","",_xlfn.CONCAT(UPPER(_xlfn.SINGLE(Description)),IF(ISBLANK(_xlfn.SINGLE(CrossingIdentifierDescription)),""," ["&amp;_xlfn.SINGLE(CrossingIdentifierDescription)&amp;"]")," (",_xlfn.SINGLE(PXID),")"))</f>
        <v>TELUS U/G COMMUNICATIONS CABLE (U7307.0)</v>
      </c>
      <c r="G1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81" s="1" t="s">
        <v>6387</v>
      </c>
      <c r="N181" s="1">
        <v>1035144.94</v>
      </c>
      <c r="O181" s="1" t="s">
        <v>3028</v>
      </c>
      <c r="R181" s="1" t="s">
        <v>3024</v>
      </c>
      <c r="S181" s="1" t="s">
        <v>3024</v>
      </c>
      <c r="T181" s="1" t="s">
        <v>3098</v>
      </c>
      <c r="U181" s="1" t="s">
        <v>3826</v>
      </c>
      <c r="V181" s="1" t="s">
        <v>3825</v>
      </c>
      <c r="W181" s="1" t="s">
        <v>3107</v>
      </c>
      <c r="Y181" s="1">
        <v>44270.744421296295</v>
      </c>
      <c r="Z181" s="1">
        <v>44645</v>
      </c>
      <c r="AA181" s="1">
        <v>401768</v>
      </c>
      <c r="AB181" s="1">
        <v>44648.866087962961</v>
      </c>
      <c r="AC181" s="1" t="s">
        <v>6386</v>
      </c>
      <c r="AD181" s="1" t="s">
        <v>3061</v>
      </c>
      <c r="AE181" s="1">
        <v>7307</v>
      </c>
      <c r="AF181" s="1">
        <v>0</v>
      </c>
      <c r="AI181" s="1" t="s">
        <v>3016</v>
      </c>
      <c r="AK181" s="1" t="s">
        <v>3015</v>
      </c>
      <c r="AL181" s="1" t="s">
        <v>3014</v>
      </c>
      <c r="AM181" s="1" t="s">
        <v>3823</v>
      </c>
      <c r="AN181" s="1" t="s">
        <v>6385</v>
      </c>
      <c r="AT181" s="1" t="s">
        <v>3011</v>
      </c>
      <c r="AX181" s="1" t="s">
        <v>6384</v>
      </c>
      <c r="AY181" s="1" t="s">
        <v>3000</v>
      </c>
      <c r="AZ181" s="1" t="s">
        <v>3010</v>
      </c>
      <c r="BA181" s="1">
        <v>619766.74800000002</v>
      </c>
      <c r="BB181" s="1">
        <v>5471124.8080000002</v>
      </c>
      <c r="BC181" s="1">
        <v>10</v>
      </c>
      <c r="BN181" s="1" t="s">
        <v>3009</v>
      </c>
      <c r="BO181" s="1" t="s">
        <v>4849</v>
      </c>
      <c r="BP181" s="1" t="s">
        <v>6208</v>
      </c>
      <c r="BQ181" s="1" t="s">
        <v>6383</v>
      </c>
      <c r="BR181" s="1" t="s">
        <v>1621</v>
      </c>
      <c r="BS181" s="1" t="s">
        <v>6382</v>
      </c>
      <c r="BT181" s="1" t="s">
        <v>6381</v>
      </c>
      <c r="BU181" s="1">
        <v>0.9</v>
      </c>
      <c r="BV181" s="1" t="s">
        <v>3002</v>
      </c>
      <c r="BW181" s="1" t="s">
        <v>1973</v>
      </c>
      <c r="BX181" s="1" t="s">
        <v>3058</v>
      </c>
      <c r="BY181" s="1" t="s">
        <v>3000</v>
      </c>
      <c r="CB181" s="1" t="s">
        <v>3057</v>
      </c>
      <c r="CC181" s="1" t="s">
        <v>3056</v>
      </c>
      <c r="CD181" s="1" t="s">
        <v>3055</v>
      </c>
      <c r="CO181" s="1" t="s">
        <v>2996</v>
      </c>
      <c r="CP181" s="1" t="s">
        <v>6380</v>
      </c>
      <c r="CX181" s="1" t="s">
        <v>6379</v>
      </c>
      <c r="CZ181" s="1" t="s">
        <v>6340</v>
      </c>
    </row>
    <row r="182" spans="1:104" x14ac:dyDescent="0.2">
      <c r="A182" s="1">
        <f t="shared" si="18"/>
        <v>1035419.83</v>
      </c>
      <c r="C182" s="1" t="str">
        <f t="shared" si="19"/>
        <v>UN</v>
      </c>
      <c r="D182" s="2" t="str">
        <f t="shared" si="20"/>
        <v>UN</v>
      </c>
      <c r="F182" s="1" t="str">
        <f>IF(_xlfn.SINGLE('~10 Other Crossings'!TypeCL)="WC","",_xlfn.CONCAT(UPPER(_xlfn.SINGLE(Description)),IF(ISBLANK(_xlfn.SINGLE(CrossingIdentifierDescription)),""," ["&amp;_xlfn.SINGLE(CrossingIdentifierDescription)&amp;"]")," (",_xlfn.SINGLE(PXID),")"))</f>
        <v>PRIVATE U/G PIPE [FOREIGN PIPELINE] (P3831.0)</v>
      </c>
      <c r="G1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82" s="1" t="s">
        <v>6378</v>
      </c>
      <c r="N182" s="1">
        <v>1035419.83</v>
      </c>
      <c r="O182" s="1" t="s">
        <v>3028</v>
      </c>
      <c r="P182" s="1" t="s">
        <v>6377</v>
      </c>
      <c r="Q182" s="1" t="s">
        <v>6376</v>
      </c>
      <c r="R182" s="1" t="s">
        <v>3025</v>
      </c>
      <c r="S182" s="1" t="s">
        <v>3024</v>
      </c>
      <c r="T182" s="1" t="s">
        <v>3098</v>
      </c>
      <c r="U182" s="1" t="s">
        <v>3022</v>
      </c>
      <c r="V182" s="1" t="s">
        <v>6375</v>
      </c>
      <c r="W182" s="1" t="s">
        <v>6374</v>
      </c>
      <c r="Y182" s="1">
        <v>43732.861574074072</v>
      </c>
      <c r="Z182" s="1">
        <v>44645</v>
      </c>
      <c r="AA182" s="1">
        <v>401768</v>
      </c>
      <c r="AB182" s="1">
        <v>44655.881238425929</v>
      </c>
      <c r="AC182" s="1" t="s">
        <v>6373</v>
      </c>
      <c r="AD182" s="1" t="s">
        <v>3018</v>
      </c>
      <c r="AE182" s="1">
        <v>3831</v>
      </c>
      <c r="AF182" s="1">
        <v>0</v>
      </c>
      <c r="AG182" s="1" t="s">
        <v>6372</v>
      </c>
      <c r="AH182" s="1" t="s">
        <v>3091</v>
      </c>
      <c r="AI182" s="1" t="s">
        <v>3016</v>
      </c>
      <c r="AJ182" s="1" t="s">
        <v>3091</v>
      </c>
      <c r="AK182" s="1" t="s">
        <v>3015</v>
      </c>
      <c r="AL182" s="1" t="s">
        <v>3014</v>
      </c>
      <c r="AM182" s="1" t="s">
        <v>3071</v>
      </c>
      <c r="AN182" s="1" t="s">
        <v>3012</v>
      </c>
      <c r="AS182" s="1" t="s">
        <v>3011</v>
      </c>
      <c r="AT182" s="1" t="s">
        <v>3011</v>
      </c>
      <c r="AX182" s="1" t="s">
        <v>6371</v>
      </c>
      <c r="AY182" s="1" t="s">
        <v>3000</v>
      </c>
      <c r="AZ182" s="1" t="s">
        <v>3010</v>
      </c>
      <c r="BA182" s="1">
        <v>619561.49370969995</v>
      </c>
      <c r="BB182" s="1">
        <v>5471307.6088510901</v>
      </c>
      <c r="BC182" s="1">
        <v>10</v>
      </c>
      <c r="BN182" s="1" t="s">
        <v>3009</v>
      </c>
      <c r="BO182" s="1" t="s">
        <v>4849</v>
      </c>
      <c r="BP182" s="1" t="s">
        <v>6208</v>
      </c>
      <c r="BQ182" s="1" t="s">
        <v>6346</v>
      </c>
      <c r="BR182" s="1" t="s">
        <v>3086</v>
      </c>
      <c r="BS182" s="1" t="s">
        <v>6367</v>
      </c>
      <c r="BT182" s="1" t="s">
        <v>6366</v>
      </c>
      <c r="BV182" s="1" t="s">
        <v>3002</v>
      </c>
      <c r="BW182" s="1" t="s">
        <v>1505</v>
      </c>
      <c r="BX182" s="1" t="s">
        <v>3001</v>
      </c>
      <c r="BY182" s="1" t="s">
        <v>3000</v>
      </c>
      <c r="CB182" s="1" t="s">
        <v>2999</v>
      </c>
      <c r="CC182" s="1" t="s">
        <v>2998</v>
      </c>
      <c r="CD182" s="1" t="s">
        <v>2997</v>
      </c>
      <c r="CO182" s="1" t="s">
        <v>2996</v>
      </c>
      <c r="CP182" s="1" t="s">
        <v>6370</v>
      </c>
      <c r="CW182" s="1" t="s">
        <v>6369</v>
      </c>
      <c r="CX182" s="1" t="s">
        <v>6368</v>
      </c>
      <c r="CY182" s="1" t="s">
        <v>6227</v>
      </c>
      <c r="CZ182" s="1" t="s">
        <v>6332</v>
      </c>
    </row>
    <row r="183" spans="1:104" x14ac:dyDescent="0.2">
      <c r="A183" s="1">
        <f t="shared" si="18"/>
        <v>1035576.84</v>
      </c>
      <c r="C183" s="1" t="str">
        <f t="shared" si="19"/>
        <v>ROW</v>
      </c>
      <c r="D183" s="2" t="str">
        <f t="shared" si="20"/>
        <v>ROW</v>
      </c>
      <c r="F183" s="1" t="str">
        <f>IF(_xlfn.SINGLE('~10 Other Crossings'!TypeCL)="WC","",_xlfn.CONCAT(UPPER(_xlfn.SINGLE(Description)),IF(ISBLANK(_xlfn.SINGLE(CrossingIdentifierDescription)),""," ["&amp;_xlfn.SINGLE(CrossingIdentifierDescription)&amp;"]")," (",_xlfn.SINGLE(PXID),")"))</f>
        <v>SPECTRA ENERGY TRANSMISSION ROW [RIGHT OF WAY] (P5978.0)</v>
      </c>
      <c r="G1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01-13283-M002-PT620201</v>
      </c>
      <c r="M183" s="1" t="s">
        <v>6365</v>
      </c>
      <c r="N183" s="1">
        <v>1035576.84</v>
      </c>
      <c r="O183" s="1" t="s">
        <v>3028</v>
      </c>
      <c r="P183" s="1" t="s">
        <v>6364</v>
      </c>
      <c r="Q183" s="1" t="s">
        <v>6363</v>
      </c>
      <c r="R183" s="1" t="s">
        <v>3024</v>
      </c>
      <c r="S183" s="1" t="s">
        <v>3024</v>
      </c>
      <c r="T183" s="1" t="s">
        <v>3098</v>
      </c>
      <c r="V183" s="1" t="s">
        <v>6362</v>
      </c>
      <c r="W183" s="1" t="s">
        <v>5683</v>
      </c>
      <c r="Y183" s="1">
        <v>44014.583668981482</v>
      </c>
      <c r="Z183" s="1">
        <v>44645</v>
      </c>
      <c r="AA183" s="1">
        <v>401768</v>
      </c>
      <c r="AB183" s="1">
        <v>44648.866064814814</v>
      </c>
      <c r="AC183" s="1" t="s">
        <v>6361</v>
      </c>
      <c r="AD183" s="1" t="s">
        <v>3018</v>
      </c>
      <c r="AE183" s="1">
        <v>5978</v>
      </c>
      <c r="AF183" s="1">
        <v>0</v>
      </c>
      <c r="AG183" s="1" t="s">
        <v>6360</v>
      </c>
      <c r="AI183" s="1" t="s">
        <v>3016</v>
      </c>
      <c r="AK183" s="1" t="s">
        <v>3015</v>
      </c>
      <c r="AL183" s="1" t="s">
        <v>3014</v>
      </c>
      <c r="AM183" s="1" t="s">
        <v>6209</v>
      </c>
      <c r="AS183" s="1" t="s">
        <v>3011</v>
      </c>
      <c r="AT183" s="1" t="s">
        <v>3011</v>
      </c>
      <c r="AU183" s="1" t="s">
        <v>1022</v>
      </c>
      <c r="AY183" s="1" t="s">
        <v>3000</v>
      </c>
      <c r="AZ183" s="1" t="s">
        <v>3010</v>
      </c>
      <c r="BA183" s="1">
        <v>619414.65227230999</v>
      </c>
      <c r="BB183" s="1">
        <v>5471351.7339347601</v>
      </c>
      <c r="BC183" s="1">
        <v>10</v>
      </c>
      <c r="BN183" s="1" t="s">
        <v>3009</v>
      </c>
      <c r="BO183" s="1" t="s">
        <v>4849</v>
      </c>
      <c r="BP183" s="1" t="s">
        <v>6208</v>
      </c>
      <c r="BQ183" s="1" t="s">
        <v>6346</v>
      </c>
      <c r="BR183" s="1" t="s">
        <v>3086</v>
      </c>
      <c r="BS183" s="1" t="s">
        <v>6345</v>
      </c>
      <c r="BT183" s="1" t="s">
        <v>6344</v>
      </c>
      <c r="BV183" s="1" t="s">
        <v>3002</v>
      </c>
      <c r="BW183" s="1" t="s">
        <v>6359</v>
      </c>
      <c r="BX183" s="1" t="s">
        <v>3001</v>
      </c>
      <c r="BY183" s="1" t="s">
        <v>3000</v>
      </c>
      <c r="CB183" s="1" t="s">
        <v>6358</v>
      </c>
      <c r="CC183" s="1" t="s">
        <v>6357</v>
      </c>
      <c r="CD183" s="1" t="s">
        <v>3258</v>
      </c>
      <c r="CO183" s="1" t="s">
        <v>2996</v>
      </c>
      <c r="CP183" s="1" t="s">
        <v>6356</v>
      </c>
      <c r="CX183" s="1" t="s">
        <v>6355</v>
      </c>
      <c r="CZ183" s="1" t="s">
        <v>6313</v>
      </c>
    </row>
    <row r="184" spans="1:104" x14ac:dyDescent="0.2">
      <c r="A184" s="1">
        <f t="shared" si="18"/>
        <v>1035580.51</v>
      </c>
      <c r="C184" s="1" t="str">
        <f t="shared" si="19"/>
        <v>UN</v>
      </c>
      <c r="D184" s="2" t="str">
        <f t="shared" si="20"/>
        <v>UN</v>
      </c>
      <c r="F184" s="1" t="str">
        <f>IF(_xlfn.SINGLE('~10 Other Crossings'!TypeCL)="WC","",_xlfn.CONCAT(UPPER(_xlfn.SINGLE(Description)),IF(ISBLANK(_xlfn.SINGLE(CrossingIdentifierDescription)),""," ["&amp;_xlfn.SINGLE(CrossingIdentifierDescription)&amp;"]")," (",_xlfn.SINGLE(PXID),")"))</f>
        <v>PRIVATE BURIED WATER PIPE [BURIED PIPE] (P5976.0)</v>
      </c>
      <c r="G1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184" s="1" t="s">
        <v>6354</v>
      </c>
      <c r="N184" s="1">
        <v>1035580.51</v>
      </c>
      <c r="O184" s="1" t="s">
        <v>3028</v>
      </c>
      <c r="P184" s="1" t="s">
        <v>3389</v>
      </c>
      <c r="Q184" s="1" t="s">
        <v>3388</v>
      </c>
      <c r="R184" s="1" t="s">
        <v>3024</v>
      </c>
      <c r="S184" s="1" t="s">
        <v>3024</v>
      </c>
      <c r="T184" s="1" t="s">
        <v>3098</v>
      </c>
      <c r="U184" s="1" t="s">
        <v>3022</v>
      </c>
      <c r="V184" s="1" t="s">
        <v>3182</v>
      </c>
      <c r="W184" s="1" t="s">
        <v>3181</v>
      </c>
      <c r="Y184" s="1">
        <v>44012.702673611115</v>
      </c>
      <c r="Z184" s="1">
        <v>44645</v>
      </c>
      <c r="AA184" s="1">
        <v>401768</v>
      </c>
      <c r="AB184" s="1">
        <v>44655.881238425929</v>
      </c>
      <c r="AC184" s="1" t="s">
        <v>6353</v>
      </c>
      <c r="AD184" s="1" t="s">
        <v>3018</v>
      </c>
      <c r="AE184" s="1">
        <v>5976</v>
      </c>
      <c r="AF184" s="1">
        <v>0</v>
      </c>
      <c r="AG184" s="1" t="s">
        <v>3022</v>
      </c>
      <c r="AI184" s="1" t="s">
        <v>3016</v>
      </c>
      <c r="AK184" s="1" t="s">
        <v>3015</v>
      </c>
      <c r="AL184" s="1" t="s">
        <v>3014</v>
      </c>
      <c r="AM184" s="1" t="s">
        <v>3071</v>
      </c>
      <c r="AN184" s="1" t="s">
        <v>3012</v>
      </c>
      <c r="AS184" s="1" t="s">
        <v>3011</v>
      </c>
      <c r="AT184" s="1" t="s">
        <v>3011</v>
      </c>
      <c r="AU184" s="1" t="s">
        <v>1022</v>
      </c>
      <c r="AY184" s="1" t="s">
        <v>3000</v>
      </c>
      <c r="AZ184" s="1" t="s">
        <v>3010</v>
      </c>
      <c r="BA184" s="1">
        <v>619411.03799999994</v>
      </c>
      <c r="BB184" s="1">
        <v>5471352.409</v>
      </c>
      <c r="BC184" s="1">
        <v>10</v>
      </c>
      <c r="BN184" s="1" t="s">
        <v>3009</v>
      </c>
      <c r="BO184" s="1" t="s">
        <v>4849</v>
      </c>
      <c r="BP184" s="1" t="s">
        <v>6208</v>
      </c>
      <c r="BQ184" s="1" t="s">
        <v>6346</v>
      </c>
      <c r="BR184" s="1" t="s">
        <v>3086</v>
      </c>
      <c r="BS184" s="1" t="s">
        <v>6345</v>
      </c>
      <c r="BT184" s="1" t="s">
        <v>6344</v>
      </c>
      <c r="BV184" s="1" t="s">
        <v>3002</v>
      </c>
      <c r="BW184" s="1" t="s">
        <v>1505</v>
      </c>
      <c r="BX184" s="1" t="s">
        <v>3001</v>
      </c>
      <c r="BY184" s="1" t="s">
        <v>3000</v>
      </c>
      <c r="CB184" s="1" t="s">
        <v>2999</v>
      </c>
      <c r="CC184" s="1" t="s">
        <v>2998</v>
      </c>
      <c r="CD184" s="1" t="s">
        <v>2997</v>
      </c>
      <c r="CO184" s="1" t="s">
        <v>3070</v>
      </c>
      <c r="CP184" s="1" t="s">
        <v>6352</v>
      </c>
      <c r="CZ184" s="1" t="s">
        <v>6303</v>
      </c>
    </row>
    <row r="185" spans="1:104" x14ac:dyDescent="0.2">
      <c r="A185" s="1">
        <f t="shared" si="18"/>
        <v>1035581.02</v>
      </c>
      <c r="C185" s="1" t="str">
        <f t="shared" si="19"/>
        <v>RD</v>
      </c>
      <c r="D185" s="2" t="str">
        <f t="shared" si="20"/>
        <v>RD</v>
      </c>
      <c r="F185" s="1" t="str">
        <f>IF(_xlfn.SINGLE('~10 Other Crossings'!TypeCL)="WC","",_xlfn.CONCAT(UPPER(_xlfn.SINGLE(Description)),IF(ISBLANK(_xlfn.SINGLE(CrossingIdentifierDescription)),""," ["&amp;_xlfn.SINGLE(CrossingIdentifierDescription)&amp;"]")," (",_xlfn.SINGLE(PXID),")"))</f>
        <v>TRAIL (T4085.1)</v>
      </c>
      <c r="G1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185" s="1" t="s">
        <v>6351</v>
      </c>
      <c r="N185" s="1">
        <v>1035581.02</v>
      </c>
      <c r="O185" s="1" t="s">
        <v>3028</v>
      </c>
      <c r="P185" s="1" t="s">
        <v>6350</v>
      </c>
      <c r="Q185" s="1" t="s">
        <v>6349</v>
      </c>
      <c r="R185" s="1" t="s">
        <v>3025</v>
      </c>
      <c r="S185" s="1" t="s">
        <v>3024</v>
      </c>
      <c r="T185" s="1" t="s">
        <v>3098</v>
      </c>
      <c r="U185" s="1" t="s">
        <v>3316</v>
      </c>
      <c r="V185" s="1" t="s">
        <v>3316</v>
      </c>
      <c r="W185" s="1" t="s">
        <v>3315</v>
      </c>
      <c r="Y185" s="1">
        <v>43732.855833333335</v>
      </c>
      <c r="Z185" s="1">
        <v>44645</v>
      </c>
      <c r="AA185" s="1">
        <v>401768</v>
      </c>
      <c r="AB185" s="1">
        <v>44648.866053240738</v>
      </c>
      <c r="AC185" s="1" t="s">
        <v>6348</v>
      </c>
      <c r="AD185" s="1" t="s">
        <v>3046</v>
      </c>
      <c r="AE185" s="1">
        <v>4085</v>
      </c>
      <c r="AF185" s="1">
        <v>1</v>
      </c>
      <c r="AH185" s="1" t="s">
        <v>3091</v>
      </c>
      <c r="AI185" s="1" t="s">
        <v>3016</v>
      </c>
      <c r="AJ185" s="1" t="s">
        <v>3091</v>
      </c>
      <c r="AK185" s="1" t="s">
        <v>3044</v>
      </c>
      <c r="AL185" s="1" t="s">
        <v>3014</v>
      </c>
      <c r="AM185" s="1" t="s">
        <v>737</v>
      </c>
      <c r="AX185" s="1" t="s">
        <v>6347</v>
      </c>
      <c r="AY185" s="1" t="s">
        <v>3000</v>
      </c>
      <c r="AZ185" s="1" t="s">
        <v>3010</v>
      </c>
      <c r="BA185" s="1">
        <v>619410.50373558002</v>
      </c>
      <c r="BB185" s="1">
        <v>5471352.26563852</v>
      </c>
      <c r="BC185" s="1">
        <v>10</v>
      </c>
      <c r="BD185" s="1" t="s">
        <v>3087</v>
      </c>
      <c r="BE185" s="1">
        <v>1038.02</v>
      </c>
      <c r="BG185" s="1">
        <v>42258</v>
      </c>
      <c r="BN185" s="1" t="s">
        <v>3009</v>
      </c>
      <c r="BO185" s="1" t="s">
        <v>4849</v>
      </c>
      <c r="BP185" s="1" t="s">
        <v>6208</v>
      </c>
      <c r="BQ185" s="1" t="s">
        <v>6346</v>
      </c>
      <c r="BR185" s="1" t="s">
        <v>3086</v>
      </c>
      <c r="BS185" s="1" t="s">
        <v>6345</v>
      </c>
      <c r="BT185" s="1" t="s">
        <v>6344</v>
      </c>
      <c r="BV185" s="1" t="s">
        <v>3002</v>
      </c>
      <c r="BW185" s="1" t="s">
        <v>1986</v>
      </c>
      <c r="BX185" s="1" t="s">
        <v>3311</v>
      </c>
      <c r="BY185" s="1" t="s">
        <v>3000</v>
      </c>
      <c r="CB185" s="1" t="s">
        <v>3292</v>
      </c>
      <c r="CC185" s="1" t="s">
        <v>3291</v>
      </c>
      <c r="CD185" s="1" t="s">
        <v>3055</v>
      </c>
      <c r="CO185" s="1" t="s">
        <v>3122</v>
      </c>
      <c r="CP185" s="1" t="s">
        <v>6343</v>
      </c>
      <c r="CW185" s="1" t="s">
        <v>6342</v>
      </c>
      <c r="CX185" s="1" t="s">
        <v>6341</v>
      </c>
      <c r="CY185" s="1" t="s">
        <v>6227</v>
      </c>
      <c r="CZ185" s="1" t="s">
        <v>6292</v>
      </c>
    </row>
    <row r="186" spans="1:104" x14ac:dyDescent="0.2">
      <c r="A186" s="1">
        <f t="shared" si="18"/>
        <v>1035684.69</v>
      </c>
      <c r="C186" s="1" t="str">
        <f t="shared" si="19"/>
        <v>UE</v>
      </c>
      <c r="D186" s="2" t="str">
        <f t="shared" si="20"/>
        <v>UE</v>
      </c>
      <c r="F186" s="1" t="str">
        <f>IF(_xlfn.SINGLE('~10 Other Crossings'!TypeCL)="WC","",_xlfn.CONCAT(UPPER(_xlfn.SINGLE(Description)),IF(ISBLANK(_xlfn.SINGLE(CrossingIdentifierDescription)),""," ["&amp;_xlfn.SINGLE(CrossingIdentifierDescription)&amp;"]")," (",_xlfn.SINGLE(PXID),")"))</f>
        <v>UNKNOWN BURIED CABLE (U7328.0)</v>
      </c>
      <c r="G1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01-13283-M002-XU0325301</v>
      </c>
      <c r="M186" s="1" t="s">
        <v>6340</v>
      </c>
      <c r="N186" s="1">
        <v>1035684.69</v>
      </c>
      <c r="O186" s="1" t="s">
        <v>3028</v>
      </c>
      <c r="P186" s="1" t="s">
        <v>6339</v>
      </c>
      <c r="Q186" s="1" t="s">
        <v>6338</v>
      </c>
      <c r="R186" s="1" t="s">
        <v>3024</v>
      </c>
      <c r="S186" s="1" t="s">
        <v>3024</v>
      </c>
      <c r="T186" s="1" t="s">
        <v>3098</v>
      </c>
      <c r="U186" s="1" t="s">
        <v>3188</v>
      </c>
      <c r="V186" s="1" t="s">
        <v>6337</v>
      </c>
      <c r="W186" s="1" t="s">
        <v>6336</v>
      </c>
      <c r="Y186" s="1">
        <v>44312.739814814813</v>
      </c>
      <c r="Z186" s="1">
        <v>44645</v>
      </c>
      <c r="AA186" s="1">
        <v>401768</v>
      </c>
      <c r="AB186" s="1">
        <v>44648.866087962961</v>
      </c>
      <c r="AC186" s="1" t="s">
        <v>6335</v>
      </c>
      <c r="AD186" s="1" t="s">
        <v>3061</v>
      </c>
      <c r="AE186" s="1">
        <v>7328</v>
      </c>
      <c r="AF186" s="1">
        <v>0</v>
      </c>
      <c r="AI186" s="1" t="s">
        <v>3016</v>
      </c>
      <c r="AK186" s="1" t="s">
        <v>3015</v>
      </c>
      <c r="AL186" s="1" t="s">
        <v>3014</v>
      </c>
      <c r="AM186" s="1" t="s">
        <v>3059</v>
      </c>
      <c r="AN186" s="1" t="s">
        <v>3012</v>
      </c>
      <c r="AT186" s="1" t="s">
        <v>3011</v>
      </c>
      <c r="AY186" s="1" t="s">
        <v>3088</v>
      </c>
      <c r="AZ186" s="1" t="s">
        <v>3010</v>
      </c>
      <c r="BA186" s="1">
        <v>619309.42000000004</v>
      </c>
      <c r="BB186" s="1">
        <v>5471372.4299999997</v>
      </c>
      <c r="BC186" s="1">
        <v>10</v>
      </c>
      <c r="BN186" s="1" t="s">
        <v>3009</v>
      </c>
      <c r="BO186" s="1" t="s">
        <v>4849</v>
      </c>
      <c r="BP186" s="1" t="s">
        <v>6208</v>
      </c>
      <c r="BQ186" s="1" t="s">
        <v>6249</v>
      </c>
      <c r="BR186" s="1" t="s">
        <v>3005</v>
      </c>
      <c r="BS186" s="1" t="s">
        <v>6320</v>
      </c>
      <c r="BT186" s="1" t="s">
        <v>6319</v>
      </c>
      <c r="BV186" s="1" t="s">
        <v>3002</v>
      </c>
      <c r="BY186" s="1" t="s">
        <v>3000</v>
      </c>
      <c r="CB186" s="1" t="s">
        <v>6318</v>
      </c>
      <c r="CD186" s="1" t="s">
        <v>3055</v>
      </c>
      <c r="CO186" s="1" t="s">
        <v>2996</v>
      </c>
      <c r="CP186" s="1" t="s">
        <v>6334</v>
      </c>
      <c r="CX186" s="1" t="s">
        <v>6333</v>
      </c>
      <c r="CZ186" s="1" t="s">
        <v>6285</v>
      </c>
    </row>
    <row r="187" spans="1:104" x14ac:dyDescent="0.2">
      <c r="A187" s="1">
        <f t="shared" si="18"/>
        <v>1035693.72</v>
      </c>
      <c r="C187" s="1" t="str">
        <f t="shared" si="19"/>
        <v>RD</v>
      </c>
      <c r="D187" s="2" t="str">
        <f t="shared" si="20"/>
        <v>RD</v>
      </c>
      <c r="F187" s="1" t="str">
        <f>IF(_xlfn.SINGLE('~10 Other Crossings'!TypeCL)="WC","",_xlfn.CONCAT(UPPER(_xlfn.SINGLE(Description)),IF(ISBLANK(_xlfn.SINGLE(CrossingIdentifierDescription)),""," ["&amp;_xlfn.SINGLE(CrossingIdentifierDescription)&amp;"]")," (",_xlfn.SINGLE(PXID),")"))</f>
        <v>SPECTRA ENERGY TRANSMISSION TRAIL [TRAIL] (T4962.0)</v>
      </c>
      <c r="G1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01-13283-M002-XU0325301</v>
      </c>
      <c r="M187" s="1" t="s">
        <v>6332</v>
      </c>
      <c r="N187" s="1">
        <v>1035693.72</v>
      </c>
      <c r="O187" s="1" t="s">
        <v>3028</v>
      </c>
      <c r="P187" s="1" t="s">
        <v>6331</v>
      </c>
      <c r="Q187" s="1" t="s">
        <v>6330</v>
      </c>
      <c r="R187" s="1" t="s">
        <v>3025</v>
      </c>
      <c r="S187" s="1" t="s">
        <v>3024</v>
      </c>
      <c r="T187" s="1" t="s">
        <v>3098</v>
      </c>
      <c r="U187" s="1" t="s">
        <v>3316</v>
      </c>
      <c r="V187" s="1" t="s">
        <v>6329</v>
      </c>
      <c r="W187" s="1" t="s">
        <v>5683</v>
      </c>
      <c r="Y187" s="1">
        <v>43783.739861111113</v>
      </c>
      <c r="Z187" s="1">
        <v>44645</v>
      </c>
      <c r="AA187" s="1">
        <v>401768</v>
      </c>
      <c r="AB187" s="1">
        <v>44648.866053240738</v>
      </c>
      <c r="AC187" s="1" t="s">
        <v>6328</v>
      </c>
      <c r="AD187" s="1" t="s">
        <v>3046</v>
      </c>
      <c r="AE187" s="1">
        <v>4962</v>
      </c>
      <c r="AF187" s="1">
        <v>0</v>
      </c>
      <c r="AG187" s="1" t="s">
        <v>3316</v>
      </c>
      <c r="AH187" s="1" t="s">
        <v>3091</v>
      </c>
      <c r="AI187" s="1" t="s">
        <v>3016</v>
      </c>
      <c r="AJ187" s="1" t="s">
        <v>3091</v>
      </c>
      <c r="AK187" s="1" t="s">
        <v>3044</v>
      </c>
      <c r="AL187" s="1" t="s">
        <v>3014</v>
      </c>
      <c r="AM187" s="1" t="s">
        <v>737</v>
      </c>
      <c r="AS187" s="1" t="s">
        <v>3011</v>
      </c>
      <c r="AY187" s="1" t="s">
        <v>3088</v>
      </c>
      <c r="AZ187" s="1" t="s">
        <v>3010</v>
      </c>
      <c r="BA187" s="1">
        <v>619301.07154578005</v>
      </c>
      <c r="BB187" s="1">
        <v>5471375.8880922804</v>
      </c>
      <c r="BC187" s="1">
        <v>10</v>
      </c>
      <c r="BG187" s="1">
        <v>43440</v>
      </c>
      <c r="BN187" s="1" t="s">
        <v>3009</v>
      </c>
      <c r="BO187" s="1" t="s">
        <v>4849</v>
      </c>
      <c r="BP187" s="1" t="s">
        <v>6208</v>
      </c>
      <c r="BQ187" s="1" t="s">
        <v>6249</v>
      </c>
      <c r="BR187" s="1" t="s">
        <v>3005</v>
      </c>
      <c r="BS187" s="1" t="s">
        <v>6320</v>
      </c>
      <c r="BT187" s="1" t="s">
        <v>6319</v>
      </c>
      <c r="BV187" s="1" t="s">
        <v>3002</v>
      </c>
      <c r="BX187" s="1" t="s">
        <v>5672</v>
      </c>
      <c r="BY187" s="1" t="s">
        <v>3000</v>
      </c>
      <c r="CB187" s="1" t="s">
        <v>6318</v>
      </c>
      <c r="CC187" s="1" t="s">
        <v>6317</v>
      </c>
      <c r="CD187" s="1" t="s">
        <v>3055</v>
      </c>
      <c r="CO187" s="1" t="s">
        <v>2996</v>
      </c>
      <c r="CP187" s="1" t="s">
        <v>6327</v>
      </c>
      <c r="CX187" s="1" t="s">
        <v>6326</v>
      </c>
      <c r="CZ187" s="1" t="s">
        <v>6279</v>
      </c>
    </row>
    <row r="188" spans="1:104" x14ac:dyDescent="0.2">
      <c r="A188" s="1">
        <f t="shared" si="18"/>
        <v>1035696.83</v>
      </c>
      <c r="C188" s="1" t="str">
        <f t="shared" si="19"/>
        <v>GT</v>
      </c>
      <c r="D188" s="2" t="str">
        <f t="shared" si="20"/>
        <v>GT</v>
      </c>
      <c r="F188" s="1" t="str">
        <f>IF(_xlfn.SINGLE('~10 Other Crossings'!TypeCL)="WC","",_xlfn.CONCAT(UPPER(_xlfn.SINGLE(Description)),IF(ISBLANK(_xlfn.SINGLE(CrossingIdentifierDescription)),""," ["&amp;_xlfn.SINGLE(CrossingIdentifierDescription)&amp;"]")," (",_xlfn.SINGLE(PXID),")"))</f>
        <v>NPS 36 SPECTRA ENERGY TRANSMISSION BURIED PIPE [TRANSMISSION] (P3574.2)</v>
      </c>
      <c r="G1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01-13283-M002-XU0325301</v>
      </c>
      <c r="M188" s="1" t="s">
        <v>6325</v>
      </c>
      <c r="N188" s="1">
        <v>1035696.83</v>
      </c>
      <c r="O188" s="1" t="s">
        <v>3028</v>
      </c>
      <c r="P188" s="1" t="s">
        <v>6324</v>
      </c>
      <c r="Q188" s="1" t="s">
        <v>6323</v>
      </c>
      <c r="R188" s="1" t="s">
        <v>3025</v>
      </c>
      <c r="S188" s="1" t="s">
        <v>3024</v>
      </c>
      <c r="T188" s="1" t="s">
        <v>3098</v>
      </c>
      <c r="U188" s="1" t="s">
        <v>3022</v>
      </c>
      <c r="V188" s="1" t="s">
        <v>5691</v>
      </c>
      <c r="W188" s="1" t="s">
        <v>5683</v>
      </c>
      <c r="Y188" s="1">
        <v>43732.813043981485</v>
      </c>
      <c r="Z188" s="1">
        <v>44645</v>
      </c>
      <c r="AA188" s="1">
        <v>401768</v>
      </c>
      <c r="AB188" s="1">
        <v>44648.866053240738</v>
      </c>
      <c r="AC188" s="1" t="s">
        <v>6322</v>
      </c>
      <c r="AD188" s="1" t="s">
        <v>3018</v>
      </c>
      <c r="AE188" s="1">
        <v>3574</v>
      </c>
      <c r="AF188" s="1">
        <v>2</v>
      </c>
      <c r="AG188" s="1" t="s">
        <v>3282</v>
      </c>
      <c r="AH188" s="1" t="s">
        <v>3091</v>
      </c>
      <c r="AI188" s="1" t="s">
        <v>3016</v>
      </c>
      <c r="AJ188" s="1" t="s">
        <v>3091</v>
      </c>
      <c r="AK188" s="1" t="s">
        <v>3015</v>
      </c>
      <c r="AL188" s="1" t="s">
        <v>3014</v>
      </c>
      <c r="AM188" s="1" t="s">
        <v>5681</v>
      </c>
      <c r="AN188" s="1" t="s">
        <v>3012</v>
      </c>
      <c r="AR188" s="1">
        <v>914</v>
      </c>
      <c r="AS188" s="1" t="s">
        <v>3011</v>
      </c>
      <c r="AT188" s="1" t="s">
        <v>3011</v>
      </c>
      <c r="AX188" s="1" t="s">
        <v>6321</v>
      </c>
      <c r="AY188" s="1" t="s">
        <v>3088</v>
      </c>
      <c r="AZ188" s="1" t="s">
        <v>3010</v>
      </c>
      <c r="BA188" s="1">
        <v>619298.17140349001</v>
      </c>
      <c r="BB188" s="1">
        <v>5471377.0103960298</v>
      </c>
      <c r="BC188" s="1">
        <v>10</v>
      </c>
      <c r="BD188" s="1" t="s">
        <v>3087</v>
      </c>
      <c r="BE188" s="1">
        <v>1038.1400000000001</v>
      </c>
      <c r="BG188" s="1">
        <v>42257</v>
      </c>
      <c r="BN188" s="1" t="s">
        <v>3009</v>
      </c>
      <c r="BO188" s="1" t="s">
        <v>4849</v>
      </c>
      <c r="BP188" s="1" t="s">
        <v>6208</v>
      </c>
      <c r="BQ188" s="1" t="s">
        <v>6249</v>
      </c>
      <c r="BR188" s="1" t="s">
        <v>3005</v>
      </c>
      <c r="BS188" s="1" t="s">
        <v>6320</v>
      </c>
      <c r="BT188" s="1" t="s">
        <v>6319</v>
      </c>
      <c r="BV188" s="1" t="s">
        <v>3002</v>
      </c>
      <c r="BX188" s="1" t="s">
        <v>5672</v>
      </c>
      <c r="BY188" s="1" t="s">
        <v>3088</v>
      </c>
      <c r="CB188" s="1" t="s">
        <v>6318</v>
      </c>
      <c r="CC188" s="1" t="s">
        <v>6317</v>
      </c>
      <c r="CD188" s="1" t="s">
        <v>3055</v>
      </c>
      <c r="CO188" s="1" t="s">
        <v>2996</v>
      </c>
      <c r="CP188" s="1" t="s">
        <v>6316</v>
      </c>
      <c r="CX188" s="1" t="s">
        <v>6315</v>
      </c>
      <c r="CY188" s="1" t="s">
        <v>6227</v>
      </c>
      <c r="CZ188" s="1" t="s">
        <v>6314</v>
      </c>
    </row>
    <row r="189" spans="1:104" x14ac:dyDescent="0.2">
      <c r="A189" s="1">
        <f t="shared" si="18"/>
        <v>1035757.09</v>
      </c>
      <c r="C189" s="1" t="str">
        <f t="shared" si="19"/>
        <v>UC</v>
      </c>
      <c r="D189" s="2" t="str">
        <f t="shared" si="20"/>
        <v>UC</v>
      </c>
      <c r="F189" s="1" t="str">
        <f>IF(_xlfn.SINGLE('~10 Other Crossings'!TypeCL)="WC","",_xlfn.CONCAT(UPPER(_xlfn.SINGLE(Description)),IF(ISBLANK(_xlfn.SINGLE(CrossingIdentifierDescription)),""," ["&amp;_xlfn.SINGLE(CrossingIdentifierDescription)&amp;"]")," (",_xlfn.SINGLE(PXID),")"))</f>
        <v>TELUS U/G FIBRE OPTIC COMMUNICATIONS CABLE (U4154.1)</v>
      </c>
      <c r="G1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189" s="1" t="s">
        <v>6313</v>
      </c>
      <c r="N189" s="1">
        <v>1035757.09</v>
      </c>
      <c r="O189" s="1" t="s">
        <v>3028</v>
      </c>
      <c r="P189" s="1" t="s">
        <v>6312</v>
      </c>
      <c r="Q189" s="1" t="s">
        <v>6311</v>
      </c>
      <c r="R189" s="1" t="s">
        <v>3025</v>
      </c>
      <c r="S189" s="1" t="s">
        <v>3024</v>
      </c>
      <c r="T189" s="1" t="s">
        <v>3098</v>
      </c>
      <c r="U189" s="1" t="s">
        <v>3826</v>
      </c>
      <c r="V189" s="1" t="s">
        <v>4443</v>
      </c>
      <c r="W189" s="1" t="s">
        <v>3107</v>
      </c>
      <c r="Y189" s="1">
        <v>43732.794166666667</v>
      </c>
      <c r="Z189" s="1">
        <v>44645</v>
      </c>
      <c r="AA189" s="1">
        <v>401768</v>
      </c>
      <c r="AB189" s="1">
        <v>44648.866053240738</v>
      </c>
      <c r="AC189" s="1" t="s">
        <v>6310</v>
      </c>
      <c r="AD189" s="1" t="s">
        <v>3061</v>
      </c>
      <c r="AE189" s="1">
        <v>4154</v>
      </c>
      <c r="AF189" s="1">
        <v>1</v>
      </c>
      <c r="AH189" s="1" t="s">
        <v>3091</v>
      </c>
      <c r="AI189" s="1" t="s">
        <v>3016</v>
      </c>
      <c r="AJ189" s="1" t="s">
        <v>3091</v>
      </c>
      <c r="AK189" s="1" t="s">
        <v>3015</v>
      </c>
      <c r="AL189" s="1" t="s">
        <v>3014</v>
      </c>
      <c r="AM189" s="1" t="s">
        <v>3823</v>
      </c>
      <c r="AN189" s="1" t="s">
        <v>3012</v>
      </c>
      <c r="AS189" s="1" t="s">
        <v>3011</v>
      </c>
      <c r="AT189" s="1" t="s">
        <v>3011</v>
      </c>
      <c r="AX189" s="1" t="s">
        <v>6309</v>
      </c>
      <c r="AY189" s="1" t="s">
        <v>3000</v>
      </c>
      <c r="AZ189" s="1" t="s">
        <v>4282</v>
      </c>
      <c r="BA189" s="1">
        <v>619241.97165590001</v>
      </c>
      <c r="BB189" s="1">
        <v>5471398.74843188</v>
      </c>
      <c r="BC189" s="1">
        <v>10</v>
      </c>
      <c r="BD189" s="1" t="s">
        <v>3087</v>
      </c>
      <c r="BE189" s="1">
        <v>1038.77</v>
      </c>
      <c r="BG189" s="1">
        <v>42258</v>
      </c>
      <c r="BN189" s="1" t="s">
        <v>3009</v>
      </c>
      <c r="BO189" s="1" t="s">
        <v>4849</v>
      </c>
      <c r="BP189" s="1" t="s">
        <v>6208</v>
      </c>
      <c r="BQ189" s="1" t="s">
        <v>6249</v>
      </c>
      <c r="BR189" s="1" t="s">
        <v>3005</v>
      </c>
      <c r="BS189" s="1" t="s">
        <v>6308</v>
      </c>
      <c r="BT189" s="1" t="s">
        <v>6307</v>
      </c>
      <c r="BV189" s="1" t="s">
        <v>3002</v>
      </c>
      <c r="BW189" s="1" t="s">
        <v>1973</v>
      </c>
      <c r="BX189" s="1" t="s">
        <v>3058</v>
      </c>
      <c r="BY189" s="1" t="s">
        <v>3000</v>
      </c>
      <c r="CB189" s="1" t="s">
        <v>3057</v>
      </c>
      <c r="CC189" s="1" t="s">
        <v>3056</v>
      </c>
      <c r="CD189" s="1" t="s">
        <v>3055</v>
      </c>
      <c r="CO189" s="1" t="s">
        <v>2996</v>
      </c>
      <c r="CP189" s="1" t="s">
        <v>6306</v>
      </c>
      <c r="CW189" s="1" t="s">
        <v>6305</v>
      </c>
      <c r="CX189" s="1" t="s">
        <v>6304</v>
      </c>
      <c r="CY189" s="1" t="s">
        <v>6227</v>
      </c>
      <c r="CZ189" s="1" t="s">
        <v>6256</v>
      </c>
    </row>
    <row r="190" spans="1:104" x14ac:dyDescent="0.2">
      <c r="A190" s="1">
        <f t="shared" si="18"/>
        <v>1035868</v>
      </c>
      <c r="C190" s="1" t="str">
        <f t="shared" si="19"/>
        <v>RD</v>
      </c>
      <c r="D190" s="2" t="str">
        <f t="shared" si="20"/>
        <v>RD</v>
      </c>
      <c r="F190" s="1" t="str">
        <f>IF(_xlfn.SINGLE('~10 Other Crossings'!TypeCL)="WC","",_xlfn.CONCAT(UPPER(_xlfn.SINGLE(Description)),IF(ISBLANK(_xlfn.SINGLE(CrossingIdentifierDescription)),""," ["&amp;_xlfn.SINGLE(CrossingIdentifierDescription)&amp;"]")," (",_xlfn.SINGLE(PXID),")"))</f>
        <v>PRIVATE DRIVEWAY (T4974.0)</v>
      </c>
      <c r="G1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0" s="1" t="s">
        <v>6303</v>
      </c>
      <c r="N190" s="1" t="s">
        <v>6302</v>
      </c>
      <c r="O190" s="1" t="s">
        <v>3028</v>
      </c>
      <c r="P190" s="1" t="s">
        <v>6301</v>
      </c>
      <c r="Q190" s="1" t="s">
        <v>6300</v>
      </c>
      <c r="R190" s="1" t="s">
        <v>3024</v>
      </c>
      <c r="S190" s="1" t="s">
        <v>3024</v>
      </c>
      <c r="T190" s="1" t="s">
        <v>6252</v>
      </c>
      <c r="U190" s="1" t="s">
        <v>6299</v>
      </c>
      <c r="V190" s="1" t="s">
        <v>6298</v>
      </c>
      <c r="W190" s="1" t="s">
        <v>3181</v>
      </c>
      <c r="Y190" s="1">
        <v>44608.966261574074</v>
      </c>
      <c r="Z190" s="1">
        <v>44645</v>
      </c>
      <c r="AA190" s="1">
        <v>401768</v>
      </c>
      <c r="AB190" s="1">
        <v>44648.866111111114</v>
      </c>
      <c r="AC190" s="1" t="s">
        <v>6297</v>
      </c>
      <c r="AD190" s="1" t="s">
        <v>3046</v>
      </c>
      <c r="AE190" s="1">
        <v>4974</v>
      </c>
      <c r="AF190" s="1">
        <v>0</v>
      </c>
      <c r="AI190" s="1" t="s">
        <v>3016</v>
      </c>
      <c r="AK190" s="1" t="s">
        <v>3044</v>
      </c>
      <c r="AL190" s="1" t="s">
        <v>3014</v>
      </c>
      <c r="AM190" s="1" t="s">
        <v>737</v>
      </c>
      <c r="AX190" s="1" t="s">
        <v>6296</v>
      </c>
      <c r="AY190" s="1" t="s">
        <v>3000</v>
      </c>
      <c r="AZ190" s="1" t="s">
        <v>4282</v>
      </c>
      <c r="BA190" s="1">
        <v>619131.05001330003</v>
      </c>
      <c r="BB190" s="1">
        <v>5471405.2699917601</v>
      </c>
      <c r="BC190" s="1">
        <v>10</v>
      </c>
      <c r="BN190" s="1" t="s">
        <v>3009</v>
      </c>
      <c r="BO190" s="1" t="s">
        <v>4849</v>
      </c>
      <c r="BP190" s="1" t="s">
        <v>6208</v>
      </c>
      <c r="BQ190" s="1" t="s">
        <v>6249</v>
      </c>
      <c r="BR190" s="1" t="s">
        <v>3228</v>
      </c>
      <c r="BS190" s="1" t="s">
        <v>6295</v>
      </c>
      <c r="BT190" s="1" t="s">
        <v>6294</v>
      </c>
      <c r="BV190" s="1" t="s">
        <v>3002</v>
      </c>
      <c r="BW190" s="1" t="s">
        <v>3007</v>
      </c>
      <c r="BX190" s="1" t="s">
        <v>3043</v>
      </c>
      <c r="BY190" s="1" t="s">
        <v>3000</v>
      </c>
      <c r="CB190" s="1" t="s">
        <v>3042</v>
      </c>
      <c r="CC190" s="1" t="s">
        <v>3041</v>
      </c>
      <c r="CD190" s="1" t="s">
        <v>3040</v>
      </c>
      <c r="CO190" s="1" t="s">
        <v>3070</v>
      </c>
      <c r="CP190" s="1" t="s">
        <v>6293</v>
      </c>
      <c r="CZ190" s="1" t="s">
        <v>6243</v>
      </c>
    </row>
    <row r="191" spans="1:104" x14ac:dyDescent="0.2">
      <c r="A191" s="1">
        <f t="shared" si="18"/>
        <v>1035954</v>
      </c>
      <c r="C191" s="1" t="str">
        <f t="shared" si="19"/>
        <v>RD</v>
      </c>
      <c r="D191" s="2" t="str">
        <f t="shared" si="20"/>
        <v>RD</v>
      </c>
      <c r="F191" s="1" t="str">
        <f>IF(_xlfn.SINGLE('~10 Other Crossings'!TypeCL)="WC","",_xlfn.CONCAT(UPPER(_xlfn.SINGLE(Description)),IF(ISBLANK(_xlfn.SINGLE(CrossingIdentifierDescription)),""," ["&amp;_xlfn.SINGLE(CrossingIdentifierDescription)&amp;"]")," (",_xlfn.SINGLE(PXID),")"))</f>
        <v>ROAD (T4086.1)</v>
      </c>
      <c r="G1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1" s="1" t="s">
        <v>6292</v>
      </c>
      <c r="N191" s="1" t="s">
        <v>6291</v>
      </c>
      <c r="O191" s="1" t="s">
        <v>3028</v>
      </c>
      <c r="P191" s="1" t="s">
        <v>6290</v>
      </c>
      <c r="Q191" s="1" t="s">
        <v>6289</v>
      </c>
      <c r="R191" s="1" t="s">
        <v>3025</v>
      </c>
      <c r="S191" s="1" t="s">
        <v>3024</v>
      </c>
      <c r="T191" s="1" t="s">
        <v>6252</v>
      </c>
      <c r="U191" s="1" t="s">
        <v>3045</v>
      </c>
      <c r="V191" s="1" t="s">
        <v>3045</v>
      </c>
      <c r="W191" s="1" t="s">
        <v>6267</v>
      </c>
      <c r="Y191" s="1">
        <v>43732.836770833332</v>
      </c>
      <c r="Z191" s="1">
        <v>44645</v>
      </c>
      <c r="AA191" s="1">
        <v>401768</v>
      </c>
      <c r="AB191" s="1">
        <v>44648.866053240738</v>
      </c>
      <c r="AC191" s="1" t="s">
        <v>6288</v>
      </c>
      <c r="AD191" s="1" t="s">
        <v>3046</v>
      </c>
      <c r="AE191" s="1">
        <v>4086</v>
      </c>
      <c r="AF191" s="1">
        <v>1</v>
      </c>
      <c r="AH191" s="1" t="s">
        <v>3091</v>
      </c>
      <c r="AI191" s="1" t="s">
        <v>3016</v>
      </c>
      <c r="AJ191" s="1" t="s">
        <v>3091</v>
      </c>
      <c r="AK191" s="1" t="s">
        <v>3044</v>
      </c>
      <c r="AL191" s="1" t="s">
        <v>3014</v>
      </c>
      <c r="AM191" s="1" t="s">
        <v>737</v>
      </c>
      <c r="AX191" s="1" t="s">
        <v>6287</v>
      </c>
      <c r="AY191" s="1" t="s">
        <v>3000</v>
      </c>
      <c r="AZ191" s="1" t="s">
        <v>4282</v>
      </c>
      <c r="BA191" s="1">
        <v>619045.80351004004</v>
      </c>
      <c r="BB191" s="1">
        <v>5471407.84948791</v>
      </c>
      <c r="BC191" s="1">
        <v>10</v>
      </c>
      <c r="BD191" s="1" t="s">
        <v>3087</v>
      </c>
      <c r="BE191" s="1">
        <v>1038.3900000000001</v>
      </c>
      <c r="BG191" s="1">
        <v>42257</v>
      </c>
      <c r="BN191" s="1" t="s">
        <v>3009</v>
      </c>
      <c r="BO191" s="1" t="s">
        <v>4849</v>
      </c>
      <c r="BP191" s="1" t="s">
        <v>6208</v>
      </c>
      <c r="BQ191" s="1" t="s">
        <v>6249</v>
      </c>
      <c r="BR191" s="1" t="s">
        <v>3228</v>
      </c>
      <c r="BS191" s="1" t="s">
        <v>6248</v>
      </c>
      <c r="BT191" s="1" t="s">
        <v>6247</v>
      </c>
      <c r="BV191" s="1" t="s">
        <v>3002</v>
      </c>
      <c r="BW191" s="1" t="s">
        <v>3007</v>
      </c>
      <c r="BX191" s="1" t="s">
        <v>3043</v>
      </c>
      <c r="BY191" s="1" t="s">
        <v>3000</v>
      </c>
      <c r="CB191" s="1" t="s">
        <v>3042</v>
      </c>
      <c r="CC191" s="1" t="s">
        <v>3041</v>
      </c>
      <c r="CD191" s="1" t="s">
        <v>3040</v>
      </c>
      <c r="CO191" s="1" t="s">
        <v>3070</v>
      </c>
      <c r="CP191" s="1" t="s">
        <v>6286</v>
      </c>
      <c r="CW191" s="1" t="s">
        <v>6263</v>
      </c>
      <c r="CX191" s="1" t="s">
        <v>6262</v>
      </c>
      <c r="CY191" s="1" t="s">
        <v>6227</v>
      </c>
      <c r="CZ191" s="1" t="s">
        <v>6237</v>
      </c>
    </row>
    <row r="192" spans="1:104" x14ac:dyDescent="0.2">
      <c r="A192" s="1">
        <f t="shared" ref="A192:A251" si="21">IF(OR(AND(ISNUMBER(_xlfn.SINGLE(Measure)),_xlfn.SINGLE(Measure)&gt;0),ISNUMBER(SEARCH("+",_xlfn.SINGLE(Measure)))),IF(NOT(ISNUMBER(_xlfn.SINGLE(Measure))),1000*LEFT(_xlfn.SINGLE(Measure),SEARCH("+",_xlfn.SINGLE(Measure))-1)+MID(_xlfn.SINGLE(Measure),SEARCH("+",_xlfn.SINGLE(Measure))+1,3)+RIGHT(_xlfn.SINGLE(Measure),3),_xlfn.SINGLE(Measure)),"")</f>
        <v>1035957</v>
      </c>
      <c r="C192" s="1" t="str">
        <f t="shared" ref="C192:C251" si="22">TypeCL</f>
        <v>OE</v>
      </c>
      <c r="D192" s="2" t="str">
        <f t="shared" si="20"/>
        <v>OE</v>
      </c>
      <c r="F192" s="1" t="str">
        <f>IF(_xlfn.SINGLE('~10 Other Crossings'!TypeCL)="WC","",_xlfn.CONCAT(UPPER(_xlfn.SINGLE(Description)),IF(ISBLANK(_xlfn.SINGLE(CrossingIdentifierDescription)),""," ["&amp;_xlfn.SINGLE(CrossingIdentifierDescription)&amp;"]")," (",_xlfn.SINGLE(PXID),")"))</f>
        <v>BC HYDRO O/H DISTRIBUTION [DISTRIBUTION] (U4397.1)</v>
      </c>
      <c r="G1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92" s="1" t="s">
        <v>6285</v>
      </c>
      <c r="N192" s="1" t="s">
        <v>6278</v>
      </c>
      <c r="O192" s="1" t="s">
        <v>3028</v>
      </c>
      <c r="P192" s="1" t="s">
        <v>6284</v>
      </c>
      <c r="Q192" s="1" t="s">
        <v>6283</v>
      </c>
      <c r="R192" s="1" t="s">
        <v>3025</v>
      </c>
      <c r="S192" s="1" t="s">
        <v>3024</v>
      </c>
      <c r="T192" s="1" t="s">
        <v>6252</v>
      </c>
      <c r="U192" s="1" t="s">
        <v>3097</v>
      </c>
      <c r="V192" s="1" t="s">
        <v>3096</v>
      </c>
      <c r="W192" s="1" t="s">
        <v>3095</v>
      </c>
      <c r="Y192" s="1">
        <v>43732.843275462961</v>
      </c>
      <c r="Z192" s="1">
        <v>44645</v>
      </c>
      <c r="AA192" s="1">
        <v>401768</v>
      </c>
      <c r="AB192" s="1">
        <v>44648.866053240738</v>
      </c>
      <c r="AC192" s="1" t="s">
        <v>6282</v>
      </c>
      <c r="AD192" s="1" t="s">
        <v>3061</v>
      </c>
      <c r="AE192" s="1">
        <v>4397</v>
      </c>
      <c r="AF192" s="1">
        <v>1</v>
      </c>
      <c r="AG192" s="1" t="s">
        <v>3093</v>
      </c>
      <c r="AH192" s="1" t="s">
        <v>3091</v>
      </c>
      <c r="AI192" s="1" t="s">
        <v>3016</v>
      </c>
      <c r="AJ192" s="1" t="s">
        <v>3091</v>
      </c>
      <c r="AK192" s="1" t="s">
        <v>3015</v>
      </c>
      <c r="AL192" s="1" t="s">
        <v>3014</v>
      </c>
      <c r="AM192" s="1" t="s">
        <v>3090</v>
      </c>
      <c r="AS192" s="1" t="s">
        <v>3011</v>
      </c>
      <c r="AT192" s="1" t="s">
        <v>1022</v>
      </c>
      <c r="AX192" s="1" t="s">
        <v>6281</v>
      </c>
      <c r="AY192" s="1" t="s">
        <v>3000</v>
      </c>
      <c r="AZ192" s="1" t="s">
        <v>4282</v>
      </c>
      <c r="BA192" s="1">
        <v>619042.57384805998</v>
      </c>
      <c r="BB192" s="1">
        <v>5471407.9474477395</v>
      </c>
      <c r="BC192" s="1">
        <v>10</v>
      </c>
      <c r="BG192" s="1">
        <v>42655</v>
      </c>
      <c r="BN192" s="1" t="s">
        <v>3009</v>
      </c>
      <c r="BO192" s="1" t="s">
        <v>4849</v>
      </c>
      <c r="BP192" s="1" t="s">
        <v>6208</v>
      </c>
      <c r="BQ192" s="1" t="s">
        <v>6207</v>
      </c>
      <c r="BR192" s="1" t="s">
        <v>3005</v>
      </c>
      <c r="BS192" s="1" t="s">
        <v>6232</v>
      </c>
      <c r="BT192" s="1" t="s">
        <v>6231</v>
      </c>
      <c r="BV192" s="1" t="s">
        <v>3002</v>
      </c>
      <c r="BW192" s="1" t="s">
        <v>1022</v>
      </c>
      <c r="BX192" s="1" t="s">
        <v>3199</v>
      </c>
      <c r="BY192" s="1" t="s">
        <v>3000</v>
      </c>
      <c r="CB192" s="1" t="s">
        <v>3198</v>
      </c>
      <c r="CC192" s="1" t="s">
        <v>3197</v>
      </c>
      <c r="CD192" s="1" t="s">
        <v>3040</v>
      </c>
      <c r="CO192" s="1" t="s">
        <v>3323</v>
      </c>
      <c r="CP192" s="1" t="s">
        <v>6280</v>
      </c>
      <c r="CW192" s="1" t="s">
        <v>6273</v>
      </c>
      <c r="CX192" s="1" t="s">
        <v>6272</v>
      </c>
      <c r="CY192" s="1" t="s">
        <v>6227</v>
      </c>
      <c r="CZ192" s="1" t="s">
        <v>6226</v>
      </c>
    </row>
    <row r="193" spans="1:104" x14ac:dyDescent="0.2">
      <c r="A193" s="1">
        <f t="shared" si="21"/>
        <v>1035957</v>
      </c>
      <c r="C193" s="1" t="str">
        <f t="shared" si="22"/>
        <v>OC</v>
      </c>
      <c r="D193" s="2" t="str">
        <f t="shared" ref="D193:D252" si="23">C193</f>
        <v>OC</v>
      </c>
      <c r="F193" s="1" t="str">
        <f>IF(_xlfn.SINGLE('~10 Other Crossings'!TypeCL)="WC","",_xlfn.CONCAT(UPPER(_xlfn.SINGLE(Description)),IF(ISBLANK(_xlfn.SINGLE(CrossingIdentifierDescription)),""," ["&amp;_xlfn.SINGLE(CrossingIdentifierDescription)&amp;"]")," (",_xlfn.SINGLE(PXID),")"))</f>
        <v>TELUS O/H COMMUNICATIONS CABLE [TELUS O/H COMMUNICATIONS CABLE] (U7257.0)</v>
      </c>
      <c r="G1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193" s="1" t="s">
        <v>6279</v>
      </c>
      <c r="N193" s="1" t="s">
        <v>6278</v>
      </c>
      <c r="O193" s="1" t="s">
        <v>3028</v>
      </c>
      <c r="P193" s="1" t="s">
        <v>6277</v>
      </c>
      <c r="Q193" s="1" t="s">
        <v>6276</v>
      </c>
      <c r="R193" s="1" t="s">
        <v>3025</v>
      </c>
      <c r="S193" s="1" t="s">
        <v>3024</v>
      </c>
      <c r="T193" s="1" t="s">
        <v>6252</v>
      </c>
      <c r="U193" s="1" t="s">
        <v>3109</v>
      </c>
      <c r="V193" s="1" t="s">
        <v>3108</v>
      </c>
      <c r="W193" s="1" t="s">
        <v>3107</v>
      </c>
      <c r="Y193" s="1">
        <v>44225.972337962965</v>
      </c>
      <c r="Z193" s="1">
        <v>44645</v>
      </c>
      <c r="AA193" s="1">
        <v>401768</v>
      </c>
      <c r="AB193" s="1">
        <v>44648.866087962961</v>
      </c>
      <c r="AC193" s="1" t="s">
        <v>6275</v>
      </c>
      <c r="AD193" s="1" t="s">
        <v>3061</v>
      </c>
      <c r="AE193" s="1">
        <v>7257</v>
      </c>
      <c r="AF193" s="1">
        <v>0</v>
      </c>
      <c r="AG193" s="1" t="s">
        <v>3108</v>
      </c>
      <c r="AI193" s="1" t="s">
        <v>3016</v>
      </c>
      <c r="AK193" s="1" t="s">
        <v>3015</v>
      </c>
      <c r="AL193" s="1" t="s">
        <v>3014</v>
      </c>
      <c r="AM193" s="1" t="s">
        <v>3104</v>
      </c>
      <c r="AS193" s="1" t="s">
        <v>3011</v>
      </c>
      <c r="AT193" s="1" t="s">
        <v>1022</v>
      </c>
      <c r="AY193" s="1" t="s">
        <v>3000</v>
      </c>
      <c r="AZ193" s="1" t="s">
        <v>4282</v>
      </c>
      <c r="BA193" s="1">
        <v>619042.57384805998</v>
      </c>
      <c r="BB193" s="1">
        <v>5471407.9474477395</v>
      </c>
      <c r="BC193" s="1">
        <v>10</v>
      </c>
      <c r="BN193" s="1" t="s">
        <v>3009</v>
      </c>
      <c r="BO193" s="1" t="s">
        <v>4849</v>
      </c>
      <c r="BP193" s="1" t="s">
        <v>6208</v>
      </c>
      <c r="BQ193" s="1" t="s">
        <v>6207</v>
      </c>
      <c r="BR193" s="1" t="s">
        <v>3005</v>
      </c>
      <c r="BS193" s="1" t="s">
        <v>6232</v>
      </c>
      <c r="BT193" s="1" t="s">
        <v>6231</v>
      </c>
      <c r="BV193" s="1" t="s">
        <v>3002</v>
      </c>
      <c r="BW193" s="1" t="s">
        <v>1022</v>
      </c>
      <c r="BX193" s="1" t="s">
        <v>3199</v>
      </c>
      <c r="BY193" s="1" t="s">
        <v>3000</v>
      </c>
      <c r="CB193" s="1" t="s">
        <v>3198</v>
      </c>
      <c r="CC193" s="1" t="s">
        <v>3197</v>
      </c>
      <c r="CD193" s="1" t="s">
        <v>3040</v>
      </c>
      <c r="CO193" s="1" t="s">
        <v>3323</v>
      </c>
      <c r="CP193" s="1" t="s">
        <v>6274</v>
      </c>
      <c r="CW193" s="1" t="s">
        <v>6273</v>
      </c>
      <c r="CX193" s="1" t="s">
        <v>6272</v>
      </c>
      <c r="CY193" s="1" t="s">
        <v>6227</v>
      </c>
      <c r="CZ193" s="1" t="s">
        <v>6221</v>
      </c>
    </row>
    <row r="194" spans="1:104" x14ac:dyDescent="0.2">
      <c r="A194" s="1">
        <f t="shared" si="21"/>
        <v>1036002</v>
      </c>
      <c r="C194" s="1" t="str">
        <f t="shared" si="22"/>
        <v>RD</v>
      </c>
      <c r="D194" s="2" t="str">
        <f t="shared" si="23"/>
        <v>RD</v>
      </c>
      <c r="F194" s="1" t="str">
        <f>IF(_xlfn.SINGLE('~10 Other Crossings'!TypeCL)="WC","",_xlfn.CONCAT(UPPER(_xlfn.SINGLE(Description)),IF(ISBLANK(_xlfn.SINGLE(CrossingIdentifierDescription)),""," ["&amp;_xlfn.SINGLE(CrossingIdentifierDescription)&amp;"]")," (",_xlfn.SINGLE(PXID),")"))</f>
        <v>ROAD [Road Crossing] (T4372.2)</v>
      </c>
      <c r="G1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4" s="1" t="s">
        <v>6271</v>
      </c>
      <c r="N194" s="1" t="s">
        <v>6270</v>
      </c>
      <c r="O194" s="1" t="s">
        <v>3028</v>
      </c>
      <c r="P194" s="1" t="s">
        <v>6269</v>
      </c>
      <c r="Q194" s="1" t="s">
        <v>6268</v>
      </c>
      <c r="R194" s="1" t="s">
        <v>3025</v>
      </c>
      <c r="S194" s="1" t="s">
        <v>3024</v>
      </c>
      <c r="T194" s="1" t="s">
        <v>6252</v>
      </c>
      <c r="U194" s="1" t="s">
        <v>3045</v>
      </c>
      <c r="V194" s="1" t="s">
        <v>3045</v>
      </c>
      <c r="W194" s="1" t="s">
        <v>6267</v>
      </c>
      <c r="Y194" s="1">
        <v>43732.828449074077</v>
      </c>
      <c r="Z194" s="1">
        <v>44645</v>
      </c>
      <c r="AA194" s="1">
        <v>401768</v>
      </c>
      <c r="AB194" s="1">
        <v>44648.866053240738</v>
      </c>
      <c r="AC194" s="1" t="s">
        <v>6266</v>
      </c>
      <c r="AD194" s="1" t="s">
        <v>3046</v>
      </c>
      <c r="AE194" s="1">
        <v>4372</v>
      </c>
      <c r="AF194" s="1">
        <v>2</v>
      </c>
      <c r="AG194" s="1" t="s">
        <v>3253</v>
      </c>
      <c r="AH194" s="1" t="s">
        <v>3091</v>
      </c>
      <c r="AI194" s="1" t="s">
        <v>3016</v>
      </c>
      <c r="AJ194" s="1" t="s">
        <v>3091</v>
      </c>
      <c r="AK194" s="1" t="s">
        <v>3044</v>
      </c>
      <c r="AL194" s="1" t="s">
        <v>3014</v>
      </c>
      <c r="AM194" s="1" t="s">
        <v>737</v>
      </c>
      <c r="AX194" s="1" t="s">
        <v>6265</v>
      </c>
      <c r="AY194" s="1" t="s">
        <v>3000</v>
      </c>
      <c r="AZ194" s="1" t="s">
        <v>4282</v>
      </c>
      <c r="BA194" s="1">
        <v>618997.86551219004</v>
      </c>
      <c r="BB194" s="1">
        <v>5471409.3009601701</v>
      </c>
      <c r="BC194" s="1">
        <v>10</v>
      </c>
      <c r="BN194" s="1" t="s">
        <v>3009</v>
      </c>
      <c r="BO194" s="1" t="s">
        <v>4849</v>
      </c>
      <c r="BP194" s="1" t="s">
        <v>6208</v>
      </c>
      <c r="BQ194" s="1" t="s">
        <v>6249</v>
      </c>
      <c r="BR194" s="1" t="s">
        <v>3228</v>
      </c>
      <c r="BS194" s="1" t="s">
        <v>6248</v>
      </c>
      <c r="BT194" s="1" t="s">
        <v>6247</v>
      </c>
      <c r="BV194" s="1" t="s">
        <v>3002</v>
      </c>
      <c r="BW194" s="1" t="s">
        <v>3007</v>
      </c>
      <c r="BX194" s="1" t="s">
        <v>3043</v>
      </c>
      <c r="BY194" s="1" t="s">
        <v>3000</v>
      </c>
      <c r="CB194" s="1" t="s">
        <v>3042</v>
      </c>
      <c r="CC194" s="1" t="s">
        <v>3041</v>
      </c>
      <c r="CD194" s="1" t="s">
        <v>3040</v>
      </c>
      <c r="CO194" s="1" t="s">
        <v>3070</v>
      </c>
      <c r="CP194" s="1" t="s">
        <v>6264</v>
      </c>
      <c r="CW194" s="1" t="s">
        <v>6263</v>
      </c>
      <c r="CX194" s="1" t="s">
        <v>6262</v>
      </c>
      <c r="CY194" s="1" t="s">
        <v>6227</v>
      </c>
      <c r="CZ194" s="1" t="s">
        <v>1814</v>
      </c>
    </row>
    <row r="195" spans="1:104" x14ac:dyDescent="0.2">
      <c r="A195" s="1">
        <f t="shared" si="21"/>
        <v>1036113</v>
      </c>
      <c r="C195" s="1" t="str">
        <f t="shared" si="22"/>
        <v>RD</v>
      </c>
      <c r="D195" s="2" t="str">
        <f t="shared" si="23"/>
        <v>RD</v>
      </c>
      <c r="F195" s="1" t="str">
        <f>IF(_xlfn.SINGLE('~10 Other Crossings'!TypeCL)="WC","",_xlfn.CONCAT(UPPER(_xlfn.SINGLE(Description)),IF(ISBLANK(_xlfn.SINGLE(CrossingIdentifierDescription)),""," ["&amp;_xlfn.SINGLE(CrossingIdentifierDescription)&amp;"]")," (",_xlfn.SINGLE(PXID),")"))</f>
        <v>TRAIL (T5248.0)</v>
      </c>
      <c r="G1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5" s="1" t="s">
        <v>6261</v>
      </c>
      <c r="N195" s="1" t="s">
        <v>6260</v>
      </c>
      <c r="O195" s="1" t="s">
        <v>3028</v>
      </c>
      <c r="R195" s="1" t="s">
        <v>3024</v>
      </c>
      <c r="S195" s="1" t="s">
        <v>3024</v>
      </c>
      <c r="T195" s="1" t="s">
        <v>6252</v>
      </c>
      <c r="U195" s="1" t="s">
        <v>3316</v>
      </c>
      <c r="V195" s="1" t="s">
        <v>3316</v>
      </c>
      <c r="W195" s="1" t="s">
        <v>6259</v>
      </c>
      <c r="Y195" s="1">
        <v>44658.646782407406</v>
      </c>
      <c r="Z195" s="1">
        <v>44645</v>
      </c>
      <c r="AA195" s="1">
        <v>401768</v>
      </c>
      <c r="AB195" s="1">
        <v>44658.673958333333</v>
      </c>
      <c r="AC195" s="1" t="s">
        <v>6258</v>
      </c>
      <c r="AD195" s="1" t="s">
        <v>3046</v>
      </c>
      <c r="AE195" s="1">
        <v>5248</v>
      </c>
      <c r="AF195" s="1">
        <v>0</v>
      </c>
      <c r="AI195" s="1" t="s">
        <v>3016</v>
      </c>
      <c r="AK195" s="1" t="s">
        <v>3044</v>
      </c>
      <c r="AL195" s="1" t="s">
        <v>3014</v>
      </c>
      <c r="AM195" s="1" t="s">
        <v>737</v>
      </c>
      <c r="AY195" s="1" t="s">
        <v>3000</v>
      </c>
      <c r="BA195" s="1">
        <v>618887.09902871004</v>
      </c>
      <c r="BB195" s="1">
        <v>5471412.6585319396</v>
      </c>
      <c r="BC195" s="1">
        <v>10</v>
      </c>
      <c r="BN195" s="1" t="s">
        <v>3009</v>
      </c>
      <c r="BO195" s="1" t="s">
        <v>4849</v>
      </c>
      <c r="BP195" s="1" t="s">
        <v>6208</v>
      </c>
      <c r="BQ195" s="1" t="s">
        <v>6249</v>
      </c>
      <c r="BR195" s="1" t="s">
        <v>3228</v>
      </c>
      <c r="BS195" s="1" t="s">
        <v>6232</v>
      </c>
      <c r="BT195" s="1" t="s">
        <v>6231</v>
      </c>
      <c r="BV195" s="1" t="s">
        <v>3002</v>
      </c>
      <c r="BW195" s="1" t="s">
        <v>3007</v>
      </c>
      <c r="BX195" s="1" t="s">
        <v>3043</v>
      </c>
      <c r="BY195" s="1" t="s">
        <v>3000</v>
      </c>
      <c r="CB195" s="1" t="s">
        <v>3042</v>
      </c>
      <c r="CC195" s="1" t="s">
        <v>3041</v>
      </c>
      <c r="CD195" s="1" t="s">
        <v>3040</v>
      </c>
      <c r="CO195" s="1" t="s">
        <v>3070</v>
      </c>
      <c r="CP195" s="1" t="s">
        <v>6257</v>
      </c>
      <c r="CZ195" s="1" t="s">
        <v>6202</v>
      </c>
    </row>
    <row r="196" spans="1:104" x14ac:dyDescent="0.2">
      <c r="A196" s="1">
        <f t="shared" si="21"/>
        <v>1036173</v>
      </c>
      <c r="C196" s="1" t="str">
        <f t="shared" si="22"/>
        <v>RD</v>
      </c>
      <c r="D196" s="2" t="str">
        <f t="shared" si="23"/>
        <v>RD</v>
      </c>
      <c r="F196" s="1" t="str">
        <f>IF(_xlfn.SINGLE('~10 Other Crossings'!TypeCL)="WC","",_xlfn.CONCAT(UPPER(_xlfn.SINGLE(Description)),IF(ISBLANK(_xlfn.SINGLE(CrossingIdentifierDescription)),""," ["&amp;_xlfn.SINGLE(CrossingIdentifierDescription)&amp;"]")," (",_xlfn.SINGLE(PXID),")"))</f>
        <v>TRAIL (T4087.1)</v>
      </c>
      <c r="G1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6" s="1" t="s">
        <v>6256</v>
      </c>
      <c r="N196" s="1" t="s">
        <v>6255</v>
      </c>
      <c r="O196" s="1" t="s">
        <v>3028</v>
      </c>
      <c r="P196" s="1" t="s">
        <v>6254</v>
      </c>
      <c r="Q196" s="1" t="s">
        <v>6253</v>
      </c>
      <c r="R196" s="1" t="s">
        <v>3025</v>
      </c>
      <c r="S196" s="1" t="s">
        <v>3024</v>
      </c>
      <c r="T196" s="1" t="s">
        <v>6252</v>
      </c>
      <c r="U196" s="1" t="s">
        <v>3316</v>
      </c>
      <c r="V196" s="1" t="s">
        <v>3316</v>
      </c>
      <c r="W196" s="1" t="s">
        <v>6218</v>
      </c>
      <c r="Y196" s="1">
        <v>44658.647951388892</v>
      </c>
      <c r="Z196" s="1">
        <v>44658.39947916667</v>
      </c>
      <c r="AA196" s="1">
        <v>401768</v>
      </c>
      <c r="AB196" s="1">
        <v>44658.671840277777</v>
      </c>
      <c r="AC196" s="1" t="s">
        <v>6251</v>
      </c>
      <c r="AD196" s="1" t="s">
        <v>3046</v>
      </c>
      <c r="AE196" s="1">
        <v>4087</v>
      </c>
      <c r="AF196" s="1">
        <v>1</v>
      </c>
      <c r="AH196" s="1" t="s">
        <v>3091</v>
      </c>
      <c r="AI196" s="1" t="s">
        <v>3016</v>
      </c>
      <c r="AJ196" s="1" t="s">
        <v>3091</v>
      </c>
      <c r="AK196" s="1" t="s">
        <v>3044</v>
      </c>
      <c r="AL196" s="1" t="s">
        <v>3014</v>
      </c>
      <c r="AM196" s="1" t="s">
        <v>737</v>
      </c>
      <c r="AX196" s="1" t="s">
        <v>6250</v>
      </c>
      <c r="AY196" s="1" t="s">
        <v>3000</v>
      </c>
      <c r="AZ196" s="1" t="s">
        <v>4282</v>
      </c>
      <c r="BA196" s="1">
        <v>618826.33908210997</v>
      </c>
      <c r="BB196" s="1">
        <v>5471414.4995951597</v>
      </c>
      <c r="BC196" s="1">
        <v>10</v>
      </c>
      <c r="BD196" s="1" t="s">
        <v>3087</v>
      </c>
      <c r="BE196" s="1">
        <v>1038.5999999999999</v>
      </c>
      <c r="BG196" s="1">
        <v>42257</v>
      </c>
      <c r="BN196" s="1" t="s">
        <v>3009</v>
      </c>
      <c r="BO196" s="1" t="s">
        <v>4849</v>
      </c>
      <c r="BP196" s="1" t="s">
        <v>6208</v>
      </c>
      <c r="BQ196" s="1" t="s">
        <v>6249</v>
      </c>
      <c r="BR196" s="1" t="s">
        <v>3228</v>
      </c>
      <c r="BS196" s="1" t="s">
        <v>6248</v>
      </c>
      <c r="BT196" s="1" t="s">
        <v>6247</v>
      </c>
      <c r="BV196" s="1" t="s">
        <v>3002</v>
      </c>
      <c r="BW196" s="1" t="s">
        <v>3007</v>
      </c>
      <c r="BX196" s="1" t="s">
        <v>3043</v>
      </c>
      <c r="BY196" s="1" t="s">
        <v>3000</v>
      </c>
      <c r="CB196" s="1" t="s">
        <v>3042</v>
      </c>
      <c r="CC196" s="1" t="s">
        <v>3041</v>
      </c>
      <c r="CD196" s="1" t="s">
        <v>3040</v>
      </c>
      <c r="CO196" s="1" t="s">
        <v>3070</v>
      </c>
      <c r="CP196" s="1" t="s">
        <v>6246</v>
      </c>
      <c r="CW196" s="1" t="s">
        <v>6245</v>
      </c>
      <c r="CX196" s="1" t="s">
        <v>6244</v>
      </c>
      <c r="CY196" s="1" t="s">
        <v>6227</v>
      </c>
      <c r="CZ196" s="1" t="s">
        <v>6192</v>
      </c>
    </row>
    <row r="197" spans="1:104" x14ac:dyDescent="0.2">
      <c r="A197" s="1">
        <f t="shared" si="21"/>
        <v>1036323.18</v>
      </c>
      <c r="C197" s="1" t="str">
        <f t="shared" si="22"/>
        <v>RD</v>
      </c>
      <c r="D197" s="2" t="str">
        <f t="shared" si="23"/>
        <v>RD</v>
      </c>
      <c r="F197" s="1" t="str">
        <f>IF(_xlfn.SINGLE('~10 Other Crossings'!TypeCL)="WC","",_xlfn.CONCAT(UPPER(_xlfn.SINGLE(Description)),IF(ISBLANK(_xlfn.SINGLE(CrossingIdentifierDescription)),""," ["&amp;_xlfn.SINGLE(CrossingIdentifierDescription)&amp;"]")," (",_xlfn.SINGLE(PXID),")"))</f>
        <v>ROAD [Road Crossing] (T4373.1)</v>
      </c>
      <c r="G1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7" s="1" t="s">
        <v>6243</v>
      </c>
      <c r="N197" s="1">
        <v>1036323.18</v>
      </c>
      <c r="O197" s="1" t="s">
        <v>3028</v>
      </c>
      <c r="P197" s="1" t="s">
        <v>6242</v>
      </c>
      <c r="Q197" s="1" t="s">
        <v>6241</v>
      </c>
      <c r="R197" s="1" t="s">
        <v>3025</v>
      </c>
      <c r="S197" s="1" t="s">
        <v>3024</v>
      </c>
      <c r="T197" s="1" t="s">
        <v>3098</v>
      </c>
      <c r="U197" s="1" t="s">
        <v>3045</v>
      </c>
      <c r="V197" s="1" t="s">
        <v>3045</v>
      </c>
      <c r="W197" s="1" t="s">
        <v>6218</v>
      </c>
      <c r="Y197" s="1">
        <v>43732.803032407406</v>
      </c>
      <c r="Z197" s="1">
        <v>44645</v>
      </c>
      <c r="AA197" s="1">
        <v>401768</v>
      </c>
      <c r="AB197" s="1">
        <v>44648.866053240738</v>
      </c>
      <c r="AC197" s="1" t="s">
        <v>6240</v>
      </c>
      <c r="AD197" s="1" t="s">
        <v>3046</v>
      </c>
      <c r="AE197" s="1">
        <v>4373</v>
      </c>
      <c r="AF197" s="1">
        <v>1</v>
      </c>
      <c r="AG197" s="1" t="s">
        <v>3253</v>
      </c>
      <c r="AH197" s="1" t="s">
        <v>3091</v>
      </c>
      <c r="AI197" s="1" t="s">
        <v>3016</v>
      </c>
      <c r="AJ197" s="1" t="s">
        <v>3091</v>
      </c>
      <c r="AK197" s="1" t="s">
        <v>3044</v>
      </c>
      <c r="AL197" s="1" t="s">
        <v>3014</v>
      </c>
      <c r="AM197" s="1" t="s">
        <v>737</v>
      </c>
      <c r="AX197" s="1" t="s">
        <v>6239</v>
      </c>
      <c r="AY197" s="1" t="s">
        <v>3000</v>
      </c>
      <c r="AZ197" s="1" t="s">
        <v>4282</v>
      </c>
      <c r="BA197" s="1">
        <v>618680.12937874999</v>
      </c>
      <c r="BB197" s="1">
        <v>5471415.0495911604</v>
      </c>
      <c r="BC197" s="1">
        <v>10</v>
      </c>
      <c r="BN197" s="1" t="s">
        <v>3009</v>
      </c>
      <c r="BO197" s="1" t="s">
        <v>4849</v>
      </c>
      <c r="BP197" s="1" t="s">
        <v>6208</v>
      </c>
      <c r="BQ197" s="1" t="s">
        <v>6207</v>
      </c>
      <c r="BR197" s="1" t="s">
        <v>3005</v>
      </c>
      <c r="BS197" s="1" t="s">
        <v>6232</v>
      </c>
      <c r="BT197" s="1" t="s">
        <v>6231</v>
      </c>
      <c r="BV197" s="1" t="s">
        <v>3002</v>
      </c>
      <c r="BW197" s="1" t="s">
        <v>3007</v>
      </c>
      <c r="BX197" s="1" t="s">
        <v>3043</v>
      </c>
      <c r="BY197" s="1" t="s">
        <v>3000</v>
      </c>
      <c r="CB197" s="1" t="s">
        <v>3042</v>
      </c>
      <c r="CC197" s="1" t="s">
        <v>3041</v>
      </c>
      <c r="CD197" s="1" t="s">
        <v>3040</v>
      </c>
      <c r="CO197" s="1" t="s">
        <v>3070</v>
      </c>
      <c r="CP197" s="1" t="s">
        <v>6238</v>
      </c>
      <c r="CW197" s="1" t="s">
        <v>6229</v>
      </c>
      <c r="CX197" s="1" t="s">
        <v>6228</v>
      </c>
      <c r="CY197" s="1" t="s">
        <v>6227</v>
      </c>
      <c r="CZ197" s="1" t="s">
        <v>6184</v>
      </c>
    </row>
    <row r="198" spans="1:104" x14ac:dyDescent="0.2">
      <c r="A198" s="1">
        <f t="shared" si="21"/>
        <v>1036403.2</v>
      </c>
      <c r="C198" s="1" t="str">
        <f t="shared" si="22"/>
        <v>RD</v>
      </c>
      <c r="D198" s="2" t="str">
        <f t="shared" si="23"/>
        <v>RD</v>
      </c>
      <c r="F198" s="1" t="str">
        <f>IF(_xlfn.SINGLE('~10 Other Crossings'!TypeCL)="WC","",_xlfn.CONCAT(UPPER(_xlfn.SINGLE(Description)),IF(ISBLANK(_xlfn.SINGLE(CrossingIdentifierDescription)),""," ["&amp;_xlfn.SINGLE(CrossingIdentifierDescription)&amp;"]")," (",_xlfn.SINGLE(PXID),")"))</f>
        <v>TRAIL (T4088.1)</v>
      </c>
      <c r="G1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8" s="1" t="s">
        <v>6237</v>
      </c>
      <c r="N198" s="1">
        <v>1036403.2</v>
      </c>
      <c r="O198" s="1" t="s">
        <v>3028</v>
      </c>
      <c r="P198" s="1" t="s">
        <v>6236</v>
      </c>
      <c r="Q198" s="1" t="s">
        <v>6235</v>
      </c>
      <c r="R198" s="1" t="s">
        <v>3025</v>
      </c>
      <c r="S198" s="1" t="s">
        <v>3024</v>
      </c>
      <c r="T198" s="1" t="s">
        <v>3098</v>
      </c>
      <c r="U198" s="1" t="s">
        <v>3316</v>
      </c>
      <c r="V198" s="1" t="s">
        <v>3316</v>
      </c>
      <c r="W198" s="1" t="s">
        <v>6218</v>
      </c>
      <c r="Y198" s="1">
        <v>43732.78806712963</v>
      </c>
      <c r="Z198" s="1">
        <v>44645</v>
      </c>
      <c r="AA198" s="1">
        <v>401768</v>
      </c>
      <c r="AB198" s="1">
        <v>44648.866053240738</v>
      </c>
      <c r="AC198" s="1" t="s">
        <v>6234</v>
      </c>
      <c r="AD198" s="1" t="s">
        <v>3046</v>
      </c>
      <c r="AE198" s="1">
        <v>4088</v>
      </c>
      <c r="AF198" s="1">
        <v>1</v>
      </c>
      <c r="AH198" s="1" t="s">
        <v>3091</v>
      </c>
      <c r="AI198" s="1" t="s">
        <v>3016</v>
      </c>
      <c r="AJ198" s="1" t="s">
        <v>3091</v>
      </c>
      <c r="AK198" s="1" t="s">
        <v>3044</v>
      </c>
      <c r="AL198" s="1" t="s">
        <v>3014</v>
      </c>
      <c r="AM198" s="1" t="s">
        <v>737</v>
      </c>
      <c r="AX198" s="1" t="s">
        <v>6233</v>
      </c>
      <c r="AY198" s="1" t="s">
        <v>3000</v>
      </c>
      <c r="AZ198" s="1" t="s">
        <v>4282</v>
      </c>
      <c r="BA198" s="1">
        <v>618603.60717792006</v>
      </c>
      <c r="BB198" s="1">
        <v>5471393.5931774201</v>
      </c>
      <c r="BC198" s="1">
        <v>10</v>
      </c>
      <c r="BD198" s="1" t="s">
        <v>3087</v>
      </c>
      <c r="BE198" s="1">
        <v>1038.83</v>
      </c>
      <c r="BG198" s="1">
        <v>42258</v>
      </c>
      <c r="BN198" s="1" t="s">
        <v>3009</v>
      </c>
      <c r="BO198" s="1" t="s">
        <v>4849</v>
      </c>
      <c r="BP198" s="1" t="s">
        <v>6208</v>
      </c>
      <c r="BQ198" s="1" t="s">
        <v>6207</v>
      </c>
      <c r="BR198" s="1" t="s">
        <v>3005</v>
      </c>
      <c r="BS198" s="1" t="s">
        <v>6232</v>
      </c>
      <c r="BT198" s="1" t="s">
        <v>6231</v>
      </c>
      <c r="BV198" s="1" t="s">
        <v>3002</v>
      </c>
      <c r="BW198" s="1" t="s">
        <v>3007</v>
      </c>
      <c r="BX198" s="1" t="s">
        <v>3043</v>
      </c>
      <c r="BY198" s="1" t="s">
        <v>3000</v>
      </c>
      <c r="CB198" s="1" t="s">
        <v>3042</v>
      </c>
      <c r="CC198" s="1" t="s">
        <v>3041</v>
      </c>
      <c r="CD198" s="1" t="s">
        <v>3040</v>
      </c>
      <c r="CO198" s="1" t="s">
        <v>3070</v>
      </c>
      <c r="CP198" s="1" t="s">
        <v>6230</v>
      </c>
      <c r="CW198" s="1" t="s">
        <v>6229</v>
      </c>
      <c r="CX198" s="1" t="s">
        <v>6228</v>
      </c>
      <c r="CY198" s="1" t="s">
        <v>6227</v>
      </c>
      <c r="CZ198" s="1" t="s">
        <v>6180</v>
      </c>
    </row>
    <row r="199" spans="1:104" x14ac:dyDescent="0.2">
      <c r="A199" s="1">
        <f t="shared" si="21"/>
        <v>1036729.88</v>
      </c>
      <c r="C199" s="1" t="str">
        <f t="shared" si="22"/>
        <v>RD</v>
      </c>
      <c r="D199" s="2" t="str">
        <f t="shared" si="23"/>
        <v>RD</v>
      </c>
      <c r="F199" s="1" t="str">
        <f>IF(_xlfn.SINGLE('~10 Other Crossings'!TypeCL)="WC","",_xlfn.CONCAT(UPPER(_xlfn.SINGLE(Description)),IF(ISBLANK(_xlfn.SINGLE(CrossingIdentifierDescription)),""," ["&amp;_xlfn.SINGLE(CrossingIdentifierDescription)&amp;"]")," (",_xlfn.SINGLE(PXID),")"))</f>
        <v>PRIVATE TRAIL (T5056.0)</v>
      </c>
      <c r="G1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199" s="1" t="s">
        <v>6226</v>
      </c>
      <c r="N199" s="1">
        <v>1036729.88</v>
      </c>
      <c r="O199" s="1" t="s">
        <v>3028</v>
      </c>
      <c r="P199" s="1" t="s">
        <v>3389</v>
      </c>
      <c r="Q199" s="1" t="s">
        <v>3388</v>
      </c>
      <c r="R199" s="1" t="s">
        <v>3024</v>
      </c>
      <c r="S199" s="1" t="s">
        <v>3024</v>
      </c>
      <c r="T199" s="1" t="s">
        <v>3098</v>
      </c>
      <c r="U199" s="1" t="s">
        <v>3316</v>
      </c>
      <c r="V199" s="1" t="s">
        <v>6225</v>
      </c>
      <c r="W199" s="1" t="s">
        <v>6218</v>
      </c>
      <c r="Y199" s="1">
        <v>43999.918912037036</v>
      </c>
      <c r="Z199" s="1">
        <v>44645</v>
      </c>
      <c r="AA199" s="1">
        <v>401768</v>
      </c>
      <c r="AB199" s="1">
        <v>44648.866064814814</v>
      </c>
      <c r="AC199" s="1" t="s">
        <v>6224</v>
      </c>
      <c r="AD199" s="1" t="s">
        <v>3046</v>
      </c>
      <c r="AE199" s="1">
        <v>5056</v>
      </c>
      <c r="AF199" s="1">
        <v>0</v>
      </c>
      <c r="AI199" s="1" t="s">
        <v>3016</v>
      </c>
      <c r="AK199" s="1" t="s">
        <v>3044</v>
      </c>
      <c r="AL199" s="1" t="s">
        <v>3014</v>
      </c>
      <c r="AM199" s="1" t="s">
        <v>737</v>
      </c>
      <c r="AT199" s="1" t="s">
        <v>1022</v>
      </c>
      <c r="AX199" s="1" t="s">
        <v>6223</v>
      </c>
      <c r="AY199" s="1" t="s">
        <v>3000</v>
      </c>
      <c r="AZ199" s="1" t="s">
        <v>4282</v>
      </c>
      <c r="BA199" s="1">
        <v>618286.20700000005</v>
      </c>
      <c r="BB199" s="1">
        <v>5471458.1979999999</v>
      </c>
      <c r="BC199" s="1">
        <v>10</v>
      </c>
      <c r="BN199" s="1" t="s">
        <v>3009</v>
      </c>
      <c r="BO199" s="1" t="s">
        <v>4849</v>
      </c>
      <c r="BP199" s="1" t="s">
        <v>6208</v>
      </c>
      <c r="BQ199" s="1" t="s">
        <v>6207</v>
      </c>
      <c r="BR199" s="1" t="s">
        <v>3228</v>
      </c>
      <c r="BS199" s="1" t="s">
        <v>6206</v>
      </c>
      <c r="BT199" s="1" t="s">
        <v>6205</v>
      </c>
      <c r="BV199" s="1" t="s">
        <v>3002</v>
      </c>
      <c r="BW199" s="1" t="s">
        <v>3007</v>
      </c>
      <c r="BX199" s="1" t="s">
        <v>3043</v>
      </c>
      <c r="BY199" s="1" t="s">
        <v>3000</v>
      </c>
      <c r="CB199" s="1" t="s">
        <v>3042</v>
      </c>
      <c r="CC199" s="1" t="s">
        <v>3041</v>
      </c>
      <c r="CD199" s="1" t="s">
        <v>3040</v>
      </c>
      <c r="CO199" s="1" t="s">
        <v>3070</v>
      </c>
      <c r="CP199" s="1" t="s">
        <v>6222</v>
      </c>
      <c r="CZ199" s="1" t="s">
        <v>6170</v>
      </c>
    </row>
    <row r="200" spans="1:104" x14ac:dyDescent="0.2">
      <c r="A200" s="1">
        <f t="shared" si="21"/>
        <v>1036943.43</v>
      </c>
      <c r="C200" s="1" t="str">
        <f t="shared" si="22"/>
        <v>RD</v>
      </c>
      <c r="D200" s="2" t="str">
        <f t="shared" si="23"/>
        <v>RD</v>
      </c>
      <c r="F200" s="1" t="str">
        <f>IF(_xlfn.SINGLE('~10 Other Crossings'!TypeCL)="WC","",_xlfn.CONCAT(UPPER(_xlfn.SINGLE(Description)),IF(ISBLANK(_xlfn.SINGLE(CrossingIdentifierDescription)),""," ["&amp;_xlfn.SINGLE(CrossingIdentifierDescription)&amp;"]")," (",_xlfn.SINGLE(PXID),")"))</f>
        <v>ROAD (T4089.1)</v>
      </c>
      <c r="G2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0" s="1" t="s">
        <v>6221</v>
      </c>
      <c r="N200" s="1">
        <v>1036943.43</v>
      </c>
      <c r="O200" s="1" t="s">
        <v>3028</v>
      </c>
      <c r="P200" s="1" t="s">
        <v>6220</v>
      </c>
      <c r="Q200" s="1" t="s">
        <v>6219</v>
      </c>
      <c r="R200" s="1" t="s">
        <v>3025</v>
      </c>
      <c r="S200" s="1" t="s">
        <v>3024</v>
      </c>
      <c r="T200" s="1" t="s">
        <v>3098</v>
      </c>
      <c r="U200" s="1" t="s">
        <v>3045</v>
      </c>
      <c r="V200" s="1" t="s">
        <v>3045</v>
      </c>
      <c r="W200" s="1" t="s">
        <v>6218</v>
      </c>
      <c r="Y200" s="1">
        <v>43732.77988425926</v>
      </c>
      <c r="Z200" s="1">
        <v>44645</v>
      </c>
      <c r="AA200" s="1">
        <v>401768</v>
      </c>
      <c r="AB200" s="1">
        <v>44648.866053240738</v>
      </c>
      <c r="AC200" s="1" t="s">
        <v>6217</v>
      </c>
      <c r="AD200" s="1" t="s">
        <v>3046</v>
      </c>
      <c r="AE200" s="1">
        <v>4089</v>
      </c>
      <c r="AF200" s="1">
        <v>1</v>
      </c>
      <c r="AH200" s="1" t="s">
        <v>3091</v>
      </c>
      <c r="AI200" s="1" t="s">
        <v>3016</v>
      </c>
      <c r="AJ200" s="1" t="s">
        <v>3091</v>
      </c>
      <c r="AK200" s="1" t="s">
        <v>3044</v>
      </c>
      <c r="AL200" s="1" t="s">
        <v>3014</v>
      </c>
      <c r="AM200" s="1" t="s">
        <v>737</v>
      </c>
      <c r="AX200" s="1" t="s">
        <v>6216</v>
      </c>
      <c r="AY200" s="1" t="s">
        <v>3000</v>
      </c>
      <c r="AZ200" s="1" t="s">
        <v>4282</v>
      </c>
      <c r="BA200" s="1">
        <v>618073.11399329</v>
      </c>
      <c r="BB200" s="1">
        <v>5471466.8466265602</v>
      </c>
      <c r="BC200" s="1">
        <v>10</v>
      </c>
      <c r="BD200" s="1" t="s">
        <v>3593</v>
      </c>
      <c r="BE200" s="1">
        <v>1039.3699999999999</v>
      </c>
      <c r="BG200" s="1">
        <v>42258</v>
      </c>
      <c r="BN200" s="1" t="s">
        <v>3009</v>
      </c>
      <c r="BO200" s="1" t="s">
        <v>4849</v>
      </c>
      <c r="BP200" s="1" t="s">
        <v>6208</v>
      </c>
      <c r="BQ200" s="1" t="s">
        <v>6207</v>
      </c>
      <c r="BR200" s="1" t="s">
        <v>3228</v>
      </c>
      <c r="BS200" s="1" t="s">
        <v>6206</v>
      </c>
      <c r="BT200" s="1" t="s">
        <v>6205</v>
      </c>
      <c r="BV200" s="1" t="s">
        <v>3002</v>
      </c>
      <c r="BW200" s="1" t="s">
        <v>3007</v>
      </c>
      <c r="BX200" s="1" t="s">
        <v>3043</v>
      </c>
      <c r="BY200" s="1" t="s">
        <v>3000</v>
      </c>
      <c r="CB200" s="1" t="s">
        <v>3042</v>
      </c>
      <c r="CC200" s="1" t="s">
        <v>3041</v>
      </c>
      <c r="CD200" s="1" t="s">
        <v>3040</v>
      </c>
      <c r="CO200" s="1" t="s">
        <v>3070</v>
      </c>
      <c r="CP200" s="1" t="s">
        <v>6215</v>
      </c>
      <c r="CW200" s="1" t="s">
        <v>6214</v>
      </c>
      <c r="CX200" s="1" t="s">
        <v>6213</v>
      </c>
      <c r="CY200" s="1" t="s">
        <v>6140</v>
      </c>
      <c r="CZ200" s="1" t="s">
        <v>6164</v>
      </c>
    </row>
    <row r="201" spans="1:104" x14ac:dyDescent="0.2">
      <c r="A201" s="1">
        <f t="shared" si="21"/>
        <v>1036948.74</v>
      </c>
      <c r="C201" s="1" t="str">
        <f t="shared" si="22"/>
        <v>ROW</v>
      </c>
      <c r="D201" s="2" t="str">
        <f t="shared" si="23"/>
        <v>ROW</v>
      </c>
      <c r="F201" s="1" t="str">
        <f>IF(_xlfn.SINGLE('~10 Other Crossings'!TypeCL)="WC","",_xlfn.CONCAT(UPPER(_xlfn.SINGLE(Description)),IF(ISBLANK(_xlfn.SINGLE(CrossingIdentifierDescription)),""," ["&amp;_xlfn.SINGLE(CrossingIdentifierDescription)&amp;"]")," (",_xlfn.SINGLE(PXID),")"))</f>
        <v>TELUS ROW (U7058.0)</v>
      </c>
      <c r="G2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01" s="1" t="s">
        <v>6212</v>
      </c>
      <c r="N201" s="1">
        <v>1036948.74</v>
      </c>
      <c r="O201" s="1" t="s">
        <v>3028</v>
      </c>
      <c r="P201" s="1" t="s">
        <v>1814</v>
      </c>
      <c r="Q201" s="1" t="s">
        <v>1814</v>
      </c>
      <c r="R201" s="1" t="s">
        <v>3024</v>
      </c>
      <c r="S201" s="1" t="s">
        <v>3024</v>
      </c>
      <c r="T201" s="1" t="s">
        <v>3098</v>
      </c>
      <c r="U201" s="1" t="s">
        <v>6209</v>
      </c>
      <c r="V201" s="1" t="s">
        <v>6211</v>
      </c>
      <c r="W201" s="1" t="s">
        <v>3107</v>
      </c>
      <c r="X201" s="1" t="s">
        <v>3107</v>
      </c>
      <c r="Y201" s="1">
        <v>44060.698935185188</v>
      </c>
      <c r="Z201" s="1">
        <v>44645</v>
      </c>
      <c r="AA201" s="1">
        <v>401768</v>
      </c>
      <c r="AB201" s="1">
        <v>44648.866064814814</v>
      </c>
      <c r="AC201" s="1" t="s">
        <v>6210</v>
      </c>
      <c r="AD201" s="1" t="s">
        <v>3061</v>
      </c>
      <c r="AE201" s="1">
        <v>7058</v>
      </c>
      <c r="AF201" s="1">
        <v>0</v>
      </c>
      <c r="AI201" s="1" t="s">
        <v>3016</v>
      </c>
      <c r="AK201" s="1" t="s">
        <v>3015</v>
      </c>
      <c r="AL201" s="1" t="s">
        <v>3014</v>
      </c>
      <c r="AM201" s="1" t="s">
        <v>6209</v>
      </c>
      <c r="AY201" s="1" t="s">
        <v>3000</v>
      </c>
      <c r="AZ201" s="1" t="s">
        <v>4282</v>
      </c>
      <c r="BA201" s="1">
        <v>618067.81069652003</v>
      </c>
      <c r="BB201" s="1">
        <v>5471466.9809733499</v>
      </c>
      <c r="BC201" s="1">
        <v>10</v>
      </c>
      <c r="BN201" s="1" t="s">
        <v>3009</v>
      </c>
      <c r="BO201" s="1" t="s">
        <v>4849</v>
      </c>
      <c r="BP201" s="1" t="s">
        <v>6208</v>
      </c>
      <c r="BQ201" s="1" t="s">
        <v>6207</v>
      </c>
      <c r="BR201" s="1" t="s">
        <v>3228</v>
      </c>
      <c r="BS201" s="1" t="s">
        <v>6206</v>
      </c>
      <c r="BT201" s="1" t="s">
        <v>6205</v>
      </c>
      <c r="BV201" s="1" t="s">
        <v>3002</v>
      </c>
      <c r="BW201" s="1" t="s">
        <v>1973</v>
      </c>
      <c r="BX201" s="1" t="s">
        <v>3058</v>
      </c>
      <c r="BY201" s="1" t="s">
        <v>3000</v>
      </c>
      <c r="CB201" s="1" t="s">
        <v>3057</v>
      </c>
      <c r="CC201" s="1" t="s">
        <v>3056</v>
      </c>
      <c r="CD201" s="1" t="s">
        <v>3055</v>
      </c>
      <c r="CO201" s="1" t="s">
        <v>2996</v>
      </c>
      <c r="CP201" s="1" t="s">
        <v>6204</v>
      </c>
      <c r="CX201" s="1" t="s">
        <v>6203</v>
      </c>
      <c r="CZ201" s="1" t="s">
        <v>6154</v>
      </c>
    </row>
    <row r="202" spans="1:104" x14ac:dyDescent="0.2">
      <c r="A202" s="1">
        <f t="shared" si="21"/>
        <v>1037321.24</v>
      </c>
      <c r="C202" s="1" t="str">
        <f t="shared" si="22"/>
        <v>OL</v>
      </c>
      <c r="D202" s="2" t="str">
        <f t="shared" si="23"/>
        <v>OL</v>
      </c>
      <c r="F202" s="1" t="str">
        <f>IF(_xlfn.SINGLE('~10 Other Crossings'!TypeCL)="WC","",_xlfn.CONCAT(UPPER(_xlfn.SINGLE(Description)),IF(ISBLANK(_xlfn.SINGLE(CrossingIdentifierDescription)),""," ["&amp;_xlfn.SINGLE(CrossingIdentifierDescription)&amp;"]")," (",_xlfn.SINGLE(PXID),")"))</f>
        <v>TRANS MOUNTAIN PIPELINE CO. LTD. BURIED PIPE [CRUDE OIL PIPELINE] (P3575.1)</v>
      </c>
      <c r="G2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02" s="1" t="s">
        <v>6202</v>
      </c>
      <c r="N202" s="1">
        <v>1037321.24</v>
      </c>
      <c r="O202" s="1" t="s">
        <v>3028</v>
      </c>
      <c r="P202" s="1" t="s">
        <v>6201</v>
      </c>
      <c r="Q202" s="1" t="s">
        <v>6200</v>
      </c>
      <c r="R202" s="1" t="s">
        <v>3025</v>
      </c>
      <c r="S202" s="1" t="s">
        <v>3024</v>
      </c>
      <c r="T202" s="1" t="s">
        <v>3098</v>
      </c>
      <c r="U202" s="1" t="s">
        <v>3022</v>
      </c>
      <c r="V202" s="1" t="s">
        <v>3624</v>
      </c>
      <c r="W202" s="1" t="s">
        <v>3020</v>
      </c>
      <c r="Y202" s="1">
        <v>42165.883981481478</v>
      </c>
      <c r="Z202" s="1">
        <v>44645</v>
      </c>
      <c r="AA202" s="1">
        <v>401768</v>
      </c>
      <c r="AB202" s="1">
        <v>44655.881203703706</v>
      </c>
      <c r="AC202" s="1" t="s">
        <v>6199</v>
      </c>
      <c r="AD202" s="1" t="s">
        <v>3018</v>
      </c>
      <c r="AE202" s="1">
        <v>3575</v>
      </c>
      <c r="AF202" s="1">
        <v>1</v>
      </c>
      <c r="AG202" s="1" t="s">
        <v>3622</v>
      </c>
      <c r="AH202" s="1" t="s">
        <v>3091</v>
      </c>
      <c r="AI202" s="1" t="s">
        <v>3016</v>
      </c>
      <c r="AJ202" s="1" t="s">
        <v>3091</v>
      </c>
      <c r="AK202" s="1" t="s">
        <v>3015</v>
      </c>
      <c r="AL202" s="1" t="s">
        <v>3014</v>
      </c>
      <c r="AM202" s="1" t="s">
        <v>3013</v>
      </c>
      <c r="AN202" s="1" t="s">
        <v>3012</v>
      </c>
      <c r="AS202" s="1" t="s">
        <v>3011</v>
      </c>
      <c r="AT202" s="1" t="s">
        <v>3011</v>
      </c>
      <c r="AX202" s="1" t="s">
        <v>6198</v>
      </c>
      <c r="AY202" s="1" t="s">
        <v>3000</v>
      </c>
      <c r="AZ202" s="1" t="s">
        <v>4282</v>
      </c>
      <c r="BA202" s="1">
        <v>617699.10716278001</v>
      </c>
      <c r="BB202" s="1">
        <v>5471469.8853506204</v>
      </c>
      <c r="BC202" s="1">
        <v>10</v>
      </c>
      <c r="BD202" s="1" t="s">
        <v>3593</v>
      </c>
      <c r="BE202" s="1">
        <v>1039.75</v>
      </c>
      <c r="BG202" s="1">
        <v>42257</v>
      </c>
      <c r="BN202" s="1" t="s">
        <v>3009</v>
      </c>
      <c r="BO202" s="1" t="s">
        <v>4849</v>
      </c>
      <c r="BP202" s="1" t="s">
        <v>4848</v>
      </c>
      <c r="BQ202" s="1" t="s">
        <v>3680</v>
      </c>
      <c r="BR202" s="1" t="s">
        <v>3005</v>
      </c>
      <c r="BS202" s="1" t="s">
        <v>6197</v>
      </c>
      <c r="BT202" s="1" t="s">
        <v>6196</v>
      </c>
      <c r="BV202" s="1" t="s">
        <v>3002</v>
      </c>
      <c r="BW202" s="1" t="s">
        <v>1505</v>
      </c>
      <c r="BX202" s="1" t="s">
        <v>3001</v>
      </c>
      <c r="BY202" s="1" t="s">
        <v>3000</v>
      </c>
      <c r="CB202" s="1" t="s">
        <v>2999</v>
      </c>
      <c r="CC202" s="1" t="s">
        <v>2998</v>
      </c>
      <c r="CD202" s="1" t="s">
        <v>2997</v>
      </c>
      <c r="CO202" s="1" t="s">
        <v>2996</v>
      </c>
      <c r="CP202" s="1" t="s">
        <v>6195</v>
      </c>
      <c r="CW202" s="1" t="s">
        <v>6194</v>
      </c>
      <c r="CX202" s="1" t="s">
        <v>6193</v>
      </c>
      <c r="CY202" s="1" t="s">
        <v>6140</v>
      </c>
      <c r="CZ202" s="1" t="s">
        <v>6150</v>
      </c>
    </row>
    <row r="203" spans="1:104" x14ac:dyDescent="0.2">
      <c r="A203" s="1">
        <f t="shared" si="21"/>
        <v>1037539.29</v>
      </c>
      <c r="C203" s="1" t="str">
        <f t="shared" si="22"/>
        <v>RD</v>
      </c>
      <c r="D203" s="2" t="str">
        <f t="shared" si="23"/>
        <v>RD</v>
      </c>
      <c r="F203" s="1" t="str">
        <f>IF(_xlfn.SINGLE('~10 Other Crossings'!TypeCL)="WC","",_xlfn.CONCAT(UPPER(_xlfn.SINGLE(Description)),IF(ISBLANK(_xlfn.SINGLE(CrossingIdentifierDescription)),""," ["&amp;_xlfn.SINGLE(CrossingIdentifierDescription)&amp;"]")," (",_xlfn.SINGLE(PXID),")"))</f>
        <v>ROAD [Road Crossing] (T4374.0)</v>
      </c>
      <c r="G2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3" s="1" t="s">
        <v>6192</v>
      </c>
      <c r="N203" s="1">
        <v>1037539.29</v>
      </c>
      <c r="O203" s="1" t="s">
        <v>3028</v>
      </c>
      <c r="P203" s="1" t="s">
        <v>6191</v>
      </c>
      <c r="Q203" s="1" t="s">
        <v>6190</v>
      </c>
      <c r="R203" s="1" t="s">
        <v>3025</v>
      </c>
      <c r="S203" s="1" t="s">
        <v>3024</v>
      </c>
      <c r="T203" s="1" t="s">
        <v>3098</v>
      </c>
      <c r="U203" s="1" t="s">
        <v>3045</v>
      </c>
      <c r="V203" s="1" t="s">
        <v>3045</v>
      </c>
      <c r="W203" s="1" t="s">
        <v>6176</v>
      </c>
      <c r="Y203" s="1">
        <v>43537.944618055553</v>
      </c>
      <c r="Z203" s="1">
        <v>44645</v>
      </c>
      <c r="AA203" s="1">
        <v>401768</v>
      </c>
      <c r="AB203" s="1">
        <v>44648.866041666668</v>
      </c>
      <c r="AC203" s="1" t="s">
        <v>6189</v>
      </c>
      <c r="AD203" s="1" t="s">
        <v>3046</v>
      </c>
      <c r="AE203" s="1">
        <v>4374</v>
      </c>
      <c r="AF203" s="1">
        <v>0</v>
      </c>
      <c r="AG203" s="1" t="s">
        <v>3253</v>
      </c>
      <c r="AH203" s="1" t="s">
        <v>3091</v>
      </c>
      <c r="AI203" s="1" t="s">
        <v>3016</v>
      </c>
      <c r="AJ203" s="1" t="s">
        <v>3091</v>
      </c>
      <c r="AK203" s="1" t="s">
        <v>3044</v>
      </c>
      <c r="AL203" s="1" t="s">
        <v>3014</v>
      </c>
      <c r="AM203" s="1" t="s">
        <v>737</v>
      </c>
      <c r="AX203" s="1" t="s">
        <v>6188</v>
      </c>
      <c r="AY203" s="1" t="s">
        <v>3000</v>
      </c>
      <c r="AZ203" s="1" t="s">
        <v>4282</v>
      </c>
      <c r="BA203" s="1">
        <v>617558.66628193995</v>
      </c>
      <c r="BB203" s="1">
        <v>5471306.7685060604</v>
      </c>
      <c r="BC203" s="1">
        <v>10</v>
      </c>
      <c r="BN203" s="1" t="s">
        <v>3009</v>
      </c>
      <c r="BO203" s="1" t="s">
        <v>4849</v>
      </c>
      <c r="BP203" s="1" t="s">
        <v>4848</v>
      </c>
      <c r="BQ203" s="1" t="s">
        <v>6135</v>
      </c>
      <c r="BR203" s="1" t="s">
        <v>3086</v>
      </c>
      <c r="BS203" s="1" t="s">
        <v>6159</v>
      </c>
      <c r="BT203" s="1" t="s">
        <v>6158</v>
      </c>
      <c r="BV203" s="1" t="s">
        <v>3002</v>
      </c>
      <c r="BW203" s="1" t="s">
        <v>3007</v>
      </c>
      <c r="BX203" s="1" t="s">
        <v>3043</v>
      </c>
      <c r="BY203" s="1" t="s">
        <v>3000</v>
      </c>
      <c r="CB203" s="1" t="s">
        <v>3042</v>
      </c>
      <c r="CC203" s="1" t="s">
        <v>3041</v>
      </c>
      <c r="CD203" s="1" t="s">
        <v>3040</v>
      </c>
      <c r="CO203" s="1" t="s">
        <v>3070</v>
      </c>
      <c r="CP203" s="1" t="s">
        <v>6187</v>
      </c>
      <c r="CW203" s="1" t="s">
        <v>6186</v>
      </c>
      <c r="CX203" s="1" t="s">
        <v>6185</v>
      </c>
      <c r="CY203" s="1" t="s">
        <v>6140</v>
      </c>
      <c r="CZ203" s="1" t="s">
        <v>2276</v>
      </c>
    </row>
    <row r="204" spans="1:104" x14ac:dyDescent="0.2">
      <c r="A204" s="1">
        <f t="shared" si="21"/>
        <v>1037700.81</v>
      </c>
      <c r="C204" s="1" t="str">
        <f t="shared" si="22"/>
        <v>RD</v>
      </c>
      <c r="D204" s="2" t="str">
        <f t="shared" si="23"/>
        <v>RD</v>
      </c>
      <c r="F204" s="1" t="str">
        <f>IF(_xlfn.SINGLE('~10 Other Crossings'!TypeCL)="WC","",_xlfn.CONCAT(UPPER(_xlfn.SINGLE(Description)),IF(ISBLANK(_xlfn.SINGLE(CrossingIdentifierDescription)),""," ["&amp;_xlfn.SINGLE(CrossingIdentifierDescription)&amp;"]")," (",_xlfn.SINGLE(PXID),")"))</f>
        <v>ROAD (T5043.0)</v>
      </c>
      <c r="G2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4" s="1" t="s">
        <v>6184</v>
      </c>
      <c r="N204" s="1">
        <v>1037700.81</v>
      </c>
      <c r="O204" s="1" t="s">
        <v>3028</v>
      </c>
      <c r="P204" s="1" t="s">
        <v>3389</v>
      </c>
      <c r="Q204" s="1" t="s">
        <v>3388</v>
      </c>
      <c r="R204" s="1" t="s">
        <v>3024</v>
      </c>
      <c r="S204" s="1" t="s">
        <v>3024</v>
      </c>
      <c r="T204" s="1" t="s">
        <v>3098</v>
      </c>
      <c r="U204" s="1" t="s">
        <v>3045</v>
      </c>
      <c r="V204" s="1" t="s">
        <v>3045</v>
      </c>
      <c r="W204" s="1" t="s">
        <v>6183</v>
      </c>
      <c r="Y204" s="1">
        <v>43991.812638888892</v>
      </c>
      <c r="Z204" s="1">
        <v>44645</v>
      </c>
      <c r="AA204" s="1">
        <v>401768</v>
      </c>
      <c r="AB204" s="1">
        <v>44648.866064814814</v>
      </c>
      <c r="AC204" s="1" t="s">
        <v>6182</v>
      </c>
      <c r="AD204" s="1" t="s">
        <v>3046</v>
      </c>
      <c r="AE204" s="1">
        <v>5043</v>
      </c>
      <c r="AF204" s="1">
        <v>0</v>
      </c>
      <c r="AI204" s="1" t="s">
        <v>3016</v>
      </c>
      <c r="AK204" s="1" t="s">
        <v>3044</v>
      </c>
      <c r="AL204" s="1" t="s">
        <v>3014</v>
      </c>
      <c r="AM204" s="1" t="s">
        <v>737</v>
      </c>
      <c r="AY204" s="1" t="s">
        <v>3000</v>
      </c>
      <c r="AZ204" s="1" t="s">
        <v>4282</v>
      </c>
      <c r="BA204" s="1">
        <v>617420.20200835005</v>
      </c>
      <c r="BB204" s="1">
        <v>5471247.7369654002</v>
      </c>
      <c r="BC204" s="1">
        <v>10</v>
      </c>
      <c r="BN204" s="1" t="s">
        <v>3009</v>
      </c>
      <c r="BO204" s="1" t="s">
        <v>4849</v>
      </c>
      <c r="BP204" s="1" t="s">
        <v>4848</v>
      </c>
      <c r="BQ204" s="1" t="s">
        <v>6135</v>
      </c>
      <c r="BR204" s="1" t="s">
        <v>3086</v>
      </c>
      <c r="BS204" s="1" t="s">
        <v>6159</v>
      </c>
      <c r="BT204" s="1" t="s">
        <v>6158</v>
      </c>
      <c r="BV204" s="1" t="s">
        <v>3002</v>
      </c>
      <c r="BW204" s="1" t="s">
        <v>3007</v>
      </c>
      <c r="BX204" s="1" t="s">
        <v>3043</v>
      </c>
      <c r="BY204" s="1" t="s">
        <v>3000</v>
      </c>
      <c r="CB204" s="1" t="s">
        <v>3042</v>
      </c>
      <c r="CC204" s="1" t="s">
        <v>3041</v>
      </c>
      <c r="CD204" s="1" t="s">
        <v>3040</v>
      </c>
      <c r="CO204" s="1" t="s">
        <v>3070</v>
      </c>
      <c r="CP204" s="1" t="s">
        <v>6181</v>
      </c>
      <c r="CZ204" s="1" t="s">
        <v>6139</v>
      </c>
    </row>
    <row r="205" spans="1:104" x14ac:dyDescent="0.2">
      <c r="A205" s="1">
        <f t="shared" si="21"/>
        <v>1037853</v>
      </c>
      <c r="C205" s="1" t="str">
        <f t="shared" si="22"/>
        <v>RD</v>
      </c>
      <c r="D205" s="2" t="str">
        <f t="shared" si="23"/>
        <v>RD</v>
      </c>
      <c r="F205" s="1" t="str">
        <f>IF(_xlfn.SINGLE('~10 Other Crossings'!TypeCL)="WC","",_xlfn.CONCAT(UPPER(_xlfn.SINGLE(Description)),IF(ISBLANK(_xlfn.SINGLE(CrossingIdentifierDescription)),""," ["&amp;_xlfn.SINGLE(CrossingIdentifierDescription)&amp;"]")," (",_xlfn.SINGLE(PXID),")"))</f>
        <v>ROAD (T4090.1)</v>
      </c>
      <c r="G2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05" s="1" t="s">
        <v>6180</v>
      </c>
      <c r="N205" s="1" t="s">
        <v>6179</v>
      </c>
      <c r="O205" s="1" t="s">
        <v>3028</v>
      </c>
      <c r="P205" s="1" t="s">
        <v>6178</v>
      </c>
      <c r="Q205" s="1" t="s">
        <v>6177</v>
      </c>
      <c r="R205" s="1" t="s">
        <v>3025</v>
      </c>
      <c r="S205" s="1" t="s">
        <v>3024</v>
      </c>
      <c r="T205" s="1" t="s">
        <v>6137</v>
      </c>
      <c r="U205" s="1" t="s">
        <v>3045</v>
      </c>
      <c r="V205" s="1" t="s">
        <v>3045</v>
      </c>
      <c r="W205" s="1" t="s">
        <v>6176</v>
      </c>
      <c r="Y205" s="1">
        <v>44182.76048611111</v>
      </c>
      <c r="Z205" s="1">
        <v>44645</v>
      </c>
      <c r="AA205" s="1">
        <v>401768</v>
      </c>
      <c r="AB205" s="1">
        <v>44648.866087962961</v>
      </c>
      <c r="AC205" s="1" t="s">
        <v>6175</v>
      </c>
      <c r="AD205" s="1" t="s">
        <v>3046</v>
      </c>
      <c r="AE205" s="1">
        <v>4090</v>
      </c>
      <c r="AF205" s="1">
        <v>1</v>
      </c>
      <c r="AH205" s="1" t="s">
        <v>3091</v>
      </c>
      <c r="AI205" s="1" t="s">
        <v>3092</v>
      </c>
      <c r="AJ205" s="1" t="s">
        <v>3091</v>
      </c>
      <c r="AK205" s="1" t="s">
        <v>3044</v>
      </c>
      <c r="AL205" s="1" t="s">
        <v>3014</v>
      </c>
      <c r="AM205" s="1" t="s">
        <v>737</v>
      </c>
      <c r="AX205" s="1" t="s">
        <v>6174</v>
      </c>
      <c r="AY205" s="1" t="s">
        <v>3000</v>
      </c>
      <c r="AZ205" s="1" t="s">
        <v>4282</v>
      </c>
      <c r="BA205" s="1">
        <v>617274.79368806002</v>
      </c>
      <c r="BB205" s="1">
        <v>5471229.8784358697</v>
      </c>
      <c r="BC205" s="1">
        <v>10</v>
      </c>
      <c r="BD205" s="1" t="s">
        <v>3593</v>
      </c>
      <c r="BE205" s="1">
        <v>1040.25</v>
      </c>
      <c r="BG205" s="1">
        <v>42258</v>
      </c>
      <c r="BN205" s="1" t="s">
        <v>3009</v>
      </c>
      <c r="BO205" s="1" t="s">
        <v>4849</v>
      </c>
      <c r="BP205" s="1" t="s">
        <v>4848</v>
      </c>
      <c r="BQ205" s="1" t="s">
        <v>6135</v>
      </c>
      <c r="BR205" s="1" t="s">
        <v>1621</v>
      </c>
      <c r="BS205" s="1" t="s">
        <v>6159</v>
      </c>
      <c r="BT205" s="1" t="s">
        <v>6158</v>
      </c>
      <c r="BV205" s="1" t="s">
        <v>3002</v>
      </c>
      <c r="BW205" s="1" t="s">
        <v>1986</v>
      </c>
      <c r="BX205" s="1" t="s">
        <v>3311</v>
      </c>
      <c r="BY205" s="1" t="s">
        <v>3000</v>
      </c>
      <c r="CB205" s="1" t="s">
        <v>3292</v>
      </c>
      <c r="CC205" s="1" t="s">
        <v>3291</v>
      </c>
      <c r="CD205" s="1" t="s">
        <v>3055</v>
      </c>
      <c r="CO205" s="1" t="s">
        <v>3070</v>
      </c>
      <c r="CP205" s="1" t="s">
        <v>6173</v>
      </c>
      <c r="CW205" s="1" t="s">
        <v>6172</v>
      </c>
      <c r="CX205" s="1" t="s">
        <v>6171</v>
      </c>
      <c r="CY205" s="1" t="s">
        <v>6140</v>
      </c>
      <c r="CZ205" s="1" t="s">
        <v>2273</v>
      </c>
    </row>
    <row r="206" spans="1:104" x14ac:dyDescent="0.2">
      <c r="A206" s="1">
        <f t="shared" si="21"/>
        <v>1037883</v>
      </c>
      <c r="C206" s="1" t="str">
        <f t="shared" si="22"/>
        <v>OE</v>
      </c>
      <c r="D206" s="2" t="str">
        <f t="shared" si="23"/>
        <v>OE</v>
      </c>
      <c r="F206" s="1" t="str">
        <f>IF(_xlfn.SINGLE('~10 Other Crossings'!TypeCL)="WC","",_xlfn.CONCAT(UPPER(_xlfn.SINGLE(Description)),IF(ISBLANK(_xlfn.SINGLE(CrossingIdentifierDescription)),""," ["&amp;_xlfn.SINGLE(CrossingIdentifierDescription)&amp;"]")," (",_xlfn.SINGLE(PXID),")"))</f>
        <v>BC HYDRO O/H DISTRIBUTION [DISTRIBUTION] (U4398.0)</v>
      </c>
      <c r="G2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06" s="1" t="s">
        <v>6170</v>
      </c>
      <c r="N206" s="1" t="s">
        <v>6163</v>
      </c>
      <c r="O206" s="1" t="s">
        <v>3028</v>
      </c>
      <c r="P206" s="1" t="s">
        <v>6169</v>
      </c>
      <c r="Q206" s="1" t="s">
        <v>6168</v>
      </c>
      <c r="R206" s="1" t="s">
        <v>3025</v>
      </c>
      <c r="S206" s="1" t="s">
        <v>3024</v>
      </c>
      <c r="T206" s="1" t="s">
        <v>6137</v>
      </c>
      <c r="U206" s="1" t="s">
        <v>3097</v>
      </c>
      <c r="V206" s="1" t="s">
        <v>3096</v>
      </c>
      <c r="W206" s="1" t="s">
        <v>3095</v>
      </c>
      <c r="Y206" s="1">
        <v>44630.826956018522</v>
      </c>
      <c r="Z206" s="1">
        <v>44645</v>
      </c>
      <c r="AA206" s="1">
        <v>401768</v>
      </c>
      <c r="AB206" s="1">
        <v>44648.866111111114</v>
      </c>
      <c r="AC206" s="1" t="s">
        <v>6167</v>
      </c>
      <c r="AD206" s="1" t="s">
        <v>3061</v>
      </c>
      <c r="AE206" s="1">
        <v>4398</v>
      </c>
      <c r="AF206" s="1">
        <v>0</v>
      </c>
      <c r="AG206" s="1" t="s">
        <v>3093</v>
      </c>
      <c r="AH206" s="1" t="s">
        <v>3091</v>
      </c>
      <c r="AI206" s="1" t="s">
        <v>3016</v>
      </c>
      <c r="AJ206" s="1" t="s">
        <v>3091</v>
      </c>
      <c r="AK206" s="1" t="s">
        <v>3015</v>
      </c>
      <c r="AL206" s="1" t="s">
        <v>3014</v>
      </c>
      <c r="AM206" s="1" t="s">
        <v>3090</v>
      </c>
      <c r="AS206" s="1" t="s">
        <v>3011</v>
      </c>
      <c r="AT206" s="1" t="s">
        <v>1022</v>
      </c>
      <c r="AX206" s="1" t="s">
        <v>6166</v>
      </c>
      <c r="AY206" s="1" t="s">
        <v>3000</v>
      </c>
      <c r="AZ206" s="1" t="s">
        <v>4282</v>
      </c>
      <c r="BA206" s="1">
        <v>617248.93349508999</v>
      </c>
      <c r="BB206" s="1">
        <v>5471244.68415491</v>
      </c>
      <c r="BC206" s="1">
        <v>10</v>
      </c>
      <c r="BG206" s="1">
        <v>42653</v>
      </c>
      <c r="BN206" s="1" t="s">
        <v>3009</v>
      </c>
      <c r="BO206" s="1" t="s">
        <v>4849</v>
      </c>
      <c r="BP206" s="1" t="s">
        <v>4848</v>
      </c>
      <c r="BQ206" s="1" t="s">
        <v>6135</v>
      </c>
      <c r="BR206" s="1" t="s">
        <v>1621</v>
      </c>
      <c r="BS206" s="1" t="s">
        <v>6159</v>
      </c>
      <c r="BT206" s="1" t="s">
        <v>6158</v>
      </c>
      <c r="BV206" s="1" t="s">
        <v>3002</v>
      </c>
      <c r="BW206" s="1" t="s">
        <v>1022</v>
      </c>
      <c r="BX206" s="1" t="s">
        <v>3199</v>
      </c>
      <c r="BY206" s="1" t="s">
        <v>3000</v>
      </c>
      <c r="CB206" s="1" t="s">
        <v>3198</v>
      </c>
      <c r="CC206" s="1" t="s">
        <v>3197</v>
      </c>
      <c r="CD206" s="1" t="s">
        <v>3040</v>
      </c>
      <c r="CO206" s="1" t="s">
        <v>2996</v>
      </c>
      <c r="CP206" s="1" t="s">
        <v>6165</v>
      </c>
      <c r="CW206" s="1" t="s">
        <v>6156</v>
      </c>
      <c r="CX206" s="1" t="s">
        <v>6155</v>
      </c>
      <c r="CY206" s="1" t="s">
        <v>6140</v>
      </c>
      <c r="CZ206" s="1" t="s">
        <v>2271</v>
      </c>
    </row>
    <row r="207" spans="1:104" x14ac:dyDescent="0.2">
      <c r="A207" s="1">
        <f t="shared" si="21"/>
        <v>1037883</v>
      </c>
      <c r="C207" s="1" t="str">
        <f t="shared" si="22"/>
        <v>OC</v>
      </c>
      <c r="D207" s="2" t="str">
        <f t="shared" si="23"/>
        <v>OC</v>
      </c>
      <c r="F207" s="1" t="str">
        <f>IF(_xlfn.SINGLE('~10 Other Crossings'!TypeCL)="WC","",_xlfn.CONCAT(UPPER(_xlfn.SINGLE(Description)),IF(ISBLANK(_xlfn.SINGLE(CrossingIdentifierDescription)),""," ["&amp;_xlfn.SINGLE(CrossingIdentifierDescription)&amp;"]")," (",_xlfn.SINGLE(PXID),")"))</f>
        <v>TELUS O/H COMMUNICATIONS CABLE [TELUS O/H COMMUNICATIONS CABLE] (U7259.0)</v>
      </c>
      <c r="G2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07" s="1" t="s">
        <v>6164</v>
      </c>
      <c r="N207" s="1" t="s">
        <v>6163</v>
      </c>
      <c r="O207" s="1" t="s">
        <v>3028</v>
      </c>
      <c r="P207" s="1" t="s">
        <v>6162</v>
      </c>
      <c r="Q207" s="1" t="s">
        <v>6161</v>
      </c>
      <c r="R207" s="1" t="s">
        <v>3025</v>
      </c>
      <c r="S207" s="1" t="s">
        <v>3024</v>
      </c>
      <c r="T207" s="1" t="s">
        <v>6137</v>
      </c>
      <c r="U207" s="1" t="s">
        <v>3109</v>
      </c>
      <c r="V207" s="1" t="s">
        <v>3108</v>
      </c>
      <c r="W207" s="1" t="s">
        <v>3107</v>
      </c>
      <c r="Y207" s="1">
        <v>44630.826956018522</v>
      </c>
      <c r="Z207" s="1">
        <v>44645</v>
      </c>
      <c r="AA207" s="1">
        <v>401768</v>
      </c>
      <c r="AB207" s="1">
        <v>44648.866111111114</v>
      </c>
      <c r="AC207" s="1" t="s">
        <v>6160</v>
      </c>
      <c r="AD207" s="1" t="s">
        <v>3061</v>
      </c>
      <c r="AE207" s="1">
        <v>7259</v>
      </c>
      <c r="AF207" s="1">
        <v>0</v>
      </c>
      <c r="AG207" s="1" t="s">
        <v>3108</v>
      </c>
      <c r="AI207" s="1" t="s">
        <v>3016</v>
      </c>
      <c r="AK207" s="1" t="s">
        <v>3015</v>
      </c>
      <c r="AL207" s="1" t="s">
        <v>3014</v>
      </c>
      <c r="AM207" s="1" t="s">
        <v>3104</v>
      </c>
      <c r="AS207" s="1" t="s">
        <v>3011</v>
      </c>
      <c r="AT207" s="1" t="s">
        <v>1022</v>
      </c>
      <c r="AY207" s="1" t="s">
        <v>3000</v>
      </c>
      <c r="AZ207" s="1" t="s">
        <v>4282</v>
      </c>
      <c r="BA207" s="1">
        <v>617248.93349508999</v>
      </c>
      <c r="BB207" s="1">
        <v>5471244.68415491</v>
      </c>
      <c r="BC207" s="1">
        <v>10</v>
      </c>
      <c r="BN207" s="1" t="s">
        <v>3009</v>
      </c>
      <c r="BO207" s="1" t="s">
        <v>4849</v>
      </c>
      <c r="BP207" s="1" t="s">
        <v>4848</v>
      </c>
      <c r="BQ207" s="1" t="s">
        <v>6135</v>
      </c>
      <c r="BR207" s="1" t="s">
        <v>1621</v>
      </c>
      <c r="BS207" s="1" t="s">
        <v>6159</v>
      </c>
      <c r="BT207" s="1" t="s">
        <v>6158</v>
      </c>
      <c r="BV207" s="1" t="s">
        <v>3002</v>
      </c>
      <c r="BW207" s="1" t="s">
        <v>1022</v>
      </c>
      <c r="BX207" s="1" t="s">
        <v>3199</v>
      </c>
      <c r="BY207" s="1" t="s">
        <v>3000</v>
      </c>
      <c r="CB207" s="1" t="s">
        <v>3198</v>
      </c>
      <c r="CC207" s="1" t="s">
        <v>3197</v>
      </c>
      <c r="CD207" s="1" t="s">
        <v>3040</v>
      </c>
      <c r="CO207" s="1" t="s">
        <v>2996</v>
      </c>
      <c r="CP207" s="1" t="s">
        <v>6157</v>
      </c>
      <c r="CW207" s="1" t="s">
        <v>6156</v>
      </c>
      <c r="CX207" s="1" t="s">
        <v>6155</v>
      </c>
      <c r="CY207" s="1" t="s">
        <v>6140</v>
      </c>
      <c r="CZ207" s="1" t="s">
        <v>6131</v>
      </c>
    </row>
    <row r="208" spans="1:104" x14ac:dyDescent="0.2">
      <c r="A208" s="1">
        <f t="shared" si="21"/>
        <v>1037953</v>
      </c>
      <c r="C208" s="1" t="str">
        <f t="shared" si="22"/>
        <v>RD</v>
      </c>
      <c r="D208" s="2" t="str">
        <f t="shared" si="23"/>
        <v>RD</v>
      </c>
      <c r="F208" s="1" t="str">
        <f>IF(_xlfn.SINGLE('~10 Other Crossings'!TypeCL)="WC","",_xlfn.CONCAT(UPPER(_xlfn.SINGLE(Description)),IF(ISBLANK(_xlfn.SINGLE(CrossingIdentifierDescription)),""," ["&amp;_xlfn.SINGLE(CrossingIdentifierDescription)&amp;"]")," (",_xlfn.SINGLE(PXID),")"))</f>
        <v>TRAIL (T5227.0)</v>
      </c>
      <c r="G2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8" s="1" t="s">
        <v>6154</v>
      </c>
      <c r="N208" s="1" t="s">
        <v>6153</v>
      </c>
      <c r="O208" s="1" t="s">
        <v>3028</v>
      </c>
      <c r="P208" s="1" t="s">
        <v>5231</v>
      </c>
      <c r="Q208" s="1" t="s">
        <v>6148</v>
      </c>
      <c r="R208" s="1" t="s">
        <v>3024</v>
      </c>
      <c r="S208" s="1" t="s">
        <v>3024</v>
      </c>
      <c r="T208" s="1" t="s">
        <v>6147</v>
      </c>
      <c r="V208" s="1" t="s">
        <v>3316</v>
      </c>
      <c r="W208" s="1" t="s">
        <v>3181</v>
      </c>
      <c r="Y208" s="1">
        <v>44649.914814814816</v>
      </c>
      <c r="Z208" s="1">
        <v>44649.667407407411</v>
      </c>
      <c r="AA208" s="1">
        <v>401768</v>
      </c>
      <c r="AB208" s="1">
        <v>44649.942164351851</v>
      </c>
      <c r="AC208" s="1" t="s">
        <v>6152</v>
      </c>
      <c r="AD208" s="1" t="s">
        <v>3046</v>
      </c>
      <c r="AE208" s="1">
        <v>5227</v>
      </c>
      <c r="AF208" s="1">
        <v>0</v>
      </c>
      <c r="AI208" s="1" t="s">
        <v>3016</v>
      </c>
      <c r="AK208" s="1" t="s">
        <v>3044</v>
      </c>
      <c r="AL208" s="1" t="s">
        <v>3014</v>
      </c>
      <c r="AM208" s="1" t="s">
        <v>737</v>
      </c>
      <c r="AT208" s="1" t="s">
        <v>1022</v>
      </c>
      <c r="AY208" s="1" t="s">
        <v>3000</v>
      </c>
      <c r="AZ208" s="1" t="s">
        <v>4282</v>
      </c>
      <c r="BA208" s="1">
        <v>617185.00003271003</v>
      </c>
      <c r="BB208" s="1">
        <v>5471273.4000114603</v>
      </c>
      <c r="BC208" s="1">
        <v>10</v>
      </c>
      <c r="BN208" s="1" t="s">
        <v>3009</v>
      </c>
      <c r="BO208" s="1" t="s">
        <v>4849</v>
      </c>
      <c r="BP208" s="1" t="s">
        <v>4848</v>
      </c>
      <c r="BQ208" s="1" t="s">
        <v>6135</v>
      </c>
      <c r="BR208" s="1" t="s">
        <v>1621</v>
      </c>
      <c r="BS208" s="1" t="s">
        <v>6134</v>
      </c>
      <c r="BT208" s="1" t="s">
        <v>6133</v>
      </c>
      <c r="BV208" s="1" t="s">
        <v>3002</v>
      </c>
      <c r="BW208" s="1" t="s">
        <v>3007</v>
      </c>
      <c r="BX208" s="1" t="s">
        <v>3043</v>
      </c>
      <c r="BY208" s="1" t="s">
        <v>3000</v>
      </c>
      <c r="CB208" s="1" t="s">
        <v>3042</v>
      </c>
      <c r="CC208" s="1" t="s">
        <v>3041</v>
      </c>
      <c r="CD208" s="1" t="s">
        <v>3040</v>
      </c>
      <c r="CO208" s="1" t="s">
        <v>3070</v>
      </c>
      <c r="CP208" s="1" t="s">
        <v>6151</v>
      </c>
      <c r="CZ208" s="1" t="s">
        <v>6122</v>
      </c>
    </row>
    <row r="209" spans="1:104" x14ac:dyDescent="0.2">
      <c r="A209" s="1">
        <f t="shared" si="21"/>
        <v>1037988</v>
      </c>
      <c r="C209" s="1" t="str">
        <f t="shared" si="22"/>
        <v>RD</v>
      </c>
      <c r="D209" s="2" t="str">
        <f t="shared" si="23"/>
        <v>RD</v>
      </c>
      <c r="F209" s="1" t="str">
        <f>IF(_xlfn.SINGLE('~10 Other Crossings'!TypeCL)="WC","",_xlfn.CONCAT(UPPER(_xlfn.SINGLE(Description)),IF(ISBLANK(_xlfn.SINGLE(CrossingIdentifierDescription)),""," ["&amp;_xlfn.SINGLE(CrossingIdentifierDescription)&amp;"]")," (",_xlfn.SINGLE(PXID),")"))</f>
        <v>TRAIL (T5228.0)</v>
      </c>
      <c r="G2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09" s="1" t="s">
        <v>6150</v>
      </c>
      <c r="N209" s="1" t="s">
        <v>6149</v>
      </c>
      <c r="O209" s="1" t="s">
        <v>3028</v>
      </c>
      <c r="P209" s="1" t="s">
        <v>5231</v>
      </c>
      <c r="Q209" s="1" t="s">
        <v>6148</v>
      </c>
      <c r="R209" s="1" t="s">
        <v>3024</v>
      </c>
      <c r="S209" s="1" t="s">
        <v>3024</v>
      </c>
      <c r="T209" s="1" t="s">
        <v>6147</v>
      </c>
      <c r="V209" s="1" t="s">
        <v>3316</v>
      </c>
      <c r="W209" s="1" t="s">
        <v>3181</v>
      </c>
      <c r="Y209" s="1">
        <v>44649.914814814816</v>
      </c>
      <c r="Z209" s="1">
        <v>44649.667407407411</v>
      </c>
      <c r="AA209" s="1">
        <v>401768</v>
      </c>
      <c r="AB209" s="1">
        <v>44649.942465277774</v>
      </c>
      <c r="AC209" s="1" t="s">
        <v>6146</v>
      </c>
      <c r="AD209" s="1" t="s">
        <v>3046</v>
      </c>
      <c r="AE209" s="1">
        <v>5228</v>
      </c>
      <c r="AF209" s="1">
        <v>0</v>
      </c>
      <c r="AI209" s="1" t="s">
        <v>3016</v>
      </c>
      <c r="AK209" s="1" t="s">
        <v>3044</v>
      </c>
      <c r="AL209" s="1" t="s">
        <v>3014</v>
      </c>
      <c r="AM209" s="1" t="s">
        <v>737</v>
      </c>
      <c r="AT209" s="1" t="s">
        <v>1022</v>
      </c>
      <c r="AY209" s="1" t="s">
        <v>3000</v>
      </c>
      <c r="AZ209" s="1" t="s">
        <v>4282</v>
      </c>
      <c r="BA209" s="1">
        <v>617151.48004483001</v>
      </c>
      <c r="BB209" s="1">
        <v>5471280.6099988697</v>
      </c>
      <c r="BC209" s="1">
        <v>10</v>
      </c>
      <c r="BN209" s="1" t="s">
        <v>3009</v>
      </c>
      <c r="BO209" s="1" t="s">
        <v>4849</v>
      </c>
      <c r="BP209" s="1" t="s">
        <v>4848</v>
      </c>
      <c r="BQ209" s="1" t="s">
        <v>6135</v>
      </c>
      <c r="BR209" s="1" t="s">
        <v>1621</v>
      </c>
      <c r="BS209" s="1" t="s">
        <v>6134</v>
      </c>
      <c r="BT209" s="1" t="s">
        <v>6133</v>
      </c>
      <c r="BV209" s="1" t="s">
        <v>3002</v>
      </c>
      <c r="BW209" s="1" t="s">
        <v>3007</v>
      </c>
      <c r="BX209" s="1" t="s">
        <v>3043</v>
      </c>
      <c r="BY209" s="1" t="s">
        <v>3000</v>
      </c>
      <c r="CB209" s="1" t="s">
        <v>3042</v>
      </c>
      <c r="CC209" s="1" t="s">
        <v>3041</v>
      </c>
      <c r="CD209" s="1" t="s">
        <v>3040</v>
      </c>
      <c r="CO209" s="1" t="s">
        <v>3070</v>
      </c>
      <c r="CP209" s="1" t="s">
        <v>6145</v>
      </c>
      <c r="CZ209" s="1" t="s">
        <v>6114</v>
      </c>
    </row>
    <row r="210" spans="1:104" x14ac:dyDescent="0.2">
      <c r="A210" s="1">
        <f t="shared" si="21"/>
        <v>1038053</v>
      </c>
      <c r="C210" s="1" t="str">
        <f t="shared" si="22"/>
        <v>RD</v>
      </c>
      <c r="D210" s="2" t="str">
        <f t="shared" si="23"/>
        <v>RD</v>
      </c>
      <c r="F210" s="1" t="str">
        <f>IF(_xlfn.SINGLE('~10 Other Crossings'!TypeCL)="WC","",_xlfn.CONCAT(UPPER(_xlfn.SINGLE(Description)),IF(ISBLANK(_xlfn.SINGLE(CrossingIdentifierDescription)),""," ["&amp;_xlfn.SINGLE(CrossingIdentifierDescription)&amp;"]")," (",_xlfn.SINGLE(PXID),")"))</f>
        <v>TRAIL (T5247.0)</v>
      </c>
      <c r="G2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10" s="1" t="s">
        <v>6144</v>
      </c>
      <c r="N210" s="1" t="s">
        <v>6143</v>
      </c>
      <c r="O210" s="1" t="s">
        <v>3028</v>
      </c>
      <c r="R210" s="1" t="s">
        <v>3024</v>
      </c>
      <c r="S210" s="1" t="s">
        <v>3024</v>
      </c>
      <c r="T210" s="1" t="s">
        <v>6137</v>
      </c>
      <c r="U210" s="1" t="s">
        <v>3316</v>
      </c>
      <c r="V210" s="1" t="s">
        <v>3316</v>
      </c>
      <c r="W210" s="1" t="s">
        <v>3181</v>
      </c>
      <c r="Y210" s="1">
        <v>44649.883067129631</v>
      </c>
      <c r="Z210" s="1">
        <v>44645</v>
      </c>
      <c r="AA210" s="1">
        <v>401768</v>
      </c>
      <c r="AB210" s="1">
        <v>44649.903379629628</v>
      </c>
      <c r="AC210" s="1" t="s">
        <v>6142</v>
      </c>
      <c r="AD210" s="1" t="s">
        <v>3046</v>
      </c>
      <c r="AE210" s="1">
        <v>5247</v>
      </c>
      <c r="AF210" s="1">
        <v>0</v>
      </c>
      <c r="AI210" s="1" t="s">
        <v>3016</v>
      </c>
      <c r="AK210" s="1" t="s">
        <v>3044</v>
      </c>
      <c r="AL210" s="1" t="s">
        <v>3014</v>
      </c>
      <c r="AM210" s="1" t="s">
        <v>737</v>
      </c>
      <c r="AY210" s="1" t="s">
        <v>3000</v>
      </c>
      <c r="AZ210" s="1" t="s">
        <v>4282</v>
      </c>
      <c r="BA210" s="1">
        <v>617090.74</v>
      </c>
      <c r="BB210" s="1">
        <v>5471258.0499999998</v>
      </c>
      <c r="BC210" s="1">
        <v>10</v>
      </c>
      <c r="BN210" s="1" t="s">
        <v>3009</v>
      </c>
      <c r="BO210" s="1" t="s">
        <v>4849</v>
      </c>
      <c r="BP210" s="1" t="s">
        <v>4848</v>
      </c>
      <c r="BQ210" s="1" t="s">
        <v>6135</v>
      </c>
      <c r="BR210" s="1" t="s">
        <v>1621</v>
      </c>
      <c r="BS210" s="1" t="s">
        <v>6134</v>
      </c>
      <c r="BT210" s="1" t="s">
        <v>6133</v>
      </c>
      <c r="BV210" s="1" t="s">
        <v>3002</v>
      </c>
      <c r="BW210" s="1" t="s">
        <v>3007</v>
      </c>
      <c r="BX210" s="1" t="s">
        <v>3043</v>
      </c>
      <c r="BY210" s="1" t="s">
        <v>3000</v>
      </c>
      <c r="CB210" s="1" t="s">
        <v>3042</v>
      </c>
      <c r="CC210" s="1" t="s">
        <v>3041</v>
      </c>
      <c r="CD210" s="1" t="s">
        <v>3040</v>
      </c>
      <c r="CO210" s="1" t="s">
        <v>3070</v>
      </c>
      <c r="CP210" s="1" t="s">
        <v>6141</v>
      </c>
      <c r="CZ210" s="1" t="s">
        <v>6110</v>
      </c>
    </row>
    <row r="211" spans="1:104" x14ac:dyDescent="0.2">
      <c r="A211" s="1">
        <f t="shared" si="21"/>
        <v>1038085</v>
      </c>
      <c r="C211" s="1" t="str">
        <f t="shared" si="22"/>
        <v>RD</v>
      </c>
      <c r="D211" s="2" t="str">
        <f t="shared" si="23"/>
        <v>RD</v>
      </c>
      <c r="F211" s="1" t="str">
        <f>IF(_xlfn.SINGLE('~10 Other Crossings'!TypeCL)="WC","",_xlfn.CONCAT(UPPER(_xlfn.SINGLE(Description)),IF(ISBLANK(_xlfn.SINGLE(CrossingIdentifierDescription)),""," ["&amp;_xlfn.SINGLE(CrossingIdentifierDescription)&amp;"]")," (",_xlfn.SINGLE(PXID),")"))</f>
        <v>TRAIL (T5229.0)</v>
      </c>
      <c r="G2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11" s="1" t="s">
        <v>6139</v>
      </c>
      <c r="N211" s="1" t="s">
        <v>6138</v>
      </c>
      <c r="O211" s="1" t="s">
        <v>3028</v>
      </c>
      <c r="R211" s="1" t="s">
        <v>3024</v>
      </c>
      <c r="S211" s="1" t="s">
        <v>3024</v>
      </c>
      <c r="T211" s="1" t="s">
        <v>6137</v>
      </c>
      <c r="V211" s="1" t="s">
        <v>3316</v>
      </c>
      <c r="W211" s="1" t="s">
        <v>3181</v>
      </c>
      <c r="Y211" s="1">
        <v>44273.755590277775</v>
      </c>
      <c r="Z211" s="1">
        <v>44645</v>
      </c>
      <c r="AA211" s="1">
        <v>401768</v>
      </c>
      <c r="AB211" s="1">
        <v>44648.866087962961</v>
      </c>
      <c r="AC211" s="1" t="s">
        <v>6136</v>
      </c>
      <c r="AD211" s="1" t="s">
        <v>3046</v>
      </c>
      <c r="AE211" s="1">
        <v>5229</v>
      </c>
      <c r="AF211" s="1">
        <v>0</v>
      </c>
      <c r="AI211" s="1" t="s">
        <v>3016</v>
      </c>
      <c r="AK211" s="1" t="s">
        <v>3044</v>
      </c>
      <c r="AL211" s="1" t="s">
        <v>3014</v>
      </c>
      <c r="AM211" s="1" t="s">
        <v>737</v>
      </c>
      <c r="AT211" s="1" t="s">
        <v>1022</v>
      </c>
      <c r="AY211" s="1" t="s">
        <v>3000</v>
      </c>
      <c r="AZ211" s="1" t="s">
        <v>4282</v>
      </c>
      <c r="BA211" s="1">
        <v>617061.91</v>
      </c>
      <c r="BB211" s="1">
        <v>5471245.1699999999</v>
      </c>
      <c r="BC211" s="1">
        <v>10</v>
      </c>
      <c r="BN211" s="1" t="s">
        <v>3009</v>
      </c>
      <c r="BO211" s="1" t="s">
        <v>4849</v>
      </c>
      <c r="BP211" s="1" t="s">
        <v>4848</v>
      </c>
      <c r="BQ211" s="1" t="s">
        <v>6135</v>
      </c>
      <c r="BR211" s="1" t="s">
        <v>1621</v>
      </c>
      <c r="BS211" s="1" t="s">
        <v>6134</v>
      </c>
      <c r="BT211" s="1" t="s">
        <v>6133</v>
      </c>
      <c r="BV211" s="1" t="s">
        <v>3002</v>
      </c>
      <c r="BW211" s="1" t="s">
        <v>3007</v>
      </c>
      <c r="BX211" s="1" t="s">
        <v>3043</v>
      </c>
      <c r="BY211" s="1" t="s">
        <v>3000</v>
      </c>
      <c r="CB211" s="1" t="s">
        <v>3042</v>
      </c>
      <c r="CC211" s="1" t="s">
        <v>3041</v>
      </c>
      <c r="CD211" s="1" t="s">
        <v>3040</v>
      </c>
      <c r="CO211" s="1" t="s">
        <v>3070</v>
      </c>
      <c r="CP211" s="1" t="s">
        <v>6132</v>
      </c>
      <c r="CZ211" s="1" t="s">
        <v>6097</v>
      </c>
    </row>
    <row r="212" spans="1:104" x14ac:dyDescent="0.2">
      <c r="A212" s="1">
        <f t="shared" si="21"/>
        <v>1038570.35</v>
      </c>
      <c r="C212" s="1" t="str">
        <f t="shared" si="22"/>
        <v>RD</v>
      </c>
      <c r="D212" s="2" t="str">
        <f t="shared" si="23"/>
        <v>RD</v>
      </c>
      <c r="F212" s="1" t="str">
        <f>IF(_xlfn.SINGLE('~10 Other Crossings'!TypeCL)="WC","",_xlfn.CONCAT(UPPER(_xlfn.SINGLE(Description)),IF(ISBLANK(_xlfn.SINGLE(CrossingIdentifierDescription)),""," ["&amp;_xlfn.SINGLE(CrossingIdentifierDescription)&amp;"]")," (",_xlfn.SINGLE(PXID),")"))</f>
        <v>OTHELLO RD (T4091.4)</v>
      </c>
      <c r="G2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12" s="1" t="s">
        <v>6131</v>
      </c>
      <c r="N212" s="1">
        <v>1038570.35</v>
      </c>
      <c r="O212" s="1" t="s">
        <v>3028</v>
      </c>
      <c r="P212" s="1" t="s">
        <v>6130</v>
      </c>
      <c r="Q212" s="1" t="s">
        <v>6129</v>
      </c>
      <c r="R212" s="1" t="s">
        <v>3025</v>
      </c>
      <c r="S212" s="1" t="s">
        <v>3024</v>
      </c>
      <c r="T212" s="1" t="s">
        <v>3098</v>
      </c>
      <c r="U212" s="1" t="s">
        <v>3045</v>
      </c>
      <c r="V212" s="1" t="s">
        <v>6128</v>
      </c>
      <c r="W212" s="1" t="s">
        <v>4511</v>
      </c>
      <c r="Y212" s="1">
        <v>43536.193483796298</v>
      </c>
      <c r="Z212" s="1">
        <v>44645</v>
      </c>
      <c r="AA212" s="1">
        <v>401768</v>
      </c>
      <c r="AB212" s="1">
        <v>44648.866030092591</v>
      </c>
      <c r="AC212" s="1" t="s">
        <v>6127</v>
      </c>
      <c r="AD212" s="1" t="s">
        <v>3046</v>
      </c>
      <c r="AE212" s="1">
        <v>4091</v>
      </c>
      <c r="AF212" s="1">
        <v>4</v>
      </c>
      <c r="AH212" s="1" t="s">
        <v>3091</v>
      </c>
      <c r="AI212" s="1" t="s">
        <v>3092</v>
      </c>
      <c r="AJ212" s="1" t="s">
        <v>3091</v>
      </c>
      <c r="AK212" s="1" t="s">
        <v>3044</v>
      </c>
      <c r="AL212" s="1" t="s">
        <v>3014</v>
      </c>
      <c r="AM212" s="1" t="s">
        <v>737</v>
      </c>
      <c r="AX212" s="1" t="s">
        <v>6126</v>
      </c>
      <c r="AY212" s="1" t="s">
        <v>3000</v>
      </c>
      <c r="AZ212" s="1" t="s">
        <v>4282</v>
      </c>
      <c r="BA212" s="1">
        <v>616613.78772642999</v>
      </c>
      <c r="BB212" s="1">
        <v>5471089.6233355999</v>
      </c>
      <c r="BC212" s="1">
        <v>10</v>
      </c>
      <c r="BD212" s="1" t="s">
        <v>3593</v>
      </c>
      <c r="BE212" s="1">
        <v>1040.9100000000001</v>
      </c>
      <c r="BG212" s="1">
        <v>42258</v>
      </c>
      <c r="BN212" s="1" t="s">
        <v>3009</v>
      </c>
      <c r="BO212" s="1" t="s">
        <v>4849</v>
      </c>
      <c r="BP212" s="1" t="s">
        <v>4848</v>
      </c>
      <c r="BQ212" s="1" t="s">
        <v>6067</v>
      </c>
      <c r="BR212" s="1" t="s">
        <v>3086</v>
      </c>
      <c r="BV212" s="1" t="s">
        <v>3002</v>
      </c>
      <c r="BW212" s="1" t="s">
        <v>1986</v>
      </c>
      <c r="BX212" s="1" t="s">
        <v>3311</v>
      </c>
      <c r="BY212" s="1" t="s">
        <v>3000</v>
      </c>
      <c r="CB212" s="1" t="s">
        <v>3292</v>
      </c>
      <c r="CC212" s="1" t="s">
        <v>3291</v>
      </c>
      <c r="CD212" s="1" t="s">
        <v>3055</v>
      </c>
      <c r="CO212" s="1" t="s">
        <v>2996</v>
      </c>
      <c r="CP212" s="1" t="s">
        <v>6125</v>
      </c>
      <c r="CW212" s="1" t="s">
        <v>6124</v>
      </c>
      <c r="CX212" s="1" t="s">
        <v>6123</v>
      </c>
      <c r="CY212" s="1" t="s">
        <v>6091</v>
      </c>
      <c r="CZ212" s="1" t="s">
        <v>6084</v>
      </c>
    </row>
    <row r="213" spans="1:104" x14ac:dyDescent="0.2">
      <c r="A213" s="1">
        <f t="shared" si="21"/>
        <v>1038580.59</v>
      </c>
      <c r="C213" s="1" t="str">
        <f t="shared" si="22"/>
        <v>UC</v>
      </c>
      <c r="D213" s="2" t="str">
        <f t="shared" si="23"/>
        <v>UC</v>
      </c>
      <c r="F213" s="1" t="str">
        <f>IF(_xlfn.SINGLE('~10 Other Crossings'!TypeCL)="WC","",_xlfn.CONCAT(UPPER(_xlfn.SINGLE(Description)),IF(ISBLANK(_xlfn.SINGLE(CrossingIdentifierDescription)),""," ["&amp;_xlfn.SINGLE(CrossingIdentifierDescription)&amp;"]")," (",_xlfn.SINGLE(PXID),")"))</f>
        <v>TELUS U/G COMMUNICATIONS CABLE (U4155.3)</v>
      </c>
      <c r="G2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13" s="1" t="s">
        <v>6122</v>
      </c>
      <c r="N213" s="1">
        <v>1038580.59</v>
      </c>
      <c r="O213" s="1" t="s">
        <v>3028</v>
      </c>
      <c r="P213" s="1" t="s">
        <v>6121</v>
      </c>
      <c r="Q213" s="1" t="s">
        <v>6120</v>
      </c>
      <c r="R213" s="1" t="s">
        <v>3025</v>
      </c>
      <c r="S213" s="1" t="s">
        <v>3024</v>
      </c>
      <c r="T213" s="1" t="s">
        <v>3098</v>
      </c>
      <c r="U213" s="1" t="s">
        <v>3826</v>
      </c>
      <c r="V213" s="1" t="s">
        <v>3825</v>
      </c>
      <c r="W213" s="1" t="s">
        <v>3107</v>
      </c>
      <c r="Y213" s="1">
        <v>43592.716747685183</v>
      </c>
      <c r="Z213" s="1">
        <v>44645</v>
      </c>
      <c r="AA213" s="1">
        <v>401768</v>
      </c>
      <c r="AB213" s="1">
        <v>44648.866053240738</v>
      </c>
      <c r="AC213" s="1" t="s">
        <v>6119</v>
      </c>
      <c r="AD213" s="1" t="s">
        <v>3061</v>
      </c>
      <c r="AE213" s="1">
        <v>4155</v>
      </c>
      <c r="AF213" s="1">
        <v>3</v>
      </c>
      <c r="AH213" s="1" t="s">
        <v>3091</v>
      </c>
      <c r="AI213" s="1" t="s">
        <v>3092</v>
      </c>
      <c r="AJ213" s="1" t="s">
        <v>3091</v>
      </c>
      <c r="AK213" s="1" t="s">
        <v>3015</v>
      </c>
      <c r="AL213" s="1" t="s">
        <v>3014</v>
      </c>
      <c r="AM213" s="1" t="s">
        <v>3823</v>
      </c>
      <c r="AN213" s="1" t="s">
        <v>3012</v>
      </c>
      <c r="AS213" s="1" t="s">
        <v>3011</v>
      </c>
      <c r="AT213" s="1" t="s">
        <v>3011</v>
      </c>
      <c r="AX213" s="1" t="s">
        <v>6118</v>
      </c>
      <c r="AY213" s="1" t="s">
        <v>3000</v>
      </c>
      <c r="AZ213" s="1" t="s">
        <v>4282</v>
      </c>
      <c r="BA213" s="1">
        <v>616604.25510696997</v>
      </c>
      <c r="BB213" s="1">
        <v>5471085.8962718099</v>
      </c>
      <c r="BC213" s="1">
        <v>10</v>
      </c>
      <c r="BD213" s="1" t="s">
        <v>3593</v>
      </c>
      <c r="BE213" s="1">
        <v>1040.9100000000001</v>
      </c>
      <c r="BG213" s="1">
        <v>42259</v>
      </c>
      <c r="BN213" s="1" t="s">
        <v>3009</v>
      </c>
      <c r="BO213" s="1" t="s">
        <v>4849</v>
      </c>
      <c r="BP213" s="1" t="s">
        <v>4848</v>
      </c>
      <c r="BQ213" s="1" t="s">
        <v>6067</v>
      </c>
      <c r="BR213" s="1" t="s">
        <v>3086</v>
      </c>
      <c r="BV213" s="1" t="s">
        <v>3002</v>
      </c>
      <c r="BW213" s="1" t="s">
        <v>1973</v>
      </c>
      <c r="BX213" s="1" t="s">
        <v>3058</v>
      </c>
      <c r="BY213" s="1" t="s">
        <v>3000</v>
      </c>
      <c r="CB213" s="1" t="s">
        <v>3057</v>
      </c>
      <c r="CC213" s="1" t="s">
        <v>3056</v>
      </c>
      <c r="CD213" s="1" t="s">
        <v>3055</v>
      </c>
      <c r="CO213" s="1" t="s">
        <v>2996</v>
      </c>
      <c r="CP213" s="1" t="s">
        <v>6117</v>
      </c>
      <c r="CW213" s="1" t="s">
        <v>6116</v>
      </c>
      <c r="CX213" s="1" t="s">
        <v>6115</v>
      </c>
      <c r="CY213" s="1" t="s">
        <v>6091</v>
      </c>
      <c r="CZ213" s="1" t="s">
        <v>6078</v>
      </c>
    </row>
    <row r="214" spans="1:104" x14ac:dyDescent="0.2">
      <c r="A214" s="1">
        <f t="shared" si="21"/>
        <v>1038584.79</v>
      </c>
      <c r="C214" s="1" t="str">
        <f t="shared" si="22"/>
        <v>RD</v>
      </c>
      <c r="D214" s="2" t="str">
        <f t="shared" si="23"/>
        <v>RD</v>
      </c>
      <c r="F214" s="1" t="str">
        <f>IF(_xlfn.SINGLE('~10 Other Crossings'!TypeCL)="WC","",_xlfn.CONCAT(UPPER(_xlfn.SINGLE(Description)),IF(ISBLANK(_xlfn.SINGLE(CrossingIdentifierDescription)),""," ["&amp;_xlfn.SINGLE(CrossingIdentifierDescription)&amp;"]")," (",_xlfn.SINGLE(PXID),")"))</f>
        <v>ROAD (T4961.0)</v>
      </c>
      <c r="G2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14" s="1" t="s">
        <v>6114</v>
      </c>
      <c r="N214" s="1">
        <v>1038584.79</v>
      </c>
      <c r="O214" s="1" t="s">
        <v>3028</v>
      </c>
      <c r="P214" s="1" t="s">
        <v>3130</v>
      </c>
      <c r="Q214" s="1" t="s">
        <v>3129</v>
      </c>
      <c r="R214" s="1" t="s">
        <v>3025</v>
      </c>
      <c r="S214" s="1" t="s">
        <v>3024</v>
      </c>
      <c r="T214" s="1" t="s">
        <v>3098</v>
      </c>
      <c r="U214" s="1" t="s">
        <v>3045</v>
      </c>
      <c r="V214" s="1" t="s">
        <v>3045</v>
      </c>
      <c r="W214" s="1" t="s">
        <v>6113</v>
      </c>
      <c r="Y214" s="1">
        <v>43777.807962962965</v>
      </c>
      <c r="Z214" s="1">
        <v>44645</v>
      </c>
      <c r="AA214" s="1">
        <v>401768</v>
      </c>
      <c r="AB214" s="1">
        <v>44648.866053240738</v>
      </c>
      <c r="AC214" s="1" t="s">
        <v>6112</v>
      </c>
      <c r="AD214" s="1" t="s">
        <v>3046</v>
      </c>
      <c r="AE214" s="1">
        <v>4961</v>
      </c>
      <c r="AF214" s="1">
        <v>0</v>
      </c>
      <c r="AH214" s="1" t="s">
        <v>3091</v>
      </c>
      <c r="AI214" s="1" t="s">
        <v>3092</v>
      </c>
      <c r="AJ214" s="1" t="s">
        <v>3091</v>
      </c>
      <c r="AK214" s="1" t="s">
        <v>3044</v>
      </c>
      <c r="AL214" s="1" t="s">
        <v>3014</v>
      </c>
      <c r="AM214" s="1" t="s">
        <v>737</v>
      </c>
      <c r="AS214" s="1" t="s">
        <v>3011</v>
      </c>
      <c r="AY214" s="1" t="s">
        <v>3000</v>
      </c>
      <c r="AZ214" s="1" t="s">
        <v>4282</v>
      </c>
      <c r="BA214" s="1">
        <v>616600.33585581998</v>
      </c>
      <c r="BB214" s="1">
        <v>5471084.3644646201</v>
      </c>
      <c r="BC214" s="1">
        <v>10</v>
      </c>
      <c r="BG214" s="1">
        <v>43441</v>
      </c>
      <c r="BN214" s="1" t="s">
        <v>3009</v>
      </c>
      <c r="BO214" s="1" t="s">
        <v>4849</v>
      </c>
      <c r="BP214" s="1" t="s">
        <v>4848</v>
      </c>
      <c r="BQ214" s="1" t="s">
        <v>6067</v>
      </c>
      <c r="BR214" s="1" t="s">
        <v>3086</v>
      </c>
      <c r="BV214" s="1" t="s">
        <v>3002</v>
      </c>
      <c r="BW214" s="1" t="s">
        <v>3007</v>
      </c>
      <c r="BX214" s="1" t="s">
        <v>3043</v>
      </c>
      <c r="BY214" s="1" t="s">
        <v>3000</v>
      </c>
      <c r="CB214" s="1" t="s">
        <v>3042</v>
      </c>
      <c r="CC214" s="1" t="s">
        <v>3041</v>
      </c>
      <c r="CD214" s="1" t="s">
        <v>3040</v>
      </c>
      <c r="CO214" s="1" t="s">
        <v>3070</v>
      </c>
      <c r="CP214" s="1" t="s">
        <v>6111</v>
      </c>
      <c r="CZ214" s="1" t="s">
        <v>2269</v>
      </c>
    </row>
    <row r="215" spans="1:104" x14ac:dyDescent="0.2">
      <c r="A215" s="1">
        <f t="shared" si="21"/>
        <v>1038587.46</v>
      </c>
      <c r="C215" s="1" t="str">
        <f t="shared" si="22"/>
        <v>OC</v>
      </c>
      <c r="D215" s="2" t="str">
        <f t="shared" si="23"/>
        <v>OC</v>
      </c>
      <c r="F215" s="1" t="str">
        <f>IF(_xlfn.SINGLE('~10 Other Crossings'!TypeCL)="WC","",_xlfn.CONCAT(UPPER(_xlfn.SINGLE(Description)),IF(ISBLANK(_xlfn.SINGLE(CrossingIdentifierDescription)),""," ["&amp;_xlfn.SINGLE(CrossingIdentifierDescription)&amp;"]")," (",_xlfn.SINGLE(PXID),")"))</f>
        <v>TELUS O/H COMMUNICATIONS CABLE [O/H COMMUNICATION CABLE] (U5335.0)</v>
      </c>
      <c r="G2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15" s="1" t="s">
        <v>6110</v>
      </c>
      <c r="N215" s="1">
        <v>1038587.46</v>
      </c>
      <c r="O215" s="1" t="s">
        <v>3028</v>
      </c>
      <c r="P215" s="1" t="s">
        <v>6109</v>
      </c>
      <c r="Q215" s="1" t="s">
        <v>6108</v>
      </c>
      <c r="R215" s="1" t="s">
        <v>3025</v>
      </c>
      <c r="S215" s="1" t="s">
        <v>3024</v>
      </c>
      <c r="T215" s="1" t="s">
        <v>3098</v>
      </c>
      <c r="U215" s="1" t="s">
        <v>3109</v>
      </c>
      <c r="V215" s="1" t="s">
        <v>3108</v>
      </c>
      <c r="W215" s="1" t="s">
        <v>3107</v>
      </c>
      <c r="Y215" s="1">
        <v>43536.159479166665</v>
      </c>
      <c r="Z215" s="1">
        <v>44645</v>
      </c>
      <c r="AA215" s="1">
        <v>401768</v>
      </c>
      <c r="AB215" s="1">
        <v>44648.866030092591</v>
      </c>
      <c r="AC215" s="1" t="s">
        <v>6107</v>
      </c>
      <c r="AD215" s="1" t="s">
        <v>3061</v>
      </c>
      <c r="AE215" s="1">
        <v>5335</v>
      </c>
      <c r="AF215" s="1">
        <v>0</v>
      </c>
      <c r="AG215" s="1" t="s">
        <v>3109</v>
      </c>
      <c r="AH215" s="1" t="s">
        <v>3091</v>
      </c>
      <c r="AI215" s="1" t="s">
        <v>3092</v>
      </c>
      <c r="AJ215" s="1" t="s">
        <v>3091</v>
      </c>
      <c r="AK215" s="1" t="s">
        <v>3015</v>
      </c>
      <c r="AL215" s="1" t="s">
        <v>3014</v>
      </c>
      <c r="AM215" s="1" t="s">
        <v>3104</v>
      </c>
      <c r="AS215" s="1" t="s">
        <v>3011</v>
      </c>
      <c r="AT215" s="1" t="s">
        <v>1022</v>
      </c>
      <c r="AY215" s="1" t="s">
        <v>3000</v>
      </c>
      <c r="AZ215" s="1" t="s">
        <v>4282</v>
      </c>
      <c r="BA215" s="1">
        <v>616597.83551282005</v>
      </c>
      <c r="BB215" s="1">
        <v>5471083.43907791</v>
      </c>
      <c r="BC215" s="1">
        <v>10</v>
      </c>
      <c r="BN215" s="1" t="s">
        <v>3009</v>
      </c>
      <c r="BO215" s="1" t="s">
        <v>4849</v>
      </c>
      <c r="BP215" s="1" t="s">
        <v>4848</v>
      </c>
      <c r="BQ215" s="1" t="s">
        <v>6067</v>
      </c>
      <c r="BR215" s="1" t="s">
        <v>3086</v>
      </c>
      <c r="BV215" s="1" t="s">
        <v>3002</v>
      </c>
      <c r="BW215" s="1" t="s">
        <v>1022</v>
      </c>
      <c r="BX215" s="1" t="s">
        <v>3199</v>
      </c>
      <c r="BY215" s="1" t="s">
        <v>3000</v>
      </c>
      <c r="CB215" s="1" t="s">
        <v>3198</v>
      </c>
      <c r="CC215" s="1" t="s">
        <v>3197</v>
      </c>
      <c r="CD215" s="1" t="s">
        <v>3040</v>
      </c>
      <c r="CO215" s="1" t="s">
        <v>3323</v>
      </c>
      <c r="CP215" s="1" t="s">
        <v>6106</v>
      </c>
      <c r="CX215" s="1" t="s">
        <v>6098</v>
      </c>
      <c r="CY215" s="1" t="s">
        <v>6091</v>
      </c>
      <c r="CZ215" s="1" t="s">
        <v>6071</v>
      </c>
    </row>
    <row r="216" spans="1:104" x14ac:dyDescent="0.2">
      <c r="A216" s="1">
        <f t="shared" si="21"/>
        <v>1038587.53</v>
      </c>
      <c r="C216" s="1" t="str">
        <f t="shared" si="22"/>
        <v>OE</v>
      </c>
      <c r="D216" s="2" t="str">
        <f t="shared" si="23"/>
        <v>OE</v>
      </c>
      <c r="F216" s="1" t="str">
        <f>IF(_xlfn.SINGLE('~10 Other Crossings'!TypeCL)="WC","",_xlfn.CONCAT(UPPER(_xlfn.SINGLE(Description)),IF(ISBLANK(_xlfn.SINGLE(CrossingIdentifierDescription)),""," ["&amp;_xlfn.SINGLE(CrossingIdentifierDescription)&amp;"]")," (",_xlfn.SINGLE(PXID),")"))</f>
        <v>BC HYDRO O/H DISTRIBUTION [DISTRIBUTION] (U4399.1)</v>
      </c>
      <c r="G2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16" s="1" t="s">
        <v>6105</v>
      </c>
      <c r="N216" s="1">
        <v>1038587.53</v>
      </c>
      <c r="O216" s="1" t="s">
        <v>3028</v>
      </c>
      <c r="P216" s="1" t="s">
        <v>6104</v>
      </c>
      <c r="Q216" s="1" t="s">
        <v>6103</v>
      </c>
      <c r="R216" s="1" t="s">
        <v>3025</v>
      </c>
      <c r="S216" s="1" t="s">
        <v>3024</v>
      </c>
      <c r="T216" s="1" t="s">
        <v>3098</v>
      </c>
      <c r="U216" s="1" t="s">
        <v>3097</v>
      </c>
      <c r="V216" s="1" t="s">
        <v>3096</v>
      </c>
      <c r="W216" s="1" t="s">
        <v>3095</v>
      </c>
      <c r="Y216" s="1">
        <v>43536.161932870367</v>
      </c>
      <c r="Z216" s="1">
        <v>44645</v>
      </c>
      <c r="AA216" s="1">
        <v>401768</v>
      </c>
      <c r="AB216" s="1">
        <v>44648.866030092591</v>
      </c>
      <c r="AC216" s="1" t="s">
        <v>6102</v>
      </c>
      <c r="AD216" s="1" t="s">
        <v>3061</v>
      </c>
      <c r="AE216" s="1">
        <v>4399</v>
      </c>
      <c r="AF216" s="1">
        <v>1</v>
      </c>
      <c r="AG216" s="1" t="s">
        <v>3093</v>
      </c>
      <c r="AH216" s="1" t="s">
        <v>3091</v>
      </c>
      <c r="AI216" s="1" t="s">
        <v>3092</v>
      </c>
      <c r="AJ216" s="1" t="s">
        <v>3091</v>
      </c>
      <c r="AK216" s="1" t="s">
        <v>3015</v>
      </c>
      <c r="AL216" s="1" t="s">
        <v>3014</v>
      </c>
      <c r="AM216" s="1" t="s">
        <v>3090</v>
      </c>
      <c r="AS216" s="1" t="s">
        <v>3011</v>
      </c>
      <c r="AT216" s="1" t="s">
        <v>1022</v>
      </c>
      <c r="AX216" s="1" t="s">
        <v>6101</v>
      </c>
      <c r="AY216" s="1" t="s">
        <v>3000</v>
      </c>
      <c r="AZ216" s="1" t="s">
        <v>4282</v>
      </c>
      <c r="BA216" s="1">
        <v>616597.74384497001</v>
      </c>
      <c r="BB216" s="1">
        <v>5471083.4849495403</v>
      </c>
      <c r="BC216" s="1">
        <v>10</v>
      </c>
      <c r="BG216" s="1">
        <v>42653</v>
      </c>
      <c r="BN216" s="1" t="s">
        <v>3009</v>
      </c>
      <c r="BO216" s="1" t="s">
        <v>4849</v>
      </c>
      <c r="BP216" s="1" t="s">
        <v>4848</v>
      </c>
      <c r="BQ216" s="1" t="s">
        <v>6067</v>
      </c>
      <c r="BR216" s="1" t="s">
        <v>3086</v>
      </c>
      <c r="BV216" s="1" t="s">
        <v>3002</v>
      </c>
      <c r="BW216" s="1" t="s">
        <v>1022</v>
      </c>
      <c r="BX216" s="1" t="s">
        <v>3199</v>
      </c>
      <c r="BY216" s="1" t="s">
        <v>3000</v>
      </c>
      <c r="CB216" s="1" t="s">
        <v>3198</v>
      </c>
      <c r="CC216" s="1" t="s">
        <v>3197</v>
      </c>
      <c r="CD216" s="1" t="s">
        <v>3040</v>
      </c>
      <c r="CO216" s="1" t="s">
        <v>3323</v>
      </c>
      <c r="CP216" s="1" t="s">
        <v>6100</v>
      </c>
      <c r="CW216" s="1" t="s">
        <v>6099</v>
      </c>
      <c r="CX216" s="1" t="s">
        <v>6098</v>
      </c>
      <c r="CY216" s="1" t="s">
        <v>6091</v>
      </c>
    </row>
    <row r="217" spans="1:104" x14ac:dyDescent="0.2">
      <c r="A217" s="1">
        <f t="shared" si="21"/>
        <v>1038618.46</v>
      </c>
      <c r="C217" s="1" t="str">
        <f t="shared" si="22"/>
        <v>OE</v>
      </c>
      <c r="D217" s="2" t="str">
        <f t="shared" si="23"/>
        <v>OE</v>
      </c>
      <c r="F217" s="1" t="str">
        <f>IF(_xlfn.SINGLE('~10 Other Crossings'!TypeCL)="WC","",_xlfn.CONCAT(UPPER(_xlfn.SINGLE(Description)),IF(ISBLANK(_xlfn.SINGLE(CrossingIdentifierDescription)),""," ["&amp;_xlfn.SINGLE(CrossingIdentifierDescription)&amp;"]")," (",_xlfn.SINGLE(PXID),")"))</f>
        <v>BC HYDRO O/H DISTRIBUTION [DISTRIBUTION] (U4667.0)</v>
      </c>
      <c r="G2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17" s="1" t="s">
        <v>6097</v>
      </c>
      <c r="N217" s="1">
        <v>1038618.46</v>
      </c>
      <c r="O217" s="1" t="s">
        <v>3028</v>
      </c>
      <c r="P217" s="1" t="s">
        <v>6096</v>
      </c>
      <c r="Q217" s="1" t="s">
        <v>6095</v>
      </c>
      <c r="R217" s="1" t="s">
        <v>3025</v>
      </c>
      <c r="S217" s="1" t="s">
        <v>3024</v>
      </c>
      <c r="T217" s="1" t="s">
        <v>3098</v>
      </c>
      <c r="U217" s="1" t="s">
        <v>3097</v>
      </c>
      <c r="V217" s="1" t="s">
        <v>3096</v>
      </c>
      <c r="W217" s="1" t="s">
        <v>3095</v>
      </c>
      <c r="Y217" s="1">
        <v>43536.13789351852</v>
      </c>
      <c r="Z217" s="1">
        <v>44645</v>
      </c>
      <c r="AA217" s="1">
        <v>401768</v>
      </c>
      <c r="AB217" s="1">
        <v>44650.555798611109</v>
      </c>
      <c r="AC217" s="1" t="s">
        <v>6094</v>
      </c>
      <c r="AD217" s="1" t="s">
        <v>3061</v>
      </c>
      <c r="AE217" s="1">
        <v>4667</v>
      </c>
      <c r="AF217" s="1">
        <v>0</v>
      </c>
      <c r="AG217" s="1" t="s">
        <v>3093</v>
      </c>
      <c r="AI217" s="1" t="s">
        <v>3016</v>
      </c>
      <c r="AK217" s="1" t="s">
        <v>3015</v>
      </c>
      <c r="AL217" s="1" t="s">
        <v>3014</v>
      </c>
      <c r="AM217" s="1" t="s">
        <v>3090</v>
      </c>
      <c r="AS217" s="1" t="s">
        <v>3011</v>
      </c>
      <c r="AT217" s="1" t="s">
        <v>1022</v>
      </c>
      <c r="AY217" s="1" t="s">
        <v>3000</v>
      </c>
      <c r="AZ217" s="1" t="s">
        <v>4282</v>
      </c>
      <c r="BA217" s="1">
        <v>616568.77265340998</v>
      </c>
      <c r="BB217" s="1">
        <v>5471072.6763100596</v>
      </c>
      <c r="BC217" s="1">
        <v>10</v>
      </c>
      <c r="BN217" s="1" t="s">
        <v>3009</v>
      </c>
      <c r="BO217" s="1" t="s">
        <v>4849</v>
      </c>
      <c r="BP217" s="1" t="s">
        <v>4848</v>
      </c>
      <c r="BQ217" s="1" t="s">
        <v>6067</v>
      </c>
      <c r="BR217" s="1" t="s">
        <v>3086</v>
      </c>
      <c r="BS217" s="1" t="s">
        <v>6081</v>
      </c>
      <c r="BT217" s="1" t="s">
        <v>6080</v>
      </c>
      <c r="BV217" s="1" t="s">
        <v>3002</v>
      </c>
      <c r="BW217" s="1" t="s">
        <v>1022</v>
      </c>
      <c r="BX217" s="1" t="s">
        <v>3199</v>
      </c>
      <c r="BY217" s="1" t="s">
        <v>3000</v>
      </c>
      <c r="CB217" s="1" t="s">
        <v>3198</v>
      </c>
      <c r="CC217" s="1" t="s">
        <v>3197</v>
      </c>
      <c r="CD217" s="1" t="s">
        <v>3040</v>
      </c>
      <c r="CO217" s="1" t="s">
        <v>2996</v>
      </c>
      <c r="CP217" s="1" t="s">
        <v>6093</v>
      </c>
      <c r="CX217" s="1" t="s">
        <v>6092</v>
      </c>
      <c r="CY217" s="1" t="s">
        <v>6091</v>
      </c>
    </row>
    <row r="218" spans="1:104" x14ac:dyDescent="0.2">
      <c r="A218" s="1">
        <f t="shared" si="21"/>
        <v>1038922.11</v>
      </c>
      <c r="C218" s="1" t="str">
        <f t="shared" si="22"/>
        <v>WD</v>
      </c>
      <c r="D218" s="2" t="str">
        <f t="shared" si="23"/>
        <v>WD</v>
      </c>
      <c r="F218" s="1" t="str">
        <f>IF(_xlfn.SINGLE('~10 Other Crossings'!TypeCL)="WC","",_xlfn.CONCAT(UPPER(_xlfn.SINGLE(Description)),IF(ISBLANK(_xlfn.SINGLE(CrossingIdentifierDescription)),""," ["&amp;_xlfn.SINGLE(CrossingIdentifierDescription)&amp;"]")," (",_xlfn.SINGLE(PXID),")"))</f>
        <v>PRIVATE BURIED WATER PIPE [BURIED PIPE] (P5755.0)</v>
      </c>
      <c r="G2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18" s="1" t="s">
        <v>6090</v>
      </c>
      <c r="N218" s="1">
        <v>1038922.11</v>
      </c>
      <c r="O218" s="1" t="s">
        <v>3028</v>
      </c>
      <c r="P218" s="1" t="s">
        <v>3205</v>
      </c>
      <c r="Q218" s="1" t="s">
        <v>3204</v>
      </c>
      <c r="R218" s="1" t="s">
        <v>3024</v>
      </c>
      <c r="S218" s="1" t="s">
        <v>3024</v>
      </c>
      <c r="T218" s="1" t="s">
        <v>3098</v>
      </c>
      <c r="U218" s="1" t="s">
        <v>3022</v>
      </c>
      <c r="V218" s="1" t="s">
        <v>3182</v>
      </c>
      <c r="W218" s="1" t="s">
        <v>3172</v>
      </c>
      <c r="Y218" s="1">
        <v>43984.907037037039</v>
      </c>
      <c r="Z218" s="1">
        <v>44645</v>
      </c>
      <c r="AA218" s="1">
        <v>401768</v>
      </c>
      <c r="AB218" s="1">
        <v>44655.881238425929</v>
      </c>
      <c r="AC218" s="1" t="s">
        <v>6089</v>
      </c>
      <c r="AD218" s="1" t="s">
        <v>3018</v>
      </c>
      <c r="AE218" s="1">
        <v>5755</v>
      </c>
      <c r="AF218" s="1">
        <v>0</v>
      </c>
      <c r="AG218" s="1" t="s">
        <v>3022</v>
      </c>
      <c r="AI218" s="1" t="s">
        <v>3016</v>
      </c>
      <c r="AK218" s="1" t="s">
        <v>3015</v>
      </c>
      <c r="AL218" s="1" t="s">
        <v>3014</v>
      </c>
      <c r="AM218" s="1" t="s">
        <v>3179</v>
      </c>
      <c r="AS218" s="1" t="s">
        <v>3011</v>
      </c>
      <c r="AT218" s="1" t="s">
        <v>3011</v>
      </c>
      <c r="AY218" s="1" t="s">
        <v>3000</v>
      </c>
      <c r="AZ218" s="1" t="s">
        <v>4282</v>
      </c>
      <c r="BA218" s="1">
        <v>616283.96299999999</v>
      </c>
      <c r="BB218" s="1">
        <v>5470967.5099999998</v>
      </c>
      <c r="BC218" s="1">
        <v>10</v>
      </c>
      <c r="BN218" s="1" t="s">
        <v>3009</v>
      </c>
      <c r="BO218" s="1" t="s">
        <v>4849</v>
      </c>
      <c r="BP218" s="1" t="s">
        <v>4848</v>
      </c>
      <c r="BQ218" s="1" t="s">
        <v>6067</v>
      </c>
      <c r="BR218" s="1" t="s">
        <v>1621</v>
      </c>
      <c r="BS218" s="1" t="s">
        <v>6081</v>
      </c>
      <c r="BT218" s="1" t="s">
        <v>6080</v>
      </c>
      <c r="BV218" s="1" t="s">
        <v>3002</v>
      </c>
      <c r="BW218" s="1" t="s">
        <v>1505</v>
      </c>
      <c r="BX218" s="1" t="s">
        <v>3001</v>
      </c>
      <c r="BY218" s="1" t="s">
        <v>3000</v>
      </c>
      <c r="CB218" s="1" t="s">
        <v>2999</v>
      </c>
      <c r="CC218" s="1" t="s">
        <v>2998</v>
      </c>
      <c r="CD218" s="1" t="s">
        <v>2997</v>
      </c>
      <c r="CO218" s="1" t="s">
        <v>3070</v>
      </c>
      <c r="CP218" s="1" t="s">
        <v>6088</v>
      </c>
    </row>
    <row r="219" spans="1:104" x14ac:dyDescent="0.2">
      <c r="A219" s="1">
        <f t="shared" si="21"/>
        <v>1038923.13</v>
      </c>
      <c r="C219" s="1" t="str">
        <f t="shared" si="22"/>
        <v>UC</v>
      </c>
      <c r="D219" s="2" t="str">
        <f t="shared" si="23"/>
        <v>UC</v>
      </c>
      <c r="F219" s="1" t="str">
        <f>IF(_xlfn.SINGLE('~10 Other Crossings'!TypeCL)="WC","",_xlfn.CONCAT(UPPER(_xlfn.SINGLE(Description)),IF(ISBLANK(_xlfn.SINGLE(CrossingIdentifierDescription)),""," ["&amp;_xlfn.SINGLE(CrossingIdentifierDescription)&amp;"]")," (",_xlfn.SINGLE(PXID),")"))</f>
        <v>PRIVATE BURIED POWER CABLE [BURIED CABLE] (U5941.0)</v>
      </c>
      <c r="G2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19" s="1" t="s">
        <v>6087</v>
      </c>
      <c r="N219" s="1">
        <v>1038923.13</v>
      </c>
      <c r="O219" s="1" t="s">
        <v>3028</v>
      </c>
      <c r="P219" s="1" t="s">
        <v>3205</v>
      </c>
      <c r="Q219" s="1" t="s">
        <v>3204</v>
      </c>
      <c r="R219" s="1" t="s">
        <v>3024</v>
      </c>
      <c r="S219" s="1" t="s">
        <v>3024</v>
      </c>
      <c r="T219" s="1" t="s">
        <v>3098</v>
      </c>
      <c r="U219" s="1" t="s">
        <v>3064</v>
      </c>
      <c r="V219" s="1" t="s">
        <v>4756</v>
      </c>
      <c r="W219" s="1" t="s">
        <v>3172</v>
      </c>
      <c r="Y219" s="1">
        <v>43984.907037037039</v>
      </c>
      <c r="Z219" s="1">
        <v>44645</v>
      </c>
      <c r="AA219" s="1">
        <v>401768</v>
      </c>
      <c r="AB219" s="1">
        <v>44648.866064814814</v>
      </c>
      <c r="AC219" s="1" t="s">
        <v>6086</v>
      </c>
      <c r="AD219" s="1" t="s">
        <v>3061</v>
      </c>
      <c r="AE219" s="1">
        <v>5941</v>
      </c>
      <c r="AF219" s="1">
        <v>0</v>
      </c>
      <c r="AG219" s="1" t="s">
        <v>3188</v>
      </c>
      <c r="AI219" s="1" t="s">
        <v>3016</v>
      </c>
      <c r="AK219" s="1" t="s">
        <v>3015</v>
      </c>
      <c r="AL219" s="1" t="s">
        <v>3014</v>
      </c>
      <c r="AM219" s="1" t="s">
        <v>3823</v>
      </c>
      <c r="AS219" s="1" t="s">
        <v>3011</v>
      </c>
      <c r="AT219" s="1" t="s">
        <v>3011</v>
      </c>
      <c r="AY219" s="1" t="s">
        <v>3000</v>
      </c>
      <c r="AZ219" s="1" t="s">
        <v>4282</v>
      </c>
      <c r="BA219" s="1">
        <v>616283.01199999999</v>
      </c>
      <c r="BB219" s="1">
        <v>5470967.1279999996</v>
      </c>
      <c r="BC219" s="1">
        <v>10</v>
      </c>
      <c r="BN219" s="1" t="s">
        <v>3009</v>
      </c>
      <c r="BO219" s="1" t="s">
        <v>4849</v>
      </c>
      <c r="BP219" s="1" t="s">
        <v>4848</v>
      </c>
      <c r="BQ219" s="1" t="s">
        <v>6067</v>
      </c>
      <c r="BR219" s="1" t="s">
        <v>1621</v>
      </c>
      <c r="BS219" s="1" t="s">
        <v>6081</v>
      </c>
      <c r="BT219" s="1" t="s">
        <v>6080</v>
      </c>
      <c r="BV219" s="1" t="s">
        <v>3002</v>
      </c>
      <c r="BW219" s="1" t="s">
        <v>1973</v>
      </c>
      <c r="BX219" s="1" t="s">
        <v>3058</v>
      </c>
      <c r="BY219" s="1" t="s">
        <v>3000</v>
      </c>
      <c r="CB219" s="1" t="s">
        <v>3057</v>
      </c>
      <c r="CC219" s="1" t="s">
        <v>3056</v>
      </c>
      <c r="CD219" s="1" t="s">
        <v>3055</v>
      </c>
      <c r="CO219" s="1" t="s">
        <v>3070</v>
      </c>
      <c r="CP219" s="1" t="s">
        <v>6085</v>
      </c>
    </row>
    <row r="220" spans="1:104" x14ac:dyDescent="0.2">
      <c r="A220" s="1">
        <f t="shared" si="21"/>
        <v>1038938.89</v>
      </c>
      <c r="C220" s="1" t="str">
        <f t="shared" si="22"/>
        <v>RD</v>
      </c>
      <c r="D220" s="2" t="str">
        <f t="shared" si="23"/>
        <v>RD</v>
      </c>
      <c r="F220" s="1" t="str">
        <f>IF(_xlfn.SINGLE('~10 Other Crossings'!TypeCL)="WC","",_xlfn.CONCAT(UPPER(_xlfn.SINGLE(Description)),IF(ISBLANK(_xlfn.SINGLE(CrossingIdentifierDescription)),""," ["&amp;_xlfn.SINGLE(CrossingIdentifierDescription)&amp;"]")," (",_xlfn.SINGLE(PXID),")"))</f>
        <v>ROAD (T4918.0)</v>
      </c>
      <c r="G2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20" s="1" t="s">
        <v>6084</v>
      </c>
      <c r="N220" s="1">
        <v>1038938.89</v>
      </c>
      <c r="O220" s="1" t="s">
        <v>3028</v>
      </c>
      <c r="P220" s="1" t="s">
        <v>3130</v>
      </c>
      <c r="Q220" s="1" t="s">
        <v>3129</v>
      </c>
      <c r="R220" s="1" t="s">
        <v>3025</v>
      </c>
      <c r="S220" s="1" t="s">
        <v>3024</v>
      </c>
      <c r="T220" s="1" t="s">
        <v>3098</v>
      </c>
      <c r="U220" s="1" t="s">
        <v>3045</v>
      </c>
      <c r="V220" s="1" t="s">
        <v>3045</v>
      </c>
      <c r="W220" s="1" t="s">
        <v>6083</v>
      </c>
      <c r="Y220" s="1">
        <v>43539.848796296297</v>
      </c>
      <c r="Z220" s="1">
        <v>44645</v>
      </c>
      <c r="AA220" s="1">
        <v>401768</v>
      </c>
      <c r="AB220" s="1">
        <v>44648.866041666668</v>
      </c>
      <c r="AC220" s="1" t="s">
        <v>6082</v>
      </c>
      <c r="AD220" s="1" t="s">
        <v>3046</v>
      </c>
      <c r="AE220" s="1">
        <v>4918</v>
      </c>
      <c r="AF220" s="1">
        <v>0</v>
      </c>
      <c r="AH220" s="1" t="s">
        <v>3091</v>
      </c>
      <c r="AI220" s="1" t="s">
        <v>3016</v>
      </c>
      <c r="AJ220" s="1" t="s">
        <v>3091</v>
      </c>
      <c r="AK220" s="1" t="s">
        <v>3044</v>
      </c>
      <c r="AL220" s="1" t="s">
        <v>3014</v>
      </c>
      <c r="AM220" s="1" t="s">
        <v>737</v>
      </c>
      <c r="AY220" s="1" t="s">
        <v>3000</v>
      </c>
      <c r="AZ220" s="1" t="s">
        <v>4282</v>
      </c>
      <c r="BA220" s="1">
        <v>616268.23937730002</v>
      </c>
      <c r="BB220" s="1">
        <v>5470961.6591919204</v>
      </c>
      <c r="BC220" s="1">
        <v>10</v>
      </c>
      <c r="BD220" s="1" t="s">
        <v>3593</v>
      </c>
      <c r="BE220" s="1">
        <v>1041.4100000000001</v>
      </c>
      <c r="BG220" s="1">
        <v>42303</v>
      </c>
      <c r="BN220" s="1" t="s">
        <v>3009</v>
      </c>
      <c r="BO220" s="1" t="s">
        <v>4849</v>
      </c>
      <c r="BP220" s="1" t="s">
        <v>4848</v>
      </c>
      <c r="BQ220" s="1" t="s">
        <v>6067</v>
      </c>
      <c r="BR220" s="1" t="s">
        <v>1621</v>
      </c>
      <c r="BS220" s="1" t="s">
        <v>6081</v>
      </c>
      <c r="BT220" s="1" t="s">
        <v>6080</v>
      </c>
      <c r="BV220" s="1" t="s">
        <v>3002</v>
      </c>
      <c r="BW220" s="1" t="s">
        <v>3007</v>
      </c>
      <c r="BX220" s="1" t="s">
        <v>3043</v>
      </c>
      <c r="BY220" s="1" t="s">
        <v>3000</v>
      </c>
      <c r="CB220" s="1" t="s">
        <v>3042</v>
      </c>
      <c r="CC220" s="1" t="s">
        <v>3041</v>
      </c>
      <c r="CD220" s="1" t="s">
        <v>3040</v>
      </c>
      <c r="CO220" s="1" t="s">
        <v>3070</v>
      </c>
      <c r="CP220" s="1" t="s">
        <v>6079</v>
      </c>
      <c r="CW220" s="1" t="s">
        <v>6073</v>
      </c>
      <c r="CX220" s="1" t="s">
        <v>6072</v>
      </c>
      <c r="CY220" s="1" t="s">
        <v>6006</v>
      </c>
    </row>
    <row r="221" spans="1:104" x14ac:dyDescent="0.2">
      <c r="A221" s="1">
        <f t="shared" si="21"/>
        <v>1039035.43</v>
      </c>
      <c r="C221" s="1" t="str">
        <f t="shared" si="22"/>
        <v>RD</v>
      </c>
      <c r="D221" s="2" t="str">
        <f t="shared" si="23"/>
        <v>RD</v>
      </c>
      <c r="F221" s="1" t="str">
        <f>IF(_xlfn.SINGLE('~10 Other Crossings'!TypeCL)="WC","",_xlfn.CONCAT(UPPER(_xlfn.SINGLE(Description)),IF(ISBLANK(_xlfn.SINGLE(CrossingIdentifierDescription)),""," ["&amp;_xlfn.SINGLE(CrossingIdentifierDescription)&amp;"]")," (",_xlfn.SINGLE(PXID),")"))</f>
        <v>ROAD (T4093.1)</v>
      </c>
      <c r="G2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21" s="1" t="s">
        <v>6078</v>
      </c>
      <c r="N221" s="1">
        <v>1039035.43</v>
      </c>
      <c r="O221" s="1" t="s">
        <v>3028</v>
      </c>
      <c r="P221" s="1" t="s">
        <v>3256</v>
      </c>
      <c r="Q221" s="1" t="s">
        <v>3947</v>
      </c>
      <c r="R221" s="1" t="s">
        <v>3025</v>
      </c>
      <c r="S221" s="1" t="s">
        <v>3024</v>
      </c>
      <c r="T221" s="1" t="s">
        <v>3098</v>
      </c>
      <c r="U221" s="1" t="s">
        <v>3045</v>
      </c>
      <c r="V221" s="1" t="s">
        <v>3045</v>
      </c>
      <c r="W221" s="1" t="s">
        <v>6077</v>
      </c>
      <c r="Y221" s="1">
        <v>43536.198819444442</v>
      </c>
      <c r="Z221" s="1">
        <v>44645</v>
      </c>
      <c r="AA221" s="1">
        <v>401768</v>
      </c>
      <c r="AB221" s="1">
        <v>44648.866030092591</v>
      </c>
      <c r="AC221" s="1" t="s">
        <v>6076</v>
      </c>
      <c r="AD221" s="1" t="s">
        <v>3046</v>
      </c>
      <c r="AE221" s="1">
        <v>4093</v>
      </c>
      <c r="AF221" s="1">
        <v>1</v>
      </c>
      <c r="AH221" s="1" t="s">
        <v>3091</v>
      </c>
      <c r="AI221" s="1" t="s">
        <v>3016</v>
      </c>
      <c r="AJ221" s="1" t="s">
        <v>3091</v>
      </c>
      <c r="AK221" s="1" t="s">
        <v>3044</v>
      </c>
      <c r="AL221" s="1" t="s">
        <v>3014</v>
      </c>
      <c r="AM221" s="1" t="s">
        <v>737</v>
      </c>
      <c r="AX221" s="1" t="s">
        <v>6075</v>
      </c>
      <c r="AY221" s="1" t="s">
        <v>3000</v>
      </c>
      <c r="AZ221" s="1" t="s">
        <v>4282</v>
      </c>
      <c r="BA221" s="1">
        <v>616176.90502382</v>
      </c>
      <c r="BB221" s="1">
        <v>5470930.4118802603</v>
      </c>
      <c r="BC221" s="1">
        <v>10</v>
      </c>
      <c r="BD221" s="1" t="s">
        <v>3593</v>
      </c>
      <c r="BE221" s="1">
        <v>1041.4100000000001</v>
      </c>
      <c r="BG221" s="1">
        <v>42303</v>
      </c>
      <c r="BN221" s="1" t="s">
        <v>3009</v>
      </c>
      <c r="BO221" s="1" t="s">
        <v>4849</v>
      </c>
      <c r="BP221" s="1" t="s">
        <v>4848</v>
      </c>
      <c r="BQ221" s="1" t="s">
        <v>6067</v>
      </c>
      <c r="BR221" s="1" t="s">
        <v>1621</v>
      </c>
      <c r="BS221" s="1" t="s">
        <v>6066</v>
      </c>
      <c r="BT221" s="1" t="s">
        <v>6065</v>
      </c>
      <c r="BV221" s="1" t="s">
        <v>3002</v>
      </c>
      <c r="BW221" s="1" t="s">
        <v>3007</v>
      </c>
      <c r="BX221" s="1" t="s">
        <v>3043</v>
      </c>
      <c r="BY221" s="1" t="s">
        <v>3000</v>
      </c>
      <c r="CB221" s="1" t="s">
        <v>3042</v>
      </c>
      <c r="CC221" s="1" t="s">
        <v>3041</v>
      </c>
      <c r="CD221" s="1" t="s">
        <v>3040</v>
      </c>
      <c r="CO221" s="1" t="s">
        <v>3070</v>
      </c>
      <c r="CP221" s="1" t="s">
        <v>6074</v>
      </c>
      <c r="CW221" s="1" t="s">
        <v>6073</v>
      </c>
      <c r="CX221" s="1" t="s">
        <v>6072</v>
      </c>
      <c r="CY221" s="1" t="s">
        <v>6006</v>
      </c>
      <c r="CZ221" s="1" t="s">
        <v>6039</v>
      </c>
    </row>
    <row r="222" spans="1:104" x14ac:dyDescent="0.2">
      <c r="A222" s="1">
        <f t="shared" si="21"/>
        <v>1039100.78</v>
      </c>
      <c r="C222" s="1" t="str">
        <f t="shared" si="22"/>
        <v>WD</v>
      </c>
      <c r="D222" s="2" t="str">
        <f t="shared" si="23"/>
        <v>WD</v>
      </c>
      <c r="F222" s="1" t="str">
        <f>IF(_xlfn.SINGLE('~10 Other Crossings'!TypeCL)="WC","",_xlfn.CONCAT(UPPER(_xlfn.SINGLE(Description)),IF(ISBLANK(_xlfn.SINGLE(CrossingIdentifierDescription)),""," ["&amp;_xlfn.SINGLE(CrossingIdentifierDescription)&amp;"]")," (",_xlfn.SINGLE(PXID),")"))</f>
        <v>DOMESTIC WATER PIPELINE ROW (P5797.0)</v>
      </c>
      <c r="G2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2" s="1" t="s">
        <v>6071</v>
      </c>
      <c r="N222" s="1">
        <v>1039100.78</v>
      </c>
      <c r="O222" s="1" t="s">
        <v>3028</v>
      </c>
      <c r="P222" s="1" t="s">
        <v>3630</v>
      </c>
      <c r="Q222" s="1" t="s">
        <v>6070</v>
      </c>
      <c r="R222" s="1" t="s">
        <v>3024</v>
      </c>
      <c r="S222" s="1" t="s">
        <v>3024</v>
      </c>
      <c r="T222" s="1" t="s">
        <v>3098</v>
      </c>
      <c r="U222" s="1" t="s">
        <v>3022</v>
      </c>
      <c r="V222" s="1" t="s">
        <v>6069</v>
      </c>
      <c r="W222" s="1" t="s">
        <v>3181</v>
      </c>
      <c r="Y222" s="1">
        <v>44019.687025462961</v>
      </c>
      <c r="Z222" s="1">
        <v>44645</v>
      </c>
      <c r="AA222" s="1">
        <v>401768</v>
      </c>
      <c r="AB222" s="1">
        <v>44655.881238425929</v>
      </c>
      <c r="AC222" s="1" t="s">
        <v>6068</v>
      </c>
      <c r="AD222" s="1" t="s">
        <v>3018</v>
      </c>
      <c r="AE222" s="1">
        <v>5797</v>
      </c>
      <c r="AF222" s="1">
        <v>0</v>
      </c>
      <c r="AI222" s="1" t="s">
        <v>3016</v>
      </c>
      <c r="AK222" s="1" t="s">
        <v>3015</v>
      </c>
      <c r="AL222" s="1" t="s">
        <v>3014</v>
      </c>
      <c r="AM222" s="1" t="s">
        <v>3179</v>
      </c>
      <c r="AN222" s="1" t="s">
        <v>3012</v>
      </c>
      <c r="AT222" s="1" t="s">
        <v>3011</v>
      </c>
      <c r="AY222" s="1" t="s">
        <v>3000</v>
      </c>
      <c r="AZ222" s="1" t="s">
        <v>4282</v>
      </c>
      <c r="BA222" s="1">
        <v>616115.92565945</v>
      </c>
      <c r="BB222" s="1">
        <v>5470906.9814083502</v>
      </c>
      <c r="BC222" s="1">
        <v>10</v>
      </c>
      <c r="BN222" s="1" t="s">
        <v>3009</v>
      </c>
      <c r="BO222" s="1" t="s">
        <v>4849</v>
      </c>
      <c r="BP222" s="1" t="s">
        <v>4848</v>
      </c>
      <c r="BQ222" s="1" t="s">
        <v>6067</v>
      </c>
      <c r="BR222" s="1" t="s">
        <v>1621</v>
      </c>
      <c r="BS222" s="1" t="s">
        <v>6066</v>
      </c>
      <c r="BT222" s="1" t="s">
        <v>6065</v>
      </c>
      <c r="BV222" s="1" t="s">
        <v>3002</v>
      </c>
      <c r="BW222" s="1" t="s">
        <v>1505</v>
      </c>
      <c r="BX222" s="1" t="s">
        <v>3001</v>
      </c>
      <c r="BY222" s="1" t="s">
        <v>3000</v>
      </c>
      <c r="CB222" s="1" t="s">
        <v>2999</v>
      </c>
      <c r="CC222" s="1" t="s">
        <v>2998</v>
      </c>
      <c r="CD222" s="1" t="s">
        <v>2997</v>
      </c>
      <c r="CO222" s="1" t="s">
        <v>3070</v>
      </c>
      <c r="CP222" s="1" t="s">
        <v>6064</v>
      </c>
      <c r="CZ222" s="1" t="s">
        <v>6026</v>
      </c>
    </row>
    <row r="223" spans="1:104" x14ac:dyDescent="0.2">
      <c r="A223" s="1">
        <f t="shared" si="21"/>
        <v>1039345.88</v>
      </c>
      <c r="C223" s="1" t="str">
        <f t="shared" si="22"/>
        <v>UN</v>
      </c>
      <c r="D223" s="2" t="str">
        <f t="shared" si="23"/>
        <v>UN</v>
      </c>
      <c r="F223" s="1" t="str">
        <f>IF(_xlfn.SINGLE('~10 Other Crossings'!TypeCL)="WC","",_xlfn.CONCAT(UPPER(_xlfn.SINGLE(Description)),IF(ISBLANK(_xlfn.SINGLE(CrossingIdentifierDescription)),""," ["&amp;_xlfn.SINGLE(CrossingIdentifierDescription)&amp;"]")," (",_xlfn.SINGLE(PXID),")"))</f>
        <v>FORTISBC U/G PIPE 60 GAS DIST [BURIED PIPE] (P5756.0)</v>
      </c>
      <c r="G2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3" s="1" t="s">
        <v>6063</v>
      </c>
      <c r="N223" s="1">
        <v>1039345.88</v>
      </c>
      <c r="O223" s="1" t="s">
        <v>3028</v>
      </c>
      <c r="P223" s="1" t="s">
        <v>6062</v>
      </c>
      <c r="Q223" s="1" t="s">
        <v>6061</v>
      </c>
      <c r="R223" s="1" t="s">
        <v>3024</v>
      </c>
      <c r="S223" s="1" t="s">
        <v>3024</v>
      </c>
      <c r="T223" s="1" t="s">
        <v>3098</v>
      </c>
      <c r="U223" s="1" t="s">
        <v>3022</v>
      </c>
      <c r="V223" s="1" t="s">
        <v>4992</v>
      </c>
      <c r="W223" s="1" t="s">
        <v>4525</v>
      </c>
      <c r="Y223" s="1">
        <v>43984.907037037039</v>
      </c>
      <c r="Z223" s="1">
        <v>44645</v>
      </c>
      <c r="AA223" s="1">
        <v>401768</v>
      </c>
      <c r="AB223" s="1">
        <v>44655.881238425929</v>
      </c>
      <c r="AC223" s="1" t="s">
        <v>6060</v>
      </c>
      <c r="AD223" s="1" t="s">
        <v>3018</v>
      </c>
      <c r="AE223" s="1">
        <v>5756</v>
      </c>
      <c r="AF223" s="1">
        <v>0</v>
      </c>
      <c r="AG223" s="1" t="s">
        <v>3022</v>
      </c>
      <c r="AI223" s="1" t="s">
        <v>3016</v>
      </c>
      <c r="AK223" s="1" t="s">
        <v>3015</v>
      </c>
      <c r="AL223" s="1" t="s">
        <v>3014</v>
      </c>
      <c r="AM223" s="1" t="s">
        <v>3071</v>
      </c>
      <c r="AN223" s="1" t="s">
        <v>3012</v>
      </c>
      <c r="AS223" s="1" t="s">
        <v>3011</v>
      </c>
      <c r="AT223" s="1" t="s">
        <v>3011</v>
      </c>
      <c r="AY223" s="1" t="s">
        <v>3000</v>
      </c>
      <c r="AZ223" s="1" t="s">
        <v>4282</v>
      </c>
      <c r="BA223" s="1">
        <v>615889.32499999995</v>
      </c>
      <c r="BB223" s="1">
        <v>5470983.7510000002</v>
      </c>
      <c r="BC223" s="1">
        <v>10</v>
      </c>
      <c r="BN223" s="1" t="s">
        <v>3009</v>
      </c>
      <c r="BO223" s="1" t="s">
        <v>4849</v>
      </c>
      <c r="BP223" s="1" t="s">
        <v>4848</v>
      </c>
      <c r="BQ223" s="1" t="s">
        <v>3645</v>
      </c>
      <c r="BR223" s="1" t="s">
        <v>3086</v>
      </c>
      <c r="BS223" s="1" t="s">
        <v>6031</v>
      </c>
      <c r="BT223" s="1" t="s">
        <v>6030</v>
      </c>
      <c r="BV223" s="1" t="s">
        <v>3002</v>
      </c>
      <c r="BW223" s="1" t="s">
        <v>1505</v>
      </c>
      <c r="BX223" s="1" t="s">
        <v>3001</v>
      </c>
      <c r="BY223" s="1" t="s">
        <v>3000</v>
      </c>
      <c r="CB223" s="1" t="s">
        <v>2999</v>
      </c>
      <c r="CC223" s="1" t="s">
        <v>2998</v>
      </c>
      <c r="CD223" s="1" t="s">
        <v>2997</v>
      </c>
      <c r="CO223" s="1" t="s">
        <v>2996</v>
      </c>
      <c r="CP223" s="1" t="s">
        <v>6059</v>
      </c>
      <c r="CX223" s="1" t="s">
        <v>6058</v>
      </c>
      <c r="CZ223" s="1" t="s">
        <v>6021</v>
      </c>
    </row>
    <row r="224" spans="1:104" x14ac:dyDescent="0.2">
      <c r="A224" s="1">
        <f t="shared" si="21"/>
        <v>1039354.24</v>
      </c>
      <c r="C224" s="1" t="str">
        <f t="shared" si="22"/>
        <v>WD</v>
      </c>
      <c r="D224" s="2" t="str">
        <f t="shared" si="23"/>
        <v>WD</v>
      </c>
      <c r="F224" s="1" t="str">
        <f>IF(_xlfn.SINGLE('~10 Other Crossings'!TypeCL)="WC","",_xlfn.CONCAT(UPPER(_xlfn.SINGLE(Description)),IF(ISBLANK(_xlfn.SINGLE(CrossingIdentifierDescription)),""," ["&amp;_xlfn.SINGLE(CrossingIdentifierDescription)&amp;"]")," (",_xlfn.SINGLE(PXID),")"))</f>
        <v>TOWN OF HOPE BURIED WATER PIPE [BURIED PIPE] (P5757.0)</v>
      </c>
      <c r="G2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4" s="1" t="s">
        <v>6057</v>
      </c>
      <c r="N224" s="1">
        <v>1039354.24</v>
      </c>
      <c r="O224" s="1" t="s">
        <v>3028</v>
      </c>
      <c r="P224" s="1" t="s">
        <v>6044</v>
      </c>
      <c r="Q224" s="1" t="s">
        <v>6043</v>
      </c>
      <c r="R224" s="1" t="s">
        <v>3024</v>
      </c>
      <c r="S224" s="1" t="s">
        <v>3024</v>
      </c>
      <c r="T224" s="1" t="s">
        <v>3098</v>
      </c>
      <c r="U224" s="1" t="s">
        <v>3022</v>
      </c>
      <c r="V224" s="1" t="s">
        <v>5542</v>
      </c>
      <c r="W224" s="1" t="s">
        <v>4970</v>
      </c>
      <c r="Y224" s="1">
        <v>43984.907037037039</v>
      </c>
      <c r="Z224" s="1">
        <v>44645</v>
      </c>
      <c r="AA224" s="1">
        <v>401768</v>
      </c>
      <c r="AB224" s="1">
        <v>44655.881238425929</v>
      </c>
      <c r="AC224" s="1" t="s">
        <v>6056</v>
      </c>
      <c r="AD224" s="1" t="s">
        <v>3018</v>
      </c>
      <c r="AE224" s="1">
        <v>5757</v>
      </c>
      <c r="AF224" s="1">
        <v>0</v>
      </c>
      <c r="AG224" s="1" t="s">
        <v>3022</v>
      </c>
      <c r="AI224" s="1" t="s">
        <v>3016</v>
      </c>
      <c r="AK224" s="1" t="s">
        <v>3015</v>
      </c>
      <c r="AL224" s="1" t="s">
        <v>3014</v>
      </c>
      <c r="AM224" s="1" t="s">
        <v>3179</v>
      </c>
      <c r="AN224" s="1" t="s">
        <v>3012</v>
      </c>
      <c r="AS224" s="1" t="s">
        <v>3011</v>
      </c>
      <c r="AT224" s="1" t="s">
        <v>3011</v>
      </c>
      <c r="AY224" s="1" t="s">
        <v>3000</v>
      </c>
      <c r="AZ224" s="1" t="s">
        <v>4282</v>
      </c>
      <c r="BA224" s="1">
        <v>615881.31499999994</v>
      </c>
      <c r="BB224" s="1">
        <v>5470986.0429999996</v>
      </c>
      <c r="BC224" s="1">
        <v>10</v>
      </c>
      <c r="BN224" s="1" t="s">
        <v>3009</v>
      </c>
      <c r="BO224" s="1" t="s">
        <v>4849</v>
      </c>
      <c r="BP224" s="1" t="s">
        <v>4848</v>
      </c>
      <c r="BQ224" s="1" t="s">
        <v>3645</v>
      </c>
      <c r="BR224" s="1" t="s">
        <v>3086</v>
      </c>
      <c r="BS224" s="1" t="s">
        <v>6031</v>
      </c>
      <c r="BT224" s="1" t="s">
        <v>6030</v>
      </c>
      <c r="BV224" s="1" t="s">
        <v>3002</v>
      </c>
      <c r="BW224" s="1" t="s">
        <v>1505</v>
      </c>
      <c r="BX224" s="1" t="s">
        <v>3001</v>
      </c>
      <c r="BY224" s="1" t="s">
        <v>3000</v>
      </c>
      <c r="CB224" s="1" t="s">
        <v>2999</v>
      </c>
      <c r="CC224" s="1" t="s">
        <v>2998</v>
      </c>
      <c r="CD224" s="1" t="s">
        <v>2997</v>
      </c>
      <c r="CO224" s="1" t="s">
        <v>2996</v>
      </c>
      <c r="CP224" s="1" t="s">
        <v>6055</v>
      </c>
      <c r="CX224" s="1" t="s">
        <v>6054</v>
      </c>
      <c r="CZ224" s="1" t="s">
        <v>6015</v>
      </c>
    </row>
    <row r="225" spans="1:104" x14ac:dyDescent="0.2">
      <c r="A225" s="1">
        <f t="shared" si="21"/>
        <v>1039355.41</v>
      </c>
      <c r="C225" s="1" t="str">
        <f t="shared" si="22"/>
        <v>ST</v>
      </c>
      <c r="D225" s="2" t="str">
        <f t="shared" si="23"/>
        <v>ST</v>
      </c>
      <c r="F225" s="1" t="str">
        <f>IF(_xlfn.SINGLE('~10 Other Crossings'!TypeCL)="WC","",_xlfn.CONCAT(UPPER(_xlfn.SINGLE(Description)),IF(ISBLANK(_xlfn.SINGLE(CrossingIdentifierDescription)),""," ["&amp;_xlfn.SINGLE(CrossingIdentifierDescription)&amp;"]")," (",_xlfn.SINGLE(PXID),")"))</f>
        <v>TOWN OF HOPE BURIED STORM SEWER LINE [BURIED PIPE] (P5758.0)</v>
      </c>
      <c r="G2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5" s="1" t="s">
        <v>6053</v>
      </c>
      <c r="N225" s="1">
        <v>1039355.41</v>
      </c>
      <c r="O225" s="1" t="s">
        <v>3028</v>
      </c>
      <c r="P225" s="1" t="s">
        <v>6044</v>
      </c>
      <c r="Q225" s="1" t="s">
        <v>6043</v>
      </c>
      <c r="R225" s="1" t="s">
        <v>3024</v>
      </c>
      <c r="S225" s="1" t="s">
        <v>3024</v>
      </c>
      <c r="T225" s="1" t="s">
        <v>3098</v>
      </c>
      <c r="U225" s="1" t="s">
        <v>3022</v>
      </c>
      <c r="V225" s="1" t="s">
        <v>4971</v>
      </c>
      <c r="W225" s="1" t="s">
        <v>4970</v>
      </c>
      <c r="Y225" s="1">
        <v>43984.907037037039</v>
      </c>
      <c r="Z225" s="1">
        <v>44645</v>
      </c>
      <c r="AA225" s="1">
        <v>401768</v>
      </c>
      <c r="AB225" s="1">
        <v>44655.881238425929</v>
      </c>
      <c r="AC225" s="1" t="s">
        <v>6052</v>
      </c>
      <c r="AD225" s="1" t="s">
        <v>3018</v>
      </c>
      <c r="AE225" s="1">
        <v>5758</v>
      </c>
      <c r="AF225" s="1">
        <v>0</v>
      </c>
      <c r="AG225" s="1" t="s">
        <v>3022</v>
      </c>
      <c r="AI225" s="1" t="s">
        <v>3016</v>
      </c>
      <c r="AK225" s="1" t="s">
        <v>3015</v>
      </c>
      <c r="AL225" s="1" t="s">
        <v>3014</v>
      </c>
      <c r="AM225" s="1" t="s">
        <v>3406</v>
      </c>
      <c r="AN225" s="1" t="s">
        <v>3012</v>
      </c>
      <c r="AS225" s="1" t="s">
        <v>3011</v>
      </c>
      <c r="AT225" s="1" t="s">
        <v>3011</v>
      </c>
      <c r="AY225" s="1" t="s">
        <v>3000</v>
      </c>
      <c r="AZ225" s="1" t="s">
        <v>4282</v>
      </c>
      <c r="BA225" s="1">
        <v>615880.18000000005</v>
      </c>
      <c r="BB225" s="1">
        <v>5470986.3269999996</v>
      </c>
      <c r="BC225" s="1">
        <v>10</v>
      </c>
      <c r="BN225" s="1" t="s">
        <v>3009</v>
      </c>
      <c r="BO225" s="1" t="s">
        <v>4849</v>
      </c>
      <c r="BP225" s="1" t="s">
        <v>4848</v>
      </c>
      <c r="BQ225" s="1" t="s">
        <v>3645</v>
      </c>
      <c r="BR225" s="1" t="s">
        <v>3086</v>
      </c>
      <c r="BS225" s="1" t="s">
        <v>6031</v>
      </c>
      <c r="BT225" s="1" t="s">
        <v>6030</v>
      </c>
      <c r="BV225" s="1" t="s">
        <v>3002</v>
      </c>
      <c r="BW225" s="1" t="s">
        <v>1505</v>
      </c>
      <c r="BX225" s="1" t="s">
        <v>3001</v>
      </c>
      <c r="BY225" s="1" t="s">
        <v>3000</v>
      </c>
      <c r="CB225" s="1" t="s">
        <v>2999</v>
      </c>
      <c r="CC225" s="1" t="s">
        <v>2998</v>
      </c>
      <c r="CD225" s="1" t="s">
        <v>2997</v>
      </c>
      <c r="CO225" s="1" t="s">
        <v>2996</v>
      </c>
      <c r="CP225" s="1" t="s">
        <v>6051</v>
      </c>
      <c r="CX225" s="1" t="s">
        <v>6050</v>
      </c>
      <c r="CZ225" s="1" t="s">
        <v>6005</v>
      </c>
    </row>
    <row r="226" spans="1:104" x14ac:dyDescent="0.2">
      <c r="A226" s="1">
        <f t="shared" si="21"/>
        <v>1039357.69</v>
      </c>
      <c r="C226" s="1" t="str">
        <f t="shared" si="22"/>
        <v>ST</v>
      </c>
      <c r="D226" s="2" t="str">
        <f t="shared" si="23"/>
        <v>ST</v>
      </c>
      <c r="F226" s="1" t="str">
        <f>IF(_xlfn.SINGLE('~10 Other Crossings'!TypeCL)="WC","",_xlfn.CONCAT(UPPER(_xlfn.SINGLE(Description)),IF(ISBLANK(_xlfn.SINGLE(CrossingIdentifierDescription)),""," ["&amp;_xlfn.SINGLE(CrossingIdentifierDescription)&amp;"]")," (",_xlfn.SINGLE(PXID),")"))</f>
        <v>TOWN OF HOPE BURIED DOMESTIC SEWER LINE [BURIED PIPE] (P5759.0)</v>
      </c>
      <c r="G2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26" s="1" t="s">
        <v>6049</v>
      </c>
      <c r="N226" s="1">
        <v>1039357.69</v>
      </c>
      <c r="O226" s="1" t="s">
        <v>3028</v>
      </c>
      <c r="P226" s="1" t="s">
        <v>6044</v>
      </c>
      <c r="Q226" s="1" t="s">
        <v>6043</v>
      </c>
      <c r="R226" s="1" t="s">
        <v>3024</v>
      </c>
      <c r="S226" s="1" t="s">
        <v>3024</v>
      </c>
      <c r="T226" s="1" t="s">
        <v>3098</v>
      </c>
      <c r="U226" s="1" t="s">
        <v>3022</v>
      </c>
      <c r="V226" s="1" t="s">
        <v>5358</v>
      </c>
      <c r="W226" s="1" t="s">
        <v>4970</v>
      </c>
      <c r="Y226" s="1">
        <v>43984.907037037039</v>
      </c>
      <c r="Z226" s="1">
        <v>44645</v>
      </c>
      <c r="AA226" s="1">
        <v>401768</v>
      </c>
      <c r="AB226" s="1">
        <v>44655.881238425929</v>
      </c>
      <c r="AC226" s="1" t="s">
        <v>6048</v>
      </c>
      <c r="AD226" s="1" t="s">
        <v>3018</v>
      </c>
      <c r="AE226" s="1">
        <v>5759</v>
      </c>
      <c r="AF226" s="1">
        <v>0</v>
      </c>
      <c r="AG226" s="1" t="s">
        <v>3022</v>
      </c>
      <c r="AI226" s="1" t="s">
        <v>3016</v>
      </c>
      <c r="AK226" s="1" t="s">
        <v>3015</v>
      </c>
      <c r="AL226" s="1" t="s">
        <v>3014</v>
      </c>
      <c r="AM226" s="1" t="s">
        <v>3406</v>
      </c>
      <c r="AN226" s="1" t="s">
        <v>3012</v>
      </c>
      <c r="AS226" s="1" t="s">
        <v>3011</v>
      </c>
      <c r="AT226" s="1" t="s">
        <v>3011</v>
      </c>
      <c r="AY226" s="1" t="s">
        <v>3000</v>
      </c>
      <c r="AZ226" s="1" t="s">
        <v>4282</v>
      </c>
      <c r="BA226" s="1">
        <v>615877.95900000003</v>
      </c>
      <c r="BB226" s="1">
        <v>5470986.8329999996</v>
      </c>
      <c r="BC226" s="1">
        <v>10</v>
      </c>
      <c r="BN226" s="1" t="s">
        <v>3009</v>
      </c>
      <c r="BO226" s="1" t="s">
        <v>4849</v>
      </c>
      <c r="BP226" s="1" t="s">
        <v>4848</v>
      </c>
      <c r="BQ226" s="1" t="s">
        <v>3645</v>
      </c>
      <c r="BR226" s="1" t="s">
        <v>3086</v>
      </c>
      <c r="BS226" s="1" t="s">
        <v>6031</v>
      </c>
      <c r="BT226" s="1" t="s">
        <v>6030</v>
      </c>
      <c r="BV226" s="1" t="s">
        <v>3002</v>
      </c>
      <c r="BW226" s="1" t="s">
        <v>1505</v>
      </c>
      <c r="BX226" s="1" t="s">
        <v>3001</v>
      </c>
      <c r="BY226" s="1" t="s">
        <v>3000</v>
      </c>
      <c r="CB226" s="1" t="s">
        <v>2999</v>
      </c>
      <c r="CC226" s="1" t="s">
        <v>2998</v>
      </c>
      <c r="CD226" s="1" t="s">
        <v>2997</v>
      </c>
      <c r="CO226" s="1" t="s">
        <v>2996</v>
      </c>
      <c r="CP226" s="1" t="s">
        <v>6047</v>
      </c>
      <c r="CX226" s="1" t="s">
        <v>6046</v>
      </c>
      <c r="CZ226" s="1" t="s">
        <v>6001</v>
      </c>
    </row>
    <row r="227" spans="1:104" x14ac:dyDescent="0.2">
      <c r="A227" s="1">
        <f t="shared" si="21"/>
        <v>1039360.27</v>
      </c>
      <c r="C227" s="1" t="str">
        <f t="shared" si="22"/>
        <v>UC</v>
      </c>
      <c r="D227" s="2" t="str">
        <f t="shared" si="23"/>
        <v>UC</v>
      </c>
      <c r="F227" s="1" t="str">
        <f>IF(_xlfn.SINGLE('~10 Other Crossings'!TypeCL)="WC","",_xlfn.CONCAT(UPPER(_xlfn.SINGLE(Description)),IF(ISBLANK(_xlfn.SINGLE(CrossingIdentifierDescription)),""," ["&amp;_xlfn.SINGLE(CrossingIdentifierDescription)&amp;"]")," (",_xlfn.SINGLE(PXID),")"))</f>
        <v>BC HYDRO U/G DISTRIBUTION [BURIED CABLE] (U5942.0)</v>
      </c>
      <c r="G2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27" s="1" t="s">
        <v>6045</v>
      </c>
      <c r="N227" s="1">
        <v>1039360.27</v>
      </c>
      <c r="O227" s="1" t="s">
        <v>3028</v>
      </c>
      <c r="P227" s="1" t="s">
        <v>6044</v>
      </c>
      <c r="Q227" s="1" t="s">
        <v>6043</v>
      </c>
      <c r="R227" s="1" t="s">
        <v>3024</v>
      </c>
      <c r="S227" s="1" t="s">
        <v>3024</v>
      </c>
      <c r="T227" s="1" t="s">
        <v>3098</v>
      </c>
      <c r="U227" s="1" t="s">
        <v>3064</v>
      </c>
      <c r="V227" s="1" t="s">
        <v>4880</v>
      </c>
      <c r="W227" s="1" t="s">
        <v>3095</v>
      </c>
      <c r="Y227" s="1">
        <v>43984.907037037039</v>
      </c>
      <c r="Z227" s="1">
        <v>44645</v>
      </c>
      <c r="AA227" s="1">
        <v>401768</v>
      </c>
      <c r="AB227" s="1">
        <v>44648.866064814814</v>
      </c>
      <c r="AC227" s="1" t="s">
        <v>6042</v>
      </c>
      <c r="AD227" s="1" t="s">
        <v>3061</v>
      </c>
      <c r="AE227" s="1">
        <v>5942</v>
      </c>
      <c r="AF227" s="1">
        <v>0</v>
      </c>
      <c r="AG227" s="1" t="s">
        <v>3188</v>
      </c>
      <c r="AI227" s="1" t="s">
        <v>3016</v>
      </c>
      <c r="AK227" s="1" t="s">
        <v>3015</v>
      </c>
      <c r="AL227" s="1" t="s">
        <v>3014</v>
      </c>
      <c r="AM227" s="1" t="s">
        <v>3823</v>
      </c>
      <c r="AN227" s="1" t="s">
        <v>3012</v>
      </c>
      <c r="AS227" s="1" t="s">
        <v>3011</v>
      </c>
      <c r="AT227" s="1" t="s">
        <v>3011</v>
      </c>
      <c r="AY227" s="1" t="s">
        <v>3000</v>
      </c>
      <c r="AZ227" s="1" t="s">
        <v>4282</v>
      </c>
      <c r="BA227" s="1">
        <v>615875.44799999997</v>
      </c>
      <c r="BB227" s="1">
        <v>5470987.4110000003</v>
      </c>
      <c r="BC227" s="1">
        <v>10</v>
      </c>
      <c r="BN227" s="1" t="s">
        <v>3009</v>
      </c>
      <c r="BO227" s="1" t="s">
        <v>4849</v>
      </c>
      <c r="BP227" s="1" t="s">
        <v>4848</v>
      </c>
      <c r="BQ227" s="1" t="s">
        <v>3645</v>
      </c>
      <c r="BR227" s="1" t="s">
        <v>3086</v>
      </c>
      <c r="BS227" s="1" t="s">
        <v>6031</v>
      </c>
      <c r="BT227" s="1" t="s">
        <v>6030</v>
      </c>
      <c r="BV227" s="1" t="s">
        <v>3002</v>
      </c>
      <c r="BW227" s="1" t="s">
        <v>1973</v>
      </c>
      <c r="BX227" s="1" t="s">
        <v>3058</v>
      </c>
      <c r="BY227" s="1" t="s">
        <v>3000</v>
      </c>
      <c r="CB227" s="1" t="s">
        <v>3057</v>
      </c>
      <c r="CC227" s="1" t="s">
        <v>3056</v>
      </c>
      <c r="CD227" s="1" t="s">
        <v>3055</v>
      </c>
      <c r="CO227" s="1" t="s">
        <v>2996</v>
      </c>
      <c r="CP227" s="1" t="s">
        <v>6041</v>
      </c>
      <c r="CX227" s="1" t="s">
        <v>6040</v>
      </c>
      <c r="CZ227" s="1" t="s">
        <v>5997</v>
      </c>
    </row>
    <row r="228" spans="1:104" x14ac:dyDescent="0.2">
      <c r="A228" s="1">
        <f t="shared" si="21"/>
        <v>1039361.22</v>
      </c>
      <c r="C228" s="1" t="str">
        <f t="shared" si="22"/>
        <v>UC</v>
      </c>
      <c r="D228" s="2" t="str">
        <f t="shared" si="23"/>
        <v>UC</v>
      </c>
      <c r="F228" s="1" t="str">
        <f>IF(_xlfn.SINGLE('~10 Other Crossings'!TypeCL)="WC","",_xlfn.CONCAT(UPPER(_xlfn.SINGLE(Description)),IF(ISBLANK(_xlfn.SINGLE(CrossingIdentifierDescription)),""," ["&amp;_xlfn.SINGLE(CrossingIdentifierDescription)&amp;"]")," (",_xlfn.SINGLE(PXID),")"))</f>
        <v>TELUS U/G COMMUNICATIONS CABLE (U5980.0)</v>
      </c>
      <c r="G2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28" s="1" t="s">
        <v>6039</v>
      </c>
      <c r="N228" s="1">
        <v>1039361.22</v>
      </c>
      <c r="O228" s="1" t="s">
        <v>3028</v>
      </c>
      <c r="P228" s="1" t="s">
        <v>3630</v>
      </c>
      <c r="Q228" s="1" t="s">
        <v>5339</v>
      </c>
      <c r="R228" s="1" t="s">
        <v>3024</v>
      </c>
      <c r="S228" s="1" t="s">
        <v>3024</v>
      </c>
      <c r="T228" s="1" t="s">
        <v>3098</v>
      </c>
      <c r="U228" s="1" t="s">
        <v>3826</v>
      </c>
      <c r="V228" s="1" t="s">
        <v>3825</v>
      </c>
      <c r="W228" s="1" t="s">
        <v>3107</v>
      </c>
      <c r="Y228" s="1">
        <v>43991.812638888892</v>
      </c>
      <c r="Z228" s="1">
        <v>44645</v>
      </c>
      <c r="AA228" s="1">
        <v>401768</v>
      </c>
      <c r="AB228" s="1">
        <v>44648.866064814814</v>
      </c>
      <c r="AC228" s="1" t="s">
        <v>6038</v>
      </c>
      <c r="AD228" s="1" t="s">
        <v>3061</v>
      </c>
      <c r="AE228" s="1">
        <v>5980</v>
      </c>
      <c r="AF228" s="1">
        <v>0</v>
      </c>
      <c r="AI228" s="1" t="s">
        <v>3016</v>
      </c>
      <c r="AK228" s="1" t="s">
        <v>3015</v>
      </c>
      <c r="AL228" s="1" t="s">
        <v>3014</v>
      </c>
      <c r="AM228" s="1" t="s">
        <v>3823</v>
      </c>
      <c r="AN228" s="1" t="s">
        <v>3012</v>
      </c>
      <c r="AT228" s="1" t="s">
        <v>3011</v>
      </c>
      <c r="AY228" s="1" t="s">
        <v>3000</v>
      </c>
      <c r="AZ228" s="1" t="s">
        <v>4282</v>
      </c>
      <c r="BA228" s="1">
        <v>615874.53701059998</v>
      </c>
      <c r="BB228" s="1">
        <v>5470987.71397027</v>
      </c>
      <c r="BC228" s="1">
        <v>10</v>
      </c>
      <c r="BN228" s="1" t="s">
        <v>3009</v>
      </c>
      <c r="BO228" s="1" t="s">
        <v>4849</v>
      </c>
      <c r="BP228" s="1" t="s">
        <v>4848</v>
      </c>
      <c r="BQ228" s="1" t="s">
        <v>3645</v>
      </c>
      <c r="BR228" s="1" t="s">
        <v>3086</v>
      </c>
      <c r="BV228" s="1" t="s">
        <v>3002</v>
      </c>
      <c r="BW228" s="1" t="s">
        <v>1973</v>
      </c>
      <c r="BX228" s="1" t="s">
        <v>3058</v>
      </c>
      <c r="BY228" s="1" t="s">
        <v>3000</v>
      </c>
      <c r="CB228" s="1" t="s">
        <v>3057</v>
      </c>
      <c r="CC228" s="1" t="s">
        <v>3056</v>
      </c>
      <c r="CD228" s="1" t="s">
        <v>3055</v>
      </c>
      <c r="CO228" s="1" t="s">
        <v>2996</v>
      </c>
      <c r="CP228" s="1" t="s">
        <v>6037</v>
      </c>
      <c r="CX228" s="1" t="s">
        <v>6036</v>
      </c>
      <c r="CZ228" s="1" t="s">
        <v>5991</v>
      </c>
    </row>
    <row r="229" spans="1:104" x14ac:dyDescent="0.2">
      <c r="A229" s="1">
        <f t="shared" si="21"/>
        <v>1039364.05</v>
      </c>
      <c r="C229" s="1" t="str">
        <f t="shared" si="22"/>
        <v>RD</v>
      </c>
      <c r="D229" s="2" t="str">
        <f t="shared" si="23"/>
        <v>RD</v>
      </c>
      <c r="F229" s="1" t="str">
        <f>IF(_xlfn.SINGLE('~10 Other Crossings'!TypeCL)="WC","",_xlfn.CONCAT(UPPER(_xlfn.SINGLE(Description)),IF(ISBLANK(_xlfn.SINGLE(CrossingIdentifierDescription)),""," ["&amp;_xlfn.SINGLE(CrossingIdentifierDescription)&amp;"]")," (",_xlfn.SINGLE(PXID),")"))</f>
        <v>ROAD [Road] (T4631.0)</v>
      </c>
      <c r="G2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29" s="1" t="s">
        <v>6035</v>
      </c>
      <c r="N229" s="1">
        <v>1039364.05</v>
      </c>
      <c r="O229" s="1" t="s">
        <v>3028</v>
      </c>
      <c r="P229" s="1" t="s">
        <v>6034</v>
      </c>
      <c r="Q229" s="1" t="s">
        <v>6033</v>
      </c>
      <c r="R229" s="1" t="s">
        <v>3025</v>
      </c>
      <c r="S229" s="1" t="s">
        <v>3024</v>
      </c>
      <c r="T229" s="1" t="s">
        <v>3098</v>
      </c>
      <c r="U229" s="1" t="s">
        <v>3045</v>
      </c>
      <c r="V229" s="1" t="s">
        <v>3045</v>
      </c>
      <c r="W229" s="1" t="s">
        <v>4511</v>
      </c>
      <c r="Y229" s="1">
        <v>42722.939016203702</v>
      </c>
      <c r="Z229" s="1">
        <v>44645</v>
      </c>
      <c r="AA229" s="1">
        <v>401768</v>
      </c>
      <c r="AB229" s="1">
        <v>44648.866030092591</v>
      </c>
      <c r="AC229" s="1" t="s">
        <v>6032</v>
      </c>
      <c r="AD229" s="1" t="s">
        <v>3046</v>
      </c>
      <c r="AE229" s="1">
        <v>4631</v>
      </c>
      <c r="AF229" s="1">
        <v>0</v>
      </c>
      <c r="AG229" s="1" t="s">
        <v>3044</v>
      </c>
      <c r="AH229" s="1" t="s">
        <v>3091</v>
      </c>
      <c r="AI229" s="1" t="s">
        <v>3092</v>
      </c>
      <c r="AJ229" s="1" t="s">
        <v>3091</v>
      </c>
      <c r="AK229" s="1" t="s">
        <v>3044</v>
      </c>
      <c r="AL229" s="1" t="s">
        <v>3014</v>
      </c>
      <c r="AM229" s="1" t="s">
        <v>737</v>
      </c>
      <c r="AY229" s="1" t="s">
        <v>3000</v>
      </c>
      <c r="AZ229" s="1" t="s">
        <v>4282</v>
      </c>
      <c r="BA229" s="1">
        <v>615871.72798437998</v>
      </c>
      <c r="BB229" s="1">
        <v>5470988.1309939297</v>
      </c>
      <c r="BC229" s="1">
        <v>10</v>
      </c>
      <c r="BN229" s="1" t="s">
        <v>3009</v>
      </c>
      <c r="BO229" s="1" t="s">
        <v>4849</v>
      </c>
      <c r="BP229" s="1" t="s">
        <v>4848</v>
      </c>
      <c r="BQ229" s="1" t="s">
        <v>3645</v>
      </c>
      <c r="BR229" s="1" t="s">
        <v>3086</v>
      </c>
      <c r="BS229" s="1" t="s">
        <v>6031</v>
      </c>
      <c r="BT229" s="1" t="s">
        <v>6030</v>
      </c>
      <c r="BV229" s="1" t="s">
        <v>3002</v>
      </c>
      <c r="BW229" s="1" t="s">
        <v>1986</v>
      </c>
      <c r="BX229" s="1" t="s">
        <v>3311</v>
      </c>
      <c r="BY229" s="1" t="s">
        <v>3000</v>
      </c>
      <c r="CB229" s="1" t="s">
        <v>3292</v>
      </c>
      <c r="CC229" s="1" t="s">
        <v>3291</v>
      </c>
      <c r="CD229" s="1" t="s">
        <v>3055</v>
      </c>
      <c r="CO229" s="1" t="s">
        <v>2996</v>
      </c>
      <c r="CP229" s="1" t="s">
        <v>6029</v>
      </c>
      <c r="CW229" s="1" t="s">
        <v>6028</v>
      </c>
      <c r="CX229" s="1" t="s">
        <v>6027</v>
      </c>
      <c r="CY229" s="1" t="s">
        <v>6006</v>
      </c>
      <c r="CZ229" s="1" t="s">
        <v>5985</v>
      </c>
    </row>
    <row r="230" spans="1:104" x14ac:dyDescent="0.2">
      <c r="A230" s="1">
        <f t="shared" si="21"/>
        <v>1039658.17</v>
      </c>
      <c r="C230" s="1" t="str">
        <f t="shared" si="22"/>
        <v>RD</v>
      </c>
      <c r="D230" s="2" t="str">
        <f t="shared" si="23"/>
        <v>RD</v>
      </c>
      <c r="F230" s="1" t="str">
        <f>IF(_xlfn.SINGLE('~10 Other Crossings'!TypeCL)="WC","",_xlfn.CONCAT(UPPER(_xlfn.SINGLE(Description)),IF(ISBLANK(_xlfn.SINGLE(CrossingIdentifierDescription)),""," ["&amp;_xlfn.SINGLE(CrossingIdentifierDescription)&amp;"]")," (",_xlfn.SINGLE(PXID),")"))</f>
        <v>ROAD [Road] (T4925.0)</v>
      </c>
      <c r="G2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0" s="1" t="s">
        <v>6026</v>
      </c>
      <c r="N230" s="1">
        <v>1039658.17</v>
      </c>
      <c r="O230" s="1" t="s">
        <v>3028</v>
      </c>
      <c r="P230" s="1" t="s">
        <v>6020</v>
      </c>
      <c r="Q230" s="1" t="s">
        <v>6019</v>
      </c>
      <c r="R230" s="1" t="s">
        <v>3025</v>
      </c>
      <c r="S230" s="1" t="s">
        <v>3024</v>
      </c>
      <c r="T230" s="1" t="s">
        <v>3098</v>
      </c>
      <c r="U230" s="1" t="s">
        <v>3045</v>
      </c>
      <c r="V230" s="1" t="s">
        <v>3045</v>
      </c>
      <c r="W230" s="1" t="s">
        <v>4511</v>
      </c>
      <c r="Y230" s="1">
        <v>43563.999560185184</v>
      </c>
      <c r="Z230" s="1">
        <v>44645</v>
      </c>
      <c r="AA230" s="1">
        <v>401768</v>
      </c>
      <c r="AB230" s="1">
        <v>44648.866041666668</v>
      </c>
      <c r="AC230" s="1" t="s">
        <v>6025</v>
      </c>
      <c r="AD230" s="1" t="s">
        <v>3046</v>
      </c>
      <c r="AE230" s="1">
        <v>4925</v>
      </c>
      <c r="AF230" s="1">
        <v>0</v>
      </c>
      <c r="AG230" s="1" t="s">
        <v>3044</v>
      </c>
      <c r="AH230" s="1" t="s">
        <v>3091</v>
      </c>
      <c r="AI230" s="1" t="s">
        <v>3016</v>
      </c>
      <c r="AJ230" s="1" t="s">
        <v>3091</v>
      </c>
      <c r="AK230" s="1" t="s">
        <v>3044</v>
      </c>
      <c r="AL230" s="1" t="s">
        <v>3014</v>
      </c>
      <c r="AM230" s="1" t="s">
        <v>737</v>
      </c>
      <c r="AY230" s="1" t="s">
        <v>3000</v>
      </c>
      <c r="AZ230" s="1" t="s">
        <v>4282</v>
      </c>
      <c r="BA230" s="1">
        <v>615591.55088025006</v>
      </c>
      <c r="BB230" s="1">
        <v>5470905.2007176103</v>
      </c>
      <c r="BC230" s="1">
        <v>10</v>
      </c>
      <c r="BN230" s="1" t="s">
        <v>3009</v>
      </c>
      <c r="BO230" s="1" t="s">
        <v>4849</v>
      </c>
      <c r="BP230" s="1" t="s">
        <v>4848</v>
      </c>
      <c r="BQ230" s="1" t="s">
        <v>3645</v>
      </c>
      <c r="BR230" s="1" t="s">
        <v>3086</v>
      </c>
      <c r="BS230" s="1" t="s">
        <v>6024</v>
      </c>
      <c r="BT230" s="1" t="s">
        <v>6023</v>
      </c>
      <c r="BV230" s="1" t="s">
        <v>3002</v>
      </c>
      <c r="BW230" s="1" t="s">
        <v>1986</v>
      </c>
      <c r="BX230" s="1" t="s">
        <v>3311</v>
      </c>
      <c r="BY230" s="1" t="s">
        <v>3000</v>
      </c>
      <c r="CB230" s="1" t="s">
        <v>3292</v>
      </c>
      <c r="CC230" s="1" t="s">
        <v>3291</v>
      </c>
      <c r="CD230" s="1" t="s">
        <v>3055</v>
      </c>
      <c r="CO230" s="1" t="s">
        <v>2996</v>
      </c>
      <c r="CP230" s="1" t="s">
        <v>6022</v>
      </c>
      <c r="CW230" s="1" t="s">
        <v>6008</v>
      </c>
      <c r="CX230" s="1" t="s">
        <v>6016</v>
      </c>
      <c r="CY230" s="1" t="s">
        <v>6006</v>
      </c>
      <c r="CZ230" s="1" t="s">
        <v>5979</v>
      </c>
    </row>
    <row r="231" spans="1:104" x14ac:dyDescent="0.2">
      <c r="A231" s="1">
        <f t="shared" si="21"/>
        <v>1039690.99</v>
      </c>
      <c r="C231" s="1" t="str">
        <f t="shared" si="22"/>
        <v>RD</v>
      </c>
      <c r="D231" s="2" t="str">
        <f t="shared" si="23"/>
        <v>RD</v>
      </c>
      <c r="F231" s="1" t="str">
        <f>IF(_xlfn.SINGLE('~10 Other Crossings'!TypeCL)="WC","",_xlfn.CONCAT(UPPER(_xlfn.SINGLE(Description)),IF(ISBLANK(_xlfn.SINGLE(CrossingIdentifierDescription)),""," ["&amp;_xlfn.SINGLE(CrossingIdentifierDescription)&amp;"]")," (",_xlfn.SINGLE(PXID),")"))</f>
        <v>ROAD [Road] (T4926.0)</v>
      </c>
      <c r="G2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1" s="1" t="s">
        <v>6021</v>
      </c>
      <c r="N231" s="1">
        <v>1039690.99</v>
      </c>
      <c r="O231" s="1" t="s">
        <v>3028</v>
      </c>
      <c r="P231" s="1" t="s">
        <v>6020</v>
      </c>
      <c r="Q231" s="1" t="s">
        <v>6019</v>
      </c>
      <c r="R231" s="1" t="s">
        <v>3025</v>
      </c>
      <c r="S231" s="1" t="s">
        <v>3024</v>
      </c>
      <c r="T231" s="1" t="s">
        <v>3098</v>
      </c>
      <c r="U231" s="1" t="s">
        <v>3045</v>
      </c>
      <c r="V231" s="1" t="s">
        <v>3045</v>
      </c>
      <c r="W231" s="1" t="s">
        <v>4511</v>
      </c>
      <c r="Y231" s="1">
        <v>43563.999155092592</v>
      </c>
      <c r="Z231" s="1">
        <v>44645</v>
      </c>
      <c r="AA231" s="1">
        <v>401768</v>
      </c>
      <c r="AB231" s="1">
        <v>44648.866041666668</v>
      </c>
      <c r="AC231" s="1" t="s">
        <v>6018</v>
      </c>
      <c r="AD231" s="1" t="s">
        <v>3046</v>
      </c>
      <c r="AE231" s="1">
        <v>4926</v>
      </c>
      <c r="AF231" s="1">
        <v>0</v>
      </c>
      <c r="AG231" s="1" t="s">
        <v>3044</v>
      </c>
      <c r="AH231" s="1" t="s">
        <v>3091</v>
      </c>
      <c r="AI231" s="1" t="s">
        <v>3016</v>
      </c>
      <c r="AJ231" s="1" t="s">
        <v>3091</v>
      </c>
      <c r="AK231" s="1" t="s">
        <v>3044</v>
      </c>
      <c r="AL231" s="1" t="s">
        <v>3014</v>
      </c>
      <c r="AM231" s="1" t="s">
        <v>737</v>
      </c>
      <c r="AY231" s="1" t="s">
        <v>3000</v>
      </c>
      <c r="AZ231" s="1" t="s">
        <v>4282</v>
      </c>
      <c r="BA231" s="1">
        <v>615559.43044966005</v>
      </c>
      <c r="BB231" s="1">
        <v>5470898.4670611303</v>
      </c>
      <c r="BC231" s="1">
        <v>10</v>
      </c>
      <c r="BN231" s="1" t="s">
        <v>3009</v>
      </c>
      <c r="BO231" s="1" t="s">
        <v>4849</v>
      </c>
      <c r="BP231" s="1" t="s">
        <v>4848</v>
      </c>
      <c r="BQ231" s="1" t="s">
        <v>3645</v>
      </c>
      <c r="BR231" s="1" t="s">
        <v>1621</v>
      </c>
      <c r="BS231" s="1" t="s">
        <v>6011</v>
      </c>
      <c r="BT231" s="1" t="s">
        <v>6010</v>
      </c>
      <c r="BV231" s="1" t="s">
        <v>3002</v>
      </c>
      <c r="BW231" s="1" t="s">
        <v>1986</v>
      </c>
      <c r="BX231" s="1" t="s">
        <v>3311</v>
      </c>
      <c r="BY231" s="1" t="s">
        <v>3000</v>
      </c>
      <c r="CB231" s="1" t="s">
        <v>3292</v>
      </c>
      <c r="CC231" s="1" t="s">
        <v>3291</v>
      </c>
      <c r="CD231" s="1" t="s">
        <v>3055</v>
      </c>
      <c r="CO231" s="1" t="s">
        <v>2996</v>
      </c>
      <c r="CP231" s="1" t="s">
        <v>6017</v>
      </c>
      <c r="CW231" s="1" t="s">
        <v>6008</v>
      </c>
      <c r="CX231" s="1" t="s">
        <v>6016</v>
      </c>
      <c r="CY231" s="1" t="s">
        <v>6006</v>
      </c>
      <c r="CZ231" s="1" t="s">
        <v>5974</v>
      </c>
    </row>
    <row r="232" spans="1:104" x14ac:dyDescent="0.2">
      <c r="A232" s="1">
        <f t="shared" si="21"/>
        <v>1039781.56</v>
      </c>
      <c r="C232" s="1" t="str">
        <f t="shared" si="22"/>
        <v>RD</v>
      </c>
      <c r="D232" s="2" t="str">
        <f t="shared" si="23"/>
        <v>RD</v>
      </c>
      <c r="F232" s="1" t="str">
        <f>IF(_xlfn.SINGLE('~10 Other Crossings'!TypeCL)="WC","",_xlfn.CONCAT(UPPER(_xlfn.SINGLE(Description)),IF(ISBLANK(_xlfn.SINGLE(CrossingIdentifierDescription)),""," ["&amp;_xlfn.SINGLE(CrossingIdentifierDescription)&amp;"]")," (",_xlfn.SINGLE(PXID),")"))</f>
        <v>ROAD [Road] (T4717.0)</v>
      </c>
      <c r="G2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2" s="1" t="s">
        <v>6015</v>
      </c>
      <c r="N232" s="1">
        <v>1039781.56</v>
      </c>
      <c r="O232" s="1" t="s">
        <v>3028</v>
      </c>
      <c r="P232" s="1" t="s">
        <v>6014</v>
      </c>
      <c r="Q232" s="1" t="s">
        <v>6013</v>
      </c>
      <c r="R232" s="1" t="s">
        <v>3025</v>
      </c>
      <c r="S232" s="1" t="s">
        <v>3024</v>
      </c>
      <c r="T232" s="1" t="s">
        <v>3098</v>
      </c>
      <c r="U232" s="1" t="s">
        <v>3045</v>
      </c>
      <c r="V232" s="1" t="s">
        <v>3045</v>
      </c>
      <c r="W232" s="1" t="s">
        <v>4511</v>
      </c>
      <c r="Y232" s="1">
        <v>42788.709803240738</v>
      </c>
      <c r="Z232" s="1">
        <v>44645</v>
      </c>
      <c r="AA232" s="1">
        <v>401768</v>
      </c>
      <c r="AB232" s="1">
        <v>44648.866030092591</v>
      </c>
      <c r="AC232" s="1" t="s">
        <v>6012</v>
      </c>
      <c r="AD232" s="1" t="s">
        <v>3046</v>
      </c>
      <c r="AE232" s="1">
        <v>4717</v>
      </c>
      <c r="AF232" s="1">
        <v>0</v>
      </c>
      <c r="AG232" s="1" t="s">
        <v>3044</v>
      </c>
      <c r="AH232" s="1" t="s">
        <v>3091</v>
      </c>
      <c r="AI232" s="1" t="s">
        <v>3092</v>
      </c>
      <c r="AJ232" s="1" t="s">
        <v>3091</v>
      </c>
      <c r="AK232" s="1" t="s">
        <v>3044</v>
      </c>
      <c r="AL232" s="1" t="s">
        <v>3014</v>
      </c>
      <c r="AM232" s="1" t="s">
        <v>737</v>
      </c>
      <c r="AY232" s="1" t="s">
        <v>3000</v>
      </c>
      <c r="AZ232" s="1" t="s">
        <v>4282</v>
      </c>
      <c r="BA232" s="1">
        <v>615476.47015983996</v>
      </c>
      <c r="BB232" s="1">
        <v>5470862.5895343302</v>
      </c>
      <c r="BC232" s="1">
        <v>10</v>
      </c>
      <c r="BN232" s="1" t="s">
        <v>3009</v>
      </c>
      <c r="BO232" s="1" t="s">
        <v>4849</v>
      </c>
      <c r="BP232" s="1" t="s">
        <v>4848</v>
      </c>
      <c r="BQ232" s="1" t="s">
        <v>3645</v>
      </c>
      <c r="BR232" s="1" t="s">
        <v>1621</v>
      </c>
      <c r="BS232" s="1" t="s">
        <v>6011</v>
      </c>
      <c r="BT232" s="1" t="s">
        <v>6010</v>
      </c>
      <c r="BV232" s="1" t="s">
        <v>3002</v>
      </c>
      <c r="BW232" s="1" t="s">
        <v>1986</v>
      </c>
      <c r="BX232" s="1" t="s">
        <v>3311</v>
      </c>
      <c r="BY232" s="1" t="s">
        <v>3000</v>
      </c>
      <c r="CB232" s="1" t="s">
        <v>3292</v>
      </c>
      <c r="CC232" s="1" t="s">
        <v>3291</v>
      </c>
      <c r="CD232" s="1" t="s">
        <v>3055</v>
      </c>
      <c r="CO232" s="1" t="s">
        <v>2996</v>
      </c>
      <c r="CP232" s="1" t="s">
        <v>6009</v>
      </c>
      <c r="CW232" s="1" t="s">
        <v>6008</v>
      </c>
      <c r="CX232" s="1" t="s">
        <v>6007</v>
      </c>
      <c r="CY232" s="1" t="s">
        <v>6006</v>
      </c>
      <c r="CZ232" s="1" t="s">
        <v>5970</v>
      </c>
    </row>
    <row r="233" spans="1:104" x14ac:dyDescent="0.2">
      <c r="A233" s="1">
        <f t="shared" si="21"/>
        <v>1039802.23</v>
      </c>
      <c r="C233" s="1" t="str">
        <f t="shared" si="22"/>
        <v>OE</v>
      </c>
      <c r="D233" s="2" t="str">
        <f t="shared" si="23"/>
        <v>OE</v>
      </c>
      <c r="F233" s="1" t="str">
        <f>IF(_xlfn.SINGLE('~10 Other Crossings'!TypeCL)="WC","",_xlfn.CONCAT(UPPER(_xlfn.SINGLE(Description)),IF(ISBLANK(_xlfn.SINGLE(CrossingIdentifierDescription)),""," ["&amp;_xlfn.SINGLE(CrossingIdentifierDescription)&amp;"]")," (",_xlfn.SINGLE(PXID),")"))</f>
        <v>BC HYDRO O/H DISTRIBUTION [DISTRIBUTION] (U4462.0)</v>
      </c>
      <c r="G2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3" s="1" t="s">
        <v>6005</v>
      </c>
      <c r="N233" s="1">
        <v>1039802.23</v>
      </c>
      <c r="O233" s="1" t="s">
        <v>3028</v>
      </c>
      <c r="P233" s="1" t="s">
        <v>3537</v>
      </c>
      <c r="Q233" s="1" t="s">
        <v>3536</v>
      </c>
      <c r="R233" s="1" t="s">
        <v>3025</v>
      </c>
      <c r="S233" s="1" t="s">
        <v>3024</v>
      </c>
      <c r="T233" s="1" t="s">
        <v>3098</v>
      </c>
      <c r="U233" s="1" t="s">
        <v>3097</v>
      </c>
      <c r="V233" s="1" t="s">
        <v>3096</v>
      </c>
      <c r="W233" s="1" t="s">
        <v>3095</v>
      </c>
      <c r="Y233" s="1">
        <v>42333.896273148152</v>
      </c>
      <c r="Z233" s="1">
        <v>44645</v>
      </c>
      <c r="AA233" s="1">
        <v>401768</v>
      </c>
      <c r="AB233" s="1">
        <v>44648.866018518522</v>
      </c>
      <c r="AC233" s="1" t="s">
        <v>6004</v>
      </c>
      <c r="AD233" s="1" t="s">
        <v>3061</v>
      </c>
      <c r="AE233" s="1">
        <v>4462</v>
      </c>
      <c r="AF233" s="1">
        <v>0</v>
      </c>
      <c r="AG233" s="1" t="s">
        <v>3093</v>
      </c>
      <c r="AH233" s="1" t="s">
        <v>3091</v>
      </c>
      <c r="AI233" s="1" t="s">
        <v>3092</v>
      </c>
      <c r="AJ233" s="1" t="s">
        <v>3091</v>
      </c>
      <c r="AK233" s="1" t="s">
        <v>3015</v>
      </c>
      <c r="AL233" s="1" t="s">
        <v>3014</v>
      </c>
      <c r="AM233" s="1" t="s">
        <v>3090</v>
      </c>
      <c r="AS233" s="1" t="s">
        <v>3011</v>
      </c>
      <c r="AT233" s="1" t="s">
        <v>1022</v>
      </c>
      <c r="AX233" s="1" t="s">
        <v>6003</v>
      </c>
      <c r="AY233" s="1" t="s">
        <v>3000</v>
      </c>
      <c r="AZ233" s="1" t="s">
        <v>4282</v>
      </c>
      <c r="BA233" s="1">
        <v>615457.72106490994</v>
      </c>
      <c r="BB233" s="1">
        <v>5470853.8979591904</v>
      </c>
      <c r="BC233" s="1">
        <v>10</v>
      </c>
      <c r="BG233" s="1">
        <v>42651</v>
      </c>
      <c r="BN233" s="1" t="s">
        <v>3009</v>
      </c>
      <c r="BO233" s="1" t="s">
        <v>4849</v>
      </c>
      <c r="BP233" s="1" t="s">
        <v>4848</v>
      </c>
      <c r="BQ233" s="1" t="s">
        <v>3645</v>
      </c>
      <c r="BR233" s="1" t="s">
        <v>1621</v>
      </c>
      <c r="BV233" s="1" t="s">
        <v>3002</v>
      </c>
      <c r="BW233" s="1" t="s">
        <v>1022</v>
      </c>
      <c r="BX233" s="1" t="s">
        <v>3199</v>
      </c>
      <c r="BY233" s="1" t="s">
        <v>3000</v>
      </c>
      <c r="CB233" s="1" t="s">
        <v>3198</v>
      </c>
      <c r="CC233" s="1" t="s">
        <v>3197</v>
      </c>
      <c r="CD233" s="1" t="s">
        <v>3040</v>
      </c>
      <c r="CO233" s="1" t="s">
        <v>2996</v>
      </c>
      <c r="CP233" s="1" t="s">
        <v>6002</v>
      </c>
      <c r="CW233" s="1" t="s">
        <v>5975</v>
      </c>
      <c r="CX233" s="1" t="s">
        <v>5998</v>
      </c>
      <c r="CY233" s="1" t="s">
        <v>5711</v>
      </c>
      <c r="CZ233" s="1" t="s">
        <v>5961</v>
      </c>
    </row>
    <row r="234" spans="1:104" x14ac:dyDescent="0.2">
      <c r="A234" s="1">
        <f t="shared" si="21"/>
        <v>1039802.23</v>
      </c>
      <c r="C234" s="1" t="str">
        <f t="shared" si="22"/>
        <v>OC</v>
      </c>
      <c r="D234" s="2" t="str">
        <f t="shared" si="23"/>
        <v>OC</v>
      </c>
      <c r="F234" s="1" t="str">
        <f>IF(_xlfn.SINGLE('~10 Other Crossings'!TypeCL)="WC","",_xlfn.CONCAT(UPPER(_xlfn.SINGLE(Description)),IF(ISBLANK(_xlfn.SINGLE(CrossingIdentifierDescription)),""," ["&amp;_xlfn.SINGLE(CrossingIdentifierDescription)&amp;"]")," (",_xlfn.SINGLE(PXID),")"))</f>
        <v>TELUS O/H COMMUNICATIONS CABLE [O/H COMMUNICATION CABLE] (U5343.0)</v>
      </c>
      <c r="G2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4" s="1" t="s">
        <v>6001</v>
      </c>
      <c r="N234" s="1">
        <v>1039802.23</v>
      </c>
      <c r="O234" s="1" t="s">
        <v>3028</v>
      </c>
      <c r="P234" s="1" t="s">
        <v>4192</v>
      </c>
      <c r="Q234" s="1" t="s">
        <v>4191</v>
      </c>
      <c r="R234" s="1" t="s">
        <v>3025</v>
      </c>
      <c r="S234" s="1" t="s">
        <v>3024</v>
      </c>
      <c r="T234" s="1" t="s">
        <v>3098</v>
      </c>
      <c r="U234" s="1" t="s">
        <v>3109</v>
      </c>
      <c r="V234" s="1" t="s">
        <v>3108</v>
      </c>
      <c r="W234" s="1" t="s">
        <v>3107</v>
      </c>
      <c r="Y234" s="1">
        <v>43195.712858796294</v>
      </c>
      <c r="Z234" s="1">
        <v>44645</v>
      </c>
      <c r="AA234" s="1">
        <v>401768</v>
      </c>
      <c r="AB234" s="1">
        <v>44648.866030092591</v>
      </c>
      <c r="AC234" s="1" t="s">
        <v>6000</v>
      </c>
      <c r="AD234" s="1" t="s">
        <v>3061</v>
      </c>
      <c r="AE234" s="1">
        <v>5343</v>
      </c>
      <c r="AF234" s="1">
        <v>0</v>
      </c>
      <c r="AG234" s="1" t="s">
        <v>3109</v>
      </c>
      <c r="AH234" s="1" t="s">
        <v>3091</v>
      </c>
      <c r="AI234" s="1" t="s">
        <v>3092</v>
      </c>
      <c r="AJ234" s="1" t="s">
        <v>3091</v>
      </c>
      <c r="AK234" s="1" t="s">
        <v>3015</v>
      </c>
      <c r="AL234" s="1" t="s">
        <v>3014</v>
      </c>
      <c r="AM234" s="1" t="s">
        <v>3104</v>
      </c>
      <c r="AS234" s="1" t="s">
        <v>3011</v>
      </c>
      <c r="AT234" s="1" t="s">
        <v>1022</v>
      </c>
      <c r="AY234" s="1" t="s">
        <v>3000</v>
      </c>
      <c r="AZ234" s="1" t="s">
        <v>4282</v>
      </c>
      <c r="BA234" s="1">
        <v>615457.72106490994</v>
      </c>
      <c r="BB234" s="1">
        <v>5470853.8979591904</v>
      </c>
      <c r="BC234" s="1">
        <v>10</v>
      </c>
      <c r="BN234" s="1" t="s">
        <v>3009</v>
      </c>
      <c r="BO234" s="1" t="s">
        <v>4849</v>
      </c>
      <c r="BP234" s="1" t="s">
        <v>4848</v>
      </c>
      <c r="BQ234" s="1" t="s">
        <v>3645</v>
      </c>
      <c r="BR234" s="1" t="s">
        <v>1621</v>
      </c>
      <c r="BV234" s="1" t="s">
        <v>3002</v>
      </c>
      <c r="BW234" s="1" t="s">
        <v>1022</v>
      </c>
      <c r="BX234" s="1" t="s">
        <v>3199</v>
      </c>
      <c r="BY234" s="1" t="s">
        <v>3000</v>
      </c>
      <c r="CB234" s="1" t="s">
        <v>3198</v>
      </c>
      <c r="CC234" s="1" t="s">
        <v>3197</v>
      </c>
      <c r="CD234" s="1" t="s">
        <v>3040</v>
      </c>
      <c r="CO234" s="1" t="s">
        <v>2996</v>
      </c>
      <c r="CP234" s="1" t="s">
        <v>5999</v>
      </c>
      <c r="CX234" s="1" t="s">
        <v>5998</v>
      </c>
      <c r="CY234" s="1" t="s">
        <v>5711</v>
      </c>
      <c r="CZ234" s="1" t="s">
        <v>5952</v>
      </c>
    </row>
    <row r="235" spans="1:104" x14ac:dyDescent="0.2">
      <c r="A235" s="1">
        <f t="shared" si="21"/>
        <v>1039806.68</v>
      </c>
      <c r="C235" s="1" t="str">
        <f t="shared" si="22"/>
        <v>UC</v>
      </c>
      <c r="D235" s="2" t="str">
        <f t="shared" si="23"/>
        <v>UC</v>
      </c>
      <c r="F235" s="1" t="str">
        <f>IF(_xlfn.SINGLE('~10 Other Crossings'!TypeCL)="WC","",_xlfn.CONCAT(UPPER(_xlfn.SINGLE(Description)),IF(ISBLANK(_xlfn.SINGLE(CrossingIdentifierDescription)),""," ["&amp;_xlfn.SINGLE(CrossingIdentifierDescription)&amp;"]")," (",_xlfn.SINGLE(PXID),")"))</f>
        <v>TELUS U/G COMMUNICATIONS CABLE (U4156.1)</v>
      </c>
      <c r="G2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35" s="1" t="s">
        <v>5997</v>
      </c>
      <c r="N235" s="1">
        <v>1039806.68</v>
      </c>
      <c r="O235" s="1" t="s">
        <v>3028</v>
      </c>
      <c r="P235" s="1" t="s">
        <v>4890</v>
      </c>
      <c r="Q235" s="1" t="s">
        <v>4889</v>
      </c>
      <c r="R235" s="1" t="s">
        <v>3025</v>
      </c>
      <c r="S235" s="1" t="s">
        <v>3024</v>
      </c>
      <c r="T235" s="1" t="s">
        <v>3098</v>
      </c>
      <c r="U235" s="1" t="s">
        <v>3826</v>
      </c>
      <c r="V235" s="1" t="s">
        <v>3825</v>
      </c>
      <c r="W235" s="1" t="s">
        <v>3107</v>
      </c>
      <c r="Y235" s="1">
        <v>42165.883981481478</v>
      </c>
      <c r="Z235" s="1">
        <v>44645</v>
      </c>
      <c r="AA235" s="1">
        <v>401768</v>
      </c>
      <c r="AB235" s="1">
        <v>44648.866018518522</v>
      </c>
      <c r="AC235" s="1" t="s">
        <v>5996</v>
      </c>
      <c r="AD235" s="1" t="s">
        <v>3061</v>
      </c>
      <c r="AE235" s="1">
        <v>4156</v>
      </c>
      <c r="AF235" s="1">
        <v>1</v>
      </c>
      <c r="AH235" s="1" t="s">
        <v>3091</v>
      </c>
      <c r="AI235" s="1" t="s">
        <v>3092</v>
      </c>
      <c r="AJ235" s="1" t="s">
        <v>3091</v>
      </c>
      <c r="AK235" s="1" t="s">
        <v>3015</v>
      </c>
      <c r="AL235" s="1" t="s">
        <v>3014</v>
      </c>
      <c r="AM235" s="1" t="s">
        <v>3823</v>
      </c>
      <c r="AN235" s="1" t="s">
        <v>3012</v>
      </c>
      <c r="AS235" s="1" t="s">
        <v>3011</v>
      </c>
      <c r="AT235" s="1" t="s">
        <v>3011</v>
      </c>
      <c r="AX235" s="1" t="s">
        <v>5995</v>
      </c>
      <c r="AY235" s="1" t="s">
        <v>3000</v>
      </c>
      <c r="AZ235" s="1" t="s">
        <v>4282</v>
      </c>
      <c r="BA235" s="1">
        <v>615453.77720971999</v>
      </c>
      <c r="BB235" s="1">
        <v>5470851.8244070299</v>
      </c>
      <c r="BC235" s="1">
        <v>10</v>
      </c>
      <c r="BD235" s="1" t="s">
        <v>3087</v>
      </c>
      <c r="BE235" s="1">
        <v>1042.31</v>
      </c>
      <c r="BG235" s="1">
        <v>42269</v>
      </c>
      <c r="BN235" s="1" t="s">
        <v>3009</v>
      </c>
      <c r="BO235" s="1" t="s">
        <v>4849</v>
      </c>
      <c r="BP235" s="1" t="s">
        <v>4848</v>
      </c>
      <c r="BQ235" s="1" t="s">
        <v>3645</v>
      </c>
      <c r="BR235" s="1" t="s">
        <v>1621</v>
      </c>
      <c r="BV235" s="1" t="s">
        <v>3002</v>
      </c>
      <c r="BW235" s="1" t="s">
        <v>1973</v>
      </c>
      <c r="BX235" s="1" t="s">
        <v>3058</v>
      </c>
      <c r="BY235" s="1" t="s">
        <v>3000</v>
      </c>
      <c r="CB235" s="1" t="s">
        <v>3057</v>
      </c>
      <c r="CC235" s="1" t="s">
        <v>3056</v>
      </c>
      <c r="CD235" s="1" t="s">
        <v>3055</v>
      </c>
      <c r="CO235" s="1" t="s">
        <v>2996</v>
      </c>
      <c r="CP235" s="1" t="s">
        <v>5994</v>
      </c>
      <c r="CW235" s="1" t="s">
        <v>5993</v>
      </c>
      <c r="CX235" s="1" t="s">
        <v>5992</v>
      </c>
      <c r="CY235" s="1" t="s">
        <v>5711</v>
      </c>
      <c r="CZ235" s="1" t="s">
        <v>5940</v>
      </c>
    </row>
    <row r="236" spans="1:104" x14ac:dyDescent="0.2">
      <c r="A236" s="1">
        <f t="shared" si="21"/>
        <v>1039807.19</v>
      </c>
      <c r="C236" s="1" t="str">
        <f t="shared" si="22"/>
        <v>OE</v>
      </c>
      <c r="D236" s="2" t="str">
        <f t="shared" si="23"/>
        <v>OE</v>
      </c>
      <c r="F236" s="1" t="str">
        <f>IF(_xlfn.SINGLE('~10 Other Crossings'!TypeCL)="WC","",_xlfn.CONCAT(UPPER(_xlfn.SINGLE(Description)),IF(ISBLANK(_xlfn.SINGLE(CrossingIdentifierDescription)),""," ["&amp;_xlfn.SINGLE(CrossingIdentifierDescription)&amp;"]")," (",_xlfn.SINGLE(PXID),")"))</f>
        <v>BC HYDRO O/H DISTRIBUTION [DISTRIBUTION] (U4668.0)</v>
      </c>
      <c r="G2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6" s="1" t="s">
        <v>5991</v>
      </c>
      <c r="N236" s="1">
        <v>1039807.19</v>
      </c>
      <c r="O236" s="1" t="s">
        <v>3028</v>
      </c>
      <c r="P236" s="1" t="s">
        <v>5990</v>
      </c>
      <c r="Q236" s="1" t="s">
        <v>5989</v>
      </c>
      <c r="R236" s="1" t="s">
        <v>3025</v>
      </c>
      <c r="S236" s="1" t="s">
        <v>3024</v>
      </c>
      <c r="T236" s="1" t="s">
        <v>3098</v>
      </c>
      <c r="U236" s="1" t="s">
        <v>3097</v>
      </c>
      <c r="V236" s="1" t="s">
        <v>3096</v>
      </c>
      <c r="W236" s="1" t="s">
        <v>3095</v>
      </c>
      <c r="Y236" s="1">
        <v>42895.704432870371</v>
      </c>
      <c r="Z236" s="1">
        <v>44645</v>
      </c>
      <c r="AA236" s="1">
        <v>401768</v>
      </c>
      <c r="AB236" s="1">
        <v>44648.866030092591</v>
      </c>
      <c r="AC236" s="1" t="s">
        <v>5988</v>
      </c>
      <c r="AD236" s="1" t="s">
        <v>3061</v>
      </c>
      <c r="AE236" s="1">
        <v>4668</v>
      </c>
      <c r="AF236" s="1">
        <v>0</v>
      </c>
      <c r="AG236" s="1" t="s">
        <v>3093</v>
      </c>
      <c r="AH236" s="1" t="s">
        <v>3091</v>
      </c>
      <c r="AI236" s="1" t="s">
        <v>3092</v>
      </c>
      <c r="AJ236" s="1" t="s">
        <v>3091</v>
      </c>
      <c r="AK236" s="1" t="s">
        <v>3015</v>
      </c>
      <c r="AL236" s="1" t="s">
        <v>3014</v>
      </c>
      <c r="AM236" s="1" t="s">
        <v>3090</v>
      </c>
      <c r="AS236" s="1" t="s">
        <v>3011</v>
      </c>
      <c r="AT236" s="1" t="s">
        <v>1022</v>
      </c>
      <c r="AY236" s="1" t="s">
        <v>3000</v>
      </c>
      <c r="AZ236" s="1" t="s">
        <v>4282</v>
      </c>
      <c r="BA236" s="1">
        <v>615453.31111831998</v>
      </c>
      <c r="BB236" s="1">
        <v>5470851.6032735296</v>
      </c>
      <c r="BC236" s="1">
        <v>10</v>
      </c>
      <c r="BN236" s="1" t="s">
        <v>3009</v>
      </c>
      <c r="BO236" s="1" t="s">
        <v>4849</v>
      </c>
      <c r="BP236" s="1" t="s">
        <v>4848</v>
      </c>
      <c r="BQ236" s="1" t="s">
        <v>3645</v>
      </c>
      <c r="BR236" s="1" t="s">
        <v>1621</v>
      </c>
      <c r="BV236" s="1" t="s">
        <v>3002</v>
      </c>
      <c r="BW236" s="1" t="s">
        <v>1022</v>
      </c>
      <c r="BX236" s="1" t="s">
        <v>3199</v>
      </c>
      <c r="BY236" s="1" t="s">
        <v>3000</v>
      </c>
      <c r="CB236" s="1" t="s">
        <v>3198</v>
      </c>
      <c r="CC236" s="1" t="s">
        <v>3197</v>
      </c>
      <c r="CD236" s="1" t="s">
        <v>3040</v>
      </c>
      <c r="CO236" s="1" t="s">
        <v>2996</v>
      </c>
      <c r="CP236" s="1" t="s">
        <v>5987</v>
      </c>
      <c r="CX236" s="1" t="s">
        <v>5986</v>
      </c>
      <c r="CY236" s="1" t="s">
        <v>5711</v>
      </c>
      <c r="CZ236" s="1" t="s">
        <v>5932</v>
      </c>
    </row>
    <row r="237" spans="1:104" x14ac:dyDescent="0.2">
      <c r="A237" s="1">
        <f t="shared" si="21"/>
        <v>1039816.72</v>
      </c>
      <c r="C237" s="1" t="str">
        <f t="shared" si="22"/>
        <v>RD</v>
      </c>
      <c r="D237" s="2" t="str">
        <f t="shared" si="23"/>
        <v>RD</v>
      </c>
      <c r="F237" s="1" t="str">
        <f>IF(_xlfn.SINGLE('~10 Other Crossings'!TypeCL)="WC","",_xlfn.CONCAT(UPPER(_xlfn.SINGLE(Description)),IF(ISBLANK(_xlfn.SINGLE(CrossingIdentifierDescription)),""," ["&amp;_xlfn.SINGLE(CrossingIdentifierDescription)&amp;"]")," (",_xlfn.SINGLE(PXID),")"))</f>
        <v>KETTLE VALLEY RD (T4094.1)</v>
      </c>
      <c r="G2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37" s="1" t="s">
        <v>5985</v>
      </c>
      <c r="N237" s="1">
        <v>1039816.72</v>
      </c>
      <c r="O237" s="1" t="s">
        <v>3028</v>
      </c>
      <c r="P237" s="1" t="s">
        <v>4514</v>
      </c>
      <c r="Q237" s="1" t="s">
        <v>4513</v>
      </c>
      <c r="R237" s="1" t="s">
        <v>3025</v>
      </c>
      <c r="S237" s="1" t="s">
        <v>3024</v>
      </c>
      <c r="T237" s="1" t="s">
        <v>3098</v>
      </c>
      <c r="U237" s="1" t="s">
        <v>3045</v>
      </c>
      <c r="V237" s="1" t="s">
        <v>5984</v>
      </c>
      <c r="W237" s="1" t="s">
        <v>4511</v>
      </c>
      <c r="Y237" s="1">
        <v>42165.883981481478</v>
      </c>
      <c r="Z237" s="1">
        <v>44645</v>
      </c>
      <c r="AA237" s="1">
        <v>401768</v>
      </c>
      <c r="AB237" s="1">
        <v>44648.866018518522</v>
      </c>
      <c r="AC237" s="1" t="s">
        <v>5983</v>
      </c>
      <c r="AD237" s="1" t="s">
        <v>3046</v>
      </c>
      <c r="AE237" s="1">
        <v>4094</v>
      </c>
      <c r="AF237" s="1">
        <v>1</v>
      </c>
      <c r="AH237" s="1" t="s">
        <v>3091</v>
      </c>
      <c r="AI237" s="1" t="s">
        <v>3092</v>
      </c>
      <c r="AJ237" s="1" t="s">
        <v>3091</v>
      </c>
      <c r="AK237" s="1" t="s">
        <v>3044</v>
      </c>
      <c r="AL237" s="1" t="s">
        <v>3014</v>
      </c>
      <c r="AM237" s="1" t="s">
        <v>737</v>
      </c>
      <c r="AX237" s="1" t="s">
        <v>5982</v>
      </c>
      <c r="AY237" s="1" t="s">
        <v>3000</v>
      </c>
      <c r="AZ237" s="1" t="s">
        <v>4282</v>
      </c>
      <c r="BA237" s="1">
        <v>615444.70606137998</v>
      </c>
      <c r="BB237" s="1">
        <v>5470847.5211351896</v>
      </c>
      <c r="BC237" s="1">
        <v>10</v>
      </c>
      <c r="BD237" s="1" t="s">
        <v>3087</v>
      </c>
      <c r="BE237" s="1">
        <v>1042.32</v>
      </c>
      <c r="BG237" s="1">
        <v>42259</v>
      </c>
      <c r="BN237" s="1" t="s">
        <v>3009</v>
      </c>
      <c r="BO237" s="1" t="s">
        <v>4849</v>
      </c>
      <c r="BP237" s="1" t="s">
        <v>4848</v>
      </c>
      <c r="BQ237" s="1" t="s">
        <v>3645</v>
      </c>
      <c r="BR237" s="1" t="s">
        <v>1621</v>
      </c>
      <c r="BV237" s="1" t="s">
        <v>3002</v>
      </c>
      <c r="BW237" s="1" t="s">
        <v>1986</v>
      </c>
      <c r="BX237" s="1" t="s">
        <v>3311</v>
      </c>
      <c r="BY237" s="1" t="s">
        <v>3000</v>
      </c>
      <c r="CB237" s="1" t="s">
        <v>3292</v>
      </c>
      <c r="CC237" s="1" t="s">
        <v>3291</v>
      </c>
      <c r="CD237" s="1" t="s">
        <v>3055</v>
      </c>
      <c r="CO237" s="1" t="s">
        <v>2996</v>
      </c>
      <c r="CP237" s="1" t="s">
        <v>5981</v>
      </c>
      <c r="CW237" s="1" t="s">
        <v>5963</v>
      </c>
      <c r="CX237" s="1" t="s">
        <v>5980</v>
      </c>
      <c r="CY237" s="1" t="s">
        <v>5711</v>
      </c>
      <c r="CZ237" s="1" t="s">
        <v>5925</v>
      </c>
    </row>
    <row r="238" spans="1:104" x14ac:dyDescent="0.2">
      <c r="A238" s="1">
        <f t="shared" si="21"/>
        <v>1039898.53</v>
      </c>
      <c r="C238" s="1" t="str">
        <f t="shared" si="22"/>
        <v>OE</v>
      </c>
      <c r="D238" s="2" t="str">
        <f t="shared" si="23"/>
        <v>OE</v>
      </c>
      <c r="F238" s="1" t="str">
        <f>IF(_xlfn.SINGLE('~10 Other Crossings'!TypeCL)="WC","",_xlfn.CONCAT(UPPER(_xlfn.SINGLE(Description)),IF(ISBLANK(_xlfn.SINGLE(CrossingIdentifierDescription)),""," ["&amp;_xlfn.SINGLE(CrossingIdentifierDescription)&amp;"]")," (",_xlfn.SINGLE(PXID),")"))</f>
        <v>BC HYDRO O/H DISTRIBUTION [DISTRIBUTION] (U4400.0)</v>
      </c>
      <c r="G2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8" s="1" t="s">
        <v>5979</v>
      </c>
      <c r="N238" s="1">
        <v>1039898.53</v>
      </c>
      <c r="O238" s="1" t="s">
        <v>3028</v>
      </c>
      <c r="P238" s="1" t="s">
        <v>3537</v>
      </c>
      <c r="Q238" s="1" t="s">
        <v>3536</v>
      </c>
      <c r="R238" s="1" t="s">
        <v>3025</v>
      </c>
      <c r="S238" s="1" t="s">
        <v>3024</v>
      </c>
      <c r="T238" s="1" t="s">
        <v>3098</v>
      </c>
      <c r="U238" s="1" t="s">
        <v>3097</v>
      </c>
      <c r="V238" s="1" t="s">
        <v>3096</v>
      </c>
      <c r="W238" s="1" t="s">
        <v>3095</v>
      </c>
      <c r="Y238" s="1">
        <v>42333.896273148152</v>
      </c>
      <c r="Z238" s="1">
        <v>44645</v>
      </c>
      <c r="AA238" s="1">
        <v>401768</v>
      </c>
      <c r="AB238" s="1">
        <v>44648.866018518522</v>
      </c>
      <c r="AC238" s="1" t="s">
        <v>5978</v>
      </c>
      <c r="AD238" s="1" t="s">
        <v>3061</v>
      </c>
      <c r="AE238" s="1">
        <v>4400</v>
      </c>
      <c r="AF238" s="1">
        <v>0</v>
      </c>
      <c r="AG238" s="1" t="s">
        <v>3093</v>
      </c>
      <c r="AH238" s="1" t="s">
        <v>3091</v>
      </c>
      <c r="AI238" s="1" t="s">
        <v>3092</v>
      </c>
      <c r="AJ238" s="1" t="s">
        <v>3091</v>
      </c>
      <c r="AK238" s="1" t="s">
        <v>3015</v>
      </c>
      <c r="AL238" s="1" t="s">
        <v>3014</v>
      </c>
      <c r="AM238" s="1" t="s">
        <v>3090</v>
      </c>
      <c r="AS238" s="1" t="s">
        <v>3011</v>
      </c>
      <c r="AT238" s="1" t="s">
        <v>1022</v>
      </c>
      <c r="AX238" s="1" t="s">
        <v>5977</v>
      </c>
      <c r="AY238" s="1" t="s">
        <v>3000</v>
      </c>
      <c r="AZ238" s="1" t="s">
        <v>4282</v>
      </c>
      <c r="BA238" s="1">
        <v>615370.67702605005</v>
      </c>
      <c r="BB238" s="1">
        <v>5470812.6969833402</v>
      </c>
      <c r="BC238" s="1">
        <v>10</v>
      </c>
      <c r="BG238" s="1">
        <v>42652</v>
      </c>
      <c r="BN238" s="1" t="s">
        <v>3009</v>
      </c>
      <c r="BO238" s="1" t="s">
        <v>4849</v>
      </c>
      <c r="BP238" s="1" t="s">
        <v>4848</v>
      </c>
      <c r="BQ238" s="1" t="s">
        <v>3645</v>
      </c>
      <c r="BR238" s="1" t="s">
        <v>1621</v>
      </c>
      <c r="BV238" s="1" t="s">
        <v>3002</v>
      </c>
      <c r="BW238" s="1" t="s">
        <v>1022</v>
      </c>
      <c r="BX238" s="1" t="s">
        <v>3199</v>
      </c>
      <c r="BY238" s="1" t="s">
        <v>3000</v>
      </c>
      <c r="CB238" s="1" t="s">
        <v>3198</v>
      </c>
      <c r="CC238" s="1" t="s">
        <v>3197</v>
      </c>
      <c r="CD238" s="1" t="s">
        <v>3040</v>
      </c>
      <c r="CO238" s="1" t="s">
        <v>2996</v>
      </c>
      <c r="CP238" s="1" t="s">
        <v>5976</v>
      </c>
      <c r="CW238" s="1" t="s">
        <v>5975</v>
      </c>
      <c r="CX238" s="1" t="s">
        <v>5971</v>
      </c>
      <c r="CY238" s="1" t="s">
        <v>5711</v>
      </c>
      <c r="CZ238" s="1" t="s">
        <v>5919</v>
      </c>
    </row>
    <row r="239" spans="1:104" x14ac:dyDescent="0.2">
      <c r="A239" s="1">
        <f t="shared" si="21"/>
        <v>1039898.53</v>
      </c>
      <c r="C239" s="1" t="str">
        <f t="shared" si="22"/>
        <v>OC</v>
      </c>
      <c r="D239" s="2" t="str">
        <f t="shared" si="23"/>
        <v>OC</v>
      </c>
      <c r="F239" s="1" t="str">
        <f>IF(_xlfn.SINGLE('~10 Other Crossings'!TypeCL)="WC","",_xlfn.CONCAT(UPPER(_xlfn.SINGLE(Description)),IF(ISBLANK(_xlfn.SINGLE(CrossingIdentifierDescription)),""," ["&amp;_xlfn.SINGLE(CrossingIdentifierDescription)&amp;"]")," (",_xlfn.SINGLE(PXID),")"))</f>
        <v>TELUS O/H COMMUNICATIONS CABLE [O/H COMMUNICATION CABLE] (U5336.0)</v>
      </c>
      <c r="G2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39" s="1" t="s">
        <v>5974</v>
      </c>
      <c r="N239" s="1">
        <v>1039898.53</v>
      </c>
      <c r="O239" s="1" t="s">
        <v>3028</v>
      </c>
      <c r="P239" s="1" t="s">
        <v>4192</v>
      </c>
      <c r="Q239" s="1" t="s">
        <v>4191</v>
      </c>
      <c r="R239" s="1" t="s">
        <v>3025</v>
      </c>
      <c r="S239" s="1" t="s">
        <v>3024</v>
      </c>
      <c r="T239" s="1" t="s">
        <v>3098</v>
      </c>
      <c r="U239" s="1" t="s">
        <v>3109</v>
      </c>
      <c r="V239" s="1" t="s">
        <v>3108</v>
      </c>
      <c r="W239" s="1" t="s">
        <v>3107</v>
      </c>
      <c r="Y239" s="1">
        <v>43195.712858796294</v>
      </c>
      <c r="Z239" s="1">
        <v>44645</v>
      </c>
      <c r="AA239" s="1">
        <v>401768</v>
      </c>
      <c r="AB239" s="1">
        <v>44648.866030092591</v>
      </c>
      <c r="AC239" s="1" t="s">
        <v>5973</v>
      </c>
      <c r="AD239" s="1" t="s">
        <v>3061</v>
      </c>
      <c r="AE239" s="1">
        <v>5336</v>
      </c>
      <c r="AF239" s="1">
        <v>0</v>
      </c>
      <c r="AG239" s="1" t="s">
        <v>3109</v>
      </c>
      <c r="AH239" s="1" t="s">
        <v>3091</v>
      </c>
      <c r="AI239" s="1" t="s">
        <v>3092</v>
      </c>
      <c r="AJ239" s="1" t="s">
        <v>3091</v>
      </c>
      <c r="AK239" s="1" t="s">
        <v>3015</v>
      </c>
      <c r="AL239" s="1" t="s">
        <v>3014</v>
      </c>
      <c r="AM239" s="1" t="s">
        <v>3104</v>
      </c>
      <c r="AS239" s="1" t="s">
        <v>3011</v>
      </c>
      <c r="AT239" s="1" t="s">
        <v>1022</v>
      </c>
      <c r="AY239" s="1" t="s">
        <v>3000</v>
      </c>
      <c r="AZ239" s="1" t="s">
        <v>4282</v>
      </c>
      <c r="BA239" s="1">
        <v>615370.67702605005</v>
      </c>
      <c r="BB239" s="1">
        <v>5470812.6969833402</v>
      </c>
      <c r="BC239" s="1">
        <v>10</v>
      </c>
      <c r="BN239" s="1" t="s">
        <v>3009</v>
      </c>
      <c r="BO239" s="1" t="s">
        <v>4849</v>
      </c>
      <c r="BP239" s="1" t="s">
        <v>4848</v>
      </c>
      <c r="BQ239" s="1" t="s">
        <v>3645</v>
      </c>
      <c r="BR239" s="1" t="s">
        <v>1621</v>
      </c>
      <c r="BV239" s="1" t="s">
        <v>3002</v>
      </c>
      <c r="BW239" s="1" t="s">
        <v>1022</v>
      </c>
      <c r="BX239" s="1" t="s">
        <v>3199</v>
      </c>
      <c r="BY239" s="1" t="s">
        <v>3000</v>
      </c>
      <c r="CB239" s="1" t="s">
        <v>3198</v>
      </c>
      <c r="CC239" s="1" t="s">
        <v>3197</v>
      </c>
      <c r="CD239" s="1" t="s">
        <v>3040</v>
      </c>
      <c r="CO239" s="1" t="s">
        <v>2996</v>
      </c>
      <c r="CP239" s="1" t="s">
        <v>5972</v>
      </c>
      <c r="CX239" s="1" t="s">
        <v>5971</v>
      </c>
      <c r="CY239" s="1" t="s">
        <v>5711</v>
      </c>
      <c r="CZ239" s="1" t="s">
        <v>5911</v>
      </c>
    </row>
    <row r="240" spans="1:104" x14ac:dyDescent="0.2">
      <c r="A240" s="1">
        <f t="shared" si="21"/>
        <v>1039905.51</v>
      </c>
      <c r="C240" s="1" t="str">
        <f t="shared" si="22"/>
        <v>RD</v>
      </c>
      <c r="D240" s="2" t="str">
        <f t="shared" si="23"/>
        <v>RD</v>
      </c>
      <c r="F240" s="1" t="str">
        <f>IF(_xlfn.SINGLE('~10 Other Crossings'!TypeCL)="WC","",_xlfn.CONCAT(UPPER(_xlfn.SINGLE(Description)),IF(ISBLANK(_xlfn.SINGLE(CrossingIdentifierDescription)),""," ["&amp;_xlfn.SINGLE(CrossingIdentifierDescription)&amp;"]")," (",_xlfn.SINGLE(PXID),")"))</f>
        <v>BIRCHTREES DR (T4095.1)</v>
      </c>
      <c r="G2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40" s="1" t="s">
        <v>5970</v>
      </c>
      <c r="N240" s="1">
        <v>1039905.51</v>
      </c>
      <c r="O240" s="1" t="s">
        <v>3028</v>
      </c>
      <c r="P240" s="1" t="s">
        <v>4514</v>
      </c>
      <c r="Q240" s="1" t="s">
        <v>4513</v>
      </c>
      <c r="R240" s="1" t="s">
        <v>3025</v>
      </c>
      <c r="S240" s="1" t="s">
        <v>3024</v>
      </c>
      <c r="T240" s="1" t="s">
        <v>3098</v>
      </c>
      <c r="U240" s="1" t="s">
        <v>3045</v>
      </c>
      <c r="V240" s="1" t="s">
        <v>5969</v>
      </c>
      <c r="W240" s="1" t="s">
        <v>4511</v>
      </c>
      <c r="Y240" s="1">
        <v>42165.883981481478</v>
      </c>
      <c r="Z240" s="1">
        <v>44645</v>
      </c>
      <c r="AA240" s="1">
        <v>401768</v>
      </c>
      <c r="AB240" s="1">
        <v>44648.866018518522</v>
      </c>
      <c r="AC240" s="1" t="s">
        <v>5968</v>
      </c>
      <c r="AD240" s="1" t="s">
        <v>3046</v>
      </c>
      <c r="AE240" s="1">
        <v>4095</v>
      </c>
      <c r="AF240" s="1">
        <v>1</v>
      </c>
      <c r="AH240" s="1" t="s">
        <v>3091</v>
      </c>
      <c r="AI240" s="1" t="s">
        <v>3092</v>
      </c>
      <c r="AJ240" s="1" t="s">
        <v>3091</v>
      </c>
      <c r="AK240" s="1" t="s">
        <v>3044</v>
      </c>
      <c r="AL240" s="1" t="s">
        <v>3014</v>
      </c>
      <c r="AM240" s="1" t="s">
        <v>737</v>
      </c>
      <c r="AX240" s="1" t="s">
        <v>5967</v>
      </c>
      <c r="AY240" s="1" t="s">
        <v>3000</v>
      </c>
      <c r="AZ240" s="1" t="s">
        <v>4282</v>
      </c>
      <c r="BA240" s="1">
        <v>615364.48476413998</v>
      </c>
      <c r="BB240" s="1">
        <v>5470809.4652111903</v>
      </c>
      <c r="BC240" s="1">
        <v>10</v>
      </c>
      <c r="BD240" s="1" t="s">
        <v>3087</v>
      </c>
      <c r="BE240" s="1">
        <v>1042.4100000000001</v>
      </c>
      <c r="BG240" s="1">
        <v>42259</v>
      </c>
      <c r="BN240" s="1" t="s">
        <v>3009</v>
      </c>
      <c r="BO240" s="1" t="s">
        <v>4849</v>
      </c>
      <c r="BP240" s="1" t="s">
        <v>4848</v>
      </c>
      <c r="BQ240" s="1" t="s">
        <v>3645</v>
      </c>
      <c r="BR240" s="1" t="s">
        <v>1621</v>
      </c>
      <c r="BS240" s="1" t="s">
        <v>5966</v>
      </c>
      <c r="BT240" s="1" t="s">
        <v>5965</v>
      </c>
      <c r="BV240" s="1" t="s">
        <v>3002</v>
      </c>
      <c r="BW240" s="1" t="s">
        <v>1986</v>
      </c>
      <c r="BX240" s="1" t="s">
        <v>3311</v>
      </c>
      <c r="BY240" s="1" t="s">
        <v>3000</v>
      </c>
      <c r="CB240" s="1" t="s">
        <v>3292</v>
      </c>
      <c r="CC240" s="1" t="s">
        <v>3291</v>
      </c>
      <c r="CD240" s="1" t="s">
        <v>3055</v>
      </c>
      <c r="CO240" s="1" t="s">
        <v>2996</v>
      </c>
      <c r="CP240" s="1" t="s">
        <v>5964</v>
      </c>
      <c r="CW240" s="1" t="s">
        <v>5963</v>
      </c>
      <c r="CX240" s="1" t="s">
        <v>5962</v>
      </c>
      <c r="CY240" s="1" t="s">
        <v>5711</v>
      </c>
      <c r="CZ240" s="1" t="s">
        <v>5899</v>
      </c>
    </row>
    <row r="241" spans="1:104" x14ac:dyDescent="0.2">
      <c r="A241" s="1">
        <f t="shared" si="21"/>
        <v>1039935.38</v>
      </c>
      <c r="C241" s="1" t="str">
        <f t="shared" si="22"/>
        <v>UC</v>
      </c>
      <c r="D241" s="2" t="str">
        <f t="shared" si="23"/>
        <v>UC</v>
      </c>
      <c r="F241" s="1" t="str">
        <f>IF(_xlfn.SINGLE('~10 Other Crossings'!TypeCL)="WC","",_xlfn.CONCAT(UPPER(_xlfn.SINGLE(Description)),IF(ISBLANK(_xlfn.SINGLE(CrossingIdentifierDescription)),""," ["&amp;_xlfn.SINGLE(CrossingIdentifierDescription)&amp;"]")," (",_xlfn.SINGLE(PXID),")"))</f>
        <v>TELUS BURIED PHONE CABLE (U4157.1)</v>
      </c>
      <c r="G2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41" s="1" t="s">
        <v>5961</v>
      </c>
      <c r="N241" s="1">
        <v>1039935.38</v>
      </c>
      <c r="O241" s="1" t="s">
        <v>3028</v>
      </c>
      <c r="P241" s="1" t="s">
        <v>5960</v>
      </c>
      <c r="Q241" s="1" t="s">
        <v>5959</v>
      </c>
      <c r="R241" s="1" t="s">
        <v>3025</v>
      </c>
      <c r="S241" s="1" t="s">
        <v>3024</v>
      </c>
      <c r="T241" s="1" t="s">
        <v>3098</v>
      </c>
      <c r="U241" s="1" t="s">
        <v>3826</v>
      </c>
      <c r="V241" s="1" t="s">
        <v>5958</v>
      </c>
      <c r="W241" s="1" t="s">
        <v>3107</v>
      </c>
      <c r="Y241" s="1">
        <v>43768.843171296299</v>
      </c>
      <c r="Z241" s="1">
        <v>44645</v>
      </c>
      <c r="AA241" s="1">
        <v>401768</v>
      </c>
      <c r="AB241" s="1">
        <v>44648.866053240738</v>
      </c>
      <c r="AC241" s="1" t="s">
        <v>5957</v>
      </c>
      <c r="AD241" s="1" t="s">
        <v>3061</v>
      </c>
      <c r="AE241" s="1">
        <v>4157</v>
      </c>
      <c r="AF241" s="1">
        <v>1</v>
      </c>
      <c r="AH241" s="1" t="s">
        <v>3091</v>
      </c>
      <c r="AI241" s="1" t="s">
        <v>3016</v>
      </c>
      <c r="AJ241" s="1" t="s">
        <v>3091</v>
      </c>
      <c r="AK241" s="1" t="s">
        <v>3015</v>
      </c>
      <c r="AL241" s="1" t="s">
        <v>3014</v>
      </c>
      <c r="AM241" s="1" t="s">
        <v>3823</v>
      </c>
      <c r="AN241" s="1" t="s">
        <v>3012</v>
      </c>
      <c r="AS241" s="1" t="s">
        <v>3011</v>
      </c>
      <c r="AT241" s="1" t="s">
        <v>3011</v>
      </c>
      <c r="AX241" s="1" t="s">
        <v>5956</v>
      </c>
      <c r="AY241" s="1" t="s">
        <v>3000</v>
      </c>
      <c r="AZ241" s="1" t="s">
        <v>4282</v>
      </c>
      <c r="BA241" s="1">
        <v>615337.16299545998</v>
      </c>
      <c r="BB241" s="1">
        <v>5470797.5165238902</v>
      </c>
      <c r="BC241" s="1">
        <v>10</v>
      </c>
      <c r="BD241" s="1" t="s">
        <v>3087</v>
      </c>
      <c r="BE241" s="1">
        <v>1042.4000000000001</v>
      </c>
      <c r="BG241" s="1">
        <v>43445</v>
      </c>
      <c r="BN241" s="1" t="s">
        <v>3009</v>
      </c>
      <c r="BO241" s="1" t="s">
        <v>4849</v>
      </c>
      <c r="BP241" s="1" t="s">
        <v>4848</v>
      </c>
      <c r="BQ241" s="1" t="s">
        <v>3645</v>
      </c>
      <c r="BR241" s="1" t="s">
        <v>3228</v>
      </c>
      <c r="BS241" s="1" t="s">
        <v>5945</v>
      </c>
      <c r="BT241" s="1" t="s">
        <v>5944</v>
      </c>
      <c r="BV241" s="1" t="s">
        <v>3002</v>
      </c>
      <c r="BW241" s="1" t="s">
        <v>1973</v>
      </c>
      <c r="BX241" s="1" t="s">
        <v>3058</v>
      </c>
      <c r="BY241" s="1" t="s">
        <v>3000</v>
      </c>
      <c r="CB241" s="1" t="s">
        <v>3057</v>
      </c>
      <c r="CC241" s="1" t="s">
        <v>3056</v>
      </c>
      <c r="CD241" s="1" t="s">
        <v>3055</v>
      </c>
      <c r="CO241" s="1" t="s">
        <v>2996</v>
      </c>
      <c r="CP241" s="1" t="s">
        <v>5955</v>
      </c>
      <c r="CW241" s="1" t="s">
        <v>5954</v>
      </c>
      <c r="CX241" s="1" t="s">
        <v>5953</v>
      </c>
      <c r="CY241" s="1" t="s">
        <v>5711</v>
      </c>
      <c r="CZ241" s="1" t="s">
        <v>5889</v>
      </c>
    </row>
    <row r="242" spans="1:104" x14ac:dyDescent="0.2">
      <c r="A242" s="1">
        <f t="shared" si="21"/>
        <v>1039947.24</v>
      </c>
      <c r="C242" s="1" t="str">
        <f t="shared" si="22"/>
        <v>GU</v>
      </c>
      <c r="D242" s="2" t="str">
        <f t="shared" si="23"/>
        <v>GU</v>
      </c>
      <c r="F242" s="1" t="str">
        <f>IF(_xlfn.SINGLE('~10 Other Crossings'!TypeCL)="WC","",_xlfn.CONCAT(UPPER(_xlfn.SINGLE(Description)),IF(ISBLANK(_xlfn.SINGLE(CrossingIdentifierDescription)),""," ["&amp;_xlfn.SINGLE(CrossingIdentifierDescription)&amp;"]")," (",_xlfn.SINGLE(PXID),")"))</f>
        <v>TERASEN (FORTIS) GAS DISTRIBUTION (P3577.1)</v>
      </c>
      <c r="G2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42" s="1" t="s">
        <v>5952</v>
      </c>
      <c r="N242" s="1">
        <v>1039947.24</v>
      </c>
      <c r="O242" s="1" t="s">
        <v>3028</v>
      </c>
      <c r="P242" s="1" t="s">
        <v>5951</v>
      </c>
      <c r="Q242" s="1" t="s">
        <v>5950</v>
      </c>
      <c r="R242" s="1" t="s">
        <v>3025</v>
      </c>
      <c r="S242" s="1" t="s">
        <v>3024</v>
      </c>
      <c r="T242" s="1" t="s">
        <v>3098</v>
      </c>
      <c r="U242" s="1" t="s">
        <v>3022</v>
      </c>
      <c r="V242" s="1" t="s">
        <v>5949</v>
      </c>
      <c r="W242" s="1" t="s">
        <v>5948</v>
      </c>
      <c r="Y242" s="1">
        <v>43767.958321759259</v>
      </c>
      <c r="Z242" s="1">
        <v>44645</v>
      </c>
      <c r="AA242" s="1">
        <v>401768</v>
      </c>
      <c r="AB242" s="1">
        <v>44655.881238425929</v>
      </c>
      <c r="AC242" s="1" t="s">
        <v>5947</v>
      </c>
      <c r="AD242" s="1" t="s">
        <v>3018</v>
      </c>
      <c r="AE242" s="1">
        <v>3577</v>
      </c>
      <c r="AF242" s="1">
        <v>1</v>
      </c>
      <c r="AH242" s="1" t="s">
        <v>3091</v>
      </c>
      <c r="AI242" s="1" t="s">
        <v>3016</v>
      </c>
      <c r="AJ242" s="1" t="s">
        <v>3091</v>
      </c>
      <c r="AK242" s="1" t="s">
        <v>3015</v>
      </c>
      <c r="AL242" s="1" t="s">
        <v>3014</v>
      </c>
      <c r="AM242" s="1" t="s">
        <v>5906</v>
      </c>
      <c r="AN242" s="1" t="s">
        <v>3012</v>
      </c>
      <c r="AS242" s="1" t="s">
        <v>3011</v>
      </c>
      <c r="AT242" s="1" t="s">
        <v>3011</v>
      </c>
      <c r="AX242" s="1" t="s">
        <v>5946</v>
      </c>
      <c r="AY242" s="1" t="s">
        <v>3000</v>
      </c>
      <c r="AZ242" s="1" t="s">
        <v>4282</v>
      </c>
      <c r="BA242" s="1">
        <v>615326.09319977998</v>
      </c>
      <c r="BB242" s="1">
        <v>5470793.2369894497</v>
      </c>
      <c r="BC242" s="1">
        <v>10</v>
      </c>
      <c r="BD242" s="1" t="s">
        <v>3087</v>
      </c>
      <c r="BE242" s="1">
        <v>1042.45</v>
      </c>
      <c r="BG242" s="1">
        <v>43445</v>
      </c>
      <c r="BN242" s="1" t="s">
        <v>3009</v>
      </c>
      <c r="BO242" s="1" t="s">
        <v>4849</v>
      </c>
      <c r="BP242" s="1" t="s">
        <v>4848</v>
      </c>
      <c r="BQ242" s="1" t="s">
        <v>3645</v>
      </c>
      <c r="BR242" s="1" t="s">
        <v>3228</v>
      </c>
      <c r="BS242" s="1" t="s">
        <v>5945</v>
      </c>
      <c r="BT242" s="1" t="s">
        <v>5944</v>
      </c>
      <c r="BV242" s="1" t="s">
        <v>3002</v>
      </c>
      <c r="BW242" s="1" t="s">
        <v>1505</v>
      </c>
      <c r="BX242" s="1" t="s">
        <v>3001</v>
      </c>
      <c r="BY242" s="1" t="s">
        <v>3000</v>
      </c>
      <c r="CB242" s="1" t="s">
        <v>2999</v>
      </c>
      <c r="CC242" s="1" t="s">
        <v>2998</v>
      </c>
      <c r="CD242" s="1" t="s">
        <v>2997</v>
      </c>
      <c r="CO242" s="1" t="s">
        <v>2996</v>
      </c>
      <c r="CP242" s="1" t="s">
        <v>5943</v>
      </c>
      <c r="CW242" s="1" t="s">
        <v>5942</v>
      </c>
      <c r="CX242" s="1" t="s">
        <v>5941</v>
      </c>
      <c r="CY242" s="1" t="s">
        <v>5711</v>
      </c>
      <c r="CZ242" s="1" t="s">
        <v>5880</v>
      </c>
    </row>
    <row r="243" spans="1:104" x14ac:dyDescent="0.2">
      <c r="A243" s="1">
        <f t="shared" si="21"/>
        <v>1040199.15</v>
      </c>
      <c r="C243" s="1" t="str">
        <f t="shared" si="22"/>
        <v>OC</v>
      </c>
      <c r="D243" s="2" t="str">
        <f t="shared" si="23"/>
        <v>OC</v>
      </c>
      <c r="F243" s="1" t="str">
        <f>IF(_xlfn.SINGLE('~10 Other Crossings'!TypeCL)="WC","",_xlfn.CONCAT(UPPER(_xlfn.SINGLE(Description)),IF(ISBLANK(_xlfn.SINGLE(CrossingIdentifierDescription)),""," ["&amp;_xlfn.SINGLE(CrossingIdentifierDescription)&amp;"]")," (",_xlfn.SINGLE(PXID),")"))</f>
        <v>TELUS O/H COMMUNICATIONS CABLE [O/H COMMUNICATION CABLE] (U4401.0)</v>
      </c>
      <c r="G2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43" s="1" t="s">
        <v>5940</v>
      </c>
      <c r="N243" s="1">
        <v>1040199.15</v>
      </c>
      <c r="O243" s="1" t="s">
        <v>3028</v>
      </c>
      <c r="P243" s="1" t="s">
        <v>5939</v>
      </c>
      <c r="Q243" s="1" t="s">
        <v>5938</v>
      </c>
      <c r="R243" s="1" t="s">
        <v>3025</v>
      </c>
      <c r="S243" s="1" t="s">
        <v>3024</v>
      </c>
      <c r="T243" s="1" t="s">
        <v>3098</v>
      </c>
      <c r="U243" s="1" t="s">
        <v>3109</v>
      </c>
      <c r="V243" s="1" t="s">
        <v>3108</v>
      </c>
      <c r="W243" s="1" t="s">
        <v>3107</v>
      </c>
      <c r="Y243" s="1">
        <v>42333.896273148152</v>
      </c>
      <c r="Z243" s="1">
        <v>44645</v>
      </c>
      <c r="AA243" s="1">
        <v>401768</v>
      </c>
      <c r="AB243" s="1">
        <v>44648.866018518522</v>
      </c>
      <c r="AC243" s="1" t="s">
        <v>5937</v>
      </c>
      <c r="AD243" s="1" t="s">
        <v>3061</v>
      </c>
      <c r="AE243" s="1">
        <v>4401</v>
      </c>
      <c r="AF243" s="1">
        <v>0</v>
      </c>
      <c r="AG243" s="1" t="s">
        <v>3109</v>
      </c>
      <c r="AH243" s="1" t="s">
        <v>3091</v>
      </c>
      <c r="AI243" s="1" t="s">
        <v>3092</v>
      </c>
      <c r="AJ243" s="1" t="s">
        <v>3091</v>
      </c>
      <c r="AK243" s="1" t="s">
        <v>3015</v>
      </c>
      <c r="AL243" s="1" t="s">
        <v>3014</v>
      </c>
      <c r="AM243" s="1" t="s">
        <v>3104</v>
      </c>
      <c r="AS243" s="1" t="s">
        <v>3011</v>
      </c>
      <c r="AT243" s="1" t="s">
        <v>1022</v>
      </c>
      <c r="AX243" s="1" t="s">
        <v>5936</v>
      </c>
      <c r="AY243" s="1" t="s">
        <v>3000</v>
      </c>
      <c r="AZ243" s="1" t="s">
        <v>4282</v>
      </c>
      <c r="BA243" s="1">
        <v>615091.08495568996</v>
      </c>
      <c r="BB243" s="1">
        <v>5470702.5180228902</v>
      </c>
      <c r="BC243" s="1">
        <v>10</v>
      </c>
      <c r="BG243" s="1">
        <v>42654</v>
      </c>
      <c r="BN243" s="1" t="s">
        <v>3009</v>
      </c>
      <c r="BO243" s="1" t="s">
        <v>4849</v>
      </c>
      <c r="BP243" s="1" t="s">
        <v>4848</v>
      </c>
      <c r="BQ243" s="1" t="s">
        <v>5740</v>
      </c>
      <c r="BR243" s="1" t="s">
        <v>3005</v>
      </c>
      <c r="BS243" s="1" t="s">
        <v>5904</v>
      </c>
      <c r="BT243" s="1" t="s">
        <v>5903</v>
      </c>
      <c r="BV243" s="1" t="s">
        <v>3002</v>
      </c>
      <c r="BW243" s="1" t="s">
        <v>1022</v>
      </c>
      <c r="BX243" s="1" t="s">
        <v>3199</v>
      </c>
      <c r="BY243" s="1" t="s">
        <v>3000</v>
      </c>
      <c r="CB243" s="1" t="s">
        <v>3198</v>
      </c>
      <c r="CC243" s="1" t="s">
        <v>3197</v>
      </c>
      <c r="CD243" s="1" t="s">
        <v>3040</v>
      </c>
      <c r="CO243" s="1" t="s">
        <v>2996</v>
      </c>
      <c r="CP243" s="1" t="s">
        <v>5935</v>
      </c>
      <c r="CW243" s="1" t="s">
        <v>5934</v>
      </c>
      <c r="CX243" s="1" t="s">
        <v>5933</v>
      </c>
      <c r="CY243" s="1" t="s">
        <v>5711</v>
      </c>
      <c r="CZ243" s="1" t="s">
        <v>5870</v>
      </c>
    </row>
    <row r="244" spans="1:104" x14ac:dyDescent="0.2">
      <c r="A244" s="1">
        <f t="shared" si="21"/>
        <v>1040201.77</v>
      </c>
      <c r="C244" s="1" t="str">
        <f t="shared" si="22"/>
        <v>GD</v>
      </c>
      <c r="D244" s="2" t="str">
        <f t="shared" si="23"/>
        <v>GD</v>
      </c>
      <c r="F244" s="1" t="str">
        <f>IF(_xlfn.SINGLE('~10 Other Crossings'!TypeCL)="WC","",_xlfn.CONCAT(UPPER(_xlfn.SINGLE(Description)),IF(ISBLANK(_xlfn.SINGLE(CrossingIdentifierDescription)),""," ["&amp;_xlfn.SINGLE(CrossingIdentifierDescription)&amp;"]")," (",_xlfn.SINGLE(PXID),")"))</f>
        <v>FORTISBC U/G PIPE NPS 42 GAS DIST [GAS DISTRIBUTION] (P3578.1)</v>
      </c>
      <c r="G2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44" s="1" t="s">
        <v>5932</v>
      </c>
      <c r="N244" s="1">
        <v>1040201.77</v>
      </c>
      <c r="O244" s="1" t="s">
        <v>3028</v>
      </c>
      <c r="P244" s="1" t="s">
        <v>5931</v>
      </c>
      <c r="Q244" s="1" t="s">
        <v>5930</v>
      </c>
      <c r="R244" s="1" t="s">
        <v>3025</v>
      </c>
      <c r="S244" s="1" t="s">
        <v>3024</v>
      </c>
      <c r="T244" s="1" t="s">
        <v>3098</v>
      </c>
      <c r="U244" s="1" t="s">
        <v>3022</v>
      </c>
      <c r="V244" s="1" t="s">
        <v>5929</v>
      </c>
      <c r="W244" s="1" t="s">
        <v>4525</v>
      </c>
      <c r="X244" s="1" t="s">
        <v>4524</v>
      </c>
      <c r="Y244" s="1">
        <v>42165.883981481478</v>
      </c>
      <c r="Z244" s="1">
        <v>44645</v>
      </c>
      <c r="AA244" s="1">
        <v>401768</v>
      </c>
      <c r="AB244" s="1">
        <v>44655.881203703706</v>
      </c>
      <c r="AC244" s="1" t="s">
        <v>5928</v>
      </c>
      <c r="AD244" s="1" t="s">
        <v>3018</v>
      </c>
      <c r="AE244" s="1">
        <v>3578</v>
      </c>
      <c r="AF244" s="1">
        <v>1</v>
      </c>
      <c r="AG244" s="1" t="s">
        <v>4522</v>
      </c>
      <c r="AH244" s="1" t="s">
        <v>3091</v>
      </c>
      <c r="AI244" s="1" t="s">
        <v>3092</v>
      </c>
      <c r="AJ244" s="1" t="s">
        <v>3091</v>
      </c>
      <c r="AK244" s="1" t="s">
        <v>3015</v>
      </c>
      <c r="AL244" s="1" t="s">
        <v>3014</v>
      </c>
      <c r="AM244" s="1" t="s">
        <v>4521</v>
      </c>
      <c r="AN244" s="1" t="s">
        <v>3012</v>
      </c>
      <c r="AQ244" s="1" t="s">
        <v>3406</v>
      </c>
      <c r="AR244" s="1">
        <v>42</v>
      </c>
      <c r="AS244" s="1" t="s">
        <v>3011</v>
      </c>
      <c r="AT244" s="1" t="s">
        <v>3011</v>
      </c>
      <c r="AX244" s="1" t="s">
        <v>5927</v>
      </c>
      <c r="AY244" s="1" t="s">
        <v>3000</v>
      </c>
      <c r="AZ244" s="1" t="s">
        <v>4282</v>
      </c>
      <c r="BA244" s="1">
        <v>615088.68159001996</v>
      </c>
      <c r="BB244" s="1">
        <v>5470701.4892789004</v>
      </c>
      <c r="BC244" s="1">
        <v>10</v>
      </c>
      <c r="BD244" s="1" t="s">
        <v>3087</v>
      </c>
      <c r="BE244" s="1">
        <v>1042.71</v>
      </c>
      <c r="BG244" s="1">
        <v>42260</v>
      </c>
      <c r="BN244" s="1" t="s">
        <v>3009</v>
      </c>
      <c r="BO244" s="1" t="s">
        <v>4849</v>
      </c>
      <c r="BP244" s="1" t="s">
        <v>4848</v>
      </c>
      <c r="BQ244" s="1" t="s">
        <v>5740</v>
      </c>
      <c r="BR244" s="1" t="s">
        <v>3005</v>
      </c>
      <c r="BS244" s="1" t="s">
        <v>5904</v>
      </c>
      <c r="BT244" s="1" t="s">
        <v>5903</v>
      </c>
      <c r="BV244" s="1" t="s">
        <v>3002</v>
      </c>
      <c r="BW244" s="1" t="s">
        <v>1505</v>
      </c>
      <c r="BX244" s="1" t="s">
        <v>3001</v>
      </c>
      <c r="BY244" s="1" t="s">
        <v>3000</v>
      </c>
      <c r="CB244" s="1" t="s">
        <v>2999</v>
      </c>
      <c r="CC244" s="1" t="s">
        <v>2998</v>
      </c>
      <c r="CD244" s="1" t="s">
        <v>2997</v>
      </c>
      <c r="CO244" s="1" t="s">
        <v>2996</v>
      </c>
      <c r="CP244" s="1" t="s">
        <v>5926</v>
      </c>
      <c r="CW244" s="1" t="s">
        <v>5901</v>
      </c>
      <c r="CX244" s="1" t="s">
        <v>5900</v>
      </c>
      <c r="CY244" s="1" t="s">
        <v>5711</v>
      </c>
      <c r="CZ244" s="1" t="s">
        <v>5862</v>
      </c>
    </row>
    <row r="245" spans="1:104" x14ac:dyDescent="0.2">
      <c r="A245" s="1">
        <f t="shared" si="21"/>
        <v>1040209.46</v>
      </c>
      <c r="C245" s="1" t="str">
        <f t="shared" si="22"/>
        <v>RD</v>
      </c>
      <c r="D245" s="2" t="str">
        <f t="shared" si="23"/>
        <v>RD</v>
      </c>
      <c r="F245" s="1" t="str">
        <f>IF(_xlfn.SINGLE('~10 Other Crossings'!TypeCL)="WC","",_xlfn.CONCAT(UPPER(_xlfn.SINGLE(Description)),IF(ISBLANK(_xlfn.SINGLE(CrossingIdentifierDescription)),""," ["&amp;_xlfn.SINGLE(CrossingIdentifierDescription)&amp;"]")," (",_xlfn.SINGLE(PXID),")"))</f>
        <v>MOUNT HOPE RD (T4096.1)</v>
      </c>
      <c r="G2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45" s="1" t="s">
        <v>5925</v>
      </c>
      <c r="N245" s="1">
        <v>1040209.46</v>
      </c>
      <c r="O245" s="1" t="s">
        <v>3028</v>
      </c>
      <c r="P245" s="1" t="s">
        <v>5888</v>
      </c>
      <c r="Q245" s="1" t="s">
        <v>5887</v>
      </c>
      <c r="R245" s="1" t="s">
        <v>3025</v>
      </c>
      <c r="S245" s="1" t="s">
        <v>3024</v>
      </c>
      <c r="T245" s="1" t="s">
        <v>3098</v>
      </c>
      <c r="U245" s="1" t="s">
        <v>3045</v>
      </c>
      <c r="V245" s="1" t="s">
        <v>5924</v>
      </c>
      <c r="W245" s="1" t="s">
        <v>4511</v>
      </c>
      <c r="Y245" s="1">
        <v>42165.883981481478</v>
      </c>
      <c r="Z245" s="1">
        <v>44645</v>
      </c>
      <c r="AA245" s="1">
        <v>401768</v>
      </c>
      <c r="AB245" s="1">
        <v>44648.866018518522</v>
      </c>
      <c r="AC245" s="1" t="s">
        <v>5923</v>
      </c>
      <c r="AD245" s="1" t="s">
        <v>3046</v>
      </c>
      <c r="AE245" s="1">
        <v>4096</v>
      </c>
      <c r="AF245" s="1">
        <v>1</v>
      </c>
      <c r="AH245" s="1" t="s">
        <v>3091</v>
      </c>
      <c r="AI245" s="1" t="s">
        <v>3092</v>
      </c>
      <c r="AJ245" s="1" t="s">
        <v>3091</v>
      </c>
      <c r="AK245" s="1" t="s">
        <v>3044</v>
      </c>
      <c r="AL245" s="1" t="s">
        <v>3014</v>
      </c>
      <c r="AM245" s="1" t="s">
        <v>737</v>
      </c>
      <c r="AX245" s="1" t="s">
        <v>5922</v>
      </c>
      <c r="AY245" s="1" t="s">
        <v>3000</v>
      </c>
      <c r="AZ245" s="1" t="s">
        <v>4282</v>
      </c>
      <c r="BA245" s="1">
        <v>615081.50624987995</v>
      </c>
      <c r="BB245" s="1">
        <v>5470698.7012842996</v>
      </c>
      <c r="BC245" s="1">
        <v>10</v>
      </c>
      <c r="BD245" s="1" t="s">
        <v>3087</v>
      </c>
      <c r="BE245" s="1">
        <v>1042.71</v>
      </c>
      <c r="BG245" s="1">
        <v>42260</v>
      </c>
      <c r="BN245" s="1" t="s">
        <v>3009</v>
      </c>
      <c r="BO245" s="1" t="s">
        <v>4849</v>
      </c>
      <c r="BP245" s="1" t="s">
        <v>4848</v>
      </c>
      <c r="BQ245" s="1" t="s">
        <v>5740</v>
      </c>
      <c r="BR245" s="1" t="s">
        <v>3005</v>
      </c>
      <c r="BS245" s="1" t="s">
        <v>5904</v>
      </c>
      <c r="BT245" s="1" t="s">
        <v>5903</v>
      </c>
      <c r="BV245" s="1" t="s">
        <v>3002</v>
      </c>
      <c r="BW245" s="1" t="s">
        <v>1986</v>
      </c>
      <c r="BX245" s="1" t="s">
        <v>3311</v>
      </c>
      <c r="BY245" s="1" t="s">
        <v>3000</v>
      </c>
      <c r="CB245" s="1" t="s">
        <v>3292</v>
      </c>
      <c r="CC245" s="1" t="s">
        <v>3291</v>
      </c>
      <c r="CD245" s="1" t="s">
        <v>3055</v>
      </c>
      <c r="CO245" s="1" t="s">
        <v>2996</v>
      </c>
      <c r="CP245" s="1" t="s">
        <v>5921</v>
      </c>
      <c r="CW245" s="1" t="s">
        <v>5882</v>
      </c>
      <c r="CX245" s="1" t="s">
        <v>5920</v>
      </c>
      <c r="CY245" s="1" t="s">
        <v>5711</v>
      </c>
      <c r="CZ245" s="1" t="s">
        <v>5852</v>
      </c>
    </row>
    <row r="246" spans="1:104" x14ac:dyDescent="0.2">
      <c r="A246" s="1">
        <f t="shared" si="21"/>
        <v>1040210.11</v>
      </c>
      <c r="C246" s="1" t="str">
        <f t="shared" si="22"/>
        <v>OE</v>
      </c>
      <c r="D246" s="2" t="str">
        <f t="shared" si="23"/>
        <v>OE</v>
      </c>
      <c r="F246" s="1" t="str">
        <f>IF(_xlfn.SINGLE('~10 Other Crossings'!TypeCL)="WC","",_xlfn.CONCAT(UPPER(_xlfn.SINGLE(Description)),IF(ISBLANK(_xlfn.SINGLE(CrossingIdentifierDescription)),""," ["&amp;_xlfn.SINGLE(CrossingIdentifierDescription)&amp;"]")," (",_xlfn.SINGLE(PXID),")"))</f>
        <v>BC HYDRO O/H DISTRIBUTION [DISTRIBUTION] (U4402.0)</v>
      </c>
      <c r="G2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46" s="1" t="s">
        <v>5919</v>
      </c>
      <c r="N246" s="1">
        <v>1040210.11</v>
      </c>
      <c r="O246" s="1" t="s">
        <v>3028</v>
      </c>
      <c r="P246" s="1" t="s">
        <v>5918</v>
      </c>
      <c r="Q246" s="1" t="s">
        <v>5917</v>
      </c>
      <c r="R246" s="1" t="s">
        <v>3025</v>
      </c>
      <c r="S246" s="1" t="s">
        <v>3024</v>
      </c>
      <c r="T246" s="1" t="s">
        <v>3098</v>
      </c>
      <c r="U246" s="1" t="s">
        <v>3097</v>
      </c>
      <c r="V246" s="1" t="s">
        <v>3096</v>
      </c>
      <c r="W246" s="1" t="s">
        <v>3095</v>
      </c>
      <c r="Y246" s="1">
        <v>44273.791944444441</v>
      </c>
      <c r="Z246" s="1">
        <v>44645</v>
      </c>
      <c r="AA246" s="1">
        <v>401768</v>
      </c>
      <c r="AB246" s="1">
        <v>44648.866087962961</v>
      </c>
      <c r="AC246" s="1" t="s">
        <v>5916</v>
      </c>
      <c r="AD246" s="1" t="s">
        <v>3061</v>
      </c>
      <c r="AE246" s="1">
        <v>4402</v>
      </c>
      <c r="AF246" s="1">
        <v>0</v>
      </c>
      <c r="AG246" s="1" t="s">
        <v>3093</v>
      </c>
      <c r="AH246" s="1" t="s">
        <v>3091</v>
      </c>
      <c r="AI246" s="1" t="s">
        <v>3092</v>
      </c>
      <c r="AJ246" s="1" t="s">
        <v>3091</v>
      </c>
      <c r="AK246" s="1" t="s">
        <v>3015</v>
      </c>
      <c r="AL246" s="1" t="s">
        <v>3014</v>
      </c>
      <c r="AM246" s="1" t="s">
        <v>3090</v>
      </c>
      <c r="AS246" s="1" t="s">
        <v>3011</v>
      </c>
      <c r="AT246" s="1" t="s">
        <v>1022</v>
      </c>
      <c r="AX246" s="1" t="s">
        <v>5915</v>
      </c>
      <c r="AY246" s="1" t="s">
        <v>3000</v>
      </c>
      <c r="AZ246" s="1" t="s">
        <v>4282</v>
      </c>
      <c r="BA246" s="1">
        <v>615080.58004469995</v>
      </c>
      <c r="BB246" s="1">
        <v>5470699.3199789096</v>
      </c>
      <c r="BC246" s="1">
        <v>10</v>
      </c>
      <c r="BG246" s="1">
        <v>42654</v>
      </c>
      <c r="BN246" s="1" t="s">
        <v>3009</v>
      </c>
      <c r="BO246" s="1" t="s">
        <v>4849</v>
      </c>
      <c r="BP246" s="1" t="s">
        <v>4848</v>
      </c>
      <c r="BQ246" s="1" t="s">
        <v>5740</v>
      </c>
      <c r="BR246" s="1" t="s">
        <v>3005</v>
      </c>
      <c r="BS246" s="1" t="s">
        <v>5904</v>
      </c>
      <c r="BT246" s="1" t="s">
        <v>5903</v>
      </c>
      <c r="BV246" s="1" t="s">
        <v>3002</v>
      </c>
      <c r="BW246" s="1" t="s">
        <v>1022</v>
      </c>
      <c r="BX246" s="1" t="s">
        <v>3199</v>
      </c>
      <c r="BY246" s="1" t="s">
        <v>3000</v>
      </c>
      <c r="CB246" s="1" t="s">
        <v>3198</v>
      </c>
      <c r="CC246" s="1" t="s">
        <v>3197</v>
      </c>
      <c r="CD246" s="1" t="s">
        <v>3040</v>
      </c>
      <c r="CO246" s="1" t="s">
        <v>3323</v>
      </c>
      <c r="CP246" s="1" t="s">
        <v>5914</v>
      </c>
      <c r="CW246" s="1" t="s">
        <v>5913</v>
      </c>
      <c r="CX246" s="1" t="s">
        <v>5912</v>
      </c>
      <c r="CY246" s="1" t="s">
        <v>5711</v>
      </c>
      <c r="CZ246" s="1" t="s">
        <v>5848</v>
      </c>
    </row>
    <row r="247" spans="1:104" x14ac:dyDescent="0.2">
      <c r="A247" s="1">
        <f t="shared" si="21"/>
        <v>1040215.56</v>
      </c>
      <c r="C247" s="1" t="str">
        <f t="shared" si="22"/>
        <v>GU</v>
      </c>
      <c r="D247" s="2" t="str">
        <f t="shared" si="23"/>
        <v>GU</v>
      </c>
      <c r="F247" s="1" t="str">
        <f>IF(_xlfn.SINGLE('~10 Other Crossings'!TypeCL)="WC","",_xlfn.CONCAT(UPPER(_xlfn.SINGLE(Description)),IF(ISBLANK(_xlfn.SINGLE(CrossingIdentifierDescription)),""," ["&amp;_xlfn.SINGLE(CrossingIdentifierDescription)&amp;"]")," (",_xlfn.SINGLE(PXID),")"))</f>
        <v>FORTISBC U/G PIPE GAS DIST (P3579.1)</v>
      </c>
      <c r="G2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47" s="1" t="s">
        <v>5911</v>
      </c>
      <c r="N247" s="1">
        <v>1040215.56</v>
      </c>
      <c r="O247" s="1" t="s">
        <v>3028</v>
      </c>
      <c r="P247" s="1" t="s">
        <v>5910</v>
      </c>
      <c r="Q247" s="1" t="s">
        <v>5909</v>
      </c>
      <c r="R247" s="1" t="s">
        <v>3025</v>
      </c>
      <c r="S247" s="1" t="s">
        <v>3024</v>
      </c>
      <c r="T247" s="1" t="s">
        <v>3098</v>
      </c>
      <c r="U247" s="1" t="s">
        <v>3022</v>
      </c>
      <c r="V247" s="1" t="s">
        <v>5908</v>
      </c>
      <c r="W247" s="1" t="s">
        <v>4525</v>
      </c>
      <c r="Y247" s="1">
        <v>43592.71297453704</v>
      </c>
      <c r="Z247" s="1">
        <v>44645</v>
      </c>
      <c r="AA247" s="1">
        <v>401768</v>
      </c>
      <c r="AB247" s="1">
        <v>44655.881226851852</v>
      </c>
      <c r="AC247" s="1" t="s">
        <v>5907</v>
      </c>
      <c r="AD247" s="1" t="s">
        <v>3018</v>
      </c>
      <c r="AE247" s="1">
        <v>3579</v>
      </c>
      <c r="AF247" s="1">
        <v>1</v>
      </c>
      <c r="AH247" s="1" t="s">
        <v>3091</v>
      </c>
      <c r="AI247" s="1" t="s">
        <v>3092</v>
      </c>
      <c r="AJ247" s="1" t="s">
        <v>3091</v>
      </c>
      <c r="AK247" s="1" t="s">
        <v>3015</v>
      </c>
      <c r="AL247" s="1" t="s">
        <v>3014</v>
      </c>
      <c r="AM247" s="1" t="s">
        <v>5906</v>
      </c>
      <c r="AN247" s="1" t="s">
        <v>3012</v>
      </c>
      <c r="AS247" s="1" t="s">
        <v>3011</v>
      </c>
      <c r="AT247" s="1" t="s">
        <v>3011</v>
      </c>
      <c r="AX247" s="1" t="s">
        <v>5905</v>
      </c>
      <c r="AY247" s="1" t="s">
        <v>3000</v>
      </c>
      <c r="AZ247" s="1" t="s">
        <v>4282</v>
      </c>
      <c r="BA247" s="1">
        <v>615075.48137272999</v>
      </c>
      <c r="BB247" s="1">
        <v>5470697.39483146</v>
      </c>
      <c r="BC247" s="1">
        <v>10</v>
      </c>
      <c r="BD247" s="1" t="s">
        <v>3087</v>
      </c>
      <c r="BE247" s="1">
        <v>1042.73</v>
      </c>
      <c r="BN247" s="1" t="s">
        <v>3009</v>
      </c>
      <c r="BO247" s="1" t="s">
        <v>4849</v>
      </c>
      <c r="BP247" s="1" t="s">
        <v>4848</v>
      </c>
      <c r="BQ247" s="1" t="s">
        <v>5740</v>
      </c>
      <c r="BR247" s="1" t="s">
        <v>3005</v>
      </c>
      <c r="BS247" s="1" t="s">
        <v>5904</v>
      </c>
      <c r="BT247" s="1" t="s">
        <v>5903</v>
      </c>
      <c r="BV247" s="1" t="s">
        <v>3002</v>
      </c>
      <c r="BW247" s="1" t="s">
        <v>1505</v>
      </c>
      <c r="BX247" s="1" t="s">
        <v>3001</v>
      </c>
      <c r="BY247" s="1" t="s">
        <v>3000</v>
      </c>
      <c r="CB247" s="1" t="s">
        <v>2999</v>
      </c>
      <c r="CC247" s="1" t="s">
        <v>2998</v>
      </c>
      <c r="CD247" s="1" t="s">
        <v>2997</v>
      </c>
      <c r="CO247" s="1" t="s">
        <v>2996</v>
      </c>
      <c r="CP247" s="1" t="s">
        <v>5902</v>
      </c>
      <c r="CW247" s="1" t="s">
        <v>5901</v>
      </c>
      <c r="CX247" s="1" t="s">
        <v>5900</v>
      </c>
      <c r="CY247" s="1" t="s">
        <v>5711</v>
      </c>
      <c r="CZ247" s="1" t="s">
        <v>5840</v>
      </c>
    </row>
    <row r="248" spans="1:104" x14ac:dyDescent="0.2">
      <c r="A248" s="1">
        <f t="shared" si="21"/>
        <v>1040346.62</v>
      </c>
      <c r="C248" s="1" t="str">
        <f t="shared" si="22"/>
        <v>UC</v>
      </c>
      <c r="D248" s="2" t="str">
        <f t="shared" si="23"/>
        <v>UC</v>
      </c>
      <c r="F248" s="1" t="str">
        <f>IF(_xlfn.SINGLE('~10 Other Crossings'!TypeCL)="WC","",_xlfn.CONCAT(UPPER(_xlfn.SINGLE(Description)),IF(ISBLANK(_xlfn.SINGLE(CrossingIdentifierDescription)),""," ["&amp;_xlfn.SINGLE(CrossingIdentifierDescription)&amp;"]")," (",_xlfn.SINGLE(PXID),")"))</f>
        <v>SHAW BURIED PHONE CABLE (U4160.1)</v>
      </c>
      <c r="G2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48" s="1" t="s">
        <v>5899</v>
      </c>
      <c r="N248" s="1">
        <v>1040346.62</v>
      </c>
      <c r="O248" s="1" t="s">
        <v>3028</v>
      </c>
      <c r="P248" s="1" t="s">
        <v>5898</v>
      </c>
      <c r="Q248" s="1" t="s">
        <v>5897</v>
      </c>
      <c r="R248" s="1" t="s">
        <v>3025</v>
      </c>
      <c r="S248" s="1" t="s">
        <v>3024</v>
      </c>
      <c r="T248" s="1" t="s">
        <v>3098</v>
      </c>
      <c r="U248" s="1" t="s">
        <v>3826</v>
      </c>
      <c r="V248" s="1" t="s">
        <v>4897</v>
      </c>
      <c r="W248" s="1" t="s">
        <v>3116</v>
      </c>
      <c r="Y248" s="1">
        <v>43592.71297453704</v>
      </c>
      <c r="Z248" s="1">
        <v>44645</v>
      </c>
      <c r="AA248" s="1">
        <v>401768</v>
      </c>
      <c r="AB248" s="1">
        <v>44648.866053240738</v>
      </c>
      <c r="AC248" s="1" t="s">
        <v>5896</v>
      </c>
      <c r="AD248" s="1" t="s">
        <v>3061</v>
      </c>
      <c r="AE248" s="1">
        <v>4160</v>
      </c>
      <c r="AF248" s="1">
        <v>1</v>
      </c>
      <c r="AH248" s="1" t="s">
        <v>3091</v>
      </c>
      <c r="AI248" s="1" t="s">
        <v>3092</v>
      </c>
      <c r="AJ248" s="1" t="s">
        <v>3091</v>
      </c>
      <c r="AK248" s="1" t="s">
        <v>3015</v>
      </c>
      <c r="AL248" s="1" t="s">
        <v>3014</v>
      </c>
      <c r="AM248" s="1" t="s">
        <v>3823</v>
      </c>
      <c r="AN248" s="1" t="s">
        <v>3012</v>
      </c>
      <c r="AS248" s="1" t="s">
        <v>3011</v>
      </c>
      <c r="AT248" s="1" t="s">
        <v>3011</v>
      </c>
      <c r="AX248" s="1" t="s">
        <v>5895</v>
      </c>
      <c r="AY248" s="1" t="s">
        <v>3000</v>
      </c>
      <c r="AZ248" s="1" t="s">
        <v>4282</v>
      </c>
      <c r="BA248" s="1">
        <v>614953.07401015004</v>
      </c>
      <c r="BB248" s="1">
        <v>5470650.5666810302</v>
      </c>
      <c r="BC248" s="1">
        <v>10</v>
      </c>
      <c r="BD248" s="1" t="s">
        <v>3087</v>
      </c>
      <c r="BE248" s="1">
        <v>1042.8599999999999</v>
      </c>
      <c r="BG248" s="1">
        <v>42260</v>
      </c>
      <c r="BN248" s="1" t="s">
        <v>3009</v>
      </c>
      <c r="BO248" s="1" t="s">
        <v>4849</v>
      </c>
      <c r="BP248" s="1" t="s">
        <v>4848</v>
      </c>
      <c r="BQ248" s="1" t="s">
        <v>5740</v>
      </c>
      <c r="BR248" s="1" t="s">
        <v>3005</v>
      </c>
      <c r="BS248" s="1" t="s">
        <v>5894</v>
      </c>
      <c r="BT248" s="1" t="s">
        <v>5893</v>
      </c>
      <c r="BV248" s="1" t="s">
        <v>3002</v>
      </c>
      <c r="BW248" s="1" t="s">
        <v>1973</v>
      </c>
      <c r="BX248" s="1" t="s">
        <v>3058</v>
      </c>
      <c r="BY248" s="1" t="s">
        <v>3000</v>
      </c>
      <c r="CB248" s="1" t="s">
        <v>3057</v>
      </c>
      <c r="CC248" s="1" t="s">
        <v>3056</v>
      </c>
      <c r="CD248" s="1" t="s">
        <v>3055</v>
      </c>
      <c r="CO248" s="1" t="s">
        <v>2996</v>
      </c>
      <c r="CP248" s="1" t="s">
        <v>5892</v>
      </c>
      <c r="CW248" s="1" t="s">
        <v>5891</v>
      </c>
      <c r="CX248" s="1" t="s">
        <v>5890</v>
      </c>
      <c r="CY248" s="1" t="s">
        <v>5711</v>
      </c>
      <c r="CZ248" s="1" t="s">
        <v>5832</v>
      </c>
    </row>
    <row r="249" spans="1:104" x14ac:dyDescent="0.2">
      <c r="A249" s="1">
        <f t="shared" si="21"/>
        <v>1040352.7</v>
      </c>
      <c r="C249" s="1" t="str">
        <f t="shared" si="22"/>
        <v>RD</v>
      </c>
      <c r="D249" s="2" t="str">
        <f t="shared" si="23"/>
        <v>RD</v>
      </c>
      <c r="F249" s="1" t="str">
        <f>IF(_xlfn.SINGLE('~10 Other Crossings'!TypeCL)="WC","",_xlfn.CONCAT(UPPER(_xlfn.SINGLE(Description)),IF(ISBLANK(_xlfn.SINGLE(CrossingIdentifierDescription)),""," ["&amp;_xlfn.SINGLE(CrossingIdentifierDescription)&amp;"]")," (",_xlfn.SINGLE(PXID),")"))</f>
        <v>ACACIA DR (T4097.1)</v>
      </c>
      <c r="G2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49" s="1" t="s">
        <v>5889</v>
      </c>
      <c r="N249" s="1">
        <v>1040352.7</v>
      </c>
      <c r="O249" s="1" t="s">
        <v>3028</v>
      </c>
      <c r="P249" s="1" t="s">
        <v>5888</v>
      </c>
      <c r="Q249" s="1" t="s">
        <v>5887</v>
      </c>
      <c r="R249" s="1" t="s">
        <v>3025</v>
      </c>
      <c r="S249" s="1" t="s">
        <v>3024</v>
      </c>
      <c r="T249" s="1" t="s">
        <v>3098</v>
      </c>
      <c r="U249" s="1" t="s">
        <v>3045</v>
      </c>
      <c r="V249" s="1" t="s">
        <v>5886</v>
      </c>
      <c r="W249" s="1" t="s">
        <v>4511</v>
      </c>
      <c r="Y249" s="1">
        <v>42165.883981481478</v>
      </c>
      <c r="Z249" s="1">
        <v>44645</v>
      </c>
      <c r="AA249" s="1">
        <v>401768</v>
      </c>
      <c r="AB249" s="1">
        <v>44648.866018518522</v>
      </c>
      <c r="AC249" s="1" t="s">
        <v>5885</v>
      </c>
      <c r="AD249" s="1" t="s">
        <v>3046</v>
      </c>
      <c r="AE249" s="1">
        <v>4097</v>
      </c>
      <c r="AF249" s="1">
        <v>1</v>
      </c>
      <c r="AH249" s="1" t="s">
        <v>3091</v>
      </c>
      <c r="AI249" s="1" t="s">
        <v>3092</v>
      </c>
      <c r="AJ249" s="1" t="s">
        <v>3091</v>
      </c>
      <c r="AK249" s="1" t="s">
        <v>3044</v>
      </c>
      <c r="AL249" s="1" t="s">
        <v>3014</v>
      </c>
      <c r="AM249" s="1" t="s">
        <v>737</v>
      </c>
      <c r="AX249" s="1" t="s">
        <v>5884</v>
      </c>
      <c r="AY249" s="1" t="s">
        <v>3000</v>
      </c>
      <c r="AZ249" s="1" t="s">
        <v>4282</v>
      </c>
      <c r="BA249" s="1">
        <v>614947.57542468002</v>
      </c>
      <c r="BB249" s="1">
        <v>5470647.9082526704</v>
      </c>
      <c r="BC249" s="1">
        <v>10</v>
      </c>
      <c r="BD249" s="1" t="s">
        <v>3087</v>
      </c>
      <c r="BE249" s="1">
        <v>1042.8599999999999</v>
      </c>
      <c r="BG249" s="1">
        <v>42260</v>
      </c>
      <c r="BN249" s="1" t="s">
        <v>3009</v>
      </c>
      <c r="BO249" s="1" t="s">
        <v>4849</v>
      </c>
      <c r="BP249" s="1" t="s">
        <v>4848</v>
      </c>
      <c r="BQ249" s="1" t="s">
        <v>5740</v>
      </c>
      <c r="BR249" s="1" t="s">
        <v>3005</v>
      </c>
      <c r="BS249" s="1" t="s">
        <v>5875</v>
      </c>
      <c r="BT249" s="1" t="s">
        <v>5874</v>
      </c>
      <c r="BV249" s="1" t="s">
        <v>3002</v>
      </c>
      <c r="BW249" s="1" t="s">
        <v>1986</v>
      </c>
      <c r="BX249" s="1" t="s">
        <v>3311</v>
      </c>
      <c r="BY249" s="1" t="s">
        <v>3000</v>
      </c>
      <c r="CB249" s="1" t="s">
        <v>3292</v>
      </c>
      <c r="CC249" s="1" t="s">
        <v>3291</v>
      </c>
      <c r="CD249" s="1" t="s">
        <v>3055</v>
      </c>
      <c r="CO249" s="1" t="s">
        <v>2996</v>
      </c>
      <c r="CP249" s="1" t="s">
        <v>5883</v>
      </c>
      <c r="CW249" s="1" t="s">
        <v>5882</v>
      </c>
      <c r="CX249" s="1" t="s">
        <v>5881</v>
      </c>
      <c r="CY249" s="1" t="s">
        <v>5711</v>
      </c>
      <c r="CZ249" s="1" t="s">
        <v>5824</v>
      </c>
    </row>
    <row r="250" spans="1:104" x14ac:dyDescent="0.2">
      <c r="A250" s="1">
        <f t="shared" si="21"/>
        <v>1040357.54</v>
      </c>
      <c r="C250" s="1" t="str">
        <f t="shared" si="22"/>
        <v>GD</v>
      </c>
      <c r="D250" s="2" t="str">
        <f t="shared" si="23"/>
        <v>GD</v>
      </c>
      <c r="F250" s="1" t="str">
        <f>IF(_xlfn.SINGLE('~10 Other Crossings'!TypeCL)="WC","",_xlfn.CONCAT(UPPER(_xlfn.SINGLE(Description)),IF(ISBLANK(_xlfn.SINGLE(CrossingIdentifierDescription)),""," ["&amp;_xlfn.SINGLE(CrossingIdentifierDescription)&amp;"]")," (",_xlfn.SINGLE(PXID),")"))</f>
        <v>FORTISBC U/G PIPE 60 GAS DIST [GAS DISTRIBUTION] (P3628.1)</v>
      </c>
      <c r="G2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0" s="1" t="s">
        <v>5880</v>
      </c>
      <c r="N250" s="1">
        <v>1040357.54</v>
      </c>
      <c r="O250" s="1" t="s">
        <v>3028</v>
      </c>
      <c r="P250" s="1" t="s">
        <v>5879</v>
      </c>
      <c r="Q250" s="1" t="s">
        <v>5878</v>
      </c>
      <c r="R250" s="1" t="s">
        <v>3025</v>
      </c>
      <c r="S250" s="1" t="s">
        <v>3024</v>
      </c>
      <c r="T250" s="1" t="s">
        <v>3098</v>
      </c>
      <c r="U250" s="1" t="s">
        <v>3022</v>
      </c>
      <c r="V250" s="1" t="s">
        <v>4992</v>
      </c>
      <c r="W250" s="1" t="s">
        <v>4525</v>
      </c>
      <c r="X250" s="1" t="s">
        <v>4524</v>
      </c>
      <c r="Y250" s="1">
        <v>43592.71297453704</v>
      </c>
      <c r="Z250" s="1">
        <v>44645</v>
      </c>
      <c r="AA250" s="1">
        <v>401768</v>
      </c>
      <c r="AB250" s="1">
        <v>44655.881226851852</v>
      </c>
      <c r="AC250" s="1" t="s">
        <v>5877</v>
      </c>
      <c r="AD250" s="1" t="s">
        <v>3018</v>
      </c>
      <c r="AE250" s="1">
        <v>3628</v>
      </c>
      <c r="AF250" s="1">
        <v>1</v>
      </c>
      <c r="AG250" s="1" t="s">
        <v>4522</v>
      </c>
      <c r="AH250" s="1" t="s">
        <v>3091</v>
      </c>
      <c r="AI250" s="1" t="s">
        <v>3092</v>
      </c>
      <c r="AJ250" s="1" t="s">
        <v>3091</v>
      </c>
      <c r="AK250" s="1" t="s">
        <v>3015</v>
      </c>
      <c r="AL250" s="1" t="s">
        <v>3014</v>
      </c>
      <c r="AM250" s="1" t="s">
        <v>4521</v>
      </c>
      <c r="AN250" s="1" t="s">
        <v>3012</v>
      </c>
      <c r="AQ250" s="1" t="s">
        <v>4520</v>
      </c>
      <c r="AR250" s="1">
        <v>60</v>
      </c>
      <c r="AS250" s="1" t="s">
        <v>3011</v>
      </c>
      <c r="AT250" s="1" t="s">
        <v>3011</v>
      </c>
      <c r="AX250" s="1" t="s">
        <v>5876</v>
      </c>
      <c r="AY250" s="1" t="s">
        <v>3000</v>
      </c>
      <c r="AZ250" s="1" t="s">
        <v>4282</v>
      </c>
      <c r="BA250" s="1">
        <v>614942.8721558</v>
      </c>
      <c r="BB250" s="1">
        <v>5470646.6636019498</v>
      </c>
      <c r="BC250" s="1">
        <v>10</v>
      </c>
      <c r="BG250" s="1">
        <v>42263</v>
      </c>
      <c r="BN250" s="1" t="s">
        <v>3009</v>
      </c>
      <c r="BO250" s="1" t="s">
        <v>4849</v>
      </c>
      <c r="BP250" s="1" t="s">
        <v>4848</v>
      </c>
      <c r="BQ250" s="1" t="s">
        <v>5740</v>
      </c>
      <c r="BR250" s="1" t="s">
        <v>3005</v>
      </c>
      <c r="BS250" s="1" t="s">
        <v>5875</v>
      </c>
      <c r="BT250" s="1" t="s">
        <v>5874</v>
      </c>
      <c r="BV250" s="1" t="s">
        <v>3002</v>
      </c>
      <c r="BW250" s="1" t="s">
        <v>1505</v>
      </c>
      <c r="BX250" s="1" t="s">
        <v>3001</v>
      </c>
      <c r="BY250" s="1" t="s">
        <v>3000</v>
      </c>
      <c r="CB250" s="1" t="s">
        <v>2999</v>
      </c>
      <c r="CC250" s="1" t="s">
        <v>2998</v>
      </c>
      <c r="CD250" s="1" t="s">
        <v>2997</v>
      </c>
      <c r="CO250" s="1" t="s">
        <v>2996</v>
      </c>
      <c r="CP250" s="1" t="s">
        <v>5873</v>
      </c>
      <c r="CX250" s="1" t="s">
        <v>5872</v>
      </c>
      <c r="CY250" s="1" t="s">
        <v>5711</v>
      </c>
      <c r="CZ250" s="1" t="s">
        <v>5871</v>
      </c>
    </row>
    <row r="251" spans="1:104" x14ac:dyDescent="0.2">
      <c r="A251" s="1">
        <f t="shared" si="21"/>
        <v>1040359.55</v>
      </c>
      <c r="C251" s="1" t="str">
        <f t="shared" si="22"/>
        <v>UE</v>
      </c>
      <c r="D251" s="2" t="str">
        <f t="shared" si="23"/>
        <v>UE</v>
      </c>
      <c r="F251" s="1" t="str">
        <f>IF(_xlfn.SINGLE('~10 Other Crossings'!TypeCL)="WC","",_xlfn.CONCAT(UPPER(_xlfn.SINGLE(Description)),IF(ISBLANK(_xlfn.SINGLE(CrossingIdentifierDescription)),""," ["&amp;_xlfn.SINGLE(CrossingIdentifierDescription)&amp;"]")," (",_xlfn.SINGLE(PXID),")"))</f>
        <v>BC HYDRO U/G DISTRIBUTION [DISTRIBUTION] (U4159.1)</v>
      </c>
      <c r="G2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51" s="1" t="s">
        <v>5870</v>
      </c>
      <c r="N251" s="1">
        <v>1040359.55</v>
      </c>
      <c r="O251" s="1" t="s">
        <v>3028</v>
      </c>
      <c r="P251" s="1" t="s">
        <v>5869</v>
      </c>
      <c r="Q251" s="1" t="s">
        <v>5868</v>
      </c>
      <c r="R251" s="1" t="s">
        <v>3025</v>
      </c>
      <c r="S251" s="1" t="s">
        <v>3024</v>
      </c>
      <c r="T251" s="1" t="s">
        <v>3098</v>
      </c>
      <c r="U251" s="1" t="s">
        <v>3064</v>
      </c>
      <c r="V251" s="1" t="s">
        <v>4880</v>
      </c>
      <c r="W251" s="1" t="s">
        <v>3095</v>
      </c>
      <c r="Y251" s="1">
        <v>43592.71297453704</v>
      </c>
      <c r="Z251" s="1">
        <v>44645</v>
      </c>
      <c r="AA251" s="1">
        <v>401768</v>
      </c>
      <c r="AB251" s="1">
        <v>44648.866053240738</v>
      </c>
      <c r="AC251" s="1" t="s">
        <v>5867</v>
      </c>
      <c r="AD251" s="1" t="s">
        <v>3061</v>
      </c>
      <c r="AE251" s="1">
        <v>4159</v>
      </c>
      <c r="AF251" s="1">
        <v>1</v>
      </c>
      <c r="AG251" s="1" t="s">
        <v>3093</v>
      </c>
      <c r="AH251" s="1" t="s">
        <v>3091</v>
      </c>
      <c r="AI251" s="1" t="s">
        <v>3092</v>
      </c>
      <c r="AJ251" s="1" t="s">
        <v>3091</v>
      </c>
      <c r="AK251" s="1" t="s">
        <v>3015</v>
      </c>
      <c r="AL251" s="1" t="s">
        <v>3014</v>
      </c>
      <c r="AM251" s="1" t="s">
        <v>3059</v>
      </c>
      <c r="AN251" s="1" t="s">
        <v>3012</v>
      </c>
      <c r="AR251" s="1">
        <v>3</v>
      </c>
      <c r="AS251" s="1" t="s">
        <v>3011</v>
      </c>
      <c r="AT251" s="1" t="s">
        <v>3011</v>
      </c>
      <c r="AX251" s="1" t="s">
        <v>5866</v>
      </c>
      <c r="AY251" s="1" t="s">
        <v>3000</v>
      </c>
      <c r="AZ251" s="1" t="s">
        <v>4282</v>
      </c>
      <c r="BA251" s="1">
        <v>614940.99090026005</v>
      </c>
      <c r="BB251" s="1">
        <v>5470645.9438253297</v>
      </c>
      <c r="BC251" s="1">
        <v>10</v>
      </c>
      <c r="BD251" s="1" t="s">
        <v>3087</v>
      </c>
      <c r="BE251" s="1">
        <v>1042.8599999999999</v>
      </c>
      <c r="BG251" s="1">
        <v>42263</v>
      </c>
      <c r="BN251" s="1" t="s">
        <v>3009</v>
      </c>
      <c r="BO251" s="1" t="s">
        <v>4849</v>
      </c>
      <c r="BP251" s="1" t="s">
        <v>4848</v>
      </c>
      <c r="BQ251" s="1" t="s">
        <v>5740</v>
      </c>
      <c r="BR251" s="1" t="s">
        <v>3005</v>
      </c>
      <c r="BS251" s="1" t="s">
        <v>5857</v>
      </c>
      <c r="BT251" s="1" t="s">
        <v>5856</v>
      </c>
      <c r="BV251" s="1" t="s">
        <v>3002</v>
      </c>
      <c r="BW251" s="1" t="s">
        <v>1973</v>
      </c>
      <c r="BX251" s="1" t="s">
        <v>3058</v>
      </c>
      <c r="BY251" s="1" t="s">
        <v>3000</v>
      </c>
      <c r="CB251" s="1" t="s">
        <v>3057</v>
      </c>
      <c r="CC251" s="1" t="s">
        <v>3056</v>
      </c>
      <c r="CD251" s="1" t="s">
        <v>3055</v>
      </c>
      <c r="CO251" s="1" t="s">
        <v>2996</v>
      </c>
      <c r="CP251" s="1" t="s">
        <v>5865</v>
      </c>
      <c r="CW251" s="1" t="s">
        <v>5864</v>
      </c>
      <c r="CX251" s="1" t="s">
        <v>5863</v>
      </c>
      <c r="CY251" s="1" t="s">
        <v>5711</v>
      </c>
      <c r="CZ251" s="1" t="s">
        <v>5810</v>
      </c>
    </row>
    <row r="252" spans="1:104" x14ac:dyDescent="0.2">
      <c r="A252" s="1">
        <f t="shared" ref="A252:A311" si="24">IF(OR(AND(ISNUMBER(_xlfn.SINGLE(Measure)),_xlfn.SINGLE(Measure)&gt;0),ISNUMBER(SEARCH("+",_xlfn.SINGLE(Measure)))),IF(NOT(ISNUMBER(_xlfn.SINGLE(Measure))),1000*LEFT(_xlfn.SINGLE(Measure),SEARCH("+",_xlfn.SINGLE(Measure))-1)+MID(_xlfn.SINGLE(Measure),SEARCH("+",_xlfn.SINGLE(Measure))+1,3)+RIGHT(_xlfn.SINGLE(Measure),3),_xlfn.SINGLE(Measure)),"")</f>
        <v>1040374.69</v>
      </c>
      <c r="C252" s="1" t="str">
        <f t="shared" ref="C252:C311" si="25">TypeCL</f>
        <v>UC</v>
      </c>
      <c r="D252" s="2" t="str">
        <f t="shared" si="23"/>
        <v>UC</v>
      </c>
      <c r="F252" s="1" t="str">
        <f>IF(_xlfn.SINGLE('~10 Other Crossings'!TypeCL)="WC","",_xlfn.CONCAT(UPPER(_xlfn.SINGLE(Description)),IF(ISBLANK(_xlfn.SINGLE(CrossingIdentifierDescription)),""," ["&amp;_xlfn.SINGLE(CrossingIdentifierDescription)&amp;"]")," (",_xlfn.SINGLE(PXID),")"))</f>
        <v>TELUS U/G COMMUNICATIONS CABLE (U4161.1)</v>
      </c>
      <c r="G2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252" s="1" t="s">
        <v>5862</v>
      </c>
      <c r="N252" s="1">
        <v>1040374.69</v>
      </c>
      <c r="O252" s="1" t="s">
        <v>3028</v>
      </c>
      <c r="P252" s="1" t="s">
        <v>5861</v>
      </c>
      <c r="Q252" s="1" t="s">
        <v>5860</v>
      </c>
      <c r="R252" s="1" t="s">
        <v>3025</v>
      </c>
      <c r="S252" s="1" t="s">
        <v>3024</v>
      </c>
      <c r="T252" s="1" t="s">
        <v>3098</v>
      </c>
      <c r="U252" s="1" t="s">
        <v>3826</v>
      </c>
      <c r="V252" s="1" t="s">
        <v>3825</v>
      </c>
      <c r="W252" s="1" t="s">
        <v>3107</v>
      </c>
      <c r="Y252" s="1">
        <v>43768.853854166664</v>
      </c>
      <c r="Z252" s="1">
        <v>44645</v>
      </c>
      <c r="AA252" s="1">
        <v>401768</v>
      </c>
      <c r="AB252" s="1">
        <v>44648.866053240738</v>
      </c>
      <c r="AC252" s="1" t="s">
        <v>5859</v>
      </c>
      <c r="AD252" s="1" t="s">
        <v>3061</v>
      </c>
      <c r="AE252" s="1">
        <v>4161</v>
      </c>
      <c r="AF252" s="1">
        <v>1</v>
      </c>
      <c r="AH252" s="1" t="s">
        <v>3091</v>
      </c>
      <c r="AI252" s="1" t="s">
        <v>3092</v>
      </c>
      <c r="AJ252" s="1" t="s">
        <v>3091</v>
      </c>
      <c r="AK252" s="1" t="s">
        <v>3015</v>
      </c>
      <c r="AL252" s="1" t="s">
        <v>3014</v>
      </c>
      <c r="AM252" s="1" t="s">
        <v>3823</v>
      </c>
      <c r="AN252" s="1" t="s">
        <v>3012</v>
      </c>
      <c r="AS252" s="1" t="s">
        <v>3011</v>
      </c>
      <c r="AT252" s="1" t="s">
        <v>3011</v>
      </c>
      <c r="AX252" s="1" t="s">
        <v>5858</v>
      </c>
      <c r="AY252" s="1" t="s">
        <v>3000</v>
      </c>
      <c r="AZ252" s="1" t="s">
        <v>4282</v>
      </c>
      <c r="BA252" s="1">
        <v>614926.85254420002</v>
      </c>
      <c r="BB252" s="1">
        <v>5470640.53451607</v>
      </c>
      <c r="BC252" s="1">
        <v>10</v>
      </c>
      <c r="BD252" s="1" t="s">
        <v>3087</v>
      </c>
      <c r="BE252" s="1">
        <v>1042.8800000000001</v>
      </c>
      <c r="BG252" s="1">
        <v>43446</v>
      </c>
      <c r="BN252" s="1" t="s">
        <v>3009</v>
      </c>
      <c r="BO252" s="1" t="s">
        <v>4849</v>
      </c>
      <c r="BP252" s="1" t="s">
        <v>4848</v>
      </c>
      <c r="BQ252" s="1" t="s">
        <v>5740</v>
      </c>
      <c r="BR252" s="1" t="s">
        <v>3005</v>
      </c>
      <c r="BS252" s="1" t="s">
        <v>5857</v>
      </c>
      <c r="BT252" s="1" t="s">
        <v>5856</v>
      </c>
      <c r="BV252" s="1" t="s">
        <v>3002</v>
      </c>
      <c r="BW252" s="1" t="s">
        <v>1973</v>
      </c>
      <c r="BX252" s="1" t="s">
        <v>3058</v>
      </c>
      <c r="BY252" s="1" t="s">
        <v>3000</v>
      </c>
      <c r="CB252" s="1" t="s">
        <v>3057</v>
      </c>
      <c r="CC252" s="1" t="s">
        <v>3056</v>
      </c>
      <c r="CD252" s="1" t="s">
        <v>3055</v>
      </c>
      <c r="CO252" s="1" t="s">
        <v>2996</v>
      </c>
      <c r="CP252" s="1" t="s">
        <v>5855</v>
      </c>
      <c r="CW252" s="1" t="s">
        <v>5854</v>
      </c>
      <c r="CX252" s="1" t="s">
        <v>5853</v>
      </c>
      <c r="CY252" s="1" t="s">
        <v>5711</v>
      </c>
      <c r="CZ252" s="1" t="s">
        <v>5801</v>
      </c>
    </row>
    <row r="253" spans="1:104" x14ac:dyDescent="0.2">
      <c r="A253" s="1">
        <f t="shared" si="24"/>
        <v>1040462.55</v>
      </c>
      <c r="C253" s="1" t="str">
        <f t="shared" si="25"/>
        <v>GD</v>
      </c>
      <c r="D253" s="2" t="str">
        <f t="shared" ref="D253:D312" si="26">C253</f>
        <v>GD</v>
      </c>
      <c r="F253" s="1" t="str">
        <f>IF(_xlfn.SINGLE('~10 Other Crossings'!TypeCL)="WC","",_xlfn.CONCAT(UPPER(_xlfn.SINGLE(Description)),IF(ISBLANK(_xlfn.SINGLE(CrossingIdentifierDescription)),""," ["&amp;_xlfn.SINGLE(CrossingIdentifierDescription)&amp;"]")," (",_xlfn.SINGLE(PXID),")"))</f>
        <v>FORTISBC U/G PIPE 60 GAS DIST [GAS DISTRIBUTION] (P3581.1)</v>
      </c>
      <c r="G2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3" s="1" t="s">
        <v>5852</v>
      </c>
      <c r="N253" s="1">
        <v>1040462.55</v>
      </c>
      <c r="O253" s="1" t="s">
        <v>3028</v>
      </c>
      <c r="P253" s="1" t="s">
        <v>5839</v>
      </c>
      <c r="Q253" s="1" t="s">
        <v>5838</v>
      </c>
      <c r="R253" s="1" t="s">
        <v>3025</v>
      </c>
      <c r="S253" s="1" t="s">
        <v>3024</v>
      </c>
      <c r="T253" s="1" t="s">
        <v>3098</v>
      </c>
      <c r="U253" s="1" t="s">
        <v>3022</v>
      </c>
      <c r="V253" s="1" t="s">
        <v>4992</v>
      </c>
      <c r="W253" s="1" t="s">
        <v>4525</v>
      </c>
      <c r="Y253" s="1">
        <v>43592.71297453704</v>
      </c>
      <c r="Z253" s="1">
        <v>44645</v>
      </c>
      <c r="AA253" s="1">
        <v>401768</v>
      </c>
      <c r="AB253" s="1">
        <v>44655.881226851852</v>
      </c>
      <c r="AC253" s="1" t="s">
        <v>5851</v>
      </c>
      <c r="AD253" s="1" t="s">
        <v>3018</v>
      </c>
      <c r="AE253" s="1">
        <v>3581</v>
      </c>
      <c r="AF253" s="1">
        <v>1</v>
      </c>
      <c r="AG253" s="1" t="s">
        <v>4522</v>
      </c>
      <c r="AH253" s="1" t="s">
        <v>3091</v>
      </c>
      <c r="AI253" s="1" t="s">
        <v>3016</v>
      </c>
      <c r="AJ253" s="1" t="s">
        <v>3091</v>
      </c>
      <c r="AK253" s="1" t="s">
        <v>3015</v>
      </c>
      <c r="AL253" s="1" t="s">
        <v>3014</v>
      </c>
      <c r="AM253" s="1" t="s">
        <v>4521</v>
      </c>
      <c r="AN253" s="1" t="s">
        <v>3012</v>
      </c>
      <c r="AR253" s="1">
        <v>60</v>
      </c>
      <c r="AS253" s="1" t="s">
        <v>3011</v>
      </c>
      <c r="AT253" s="1" t="s">
        <v>3011</v>
      </c>
      <c r="AX253" s="1" t="s">
        <v>5850</v>
      </c>
      <c r="AY253" s="1" t="s">
        <v>3000</v>
      </c>
      <c r="AZ253" s="1" t="s">
        <v>4282</v>
      </c>
      <c r="BA253" s="1">
        <v>614844.79662732</v>
      </c>
      <c r="BB253" s="1">
        <v>5470609.1404343201</v>
      </c>
      <c r="BC253" s="1">
        <v>10</v>
      </c>
      <c r="BD253" s="1" t="s">
        <v>3087</v>
      </c>
      <c r="BE253" s="1">
        <v>1042.98</v>
      </c>
      <c r="BG253" s="1">
        <v>42260</v>
      </c>
      <c r="BN253" s="1" t="s">
        <v>3009</v>
      </c>
      <c r="BO253" s="1" t="s">
        <v>4849</v>
      </c>
      <c r="BP253" s="1" t="s">
        <v>4848</v>
      </c>
      <c r="BQ253" s="1" t="s">
        <v>5740</v>
      </c>
      <c r="BR253" s="1" t="s">
        <v>3005</v>
      </c>
      <c r="BS253" s="1" t="s">
        <v>5818</v>
      </c>
      <c r="BT253" s="1" t="s">
        <v>5817</v>
      </c>
      <c r="BV253" s="1" t="s">
        <v>3002</v>
      </c>
      <c r="BW253" s="1" t="s">
        <v>1505</v>
      </c>
      <c r="BX253" s="1" t="s">
        <v>3001</v>
      </c>
      <c r="BY253" s="1" t="s">
        <v>3000</v>
      </c>
      <c r="CB253" s="1" t="s">
        <v>2999</v>
      </c>
      <c r="CC253" s="1" t="s">
        <v>2998</v>
      </c>
      <c r="CD253" s="1" t="s">
        <v>2997</v>
      </c>
      <c r="CO253" s="1" t="s">
        <v>2996</v>
      </c>
      <c r="CP253" s="1" t="s">
        <v>5849</v>
      </c>
      <c r="CW253" s="1" t="s">
        <v>5834</v>
      </c>
      <c r="CX253" s="1" t="s">
        <v>5833</v>
      </c>
      <c r="CY253" s="1" t="s">
        <v>5711</v>
      </c>
      <c r="CZ253" s="1" t="s">
        <v>5795</v>
      </c>
    </row>
    <row r="254" spans="1:104" x14ac:dyDescent="0.2">
      <c r="A254" s="1">
        <f t="shared" si="24"/>
        <v>1040472.28</v>
      </c>
      <c r="C254" s="1" t="str">
        <f t="shared" si="25"/>
        <v>RD</v>
      </c>
      <c r="D254" s="2" t="str">
        <f t="shared" si="26"/>
        <v>RD</v>
      </c>
      <c r="F254" s="1" t="str">
        <f>IF(_xlfn.SINGLE('~10 Other Crossings'!TypeCL)="WC","",_xlfn.CONCAT(UPPER(_xlfn.SINGLE(Description)),IF(ISBLANK(_xlfn.SINGLE(CrossingIdentifierDescription)),""," ["&amp;_xlfn.SINGLE(CrossingIdentifierDescription)&amp;"]")," (",_xlfn.SINGLE(PXID),")"))</f>
        <v>RIVERVIEW DRIVE (T4099.2)</v>
      </c>
      <c r="G2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54" s="1" t="s">
        <v>5848</v>
      </c>
      <c r="N254" s="1">
        <v>1040472.28</v>
      </c>
      <c r="O254" s="1" t="s">
        <v>3028</v>
      </c>
      <c r="P254" s="1" t="s">
        <v>5847</v>
      </c>
      <c r="Q254" s="1" t="s">
        <v>5846</v>
      </c>
      <c r="R254" s="1" t="s">
        <v>3025</v>
      </c>
      <c r="S254" s="1" t="s">
        <v>3024</v>
      </c>
      <c r="T254" s="1" t="s">
        <v>3098</v>
      </c>
      <c r="U254" s="1" t="s">
        <v>3045</v>
      </c>
      <c r="V254" s="1" t="s">
        <v>5845</v>
      </c>
      <c r="W254" s="1" t="s">
        <v>5821</v>
      </c>
      <c r="Y254" s="1">
        <v>42683.761111111111</v>
      </c>
      <c r="Z254" s="1">
        <v>44645</v>
      </c>
      <c r="AA254" s="1">
        <v>401768</v>
      </c>
      <c r="AB254" s="1">
        <v>44648.866030092591</v>
      </c>
      <c r="AC254" s="1" t="s">
        <v>5844</v>
      </c>
      <c r="AD254" s="1" t="s">
        <v>3046</v>
      </c>
      <c r="AE254" s="1">
        <v>4099</v>
      </c>
      <c r="AF254" s="1">
        <v>2</v>
      </c>
      <c r="AH254" s="1" t="s">
        <v>3091</v>
      </c>
      <c r="AI254" s="1" t="s">
        <v>3016</v>
      </c>
      <c r="AJ254" s="1" t="s">
        <v>3091</v>
      </c>
      <c r="AK254" s="1" t="s">
        <v>3044</v>
      </c>
      <c r="AL254" s="1" t="s">
        <v>3014</v>
      </c>
      <c r="AM254" s="1" t="s">
        <v>737</v>
      </c>
      <c r="AX254" s="1" t="s">
        <v>5843</v>
      </c>
      <c r="AY254" s="1" t="s">
        <v>3000</v>
      </c>
      <c r="AZ254" s="1" t="s">
        <v>4282</v>
      </c>
      <c r="BA254" s="1">
        <v>614835.66711001995</v>
      </c>
      <c r="BB254" s="1">
        <v>5470605.77363283</v>
      </c>
      <c r="BC254" s="1">
        <v>10</v>
      </c>
      <c r="BD254" s="1" t="s">
        <v>3087</v>
      </c>
      <c r="BE254" s="1">
        <v>1042.97</v>
      </c>
      <c r="BG254" s="1">
        <v>42260</v>
      </c>
      <c r="BN254" s="1" t="s">
        <v>3009</v>
      </c>
      <c r="BO254" s="1" t="s">
        <v>4849</v>
      </c>
      <c r="BP254" s="1" t="s">
        <v>4848</v>
      </c>
      <c r="BQ254" s="1" t="s">
        <v>5740</v>
      </c>
      <c r="BR254" s="1" t="s">
        <v>3005</v>
      </c>
      <c r="BS254" s="1" t="s">
        <v>5818</v>
      </c>
      <c r="BT254" s="1" t="s">
        <v>5817</v>
      </c>
      <c r="BV254" s="1" t="s">
        <v>3002</v>
      </c>
      <c r="BW254" s="1" t="s">
        <v>4647</v>
      </c>
      <c r="BX254" s="1" t="s">
        <v>3311</v>
      </c>
      <c r="BY254" s="1" t="s">
        <v>3000</v>
      </c>
      <c r="CB254" s="1" t="s">
        <v>3292</v>
      </c>
      <c r="CC254" s="1" t="s">
        <v>3291</v>
      </c>
      <c r="CD254" s="1" t="s">
        <v>3055</v>
      </c>
      <c r="CO254" s="1" t="s">
        <v>3070</v>
      </c>
      <c r="CP254" s="1" t="s">
        <v>5842</v>
      </c>
      <c r="CW254" s="1" t="s">
        <v>5815</v>
      </c>
      <c r="CX254" s="1" t="s">
        <v>5841</v>
      </c>
      <c r="CY254" s="1" t="s">
        <v>5711</v>
      </c>
      <c r="CZ254" s="1" t="s">
        <v>5781</v>
      </c>
    </row>
    <row r="255" spans="1:104" x14ac:dyDescent="0.2">
      <c r="A255" s="1">
        <f t="shared" si="24"/>
        <v>1040478.52</v>
      </c>
      <c r="C255" s="1" t="str">
        <f t="shared" si="25"/>
        <v>GD</v>
      </c>
      <c r="D255" s="2" t="str">
        <f t="shared" si="26"/>
        <v>GD</v>
      </c>
      <c r="F255" s="1" t="str">
        <f>IF(_xlfn.SINGLE('~10 Other Crossings'!TypeCL)="WC","",_xlfn.CONCAT(UPPER(_xlfn.SINGLE(Description)),IF(ISBLANK(_xlfn.SINGLE(CrossingIdentifierDescription)),""," ["&amp;_xlfn.SINGLE(CrossingIdentifierDescription)&amp;"]")," (",_xlfn.SINGLE(PXID),")"))</f>
        <v>FORTISBC U/G PIPE 60 GAS DIST [GAS DISTRIBUTION] (P3582.1)</v>
      </c>
      <c r="G2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5" s="1" t="s">
        <v>5840</v>
      </c>
      <c r="N255" s="1">
        <v>1040478.52</v>
      </c>
      <c r="O255" s="1" t="s">
        <v>3028</v>
      </c>
      <c r="P255" s="1" t="s">
        <v>5839</v>
      </c>
      <c r="Q255" s="1" t="s">
        <v>5838</v>
      </c>
      <c r="R255" s="1" t="s">
        <v>3025</v>
      </c>
      <c r="S255" s="1" t="s">
        <v>3024</v>
      </c>
      <c r="T255" s="1" t="s">
        <v>3098</v>
      </c>
      <c r="U255" s="1" t="s">
        <v>3022</v>
      </c>
      <c r="V255" s="1" t="s">
        <v>4992</v>
      </c>
      <c r="W255" s="1" t="s">
        <v>4525</v>
      </c>
      <c r="Y255" s="1">
        <v>43592.71297453704</v>
      </c>
      <c r="Z255" s="1">
        <v>44645</v>
      </c>
      <c r="AA255" s="1">
        <v>401768</v>
      </c>
      <c r="AB255" s="1">
        <v>44655.881226851852</v>
      </c>
      <c r="AC255" s="1" t="s">
        <v>5837</v>
      </c>
      <c r="AD255" s="1" t="s">
        <v>3018</v>
      </c>
      <c r="AE255" s="1">
        <v>3582</v>
      </c>
      <c r="AF255" s="1">
        <v>1</v>
      </c>
      <c r="AG255" s="1" t="s">
        <v>4522</v>
      </c>
      <c r="AH255" s="1" t="s">
        <v>3091</v>
      </c>
      <c r="AI255" s="1" t="s">
        <v>3016</v>
      </c>
      <c r="AJ255" s="1" t="s">
        <v>3091</v>
      </c>
      <c r="AK255" s="1" t="s">
        <v>3015</v>
      </c>
      <c r="AL255" s="1" t="s">
        <v>3014</v>
      </c>
      <c r="AM255" s="1" t="s">
        <v>4521</v>
      </c>
      <c r="AN255" s="1" t="s">
        <v>3012</v>
      </c>
      <c r="AR255" s="1">
        <v>60</v>
      </c>
      <c r="AS255" s="1" t="s">
        <v>3011</v>
      </c>
      <c r="AT255" s="1" t="s">
        <v>3011</v>
      </c>
      <c r="AX255" s="1" t="s">
        <v>5836</v>
      </c>
      <c r="AY255" s="1" t="s">
        <v>3000</v>
      </c>
      <c r="AZ255" s="1" t="s">
        <v>4282</v>
      </c>
      <c r="BA255" s="1">
        <v>614829.88079981995</v>
      </c>
      <c r="BB255" s="1">
        <v>5470603.4337089397</v>
      </c>
      <c r="BC255" s="1">
        <v>10</v>
      </c>
      <c r="BD255" s="1" t="s">
        <v>3087</v>
      </c>
      <c r="BE255" s="1">
        <v>1043</v>
      </c>
      <c r="BG255" s="1">
        <v>42262</v>
      </c>
      <c r="BN255" s="1" t="s">
        <v>3009</v>
      </c>
      <c r="BO255" s="1" t="s">
        <v>4849</v>
      </c>
      <c r="BP255" s="1" t="s">
        <v>4848</v>
      </c>
      <c r="BQ255" s="1" t="s">
        <v>5740</v>
      </c>
      <c r="BR255" s="1" t="s">
        <v>3005</v>
      </c>
      <c r="BS255" s="1" t="s">
        <v>5818</v>
      </c>
      <c r="BT255" s="1" t="s">
        <v>5817</v>
      </c>
      <c r="BV255" s="1" t="s">
        <v>3002</v>
      </c>
      <c r="BW255" s="1" t="s">
        <v>1505</v>
      </c>
      <c r="BX255" s="1" t="s">
        <v>3001</v>
      </c>
      <c r="BY255" s="1" t="s">
        <v>3000</v>
      </c>
      <c r="CB255" s="1" t="s">
        <v>2999</v>
      </c>
      <c r="CC255" s="1" t="s">
        <v>2998</v>
      </c>
      <c r="CD255" s="1" t="s">
        <v>2997</v>
      </c>
      <c r="CO255" s="1" t="s">
        <v>2996</v>
      </c>
      <c r="CP255" s="1" t="s">
        <v>5835</v>
      </c>
      <c r="CW255" s="1" t="s">
        <v>5834</v>
      </c>
      <c r="CX255" s="1" t="s">
        <v>5833</v>
      </c>
      <c r="CY255" s="1" t="s">
        <v>5711</v>
      </c>
      <c r="CZ255" s="1" t="s">
        <v>5767</v>
      </c>
    </row>
    <row r="256" spans="1:104" x14ac:dyDescent="0.2">
      <c r="A256" s="1">
        <f t="shared" si="24"/>
        <v>1040512.6</v>
      </c>
      <c r="C256" s="1" t="str">
        <f t="shared" si="25"/>
        <v>OL</v>
      </c>
      <c r="D256" s="2" t="str">
        <f t="shared" si="26"/>
        <v>OL</v>
      </c>
      <c r="F256" s="1" t="str">
        <f>IF(_xlfn.SINGLE('~10 Other Crossings'!TypeCL)="WC","",_xlfn.CONCAT(UPPER(_xlfn.SINGLE(Description)),IF(ISBLANK(_xlfn.SINGLE(CrossingIdentifierDescription)),""," ["&amp;_xlfn.SINGLE(CrossingIdentifierDescription)&amp;"]")," (",_xlfn.SINGLE(PXID),")"))</f>
        <v>TRANS MOUNTAIN PIPELINE CO. LTD. BURIED PIPE [CRUDE OIL PIPELINE] (P3583.2)</v>
      </c>
      <c r="G2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56" s="1" t="s">
        <v>5832</v>
      </c>
      <c r="N256" s="1">
        <v>1040512.6</v>
      </c>
      <c r="O256" s="1" t="s">
        <v>3028</v>
      </c>
      <c r="P256" s="1" t="s">
        <v>5831</v>
      </c>
      <c r="Q256" s="1" t="s">
        <v>5830</v>
      </c>
      <c r="R256" s="1" t="s">
        <v>3025</v>
      </c>
      <c r="S256" s="1" t="s">
        <v>3024</v>
      </c>
      <c r="T256" s="1" t="s">
        <v>3098</v>
      </c>
      <c r="U256" s="1" t="s">
        <v>3022</v>
      </c>
      <c r="V256" s="1" t="s">
        <v>3624</v>
      </c>
      <c r="W256" s="1" t="s">
        <v>3020</v>
      </c>
      <c r="Y256" s="1">
        <v>43990.596851851849</v>
      </c>
      <c r="Z256" s="1">
        <v>44645</v>
      </c>
      <c r="AA256" s="1">
        <v>401768</v>
      </c>
      <c r="AB256" s="1">
        <v>44655.881238425929</v>
      </c>
      <c r="AC256" s="1" t="s">
        <v>5829</v>
      </c>
      <c r="AD256" s="1" t="s">
        <v>3018</v>
      </c>
      <c r="AE256" s="1">
        <v>3583</v>
      </c>
      <c r="AF256" s="1">
        <v>2</v>
      </c>
      <c r="AG256" s="1" t="s">
        <v>3622</v>
      </c>
      <c r="AH256" s="1" t="s">
        <v>3091</v>
      </c>
      <c r="AI256" s="1" t="s">
        <v>3016</v>
      </c>
      <c r="AJ256" s="1" t="s">
        <v>3091</v>
      </c>
      <c r="AK256" s="1" t="s">
        <v>3015</v>
      </c>
      <c r="AL256" s="1" t="s">
        <v>3014</v>
      </c>
      <c r="AM256" s="1" t="s">
        <v>3013</v>
      </c>
      <c r="AN256" s="1" t="s">
        <v>3012</v>
      </c>
      <c r="AS256" s="1" t="s">
        <v>3011</v>
      </c>
      <c r="AT256" s="1" t="s">
        <v>3011</v>
      </c>
      <c r="AX256" s="1" t="s">
        <v>5828</v>
      </c>
      <c r="AY256" s="1" t="s">
        <v>3000</v>
      </c>
      <c r="AZ256" s="1" t="s">
        <v>4282</v>
      </c>
      <c r="BA256" s="1">
        <v>614798.03996484994</v>
      </c>
      <c r="BB256" s="1">
        <v>5470591.2899689795</v>
      </c>
      <c r="BC256" s="1">
        <v>10</v>
      </c>
      <c r="BD256" s="1" t="s">
        <v>3087</v>
      </c>
      <c r="BE256" s="1">
        <v>1043.02</v>
      </c>
      <c r="BG256" s="1">
        <v>42262</v>
      </c>
      <c r="BN256" s="1" t="s">
        <v>3009</v>
      </c>
      <c r="BO256" s="1" t="s">
        <v>4849</v>
      </c>
      <c r="BP256" s="1" t="s">
        <v>4848</v>
      </c>
      <c r="BQ256" s="1" t="s">
        <v>5740</v>
      </c>
      <c r="BR256" s="1" t="s">
        <v>3005</v>
      </c>
      <c r="BS256" s="1" t="s">
        <v>5818</v>
      </c>
      <c r="BT256" s="1" t="s">
        <v>5817</v>
      </c>
      <c r="BV256" s="1" t="s">
        <v>3002</v>
      </c>
      <c r="BW256" s="1" t="s">
        <v>1505</v>
      </c>
      <c r="BX256" s="1" t="s">
        <v>3001</v>
      </c>
      <c r="BY256" s="1" t="s">
        <v>3000</v>
      </c>
      <c r="CB256" s="1" t="s">
        <v>2999</v>
      </c>
      <c r="CC256" s="1" t="s">
        <v>2998</v>
      </c>
      <c r="CD256" s="1" t="s">
        <v>2997</v>
      </c>
      <c r="CO256" s="1" t="s">
        <v>2996</v>
      </c>
      <c r="CP256" s="1" t="s">
        <v>5827</v>
      </c>
      <c r="CW256" s="1" t="s">
        <v>5826</v>
      </c>
      <c r="CX256" s="1" t="s">
        <v>5825</v>
      </c>
      <c r="CY256" s="1" t="s">
        <v>5711</v>
      </c>
      <c r="CZ256" s="1" t="s">
        <v>5757</v>
      </c>
    </row>
    <row r="257" spans="1:104" x14ac:dyDescent="0.2">
      <c r="A257" s="1">
        <f t="shared" si="24"/>
        <v>1040660.53</v>
      </c>
      <c r="C257" s="1" t="str">
        <f t="shared" si="25"/>
        <v>RD</v>
      </c>
      <c r="D257" s="2" t="str">
        <f t="shared" si="26"/>
        <v>RD</v>
      </c>
      <c r="F257" s="1" t="str">
        <f>IF(_xlfn.SINGLE('~10 Other Crossings'!TypeCL)="WC","",_xlfn.CONCAT(UPPER(_xlfn.SINGLE(Description)),IF(ISBLANK(_xlfn.SINGLE(CrossingIdentifierDescription)),""," ["&amp;_xlfn.SINGLE(CrossingIdentifierDescription)&amp;"]")," (",_xlfn.SINGLE(PXID),")"))</f>
        <v>ROAD (T4102.2)</v>
      </c>
      <c r="G2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01-13283-M002-XW0325501</v>
      </c>
      <c r="M257" s="1" t="s">
        <v>5824</v>
      </c>
      <c r="N257" s="1">
        <v>1040660.53</v>
      </c>
      <c r="O257" s="1" t="s">
        <v>3028</v>
      </c>
      <c r="P257" s="1" t="s">
        <v>5823</v>
      </c>
      <c r="Q257" s="1" t="s">
        <v>5822</v>
      </c>
      <c r="R257" s="1" t="s">
        <v>3025</v>
      </c>
      <c r="S257" s="1" t="s">
        <v>3024</v>
      </c>
      <c r="T257" s="1" t="s">
        <v>3098</v>
      </c>
      <c r="U257" s="1" t="s">
        <v>3045</v>
      </c>
      <c r="V257" s="1" t="s">
        <v>3045</v>
      </c>
      <c r="W257" s="1" t="s">
        <v>5821</v>
      </c>
      <c r="Y257" s="1">
        <v>42683.762349537035</v>
      </c>
      <c r="Z257" s="1">
        <v>44645</v>
      </c>
      <c r="AA257" s="1">
        <v>401768</v>
      </c>
      <c r="AB257" s="1">
        <v>44648.866030092591</v>
      </c>
      <c r="AC257" s="1" t="s">
        <v>5820</v>
      </c>
      <c r="AD257" s="1" t="s">
        <v>3046</v>
      </c>
      <c r="AE257" s="1">
        <v>4102</v>
      </c>
      <c r="AF257" s="1">
        <v>2</v>
      </c>
      <c r="AH257" s="1" t="s">
        <v>3091</v>
      </c>
      <c r="AI257" s="1" t="s">
        <v>3016</v>
      </c>
      <c r="AJ257" s="1" t="s">
        <v>3091</v>
      </c>
      <c r="AK257" s="1" t="s">
        <v>3044</v>
      </c>
      <c r="AL257" s="1" t="s">
        <v>3014</v>
      </c>
      <c r="AM257" s="1" t="s">
        <v>737</v>
      </c>
      <c r="AX257" s="1" t="s">
        <v>5819</v>
      </c>
      <c r="AY257" s="1" t="s">
        <v>3088</v>
      </c>
      <c r="AZ257" s="1" t="s">
        <v>4282</v>
      </c>
      <c r="BA257" s="1">
        <v>614702.64719795005</v>
      </c>
      <c r="BB257" s="1">
        <v>5470481.4880305501</v>
      </c>
      <c r="BC257" s="1">
        <v>10</v>
      </c>
      <c r="BD257" s="1" t="s">
        <v>3087</v>
      </c>
      <c r="BE257" s="1">
        <v>1043.1500000000001</v>
      </c>
      <c r="BG257" s="1">
        <v>42260</v>
      </c>
      <c r="BN257" s="1" t="s">
        <v>3009</v>
      </c>
      <c r="BO257" s="1" t="s">
        <v>4849</v>
      </c>
      <c r="BP257" s="1" t="s">
        <v>4848</v>
      </c>
      <c r="BQ257" s="1" t="s">
        <v>5740</v>
      </c>
      <c r="BR257" s="1" t="s">
        <v>3005</v>
      </c>
      <c r="BS257" s="1" t="s">
        <v>5818</v>
      </c>
      <c r="BT257" s="1" t="s">
        <v>5817</v>
      </c>
      <c r="BV257" s="1" t="s">
        <v>3002</v>
      </c>
      <c r="BX257" s="1" t="s">
        <v>5813</v>
      </c>
      <c r="BY257" s="1" t="s">
        <v>3000</v>
      </c>
      <c r="CB257" s="1" t="s">
        <v>5812</v>
      </c>
      <c r="CC257" s="1" t="s">
        <v>5811</v>
      </c>
      <c r="CD257" s="1" t="s">
        <v>3040</v>
      </c>
      <c r="CO257" s="1" t="s">
        <v>3070</v>
      </c>
      <c r="CP257" s="1" t="s">
        <v>5816</v>
      </c>
      <c r="CW257" s="1" t="s">
        <v>5815</v>
      </c>
      <c r="CX257" s="1" t="s">
        <v>5814</v>
      </c>
      <c r="CY257" s="1" t="s">
        <v>5711</v>
      </c>
      <c r="CZ257" s="1" t="s">
        <v>5748</v>
      </c>
    </row>
    <row r="258" spans="1:104" x14ac:dyDescent="0.2">
      <c r="A258" s="1">
        <f t="shared" si="24"/>
        <v>1040829</v>
      </c>
      <c r="C258" s="1" t="str">
        <f t="shared" si="25"/>
        <v>OE</v>
      </c>
      <c r="D258" s="2" t="str">
        <f t="shared" si="26"/>
        <v>OE</v>
      </c>
      <c r="F258" s="1" t="str">
        <f>IF(_xlfn.SINGLE('~10 Other Crossings'!TypeCL)="WC","",_xlfn.CONCAT(UPPER(_xlfn.SINGLE(Description)),IF(ISBLANK(_xlfn.SINGLE(CrossingIdentifierDescription)),""," ["&amp;_xlfn.SINGLE(CrossingIdentifierDescription)&amp;"]")," (",_xlfn.SINGLE(PXID),")"))</f>
        <v>BC HYDRO O/H DISTRIBUTION [DISTRIBUTION] (U4166.1)</v>
      </c>
      <c r="G2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01-13283-M002-XH0325801 - Goalposts Required</v>
      </c>
      <c r="M258" s="1" t="s">
        <v>5810</v>
      </c>
      <c r="N258" s="1" t="s">
        <v>5809</v>
      </c>
      <c r="O258" s="1" t="s">
        <v>3028</v>
      </c>
      <c r="P258" s="1" t="s">
        <v>5808</v>
      </c>
      <c r="Q258" s="1" t="s">
        <v>5807</v>
      </c>
      <c r="R258" s="1" t="s">
        <v>3025</v>
      </c>
      <c r="S258" s="1" t="s">
        <v>3024</v>
      </c>
      <c r="T258" s="1" t="s">
        <v>5744</v>
      </c>
      <c r="U258" s="1" t="s">
        <v>3097</v>
      </c>
      <c r="V258" s="1" t="s">
        <v>3096</v>
      </c>
      <c r="W258" s="1" t="s">
        <v>3095</v>
      </c>
      <c r="Y258" s="1">
        <v>44664.618067129632</v>
      </c>
      <c r="Z258" s="1">
        <v>44664.379074074073</v>
      </c>
      <c r="AA258" s="1">
        <v>401768</v>
      </c>
      <c r="AB258" s="1">
        <v>44664.701597222222</v>
      </c>
      <c r="AC258" s="1" t="s">
        <v>5806</v>
      </c>
      <c r="AD258" s="1" t="s">
        <v>3061</v>
      </c>
      <c r="AE258" s="1">
        <v>4166</v>
      </c>
      <c r="AF258" s="1">
        <v>1</v>
      </c>
      <c r="AG258" s="1" t="s">
        <v>3093</v>
      </c>
      <c r="AH258" s="1" t="s">
        <v>3091</v>
      </c>
      <c r="AI258" s="1" t="s">
        <v>3092</v>
      </c>
      <c r="AJ258" s="1" t="s">
        <v>3091</v>
      </c>
      <c r="AK258" s="1" t="s">
        <v>3015</v>
      </c>
      <c r="AL258" s="1" t="s">
        <v>3014</v>
      </c>
      <c r="AM258" s="1" t="s">
        <v>3090</v>
      </c>
      <c r="AS258" s="1" t="s">
        <v>3011</v>
      </c>
      <c r="AT258" s="1" t="s">
        <v>1022</v>
      </c>
      <c r="AX258" s="1" t="s">
        <v>5805</v>
      </c>
      <c r="AY258" s="1" t="s">
        <v>3088</v>
      </c>
      <c r="AZ258" s="1" t="s">
        <v>4282</v>
      </c>
      <c r="BA258" s="1">
        <v>614593.23576207005</v>
      </c>
      <c r="BB258" s="1">
        <v>5470354.9521113299</v>
      </c>
      <c r="BC258" s="1">
        <v>10</v>
      </c>
      <c r="BD258" s="1" t="s">
        <v>3087</v>
      </c>
      <c r="BE258" s="1">
        <v>1043.4000000000001</v>
      </c>
      <c r="BG258" s="1">
        <v>42311</v>
      </c>
      <c r="BN258" s="1" t="s">
        <v>3009</v>
      </c>
      <c r="BO258" s="1" t="s">
        <v>4849</v>
      </c>
      <c r="BP258" s="1" t="s">
        <v>4848</v>
      </c>
      <c r="BQ258" s="1" t="s">
        <v>5740</v>
      </c>
      <c r="BR258" s="1" t="s">
        <v>3228</v>
      </c>
      <c r="BV258" s="1" t="s">
        <v>3002</v>
      </c>
      <c r="BX258" s="1" t="s">
        <v>5761</v>
      </c>
      <c r="BY258" s="1" t="s">
        <v>3000</v>
      </c>
      <c r="CB258" s="1" t="s">
        <v>5738</v>
      </c>
      <c r="CC258" s="1" t="s">
        <v>5737</v>
      </c>
      <c r="CD258" s="1" t="s">
        <v>3040</v>
      </c>
      <c r="CO258" s="1" t="s">
        <v>2996</v>
      </c>
      <c r="CP258" s="1" t="s">
        <v>5804</v>
      </c>
      <c r="CW258" s="1" t="s">
        <v>5803</v>
      </c>
      <c r="CX258" s="1" t="s">
        <v>5802</v>
      </c>
      <c r="CY258" s="1" t="s">
        <v>5711</v>
      </c>
      <c r="CZ258" s="1" t="s">
        <v>5726</v>
      </c>
    </row>
    <row r="259" spans="1:104" x14ac:dyDescent="0.2">
      <c r="A259" s="1">
        <f t="shared" si="24"/>
        <v>1040832</v>
      </c>
      <c r="C259" s="1" t="str">
        <f t="shared" si="25"/>
        <v>ST</v>
      </c>
      <c r="D259" s="2" t="str">
        <f t="shared" si="26"/>
        <v>ST</v>
      </c>
      <c r="F259" s="1" t="str">
        <f>IF(_xlfn.SINGLE('~10 Other Crossings'!TypeCL)="WC","",_xlfn.CONCAT(UPPER(_xlfn.SINGLE(Description)),IF(ISBLANK(_xlfn.SINGLE(CrossingIdentifierDescription)),""," ["&amp;_xlfn.SINGLE(CrossingIdentifierDescription)&amp;"]")," (",_xlfn.SINGLE(PXID),")"))</f>
        <v>TOWN OF HOPE BURIED STORM SEWER LINE (P5802.0)</v>
      </c>
      <c r="G2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59" s="1" t="s">
        <v>5801</v>
      </c>
      <c r="N259" s="1" t="s">
        <v>5800</v>
      </c>
      <c r="O259" s="1" t="s">
        <v>3028</v>
      </c>
      <c r="P259" s="1" t="s">
        <v>5755</v>
      </c>
      <c r="Q259" s="1" t="s">
        <v>5754</v>
      </c>
      <c r="R259" s="1" t="s">
        <v>3024</v>
      </c>
      <c r="S259" s="1" t="s">
        <v>3024</v>
      </c>
      <c r="T259" s="1" t="s">
        <v>5744</v>
      </c>
      <c r="U259" s="1" t="s">
        <v>3022</v>
      </c>
      <c r="V259" s="1" t="s">
        <v>4971</v>
      </c>
      <c r="W259" s="1" t="s">
        <v>4970</v>
      </c>
      <c r="Y259" s="1">
        <v>44664.618067129632</v>
      </c>
      <c r="Z259" s="1">
        <v>44664.379074074073</v>
      </c>
      <c r="AA259" s="1">
        <v>401768</v>
      </c>
      <c r="AB259" s="1">
        <v>44664.701597222222</v>
      </c>
      <c r="AC259" s="1" t="s">
        <v>5799</v>
      </c>
      <c r="AD259" s="1" t="s">
        <v>3018</v>
      </c>
      <c r="AE259" s="1">
        <v>5802</v>
      </c>
      <c r="AF259" s="1">
        <v>0</v>
      </c>
      <c r="AI259" s="1" t="s">
        <v>3092</v>
      </c>
      <c r="AK259" s="1" t="s">
        <v>3015</v>
      </c>
      <c r="AL259" s="1" t="s">
        <v>3014</v>
      </c>
      <c r="AM259" s="1" t="s">
        <v>3406</v>
      </c>
      <c r="AT259" s="1" t="s">
        <v>3011</v>
      </c>
      <c r="AX259" s="1" t="s">
        <v>5798</v>
      </c>
      <c r="AY259" s="1" t="s">
        <v>3088</v>
      </c>
      <c r="AZ259" s="1" t="s">
        <v>4282</v>
      </c>
      <c r="BA259" s="1">
        <v>614591.45118384995</v>
      </c>
      <c r="BB259" s="1">
        <v>5470352.5789393904</v>
      </c>
      <c r="BC259" s="1">
        <v>10</v>
      </c>
      <c r="BN259" s="1" t="s">
        <v>3009</v>
      </c>
      <c r="BO259" s="1" t="s">
        <v>4849</v>
      </c>
      <c r="BP259" s="1" t="s">
        <v>4848</v>
      </c>
      <c r="BQ259" s="1" t="s">
        <v>5740</v>
      </c>
      <c r="BR259" s="1" t="s">
        <v>3228</v>
      </c>
      <c r="BV259" s="1" t="s">
        <v>3002</v>
      </c>
      <c r="BX259" s="1" t="s">
        <v>5739</v>
      </c>
      <c r="BY259" s="1" t="s">
        <v>3000</v>
      </c>
      <c r="CB259" s="1" t="s">
        <v>5738</v>
      </c>
      <c r="CC259" s="1" t="s">
        <v>5737</v>
      </c>
      <c r="CD259" s="1" t="s">
        <v>3040</v>
      </c>
      <c r="CO259" s="1" t="s">
        <v>2996</v>
      </c>
      <c r="CP259" s="1" t="s">
        <v>5797</v>
      </c>
      <c r="CX259" s="1" t="s">
        <v>5796</v>
      </c>
      <c r="CZ259" s="1" t="s">
        <v>5717</v>
      </c>
    </row>
    <row r="260" spans="1:104" x14ac:dyDescent="0.2">
      <c r="A260" s="1">
        <f t="shared" si="24"/>
        <v>1040835</v>
      </c>
      <c r="C260" s="1" t="str">
        <f t="shared" si="25"/>
        <v>RD</v>
      </c>
      <c r="D260" s="2" t="str">
        <f t="shared" si="26"/>
        <v>RD</v>
      </c>
      <c r="F260" s="1" t="str">
        <f>IF(_xlfn.SINGLE('~10 Other Crossings'!TypeCL)="WC","",_xlfn.CONCAT(UPPER(_xlfn.SINGLE(Description)),IF(ISBLANK(_xlfn.SINGLE(CrossingIdentifierDescription)),""," ["&amp;_xlfn.SINGLE(CrossingIdentifierDescription)&amp;"]")," (",_xlfn.SINGLE(PXID),")"))</f>
        <v>OLD HOPE PRINCETON WAY [LKI Segment: 1300] (T4103.1)</v>
      </c>
      <c r="G2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0" s="1" t="s">
        <v>5795</v>
      </c>
      <c r="N260" s="1" t="s">
        <v>5794</v>
      </c>
      <c r="O260" s="1" t="s">
        <v>3028</v>
      </c>
      <c r="P260" s="1" t="s">
        <v>5793</v>
      </c>
      <c r="Q260" s="1" t="s">
        <v>5792</v>
      </c>
      <c r="R260" s="1" t="s">
        <v>3025</v>
      </c>
      <c r="S260" s="1" t="s">
        <v>3024</v>
      </c>
      <c r="T260" s="1" t="s">
        <v>5744</v>
      </c>
      <c r="U260" s="1" t="s">
        <v>5791</v>
      </c>
      <c r="V260" s="1" t="s">
        <v>5791</v>
      </c>
      <c r="W260" s="1" t="s">
        <v>3127</v>
      </c>
      <c r="Y260" s="1">
        <v>44664.618067129632</v>
      </c>
      <c r="Z260" s="1">
        <v>44664.379074074073</v>
      </c>
      <c r="AA260" s="1">
        <v>401768</v>
      </c>
      <c r="AB260" s="1">
        <v>44664.701597222222</v>
      </c>
      <c r="AC260" s="1" t="s">
        <v>5790</v>
      </c>
      <c r="AD260" s="1" t="s">
        <v>3046</v>
      </c>
      <c r="AE260" s="1">
        <v>4103</v>
      </c>
      <c r="AF260" s="1">
        <v>1</v>
      </c>
      <c r="AG260" s="1" t="s">
        <v>5789</v>
      </c>
      <c r="AH260" s="1" t="s">
        <v>3138</v>
      </c>
      <c r="AI260" s="1" t="s">
        <v>3092</v>
      </c>
      <c r="AJ260" s="1" t="s">
        <v>3091</v>
      </c>
      <c r="AK260" s="1" t="s">
        <v>3044</v>
      </c>
      <c r="AL260" s="1" t="s">
        <v>3014</v>
      </c>
      <c r="AM260" s="1" t="s">
        <v>737</v>
      </c>
      <c r="AP260" s="1">
        <v>59</v>
      </c>
      <c r="AX260" s="1" t="s">
        <v>5788</v>
      </c>
      <c r="AY260" s="1" t="s">
        <v>3088</v>
      </c>
      <c r="AZ260" s="1" t="s">
        <v>4282</v>
      </c>
      <c r="BA260" s="1">
        <v>614589.77371703996</v>
      </c>
      <c r="BB260" s="1">
        <v>5470350.34813911</v>
      </c>
      <c r="BC260" s="1">
        <v>10</v>
      </c>
      <c r="BD260" s="1" t="s">
        <v>3087</v>
      </c>
      <c r="BE260" s="1">
        <v>1043.4100000000001</v>
      </c>
      <c r="BG260" s="1">
        <v>41888</v>
      </c>
      <c r="BN260" s="1" t="s">
        <v>3009</v>
      </c>
      <c r="BO260" s="1" t="s">
        <v>4849</v>
      </c>
      <c r="BP260" s="1" t="s">
        <v>4848</v>
      </c>
      <c r="BQ260" s="1" t="s">
        <v>5740</v>
      </c>
      <c r="BR260" s="1" t="s">
        <v>3228</v>
      </c>
      <c r="BV260" s="1" t="s">
        <v>3002</v>
      </c>
      <c r="BX260" s="1" t="s">
        <v>5739</v>
      </c>
      <c r="BY260" s="1" t="s">
        <v>3088</v>
      </c>
      <c r="CB260" s="1" t="s">
        <v>5738</v>
      </c>
      <c r="CC260" s="1" t="s">
        <v>5737</v>
      </c>
      <c r="CD260" s="1" t="s">
        <v>3040</v>
      </c>
      <c r="CO260" s="1" t="s">
        <v>3122</v>
      </c>
      <c r="CP260" s="1" t="s">
        <v>5787</v>
      </c>
      <c r="CY260" s="1" t="s">
        <v>5711</v>
      </c>
      <c r="CZ260" s="1" t="s">
        <v>5710</v>
      </c>
    </row>
    <row r="261" spans="1:104" x14ac:dyDescent="0.2">
      <c r="A261" s="1">
        <f t="shared" si="24"/>
        <v>1040841</v>
      </c>
      <c r="C261" s="1" t="str">
        <f t="shared" si="25"/>
        <v>ST</v>
      </c>
      <c r="D261" s="2" t="str">
        <f t="shared" si="26"/>
        <v>ST</v>
      </c>
      <c r="F261" s="1" t="str">
        <f>IF(_xlfn.SINGLE('~10 Other Crossings'!TypeCL)="WC","",_xlfn.CONCAT(UPPER(_xlfn.SINGLE(Description)),IF(ISBLANK(_xlfn.SINGLE(CrossingIdentifierDescription)),""," ["&amp;_xlfn.SINGLE(CrossingIdentifierDescription)&amp;"]")," (",_xlfn.SINGLE(PXID),")"))</f>
        <v>TOWN OF HOPE BURIED STORM SEWER LINE (P7607.0)</v>
      </c>
      <c r="G2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1" s="1" t="s">
        <v>5786</v>
      </c>
      <c r="N261" s="1" t="s">
        <v>5785</v>
      </c>
      <c r="O261" s="1" t="s">
        <v>3028</v>
      </c>
      <c r="P261" s="1" t="s">
        <v>4382</v>
      </c>
      <c r="Q261" s="1" t="s">
        <v>5772</v>
      </c>
      <c r="R261" s="1" t="s">
        <v>3024</v>
      </c>
      <c r="S261" s="1" t="s">
        <v>3024</v>
      </c>
      <c r="T261" s="1" t="s">
        <v>5744</v>
      </c>
      <c r="U261" s="1" t="s">
        <v>3022</v>
      </c>
      <c r="V261" s="1" t="s">
        <v>4971</v>
      </c>
      <c r="W261" s="1" t="s">
        <v>4970</v>
      </c>
      <c r="Y261" s="1">
        <v>44664.618067129632</v>
      </c>
      <c r="Z261" s="1">
        <v>44664.379074074073</v>
      </c>
      <c r="AA261" s="1">
        <v>401768</v>
      </c>
      <c r="AB261" s="1">
        <v>44664.701597222222</v>
      </c>
      <c r="AC261" s="1" t="s">
        <v>5784</v>
      </c>
      <c r="AD261" s="1" t="s">
        <v>3018</v>
      </c>
      <c r="AE261" s="1">
        <v>7607</v>
      </c>
      <c r="AF261" s="1">
        <v>0</v>
      </c>
      <c r="AI261" s="1" t="s">
        <v>3092</v>
      </c>
      <c r="AK261" s="1" t="s">
        <v>3015</v>
      </c>
      <c r="AL261" s="1" t="s">
        <v>3014</v>
      </c>
      <c r="AM261" s="1" t="s">
        <v>3406</v>
      </c>
      <c r="AN261" s="1" t="s">
        <v>5741</v>
      </c>
      <c r="AT261" s="1" t="s">
        <v>3011</v>
      </c>
      <c r="AY261" s="1" t="s">
        <v>3088</v>
      </c>
      <c r="BA261" s="1">
        <v>614586.17834133003</v>
      </c>
      <c r="BB261" s="1">
        <v>5470345.5668846201</v>
      </c>
      <c r="BC261" s="1">
        <v>10</v>
      </c>
      <c r="BN261" s="1" t="s">
        <v>3009</v>
      </c>
      <c r="BO261" s="1" t="s">
        <v>4849</v>
      </c>
      <c r="BP261" s="1" t="s">
        <v>4848</v>
      </c>
      <c r="BQ261" s="1" t="s">
        <v>5740</v>
      </c>
      <c r="BR261" s="1" t="s">
        <v>3228</v>
      </c>
      <c r="BU261" s="1">
        <v>1.7989999999999999</v>
      </c>
      <c r="BV261" s="1" t="s">
        <v>3002</v>
      </c>
      <c r="CB261" s="1" t="s">
        <v>5738</v>
      </c>
      <c r="CD261" s="1" t="s">
        <v>3040</v>
      </c>
      <c r="CO261" s="1" t="s">
        <v>2996</v>
      </c>
      <c r="CP261" s="1" t="s">
        <v>5783</v>
      </c>
      <c r="CX261" s="1" t="s">
        <v>5782</v>
      </c>
      <c r="CZ261" s="1" t="s">
        <v>5703</v>
      </c>
    </row>
    <row r="262" spans="1:104" x14ac:dyDescent="0.2">
      <c r="A262" s="1">
        <f t="shared" si="24"/>
        <v>1040847</v>
      </c>
      <c r="C262" s="1" t="str">
        <f t="shared" si="25"/>
        <v>GD</v>
      </c>
      <c r="D262" s="2" t="str">
        <f t="shared" si="26"/>
        <v>GD</v>
      </c>
      <c r="F262" s="1" t="str">
        <f>IF(_xlfn.SINGLE('~10 Other Crossings'!TypeCL)="WC","",_xlfn.CONCAT(UPPER(_xlfn.SINGLE(Description)),IF(ISBLANK(_xlfn.SINGLE(CrossingIdentifierDescription)),""," ["&amp;_xlfn.SINGLE(CrossingIdentifierDescription)&amp;"]")," (",_xlfn.SINGLE(PXID),")"))</f>
        <v>FORTISBC U/G PIPE 60 GAS DIST [GAS DISTRIBUTION] (P4009.0)</v>
      </c>
      <c r="G2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2" s="1" t="s">
        <v>5781</v>
      </c>
      <c r="N262" s="1" t="s">
        <v>5780</v>
      </c>
      <c r="O262" s="1" t="s">
        <v>3028</v>
      </c>
      <c r="P262" s="1" t="s">
        <v>5779</v>
      </c>
      <c r="Q262" s="1" t="s">
        <v>5778</v>
      </c>
      <c r="R262" s="1" t="s">
        <v>3025</v>
      </c>
      <c r="S262" s="1" t="s">
        <v>3024</v>
      </c>
      <c r="T262" s="1" t="s">
        <v>5744</v>
      </c>
      <c r="U262" s="1" t="s">
        <v>3022</v>
      </c>
      <c r="V262" s="1" t="s">
        <v>4992</v>
      </c>
      <c r="W262" s="1" t="s">
        <v>4525</v>
      </c>
      <c r="X262" s="1" t="s">
        <v>4524</v>
      </c>
      <c r="Y262" s="1">
        <v>44664.618067129632</v>
      </c>
      <c r="Z262" s="1">
        <v>44664.379074074073</v>
      </c>
      <c r="AA262" s="1">
        <v>401768</v>
      </c>
      <c r="AB262" s="1">
        <v>44664.701597222222</v>
      </c>
      <c r="AC262" s="1" t="s">
        <v>5777</v>
      </c>
      <c r="AD262" s="1" t="s">
        <v>3018</v>
      </c>
      <c r="AE262" s="1">
        <v>4009</v>
      </c>
      <c r="AF262" s="1">
        <v>0</v>
      </c>
      <c r="AG262" s="1" t="s">
        <v>4522</v>
      </c>
      <c r="AI262" s="1" t="s">
        <v>3092</v>
      </c>
      <c r="AK262" s="1" t="s">
        <v>3015</v>
      </c>
      <c r="AL262" s="1" t="s">
        <v>3014</v>
      </c>
      <c r="AM262" s="1" t="s">
        <v>4521</v>
      </c>
      <c r="AN262" s="1" t="s">
        <v>3012</v>
      </c>
      <c r="AQ262" s="1" t="s">
        <v>3406</v>
      </c>
      <c r="AR262" s="1">
        <v>60</v>
      </c>
      <c r="AS262" s="1" t="s">
        <v>3011</v>
      </c>
      <c r="AT262" s="1" t="s">
        <v>3011</v>
      </c>
      <c r="AY262" s="1" t="s">
        <v>3088</v>
      </c>
      <c r="AZ262" s="1" t="s">
        <v>4282</v>
      </c>
      <c r="BA262" s="1">
        <v>614582.63100517995</v>
      </c>
      <c r="BB262" s="1">
        <v>5470340.8494738499</v>
      </c>
      <c r="BC262" s="1">
        <v>10</v>
      </c>
      <c r="BN262" s="1" t="s">
        <v>3009</v>
      </c>
      <c r="BO262" s="1" t="s">
        <v>4849</v>
      </c>
      <c r="BP262" s="1" t="s">
        <v>4848</v>
      </c>
      <c r="BQ262" s="1" t="s">
        <v>5740</v>
      </c>
      <c r="BR262" s="1" t="s">
        <v>3228</v>
      </c>
      <c r="BV262" s="1" t="s">
        <v>3002</v>
      </c>
      <c r="BX262" s="1" t="s">
        <v>5739</v>
      </c>
      <c r="BY262" s="1" t="s">
        <v>3000</v>
      </c>
      <c r="CB262" s="1" t="s">
        <v>5738</v>
      </c>
      <c r="CC262" s="1" t="s">
        <v>5737</v>
      </c>
      <c r="CD262" s="1" t="s">
        <v>3040</v>
      </c>
      <c r="CO262" s="1" t="s">
        <v>2996</v>
      </c>
      <c r="CP262" s="1" t="s">
        <v>5776</v>
      </c>
      <c r="CR262" s="1" t="s">
        <v>3011</v>
      </c>
      <c r="CX262" s="1" t="s">
        <v>5775</v>
      </c>
      <c r="CY262" s="1" t="s">
        <v>5711</v>
      </c>
      <c r="CZ262" s="1" t="s">
        <v>5694</v>
      </c>
    </row>
    <row r="263" spans="1:104" x14ac:dyDescent="0.2">
      <c r="A263" s="1">
        <f t="shared" si="24"/>
        <v>1040850</v>
      </c>
      <c r="C263" s="1" t="str">
        <f t="shared" si="25"/>
        <v>SA</v>
      </c>
      <c r="D263" s="2" t="str">
        <f t="shared" si="26"/>
        <v>SA</v>
      </c>
      <c r="F263" s="1" t="str">
        <f>IF(_xlfn.SINGLE('~10 Other Crossings'!TypeCL)="WC","",_xlfn.CONCAT(UPPER(_xlfn.SINGLE(Description)),IF(ISBLANK(_xlfn.SINGLE(CrossingIdentifierDescription)),""," ["&amp;_xlfn.SINGLE(CrossingIdentifierDescription)&amp;"]")," (",_xlfn.SINGLE(PXID),")"))</f>
        <v>TOWN OF HOPE BURIED SANITARY SEWER LINE (P7608.0)</v>
      </c>
      <c r="G2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3" s="1" t="s">
        <v>5774</v>
      </c>
      <c r="N263" s="1" t="s">
        <v>5773</v>
      </c>
      <c r="O263" s="1" t="s">
        <v>3028</v>
      </c>
      <c r="P263" s="1" t="s">
        <v>4382</v>
      </c>
      <c r="Q263" s="1" t="s">
        <v>5772</v>
      </c>
      <c r="R263" s="1" t="s">
        <v>3024</v>
      </c>
      <c r="S263" s="1" t="s">
        <v>3024</v>
      </c>
      <c r="T263" s="1" t="s">
        <v>5744</v>
      </c>
      <c r="U263" s="1" t="s">
        <v>3022</v>
      </c>
      <c r="V263" s="1" t="s">
        <v>5771</v>
      </c>
      <c r="W263" s="1" t="s">
        <v>4970</v>
      </c>
      <c r="Y263" s="1">
        <v>44664.618067129632</v>
      </c>
      <c r="Z263" s="1">
        <v>44664.379074074073</v>
      </c>
      <c r="AA263" s="1">
        <v>401768</v>
      </c>
      <c r="AB263" s="1">
        <v>44664.701597222222</v>
      </c>
      <c r="AC263" s="1" t="s">
        <v>5770</v>
      </c>
      <c r="AD263" s="1" t="s">
        <v>3018</v>
      </c>
      <c r="AE263" s="1">
        <v>7608</v>
      </c>
      <c r="AF263" s="1">
        <v>0</v>
      </c>
      <c r="AI263" s="1" t="s">
        <v>3092</v>
      </c>
      <c r="AK263" s="1" t="s">
        <v>3015</v>
      </c>
      <c r="AL263" s="1" t="s">
        <v>3014</v>
      </c>
      <c r="AM263" s="1" t="s">
        <v>4559</v>
      </c>
      <c r="AN263" s="1" t="s">
        <v>4643</v>
      </c>
      <c r="AT263" s="1" t="s">
        <v>3011</v>
      </c>
      <c r="AY263" s="1" t="s">
        <v>3088</v>
      </c>
      <c r="BA263" s="1">
        <v>614580.54620658001</v>
      </c>
      <c r="BB263" s="1">
        <v>5470338.0771049503</v>
      </c>
      <c r="BC263" s="1">
        <v>10</v>
      </c>
      <c r="BN263" s="1" t="s">
        <v>3009</v>
      </c>
      <c r="BO263" s="1" t="s">
        <v>4849</v>
      </c>
      <c r="BP263" s="1" t="s">
        <v>4848</v>
      </c>
      <c r="BQ263" s="1" t="s">
        <v>5740</v>
      </c>
      <c r="BR263" s="1" t="s">
        <v>3228</v>
      </c>
      <c r="BU263" s="1">
        <v>2.0179999999999998</v>
      </c>
      <c r="BV263" s="1" t="s">
        <v>3002</v>
      </c>
      <c r="CB263" s="1" t="s">
        <v>5738</v>
      </c>
      <c r="CD263" s="1" t="s">
        <v>3040</v>
      </c>
      <c r="CO263" s="1" t="s">
        <v>2996</v>
      </c>
      <c r="CP263" s="1" t="s">
        <v>5769</v>
      </c>
      <c r="CX263" s="1" t="s">
        <v>5768</v>
      </c>
      <c r="CZ263" s="1" t="s">
        <v>5687</v>
      </c>
    </row>
    <row r="264" spans="1:104" x14ac:dyDescent="0.2">
      <c r="A264" s="1">
        <f t="shared" si="24"/>
        <v>1040851</v>
      </c>
      <c r="C264" s="1" t="str">
        <f t="shared" si="25"/>
        <v>OC</v>
      </c>
      <c r="D264" s="2" t="str">
        <f t="shared" si="26"/>
        <v>OC</v>
      </c>
      <c r="F264" s="1" t="str">
        <f>IF(_xlfn.SINGLE('~10 Other Crossings'!TypeCL)="WC","",_xlfn.CONCAT(UPPER(_xlfn.SINGLE(Description)),IF(ISBLANK(_xlfn.SINGLE(CrossingIdentifierDescription)),""," ["&amp;_xlfn.SINGLE(CrossingIdentifierDescription)&amp;"]")," (",_xlfn.SINGLE(PXID),")"))</f>
        <v>TELUS O/H COMMUNICATIONS CABLE [O/H COMMUNICATIONS CABLE] (U4167.1)</v>
      </c>
      <c r="G2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01-13283-M002-XH0325801 - Goalposts Required</v>
      </c>
      <c r="M264" s="1" t="s">
        <v>5767</v>
      </c>
      <c r="N264" s="1" t="s">
        <v>5766</v>
      </c>
      <c r="O264" s="1" t="s">
        <v>3028</v>
      </c>
      <c r="P264" s="1" t="s">
        <v>5765</v>
      </c>
      <c r="Q264" s="1" t="s">
        <v>5764</v>
      </c>
      <c r="R264" s="1" t="s">
        <v>3025</v>
      </c>
      <c r="S264" s="1" t="s">
        <v>3024</v>
      </c>
      <c r="T264" s="1" t="s">
        <v>5744</v>
      </c>
      <c r="U264" s="1" t="s">
        <v>3109</v>
      </c>
      <c r="V264" s="1" t="s">
        <v>3108</v>
      </c>
      <c r="W264" s="1" t="s">
        <v>3107</v>
      </c>
      <c r="Y264" s="1">
        <v>44664.618067129632</v>
      </c>
      <c r="Z264" s="1">
        <v>44664.379074074073</v>
      </c>
      <c r="AA264" s="1">
        <v>401768</v>
      </c>
      <c r="AB264" s="1">
        <v>44664.701597222222</v>
      </c>
      <c r="AC264" s="1" t="s">
        <v>5763</v>
      </c>
      <c r="AD264" s="1" t="s">
        <v>3061</v>
      </c>
      <c r="AE264" s="1">
        <v>4167</v>
      </c>
      <c r="AF264" s="1">
        <v>1</v>
      </c>
      <c r="AG264" s="1" t="s">
        <v>3105</v>
      </c>
      <c r="AH264" s="1" t="s">
        <v>3091</v>
      </c>
      <c r="AI264" s="1" t="s">
        <v>3092</v>
      </c>
      <c r="AJ264" s="1" t="s">
        <v>3091</v>
      </c>
      <c r="AK264" s="1" t="s">
        <v>3015</v>
      </c>
      <c r="AL264" s="1" t="s">
        <v>3014</v>
      </c>
      <c r="AM264" s="1" t="s">
        <v>3104</v>
      </c>
      <c r="AS264" s="1" t="s">
        <v>3011</v>
      </c>
      <c r="AT264" s="1" t="s">
        <v>1022</v>
      </c>
      <c r="AX264" s="1" t="s">
        <v>5762</v>
      </c>
      <c r="AY264" s="1" t="s">
        <v>3088</v>
      </c>
      <c r="AZ264" s="1" t="s">
        <v>4282</v>
      </c>
      <c r="BA264" s="1">
        <v>614579.91519332002</v>
      </c>
      <c r="BB264" s="1">
        <v>5470337.23791546</v>
      </c>
      <c r="BC264" s="1">
        <v>10</v>
      </c>
      <c r="BD264" s="1" t="s">
        <v>3087</v>
      </c>
      <c r="BE264" s="1">
        <v>1043.42</v>
      </c>
      <c r="BG264" s="1">
        <v>41900</v>
      </c>
      <c r="BN264" s="1" t="s">
        <v>3009</v>
      </c>
      <c r="BO264" s="1" t="s">
        <v>4849</v>
      </c>
      <c r="BP264" s="1" t="s">
        <v>4848</v>
      </c>
      <c r="BQ264" s="1" t="s">
        <v>5740</v>
      </c>
      <c r="BR264" s="1" t="s">
        <v>3228</v>
      </c>
      <c r="BV264" s="1" t="s">
        <v>3002</v>
      </c>
      <c r="BX264" s="1" t="s">
        <v>5761</v>
      </c>
      <c r="BY264" s="1" t="s">
        <v>3000</v>
      </c>
      <c r="CB264" s="1" t="s">
        <v>5738</v>
      </c>
      <c r="CC264" s="1" t="s">
        <v>5737</v>
      </c>
      <c r="CD264" s="1" t="s">
        <v>3040</v>
      </c>
      <c r="CO264" s="1" t="s">
        <v>3323</v>
      </c>
      <c r="CP264" s="1" t="s">
        <v>5760</v>
      </c>
      <c r="CW264" s="1" t="s">
        <v>5759</v>
      </c>
      <c r="CX264" s="1" t="s">
        <v>5758</v>
      </c>
      <c r="CY264" s="1" t="s">
        <v>5711</v>
      </c>
      <c r="CZ264" s="1" t="s">
        <v>5677</v>
      </c>
    </row>
    <row r="265" spans="1:104" x14ac:dyDescent="0.2">
      <c r="A265" s="1">
        <f t="shared" si="24"/>
        <v>1040854</v>
      </c>
      <c r="C265" s="1" t="str">
        <f t="shared" si="25"/>
        <v>WD</v>
      </c>
      <c r="D265" s="2" t="str">
        <f t="shared" si="26"/>
        <v>WD</v>
      </c>
      <c r="F265" s="1" t="str">
        <f>IF(_xlfn.SINGLE('~10 Other Crossings'!TypeCL)="WC","",_xlfn.CONCAT(UPPER(_xlfn.SINGLE(Description)),IF(ISBLANK(_xlfn.SINGLE(CrossingIdentifierDescription)),""," ["&amp;_xlfn.SINGLE(CrossingIdentifierDescription)&amp;"]")," (",_xlfn.SINGLE(PXID),")"))</f>
        <v>TOWN OF HOPE BURIED WATER PIPE (P5803.0)</v>
      </c>
      <c r="G2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5" s="1" t="s">
        <v>5757</v>
      </c>
      <c r="N265" s="1" t="s">
        <v>5756</v>
      </c>
      <c r="O265" s="1" t="s">
        <v>3028</v>
      </c>
      <c r="P265" s="1" t="s">
        <v>5755</v>
      </c>
      <c r="Q265" s="1" t="s">
        <v>5754</v>
      </c>
      <c r="R265" s="1" t="s">
        <v>3024</v>
      </c>
      <c r="S265" s="1" t="s">
        <v>3024</v>
      </c>
      <c r="T265" s="1" t="s">
        <v>5744</v>
      </c>
      <c r="U265" s="1" t="s">
        <v>3022</v>
      </c>
      <c r="V265" s="1" t="s">
        <v>5542</v>
      </c>
      <c r="W265" s="1" t="s">
        <v>4970</v>
      </c>
      <c r="Y265" s="1">
        <v>44664.618067129632</v>
      </c>
      <c r="Z265" s="1">
        <v>44664.379074074073</v>
      </c>
      <c r="AA265" s="1">
        <v>401768</v>
      </c>
      <c r="AB265" s="1">
        <v>44664.701597222222</v>
      </c>
      <c r="AC265" s="1" t="s">
        <v>5753</v>
      </c>
      <c r="AD265" s="1" t="s">
        <v>3018</v>
      </c>
      <c r="AE265" s="1">
        <v>5803</v>
      </c>
      <c r="AF265" s="1">
        <v>0</v>
      </c>
      <c r="AI265" s="1" t="s">
        <v>3092</v>
      </c>
      <c r="AK265" s="1" t="s">
        <v>3015</v>
      </c>
      <c r="AL265" s="1" t="s">
        <v>3014</v>
      </c>
      <c r="AM265" s="1" t="s">
        <v>3179</v>
      </c>
      <c r="AN265" s="1" t="s">
        <v>5752</v>
      </c>
      <c r="AT265" s="1" t="s">
        <v>3011</v>
      </c>
      <c r="AX265" s="1" t="s">
        <v>5751</v>
      </c>
      <c r="AY265" s="1" t="s">
        <v>3088</v>
      </c>
      <c r="AZ265" s="1" t="s">
        <v>4282</v>
      </c>
      <c r="BA265" s="1">
        <v>614578.13922418002</v>
      </c>
      <c r="BB265" s="1">
        <v>5470334.8761610901</v>
      </c>
      <c r="BC265" s="1">
        <v>10</v>
      </c>
      <c r="BN265" s="1" t="s">
        <v>3009</v>
      </c>
      <c r="BO265" s="1" t="s">
        <v>4849</v>
      </c>
      <c r="BP265" s="1" t="s">
        <v>4848</v>
      </c>
      <c r="BQ265" s="1" t="s">
        <v>5740</v>
      </c>
      <c r="BR265" s="1" t="s">
        <v>3228</v>
      </c>
      <c r="BU265" s="1">
        <v>2</v>
      </c>
      <c r="BV265" s="1" t="s">
        <v>3002</v>
      </c>
      <c r="BX265" s="1" t="s">
        <v>5739</v>
      </c>
      <c r="BY265" s="1" t="s">
        <v>3000</v>
      </c>
      <c r="CB265" s="1" t="s">
        <v>5738</v>
      </c>
      <c r="CC265" s="1" t="s">
        <v>5737</v>
      </c>
      <c r="CD265" s="1" t="s">
        <v>3040</v>
      </c>
      <c r="CO265" s="1" t="s">
        <v>2996</v>
      </c>
      <c r="CP265" s="1" t="s">
        <v>5750</v>
      </c>
      <c r="CX265" s="1" t="s">
        <v>5749</v>
      </c>
      <c r="CZ265" s="1" t="s">
        <v>5665</v>
      </c>
    </row>
    <row r="266" spans="1:104" x14ac:dyDescent="0.2">
      <c r="A266" s="1">
        <f t="shared" si="24"/>
        <v>1040857</v>
      </c>
      <c r="C266" s="1" t="str">
        <f t="shared" si="25"/>
        <v>WD</v>
      </c>
      <c r="D266" s="2" t="str">
        <f t="shared" si="26"/>
        <v>WD</v>
      </c>
      <c r="F266" s="1" t="str">
        <f>IF(_xlfn.SINGLE('~10 Other Crossings'!TypeCL)="WC","",_xlfn.CONCAT(UPPER(_xlfn.SINGLE(Description)),IF(ISBLANK(_xlfn.SINGLE(CrossingIdentifierDescription)),""," ["&amp;_xlfn.SINGLE(CrossingIdentifierDescription)&amp;"]")," (",_xlfn.SINGLE(PXID),")"))</f>
        <v>TOWN OF HOPE BURIED WATER PIPE [BURIED WATER PIPE] (P5480.0)</v>
      </c>
      <c r="G2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01-13283-M002-XH0325801</v>
      </c>
      <c r="M266" s="1" t="s">
        <v>5748</v>
      </c>
      <c r="N266" s="1" t="s">
        <v>5747</v>
      </c>
      <c r="O266" s="1" t="s">
        <v>3028</v>
      </c>
      <c r="P266" s="1" t="s">
        <v>5746</v>
      </c>
      <c r="Q266" s="1" t="s">
        <v>5745</v>
      </c>
      <c r="R266" s="1" t="s">
        <v>3025</v>
      </c>
      <c r="S266" s="1" t="s">
        <v>3024</v>
      </c>
      <c r="T266" s="1" t="s">
        <v>5744</v>
      </c>
      <c r="U266" s="1" t="s">
        <v>3022</v>
      </c>
      <c r="V266" s="1" t="s">
        <v>5542</v>
      </c>
      <c r="W266" s="1" t="s">
        <v>4970</v>
      </c>
      <c r="Y266" s="1">
        <v>44664.618067129632</v>
      </c>
      <c r="Z266" s="1">
        <v>44664.379074074073</v>
      </c>
      <c r="AA266" s="1">
        <v>401768</v>
      </c>
      <c r="AB266" s="1">
        <v>44664.701597222222</v>
      </c>
      <c r="AC266" s="1" t="s">
        <v>5743</v>
      </c>
      <c r="AD266" s="1" t="s">
        <v>3018</v>
      </c>
      <c r="AE266" s="1">
        <v>5480</v>
      </c>
      <c r="AF266" s="1">
        <v>0</v>
      </c>
      <c r="AG266" s="1" t="s">
        <v>5742</v>
      </c>
      <c r="AH266" s="1" t="s">
        <v>3091</v>
      </c>
      <c r="AI266" s="1" t="s">
        <v>3092</v>
      </c>
      <c r="AJ266" s="1" t="s">
        <v>3091</v>
      </c>
      <c r="AK266" s="1" t="s">
        <v>3015</v>
      </c>
      <c r="AL266" s="1" t="s">
        <v>3014</v>
      </c>
      <c r="AM266" s="1" t="s">
        <v>3179</v>
      </c>
      <c r="AN266" s="1" t="s">
        <v>5741</v>
      </c>
      <c r="AQ266" s="1" t="s">
        <v>3091</v>
      </c>
      <c r="AS266" s="1" t="s">
        <v>3011</v>
      </c>
      <c r="AT266" s="1" t="s">
        <v>3011</v>
      </c>
      <c r="AY266" s="1" t="s">
        <v>3088</v>
      </c>
      <c r="AZ266" s="1" t="s">
        <v>4282</v>
      </c>
      <c r="BA266" s="1">
        <v>614576.66784461006</v>
      </c>
      <c r="BB266" s="1">
        <v>5470332.91948245</v>
      </c>
      <c r="BC266" s="1">
        <v>10</v>
      </c>
      <c r="BG266" s="1">
        <v>43447</v>
      </c>
      <c r="BN266" s="1" t="s">
        <v>3009</v>
      </c>
      <c r="BO266" s="1" t="s">
        <v>4849</v>
      </c>
      <c r="BP266" s="1" t="s">
        <v>4848</v>
      </c>
      <c r="BQ266" s="1" t="s">
        <v>5740</v>
      </c>
      <c r="BR266" s="1" t="s">
        <v>3228</v>
      </c>
      <c r="BU266" s="1">
        <v>1.8</v>
      </c>
      <c r="BV266" s="1" t="s">
        <v>3002</v>
      </c>
      <c r="BX266" s="1" t="s">
        <v>5739</v>
      </c>
      <c r="BY266" s="1" t="s">
        <v>3000</v>
      </c>
      <c r="CB266" s="1" t="s">
        <v>5738</v>
      </c>
      <c r="CC266" s="1" t="s">
        <v>5737</v>
      </c>
      <c r="CD266" s="1" t="s">
        <v>3040</v>
      </c>
      <c r="CO266" s="1" t="s">
        <v>2996</v>
      </c>
      <c r="CP266" s="1" t="s">
        <v>5736</v>
      </c>
      <c r="CX266" s="1" t="s">
        <v>5735</v>
      </c>
      <c r="CZ266" s="1" t="s">
        <v>5655</v>
      </c>
    </row>
    <row r="267" spans="1:104" x14ac:dyDescent="0.2">
      <c r="A267" s="1">
        <f t="shared" si="24"/>
        <v>1040974.36</v>
      </c>
      <c r="C267" s="1" t="str">
        <f t="shared" si="25"/>
        <v>OE</v>
      </c>
      <c r="D267" s="2" t="str">
        <f t="shared" si="26"/>
        <v>OE</v>
      </c>
      <c r="F267" s="1" t="str">
        <f>IF(_xlfn.SINGLE('~10 Other Crossings'!TypeCL)="WC","",_xlfn.CONCAT(UPPER(_xlfn.SINGLE(Description)),IF(ISBLANK(_xlfn.SINGLE(CrossingIdentifierDescription)),""," ["&amp;_xlfn.SINGLE(CrossingIdentifierDescription)&amp;"]")," (",_xlfn.SINGLE(PXID),")"))</f>
        <v>BC HYDRO O/H DISTRIBUTION [DISTRIBUTION] (U5494.0)</v>
      </c>
      <c r="G2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67" s="1" t="s">
        <v>5734</v>
      </c>
      <c r="N267" s="1">
        <v>1040974.36</v>
      </c>
      <c r="O267" s="1" t="s">
        <v>3028</v>
      </c>
      <c r="P267" s="1" t="s">
        <v>5733</v>
      </c>
      <c r="Q267" s="1" t="s">
        <v>5732</v>
      </c>
      <c r="R267" s="1" t="s">
        <v>3025</v>
      </c>
      <c r="S267" s="1" t="s">
        <v>3024</v>
      </c>
      <c r="T267" s="1" t="s">
        <v>3098</v>
      </c>
      <c r="U267" s="1" t="s">
        <v>5731</v>
      </c>
      <c r="V267" s="1" t="s">
        <v>3096</v>
      </c>
      <c r="W267" s="1" t="s">
        <v>3095</v>
      </c>
      <c r="Y267" s="1">
        <v>43585.847627314812</v>
      </c>
      <c r="Z267" s="1">
        <v>44645</v>
      </c>
      <c r="AA267" s="1">
        <v>401768</v>
      </c>
      <c r="AB267" s="1">
        <v>44648.866041666668</v>
      </c>
      <c r="AC267" s="1" t="s">
        <v>5730</v>
      </c>
      <c r="AD267" s="1" t="s">
        <v>3061</v>
      </c>
      <c r="AE267" s="1">
        <v>5494</v>
      </c>
      <c r="AF267" s="1">
        <v>0</v>
      </c>
      <c r="AG267" s="1" t="s">
        <v>3093</v>
      </c>
      <c r="AH267" s="1" t="s">
        <v>3091</v>
      </c>
      <c r="AI267" s="1" t="s">
        <v>3016</v>
      </c>
      <c r="AJ267" s="1" t="s">
        <v>3091</v>
      </c>
      <c r="AK267" s="1" t="s">
        <v>3015</v>
      </c>
      <c r="AL267" s="1" t="s">
        <v>3014</v>
      </c>
      <c r="AM267" s="1" t="s">
        <v>3090</v>
      </c>
      <c r="AS267" s="1" t="s">
        <v>3011</v>
      </c>
      <c r="AT267" s="1" t="s">
        <v>1022</v>
      </c>
      <c r="AY267" s="1" t="s">
        <v>3000</v>
      </c>
      <c r="AZ267" s="1" t="s">
        <v>4282</v>
      </c>
      <c r="BA267" s="1">
        <v>614503.34803995001</v>
      </c>
      <c r="BB267" s="1">
        <v>5470244.0888086604</v>
      </c>
      <c r="BC267" s="1">
        <v>10</v>
      </c>
      <c r="BN267" s="1" t="s">
        <v>3009</v>
      </c>
      <c r="BO267" s="1" t="s">
        <v>4849</v>
      </c>
      <c r="BP267" s="1" t="s">
        <v>4848</v>
      </c>
      <c r="BQ267" s="1" t="s">
        <v>3633</v>
      </c>
      <c r="BR267" s="1" t="s">
        <v>1621</v>
      </c>
      <c r="BS267" s="1" t="s">
        <v>5649</v>
      </c>
      <c r="BT267" s="1" t="s">
        <v>5648</v>
      </c>
      <c r="BV267" s="1" t="s">
        <v>3002</v>
      </c>
      <c r="BW267" s="1" t="s">
        <v>1022</v>
      </c>
      <c r="BX267" s="1" t="s">
        <v>3199</v>
      </c>
      <c r="BY267" s="1" t="s">
        <v>3000</v>
      </c>
      <c r="CB267" s="1" t="s">
        <v>3198</v>
      </c>
      <c r="CC267" s="1" t="s">
        <v>3197</v>
      </c>
      <c r="CD267" s="1" t="s">
        <v>3040</v>
      </c>
      <c r="CO267" s="1" t="s">
        <v>2996</v>
      </c>
      <c r="CP267" s="1" t="s">
        <v>5729</v>
      </c>
      <c r="CX267" s="1" t="s">
        <v>5728</v>
      </c>
      <c r="CY267" s="1" t="s">
        <v>5711</v>
      </c>
      <c r="CZ267" s="1" t="s">
        <v>5727</v>
      </c>
    </row>
    <row r="268" spans="1:104" x14ac:dyDescent="0.2">
      <c r="A268" s="1">
        <f t="shared" si="24"/>
        <v>1040978.48</v>
      </c>
      <c r="C268" s="1" t="str">
        <f t="shared" si="25"/>
        <v>GD</v>
      </c>
      <c r="D268" s="2" t="str">
        <f t="shared" si="26"/>
        <v>GD</v>
      </c>
      <c r="F268" s="1" t="str">
        <f>IF(_xlfn.SINGLE('~10 Other Crossings'!TypeCL)="WC","",_xlfn.CONCAT(UPPER(_xlfn.SINGLE(Description)),IF(ISBLANK(_xlfn.SINGLE(CrossingIdentifierDescription)),""," ["&amp;_xlfn.SINGLE(CrossingIdentifierDescription)&amp;"]")," (",_xlfn.SINGLE(PXID),")"))</f>
        <v>FORTISBC U/G PIPE 168 GAS DIST [GAS DISTRIBUTION] (P3584.1)</v>
      </c>
      <c r="G2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68" s="1" t="s">
        <v>5726</v>
      </c>
      <c r="N268" s="1">
        <v>1040978.48</v>
      </c>
      <c r="O268" s="1" t="s">
        <v>3028</v>
      </c>
      <c r="P268" s="1" t="s">
        <v>5725</v>
      </c>
      <c r="Q268" s="1" t="s">
        <v>5724</v>
      </c>
      <c r="R268" s="1" t="s">
        <v>3025</v>
      </c>
      <c r="S268" s="1" t="s">
        <v>3024</v>
      </c>
      <c r="T268" s="1" t="s">
        <v>3098</v>
      </c>
      <c r="U268" s="1" t="s">
        <v>3022</v>
      </c>
      <c r="V268" s="1" t="s">
        <v>5723</v>
      </c>
      <c r="W268" s="1" t="s">
        <v>4525</v>
      </c>
      <c r="X268" s="1" t="s">
        <v>4524</v>
      </c>
      <c r="Y268" s="1">
        <v>43536.977951388886</v>
      </c>
      <c r="Z268" s="1">
        <v>44645</v>
      </c>
      <c r="AA268" s="1">
        <v>401768</v>
      </c>
      <c r="AB268" s="1">
        <v>44655.881226851852</v>
      </c>
      <c r="AC268" s="1" t="s">
        <v>5722</v>
      </c>
      <c r="AD268" s="1" t="s">
        <v>3018</v>
      </c>
      <c r="AE268" s="1">
        <v>3584</v>
      </c>
      <c r="AF268" s="1">
        <v>1</v>
      </c>
      <c r="AG268" s="1" t="s">
        <v>4522</v>
      </c>
      <c r="AH268" s="1" t="s">
        <v>3091</v>
      </c>
      <c r="AI268" s="1" t="s">
        <v>3016</v>
      </c>
      <c r="AJ268" s="1" t="s">
        <v>3091</v>
      </c>
      <c r="AK268" s="1" t="s">
        <v>3015</v>
      </c>
      <c r="AL268" s="1" t="s">
        <v>3014</v>
      </c>
      <c r="AM268" s="1" t="s">
        <v>4521</v>
      </c>
      <c r="AN268" s="1" t="s">
        <v>3012</v>
      </c>
      <c r="AQ268" s="1" t="s">
        <v>3406</v>
      </c>
      <c r="AR268" s="1">
        <v>168</v>
      </c>
      <c r="AS268" s="1" t="s">
        <v>3011</v>
      </c>
      <c r="AT268" s="1" t="s">
        <v>3011</v>
      </c>
      <c r="AX268" s="1" t="s">
        <v>5721</v>
      </c>
      <c r="AY268" s="1" t="s">
        <v>3000</v>
      </c>
      <c r="AZ268" s="1" t="s">
        <v>4282</v>
      </c>
      <c r="BA268" s="1">
        <v>614499.76651214005</v>
      </c>
      <c r="BB268" s="1">
        <v>5470242.0466791596</v>
      </c>
      <c r="BC268" s="1">
        <v>10</v>
      </c>
      <c r="BD268" s="1" t="s">
        <v>3087</v>
      </c>
      <c r="BE268" s="1">
        <v>1043.5</v>
      </c>
      <c r="BG268" s="1">
        <v>42263</v>
      </c>
      <c r="BN268" s="1" t="s">
        <v>3009</v>
      </c>
      <c r="BO268" s="1" t="s">
        <v>4849</v>
      </c>
      <c r="BP268" s="1" t="s">
        <v>4848</v>
      </c>
      <c r="BQ268" s="1" t="s">
        <v>3633</v>
      </c>
      <c r="BR268" s="1" t="s">
        <v>1621</v>
      </c>
      <c r="BS268" s="1" t="s">
        <v>5649</v>
      </c>
      <c r="BT268" s="1" t="s">
        <v>5648</v>
      </c>
      <c r="BV268" s="1" t="s">
        <v>3002</v>
      </c>
      <c r="BW268" s="1" t="s">
        <v>1505</v>
      </c>
      <c r="BX268" s="1" t="s">
        <v>3001</v>
      </c>
      <c r="BY268" s="1" t="s">
        <v>3000</v>
      </c>
      <c r="CB268" s="1" t="s">
        <v>2999</v>
      </c>
      <c r="CC268" s="1" t="s">
        <v>2998</v>
      </c>
      <c r="CD268" s="1" t="s">
        <v>2997</v>
      </c>
      <c r="CO268" s="1" t="s">
        <v>2996</v>
      </c>
      <c r="CP268" s="1" t="s">
        <v>5720</v>
      </c>
      <c r="CW268" s="1" t="s">
        <v>5719</v>
      </c>
      <c r="CX268" s="1" t="s">
        <v>5718</v>
      </c>
      <c r="CY268" s="1" t="s">
        <v>5552</v>
      </c>
      <c r="CZ268" s="1" t="s">
        <v>5635</v>
      </c>
    </row>
    <row r="269" spans="1:104" x14ac:dyDescent="0.2">
      <c r="A269" s="1">
        <f t="shared" si="24"/>
        <v>1040983.84</v>
      </c>
      <c r="C269" s="1" t="str">
        <f t="shared" si="25"/>
        <v>OE</v>
      </c>
      <c r="D269" s="2" t="str">
        <f t="shared" si="26"/>
        <v>OE</v>
      </c>
      <c r="F269" s="1" t="str">
        <f>IF(_xlfn.SINGLE('~10 Other Crossings'!TypeCL)="WC","",_xlfn.CONCAT(UPPER(_xlfn.SINGLE(Description)),IF(ISBLANK(_xlfn.SINGLE(CrossingIdentifierDescription)),""," ["&amp;_xlfn.SINGLE(CrossingIdentifierDescription)&amp;"]")," (",_xlfn.SINGLE(PXID),")"))</f>
        <v>TELUS O/H COMMUNICATIONS CABLE [O/H COMMUNICATIONS CABLE] (U5495.0)</v>
      </c>
      <c r="G2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69" s="1" t="s">
        <v>5717</v>
      </c>
      <c r="N269" s="1">
        <v>1040983.84</v>
      </c>
      <c r="O269" s="1" t="s">
        <v>3028</v>
      </c>
      <c r="P269" s="1" t="s">
        <v>5716</v>
      </c>
      <c r="Q269" s="1" t="s">
        <v>5715</v>
      </c>
      <c r="R269" s="1" t="s">
        <v>3025</v>
      </c>
      <c r="S269" s="1" t="s">
        <v>3024</v>
      </c>
      <c r="T269" s="1" t="s">
        <v>3098</v>
      </c>
      <c r="U269" s="1" t="s">
        <v>3105</v>
      </c>
      <c r="V269" s="1" t="s">
        <v>3108</v>
      </c>
      <c r="W269" s="1" t="s">
        <v>3107</v>
      </c>
      <c r="Y269" s="1">
        <v>43585.880983796298</v>
      </c>
      <c r="Z269" s="1">
        <v>44645</v>
      </c>
      <c r="AA269" s="1">
        <v>401768</v>
      </c>
      <c r="AB269" s="1">
        <v>44648.866041666668</v>
      </c>
      <c r="AC269" s="1" t="s">
        <v>5714</v>
      </c>
      <c r="AD269" s="1" t="s">
        <v>3061</v>
      </c>
      <c r="AE269" s="1">
        <v>5495</v>
      </c>
      <c r="AF269" s="1">
        <v>0</v>
      </c>
      <c r="AG269" s="1" t="s">
        <v>3105</v>
      </c>
      <c r="AH269" s="1" t="s">
        <v>3091</v>
      </c>
      <c r="AI269" s="1" t="s">
        <v>3016</v>
      </c>
      <c r="AJ269" s="1" t="s">
        <v>3091</v>
      </c>
      <c r="AK269" s="1" t="s">
        <v>3015</v>
      </c>
      <c r="AL269" s="1" t="s">
        <v>3014</v>
      </c>
      <c r="AM269" s="1" t="s">
        <v>3090</v>
      </c>
      <c r="AS269" s="1" t="s">
        <v>3011</v>
      </c>
      <c r="AT269" s="1" t="s">
        <v>1022</v>
      </c>
      <c r="AY269" s="1" t="s">
        <v>3000</v>
      </c>
      <c r="AZ269" s="1" t="s">
        <v>4282</v>
      </c>
      <c r="BA269" s="1">
        <v>614495.11208430002</v>
      </c>
      <c r="BB269" s="1">
        <v>5470239.3929145904</v>
      </c>
      <c r="BC269" s="1">
        <v>10</v>
      </c>
      <c r="BN269" s="1" t="s">
        <v>3009</v>
      </c>
      <c r="BO269" s="1" t="s">
        <v>4849</v>
      </c>
      <c r="BP269" s="1" t="s">
        <v>4848</v>
      </c>
      <c r="BQ269" s="1" t="s">
        <v>3633</v>
      </c>
      <c r="BR269" s="1" t="s">
        <v>1621</v>
      </c>
      <c r="BS269" s="1" t="s">
        <v>5649</v>
      </c>
      <c r="BT269" s="1" t="s">
        <v>5648</v>
      </c>
      <c r="BV269" s="1" t="s">
        <v>3002</v>
      </c>
      <c r="BW269" s="1" t="s">
        <v>1022</v>
      </c>
      <c r="BX269" s="1" t="s">
        <v>3199</v>
      </c>
      <c r="BY269" s="1" t="s">
        <v>3000</v>
      </c>
      <c r="CB269" s="1" t="s">
        <v>3198</v>
      </c>
      <c r="CC269" s="1" t="s">
        <v>3197</v>
      </c>
      <c r="CD269" s="1" t="s">
        <v>3040</v>
      </c>
      <c r="CO269" s="1" t="s">
        <v>3323</v>
      </c>
      <c r="CP269" s="1" t="s">
        <v>5713</v>
      </c>
      <c r="CX269" s="1" t="s">
        <v>5712</v>
      </c>
      <c r="CY269" s="1" t="s">
        <v>5711</v>
      </c>
      <c r="CZ269" s="1" t="s">
        <v>5627</v>
      </c>
    </row>
    <row r="270" spans="1:104" x14ac:dyDescent="0.2">
      <c r="A270" s="1">
        <f t="shared" si="24"/>
        <v>1041004.18</v>
      </c>
      <c r="C270" s="1" t="str">
        <f t="shared" si="25"/>
        <v>RD</v>
      </c>
      <c r="D270" s="2" t="str">
        <f t="shared" si="26"/>
        <v>RD</v>
      </c>
      <c r="F270" s="1" t="str">
        <f>IF(_xlfn.SINGLE('~10 Other Crossings'!TypeCL)="WC","",_xlfn.CONCAT(UPPER(_xlfn.SINGLE(Description)),IF(ISBLANK(_xlfn.SINGLE(CrossingIdentifierDescription)),""," ["&amp;_xlfn.SINGLE(CrossingIdentifierDescription)&amp;"]")," (",_xlfn.SINGLE(PXID),")"))</f>
        <v>ROAD (T4572.0)</v>
      </c>
      <c r="G2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270" s="1" t="s">
        <v>5710</v>
      </c>
      <c r="N270" s="1">
        <v>1041004.18</v>
      </c>
      <c r="O270" s="1" t="s">
        <v>3028</v>
      </c>
      <c r="P270" s="1" t="s">
        <v>5709</v>
      </c>
      <c r="Q270" s="1" t="s">
        <v>5708</v>
      </c>
      <c r="R270" s="1" t="s">
        <v>3025</v>
      </c>
      <c r="S270" s="1" t="s">
        <v>3024</v>
      </c>
      <c r="T270" s="1" t="s">
        <v>3098</v>
      </c>
      <c r="U270" s="1" t="s">
        <v>3045</v>
      </c>
      <c r="V270" s="1" t="s">
        <v>3045</v>
      </c>
      <c r="W270" s="1" t="s">
        <v>4511</v>
      </c>
      <c r="Y270" s="1">
        <v>43536.974999999999</v>
      </c>
      <c r="Z270" s="1">
        <v>44645</v>
      </c>
      <c r="AA270" s="1">
        <v>401768</v>
      </c>
      <c r="AB270" s="1">
        <v>44648.866030092591</v>
      </c>
      <c r="AC270" s="1" t="s">
        <v>5707</v>
      </c>
      <c r="AD270" s="1" t="s">
        <v>3046</v>
      </c>
      <c r="AE270" s="1">
        <v>4572</v>
      </c>
      <c r="AF270" s="1">
        <v>0</v>
      </c>
      <c r="AH270" s="1" t="s">
        <v>3091</v>
      </c>
      <c r="AI270" s="1" t="s">
        <v>3016</v>
      </c>
      <c r="AJ270" s="1" t="s">
        <v>3091</v>
      </c>
      <c r="AK270" s="1" t="s">
        <v>3044</v>
      </c>
      <c r="AL270" s="1" t="s">
        <v>3014</v>
      </c>
      <c r="AM270" s="1" t="s">
        <v>737</v>
      </c>
      <c r="AY270" s="1" t="s">
        <v>3000</v>
      </c>
      <c r="AZ270" s="1" t="s">
        <v>4282</v>
      </c>
      <c r="BA270" s="1">
        <v>614475.73338121001</v>
      </c>
      <c r="BB270" s="1">
        <v>5470233.6031710301</v>
      </c>
      <c r="BC270" s="1">
        <v>10</v>
      </c>
      <c r="BN270" s="1" t="s">
        <v>3009</v>
      </c>
      <c r="BO270" s="1" t="s">
        <v>4849</v>
      </c>
      <c r="BP270" s="1" t="s">
        <v>4848</v>
      </c>
      <c r="BQ270" s="1" t="s">
        <v>3633</v>
      </c>
      <c r="BR270" s="1" t="s">
        <v>1621</v>
      </c>
      <c r="BS270" s="1" t="s">
        <v>5649</v>
      </c>
      <c r="BT270" s="1" t="s">
        <v>5648</v>
      </c>
      <c r="BV270" s="1" t="s">
        <v>3002</v>
      </c>
      <c r="BW270" s="1" t="s">
        <v>1986</v>
      </c>
      <c r="BX270" s="1" t="s">
        <v>3311</v>
      </c>
      <c r="BY270" s="1" t="s">
        <v>3000</v>
      </c>
      <c r="CB270" s="1" t="s">
        <v>3292</v>
      </c>
      <c r="CC270" s="1" t="s">
        <v>3291</v>
      </c>
      <c r="CD270" s="1" t="s">
        <v>3055</v>
      </c>
      <c r="CO270" s="1" t="s">
        <v>2996</v>
      </c>
      <c r="CP270" s="1" t="s">
        <v>5706</v>
      </c>
      <c r="CW270" s="1" t="s">
        <v>5705</v>
      </c>
      <c r="CX270" s="1" t="s">
        <v>5704</v>
      </c>
      <c r="CY270" s="1" t="s">
        <v>5552</v>
      </c>
      <c r="CZ270" s="1" t="s">
        <v>5619</v>
      </c>
    </row>
    <row r="271" spans="1:104" x14ac:dyDescent="0.2">
      <c r="A271" s="1">
        <f t="shared" si="24"/>
        <v>1041096.19</v>
      </c>
      <c r="C271" s="1" t="str">
        <f t="shared" si="25"/>
        <v>OE</v>
      </c>
      <c r="D271" s="2" t="str">
        <f t="shared" si="26"/>
        <v>OE</v>
      </c>
      <c r="F271" s="1" t="str">
        <f>IF(_xlfn.SINGLE('~10 Other Crossings'!TypeCL)="WC","",_xlfn.CONCAT(UPPER(_xlfn.SINGLE(Description)),IF(ISBLANK(_xlfn.SINGLE(CrossingIdentifierDescription)),""," ["&amp;_xlfn.SINGLE(CrossingIdentifierDescription)&amp;"]")," (",_xlfn.SINGLE(PXID),")"))</f>
        <v>TRANS MOUNTAIN O/H 25KV DISTRIBUTION  [DISTRIBUTION] (U4168.1)</v>
      </c>
      <c r="G2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01-13283-M002-XU0325901 - Goalposts Required</v>
      </c>
      <c r="M271" s="1" t="s">
        <v>5703</v>
      </c>
      <c r="N271" s="1">
        <v>1041096.19</v>
      </c>
      <c r="O271" s="1" t="s">
        <v>3028</v>
      </c>
      <c r="P271" s="1" t="s">
        <v>5702</v>
      </c>
      <c r="Q271" s="1" t="s">
        <v>5701</v>
      </c>
      <c r="R271" s="1" t="s">
        <v>3025</v>
      </c>
      <c r="S271" s="1" t="s">
        <v>3024</v>
      </c>
      <c r="T271" s="1" t="s">
        <v>3098</v>
      </c>
      <c r="U271" s="1" t="s">
        <v>3097</v>
      </c>
      <c r="V271" s="1" t="s">
        <v>5700</v>
      </c>
      <c r="W271" s="1" t="s">
        <v>3020</v>
      </c>
      <c r="Y271" s="1">
        <v>43536.9690625</v>
      </c>
      <c r="Z271" s="1">
        <v>44645</v>
      </c>
      <c r="AA271" s="1">
        <v>401768</v>
      </c>
      <c r="AB271" s="1">
        <v>44648.866030092591</v>
      </c>
      <c r="AC271" s="1" t="s">
        <v>5699</v>
      </c>
      <c r="AD271" s="1" t="s">
        <v>3061</v>
      </c>
      <c r="AE271" s="1">
        <v>4168</v>
      </c>
      <c r="AF271" s="1">
        <v>1</v>
      </c>
      <c r="AG271" s="1" t="s">
        <v>3093</v>
      </c>
      <c r="AH271" s="1" t="s">
        <v>3091</v>
      </c>
      <c r="AI271" s="1" t="s">
        <v>3016</v>
      </c>
      <c r="AJ271" s="1" t="s">
        <v>3091</v>
      </c>
      <c r="AK271" s="1" t="s">
        <v>3015</v>
      </c>
      <c r="AL271" s="1" t="s">
        <v>3014</v>
      </c>
      <c r="AM271" s="1" t="s">
        <v>3090</v>
      </c>
      <c r="AS271" s="1" t="s">
        <v>3011</v>
      </c>
      <c r="AT271" s="1" t="s">
        <v>1022</v>
      </c>
      <c r="AX271" s="1" t="s">
        <v>5698</v>
      </c>
      <c r="AY271" s="1" t="s">
        <v>3088</v>
      </c>
      <c r="AZ271" s="1" t="s">
        <v>4282</v>
      </c>
      <c r="BA271" s="1">
        <v>614386.19999243005</v>
      </c>
      <c r="BB271" s="1">
        <v>5470212.4200258199</v>
      </c>
      <c r="BC271" s="1">
        <v>10</v>
      </c>
      <c r="BD271" s="1" t="s">
        <v>3087</v>
      </c>
      <c r="BE271" s="1">
        <v>1043.58</v>
      </c>
      <c r="BG271" s="1">
        <v>41901</v>
      </c>
      <c r="BN271" s="1" t="s">
        <v>3009</v>
      </c>
      <c r="BO271" s="1" t="s">
        <v>4849</v>
      </c>
      <c r="BP271" s="1" t="s">
        <v>4848</v>
      </c>
      <c r="BQ271" s="1" t="s">
        <v>3633</v>
      </c>
      <c r="BR271" s="1" t="s">
        <v>1621</v>
      </c>
      <c r="BS271" s="1" t="s">
        <v>5649</v>
      </c>
      <c r="BT271" s="1" t="s">
        <v>5648</v>
      </c>
      <c r="BV271" s="1" t="s">
        <v>3002</v>
      </c>
      <c r="BX271" s="1" t="s">
        <v>5672</v>
      </c>
      <c r="BY271" s="1" t="s">
        <v>3000</v>
      </c>
      <c r="CB271" s="1" t="s">
        <v>5671</v>
      </c>
      <c r="CC271" s="1" t="s">
        <v>5670</v>
      </c>
      <c r="CD271" s="1" t="s">
        <v>3040</v>
      </c>
      <c r="CO271" s="1" t="s">
        <v>2996</v>
      </c>
      <c r="CP271" s="1" t="s">
        <v>5697</v>
      </c>
      <c r="CW271" s="1" t="s">
        <v>5696</v>
      </c>
      <c r="CX271" s="1" t="s">
        <v>5695</v>
      </c>
      <c r="CY271" s="1" t="s">
        <v>5552</v>
      </c>
      <c r="CZ271" s="1" t="s">
        <v>5610</v>
      </c>
    </row>
    <row r="272" spans="1:104" x14ac:dyDescent="0.2">
      <c r="A272" s="1">
        <f t="shared" si="24"/>
        <v>1041125.61</v>
      </c>
      <c r="C272" s="1" t="str">
        <f t="shared" si="25"/>
        <v>GT</v>
      </c>
      <c r="D272" s="2" t="str">
        <f t="shared" si="26"/>
        <v>GT</v>
      </c>
      <c r="F272" s="1" t="str">
        <f>IF(_xlfn.SINGLE('~10 Other Crossings'!TypeCL)="WC","",_xlfn.CONCAT(UPPER(_xlfn.SINGLE(Description)),IF(ISBLANK(_xlfn.SINGLE(CrossingIdentifierDescription)),""," ["&amp;_xlfn.SINGLE(CrossingIdentifierDescription)&amp;"]")," (",_xlfn.SINGLE(PXID),")"))</f>
        <v>NPS 36 SPECTRA ENERGY TRANSMISSION BURIED PIPE [TRANSMISSION] (P3585.1)</v>
      </c>
      <c r="G2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v>
      </c>
      <c r="M272" s="1" t="s">
        <v>5694</v>
      </c>
      <c r="N272" s="1">
        <v>1041125.61</v>
      </c>
      <c r="O272" s="1" t="s">
        <v>3028</v>
      </c>
      <c r="P272" s="1" t="s">
        <v>5693</v>
      </c>
      <c r="Q272" s="1" t="s">
        <v>5692</v>
      </c>
      <c r="R272" s="1" t="s">
        <v>3025</v>
      </c>
      <c r="S272" s="1" t="s">
        <v>3024</v>
      </c>
      <c r="T272" s="1" t="s">
        <v>3098</v>
      </c>
      <c r="U272" s="1" t="s">
        <v>3022</v>
      </c>
      <c r="V272" s="1" t="s">
        <v>5691</v>
      </c>
      <c r="W272" s="1" t="s">
        <v>5683</v>
      </c>
      <c r="Y272" s="1">
        <v>43955.811724537038</v>
      </c>
      <c r="Z272" s="1">
        <v>44645</v>
      </c>
      <c r="AA272" s="1">
        <v>401768</v>
      </c>
      <c r="AB272" s="1">
        <v>44648.866053240738</v>
      </c>
      <c r="AC272" s="1" t="s">
        <v>5690</v>
      </c>
      <c r="AD272" s="1" t="s">
        <v>3018</v>
      </c>
      <c r="AE272" s="1">
        <v>3585</v>
      </c>
      <c r="AF272" s="1">
        <v>1</v>
      </c>
      <c r="AG272" s="1" t="s">
        <v>3282</v>
      </c>
      <c r="AH272" s="1" t="s">
        <v>3091</v>
      </c>
      <c r="AI272" s="1" t="s">
        <v>3092</v>
      </c>
      <c r="AJ272" s="1" t="s">
        <v>3091</v>
      </c>
      <c r="AK272" s="1" t="s">
        <v>3015</v>
      </c>
      <c r="AL272" s="1" t="s">
        <v>3014</v>
      </c>
      <c r="AM272" s="1" t="s">
        <v>5681</v>
      </c>
      <c r="AN272" s="1" t="s">
        <v>3012</v>
      </c>
      <c r="AP272" s="1">
        <v>90</v>
      </c>
      <c r="AR272" s="1">
        <v>914</v>
      </c>
      <c r="AS272" s="1" t="s">
        <v>3011</v>
      </c>
      <c r="AT272" s="1" t="s">
        <v>3011</v>
      </c>
      <c r="AX272" s="1" t="s">
        <v>5689</v>
      </c>
      <c r="AY272" s="1" t="s">
        <v>3088</v>
      </c>
      <c r="AZ272" s="1" t="s">
        <v>4282</v>
      </c>
      <c r="BA272" s="1">
        <v>614370.94997680001</v>
      </c>
      <c r="BB272" s="1">
        <v>5470197.3799534095</v>
      </c>
      <c r="BC272" s="1">
        <v>10</v>
      </c>
      <c r="BD272" s="1" t="s">
        <v>3087</v>
      </c>
      <c r="BE272" s="1">
        <v>1043.6199999999999</v>
      </c>
      <c r="BG272" s="1">
        <v>41888</v>
      </c>
      <c r="BN272" s="1" t="s">
        <v>3009</v>
      </c>
      <c r="BO272" s="1" t="s">
        <v>4849</v>
      </c>
      <c r="BP272" s="1" t="s">
        <v>4848</v>
      </c>
      <c r="BQ272" s="1" t="s">
        <v>3633</v>
      </c>
      <c r="BR272" s="1" t="s">
        <v>1621</v>
      </c>
      <c r="BS272" s="1" t="s">
        <v>5649</v>
      </c>
      <c r="BT272" s="1" t="s">
        <v>5648</v>
      </c>
      <c r="BV272" s="1" t="s">
        <v>3002</v>
      </c>
      <c r="BX272" s="1" t="s">
        <v>5672</v>
      </c>
      <c r="BY272" s="1" t="s">
        <v>3088</v>
      </c>
      <c r="CB272" s="1" t="s">
        <v>5671</v>
      </c>
      <c r="CC272" s="1" t="s">
        <v>5670</v>
      </c>
      <c r="CD272" s="1" t="s">
        <v>3040</v>
      </c>
      <c r="CO272" s="1" t="s">
        <v>2996</v>
      </c>
      <c r="CP272" s="1" t="s">
        <v>5688</v>
      </c>
      <c r="CX272" s="1" t="s">
        <v>5678</v>
      </c>
      <c r="CY272" s="1" t="s">
        <v>5552</v>
      </c>
      <c r="CZ272" s="1" t="s">
        <v>2261</v>
      </c>
    </row>
    <row r="273" spans="1:104" x14ac:dyDescent="0.2">
      <c r="A273" s="1">
        <f t="shared" si="24"/>
        <v>1041130.39</v>
      </c>
      <c r="C273" s="1" t="str">
        <f t="shared" si="25"/>
        <v>GT</v>
      </c>
      <c r="D273" s="2" t="str">
        <f t="shared" si="26"/>
        <v>GT</v>
      </c>
      <c r="F273" s="1" t="str">
        <f>IF(_xlfn.SINGLE('~10 Other Crossings'!TypeCL)="WC","",_xlfn.CONCAT(UPPER(_xlfn.SINGLE(Description)),IF(ISBLANK(_xlfn.SINGLE(CrossingIdentifierDescription)),""," ["&amp;_xlfn.SINGLE(CrossingIdentifierDescription)&amp;"]")," (",_xlfn.SINGLE(PXID),")"))</f>
        <v>NPS 30 SPECTRA ENERGY TRANSMISSION BURIED PIPE [TRANSMISSION] (P3586.1)</v>
      </c>
      <c r="G2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v>
      </c>
      <c r="M273" s="1" t="s">
        <v>5687</v>
      </c>
      <c r="N273" s="1">
        <v>1041130.39</v>
      </c>
      <c r="O273" s="1" t="s">
        <v>3028</v>
      </c>
      <c r="P273" s="1" t="s">
        <v>5686</v>
      </c>
      <c r="Q273" s="1" t="s">
        <v>5685</v>
      </c>
      <c r="R273" s="1" t="s">
        <v>3025</v>
      </c>
      <c r="S273" s="1" t="s">
        <v>3024</v>
      </c>
      <c r="T273" s="1" t="s">
        <v>3098</v>
      </c>
      <c r="U273" s="1" t="s">
        <v>3022</v>
      </c>
      <c r="V273" s="1" t="s">
        <v>5684</v>
      </c>
      <c r="W273" s="1" t="s">
        <v>5683</v>
      </c>
      <c r="Y273" s="1">
        <v>43955.811724537038</v>
      </c>
      <c r="Z273" s="1">
        <v>44645</v>
      </c>
      <c r="AA273" s="1">
        <v>401768</v>
      </c>
      <c r="AB273" s="1">
        <v>44648.866053240738</v>
      </c>
      <c r="AC273" s="1" t="s">
        <v>5682</v>
      </c>
      <c r="AD273" s="1" t="s">
        <v>3018</v>
      </c>
      <c r="AE273" s="1">
        <v>3586</v>
      </c>
      <c r="AF273" s="1">
        <v>1</v>
      </c>
      <c r="AG273" s="1" t="s">
        <v>3282</v>
      </c>
      <c r="AH273" s="1" t="s">
        <v>3091</v>
      </c>
      <c r="AI273" s="1" t="s">
        <v>3092</v>
      </c>
      <c r="AJ273" s="1" t="s">
        <v>3091</v>
      </c>
      <c r="AK273" s="1" t="s">
        <v>3015</v>
      </c>
      <c r="AL273" s="1" t="s">
        <v>3014</v>
      </c>
      <c r="AM273" s="1" t="s">
        <v>5681</v>
      </c>
      <c r="AN273" s="1" t="s">
        <v>3012</v>
      </c>
      <c r="AP273" s="1">
        <v>89</v>
      </c>
      <c r="AR273" s="1">
        <v>762</v>
      </c>
      <c r="AS273" s="1" t="s">
        <v>3011</v>
      </c>
      <c r="AT273" s="1" t="s">
        <v>3011</v>
      </c>
      <c r="AX273" s="1" t="s">
        <v>5680</v>
      </c>
      <c r="AY273" s="1" t="s">
        <v>3088</v>
      </c>
      <c r="AZ273" s="1" t="s">
        <v>4282</v>
      </c>
      <c r="BA273" s="1">
        <v>614372.05001902999</v>
      </c>
      <c r="BB273" s="1">
        <v>5470192.7300144704</v>
      </c>
      <c r="BC273" s="1">
        <v>10</v>
      </c>
      <c r="BD273" s="1" t="s">
        <v>3087</v>
      </c>
      <c r="BE273" s="1">
        <v>1043.6300000000001</v>
      </c>
      <c r="BG273" s="1">
        <v>41888</v>
      </c>
      <c r="BN273" s="1" t="s">
        <v>3009</v>
      </c>
      <c r="BO273" s="1" t="s">
        <v>4849</v>
      </c>
      <c r="BP273" s="1" t="s">
        <v>4848</v>
      </c>
      <c r="BQ273" s="1" t="s">
        <v>3633</v>
      </c>
      <c r="BR273" s="1" t="s">
        <v>1621</v>
      </c>
      <c r="BS273" s="1" t="s">
        <v>5649</v>
      </c>
      <c r="BT273" s="1" t="s">
        <v>5648</v>
      </c>
      <c r="BV273" s="1" t="s">
        <v>3002</v>
      </c>
      <c r="BX273" s="1" t="s">
        <v>5672</v>
      </c>
      <c r="BY273" s="1" t="s">
        <v>3088</v>
      </c>
      <c r="CB273" s="1" t="s">
        <v>5671</v>
      </c>
      <c r="CC273" s="1" t="s">
        <v>5670</v>
      </c>
      <c r="CD273" s="1" t="s">
        <v>3040</v>
      </c>
      <c r="CO273" s="1" t="s">
        <v>2996</v>
      </c>
      <c r="CP273" s="1" t="s">
        <v>5679</v>
      </c>
      <c r="CX273" s="1" t="s">
        <v>5678</v>
      </c>
      <c r="CY273" s="1" t="s">
        <v>5552</v>
      </c>
      <c r="CZ273" s="1" t="s">
        <v>2258</v>
      </c>
    </row>
    <row r="274" spans="1:104" x14ac:dyDescent="0.2">
      <c r="A274" s="1">
        <f t="shared" si="24"/>
        <v>1041138.9</v>
      </c>
      <c r="C274" s="1" t="str">
        <f t="shared" si="25"/>
        <v>OL</v>
      </c>
      <c r="D274" s="2" t="str">
        <f t="shared" si="26"/>
        <v>OL</v>
      </c>
      <c r="F274" s="1" t="str">
        <f>IF(_xlfn.SINGLE('~10 Other Crossings'!TypeCL)="WC","",_xlfn.CONCAT(UPPER(_xlfn.SINGLE(Description)),IF(ISBLANK(_xlfn.SINGLE(CrossingIdentifierDescription)),""," ["&amp;_xlfn.SINGLE(CrossingIdentifierDescription)&amp;"]")," (",_xlfn.SINGLE(PXID),")"))</f>
        <v>TRANS MOUNTAIN PIPELINE CO. LTD. BURIED PIPE [CRUDE OIL PIPELINE] (P3587.1)</v>
      </c>
      <c r="G2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01-13283-M002-XU0325901</v>
      </c>
      <c r="M274" s="1" t="s">
        <v>5677</v>
      </c>
      <c r="N274" s="1">
        <v>1041138.9</v>
      </c>
      <c r="O274" s="1" t="s">
        <v>3028</v>
      </c>
      <c r="P274" s="1" t="s">
        <v>5676</v>
      </c>
      <c r="Q274" s="1" t="s">
        <v>5675</v>
      </c>
      <c r="R274" s="1" t="s">
        <v>3025</v>
      </c>
      <c r="S274" s="1" t="s">
        <v>3024</v>
      </c>
      <c r="T274" s="1" t="s">
        <v>3098</v>
      </c>
      <c r="U274" s="1" t="s">
        <v>3022</v>
      </c>
      <c r="V274" s="1" t="s">
        <v>3624</v>
      </c>
      <c r="W274" s="1" t="s">
        <v>3020</v>
      </c>
      <c r="Y274" s="1">
        <v>43588.916215277779</v>
      </c>
      <c r="Z274" s="1">
        <v>44645</v>
      </c>
      <c r="AA274" s="1">
        <v>401768</v>
      </c>
      <c r="AB274" s="1">
        <v>44648.866041666668</v>
      </c>
      <c r="AC274" s="1" t="s">
        <v>5674</v>
      </c>
      <c r="AD274" s="1" t="s">
        <v>3018</v>
      </c>
      <c r="AE274" s="1">
        <v>3587</v>
      </c>
      <c r="AF274" s="1">
        <v>1</v>
      </c>
      <c r="AG274" s="1" t="s">
        <v>3622</v>
      </c>
      <c r="AH274" s="1" t="s">
        <v>3091</v>
      </c>
      <c r="AI274" s="1" t="s">
        <v>3092</v>
      </c>
      <c r="AJ274" s="1" t="s">
        <v>3091</v>
      </c>
      <c r="AK274" s="1" t="s">
        <v>3015</v>
      </c>
      <c r="AL274" s="1" t="s">
        <v>3014</v>
      </c>
      <c r="AM274" s="1" t="s">
        <v>3013</v>
      </c>
      <c r="AN274" s="1" t="s">
        <v>3012</v>
      </c>
      <c r="AS274" s="1" t="s">
        <v>3011</v>
      </c>
      <c r="AT274" s="1" t="s">
        <v>3011</v>
      </c>
      <c r="AX274" s="1" t="s">
        <v>5673</v>
      </c>
      <c r="AY274" s="1" t="s">
        <v>3088</v>
      </c>
      <c r="AZ274" s="1" t="s">
        <v>4282</v>
      </c>
      <c r="BA274" s="1">
        <v>614374.07000375004</v>
      </c>
      <c r="BB274" s="1">
        <v>5470184.4600056997</v>
      </c>
      <c r="BC274" s="1">
        <v>10</v>
      </c>
      <c r="BD274" s="1" t="s">
        <v>3087</v>
      </c>
      <c r="BE274" s="1">
        <v>1043.6400000000001</v>
      </c>
      <c r="BG274" s="1">
        <v>41888</v>
      </c>
      <c r="BN274" s="1" t="s">
        <v>3009</v>
      </c>
      <c r="BO274" s="1" t="s">
        <v>4849</v>
      </c>
      <c r="BP274" s="1" t="s">
        <v>4848</v>
      </c>
      <c r="BQ274" s="1" t="s">
        <v>3633</v>
      </c>
      <c r="BR274" s="1" t="s">
        <v>1621</v>
      </c>
      <c r="BS274" s="1" t="s">
        <v>5649</v>
      </c>
      <c r="BT274" s="1" t="s">
        <v>5648</v>
      </c>
      <c r="BV274" s="1" t="s">
        <v>3002</v>
      </c>
      <c r="BX274" s="1" t="s">
        <v>5672</v>
      </c>
      <c r="BY274" s="1" t="s">
        <v>3000</v>
      </c>
      <c r="CB274" s="1" t="s">
        <v>5671</v>
      </c>
      <c r="CC274" s="1" t="s">
        <v>5670</v>
      </c>
      <c r="CD274" s="1" t="s">
        <v>3040</v>
      </c>
      <c r="CO274" s="1" t="s">
        <v>2996</v>
      </c>
      <c r="CP274" s="1" t="s">
        <v>5669</v>
      </c>
      <c r="CW274" s="1" t="s">
        <v>5668</v>
      </c>
      <c r="CX274" s="1" t="s">
        <v>5667</v>
      </c>
      <c r="CY274" s="1" t="s">
        <v>5552</v>
      </c>
      <c r="CZ274" s="1" t="s">
        <v>5666</v>
      </c>
    </row>
    <row r="275" spans="1:104" x14ac:dyDescent="0.2">
      <c r="A275" s="1">
        <f t="shared" si="24"/>
        <v>1041488.73</v>
      </c>
      <c r="C275" s="1" t="str">
        <f t="shared" si="25"/>
        <v>RD</v>
      </c>
      <c r="D275" s="2" t="str">
        <f t="shared" si="26"/>
        <v>RD</v>
      </c>
      <c r="F275" s="1" t="str">
        <f>IF(_xlfn.SINGLE('~10 Other Crossings'!TypeCL)="WC","",_xlfn.CONCAT(UPPER(_xlfn.SINGLE(Description)),IF(ISBLANK(_xlfn.SINGLE(CrossingIdentifierDescription)),""," ["&amp;_xlfn.SINGLE(CrossingIdentifierDescription)&amp;"]")," (",_xlfn.SINGLE(PXID),")"))</f>
        <v>ROAD (T4448.0)</v>
      </c>
      <c r="G2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75" s="1" t="s">
        <v>5665</v>
      </c>
      <c r="N275" s="1">
        <v>1041488.73</v>
      </c>
      <c r="O275" s="1" t="s">
        <v>3028</v>
      </c>
      <c r="P275" s="1" t="s">
        <v>5664</v>
      </c>
      <c r="Q275" s="1" t="s">
        <v>5663</v>
      </c>
      <c r="R275" s="1" t="s">
        <v>3025</v>
      </c>
      <c r="S275" s="1" t="s">
        <v>3024</v>
      </c>
      <c r="T275" s="1" t="s">
        <v>3098</v>
      </c>
      <c r="U275" s="1" t="s">
        <v>3045</v>
      </c>
      <c r="V275" s="1" t="s">
        <v>3045</v>
      </c>
      <c r="W275" s="1" t="s">
        <v>5662</v>
      </c>
      <c r="Y275" s="1">
        <v>43746.589270833334</v>
      </c>
      <c r="Z275" s="1">
        <v>44645</v>
      </c>
      <c r="AA275" s="1">
        <v>401768</v>
      </c>
      <c r="AB275" s="1">
        <v>44648.866053240738</v>
      </c>
      <c r="AC275" s="1" t="s">
        <v>5661</v>
      </c>
      <c r="AD275" s="1" t="s">
        <v>3046</v>
      </c>
      <c r="AE275" s="1">
        <v>4448</v>
      </c>
      <c r="AF275" s="1">
        <v>0</v>
      </c>
      <c r="AH275" s="1" t="s">
        <v>3091</v>
      </c>
      <c r="AI275" s="1" t="s">
        <v>3016</v>
      </c>
      <c r="AJ275" s="1" t="s">
        <v>3091</v>
      </c>
      <c r="AK275" s="1" t="s">
        <v>3044</v>
      </c>
      <c r="AL275" s="1" t="s">
        <v>3014</v>
      </c>
      <c r="AM275" s="1" t="s">
        <v>737</v>
      </c>
      <c r="AX275" s="1" t="s">
        <v>5660</v>
      </c>
      <c r="AY275" s="1" t="s">
        <v>3000</v>
      </c>
      <c r="AZ275" s="1" t="s">
        <v>4282</v>
      </c>
      <c r="BA275" s="1">
        <v>614124.96850932005</v>
      </c>
      <c r="BB275" s="1">
        <v>5470117.9138818998</v>
      </c>
      <c r="BC275" s="1">
        <v>10</v>
      </c>
      <c r="BN275" s="1" t="s">
        <v>3009</v>
      </c>
      <c r="BO275" s="1" t="s">
        <v>4849</v>
      </c>
      <c r="BP275" s="1" t="s">
        <v>4848</v>
      </c>
      <c r="BQ275" s="1" t="s">
        <v>5592</v>
      </c>
      <c r="BR275" s="1" t="s">
        <v>3086</v>
      </c>
      <c r="BS275" s="1" t="s">
        <v>5649</v>
      </c>
      <c r="BT275" s="1" t="s">
        <v>5648</v>
      </c>
      <c r="BV275" s="1" t="s">
        <v>3002</v>
      </c>
      <c r="BW275" s="1" t="s">
        <v>3007</v>
      </c>
      <c r="BX275" s="1" t="s">
        <v>3043</v>
      </c>
      <c r="BY275" s="1" t="s">
        <v>3000</v>
      </c>
      <c r="CB275" s="1" t="s">
        <v>3042</v>
      </c>
      <c r="CC275" s="1" t="s">
        <v>3041</v>
      </c>
      <c r="CD275" s="1" t="s">
        <v>3040</v>
      </c>
      <c r="CO275" s="1" t="s">
        <v>2996</v>
      </c>
      <c r="CP275" s="1" t="s">
        <v>5659</v>
      </c>
      <c r="CW275" s="1" t="s">
        <v>5658</v>
      </c>
      <c r="CX275" s="1" t="s">
        <v>5657</v>
      </c>
      <c r="CY275" s="1" t="s">
        <v>5552</v>
      </c>
      <c r="CZ275" s="1" t="s">
        <v>5656</v>
      </c>
    </row>
    <row r="276" spans="1:104" x14ac:dyDescent="0.2">
      <c r="A276" s="1">
        <f t="shared" si="24"/>
        <v>1041529.83</v>
      </c>
      <c r="C276" s="1" t="str">
        <f t="shared" si="25"/>
        <v>OE</v>
      </c>
      <c r="D276" s="2" t="str">
        <f t="shared" si="26"/>
        <v>OE</v>
      </c>
      <c r="F276" s="1" t="str">
        <f>IF(_xlfn.SINGLE('~10 Other Crossings'!TypeCL)="WC","",_xlfn.CONCAT(UPPER(_xlfn.SINGLE(Description)),IF(ISBLANK(_xlfn.SINGLE(CrossingIdentifierDescription)),""," ["&amp;_xlfn.SINGLE(CrossingIdentifierDescription)&amp;"]")," (",_xlfn.SINGLE(PXID),")"))</f>
        <v>BC HYDRO O/H TRANSMISSION (60 KV) 60L095 [TRANSMISSION] (U4171.2)</v>
      </c>
      <c r="G2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76" s="1" t="s">
        <v>5655</v>
      </c>
      <c r="N276" s="1">
        <v>1041529.83</v>
      </c>
      <c r="O276" s="1" t="s">
        <v>3028</v>
      </c>
      <c r="P276" s="1" t="s">
        <v>5654</v>
      </c>
      <c r="Q276" s="1" t="s">
        <v>5653</v>
      </c>
      <c r="R276" s="1" t="s">
        <v>3025</v>
      </c>
      <c r="S276" s="1" t="s">
        <v>3024</v>
      </c>
      <c r="T276" s="1" t="s">
        <v>3098</v>
      </c>
      <c r="U276" s="1" t="s">
        <v>3097</v>
      </c>
      <c r="V276" s="1" t="s">
        <v>5652</v>
      </c>
      <c r="W276" s="1" t="s">
        <v>3095</v>
      </c>
      <c r="Y276" s="1">
        <v>43732.71565972222</v>
      </c>
      <c r="Z276" s="1">
        <v>44645</v>
      </c>
      <c r="AA276" s="1">
        <v>401768</v>
      </c>
      <c r="AB276" s="1">
        <v>44648.866053240738</v>
      </c>
      <c r="AC276" s="1" t="s">
        <v>5651</v>
      </c>
      <c r="AD276" s="1" t="s">
        <v>3061</v>
      </c>
      <c r="AE276" s="1">
        <v>4171</v>
      </c>
      <c r="AF276" s="1">
        <v>2</v>
      </c>
      <c r="AG276" s="1" t="s">
        <v>3282</v>
      </c>
      <c r="AH276" s="1" t="s">
        <v>3091</v>
      </c>
      <c r="AI276" s="1" t="s">
        <v>3016</v>
      </c>
      <c r="AJ276" s="1" t="s">
        <v>3091</v>
      </c>
      <c r="AK276" s="1" t="s">
        <v>3015</v>
      </c>
      <c r="AL276" s="1" t="s">
        <v>3014</v>
      </c>
      <c r="AM276" s="1" t="s">
        <v>3090</v>
      </c>
      <c r="AS276" s="1" t="s">
        <v>3011</v>
      </c>
      <c r="AT276" s="1" t="s">
        <v>1022</v>
      </c>
      <c r="AX276" s="1" t="s">
        <v>5650</v>
      </c>
      <c r="AY276" s="1" t="s">
        <v>3000</v>
      </c>
      <c r="AZ276" s="1" t="s">
        <v>4282</v>
      </c>
      <c r="BA276" s="1">
        <v>614084.98717893998</v>
      </c>
      <c r="BB276" s="1">
        <v>5470108.3819118496</v>
      </c>
      <c r="BC276" s="1">
        <v>10</v>
      </c>
      <c r="BD276" s="1" t="s">
        <v>3087</v>
      </c>
      <c r="BE276" s="1">
        <v>1044.02</v>
      </c>
      <c r="BG276" s="1">
        <v>42311</v>
      </c>
      <c r="BN276" s="1" t="s">
        <v>3009</v>
      </c>
      <c r="BO276" s="1" t="s">
        <v>4849</v>
      </c>
      <c r="BP276" s="1" t="s">
        <v>4848</v>
      </c>
      <c r="BQ276" s="1" t="s">
        <v>5592</v>
      </c>
      <c r="BR276" s="1" t="s">
        <v>3086</v>
      </c>
      <c r="BS276" s="1" t="s">
        <v>5649</v>
      </c>
      <c r="BT276" s="1" t="s">
        <v>5648</v>
      </c>
      <c r="BV276" s="1" t="s">
        <v>3002</v>
      </c>
      <c r="BW276" s="1" t="s">
        <v>1022</v>
      </c>
      <c r="BX276" s="1" t="s">
        <v>3199</v>
      </c>
      <c r="BY276" s="1" t="s">
        <v>3000</v>
      </c>
      <c r="CB276" s="1" t="s">
        <v>3198</v>
      </c>
      <c r="CC276" s="1" t="s">
        <v>3197</v>
      </c>
      <c r="CD276" s="1" t="s">
        <v>3040</v>
      </c>
      <c r="CO276" s="1" t="s">
        <v>2996</v>
      </c>
      <c r="CP276" s="1" t="s">
        <v>5647</v>
      </c>
      <c r="CW276" s="1" t="s">
        <v>5646</v>
      </c>
      <c r="CX276" s="1" t="s">
        <v>5645</v>
      </c>
      <c r="CY276" s="1" t="s">
        <v>5552</v>
      </c>
      <c r="CZ276" s="1" t="s">
        <v>5589</v>
      </c>
    </row>
    <row r="277" spans="1:104" x14ac:dyDescent="0.2">
      <c r="A277" s="1">
        <f t="shared" si="24"/>
        <v>1041661.56</v>
      </c>
      <c r="C277" s="1" t="str">
        <f t="shared" si="25"/>
        <v>HW</v>
      </c>
      <c r="D277" s="2" t="str">
        <f t="shared" si="26"/>
        <v>HW</v>
      </c>
      <c r="F277" s="1" t="str">
        <f>IF(_xlfn.SINGLE('~10 Other Crossings'!TypeCL)="WC","",_xlfn.CONCAT(UPPER(_xlfn.SINGLE(Description)),IF(ISBLANK(_xlfn.SINGLE(CrossingIdentifierDescription)),""," ["&amp;_xlfn.SINGLE(CrossingIdentifierDescription)&amp;"]")," (",_xlfn.SINGLE(PXID),")"))</f>
        <v>HWY 3 [LKI Segment: 1302] (T4106.4)</v>
      </c>
      <c r="G2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01-13283-M002-XH0326001</v>
      </c>
      <c r="M277" s="1" t="s">
        <v>5644</v>
      </c>
      <c r="N277" s="1">
        <v>1041661.56</v>
      </c>
      <c r="O277" s="1" t="s">
        <v>3028</v>
      </c>
      <c r="P277" s="1" t="s">
        <v>5643</v>
      </c>
      <c r="Q277" s="1" t="s">
        <v>5642</v>
      </c>
      <c r="R277" s="1" t="s">
        <v>3025</v>
      </c>
      <c r="S277" s="1" t="s">
        <v>3024</v>
      </c>
      <c r="T277" s="1" t="s">
        <v>3098</v>
      </c>
      <c r="U277" s="1" t="s">
        <v>4476</v>
      </c>
      <c r="V277" s="1" t="s">
        <v>5624</v>
      </c>
      <c r="W277" s="1" t="s">
        <v>3127</v>
      </c>
      <c r="Y277" s="1">
        <v>43515.785914351851</v>
      </c>
      <c r="Z277" s="1">
        <v>44645</v>
      </c>
      <c r="AA277" s="1">
        <v>401768</v>
      </c>
      <c r="AB277" s="1">
        <v>44648.866030092591</v>
      </c>
      <c r="AC277" s="1" t="s">
        <v>5641</v>
      </c>
      <c r="AD277" s="1" t="s">
        <v>3046</v>
      </c>
      <c r="AE277" s="1">
        <v>4106</v>
      </c>
      <c r="AF277" s="1">
        <v>4</v>
      </c>
      <c r="AG277" s="1" t="s">
        <v>5640</v>
      </c>
      <c r="AH277" s="1" t="s">
        <v>3138</v>
      </c>
      <c r="AI277" s="1" t="s">
        <v>3092</v>
      </c>
      <c r="AJ277" s="1" t="s">
        <v>3091</v>
      </c>
      <c r="AK277" s="1" t="s">
        <v>3044</v>
      </c>
      <c r="AL277" s="1" t="s">
        <v>3014</v>
      </c>
      <c r="AM277" s="1" t="s">
        <v>4473</v>
      </c>
      <c r="AP277" s="1">
        <v>39</v>
      </c>
      <c r="AX277" s="1" t="s">
        <v>5639</v>
      </c>
      <c r="AY277" s="1" t="s">
        <v>3088</v>
      </c>
      <c r="AZ277" s="1" t="s">
        <v>4282</v>
      </c>
      <c r="BA277" s="1">
        <v>613979.15998348</v>
      </c>
      <c r="BB277" s="1">
        <v>5470048.1500432296</v>
      </c>
      <c r="BC277" s="1">
        <v>10</v>
      </c>
      <c r="BD277" s="1" t="s">
        <v>3087</v>
      </c>
      <c r="BE277" s="1">
        <v>1044.19</v>
      </c>
      <c r="BG277" s="1">
        <v>41946</v>
      </c>
      <c r="BN277" s="1" t="s">
        <v>3009</v>
      </c>
      <c r="BO277" s="1" t="s">
        <v>4849</v>
      </c>
      <c r="BP277" s="1" t="s">
        <v>4848</v>
      </c>
      <c r="BQ277" s="1" t="s">
        <v>5592</v>
      </c>
      <c r="BR277" s="1" t="s">
        <v>3086</v>
      </c>
      <c r="BV277" s="1" t="s">
        <v>3002</v>
      </c>
      <c r="BX277" s="1" t="s">
        <v>5605</v>
      </c>
      <c r="BY277" s="1" t="s">
        <v>3088</v>
      </c>
      <c r="CB277" s="1" t="s">
        <v>5638</v>
      </c>
      <c r="CC277" s="1" t="s">
        <v>5637</v>
      </c>
      <c r="CD277" s="1" t="s">
        <v>3040</v>
      </c>
      <c r="CO277" s="1" t="s">
        <v>3122</v>
      </c>
      <c r="CP277" s="1" t="s">
        <v>5636</v>
      </c>
      <c r="CY277" s="1" t="s">
        <v>5552</v>
      </c>
      <c r="CZ277" s="1" t="s">
        <v>5583</v>
      </c>
    </row>
    <row r="278" spans="1:104" x14ac:dyDescent="0.2">
      <c r="A278" s="1">
        <f t="shared" si="24"/>
        <v>1041736.02</v>
      </c>
      <c r="C278" s="1" t="str">
        <f t="shared" si="25"/>
        <v>OE</v>
      </c>
      <c r="D278" s="2" t="str">
        <f t="shared" si="26"/>
        <v>OE</v>
      </c>
      <c r="F278" s="1" t="str">
        <f>IF(_xlfn.SINGLE('~10 Other Crossings'!TypeCL)="WC","",_xlfn.CONCAT(UPPER(_xlfn.SINGLE(Description)),IF(ISBLANK(_xlfn.SINGLE(CrossingIdentifierDescription)),""," ["&amp;_xlfn.SINGLE(CrossingIdentifierDescription)&amp;"]")," (",_xlfn.SINGLE(PXID),")"))</f>
        <v>BC HYDRO O/H TRANSMISSION (69KV) 60L095 [TRANSMISSION] (U4133.2)</v>
      </c>
      <c r="G2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278" s="1" t="s">
        <v>5635</v>
      </c>
      <c r="N278" s="1">
        <v>1041736.02</v>
      </c>
      <c r="O278" s="1" t="s">
        <v>3028</v>
      </c>
      <c r="P278" s="1" t="s">
        <v>5634</v>
      </c>
      <c r="Q278" s="1" t="s">
        <v>5633</v>
      </c>
      <c r="R278" s="1" t="s">
        <v>3025</v>
      </c>
      <c r="S278" s="1" t="s">
        <v>3024</v>
      </c>
      <c r="T278" s="1" t="s">
        <v>3098</v>
      </c>
      <c r="U278" s="1" t="s">
        <v>3097</v>
      </c>
      <c r="V278" s="1" t="s">
        <v>3529</v>
      </c>
      <c r="W278" s="1" t="s">
        <v>3095</v>
      </c>
      <c r="Y278" s="1">
        <v>43537.922696759262</v>
      </c>
      <c r="Z278" s="1">
        <v>44645</v>
      </c>
      <c r="AA278" s="1">
        <v>401768</v>
      </c>
      <c r="AB278" s="1">
        <v>44648.866041666668</v>
      </c>
      <c r="AC278" s="1" t="s">
        <v>5632</v>
      </c>
      <c r="AD278" s="1" t="s">
        <v>3061</v>
      </c>
      <c r="AE278" s="1">
        <v>4133</v>
      </c>
      <c r="AF278" s="1">
        <v>2</v>
      </c>
      <c r="AG278" s="1" t="s">
        <v>3282</v>
      </c>
      <c r="AH278" s="1" t="s">
        <v>3091</v>
      </c>
      <c r="AI278" s="1" t="s">
        <v>3016</v>
      </c>
      <c r="AJ278" s="1" t="s">
        <v>3091</v>
      </c>
      <c r="AK278" s="1" t="s">
        <v>3015</v>
      </c>
      <c r="AL278" s="1" t="s">
        <v>3014</v>
      </c>
      <c r="AM278" s="1" t="s">
        <v>3090</v>
      </c>
      <c r="AS278" s="1" t="s">
        <v>3011</v>
      </c>
      <c r="AT278" s="1" t="s">
        <v>1022</v>
      </c>
      <c r="AX278" s="1" t="s">
        <v>5631</v>
      </c>
      <c r="AY278" s="1" t="s">
        <v>3000</v>
      </c>
      <c r="AZ278" s="1" t="s">
        <v>4282</v>
      </c>
      <c r="BA278" s="1">
        <v>613919.40152105002</v>
      </c>
      <c r="BB278" s="1">
        <v>5470045.9090603096</v>
      </c>
      <c r="BC278" s="1">
        <v>10</v>
      </c>
      <c r="BD278" s="1" t="s">
        <v>3087</v>
      </c>
      <c r="BE278" s="1">
        <v>1044.1400000000001</v>
      </c>
      <c r="BG278" s="1">
        <v>42311</v>
      </c>
      <c r="BN278" s="1" t="s">
        <v>3009</v>
      </c>
      <c r="BO278" s="1" t="s">
        <v>4849</v>
      </c>
      <c r="BP278" s="1" t="s">
        <v>4848</v>
      </c>
      <c r="BQ278" s="1" t="s">
        <v>5592</v>
      </c>
      <c r="BR278" s="1" t="s">
        <v>3086</v>
      </c>
      <c r="BV278" s="1" t="s">
        <v>3002</v>
      </c>
      <c r="BW278" s="1" t="s">
        <v>1022</v>
      </c>
      <c r="BX278" s="1" t="s">
        <v>3199</v>
      </c>
      <c r="BY278" s="1" t="s">
        <v>3000</v>
      </c>
      <c r="CB278" s="1" t="s">
        <v>3198</v>
      </c>
      <c r="CC278" s="1" t="s">
        <v>3197</v>
      </c>
      <c r="CD278" s="1" t="s">
        <v>3040</v>
      </c>
      <c r="CO278" s="1" t="s">
        <v>2996</v>
      </c>
      <c r="CP278" s="1" t="s">
        <v>5630</v>
      </c>
      <c r="CW278" s="1" t="s">
        <v>5629</v>
      </c>
      <c r="CX278" s="1" t="s">
        <v>5628</v>
      </c>
      <c r="CY278" s="1" t="s">
        <v>5552</v>
      </c>
      <c r="CZ278" s="1" t="s">
        <v>5579</v>
      </c>
    </row>
    <row r="279" spans="1:104" x14ac:dyDescent="0.2">
      <c r="A279" s="1">
        <f t="shared" si="24"/>
        <v>1041922.65</v>
      </c>
      <c r="C279" s="1" t="str">
        <f t="shared" si="25"/>
        <v>HW</v>
      </c>
      <c r="D279" s="2" t="str">
        <f t="shared" si="26"/>
        <v>HW</v>
      </c>
      <c r="F279" s="1" t="str">
        <f>IF(_xlfn.SINGLE('~10 Other Crossings'!TypeCL)="WC","",_xlfn.CONCAT(UPPER(_xlfn.SINGLE(Description)),IF(ISBLANK(_xlfn.SINGLE(CrossingIdentifierDescription)),""," ["&amp;_xlfn.SINGLE(CrossingIdentifierDescription)&amp;"]")," (",_xlfn.SINGLE(PXID),")"))</f>
        <v>HWY 3 [LKI Segment: 1301] (T4107.2)</v>
      </c>
      <c r="G2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01-13283-M002-XH0326501</v>
      </c>
      <c r="M279" s="1" t="s">
        <v>5627</v>
      </c>
      <c r="N279" s="1">
        <v>1041922.65</v>
      </c>
      <c r="O279" s="1" t="s">
        <v>3028</v>
      </c>
      <c r="P279" s="1" t="s">
        <v>5626</v>
      </c>
      <c r="Q279" s="1" t="s">
        <v>5625</v>
      </c>
      <c r="R279" s="1" t="s">
        <v>3025</v>
      </c>
      <c r="S279" s="1" t="s">
        <v>3024</v>
      </c>
      <c r="T279" s="1" t="s">
        <v>3098</v>
      </c>
      <c r="U279" s="1" t="s">
        <v>4476</v>
      </c>
      <c r="V279" s="1" t="s">
        <v>5624</v>
      </c>
      <c r="W279" s="1" t="s">
        <v>3127</v>
      </c>
      <c r="Y279" s="1">
        <v>43732.709004629629</v>
      </c>
      <c r="Z279" s="1">
        <v>44645</v>
      </c>
      <c r="AA279" s="1">
        <v>401768</v>
      </c>
      <c r="AB279" s="1">
        <v>44648.866053240738</v>
      </c>
      <c r="AC279" s="1" t="s">
        <v>5623</v>
      </c>
      <c r="AD279" s="1" t="s">
        <v>3046</v>
      </c>
      <c r="AE279" s="1">
        <v>4107</v>
      </c>
      <c r="AF279" s="1">
        <v>2</v>
      </c>
      <c r="AG279" s="1" t="s">
        <v>5622</v>
      </c>
      <c r="AH279" s="1" t="s">
        <v>3138</v>
      </c>
      <c r="AI279" s="1" t="s">
        <v>3092</v>
      </c>
      <c r="AJ279" s="1" t="s">
        <v>3091</v>
      </c>
      <c r="AK279" s="1" t="s">
        <v>3044</v>
      </c>
      <c r="AL279" s="1" t="s">
        <v>3014</v>
      </c>
      <c r="AM279" s="1" t="s">
        <v>4473</v>
      </c>
      <c r="AP279" s="1">
        <v>20</v>
      </c>
      <c r="AX279" s="1" t="s">
        <v>5621</v>
      </c>
      <c r="AY279" s="1" t="s">
        <v>3088</v>
      </c>
      <c r="AZ279" s="1" t="s">
        <v>4282</v>
      </c>
      <c r="BA279" s="1">
        <v>613736.87992453005</v>
      </c>
      <c r="BB279" s="1">
        <v>5470044.68423473</v>
      </c>
      <c r="BC279" s="1">
        <v>10</v>
      </c>
      <c r="BD279" s="1" t="s">
        <v>3087</v>
      </c>
      <c r="BE279" s="1">
        <v>1044.3900000000001</v>
      </c>
      <c r="BG279" s="1">
        <v>41946</v>
      </c>
      <c r="BN279" s="1" t="s">
        <v>3009</v>
      </c>
      <c r="BO279" s="1" t="s">
        <v>4849</v>
      </c>
      <c r="BP279" s="1" t="s">
        <v>4848</v>
      </c>
      <c r="BQ279" s="1" t="s">
        <v>5592</v>
      </c>
      <c r="BR279" s="1" t="s">
        <v>1621</v>
      </c>
      <c r="BV279" s="1" t="s">
        <v>3002</v>
      </c>
      <c r="BX279" s="1" t="s">
        <v>5605</v>
      </c>
      <c r="BY279" s="1" t="s">
        <v>3088</v>
      </c>
      <c r="CB279" s="1" t="s">
        <v>5604</v>
      </c>
      <c r="CC279" s="1" t="s">
        <v>5603</v>
      </c>
      <c r="CD279" s="1" t="s">
        <v>3040</v>
      </c>
      <c r="CO279" s="1" t="s">
        <v>3122</v>
      </c>
      <c r="CP279" s="1" t="s">
        <v>5620</v>
      </c>
      <c r="CY279" s="1" t="s">
        <v>5552</v>
      </c>
      <c r="CZ279" s="1" t="s">
        <v>5572</v>
      </c>
    </row>
    <row r="280" spans="1:104" x14ac:dyDescent="0.2">
      <c r="A280" s="1">
        <f t="shared" si="24"/>
        <v>1041944.76</v>
      </c>
      <c r="C280" s="1" t="str">
        <f t="shared" si="25"/>
        <v>UC</v>
      </c>
      <c r="D280" s="2" t="str">
        <f t="shared" si="26"/>
        <v>UC</v>
      </c>
      <c r="F280" s="1" t="str">
        <f>IF(_xlfn.SINGLE('~10 Other Crossings'!TypeCL)="WC","",_xlfn.CONCAT(UPPER(_xlfn.SINGLE(Description)),IF(ISBLANK(_xlfn.SINGLE(CrossingIdentifierDescription)),""," ["&amp;_xlfn.SINGLE(CrossingIdentifierDescription)&amp;"]")," (",_xlfn.SINGLE(PXID),")"))</f>
        <v>TELUS U/G FIBRE OPTIC COMMUNICATIONS CABLE (U4173.2)</v>
      </c>
      <c r="G2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01-13283-M002-XH0326501</v>
      </c>
      <c r="M280" s="1" t="s">
        <v>5619</v>
      </c>
      <c r="N280" s="1">
        <v>1041944.76</v>
      </c>
      <c r="O280" s="1" t="s">
        <v>3028</v>
      </c>
      <c r="P280" s="1" t="s">
        <v>5618</v>
      </c>
      <c r="Q280" s="1" t="s">
        <v>5617</v>
      </c>
      <c r="R280" s="1" t="s">
        <v>3025</v>
      </c>
      <c r="S280" s="1" t="s">
        <v>3024</v>
      </c>
      <c r="T280" s="1" t="s">
        <v>3098</v>
      </c>
      <c r="U280" s="1" t="s">
        <v>3826</v>
      </c>
      <c r="V280" s="1" t="s">
        <v>4443</v>
      </c>
      <c r="W280" s="1" t="s">
        <v>3107</v>
      </c>
      <c r="Y280" s="1">
        <v>43732.703680555554</v>
      </c>
      <c r="Z280" s="1">
        <v>44645</v>
      </c>
      <c r="AA280" s="1">
        <v>401768</v>
      </c>
      <c r="AB280" s="1">
        <v>44648.866053240738</v>
      </c>
      <c r="AC280" s="1" t="s">
        <v>5616</v>
      </c>
      <c r="AD280" s="1" t="s">
        <v>3061</v>
      </c>
      <c r="AE280" s="1">
        <v>4173</v>
      </c>
      <c r="AF280" s="1">
        <v>2</v>
      </c>
      <c r="AH280" s="1" t="s">
        <v>3091</v>
      </c>
      <c r="AI280" s="1" t="s">
        <v>3092</v>
      </c>
      <c r="AJ280" s="1" t="s">
        <v>3091</v>
      </c>
      <c r="AK280" s="1" t="s">
        <v>3015</v>
      </c>
      <c r="AL280" s="1" t="s">
        <v>3014</v>
      </c>
      <c r="AM280" s="1" t="s">
        <v>3823</v>
      </c>
      <c r="AN280" s="1" t="s">
        <v>3012</v>
      </c>
      <c r="AS280" s="1" t="s">
        <v>3011</v>
      </c>
      <c r="AT280" s="1" t="s">
        <v>3011</v>
      </c>
      <c r="AX280" s="1" t="s">
        <v>5615</v>
      </c>
      <c r="AY280" s="1" t="s">
        <v>3088</v>
      </c>
      <c r="AZ280" s="1" t="s">
        <v>4282</v>
      </c>
      <c r="BA280" s="1">
        <v>613714.96605474001</v>
      </c>
      <c r="BB280" s="1">
        <v>5470041.7607526798</v>
      </c>
      <c r="BC280" s="1">
        <v>10</v>
      </c>
      <c r="BD280" s="1" t="s">
        <v>3087</v>
      </c>
      <c r="BE280" s="1">
        <v>1044.42</v>
      </c>
      <c r="BG280" s="1">
        <v>41947</v>
      </c>
      <c r="BN280" s="1" t="s">
        <v>3009</v>
      </c>
      <c r="BO280" s="1" t="s">
        <v>4849</v>
      </c>
      <c r="BP280" s="1" t="s">
        <v>4848</v>
      </c>
      <c r="BQ280" s="1" t="s">
        <v>5592</v>
      </c>
      <c r="BR280" s="1" t="s">
        <v>1621</v>
      </c>
      <c r="BV280" s="1" t="s">
        <v>3002</v>
      </c>
      <c r="BX280" s="1" t="s">
        <v>5605</v>
      </c>
      <c r="BY280" s="1" t="s">
        <v>3000</v>
      </c>
      <c r="CB280" s="1" t="s">
        <v>5604</v>
      </c>
      <c r="CC280" s="1" t="s">
        <v>5603</v>
      </c>
      <c r="CD280" s="1" t="s">
        <v>3040</v>
      </c>
      <c r="CO280" s="1" t="s">
        <v>2996</v>
      </c>
      <c r="CP280" s="1" t="s">
        <v>5614</v>
      </c>
      <c r="CW280" s="1" t="s">
        <v>5613</v>
      </c>
      <c r="CX280" s="1" t="s">
        <v>5612</v>
      </c>
      <c r="CY280" s="1" t="s">
        <v>5552</v>
      </c>
      <c r="CZ280" s="1" t="s">
        <v>5611</v>
      </c>
    </row>
    <row r="281" spans="1:104" x14ac:dyDescent="0.2">
      <c r="A281" s="1">
        <f t="shared" si="24"/>
        <v>1041951.64</v>
      </c>
      <c r="C281" s="1" t="str">
        <f t="shared" si="25"/>
        <v>OC</v>
      </c>
      <c r="D281" s="2" t="str">
        <f t="shared" si="26"/>
        <v>OC</v>
      </c>
      <c r="F281" s="1" t="str">
        <f>IF(_xlfn.SINGLE('~10 Other Crossings'!TypeCL)="WC","",_xlfn.CONCAT(UPPER(_xlfn.SINGLE(Description)),IF(ISBLANK(_xlfn.SINGLE(CrossingIdentifierDescription)),""," ["&amp;_xlfn.SINGLE(CrossingIdentifierDescription)&amp;"]")," (",_xlfn.SINGLE(PXID),")"))</f>
        <v>TELUS O/H COMMUNICATIONS CABLE [O/H COMMUNICATION CABLE] (U4294.0)</v>
      </c>
      <c r="G2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01-13283-M002-XH0326501 - Goalposts Required</v>
      </c>
      <c r="M281" s="1" t="s">
        <v>5610</v>
      </c>
      <c r="N281" s="1">
        <v>1041951.64</v>
      </c>
      <c r="O281" s="1" t="s">
        <v>3028</v>
      </c>
      <c r="P281" s="1" t="s">
        <v>5609</v>
      </c>
      <c r="Q281" s="1" t="s">
        <v>5608</v>
      </c>
      <c r="R281" s="1" t="s">
        <v>3025</v>
      </c>
      <c r="S281" s="1" t="s">
        <v>3024</v>
      </c>
      <c r="T281" s="1" t="s">
        <v>3098</v>
      </c>
      <c r="U281" s="1" t="s">
        <v>3109</v>
      </c>
      <c r="V281" s="1" t="s">
        <v>3108</v>
      </c>
      <c r="W281" s="1" t="s">
        <v>3107</v>
      </c>
      <c r="Y281" s="1">
        <v>43732.698506944442</v>
      </c>
      <c r="Z281" s="1">
        <v>44645</v>
      </c>
      <c r="AA281" s="1">
        <v>401768</v>
      </c>
      <c r="AB281" s="1">
        <v>44648.866053240738</v>
      </c>
      <c r="AC281" s="1" t="s">
        <v>5607</v>
      </c>
      <c r="AD281" s="1" t="s">
        <v>3061</v>
      </c>
      <c r="AE281" s="1">
        <v>4294</v>
      </c>
      <c r="AF281" s="1">
        <v>0</v>
      </c>
      <c r="AG281" s="1" t="s">
        <v>3109</v>
      </c>
      <c r="AH281" s="1" t="s">
        <v>3091</v>
      </c>
      <c r="AI281" s="1" t="s">
        <v>3092</v>
      </c>
      <c r="AJ281" s="1" t="s">
        <v>3091</v>
      </c>
      <c r="AK281" s="1" t="s">
        <v>3015</v>
      </c>
      <c r="AL281" s="1" t="s">
        <v>3014</v>
      </c>
      <c r="AM281" s="1" t="s">
        <v>3104</v>
      </c>
      <c r="AS281" s="1" t="s">
        <v>3011</v>
      </c>
      <c r="AT281" s="1" t="s">
        <v>1022</v>
      </c>
      <c r="AX281" s="1" t="s">
        <v>5606</v>
      </c>
      <c r="AY281" s="1" t="s">
        <v>3088</v>
      </c>
      <c r="AZ281" s="1" t="s">
        <v>4282</v>
      </c>
      <c r="BA281" s="1">
        <v>613708.15240232996</v>
      </c>
      <c r="BB281" s="1">
        <v>5470040.8494055998</v>
      </c>
      <c r="BC281" s="1">
        <v>10</v>
      </c>
      <c r="BD281" s="1" t="s">
        <v>3087</v>
      </c>
      <c r="BE281" s="1">
        <v>1044.42</v>
      </c>
      <c r="BG281" s="1">
        <v>42311</v>
      </c>
      <c r="BN281" s="1" t="s">
        <v>3009</v>
      </c>
      <c r="BO281" s="1" t="s">
        <v>4849</v>
      </c>
      <c r="BP281" s="1" t="s">
        <v>4848</v>
      </c>
      <c r="BQ281" s="1" t="s">
        <v>5592</v>
      </c>
      <c r="BR281" s="1" t="s">
        <v>1621</v>
      </c>
      <c r="BV281" s="1" t="s">
        <v>3002</v>
      </c>
      <c r="BX281" s="1" t="s">
        <v>5605</v>
      </c>
      <c r="BY281" s="1" t="s">
        <v>3000</v>
      </c>
      <c r="CB281" s="1" t="s">
        <v>5604</v>
      </c>
      <c r="CC281" s="1" t="s">
        <v>5603</v>
      </c>
      <c r="CD281" s="1" t="s">
        <v>3040</v>
      </c>
      <c r="CO281" s="1" t="s">
        <v>3323</v>
      </c>
      <c r="CP281" s="1" t="s">
        <v>5602</v>
      </c>
      <c r="CW281" s="1" t="s">
        <v>5601</v>
      </c>
      <c r="CX281" s="1" t="s">
        <v>5600</v>
      </c>
      <c r="CY281" s="1" t="s">
        <v>5552</v>
      </c>
      <c r="CZ281" s="1" t="s">
        <v>5599</v>
      </c>
    </row>
    <row r="282" spans="1:104" x14ac:dyDescent="0.2">
      <c r="A282" s="1">
        <f t="shared" si="24"/>
        <v>1042304.97</v>
      </c>
      <c r="C282" s="1" t="str">
        <f t="shared" si="25"/>
        <v>RD</v>
      </c>
      <c r="D282" s="2" t="str">
        <f t="shared" si="26"/>
        <v>RD</v>
      </c>
      <c r="F282" s="1" t="str">
        <f>IF(_xlfn.SINGLE('~10 Other Crossings'!TypeCL)="WC","",_xlfn.CONCAT(UPPER(_xlfn.SINGLE(Description)),IF(ISBLANK(_xlfn.SINGLE(CrossingIdentifierDescription)),""," ["&amp;_xlfn.SINGLE(CrossingIdentifierDescription)&amp;"]")," (",_xlfn.SINGLE(PXID),")"))</f>
        <v>DEBRIS FLOW CONTROL CHANNEL - MOTI PLAN KAP39120  [ROAD] (T4682.1)</v>
      </c>
      <c r="G2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01-13283-M002-XW0326701</v>
      </c>
      <c r="M282" s="1" t="s">
        <v>5598</v>
      </c>
      <c r="N282" s="1">
        <v>1042304.97</v>
      </c>
      <c r="O282" s="1" t="s">
        <v>3028</v>
      </c>
      <c r="P282" s="1" t="s">
        <v>5597</v>
      </c>
      <c r="Q282" s="1" t="s">
        <v>5596</v>
      </c>
      <c r="R282" s="1" t="s">
        <v>3025</v>
      </c>
      <c r="S282" s="1" t="s">
        <v>3024</v>
      </c>
      <c r="T282" s="1" t="s">
        <v>3098</v>
      </c>
      <c r="U282" s="1" t="s">
        <v>3045</v>
      </c>
      <c r="V282" s="1" t="s">
        <v>5595</v>
      </c>
      <c r="W282" s="1" t="s">
        <v>3127</v>
      </c>
      <c r="Y282" s="1">
        <v>43515.794861111113</v>
      </c>
      <c r="Z282" s="1">
        <v>44645</v>
      </c>
      <c r="AA282" s="1">
        <v>401768</v>
      </c>
      <c r="AB282" s="1">
        <v>44648.866030092591</v>
      </c>
      <c r="AC282" s="1" t="s">
        <v>5594</v>
      </c>
      <c r="AD282" s="1" t="s">
        <v>3046</v>
      </c>
      <c r="AE282" s="1">
        <v>4682</v>
      </c>
      <c r="AF282" s="1">
        <v>1</v>
      </c>
      <c r="AG282" s="1" t="s">
        <v>3045</v>
      </c>
      <c r="AH282" s="1" t="s">
        <v>3091</v>
      </c>
      <c r="AI282" s="1" t="s">
        <v>3092</v>
      </c>
      <c r="AK282" s="1" t="s">
        <v>3044</v>
      </c>
      <c r="AL282" s="1" t="s">
        <v>3014</v>
      </c>
      <c r="AM282" s="1" t="s">
        <v>737</v>
      </c>
      <c r="AP282" s="1">
        <v>90</v>
      </c>
      <c r="AY282" s="1" t="s">
        <v>3088</v>
      </c>
      <c r="AZ282" s="1" t="s">
        <v>4282</v>
      </c>
      <c r="BA282" s="1">
        <v>613357.37669708999</v>
      </c>
      <c r="BB282" s="1">
        <v>5470023.8705926398</v>
      </c>
      <c r="BC282" s="1">
        <v>10</v>
      </c>
      <c r="BN282" s="1" t="s">
        <v>3009</v>
      </c>
      <c r="BO282" s="1" t="s">
        <v>4849</v>
      </c>
      <c r="BP282" s="1" t="s">
        <v>4848</v>
      </c>
      <c r="BQ282" s="1" t="s">
        <v>5592</v>
      </c>
      <c r="BR282" s="1" t="s">
        <v>1621</v>
      </c>
      <c r="BS282" s="1" t="s">
        <v>5586</v>
      </c>
      <c r="BT282" s="1" t="s">
        <v>5585</v>
      </c>
      <c r="BV282" s="1" t="s">
        <v>3002</v>
      </c>
      <c r="BX282" s="1" t="s">
        <v>5556</v>
      </c>
      <c r="BY282" s="1" t="s">
        <v>3000</v>
      </c>
      <c r="CB282" s="1" t="s">
        <v>5591</v>
      </c>
      <c r="CC282" s="1" t="s">
        <v>5590</v>
      </c>
      <c r="CD282" s="1" t="s">
        <v>3082</v>
      </c>
      <c r="CO282" s="1" t="s">
        <v>3122</v>
      </c>
      <c r="CP282" s="1" t="s">
        <v>5593</v>
      </c>
      <c r="CW282" s="1" t="s">
        <v>5154</v>
      </c>
      <c r="CY282" s="1" t="s">
        <v>5552</v>
      </c>
      <c r="CZ282" s="1" t="s">
        <v>5536</v>
      </c>
    </row>
    <row r="283" spans="1:104" x14ac:dyDescent="0.2">
      <c r="A283" s="1">
        <f t="shared" si="24"/>
        <v>1042349.15</v>
      </c>
      <c r="C283" s="1" t="str">
        <f t="shared" si="25"/>
        <v>RD</v>
      </c>
      <c r="D283" s="2" t="str">
        <f t="shared" si="26"/>
        <v>RD</v>
      </c>
      <c r="F283" s="1" t="str">
        <f>IF(_xlfn.SINGLE('~10 Other Crossings'!TypeCL)="WC","",_xlfn.CONCAT(UPPER(_xlfn.SINGLE(Description)),IF(ISBLANK(_xlfn.SINGLE(CrossingIdentifierDescription)),""," ["&amp;_xlfn.SINGLE(CrossingIdentifierDescription)&amp;"]")," (",_xlfn.SINGLE(PXID),")"))</f>
        <v>HOPE LOOKOUT TRAIL (T5100.0)</v>
      </c>
      <c r="G2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83" s="1" t="s">
        <v>5589</v>
      </c>
      <c r="N283" s="1">
        <v>1042349.15</v>
      </c>
      <c r="O283" s="1" t="s">
        <v>3028</v>
      </c>
      <c r="P283" s="1" t="s">
        <v>5239</v>
      </c>
      <c r="Q283" s="1" t="s">
        <v>5578</v>
      </c>
      <c r="R283" s="1" t="s">
        <v>3024</v>
      </c>
      <c r="S283" s="1" t="s">
        <v>3024</v>
      </c>
      <c r="T283" s="1" t="s">
        <v>3098</v>
      </c>
      <c r="U283" s="1" t="s">
        <v>3045</v>
      </c>
      <c r="V283" s="1" t="s">
        <v>5577</v>
      </c>
      <c r="W283" s="1" t="s">
        <v>4970</v>
      </c>
      <c r="Y283" s="1">
        <v>44033.663506944446</v>
      </c>
      <c r="Z283" s="1">
        <v>44645</v>
      </c>
      <c r="AA283" s="1">
        <v>401768</v>
      </c>
      <c r="AB283" s="1">
        <v>44648.866064814814</v>
      </c>
      <c r="AC283" s="1" t="s">
        <v>5588</v>
      </c>
      <c r="AD283" s="1" t="s">
        <v>3046</v>
      </c>
      <c r="AE283" s="1">
        <v>5100</v>
      </c>
      <c r="AF283" s="1">
        <v>0</v>
      </c>
      <c r="AI283" s="1" t="s">
        <v>3016</v>
      </c>
      <c r="AK283" s="1" t="s">
        <v>3044</v>
      </c>
      <c r="AL283" s="1" t="s">
        <v>3014</v>
      </c>
      <c r="AM283" s="1" t="s">
        <v>737</v>
      </c>
      <c r="AT283" s="1" t="s">
        <v>1022</v>
      </c>
      <c r="AX283" s="1" t="s">
        <v>5587</v>
      </c>
      <c r="AY283" s="1" t="s">
        <v>3000</v>
      </c>
      <c r="AZ283" s="1" t="s">
        <v>4282</v>
      </c>
      <c r="BA283" s="1">
        <v>613313.30700000003</v>
      </c>
      <c r="BB283" s="1">
        <v>5470020.7209999999</v>
      </c>
      <c r="BC283" s="1">
        <v>10</v>
      </c>
      <c r="BN283" s="1" t="s">
        <v>3009</v>
      </c>
      <c r="BO283" s="1" t="s">
        <v>4849</v>
      </c>
      <c r="BP283" s="1" t="s">
        <v>4848</v>
      </c>
      <c r="BQ283" s="1" t="s">
        <v>5299</v>
      </c>
      <c r="BR283" s="1" t="s">
        <v>3086</v>
      </c>
      <c r="BS283" s="1" t="s">
        <v>5586</v>
      </c>
      <c r="BT283" s="1" t="s">
        <v>5585</v>
      </c>
      <c r="BV283" s="1" t="s">
        <v>3002</v>
      </c>
      <c r="BW283" s="1" t="s">
        <v>3007</v>
      </c>
      <c r="BX283" s="1" t="s">
        <v>3043</v>
      </c>
      <c r="BY283" s="1" t="s">
        <v>3000</v>
      </c>
      <c r="CB283" s="1" t="s">
        <v>3042</v>
      </c>
      <c r="CC283" s="1" t="s">
        <v>3041</v>
      </c>
      <c r="CD283" s="1" t="s">
        <v>3040</v>
      </c>
      <c r="CO283" s="1" t="s">
        <v>2996</v>
      </c>
      <c r="CP283" s="1" t="s">
        <v>5584</v>
      </c>
      <c r="CX283" s="1" t="s">
        <v>5573</v>
      </c>
      <c r="CZ283" s="1" t="s">
        <v>5525</v>
      </c>
    </row>
    <row r="284" spans="1:104" x14ac:dyDescent="0.2">
      <c r="A284" s="1">
        <f t="shared" si="24"/>
        <v>1042411.24</v>
      </c>
      <c r="C284" s="1" t="str">
        <f t="shared" si="25"/>
        <v>RD</v>
      </c>
      <c r="D284" s="2" t="str">
        <f t="shared" si="26"/>
        <v>RD</v>
      </c>
      <c r="F284" s="1" t="str">
        <f>IF(_xlfn.SINGLE('~10 Other Crossings'!TypeCL)="WC","",_xlfn.CONCAT(UPPER(_xlfn.SINGLE(Description)),IF(ISBLANK(_xlfn.SINGLE(CrossingIdentifierDescription)),""," ["&amp;_xlfn.SINGLE(CrossingIdentifierDescription)&amp;"]")," (",_xlfn.SINGLE(PXID),")"))</f>
        <v>HOPE LOOKOUT TRAIL (T5101.0)</v>
      </c>
      <c r="G2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84" s="1" t="s">
        <v>5583</v>
      </c>
      <c r="N284" s="1">
        <v>1042411.24</v>
      </c>
      <c r="O284" s="1" t="s">
        <v>3028</v>
      </c>
      <c r="P284" s="1" t="s">
        <v>5239</v>
      </c>
      <c r="Q284" s="1" t="s">
        <v>5578</v>
      </c>
      <c r="R284" s="1" t="s">
        <v>3024</v>
      </c>
      <c r="S284" s="1" t="s">
        <v>3024</v>
      </c>
      <c r="T284" s="1" t="s">
        <v>3098</v>
      </c>
      <c r="U284" s="1" t="s">
        <v>3045</v>
      </c>
      <c r="V284" s="1" t="s">
        <v>5577</v>
      </c>
      <c r="W284" s="1" t="s">
        <v>4970</v>
      </c>
      <c r="Y284" s="1">
        <v>44033.663506944446</v>
      </c>
      <c r="Z284" s="1">
        <v>44645</v>
      </c>
      <c r="AA284" s="1">
        <v>401768</v>
      </c>
      <c r="AB284" s="1">
        <v>44648.866064814814</v>
      </c>
      <c r="AC284" s="1" t="s">
        <v>5582</v>
      </c>
      <c r="AD284" s="1" t="s">
        <v>3046</v>
      </c>
      <c r="AE284" s="1">
        <v>5101</v>
      </c>
      <c r="AF284" s="1">
        <v>0</v>
      </c>
      <c r="AI284" s="1" t="s">
        <v>3016</v>
      </c>
      <c r="AK284" s="1" t="s">
        <v>3044</v>
      </c>
      <c r="AL284" s="1" t="s">
        <v>3014</v>
      </c>
      <c r="AM284" s="1" t="s">
        <v>737</v>
      </c>
      <c r="AT284" s="1" t="s">
        <v>1022</v>
      </c>
      <c r="AX284" s="1" t="s">
        <v>5581</v>
      </c>
      <c r="AY284" s="1" t="s">
        <v>3000</v>
      </c>
      <c r="AZ284" s="1" t="s">
        <v>4282</v>
      </c>
      <c r="BA284" s="1">
        <v>613251.375</v>
      </c>
      <c r="BB284" s="1">
        <v>5470016.3150000004</v>
      </c>
      <c r="BC284" s="1">
        <v>10</v>
      </c>
      <c r="BN284" s="1" t="s">
        <v>3009</v>
      </c>
      <c r="BO284" s="1" t="s">
        <v>4849</v>
      </c>
      <c r="BP284" s="1" t="s">
        <v>4848</v>
      </c>
      <c r="BQ284" s="1" t="s">
        <v>5299</v>
      </c>
      <c r="BR284" s="1" t="s">
        <v>3086</v>
      </c>
      <c r="BS284" s="1" t="s">
        <v>5558</v>
      </c>
      <c r="BT284" s="1" t="s">
        <v>5557</v>
      </c>
      <c r="BV284" s="1" t="s">
        <v>3002</v>
      </c>
      <c r="BW284" s="1" t="s">
        <v>3007</v>
      </c>
      <c r="BX284" s="1" t="s">
        <v>3043</v>
      </c>
      <c r="BY284" s="1" t="s">
        <v>3000</v>
      </c>
      <c r="CB284" s="1" t="s">
        <v>3042</v>
      </c>
      <c r="CC284" s="1" t="s">
        <v>3041</v>
      </c>
      <c r="CD284" s="1" t="s">
        <v>3040</v>
      </c>
      <c r="CO284" s="1" t="s">
        <v>2996</v>
      </c>
      <c r="CP284" s="1" t="s">
        <v>5580</v>
      </c>
      <c r="CX284" s="1" t="s">
        <v>5573</v>
      </c>
      <c r="CZ284" s="1" t="s">
        <v>5518</v>
      </c>
    </row>
    <row r="285" spans="1:104" x14ac:dyDescent="0.2">
      <c r="A285" s="1">
        <f t="shared" si="24"/>
        <v>1042439.44</v>
      </c>
      <c r="C285" s="1" t="str">
        <f t="shared" si="25"/>
        <v>RD</v>
      </c>
      <c r="D285" s="2" t="str">
        <f t="shared" si="26"/>
        <v>RD</v>
      </c>
      <c r="F285" s="1" t="str">
        <f>IF(_xlfn.SINGLE('~10 Other Crossings'!TypeCL)="WC","",_xlfn.CONCAT(UPPER(_xlfn.SINGLE(Description)),IF(ISBLANK(_xlfn.SINGLE(CrossingIdentifierDescription)),""," ["&amp;_xlfn.SINGLE(CrossingIdentifierDescription)&amp;"]")," (",_xlfn.SINGLE(PXID),")"))</f>
        <v>HOPE LOOKOUT TRAIL (T5102.0)</v>
      </c>
      <c r="G2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285" s="1" t="s">
        <v>5579</v>
      </c>
      <c r="N285" s="1">
        <v>1042439.44</v>
      </c>
      <c r="O285" s="1" t="s">
        <v>3028</v>
      </c>
      <c r="P285" s="1" t="s">
        <v>5239</v>
      </c>
      <c r="Q285" s="1" t="s">
        <v>5578</v>
      </c>
      <c r="R285" s="1" t="s">
        <v>3024</v>
      </c>
      <c r="S285" s="1" t="s">
        <v>3024</v>
      </c>
      <c r="T285" s="1" t="s">
        <v>3098</v>
      </c>
      <c r="U285" s="1" t="s">
        <v>3045</v>
      </c>
      <c r="V285" s="1" t="s">
        <v>5577</v>
      </c>
      <c r="W285" s="1" t="s">
        <v>4970</v>
      </c>
      <c r="Y285" s="1">
        <v>44033.663506944446</v>
      </c>
      <c r="Z285" s="1">
        <v>44645</v>
      </c>
      <c r="AA285" s="1">
        <v>401768</v>
      </c>
      <c r="AB285" s="1">
        <v>44648.866064814814</v>
      </c>
      <c r="AC285" s="1" t="s">
        <v>5576</v>
      </c>
      <c r="AD285" s="1" t="s">
        <v>3046</v>
      </c>
      <c r="AE285" s="1">
        <v>5102</v>
      </c>
      <c r="AF285" s="1">
        <v>0</v>
      </c>
      <c r="AI285" s="1" t="s">
        <v>3016</v>
      </c>
      <c r="AK285" s="1" t="s">
        <v>3044</v>
      </c>
      <c r="AL285" s="1" t="s">
        <v>3014</v>
      </c>
      <c r="AM285" s="1" t="s">
        <v>737</v>
      </c>
      <c r="AT285" s="1" t="s">
        <v>1022</v>
      </c>
      <c r="AX285" s="1" t="s">
        <v>5575</v>
      </c>
      <c r="AY285" s="1" t="s">
        <v>3000</v>
      </c>
      <c r="AZ285" s="1" t="s">
        <v>4282</v>
      </c>
      <c r="BA285" s="1">
        <v>613223.25100000005</v>
      </c>
      <c r="BB285" s="1">
        <v>5470014.2740000002</v>
      </c>
      <c r="BC285" s="1">
        <v>10</v>
      </c>
      <c r="BN285" s="1" t="s">
        <v>3009</v>
      </c>
      <c r="BO285" s="1" t="s">
        <v>4849</v>
      </c>
      <c r="BP285" s="1" t="s">
        <v>4848</v>
      </c>
      <c r="BQ285" s="1" t="s">
        <v>5299</v>
      </c>
      <c r="BR285" s="1" t="s">
        <v>3086</v>
      </c>
      <c r="BS285" s="1" t="s">
        <v>5558</v>
      </c>
      <c r="BT285" s="1" t="s">
        <v>5557</v>
      </c>
      <c r="BV285" s="1" t="s">
        <v>3002</v>
      </c>
      <c r="BW285" s="1" t="s">
        <v>3007</v>
      </c>
      <c r="BX285" s="1" t="s">
        <v>3043</v>
      </c>
      <c r="BY285" s="1" t="s">
        <v>3000</v>
      </c>
      <c r="CB285" s="1" t="s">
        <v>3042</v>
      </c>
      <c r="CC285" s="1" t="s">
        <v>3041</v>
      </c>
      <c r="CD285" s="1" t="s">
        <v>3040</v>
      </c>
      <c r="CO285" s="1" t="s">
        <v>2996</v>
      </c>
      <c r="CP285" s="1" t="s">
        <v>5574</v>
      </c>
      <c r="CX285" s="1" t="s">
        <v>5573</v>
      </c>
      <c r="CZ285" s="1" t="s">
        <v>5510</v>
      </c>
    </row>
    <row r="286" spans="1:104" x14ac:dyDescent="0.2">
      <c r="A286" s="1">
        <f t="shared" si="24"/>
        <v>1042458.67</v>
      </c>
      <c r="C286" s="1" t="str">
        <f t="shared" si="25"/>
        <v>RD</v>
      </c>
      <c r="D286" s="2" t="str">
        <f t="shared" si="26"/>
        <v>RD</v>
      </c>
      <c r="F286" s="1" t="str">
        <f>IF(_xlfn.SINGLE('~10 Other Crossings'!TypeCL)="WC","",_xlfn.CONCAT(UPPER(_xlfn.SINGLE(Description)),IF(ISBLANK(_xlfn.SINGLE(CrossingIdentifierDescription)),""," ["&amp;_xlfn.SINGLE(CrossingIdentifierDescription)&amp;"]")," (",_xlfn.SINGLE(PXID),")"))</f>
        <v>ROAD (T4108.1)</v>
      </c>
      <c r="G2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01-13283-M002-XH0326901</v>
      </c>
      <c r="M286" s="1" t="s">
        <v>5572</v>
      </c>
      <c r="N286" s="1">
        <v>1042458.67</v>
      </c>
      <c r="O286" s="1" t="s">
        <v>3028</v>
      </c>
      <c r="P286" s="1" t="s">
        <v>5571</v>
      </c>
      <c r="Q286" s="1" t="s">
        <v>5570</v>
      </c>
      <c r="R286" s="1" t="s">
        <v>3025</v>
      </c>
      <c r="S286" s="1" t="s">
        <v>3024</v>
      </c>
      <c r="T286" s="1" t="s">
        <v>3098</v>
      </c>
      <c r="U286" s="1" t="s">
        <v>3045</v>
      </c>
      <c r="V286" s="1" t="s">
        <v>3045</v>
      </c>
      <c r="W286" s="1" t="s">
        <v>5569</v>
      </c>
      <c r="Y286" s="1">
        <v>43537.865706018521</v>
      </c>
      <c r="Z286" s="1">
        <v>44645</v>
      </c>
      <c r="AA286" s="1">
        <v>401768</v>
      </c>
      <c r="AB286" s="1">
        <v>44648.866030092591</v>
      </c>
      <c r="AC286" s="1" t="s">
        <v>5568</v>
      </c>
      <c r="AD286" s="1" t="s">
        <v>3046</v>
      </c>
      <c r="AE286" s="1">
        <v>4108</v>
      </c>
      <c r="AF286" s="1">
        <v>1</v>
      </c>
      <c r="AH286" s="1" t="s">
        <v>3091</v>
      </c>
      <c r="AI286" s="1" t="s">
        <v>3016</v>
      </c>
      <c r="AJ286" s="1" t="s">
        <v>3091</v>
      </c>
      <c r="AK286" s="1" t="s">
        <v>3044</v>
      </c>
      <c r="AL286" s="1" t="s">
        <v>3014</v>
      </c>
      <c r="AM286" s="1" t="s">
        <v>737</v>
      </c>
      <c r="AX286" s="1" t="s">
        <v>5567</v>
      </c>
      <c r="AY286" s="1" t="s">
        <v>3088</v>
      </c>
      <c r="AZ286" s="1" t="s">
        <v>4282</v>
      </c>
      <c r="BA286" s="1">
        <v>613204.06688419997</v>
      </c>
      <c r="BB286" s="1">
        <v>5470012.8986415099</v>
      </c>
      <c r="BC286" s="1">
        <v>10</v>
      </c>
      <c r="BD286" s="1" t="s">
        <v>3593</v>
      </c>
      <c r="BE286" s="1">
        <v>1044.8900000000001</v>
      </c>
      <c r="BG286" s="1">
        <v>41981</v>
      </c>
      <c r="BN286" s="1" t="s">
        <v>3009</v>
      </c>
      <c r="BO286" s="1" t="s">
        <v>4849</v>
      </c>
      <c r="BP286" s="1" t="s">
        <v>4848</v>
      </c>
      <c r="BQ286" s="1" t="s">
        <v>5299</v>
      </c>
      <c r="BR286" s="1" t="s">
        <v>3086</v>
      </c>
      <c r="BS286" s="1" t="s">
        <v>5558</v>
      </c>
      <c r="BT286" s="1" t="s">
        <v>5557</v>
      </c>
      <c r="BV286" s="1" t="s">
        <v>3002</v>
      </c>
      <c r="BX286" s="1" t="s">
        <v>5556</v>
      </c>
      <c r="BY286" s="1" t="s">
        <v>3000</v>
      </c>
      <c r="CB286" s="1" t="s">
        <v>5555</v>
      </c>
      <c r="CC286" s="1" t="s">
        <v>5554</v>
      </c>
      <c r="CD286" s="1" t="s">
        <v>3258</v>
      </c>
      <c r="CO286" s="1" t="s">
        <v>3122</v>
      </c>
      <c r="CP286" s="1" t="s">
        <v>5566</v>
      </c>
      <c r="CW286" s="1" t="s">
        <v>5565</v>
      </c>
      <c r="CX286" s="1" t="s">
        <v>5564</v>
      </c>
      <c r="CY286" s="1" t="s">
        <v>5552</v>
      </c>
      <c r="CZ286" s="1" t="s">
        <v>5503</v>
      </c>
    </row>
    <row r="287" spans="1:104" x14ac:dyDescent="0.2">
      <c r="A287" s="1">
        <f t="shared" si="24"/>
        <v>1042464.74</v>
      </c>
      <c r="C287" s="1" t="str">
        <f t="shared" si="25"/>
        <v>RD</v>
      </c>
      <c r="D287" s="2" t="str">
        <f t="shared" si="26"/>
        <v>RD</v>
      </c>
      <c r="F287" s="1" t="str">
        <f>IF(_xlfn.SINGLE('~10 Other Crossings'!TypeCL)="WC","",_xlfn.CONCAT(UPPER(_xlfn.SINGLE(Description)),IF(ISBLANK(_xlfn.SINGLE(CrossingIdentifierDescription)),""," ["&amp;_xlfn.SINGLE(CrossingIdentifierDescription)&amp;"]")," (",_xlfn.SINGLE(PXID),")"))</f>
        <v>UNDEVELOPED ROAD - UNNAMED MOTI PLAN  [ROAD] (T4681.1)</v>
      </c>
      <c r="G2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01-13283-M002-XH0326901</v>
      </c>
      <c r="M287" s="1" t="s">
        <v>5563</v>
      </c>
      <c r="N287" s="1">
        <v>1042464.74</v>
      </c>
      <c r="O287" s="1" t="s">
        <v>3028</v>
      </c>
      <c r="P287" s="1" t="s">
        <v>5562</v>
      </c>
      <c r="Q287" s="1" t="s">
        <v>5561</v>
      </c>
      <c r="R287" s="1" t="s">
        <v>3025</v>
      </c>
      <c r="S287" s="1" t="s">
        <v>3024</v>
      </c>
      <c r="T287" s="1" t="s">
        <v>3098</v>
      </c>
      <c r="U287" s="1" t="s">
        <v>3045</v>
      </c>
      <c r="V287" s="1" t="s">
        <v>5560</v>
      </c>
      <c r="W287" s="1" t="s">
        <v>3127</v>
      </c>
      <c r="Y287" s="1">
        <v>43588.023726851854</v>
      </c>
      <c r="Z287" s="1">
        <v>44645</v>
      </c>
      <c r="AA287" s="1">
        <v>401768</v>
      </c>
      <c r="AB287" s="1">
        <v>44648.866041666668</v>
      </c>
      <c r="AC287" s="1" t="s">
        <v>5559</v>
      </c>
      <c r="AD287" s="1" t="s">
        <v>3046</v>
      </c>
      <c r="AE287" s="1">
        <v>4681</v>
      </c>
      <c r="AF287" s="1">
        <v>1</v>
      </c>
      <c r="AG287" s="1" t="s">
        <v>3045</v>
      </c>
      <c r="AH287" s="1" t="s">
        <v>3091</v>
      </c>
      <c r="AI287" s="1" t="s">
        <v>3016</v>
      </c>
      <c r="AK287" s="1" t="s">
        <v>3044</v>
      </c>
      <c r="AL287" s="1" t="s">
        <v>3014</v>
      </c>
      <c r="AM287" s="1" t="s">
        <v>737</v>
      </c>
      <c r="AP287" s="1">
        <v>81</v>
      </c>
      <c r="AY287" s="1" t="s">
        <v>3088</v>
      </c>
      <c r="AZ287" s="1" t="s">
        <v>4282</v>
      </c>
      <c r="BA287" s="1">
        <v>613198.02001995</v>
      </c>
      <c r="BB287" s="1">
        <v>5470012.4699833803</v>
      </c>
      <c r="BC287" s="1">
        <v>10</v>
      </c>
      <c r="BN287" s="1" t="s">
        <v>3009</v>
      </c>
      <c r="BO287" s="1" t="s">
        <v>4849</v>
      </c>
      <c r="BP287" s="1" t="s">
        <v>4848</v>
      </c>
      <c r="BQ287" s="1" t="s">
        <v>5299</v>
      </c>
      <c r="BR287" s="1" t="s">
        <v>3086</v>
      </c>
      <c r="BS287" s="1" t="s">
        <v>5558</v>
      </c>
      <c r="BT287" s="1" t="s">
        <v>5557</v>
      </c>
      <c r="BV287" s="1" t="s">
        <v>3002</v>
      </c>
      <c r="BX287" s="1" t="s">
        <v>5556</v>
      </c>
      <c r="BY287" s="1" t="s">
        <v>3088</v>
      </c>
      <c r="CB287" s="1" t="s">
        <v>5555</v>
      </c>
      <c r="CC287" s="1" t="s">
        <v>5554</v>
      </c>
      <c r="CD287" s="1" t="s">
        <v>3258</v>
      </c>
      <c r="CO287" s="1" t="s">
        <v>3122</v>
      </c>
      <c r="CP287" s="1" t="s">
        <v>5553</v>
      </c>
      <c r="CW287" s="1" t="s">
        <v>5154</v>
      </c>
      <c r="CY287" s="1" t="s">
        <v>5552</v>
      </c>
      <c r="CZ287" s="1" t="s">
        <v>5495</v>
      </c>
    </row>
    <row r="288" spans="1:104" x14ac:dyDescent="0.2">
      <c r="A288" s="1">
        <f t="shared" si="24"/>
        <v>1042531.75</v>
      </c>
      <c r="C288" s="1" t="str">
        <f t="shared" si="25"/>
        <v>OL</v>
      </c>
      <c r="D288" s="2" t="str">
        <f t="shared" si="26"/>
        <v>OL</v>
      </c>
      <c r="F288" s="1" t="str">
        <f>IF(_xlfn.SINGLE('~10 Other Crossings'!TypeCL)="WC","",_xlfn.CONCAT(UPPER(_xlfn.SINGLE(Description)),IF(ISBLANK(_xlfn.SINGLE(CrossingIdentifierDescription)),""," ["&amp;_xlfn.SINGLE(CrossingIdentifierDescription)&amp;"]")," (",_xlfn.SINGLE(PXID),")"))</f>
        <v>TRANS MOUNTAIN PIPELINE CO. LTD. BURIED PIPE [CRUDE OIL PIPELINE] (P5452.0)</v>
      </c>
      <c r="G2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288" s="1" t="s">
        <v>5551</v>
      </c>
      <c r="N288" s="1">
        <v>1042531.75</v>
      </c>
      <c r="O288" s="1" t="s">
        <v>3028</v>
      </c>
      <c r="P288" s="1" t="s">
        <v>5550</v>
      </c>
      <c r="Q288" s="1" t="s">
        <v>5549</v>
      </c>
      <c r="R288" s="1" t="s">
        <v>3025</v>
      </c>
      <c r="S288" s="1" t="s">
        <v>3024</v>
      </c>
      <c r="T288" s="1" t="s">
        <v>3098</v>
      </c>
      <c r="U288" s="1" t="s">
        <v>3022</v>
      </c>
      <c r="V288" s="1" t="s">
        <v>3624</v>
      </c>
      <c r="W288" s="1" t="s">
        <v>3020</v>
      </c>
      <c r="Y288" s="1">
        <v>43564.016226851854</v>
      </c>
      <c r="Z288" s="1">
        <v>44645</v>
      </c>
      <c r="AA288" s="1">
        <v>401768</v>
      </c>
      <c r="AB288" s="1">
        <v>44655.881226851852</v>
      </c>
      <c r="AC288" s="1" t="s">
        <v>5548</v>
      </c>
      <c r="AD288" s="1" t="s">
        <v>3018</v>
      </c>
      <c r="AE288" s="1">
        <v>5452</v>
      </c>
      <c r="AF288" s="1">
        <v>0</v>
      </c>
      <c r="AG288" s="1" t="s">
        <v>3622</v>
      </c>
      <c r="AH288" s="1" t="s">
        <v>3091</v>
      </c>
      <c r="AI288" s="1" t="s">
        <v>3016</v>
      </c>
      <c r="AJ288" s="1" t="s">
        <v>3091</v>
      </c>
      <c r="AK288" s="1" t="s">
        <v>3015</v>
      </c>
      <c r="AL288" s="1" t="s">
        <v>3014</v>
      </c>
      <c r="AM288" s="1" t="s">
        <v>3013</v>
      </c>
      <c r="AN288" s="1" t="s">
        <v>3012</v>
      </c>
      <c r="AS288" s="1" t="s">
        <v>3011</v>
      </c>
      <c r="AT288" s="1" t="s">
        <v>3011</v>
      </c>
      <c r="AX288" s="1" t="s">
        <v>4324</v>
      </c>
      <c r="AY288" s="1" t="s">
        <v>3000</v>
      </c>
      <c r="AZ288" s="1" t="s">
        <v>4282</v>
      </c>
      <c r="BA288" s="1">
        <v>613132.56358673004</v>
      </c>
      <c r="BB288" s="1">
        <v>5470013.9317285297</v>
      </c>
      <c r="BC288" s="1">
        <v>10</v>
      </c>
      <c r="BD288" s="1" t="s">
        <v>3593</v>
      </c>
      <c r="BE288" s="1">
        <v>1045.1300000000001</v>
      </c>
      <c r="BG288" s="1">
        <v>42263</v>
      </c>
      <c r="BN288" s="1" t="s">
        <v>3009</v>
      </c>
      <c r="BO288" s="1" t="s">
        <v>4849</v>
      </c>
      <c r="BP288" s="1" t="s">
        <v>4848</v>
      </c>
      <c r="BQ288" s="1" t="s">
        <v>5299</v>
      </c>
      <c r="BR288" s="1" t="s">
        <v>3086</v>
      </c>
      <c r="BS288" s="1" t="s">
        <v>5547</v>
      </c>
      <c r="BT288" s="1" t="s">
        <v>5546</v>
      </c>
      <c r="BV288" s="1" t="s">
        <v>3002</v>
      </c>
      <c r="BW288" s="1" t="s">
        <v>1505</v>
      </c>
      <c r="BX288" s="1" t="s">
        <v>3001</v>
      </c>
      <c r="BY288" s="1" t="s">
        <v>3000</v>
      </c>
      <c r="CB288" s="1" t="s">
        <v>2999</v>
      </c>
      <c r="CC288" s="1" t="s">
        <v>2998</v>
      </c>
      <c r="CD288" s="1" t="s">
        <v>2997</v>
      </c>
      <c r="CO288" s="1" t="s">
        <v>2996</v>
      </c>
      <c r="CP288" s="1" t="s">
        <v>5545</v>
      </c>
      <c r="CW288" s="1" t="s">
        <v>4320</v>
      </c>
      <c r="CX288" s="1" t="s">
        <v>5544</v>
      </c>
      <c r="CZ288" s="1" t="s">
        <v>5485</v>
      </c>
    </row>
    <row r="289" spans="1:104" x14ac:dyDescent="0.2">
      <c r="A289" s="1">
        <f t="shared" si="24"/>
        <v>1042564.6</v>
      </c>
      <c r="C289" s="1" t="str">
        <f t="shared" si="25"/>
        <v>WD</v>
      </c>
      <c r="D289" s="2" t="str">
        <f t="shared" si="26"/>
        <v>WD</v>
      </c>
      <c r="F289" s="1" t="str">
        <f>IF(_xlfn.SINGLE('~10 Other Crossings'!TypeCL)="WC","",_xlfn.CONCAT(UPPER(_xlfn.SINGLE(Description)),IF(ISBLANK(_xlfn.SINGLE(CrossingIdentifierDescription)),""," ["&amp;_xlfn.SINGLE(CrossingIdentifierDescription)&amp;"]")," (",_xlfn.SINGLE(PXID),")"))</f>
        <v>TOWN OF HOPE BURIED WATER PIPE (P5727.0)</v>
      </c>
      <c r="G2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89" s="1" t="s">
        <v>5543</v>
      </c>
      <c r="N289" s="1">
        <v>1042564.6</v>
      </c>
      <c r="O289" s="1" t="s">
        <v>3028</v>
      </c>
      <c r="P289" s="1" t="s">
        <v>5535</v>
      </c>
      <c r="Q289" s="1" t="s">
        <v>5534</v>
      </c>
      <c r="R289" s="1" t="s">
        <v>3024</v>
      </c>
      <c r="S289" s="1" t="s">
        <v>3024</v>
      </c>
      <c r="T289" s="1" t="s">
        <v>3098</v>
      </c>
      <c r="U289" s="1" t="s">
        <v>3022</v>
      </c>
      <c r="V289" s="1" t="s">
        <v>5542</v>
      </c>
      <c r="W289" s="1" t="s">
        <v>4970</v>
      </c>
      <c r="Y289" s="1">
        <v>44026.829745370371</v>
      </c>
      <c r="Z289" s="1">
        <v>44645</v>
      </c>
      <c r="AA289" s="1">
        <v>401768</v>
      </c>
      <c r="AB289" s="1">
        <v>44648.866064814814</v>
      </c>
      <c r="AC289" s="1" t="s">
        <v>5541</v>
      </c>
      <c r="AD289" s="1" t="s">
        <v>3018</v>
      </c>
      <c r="AE289" s="1">
        <v>5727</v>
      </c>
      <c r="AF289" s="1">
        <v>0</v>
      </c>
      <c r="AI289" s="1" t="s">
        <v>3092</v>
      </c>
      <c r="AK289" s="1" t="s">
        <v>3015</v>
      </c>
      <c r="AL289" s="1" t="s">
        <v>3014</v>
      </c>
      <c r="AM289" s="1" t="s">
        <v>3179</v>
      </c>
      <c r="AN289" s="1" t="s">
        <v>5540</v>
      </c>
      <c r="AT289" s="1" t="s">
        <v>3011</v>
      </c>
      <c r="AX289" s="1" t="s">
        <v>5539</v>
      </c>
      <c r="AY289" s="1" t="s">
        <v>3088</v>
      </c>
      <c r="AZ289" s="1" t="s">
        <v>4282</v>
      </c>
      <c r="BA289" s="1">
        <v>613103.79700000002</v>
      </c>
      <c r="BB289" s="1">
        <v>5470029.8030000003</v>
      </c>
      <c r="BC289" s="1">
        <v>10</v>
      </c>
      <c r="BN289" s="1" t="s">
        <v>3009</v>
      </c>
      <c r="BO289" s="1" t="s">
        <v>4849</v>
      </c>
      <c r="BP289" s="1" t="s">
        <v>4848</v>
      </c>
      <c r="BQ289" s="1" t="s">
        <v>5299</v>
      </c>
      <c r="BR289" s="1" t="s">
        <v>3086</v>
      </c>
      <c r="BU289" s="1">
        <v>1.45</v>
      </c>
      <c r="BV289" s="1" t="s">
        <v>3002</v>
      </c>
      <c r="BX289" s="1" t="s">
        <v>5354</v>
      </c>
      <c r="BY289" s="1" t="s">
        <v>3000</v>
      </c>
      <c r="CB289" s="1" t="s">
        <v>5433</v>
      </c>
      <c r="CC289" s="1" t="s">
        <v>5432</v>
      </c>
      <c r="CD289" s="1" t="s">
        <v>3082</v>
      </c>
      <c r="CO289" s="1" t="s">
        <v>2996</v>
      </c>
      <c r="CP289" s="1" t="s">
        <v>5538</v>
      </c>
      <c r="CX289" s="1" t="s">
        <v>5537</v>
      </c>
      <c r="CZ289" s="1" t="s">
        <v>5477</v>
      </c>
    </row>
    <row r="290" spans="1:104" x14ac:dyDescent="0.2">
      <c r="A290" s="1">
        <f t="shared" si="24"/>
        <v>1042564.76</v>
      </c>
      <c r="C290" s="1" t="str">
        <f t="shared" si="25"/>
        <v>UC</v>
      </c>
      <c r="D290" s="2" t="str">
        <f t="shared" si="26"/>
        <v>UC</v>
      </c>
      <c r="F290" s="1" t="str">
        <f>IF(_xlfn.SINGLE('~10 Other Crossings'!TypeCL)="WC","",_xlfn.CONCAT(UPPER(_xlfn.SINGLE(Description)),IF(ISBLANK(_xlfn.SINGLE(CrossingIdentifierDescription)),""," ["&amp;_xlfn.SINGLE(CrossingIdentifierDescription)&amp;"]")," (",_xlfn.SINGLE(PXID),")"))</f>
        <v>SHAW O/H COMMUNICATIONS CABLE (U7032.0)</v>
      </c>
      <c r="G2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0" s="1" t="s">
        <v>5536</v>
      </c>
      <c r="N290" s="1">
        <v>1042564.76</v>
      </c>
      <c r="O290" s="1" t="s">
        <v>3028</v>
      </c>
      <c r="P290" s="1" t="s">
        <v>5535</v>
      </c>
      <c r="Q290" s="1" t="s">
        <v>5534</v>
      </c>
      <c r="R290" s="1" t="s">
        <v>3024</v>
      </c>
      <c r="S290" s="1" t="s">
        <v>3024</v>
      </c>
      <c r="T290" s="1" t="s">
        <v>3098</v>
      </c>
      <c r="U290" s="1" t="s">
        <v>3109</v>
      </c>
      <c r="V290" s="1" t="s">
        <v>3703</v>
      </c>
      <c r="W290" s="1" t="s">
        <v>3116</v>
      </c>
      <c r="Y290" s="1">
        <v>44026.829745370371</v>
      </c>
      <c r="Z290" s="1">
        <v>44645</v>
      </c>
      <c r="AA290" s="1">
        <v>401768</v>
      </c>
      <c r="AB290" s="1">
        <v>44648.866064814814</v>
      </c>
      <c r="AC290" s="1" t="s">
        <v>5533</v>
      </c>
      <c r="AD290" s="1" t="s">
        <v>3061</v>
      </c>
      <c r="AE290" s="1">
        <v>7032</v>
      </c>
      <c r="AF290" s="1">
        <v>0</v>
      </c>
      <c r="AI290" s="1" t="s">
        <v>3092</v>
      </c>
      <c r="AK290" s="1" t="s">
        <v>3015</v>
      </c>
      <c r="AL290" s="1" t="s">
        <v>3014</v>
      </c>
      <c r="AM290" s="1" t="s">
        <v>3823</v>
      </c>
      <c r="AT290" s="1" t="s">
        <v>3011</v>
      </c>
      <c r="AX290" s="1" t="s">
        <v>5532</v>
      </c>
      <c r="AY290" s="1" t="s">
        <v>3088</v>
      </c>
      <c r="AZ290" s="1" t="s">
        <v>4282</v>
      </c>
      <c r="BA290" s="1">
        <v>613103.64</v>
      </c>
      <c r="BB290" s="1">
        <v>5470029.8499999996</v>
      </c>
      <c r="BC290" s="1">
        <v>10</v>
      </c>
      <c r="BN290" s="1" t="s">
        <v>3009</v>
      </c>
      <c r="BO290" s="1" t="s">
        <v>4849</v>
      </c>
      <c r="BP290" s="1" t="s">
        <v>4848</v>
      </c>
      <c r="BQ290" s="1" t="s">
        <v>5299</v>
      </c>
      <c r="BR290" s="1" t="s">
        <v>3086</v>
      </c>
      <c r="BV290" s="1" t="s">
        <v>3002</v>
      </c>
      <c r="BX290" s="1" t="s">
        <v>5354</v>
      </c>
      <c r="BY290" s="1" t="s">
        <v>3000</v>
      </c>
      <c r="CB290" s="1" t="s">
        <v>5433</v>
      </c>
      <c r="CC290" s="1" t="s">
        <v>5432</v>
      </c>
      <c r="CD290" s="1" t="s">
        <v>3082</v>
      </c>
      <c r="CO290" s="1" t="s">
        <v>3323</v>
      </c>
      <c r="CP290" s="1" t="s">
        <v>5531</v>
      </c>
      <c r="CX290" s="1" t="s">
        <v>5519</v>
      </c>
      <c r="CZ290" s="1" t="s">
        <v>5469</v>
      </c>
    </row>
    <row r="291" spans="1:104" x14ac:dyDescent="0.2">
      <c r="A291" s="1">
        <f t="shared" si="24"/>
        <v>1042564.76</v>
      </c>
      <c r="C291" s="1" t="str">
        <f t="shared" si="25"/>
        <v>OE</v>
      </c>
      <c r="D291" s="2" t="str">
        <f t="shared" si="26"/>
        <v>OE</v>
      </c>
      <c r="F291" s="1" t="str">
        <f>IF(_xlfn.SINGLE('~10 Other Crossings'!TypeCL)="WC","",_xlfn.CONCAT(UPPER(_xlfn.SINGLE(Description)),IF(ISBLANK(_xlfn.SINGLE(CrossingIdentifierDescription)),""," ["&amp;_xlfn.SINGLE(CrossingIdentifierDescription)&amp;"]")," (",_xlfn.SINGLE(PXID),")"))</f>
        <v>BC HYDRO O/H DISTRIBUTION [DISTRIBUTION] (U4177.1)</v>
      </c>
      <c r="G2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01-13283-M002-XH0327001 - Goalposts Required</v>
      </c>
      <c r="M291" s="1" t="s">
        <v>5530</v>
      </c>
      <c r="N291" s="1">
        <v>1042564.76</v>
      </c>
      <c r="O291" s="1" t="s">
        <v>3028</v>
      </c>
      <c r="P291" s="1" t="s">
        <v>5529</v>
      </c>
      <c r="Q291" s="1" t="s">
        <v>5528</v>
      </c>
      <c r="R291" s="1" t="s">
        <v>3025</v>
      </c>
      <c r="S291" s="1" t="s">
        <v>3024</v>
      </c>
      <c r="T291" s="1" t="s">
        <v>3098</v>
      </c>
      <c r="U291" s="1" t="s">
        <v>3097</v>
      </c>
      <c r="V291" s="1" t="s">
        <v>3096</v>
      </c>
      <c r="W291" s="1" t="s">
        <v>3095</v>
      </c>
      <c r="Y291" s="1">
        <v>42165.883981481478</v>
      </c>
      <c r="Z291" s="1">
        <v>44645</v>
      </c>
      <c r="AA291" s="1">
        <v>401768</v>
      </c>
      <c r="AB291" s="1">
        <v>44648.866018518522</v>
      </c>
      <c r="AC291" s="1" t="s">
        <v>5527</v>
      </c>
      <c r="AD291" s="1" t="s">
        <v>3061</v>
      </c>
      <c r="AE291" s="1">
        <v>4177</v>
      </c>
      <c r="AF291" s="1">
        <v>1</v>
      </c>
      <c r="AG291" s="1" t="s">
        <v>3093</v>
      </c>
      <c r="AH291" s="1" t="s">
        <v>3091</v>
      </c>
      <c r="AI291" s="1" t="s">
        <v>3092</v>
      </c>
      <c r="AJ291" s="1" t="s">
        <v>3091</v>
      </c>
      <c r="AK291" s="1" t="s">
        <v>3015</v>
      </c>
      <c r="AL291" s="1" t="s">
        <v>3014</v>
      </c>
      <c r="AM291" s="1" t="s">
        <v>3090</v>
      </c>
      <c r="AS291" s="1" t="s">
        <v>3011</v>
      </c>
      <c r="AT291" s="1" t="s">
        <v>1022</v>
      </c>
      <c r="AX291" s="1" t="s">
        <v>5499</v>
      </c>
      <c r="AY291" s="1" t="s">
        <v>3088</v>
      </c>
      <c r="AZ291" s="1" t="s">
        <v>4282</v>
      </c>
      <c r="BA291" s="1">
        <v>613103.63994790998</v>
      </c>
      <c r="BB291" s="1">
        <v>5470029.8501352398</v>
      </c>
      <c r="BC291" s="1">
        <v>10</v>
      </c>
      <c r="BD291" s="1" t="s">
        <v>3593</v>
      </c>
      <c r="BE291" s="1">
        <v>1045.02</v>
      </c>
      <c r="BG291" s="1">
        <v>42304</v>
      </c>
      <c r="BN291" s="1" t="s">
        <v>3009</v>
      </c>
      <c r="BO291" s="1" t="s">
        <v>4849</v>
      </c>
      <c r="BP291" s="1" t="s">
        <v>4848</v>
      </c>
      <c r="BQ291" s="1" t="s">
        <v>5299</v>
      </c>
      <c r="BR291" s="1" t="s">
        <v>3086</v>
      </c>
      <c r="BV291" s="1" t="s">
        <v>3002</v>
      </c>
      <c r="BX291" s="1" t="s">
        <v>5354</v>
      </c>
      <c r="BY291" s="1" t="s">
        <v>3000</v>
      </c>
      <c r="CB291" s="1" t="s">
        <v>5433</v>
      </c>
      <c r="CC291" s="1" t="s">
        <v>5432</v>
      </c>
      <c r="CD291" s="1" t="s">
        <v>3082</v>
      </c>
      <c r="CO291" s="1" t="s">
        <v>3323</v>
      </c>
      <c r="CP291" s="1" t="s">
        <v>5526</v>
      </c>
      <c r="CW291" s="1" t="s">
        <v>5520</v>
      </c>
      <c r="CX291" s="1" t="s">
        <v>5519</v>
      </c>
      <c r="CY291" s="1" t="s">
        <v>4318</v>
      </c>
      <c r="CZ291" s="1" t="s">
        <v>5462</v>
      </c>
    </row>
    <row r="292" spans="1:104" x14ac:dyDescent="0.2">
      <c r="A292" s="1">
        <f t="shared" si="24"/>
        <v>1042564.76</v>
      </c>
      <c r="C292" s="1" t="str">
        <f t="shared" si="25"/>
        <v>OC</v>
      </c>
      <c r="D292" s="2" t="str">
        <f t="shared" si="26"/>
        <v>OC</v>
      </c>
      <c r="F292" s="1" t="str">
        <f>IF(_xlfn.SINGLE('~10 Other Crossings'!TypeCL)="WC","",_xlfn.CONCAT(UPPER(_xlfn.SINGLE(Description)),IF(ISBLANK(_xlfn.SINGLE(CrossingIdentifierDescription)),""," ["&amp;_xlfn.SINGLE(CrossingIdentifierDescription)&amp;"]")," (",_xlfn.SINGLE(PXID),")"))</f>
        <v>TELUS O/H COMMUNICATIONS CABLE [O/H COMMUNICATIONS CABLE] (U5188.0)</v>
      </c>
      <c r="G2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01-13283-M002-XH0327001 - Goalposts Required</v>
      </c>
      <c r="M292" s="1" t="s">
        <v>5525</v>
      </c>
      <c r="N292" s="1">
        <v>1042564.76</v>
      </c>
      <c r="O292" s="1" t="s">
        <v>3028</v>
      </c>
      <c r="P292" s="1" t="s">
        <v>5524</v>
      </c>
      <c r="Q292" s="1" t="s">
        <v>5523</v>
      </c>
      <c r="R292" s="1" t="s">
        <v>3025</v>
      </c>
      <c r="S292" s="1" t="s">
        <v>3024</v>
      </c>
      <c r="T292" s="1" t="s">
        <v>3098</v>
      </c>
      <c r="U292" s="1" t="s">
        <v>3109</v>
      </c>
      <c r="V292" s="1" t="s">
        <v>3108</v>
      </c>
      <c r="W292" s="1" t="s">
        <v>3107</v>
      </c>
      <c r="Y292" s="1">
        <v>43069.920393518521</v>
      </c>
      <c r="Z292" s="1">
        <v>44645</v>
      </c>
      <c r="AA292" s="1">
        <v>401768</v>
      </c>
      <c r="AB292" s="1">
        <v>44648.866030092591</v>
      </c>
      <c r="AC292" s="1" t="s">
        <v>5522</v>
      </c>
      <c r="AD292" s="1" t="s">
        <v>3061</v>
      </c>
      <c r="AE292" s="1">
        <v>5188</v>
      </c>
      <c r="AF292" s="1">
        <v>0</v>
      </c>
      <c r="AG292" s="1" t="s">
        <v>3105</v>
      </c>
      <c r="AH292" s="1" t="s">
        <v>3091</v>
      </c>
      <c r="AI292" s="1" t="s">
        <v>3092</v>
      </c>
      <c r="AJ292" s="1" t="s">
        <v>3091</v>
      </c>
      <c r="AK292" s="1" t="s">
        <v>3015</v>
      </c>
      <c r="AL292" s="1" t="s">
        <v>3014</v>
      </c>
      <c r="AM292" s="1" t="s">
        <v>3104</v>
      </c>
      <c r="AS292" s="1" t="s">
        <v>3011</v>
      </c>
      <c r="AT292" s="1" t="s">
        <v>1022</v>
      </c>
      <c r="AX292" s="1" t="s">
        <v>5499</v>
      </c>
      <c r="AY292" s="1" t="s">
        <v>3088</v>
      </c>
      <c r="AZ292" s="1" t="s">
        <v>4282</v>
      </c>
      <c r="BA292" s="1">
        <v>613103.63994790998</v>
      </c>
      <c r="BB292" s="1">
        <v>5470029.8501352398</v>
      </c>
      <c r="BC292" s="1">
        <v>10</v>
      </c>
      <c r="BD292" s="1" t="s">
        <v>3593</v>
      </c>
      <c r="BE292" s="1">
        <v>1045.02</v>
      </c>
      <c r="BG292" s="1">
        <v>42304</v>
      </c>
      <c r="BN292" s="1" t="s">
        <v>3009</v>
      </c>
      <c r="BO292" s="1" t="s">
        <v>4849</v>
      </c>
      <c r="BP292" s="1" t="s">
        <v>4848</v>
      </c>
      <c r="BQ292" s="1" t="s">
        <v>5299</v>
      </c>
      <c r="BR292" s="1" t="s">
        <v>3086</v>
      </c>
      <c r="BV292" s="1" t="s">
        <v>3002</v>
      </c>
      <c r="BX292" s="1" t="s">
        <v>5354</v>
      </c>
      <c r="BY292" s="1" t="s">
        <v>3000</v>
      </c>
      <c r="CB292" s="1" t="s">
        <v>5433</v>
      </c>
      <c r="CC292" s="1" t="s">
        <v>5432</v>
      </c>
      <c r="CD292" s="1" t="s">
        <v>3082</v>
      </c>
      <c r="CO292" s="1" t="s">
        <v>3323</v>
      </c>
      <c r="CP292" s="1" t="s">
        <v>5521</v>
      </c>
      <c r="CW292" s="1" t="s">
        <v>5520</v>
      </c>
      <c r="CX292" s="1" t="s">
        <v>5519</v>
      </c>
      <c r="CY292" s="1" t="s">
        <v>4318</v>
      </c>
    </row>
    <row r="293" spans="1:104" x14ac:dyDescent="0.2">
      <c r="A293" s="1">
        <f t="shared" si="24"/>
        <v>1042567.22</v>
      </c>
      <c r="C293" s="1" t="str">
        <f t="shared" si="25"/>
        <v>GD</v>
      </c>
      <c r="D293" s="2" t="str">
        <f t="shared" si="26"/>
        <v>GD</v>
      </c>
      <c r="F293" s="1" t="str">
        <f>IF(_xlfn.SINGLE('~10 Other Crossings'!TypeCL)="WC","",_xlfn.CONCAT(UPPER(_xlfn.SINGLE(Description)),IF(ISBLANK(_xlfn.SINGLE(CrossingIdentifierDescription)),""," ["&amp;_xlfn.SINGLE(CrossingIdentifierDescription)&amp;"]")," (",_xlfn.SINGLE(PXID),")"))</f>
        <v>FORTISBC U/G PIPE 114 GAS DIST [GAS DISTRIBUTION] (P3589.1)</v>
      </c>
      <c r="G2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3" s="1" t="s">
        <v>5518</v>
      </c>
      <c r="N293" s="1">
        <v>1042567.22</v>
      </c>
      <c r="O293" s="1" t="s">
        <v>3028</v>
      </c>
      <c r="P293" s="1" t="s">
        <v>5517</v>
      </c>
      <c r="Q293" s="1" t="s">
        <v>5516</v>
      </c>
      <c r="R293" s="1" t="s">
        <v>3025</v>
      </c>
      <c r="S293" s="1" t="s">
        <v>3024</v>
      </c>
      <c r="T293" s="1" t="s">
        <v>3098</v>
      </c>
      <c r="U293" s="1" t="s">
        <v>3022</v>
      </c>
      <c r="V293" s="1" t="s">
        <v>5515</v>
      </c>
      <c r="W293" s="1" t="s">
        <v>4525</v>
      </c>
      <c r="X293" s="1" t="s">
        <v>4524</v>
      </c>
      <c r="Y293" s="1">
        <v>42165.883981481478</v>
      </c>
      <c r="Z293" s="1">
        <v>44645</v>
      </c>
      <c r="AA293" s="1">
        <v>401768</v>
      </c>
      <c r="AB293" s="1">
        <v>44648.866018518522</v>
      </c>
      <c r="AC293" s="1" t="s">
        <v>5514</v>
      </c>
      <c r="AD293" s="1" t="s">
        <v>3018</v>
      </c>
      <c r="AE293" s="1">
        <v>3589</v>
      </c>
      <c r="AF293" s="1">
        <v>1</v>
      </c>
      <c r="AG293" s="1" t="s">
        <v>4522</v>
      </c>
      <c r="AH293" s="1" t="s">
        <v>3091</v>
      </c>
      <c r="AI293" s="1" t="s">
        <v>3092</v>
      </c>
      <c r="AJ293" s="1" t="s">
        <v>3091</v>
      </c>
      <c r="AK293" s="1" t="s">
        <v>3015</v>
      </c>
      <c r="AL293" s="1" t="s">
        <v>3014</v>
      </c>
      <c r="AM293" s="1" t="s">
        <v>4521</v>
      </c>
      <c r="AN293" s="1" t="s">
        <v>3012</v>
      </c>
      <c r="AQ293" s="1" t="s">
        <v>3406</v>
      </c>
      <c r="AR293" s="1">
        <v>114</v>
      </c>
      <c r="AS293" s="1" t="s">
        <v>3011</v>
      </c>
      <c r="AT293" s="1" t="s">
        <v>3011</v>
      </c>
      <c r="AX293" s="1" t="s">
        <v>5488</v>
      </c>
      <c r="AY293" s="1" t="s">
        <v>3088</v>
      </c>
      <c r="AZ293" s="1" t="s">
        <v>4282</v>
      </c>
      <c r="BA293" s="1">
        <v>613101.48314380005</v>
      </c>
      <c r="BB293" s="1">
        <v>5470031.03874896</v>
      </c>
      <c r="BC293" s="1">
        <v>10</v>
      </c>
      <c r="BD293" s="1" t="s">
        <v>3593</v>
      </c>
      <c r="BE293" s="1">
        <v>1044.98</v>
      </c>
      <c r="BG293" s="1">
        <v>42263</v>
      </c>
      <c r="BN293" s="1" t="s">
        <v>3009</v>
      </c>
      <c r="BO293" s="1" t="s">
        <v>4849</v>
      </c>
      <c r="BP293" s="1" t="s">
        <v>4848</v>
      </c>
      <c r="BQ293" s="1" t="s">
        <v>5299</v>
      </c>
      <c r="BR293" s="1" t="s">
        <v>3086</v>
      </c>
      <c r="BV293" s="1" t="s">
        <v>3002</v>
      </c>
      <c r="BX293" s="1" t="s">
        <v>5354</v>
      </c>
      <c r="BY293" s="1" t="s">
        <v>3000</v>
      </c>
      <c r="CB293" s="1" t="s">
        <v>5433</v>
      </c>
      <c r="CC293" s="1" t="s">
        <v>5432</v>
      </c>
      <c r="CD293" s="1" t="s">
        <v>3082</v>
      </c>
      <c r="CO293" s="1" t="s">
        <v>2996</v>
      </c>
      <c r="CP293" s="1" t="s">
        <v>5513</v>
      </c>
      <c r="CW293" s="1" t="s">
        <v>5512</v>
      </c>
      <c r="CX293" s="1" t="s">
        <v>5511</v>
      </c>
      <c r="CY293" s="1" t="s">
        <v>4318</v>
      </c>
    </row>
    <row r="294" spans="1:104" x14ac:dyDescent="0.2">
      <c r="A294" s="1">
        <f t="shared" si="24"/>
        <v>1042569.02</v>
      </c>
      <c r="C294" s="1" t="str">
        <f t="shared" si="25"/>
        <v>UC</v>
      </c>
      <c r="D294" s="2" t="str">
        <f t="shared" si="26"/>
        <v>UC</v>
      </c>
      <c r="F294" s="1" t="str">
        <f>IF(_xlfn.SINGLE('~10 Other Crossings'!TypeCL)="WC","",_xlfn.CONCAT(UPPER(_xlfn.SINGLE(Description)),IF(ISBLANK(_xlfn.SINGLE(CrossingIdentifierDescription)),""," ["&amp;_xlfn.SINGLE(CrossingIdentifierDescription)&amp;"]")," (",_xlfn.SINGLE(PXID),")"))</f>
        <v>TELUS U/G COMMUNICATIONS CABLE (U5500.0)</v>
      </c>
      <c r="G2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4" s="1" t="s">
        <v>5510</v>
      </c>
      <c r="N294" s="1">
        <v>1042569.02</v>
      </c>
      <c r="O294" s="1" t="s">
        <v>3028</v>
      </c>
      <c r="P294" s="1" t="s">
        <v>5509</v>
      </c>
      <c r="Q294" s="1" t="s">
        <v>5508</v>
      </c>
      <c r="R294" s="1" t="s">
        <v>3025</v>
      </c>
      <c r="S294" s="1" t="s">
        <v>3024</v>
      </c>
      <c r="T294" s="1" t="s">
        <v>3098</v>
      </c>
      <c r="U294" s="1" t="s">
        <v>5507</v>
      </c>
      <c r="V294" s="1" t="s">
        <v>3825</v>
      </c>
      <c r="W294" s="1" t="s">
        <v>3107</v>
      </c>
      <c r="Y294" s="1">
        <v>43589.738842592589</v>
      </c>
      <c r="Z294" s="1">
        <v>44645</v>
      </c>
      <c r="AA294" s="1">
        <v>401768</v>
      </c>
      <c r="AB294" s="1">
        <v>44648.866053240738</v>
      </c>
      <c r="AC294" s="1" t="s">
        <v>5506</v>
      </c>
      <c r="AD294" s="1" t="s">
        <v>3061</v>
      </c>
      <c r="AE294" s="1">
        <v>5500</v>
      </c>
      <c r="AF294" s="1">
        <v>0</v>
      </c>
      <c r="AI294" s="1" t="s">
        <v>3092</v>
      </c>
      <c r="AK294" s="1" t="s">
        <v>3015</v>
      </c>
      <c r="AL294" s="1" t="s">
        <v>3014</v>
      </c>
      <c r="AM294" s="1" t="s">
        <v>3823</v>
      </c>
      <c r="AN294" s="1" t="s">
        <v>3012</v>
      </c>
      <c r="AT294" s="1" t="s">
        <v>3011</v>
      </c>
      <c r="AY294" s="1" t="s">
        <v>3088</v>
      </c>
      <c r="AZ294" s="1" t="s">
        <v>4282</v>
      </c>
      <c r="BA294" s="1">
        <v>613099.90968221996</v>
      </c>
      <c r="BB294" s="1">
        <v>5470031.9088782603</v>
      </c>
      <c r="BC294" s="1">
        <v>10</v>
      </c>
      <c r="BN294" s="1" t="s">
        <v>3009</v>
      </c>
      <c r="BO294" s="1" t="s">
        <v>4849</v>
      </c>
      <c r="BP294" s="1" t="s">
        <v>4848</v>
      </c>
      <c r="BQ294" s="1" t="s">
        <v>5299</v>
      </c>
      <c r="BR294" s="1" t="s">
        <v>3086</v>
      </c>
      <c r="BV294" s="1" t="s">
        <v>3002</v>
      </c>
      <c r="BX294" s="1" t="s">
        <v>5354</v>
      </c>
      <c r="BY294" s="1" t="s">
        <v>3000</v>
      </c>
      <c r="CB294" s="1" t="s">
        <v>5433</v>
      </c>
      <c r="CC294" s="1" t="s">
        <v>5432</v>
      </c>
      <c r="CD294" s="1" t="s">
        <v>3082</v>
      </c>
      <c r="CO294" s="1" t="s">
        <v>2996</v>
      </c>
      <c r="CP294" s="1" t="s">
        <v>5505</v>
      </c>
      <c r="CX294" s="1" t="s">
        <v>5504</v>
      </c>
    </row>
    <row r="295" spans="1:104" x14ac:dyDescent="0.2">
      <c r="A295" s="1">
        <f t="shared" si="24"/>
        <v>1042569.45</v>
      </c>
      <c r="C295" s="1" t="str">
        <f t="shared" si="25"/>
        <v>UE</v>
      </c>
      <c r="D295" s="2" t="str">
        <f t="shared" si="26"/>
        <v>UE</v>
      </c>
      <c r="F295" s="1" t="str">
        <f>IF(_xlfn.SINGLE('~10 Other Crossings'!TypeCL)="WC","",_xlfn.CONCAT(UPPER(_xlfn.SINGLE(Description)),IF(ISBLANK(_xlfn.SINGLE(CrossingIdentifierDescription)),""," ["&amp;_xlfn.SINGLE(CrossingIdentifierDescription)&amp;"]")," (",_xlfn.SINGLE(PXID),")"))</f>
        <v>TOWN OF HOPE U/G POWER CABLE [DISTRIBUTION] (U4547.0)</v>
      </c>
      <c r="G2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5" s="1" t="s">
        <v>5503</v>
      </c>
      <c r="N295" s="1">
        <v>1042569.45</v>
      </c>
      <c r="O295" s="1" t="s">
        <v>3028</v>
      </c>
      <c r="P295" s="1" t="s">
        <v>5502</v>
      </c>
      <c r="Q295" s="1" t="s">
        <v>5501</v>
      </c>
      <c r="R295" s="1" t="s">
        <v>3025</v>
      </c>
      <c r="S295" s="1" t="s">
        <v>3024</v>
      </c>
      <c r="T295" s="1" t="s">
        <v>3098</v>
      </c>
      <c r="U295" s="1" t="s">
        <v>3064</v>
      </c>
      <c r="V295" s="1" t="s">
        <v>5383</v>
      </c>
      <c r="W295" s="1" t="s">
        <v>4970</v>
      </c>
      <c r="Y295" s="1">
        <v>42762.733101851853</v>
      </c>
      <c r="Z295" s="1">
        <v>44645</v>
      </c>
      <c r="AA295" s="1">
        <v>401768</v>
      </c>
      <c r="AB295" s="1">
        <v>44648.866030092591</v>
      </c>
      <c r="AC295" s="1" t="s">
        <v>5500</v>
      </c>
      <c r="AD295" s="1" t="s">
        <v>3061</v>
      </c>
      <c r="AE295" s="1">
        <v>4547</v>
      </c>
      <c r="AF295" s="1">
        <v>0</v>
      </c>
      <c r="AG295" s="1" t="s">
        <v>3093</v>
      </c>
      <c r="AH295" s="1" t="s">
        <v>3091</v>
      </c>
      <c r="AI295" s="1" t="s">
        <v>3092</v>
      </c>
      <c r="AJ295" s="1" t="s">
        <v>3091</v>
      </c>
      <c r="AK295" s="1" t="s">
        <v>3015</v>
      </c>
      <c r="AL295" s="1" t="s">
        <v>3014</v>
      </c>
      <c r="AM295" s="1" t="s">
        <v>3059</v>
      </c>
      <c r="AS295" s="1" t="s">
        <v>3011</v>
      </c>
      <c r="AT295" s="1" t="s">
        <v>1022</v>
      </c>
      <c r="AX295" s="1" t="s">
        <v>5499</v>
      </c>
      <c r="AY295" s="1" t="s">
        <v>3088</v>
      </c>
      <c r="AZ295" s="1" t="s">
        <v>4282</v>
      </c>
      <c r="BA295" s="1">
        <v>613099.53386237996</v>
      </c>
      <c r="BB295" s="1">
        <v>5470032.11287113</v>
      </c>
      <c r="BC295" s="1">
        <v>10</v>
      </c>
      <c r="BN295" s="1" t="s">
        <v>3009</v>
      </c>
      <c r="BO295" s="1" t="s">
        <v>4849</v>
      </c>
      <c r="BP295" s="1" t="s">
        <v>4848</v>
      </c>
      <c r="BQ295" s="1" t="s">
        <v>5299</v>
      </c>
      <c r="BR295" s="1" t="s">
        <v>3086</v>
      </c>
      <c r="BV295" s="1" t="s">
        <v>3002</v>
      </c>
      <c r="BX295" s="1" t="s">
        <v>5354</v>
      </c>
      <c r="BY295" s="1" t="s">
        <v>3000</v>
      </c>
      <c r="CB295" s="1" t="s">
        <v>5433</v>
      </c>
      <c r="CC295" s="1" t="s">
        <v>5432</v>
      </c>
      <c r="CD295" s="1" t="s">
        <v>3082</v>
      </c>
      <c r="CO295" s="1" t="s">
        <v>2996</v>
      </c>
      <c r="CP295" s="1" t="s">
        <v>5498</v>
      </c>
      <c r="CW295" s="1" t="s">
        <v>5497</v>
      </c>
      <c r="CX295" s="1" t="s">
        <v>5496</v>
      </c>
      <c r="CY295" s="1" t="s">
        <v>4318</v>
      </c>
    </row>
    <row r="296" spans="1:104" x14ac:dyDescent="0.2">
      <c r="A296" s="1">
        <f t="shared" si="24"/>
        <v>1042573.93</v>
      </c>
      <c r="C296" s="1" t="str">
        <f t="shared" si="25"/>
        <v>GD</v>
      </c>
      <c r="D296" s="2" t="str">
        <f t="shared" si="26"/>
        <v>GD</v>
      </c>
      <c r="F296" s="1" t="str">
        <f>IF(_xlfn.SINGLE('~10 Other Crossings'!TypeCL)="WC","",_xlfn.CONCAT(UPPER(_xlfn.SINGLE(Description)),IF(ISBLANK(_xlfn.SINGLE(CrossingIdentifierDescription)),""," ["&amp;_xlfn.SINGLE(CrossingIdentifierDescription)&amp;"]")," (",_xlfn.SINGLE(PXID),")"))</f>
        <v>FORTISBC U/G PIPE 114 GAS DIST (ABANDONED) [GAS DISTRIBUTION (Abandoned per ICIS)] (P4186.0)</v>
      </c>
      <c r="G2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6" s="1" t="s">
        <v>5495</v>
      </c>
      <c r="N296" s="1">
        <v>1042573.93</v>
      </c>
      <c r="O296" s="1" t="s">
        <v>3028</v>
      </c>
      <c r="P296" s="1" t="s">
        <v>5494</v>
      </c>
      <c r="Q296" s="1" t="s">
        <v>5493</v>
      </c>
      <c r="R296" s="1" t="s">
        <v>3025</v>
      </c>
      <c r="S296" s="1" t="s">
        <v>3024</v>
      </c>
      <c r="T296" s="1" t="s">
        <v>3098</v>
      </c>
      <c r="U296" s="1" t="s">
        <v>5492</v>
      </c>
      <c r="V296" s="1" t="s">
        <v>5491</v>
      </c>
      <c r="W296" s="1" t="s">
        <v>4525</v>
      </c>
      <c r="X296" s="1" t="s">
        <v>4524</v>
      </c>
      <c r="Y296" s="1">
        <v>43175.93513888889</v>
      </c>
      <c r="Z296" s="1">
        <v>44645</v>
      </c>
      <c r="AA296" s="1">
        <v>401768</v>
      </c>
      <c r="AB296" s="1">
        <v>44648.866030092591</v>
      </c>
      <c r="AC296" s="1" t="s">
        <v>5490</v>
      </c>
      <c r="AD296" s="1" t="s">
        <v>3018</v>
      </c>
      <c r="AE296" s="1">
        <v>4186</v>
      </c>
      <c r="AF296" s="1">
        <v>0</v>
      </c>
      <c r="AG296" s="1" t="s">
        <v>5489</v>
      </c>
      <c r="AH296" s="1" t="s">
        <v>3091</v>
      </c>
      <c r="AI296" s="1" t="s">
        <v>3092</v>
      </c>
      <c r="AJ296" s="1" t="s">
        <v>3091</v>
      </c>
      <c r="AK296" s="1" t="s">
        <v>3015</v>
      </c>
      <c r="AL296" s="1" t="s">
        <v>3014</v>
      </c>
      <c r="AM296" s="1" t="s">
        <v>4521</v>
      </c>
      <c r="AN296" s="1" t="s">
        <v>3012</v>
      </c>
      <c r="AQ296" s="1" t="s">
        <v>3406</v>
      </c>
      <c r="AR296" s="1">
        <v>114</v>
      </c>
      <c r="AS296" s="1" t="s">
        <v>3011</v>
      </c>
      <c r="AT296" s="1" t="s">
        <v>3011</v>
      </c>
      <c r="AX296" s="1" t="s">
        <v>5488</v>
      </c>
      <c r="AY296" s="1" t="s">
        <v>3088</v>
      </c>
      <c r="AZ296" s="1" t="s">
        <v>4282</v>
      </c>
      <c r="BA296" s="1">
        <v>613095.60565740999</v>
      </c>
      <c r="BB296" s="1">
        <v>5470034.2794119203</v>
      </c>
      <c r="BC296" s="1">
        <v>10</v>
      </c>
      <c r="BD296" s="1" t="s">
        <v>3593</v>
      </c>
      <c r="BE296" s="1">
        <v>1044.98</v>
      </c>
      <c r="BG296" s="1">
        <v>42263</v>
      </c>
      <c r="BN296" s="1" t="s">
        <v>3009</v>
      </c>
      <c r="BO296" s="1" t="s">
        <v>4849</v>
      </c>
      <c r="BP296" s="1" t="s">
        <v>4848</v>
      </c>
      <c r="BQ296" s="1" t="s">
        <v>5299</v>
      </c>
      <c r="BR296" s="1" t="s">
        <v>3086</v>
      </c>
      <c r="BV296" s="1" t="s">
        <v>3002</v>
      </c>
      <c r="BX296" s="1" t="s">
        <v>5354</v>
      </c>
      <c r="BY296" s="1" t="s">
        <v>3000</v>
      </c>
      <c r="CB296" s="1" t="s">
        <v>5433</v>
      </c>
      <c r="CC296" s="1" t="s">
        <v>5432</v>
      </c>
      <c r="CD296" s="1" t="s">
        <v>3082</v>
      </c>
      <c r="CO296" s="1" t="s">
        <v>2996</v>
      </c>
      <c r="CP296" s="1" t="s">
        <v>5487</v>
      </c>
      <c r="CX296" s="1" t="s">
        <v>5486</v>
      </c>
      <c r="CY296" s="1" t="s">
        <v>4318</v>
      </c>
    </row>
    <row r="297" spans="1:104" x14ac:dyDescent="0.2">
      <c r="A297" s="1">
        <f t="shared" si="24"/>
        <v>1042577.91</v>
      </c>
      <c r="C297" s="1" t="str">
        <f t="shared" si="25"/>
        <v>RD</v>
      </c>
      <c r="D297" s="2" t="str">
        <f t="shared" si="26"/>
        <v>RD</v>
      </c>
      <c r="F297" s="1" t="str">
        <f>IF(_xlfn.SINGLE('~10 Other Crossings'!TypeCL)="WC","",_xlfn.CONCAT(UPPER(_xlfn.SINGLE(Description)),IF(ISBLANK(_xlfn.SINGLE(CrossingIdentifierDescription)),""," ["&amp;_xlfn.SINGLE(CrossingIdentifierDescription)&amp;"]")," (",_xlfn.SINGLE(PXID),")"))</f>
        <v>FLOOD HOPE RD [LKI Segment: 796] (T4109.2)</v>
      </c>
      <c r="G2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7" s="1" t="s">
        <v>5485</v>
      </c>
      <c r="N297" s="1">
        <v>1042577.91</v>
      </c>
      <c r="O297" s="1" t="s">
        <v>3028</v>
      </c>
      <c r="P297" s="1" t="s">
        <v>5484</v>
      </c>
      <c r="Q297" s="1" t="s">
        <v>5483</v>
      </c>
      <c r="R297" s="1" t="s">
        <v>3025</v>
      </c>
      <c r="S297" s="1" t="s">
        <v>3024</v>
      </c>
      <c r="T297" s="1" t="s">
        <v>3098</v>
      </c>
      <c r="U297" s="1" t="s">
        <v>3045</v>
      </c>
      <c r="V297" s="1" t="s">
        <v>5032</v>
      </c>
      <c r="W297" s="1" t="s">
        <v>3127</v>
      </c>
      <c r="Y297" s="1">
        <v>43592.962256944447</v>
      </c>
      <c r="Z297" s="1">
        <v>44645</v>
      </c>
      <c r="AA297" s="1">
        <v>401768</v>
      </c>
      <c r="AB297" s="1">
        <v>44648.866053240738</v>
      </c>
      <c r="AC297" s="1" t="s">
        <v>5482</v>
      </c>
      <c r="AD297" s="1" t="s">
        <v>3046</v>
      </c>
      <c r="AE297" s="1">
        <v>4109</v>
      </c>
      <c r="AF297" s="1">
        <v>2</v>
      </c>
      <c r="AG297" s="1" t="s">
        <v>5389</v>
      </c>
      <c r="AH297" s="1" t="s">
        <v>3138</v>
      </c>
      <c r="AI297" s="1" t="s">
        <v>3092</v>
      </c>
      <c r="AJ297" s="1" t="s">
        <v>3091</v>
      </c>
      <c r="AK297" s="1" t="s">
        <v>3044</v>
      </c>
      <c r="AL297" s="1" t="s">
        <v>3014</v>
      </c>
      <c r="AM297" s="1" t="s">
        <v>737</v>
      </c>
      <c r="AP297" s="1">
        <v>78</v>
      </c>
      <c r="AX297" s="1" t="s">
        <v>5481</v>
      </c>
      <c r="AY297" s="1" t="s">
        <v>3088</v>
      </c>
      <c r="AZ297" s="1" t="s">
        <v>4282</v>
      </c>
      <c r="BA297" s="1">
        <v>613092.12429077004</v>
      </c>
      <c r="BB297" s="1">
        <v>5470036.2001658296</v>
      </c>
      <c r="BC297" s="1">
        <v>10</v>
      </c>
      <c r="BD297" s="1" t="s">
        <v>3593</v>
      </c>
      <c r="BE297" s="1">
        <v>1045.04</v>
      </c>
      <c r="BG297" s="1">
        <v>41964</v>
      </c>
      <c r="BN297" s="1" t="s">
        <v>3009</v>
      </c>
      <c r="BO297" s="1" t="s">
        <v>4849</v>
      </c>
      <c r="BP297" s="1" t="s">
        <v>4848</v>
      </c>
      <c r="BQ297" s="1" t="s">
        <v>5299</v>
      </c>
      <c r="BR297" s="1" t="s">
        <v>3086</v>
      </c>
      <c r="BV297" s="1" t="s">
        <v>3002</v>
      </c>
      <c r="BX297" s="1" t="s">
        <v>5354</v>
      </c>
      <c r="BY297" s="1" t="s">
        <v>3088</v>
      </c>
      <c r="CB297" s="1" t="s">
        <v>5433</v>
      </c>
      <c r="CC297" s="1" t="s">
        <v>5432</v>
      </c>
      <c r="CD297" s="1" t="s">
        <v>3082</v>
      </c>
      <c r="CO297" s="1" t="s">
        <v>3122</v>
      </c>
      <c r="CP297" s="1" t="s">
        <v>5480</v>
      </c>
      <c r="CW297" s="1" t="s">
        <v>5479</v>
      </c>
      <c r="CX297" s="1" t="s">
        <v>5478</v>
      </c>
      <c r="CY297" s="1" t="s">
        <v>4318</v>
      </c>
      <c r="CZ297" s="1" t="s">
        <v>5422</v>
      </c>
    </row>
    <row r="298" spans="1:104" x14ac:dyDescent="0.2">
      <c r="A298" s="1">
        <f t="shared" si="24"/>
        <v>1042591.64</v>
      </c>
      <c r="C298" s="1" t="str">
        <f t="shared" si="25"/>
        <v>UE</v>
      </c>
      <c r="D298" s="2" t="str">
        <f t="shared" si="26"/>
        <v>UE</v>
      </c>
      <c r="F298" s="1" t="str">
        <f>IF(_xlfn.SINGLE('~10 Other Crossings'!TypeCL)="WC","",_xlfn.CONCAT(UPPER(_xlfn.SINGLE(Description)),IF(ISBLANK(_xlfn.SINGLE(CrossingIdentifierDescription)),""," ["&amp;_xlfn.SINGLE(CrossingIdentifierDescription)&amp;"]")," (",_xlfn.SINGLE(PXID),")"))</f>
        <v>TOWN OF HOPE BURIED POWER CABLE [Buried Power Cable] (U4669.0)</v>
      </c>
      <c r="G2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8" s="1" t="s">
        <v>5477</v>
      </c>
      <c r="N298" s="1">
        <v>1042591.64</v>
      </c>
      <c r="O298" s="1" t="s">
        <v>3028</v>
      </c>
      <c r="P298" s="1" t="s">
        <v>5476</v>
      </c>
      <c r="Q298" s="1" t="s">
        <v>5475</v>
      </c>
      <c r="R298" s="1" t="s">
        <v>3025</v>
      </c>
      <c r="S298" s="1" t="s">
        <v>3024</v>
      </c>
      <c r="T298" s="1" t="s">
        <v>3098</v>
      </c>
      <c r="U298" s="1" t="s">
        <v>3064</v>
      </c>
      <c r="V298" s="1" t="s">
        <v>5474</v>
      </c>
      <c r="W298" s="1" t="s">
        <v>4970</v>
      </c>
      <c r="Y298" s="1">
        <v>44047.990995370368</v>
      </c>
      <c r="Z298" s="1">
        <v>44645</v>
      </c>
      <c r="AA298" s="1">
        <v>401768</v>
      </c>
      <c r="AB298" s="1">
        <v>44648.866064814814</v>
      </c>
      <c r="AC298" s="1" t="s">
        <v>5473</v>
      </c>
      <c r="AD298" s="1" t="s">
        <v>3061</v>
      </c>
      <c r="AE298" s="1">
        <v>4669</v>
      </c>
      <c r="AF298" s="1">
        <v>0</v>
      </c>
      <c r="AG298" s="1" t="s">
        <v>5472</v>
      </c>
      <c r="AH298" s="1" t="s">
        <v>3091</v>
      </c>
      <c r="AI298" s="1" t="s">
        <v>3092</v>
      </c>
      <c r="AJ298" s="1" t="s">
        <v>3091</v>
      </c>
      <c r="AK298" s="1" t="s">
        <v>3015</v>
      </c>
      <c r="AL298" s="1" t="s">
        <v>3014</v>
      </c>
      <c r="AM298" s="1" t="s">
        <v>3059</v>
      </c>
      <c r="AN298" s="1" t="s">
        <v>3012</v>
      </c>
      <c r="AS298" s="1" t="s">
        <v>3011</v>
      </c>
      <c r="AT298" s="1" t="s">
        <v>3011</v>
      </c>
      <c r="AY298" s="1" t="s">
        <v>3088</v>
      </c>
      <c r="AZ298" s="1" t="s">
        <v>4282</v>
      </c>
      <c r="BA298" s="1">
        <v>613080.07500068995</v>
      </c>
      <c r="BB298" s="1">
        <v>5470042.7839872101</v>
      </c>
      <c r="BC298" s="1">
        <v>10</v>
      </c>
      <c r="BG298" s="1">
        <v>43452</v>
      </c>
      <c r="BN298" s="1" t="s">
        <v>3009</v>
      </c>
      <c r="BO298" s="1" t="s">
        <v>4849</v>
      </c>
      <c r="BP298" s="1" t="s">
        <v>4848</v>
      </c>
      <c r="BQ298" s="1" t="s">
        <v>5299</v>
      </c>
      <c r="BR298" s="1" t="s">
        <v>3086</v>
      </c>
      <c r="BV298" s="1" t="s">
        <v>3002</v>
      </c>
      <c r="BX298" s="1" t="s">
        <v>5354</v>
      </c>
      <c r="BY298" s="1" t="s">
        <v>3000</v>
      </c>
      <c r="CB298" s="1" t="s">
        <v>5433</v>
      </c>
      <c r="CC298" s="1" t="s">
        <v>5432</v>
      </c>
      <c r="CD298" s="1" t="s">
        <v>3082</v>
      </c>
      <c r="CO298" s="1" t="s">
        <v>2996</v>
      </c>
      <c r="CP298" s="1" t="s">
        <v>5471</v>
      </c>
      <c r="CX298" s="1" t="s">
        <v>5470</v>
      </c>
      <c r="CY298" s="1" t="s">
        <v>4318</v>
      </c>
      <c r="CZ298" s="1" t="s">
        <v>5417</v>
      </c>
    </row>
    <row r="299" spans="1:104" x14ac:dyDescent="0.2">
      <c r="A299" s="1">
        <f t="shared" si="24"/>
        <v>1042592.64</v>
      </c>
      <c r="C299" s="1" t="str">
        <f t="shared" si="25"/>
        <v>UE</v>
      </c>
      <c r="D299" s="2" t="str">
        <f t="shared" si="26"/>
        <v>UE</v>
      </c>
      <c r="F299" s="1" t="str">
        <f>IF(_xlfn.SINGLE('~10 Other Crossings'!TypeCL)="WC","",_xlfn.CONCAT(UPPER(_xlfn.SINGLE(Description)),IF(ISBLANK(_xlfn.SINGLE(CrossingIdentifierDescription)),""," ["&amp;_xlfn.SINGLE(CrossingIdentifierDescription)&amp;"]")," (",_xlfn.SINGLE(PXID),")"))</f>
        <v>MOTI BURIED POWER CABLE (U7039.0)</v>
      </c>
      <c r="G2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299" s="1" t="s">
        <v>5469</v>
      </c>
      <c r="N299" s="1">
        <v>1042592.64</v>
      </c>
      <c r="O299" s="1" t="s">
        <v>3028</v>
      </c>
      <c r="P299" s="1" t="s">
        <v>5468</v>
      </c>
      <c r="Q299" s="1" t="s">
        <v>5467</v>
      </c>
      <c r="R299" s="1" t="s">
        <v>3024</v>
      </c>
      <c r="S299" s="1" t="s">
        <v>3024</v>
      </c>
      <c r="T299" s="1" t="s">
        <v>3098</v>
      </c>
      <c r="U299" s="1" t="s">
        <v>3064</v>
      </c>
      <c r="V299" s="1" t="s">
        <v>4063</v>
      </c>
      <c r="W299" s="1" t="s">
        <v>3127</v>
      </c>
      <c r="Y299" s="1">
        <v>44047.981238425928</v>
      </c>
      <c r="Z299" s="1">
        <v>44645</v>
      </c>
      <c r="AA299" s="1">
        <v>401768</v>
      </c>
      <c r="AB299" s="1">
        <v>44648.866064814814</v>
      </c>
      <c r="AC299" s="1" t="s">
        <v>5466</v>
      </c>
      <c r="AD299" s="1" t="s">
        <v>3061</v>
      </c>
      <c r="AE299" s="1">
        <v>7039</v>
      </c>
      <c r="AF299" s="1">
        <v>0</v>
      </c>
      <c r="AI299" s="1" t="s">
        <v>3092</v>
      </c>
      <c r="AK299" s="1" t="s">
        <v>3015</v>
      </c>
      <c r="AL299" s="1" t="s">
        <v>3014</v>
      </c>
      <c r="AM299" s="1" t="s">
        <v>3059</v>
      </c>
      <c r="AN299" s="1" t="s">
        <v>5465</v>
      </c>
      <c r="AT299" s="1" t="s">
        <v>3011</v>
      </c>
      <c r="AX299" s="1" t="s">
        <v>5464</v>
      </c>
      <c r="AY299" s="1" t="s">
        <v>3088</v>
      </c>
      <c r="AZ299" s="1" t="s">
        <v>4282</v>
      </c>
      <c r="BA299" s="1">
        <v>613079.21200000006</v>
      </c>
      <c r="BB299" s="1">
        <v>5470043.2920000004</v>
      </c>
      <c r="BC299" s="1">
        <v>10</v>
      </c>
      <c r="BN299" s="1" t="s">
        <v>3009</v>
      </c>
      <c r="BO299" s="1" t="s">
        <v>4849</v>
      </c>
      <c r="BP299" s="1" t="s">
        <v>4848</v>
      </c>
      <c r="BQ299" s="1" t="s">
        <v>5299</v>
      </c>
      <c r="BR299" s="1" t="s">
        <v>3086</v>
      </c>
      <c r="BU299" s="1">
        <v>0.7</v>
      </c>
      <c r="BV299" s="1" t="s">
        <v>3002</v>
      </c>
      <c r="BX299" s="1" t="s">
        <v>5354</v>
      </c>
      <c r="BY299" s="1" t="s">
        <v>3000</v>
      </c>
      <c r="CB299" s="1" t="s">
        <v>5433</v>
      </c>
      <c r="CC299" s="1" t="s">
        <v>5432</v>
      </c>
      <c r="CD299" s="1" t="s">
        <v>3082</v>
      </c>
      <c r="CO299" s="1" t="s">
        <v>3122</v>
      </c>
      <c r="CP299" s="1" t="s">
        <v>5463</v>
      </c>
      <c r="CZ299" s="1" t="s">
        <v>5411</v>
      </c>
    </row>
    <row r="300" spans="1:104" x14ac:dyDescent="0.2">
      <c r="A300" s="1">
        <f t="shared" si="24"/>
        <v>1042596.34</v>
      </c>
      <c r="C300" s="1" t="str">
        <f t="shared" si="25"/>
        <v>SA</v>
      </c>
      <c r="D300" s="2" t="str">
        <f t="shared" si="26"/>
        <v>SA</v>
      </c>
      <c r="F300" s="1" t="str">
        <f>IF(_xlfn.SINGLE('~10 Other Crossings'!TypeCL)="WC","",_xlfn.CONCAT(UPPER(_xlfn.SINGLE(Description)),IF(ISBLANK(_xlfn.SINGLE(CrossingIdentifierDescription)),""," ["&amp;_xlfn.SINGLE(CrossingIdentifierDescription)&amp;"]")," (",_xlfn.SINGLE(PXID),")"))</f>
        <v>355.6 MM TOWN OF HOPE BURIED SANITARY SEWER LINE [SANITATION SEWER] (P5478.0)</v>
      </c>
      <c r="G3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0" s="1" t="s">
        <v>5462</v>
      </c>
      <c r="N300" s="1">
        <v>1042596.34</v>
      </c>
      <c r="O300" s="1" t="s">
        <v>3028</v>
      </c>
      <c r="P300" s="1" t="s">
        <v>5461</v>
      </c>
      <c r="Q300" s="1" t="s">
        <v>5460</v>
      </c>
      <c r="R300" s="1" t="s">
        <v>3025</v>
      </c>
      <c r="S300" s="1" t="s">
        <v>3024</v>
      </c>
      <c r="T300" s="1" t="s">
        <v>3098</v>
      </c>
      <c r="U300" s="1" t="s">
        <v>3022</v>
      </c>
      <c r="V300" s="1" t="s">
        <v>5459</v>
      </c>
      <c r="W300" s="1" t="s">
        <v>4970</v>
      </c>
      <c r="Y300" s="1">
        <v>44047.990995370368</v>
      </c>
      <c r="Z300" s="1">
        <v>44645</v>
      </c>
      <c r="AA300" s="1">
        <v>401768</v>
      </c>
      <c r="AB300" s="1">
        <v>44648.866064814814</v>
      </c>
      <c r="AC300" s="1" t="s">
        <v>5458</v>
      </c>
      <c r="AD300" s="1" t="s">
        <v>3018</v>
      </c>
      <c r="AE300" s="1">
        <v>5478</v>
      </c>
      <c r="AF300" s="1">
        <v>0</v>
      </c>
      <c r="AG300" s="1" t="s">
        <v>5356</v>
      </c>
      <c r="AH300" s="1" t="s">
        <v>3091</v>
      </c>
      <c r="AI300" s="1" t="s">
        <v>3092</v>
      </c>
      <c r="AJ300" s="1" t="s">
        <v>3091</v>
      </c>
      <c r="AK300" s="1" t="s">
        <v>3015</v>
      </c>
      <c r="AL300" s="1" t="s">
        <v>3014</v>
      </c>
      <c r="AM300" s="1" t="s">
        <v>4559</v>
      </c>
      <c r="AN300" s="1" t="s">
        <v>3012</v>
      </c>
      <c r="AR300" s="1">
        <v>355.6</v>
      </c>
      <c r="AS300" s="1" t="s">
        <v>3011</v>
      </c>
      <c r="AT300" s="1" t="s">
        <v>3011</v>
      </c>
      <c r="AY300" s="1" t="s">
        <v>3088</v>
      </c>
      <c r="AZ300" s="1" t="s">
        <v>4282</v>
      </c>
      <c r="BA300" s="1">
        <v>613076.01200366998</v>
      </c>
      <c r="BB300" s="1">
        <v>5470045.13804603</v>
      </c>
      <c r="BC300" s="1">
        <v>10</v>
      </c>
      <c r="BN300" s="1" t="s">
        <v>3009</v>
      </c>
      <c r="BO300" s="1" t="s">
        <v>4849</v>
      </c>
      <c r="BP300" s="1" t="s">
        <v>4848</v>
      </c>
      <c r="BQ300" s="1" t="s">
        <v>5299</v>
      </c>
      <c r="BR300" s="1" t="s">
        <v>3086</v>
      </c>
      <c r="BV300" s="1" t="s">
        <v>3002</v>
      </c>
      <c r="BX300" s="1" t="s">
        <v>5354</v>
      </c>
      <c r="BY300" s="1" t="s">
        <v>3000</v>
      </c>
      <c r="CB300" s="1" t="s">
        <v>5433</v>
      </c>
      <c r="CC300" s="1" t="s">
        <v>5432</v>
      </c>
      <c r="CD300" s="1" t="s">
        <v>3082</v>
      </c>
      <c r="CO300" s="1" t="s">
        <v>2996</v>
      </c>
      <c r="CP300" s="1" t="s">
        <v>5457</v>
      </c>
      <c r="CX300" s="1" t="s">
        <v>5456</v>
      </c>
      <c r="CZ300" s="1" t="s">
        <v>5455</v>
      </c>
    </row>
    <row r="301" spans="1:104" x14ac:dyDescent="0.2">
      <c r="A301" s="1">
        <f t="shared" si="24"/>
        <v>1042605</v>
      </c>
      <c r="C301" s="1" t="str">
        <f t="shared" si="25"/>
        <v>WD</v>
      </c>
      <c r="D301" s="2" t="str">
        <f t="shared" si="26"/>
        <v>WD</v>
      </c>
      <c r="F301" s="1" t="str">
        <f>IF(_xlfn.SINGLE('~10 Other Crossings'!TypeCL)="WC","",_xlfn.CONCAT(UPPER(_xlfn.SINGLE(Description)),IF(ISBLANK(_xlfn.SINGLE(CrossingIdentifierDescription)),""," ["&amp;_xlfn.SINGLE(CrossingIdentifierDescription)&amp;"]")," (",_xlfn.SINGLE(PXID),")"))</f>
        <v>ABANDONED MOTI 1" BURIED PVC PIPE (P5996.0)</v>
      </c>
      <c r="G3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1" s="1" t="s">
        <v>5454</v>
      </c>
      <c r="N301" s="1" t="s">
        <v>5439</v>
      </c>
      <c r="O301" s="1" t="s">
        <v>3028</v>
      </c>
      <c r="P301" s="1" t="s">
        <v>5438</v>
      </c>
      <c r="Q301" s="1" t="s">
        <v>5437</v>
      </c>
      <c r="R301" s="1" t="s">
        <v>3024</v>
      </c>
      <c r="S301" s="1" t="s">
        <v>3024</v>
      </c>
      <c r="T301" s="1" t="s">
        <v>5426</v>
      </c>
      <c r="U301" s="1" t="s">
        <v>4552</v>
      </c>
      <c r="V301" s="1" t="s">
        <v>5453</v>
      </c>
      <c r="W301" s="1" t="s">
        <v>3127</v>
      </c>
      <c r="Y301" s="1">
        <v>44182.891898148147</v>
      </c>
      <c r="Z301" s="1">
        <v>44645</v>
      </c>
      <c r="AA301" s="1">
        <v>401768</v>
      </c>
      <c r="AB301" s="1">
        <v>44648.866087962961</v>
      </c>
      <c r="AC301" s="1" t="s">
        <v>5452</v>
      </c>
      <c r="AD301" s="1" t="s">
        <v>3018</v>
      </c>
      <c r="AE301" s="1">
        <v>5996</v>
      </c>
      <c r="AF301" s="1">
        <v>0</v>
      </c>
      <c r="AI301" s="1" t="s">
        <v>3016</v>
      </c>
      <c r="AK301" s="1" t="s">
        <v>3015</v>
      </c>
      <c r="AL301" s="1" t="s">
        <v>3014</v>
      </c>
      <c r="AM301" s="1" t="s">
        <v>3179</v>
      </c>
      <c r="AT301" s="1" t="s">
        <v>3011</v>
      </c>
      <c r="AY301" s="1" t="s">
        <v>3088</v>
      </c>
      <c r="AZ301" s="1" t="s">
        <v>4282</v>
      </c>
      <c r="BA301" s="1">
        <v>613068.40296651004</v>
      </c>
      <c r="BB301" s="1">
        <v>5470049.2609582497</v>
      </c>
      <c r="BC301" s="1">
        <v>10</v>
      </c>
      <c r="BN301" s="1" t="s">
        <v>3009</v>
      </c>
      <c r="BO301" s="1" t="s">
        <v>4849</v>
      </c>
      <c r="BP301" s="1" t="s">
        <v>4848</v>
      </c>
      <c r="BQ301" s="1" t="s">
        <v>5299</v>
      </c>
      <c r="BR301" s="1" t="s">
        <v>3086</v>
      </c>
      <c r="BV301" s="1" t="s">
        <v>3002</v>
      </c>
      <c r="BX301" s="1" t="s">
        <v>5354</v>
      </c>
      <c r="BY301" s="1" t="s">
        <v>3000</v>
      </c>
      <c r="CB301" s="1" t="s">
        <v>5433</v>
      </c>
      <c r="CC301" s="1" t="s">
        <v>5432</v>
      </c>
      <c r="CD301" s="1" t="s">
        <v>3082</v>
      </c>
      <c r="CO301" s="1" t="s">
        <v>3122</v>
      </c>
      <c r="CP301" s="1" t="s">
        <v>5451</v>
      </c>
      <c r="CZ301" s="1" t="s">
        <v>5401</v>
      </c>
    </row>
    <row r="302" spans="1:104" x14ac:dyDescent="0.2">
      <c r="A302" s="1">
        <f t="shared" si="24"/>
        <v>1042605</v>
      </c>
      <c r="C302" s="1" t="str">
        <f t="shared" si="25"/>
        <v>UC</v>
      </c>
      <c r="D302" s="2" t="str">
        <f t="shared" si="26"/>
        <v>UC</v>
      </c>
      <c r="F302" s="1" t="str">
        <f>IF(_xlfn.SINGLE('~10 Other Crossings'!TypeCL)="WC","",_xlfn.CONCAT(UPPER(_xlfn.SINGLE(Description)),IF(ISBLANK(_xlfn.SINGLE(CrossingIdentifierDescription)),""," ["&amp;_xlfn.SINGLE(CrossingIdentifierDescription)&amp;"]")," (",_xlfn.SINGLE(PXID),")"))</f>
        <v>ABANDONED MOTI 1" BURIED CABLE (U7066.0)</v>
      </c>
      <c r="G3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2" s="1" t="s">
        <v>5450</v>
      </c>
      <c r="N302" s="1" t="s">
        <v>5439</v>
      </c>
      <c r="O302" s="1" t="s">
        <v>3028</v>
      </c>
      <c r="P302" s="1" t="s">
        <v>5438</v>
      </c>
      <c r="Q302" s="1" t="s">
        <v>5437</v>
      </c>
      <c r="R302" s="1" t="s">
        <v>3024</v>
      </c>
      <c r="S302" s="1" t="s">
        <v>3024</v>
      </c>
      <c r="T302" s="1" t="s">
        <v>5426</v>
      </c>
      <c r="U302" s="1" t="s">
        <v>4552</v>
      </c>
      <c r="V302" s="1" t="s">
        <v>5449</v>
      </c>
      <c r="W302" s="1" t="s">
        <v>3127</v>
      </c>
      <c r="Y302" s="1">
        <v>44182.891898148147</v>
      </c>
      <c r="Z302" s="1">
        <v>44645</v>
      </c>
      <c r="AA302" s="1">
        <v>401768</v>
      </c>
      <c r="AB302" s="1">
        <v>44648.866087962961</v>
      </c>
      <c r="AC302" s="1" t="s">
        <v>5448</v>
      </c>
      <c r="AD302" s="1" t="s">
        <v>3061</v>
      </c>
      <c r="AE302" s="1">
        <v>7066</v>
      </c>
      <c r="AF302" s="1">
        <v>0</v>
      </c>
      <c r="AI302" s="1" t="s">
        <v>3016</v>
      </c>
      <c r="AK302" s="1" t="s">
        <v>3015</v>
      </c>
      <c r="AL302" s="1" t="s">
        <v>3014</v>
      </c>
      <c r="AM302" s="1" t="s">
        <v>3823</v>
      </c>
      <c r="AT302" s="1" t="s">
        <v>3011</v>
      </c>
      <c r="AY302" s="1" t="s">
        <v>3088</v>
      </c>
      <c r="AZ302" s="1" t="s">
        <v>4282</v>
      </c>
      <c r="BA302" s="1">
        <v>613068.40296651004</v>
      </c>
      <c r="BB302" s="1">
        <v>5470049.2609582497</v>
      </c>
      <c r="BC302" s="1">
        <v>10</v>
      </c>
      <c r="BN302" s="1" t="s">
        <v>3009</v>
      </c>
      <c r="BO302" s="1" t="s">
        <v>4849</v>
      </c>
      <c r="BP302" s="1" t="s">
        <v>4848</v>
      </c>
      <c r="BQ302" s="1" t="s">
        <v>5299</v>
      </c>
      <c r="BR302" s="1" t="s">
        <v>3086</v>
      </c>
      <c r="BV302" s="1" t="s">
        <v>3002</v>
      </c>
      <c r="BX302" s="1" t="s">
        <v>5354</v>
      </c>
      <c r="BY302" s="1" t="s">
        <v>3000</v>
      </c>
      <c r="CB302" s="1" t="s">
        <v>5433</v>
      </c>
      <c r="CC302" s="1" t="s">
        <v>5432</v>
      </c>
      <c r="CD302" s="1" t="s">
        <v>3082</v>
      </c>
      <c r="CO302" s="1" t="s">
        <v>3122</v>
      </c>
      <c r="CP302" s="1" t="s">
        <v>5447</v>
      </c>
      <c r="CZ302" s="1" t="s">
        <v>5446</v>
      </c>
    </row>
    <row r="303" spans="1:104" x14ac:dyDescent="0.2">
      <c r="A303" s="1">
        <f t="shared" si="24"/>
        <v>1042605</v>
      </c>
      <c r="C303" s="1" t="str">
        <f t="shared" si="25"/>
        <v>OL</v>
      </c>
      <c r="D303" s="2" t="str">
        <f t="shared" si="26"/>
        <v>OL</v>
      </c>
      <c r="F303" s="1" t="str">
        <f>IF(_xlfn.SINGLE('~10 Other Crossings'!TypeCL)="WC","",_xlfn.CONCAT(UPPER(_xlfn.SINGLE(Description)),IF(ISBLANK(_xlfn.SINGLE(CrossingIdentifierDescription)),""," ["&amp;_xlfn.SINGLE(CrossingIdentifierDescription)&amp;"]")," (",_xlfn.SINGLE(PXID),")"))</f>
        <v>ABANDONED MOTI 2" BURIED PIPE (P5997.0)</v>
      </c>
      <c r="G3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3" s="1" t="s">
        <v>5445</v>
      </c>
      <c r="N303" s="1" t="s">
        <v>5439</v>
      </c>
      <c r="O303" s="1" t="s">
        <v>3028</v>
      </c>
      <c r="P303" s="1" t="s">
        <v>5438</v>
      </c>
      <c r="Q303" s="1" t="s">
        <v>5437</v>
      </c>
      <c r="R303" s="1" t="s">
        <v>3024</v>
      </c>
      <c r="S303" s="1" t="s">
        <v>3024</v>
      </c>
      <c r="T303" s="1" t="s">
        <v>5426</v>
      </c>
      <c r="U303" s="1" t="s">
        <v>4552</v>
      </c>
      <c r="V303" s="1" t="s">
        <v>5444</v>
      </c>
      <c r="W303" s="1" t="s">
        <v>3127</v>
      </c>
      <c r="Y303" s="1">
        <v>44182.891898148147</v>
      </c>
      <c r="Z303" s="1">
        <v>44645</v>
      </c>
      <c r="AA303" s="1">
        <v>401768</v>
      </c>
      <c r="AB303" s="1">
        <v>44648.866087962961</v>
      </c>
      <c r="AC303" s="1" t="s">
        <v>5443</v>
      </c>
      <c r="AD303" s="1" t="s">
        <v>3018</v>
      </c>
      <c r="AE303" s="1">
        <v>5997</v>
      </c>
      <c r="AF303" s="1">
        <v>0</v>
      </c>
      <c r="AI303" s="1" t="s">
        <v>3016</v>
      </c>
      <c r="AK303" s="1" t="s">
        <v>3015</v>
      </c>
      <c r="AL303" s="1" t="s">
        <v>3014</v>
      </c>
      <c r="AM303" s="1" t="s">
        <v>3013</v>
      </c>
      <c r="AN303" s="1" t="s">
        <v>5442</v>
      </c>
      <c r="AT303" s="1" t="s">
        <v>3011</v>
      </c>
      <c r="AY303" s="1" t="s">
        <v>3088</v>
      </c>
      <c r="AZ303" s="1" t="s">
        <v>4282</v>
      </c>
      <c r="BA303" s="1">
        <v>613068.40296651004</v>
      </c>
      <c r="BB303" s="1">
        <v>5470049.2609582497</v>
      </c>
      <c r="BC303" s="1">
        <v>10</v>
      </c>
      <c r="BN303" s="1" t="s">
        <v>3009</v>
      </c>
      <c r="BO303" s="1" t="s">
        <v>4849</v>
      </c>
      <c r="BP303" s="1" t="s">
        <v>4848</v>
      </c>
      <c r="BQ303" s="1" t="s">
        <v>5299</v>
      </c>
      <c r="BR303" s="1" t="s">
        <v>3086</v>
      </c>
      <c r="BU303" s="1">
        <v>2E-3</v>
      </c>
      <c r="BV303" s="1" t="s">
        <v>3002</v>
      </c>
      <c r="BX303" s="1" t="s">
        <v>5354</v>
      </c>
      <c r="BY303" s="1" t="s">
        <v>3000</v>
      </c>
      <c r="CB303" s="1" t="s">
        <v>5433</v>
      </c>
      <c r="CC303" s="1" t="s">
        <v>5432</v>
      </c>
      <c r="CD303" s="1" t="s">
        <v>3082</v>
      </c>
      <c r="CO303" s="1" t="s">
        <v>3122</v>
      </c>
      <c r="CP303" s="1" t="s">
        <v>5441</v>
      </c>
      <c r="CZ303" s="1" t="s">
        <v>5386</v>
      </c>
    </row>
    <row r="304" spans="1:104" x14ac:dyDescent="0.2">
      <c r="A304" s="1">
        <f t="shared" si="24"/>
        <v>1042605</v>
      </c>
      <c r="C304" s="1" t="str">
        <f t="shared" si="25"/>
        <v>UC</v>
      </c>
      <c r="D304" s="2" t="str">
        <f t="shared" si="26"/>
        <v>UC</v>
      </c>
      <c r="F304" s="1" t="str">
        <f>IF(_xlfn.SINGLE('~10 Other Crossings'!TypeCL)="WC","",_xlfn.CONCAT(UPPER(_xlfn.SINGLE(Description)),IF(ISBLANK(_xlfn.SINGLE(CrossingIdentifierDescription)),""," ["&amp;_xlfn.SINGLE(CrossingIdentifierDescription)&amp;"]")," (",_xlfn.SINGLE(PXID),")"))</f>
        <v>ABANDONED MOTI 0.5" BURIED CABLE (U7067.0)</v>
      </c>
      <c r="G3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01-13283-M002-XH0327001</v>
      </c>
      <c r="M304" s="1" t="s">
        <v>5440</v>
      </c>
      <c r="N304" s="1" t="s">
        <v>5439</v>
      </c>
      <c r="O304" s="1" t="s">
        <v>3028</v>
      </c>
      <c r="P304" s="1" t="s">
        <v>5438</v>
      </c>
      <c r="Q304" s="1" t="s">
        <v>5437</v>
      </c>
      <c r="R304" s="1" t="s">
        <v>3024</v>
      </c>
      <c r="S304" s="1" t="s">
        <v>3024</v>
      </c>
      <c r="T304" s="1" t="s">
        <v>5426</v>
      </c>
      <c r="U304" s="1" t="s">
        <v>4552</v>
      </c>
      <c r="V304" s="1" t="s">
        <v>5436</v>
      </c>
      <c r="W304" s="1" t="s">
        <v>3127</v>
      </c>
      <c r="Y304" s="1">
        <v>44182.891898148147</v>
      </c>
      <c r="Z304" s="1">
        <v>44645</v>
      </c>
      <c r="AA304" s="1">
        <v>401768</v>
      </c>
      <c r="AB304" s="1">
        <v>44648.866087962961</v>
      </c>
      <c r="AC304" s="1" t="s">
        <v>5435</v>
      </c>
      <c r="AD304" s="1" t="s">
        <v>3061</v>
      </c>
      <c r="AE304" s="1">
        <v>7067</v>
      </c>
      <c r="AF304" s="1">
        <v>0</v>
      </c>
      <c r="AI304" s="1" t="s">
        <v>3016</v>
      </c>
      <c r="AK304" s="1" t="s">
        <v>3015</v>
      </c>
      <c r="AL304" s="1" t="s">
        <v>3014</v>
      </c>
      <c r="AM304" s="1" t="s">
        <v>3823</v>
      </c>
      <c r="AN304" s="1" t="s">
        <v>5434</v>
      </c>
      <c r="AT304" s="1" t="s">
        <v>3011</v>
      </c>
      <c r="AY304" s="1" t="s">
        <v>3088</v>
      </c>
      <c r="AZ304" s="1" t="s">
        <v>4282</v>
      </c>
      <c r="BA304" s="1">
        <v>613068.40296651004</v>
      </c>
      <c r="BB304" s="1">
        <v>5470049.2609582497</v>
      </c>
      <c r="BC304" s="1">
        <v>10</v>
      </c>
      <c r="BN304" s="1" t="s">
        <v>3009</v>
      </c>
      <c r="BO304" s="1" t="s">
        <v>4849</v>
      </c>
      <c r="BP304" s="1" t="s">
        <v>4848</v>
      </c>
      <c r="BQ304" s="1" t="s">
        <v>5299</v>
      </c>
      <c r="BR304" s="1" t="s">
        <v>3086</v>
      </c>
      <c r="BU304" s="1">
        <v>2.5000000000000001E-3</v>
      </c>
      <c r="BV304" s="1" t="s">
        <v>3002</v>
      </c>
      <c r="BX304" s="1" t="s">
        <v>5354</v>
      </c>
      <c r="BY304" s="1" t="s">
        <v>3000</v>
      </c>
      <c r="CB304" s="1" t="s">
        <v>5433</v>
      </c>
      <c r="CC304" s="1" t="s">
        <v>5432</v>
      </c>
      <c r="CD304" s="1" t="s">
        <v>3082</v>
      </c>
      <c r="CO304" s="1" t="s">
        <v>3122</v>
      </c>
      <c r="CP304" s="1" t="s">
        <v>5431</v>
      </c>
      <c r="CZ304" s="1" t="s">
        <v>2254</v>
      </c>
    </row>
    <row r="305" spans="1:104" x14ac:dyDescent="0.2">
      <c r="A305" s="1">
        <f t="shared" si="24"/>
        <v>1042623</v>
      </c>
      <c r="C305" s="1" t="str">
        <f t="shared" si="25"/>
        <v>UN</v>
      </c>
      <c r="D305" s="2" t="str">
        <f t="shared" si="26"/>
        <v>UN</v>
      </c>
      <c r="F305" s="1" t="str">
        <f>IF(_xlfn.SINGLE('~10 Other Crossings'!TypeCL)="WC","",_xlfn.CONCAT(UPPER(_xlfn.SINGLE(Description)),IF(ISBLANK(_xlfn.SINGLE(CrossingIdentifierDescription)),""," ["&amp;_xlfn.SINGLE(CrossingIdentifierDescription)&amp;"]")," (",_xlfn.SINGLE(PXID),")"))</f>
        <v>ABANDONED MOTI BURIED PIPE (P5882.0)</v>
      </c>
      <c r="G3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05" s="1" t="s">
        <v>5430</v>
      </c>
      <c r="N305" s="1" t="s">
        <v>5429</v>
      </c>
      <c r="O305" s="1" t="s">
        <v>3028</v>
      </c>
      <c r="P305" s="1" t="s">
        <v>5428</v>
      </c>
      <c r="Q305" s="1" t="s">
        <v>5427</v>
      </c>
      <c r="R305" s="1" t="s">
        <v>3024</v>
      </c>
      <c r="S305" s="1" t="s">
        <v>3024</v>
      </c>
      <c r="T305" s="1" t="s">
        <v>5426</v>
      </c>
      <c r="U305" s="1" t="s">
        <v>4552</v>
      </c>
      <c r="V305" s="1" t="s">
        <v>5425</v>
      </c>
      <c r="W305" s="1" t="s">
        <v>3127</v>
      </c>
      <c r="Y305" s="1">
        <v>44182.896782407406</v>
      </c>
      <c r="Z305" s="1">
        <v>44645</v>
      </c>
      <c r="AA305" s="1">
        <v>401768</v>
      </c>
      <c r="AB305" s="1">
        <v>44655.881238425929</v>
      </c>
      <c r="AC305" s="1" t="s">
        <v>5424</v>
      </c>
      <c r="AD305" s="1" t="s">
        <v>3018</v>
      </c>
      <c r="AE305" s="1">
        <v>5882</v>
      </c>
      <c r="AF305" s="1">
        <v>0</v>
      </c>
      <c r="AI305" s="1" t="s">
        <v>3016</v>
      </c>
      <c r="AK305" s="1" t="s">
        <v>3015</v>
      </c>
      <c r="AL305" s="1" t="s">
        <v>3014</v>
      </c>
      <c r="AM305" s="1" t="s">
        <v>3071</v>
      </c>
      <c r="AT305" s="1" t="s">
        <v>3011</v>
      </c>
      <c r="AY305" s="1" t="s">
        <v>3000</v>
      </c>
      <c r="AZ305" s="1" t="s">
        <v>4282</v>
      </c>
      <c r="BA305" s="1">
        <v>613054.04994487995</v>
      </c>
      <c r="BB305" s="1">
        <v>5470039.8909691097</v>
      </c>
      <c r="BC305" s="1">
        <v>10</v>
      </c>
      <c r="BN305" s="1" t="s">
        <v>3009</v>
      </c>
      <c r="BO305" s="1" t="s">
        <v>4849</v>
      </c>
      <c r="BP305" s="1" t="s">
        <v>4848</v>
      </c>
      <c r="BQ305" s="1" t="s">
        <v>5299</v>
      </c>
      <c r="BR305" s="1" t="s">
        <v>3086</v>
      </c>
      <c r="BV305" s="1" t="s">
        <v>3002</v>
      </c>
      <c r="BW305" s="1" t="s">
        <v>1505</v>
      </c>
      <c r="BX305" s="1" t="s">
        <v>3001</v>
      </c>
      <c r="BY305" s="1" t="s">
        <v>3000</v>
      </c>
      <c r="CB305" s="1" t="s">
        <v>2999</v>
      </c>
      <c r="CC305" s="1" t="s">
        <v>2998</v>
      </c>
      <c r="CD305" s="1" t="s">
        <v>2997</v>
      </c>
      <c r="CO305" s="1" t="s">
        <v>3122</v>
      </c>
      <c r="CP305" s="1" t="s">
        <v>5423</v>
      </c>
      <c r="CZ305" s="1" t="s">
        <v>5376</v>
      </c>
    </row>
    <row r="306" spans="1:104" x14ac:dyDescent="0.2">
      <c r="A306" s="1">
        <f t="shared" si="24"/>
        <v>1042678.57</v>
      </c>
      <c r="C306" s="1" t="str">
        <f t="shared" si="25"/>
        <v>OL</v>
      </c>
      <c r="D306" s="2" t="str">
        <f t="shared" si="26"/>
        <v>OL</v>
      </c>
      <c r="F306" s="1" t="str">
        <f>IF(_xlfn.SINGLE('~10 Other Crossings'!TypeCL)="WC","",_xlfn.CONCAT(UPPER(_xlfn.SINGLE(Description)),IF(ISBLANK(_xlfn.SINGLE(CrossingIdentifierDescription)),""," ["&amp;_xlfn.SINGLE(CrossingIdentifierDescription)&amp;"]")," (",_xlfn.SINGLE(PXID),")"))</f>
        <v>TRANS MOUNTAIN PIPELINE CO. LTD. BURIED PIPE [CRUDE OIL PIPELINE] (P3590.0)</v>
      </c>
      <c r="G3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6" s="1" t="s">
        <v>5422</v>
      </c>
      <c r="N306" s="1">
        <v>1042678.57</v>
      </c>
      <c r="O306" s="1" t="s">
        <v>3028</v>
      </c>
      <c r="P306" s="1" t="s">
        <v>5421</v>
      </c>
      <c r="Q306" s="1" t="s">
        <v>5420</v>
      </c>
      <c r="R306" s="1" t="s">
        <v>3025</v>
      </c>
      <c r="S306" s="1" t="s">
        <v>3024</v>
      </c>
      <c r="T306" s="1" t="s">
        <v>3098</v>
      </c>
      <c r="U306" s="1" t="s">
        <v>3022</v>
      </c>
      <c r="V306" s="1" t="s">
        <v>3624</v>
      </c>
      <c r="W306" s="1" t="s">
        <v>3020</v>
      </c>
      <c r="Y306" s="1">
        <v>42165.883981481478</v>
      </c>
      <c r="Z306" s="1">
        <v>44645</v>
      </c>
      <c r="AA306" s="1">
        <v>401768</v>
      </c>
      <c r="AB306" s="1">
        <v>44648.866018518522</v>
      </c>
      <c r="AC306" s="1" t="s">
        <v>5419</v>
      </c>
      <c r="AD306" s="1" t="s">
        <v>3018</v>
      </c>
      <c r="AE306" s="1">
        <v>3590</v>
      </c>
      <c r="AF306" s="1">
        <v>0</v>
      </c>
      <c r="AG306" s="1" t="s">
        <v>3622</v>
      </c>
      <c r="AH306" s="1" t="s">
        <v>3091</v>
      </c>
      <c r="AI306" s="1" t="s">
        <v>3092</v>
      </c>
      <c r="AJ306" s="1" t="s">
        <v>3091</v>
      </c>
      <c r="AK306" s="1" t="s">
        <v>3015</v>
      </c>
      <c r="AL306" s="1" t="s">
        <v>3014</v>
      </c>
      <c r="AM306" s="1" t="s">
        <v>3013</v>
      </c>
      <c r="AN306" s="1" t="s">
        <v>3012</v>
      </c>
      <c r="AS306" s="1" t="s">
        <v>3011</v>
      </c>
      <c r="AT306" s="1" t="s">
        <v>3011</v>
      </c>
      <c r="AX306" s="1" t="s">
        <v>4324</v>
      </c>
      <c r="AY306" s="1" t="s">
        <v>3088</v>
      </c>
      <c r="AZ306" s="1" t="s">
        <v>4282</v>
      </c>
      <c r="BA306" s="1">
        <v>613006.40998006996</v>
      </c>
      <c r="BB306" s="1">
        <v>5470003.5600459799</v>
      </c>
      <c r="BC306" s="1">
        <v>10</v>
      </c>
      <c r="BD306" s="1" t="s">
        <v>3593</v>
      </c>
      <c r="BE306" s="1">
        <v>1045.1300000000001</v>
      </c>
      <c r="BG306" s="1">
        <v>42263</v>
      </c>
      <c r="BN306" s="1" t="s">
        <v>3009</v>
      </c>
      <c r="BO306" s="1" t="s">
        <v>4849</v>
      </c>
      <c r="BP306" s="1" t="s">
        <v>4848</v>
      </c>
      <c r="BQ306" s="1" t="s">
        <v>5299</v>
      </c>
      <c r="BR306" s="1" t="s">
        <v>3086</v>
      </c>
      <c r="BV306" s="1" t="s">
        <v>3002</v>
      </c>
      <c r="BX306" s="1" t="s">
        <v>5354</v>
      </c>
      <c r="BY306" s="1" t="s">
        <v>3000</v>
      </c>
      <c r="CB306" s="1" t="s">
        <v>5353</v>
      </c>
      <c r="CC306" s="1" t="s">
        <v>5352</v>
      </c>
      <c r="CD306" s="1" t="s">
        <v>3258</v>
      </c>
      <c r="CO306" s="1" t="s">
        <v>2996</v>
      </c>
      <c r="CP306" s="1" t="s">
        <v>5418</v>
      </c>
      <c r="CW306" s="1" t="s">
        <v>4320</v>
      </c>
      <c r="CX306" s="1" t="s">
        <v>5395</v>
      </c>
      <c r="CY306" s="1" t="s">
        <v>4318</v>
      </c>
      <c r="CZ306" s="1" t="s">
        <v>5373</v>
      </c>
    </row>
    <row r="307" spans="1:104" x14ac:dyDescent="0.2">
      <c r="A307" s="1">
        <f t="shared" si="24"/>
        <v>1042814.75</v>
      </c>
      <c r="C307" s="1" t="str">
        <f t="shared" si="25"/>
        <v>SA</v>
      </c>
      <c r="D307" s="2" t="str">
        <f t="shared" si="26"/>
        <v>SA</v>
      </c>
      <c r="F307" s="1" t="str">
        <f>IF(_xlfn.SINGLE('~10 Other Crossings'!TypeCL)="WC","",_xlfn.CONCAT(UPPER(_xlfn.SINGLE(Description)),IF(ISBLANK(_xlfn.SINGLE(CrossingIdentifierDescription)),""," ["&amp;_xlfn.SINGLE(CrossingIdentifierDescription)&amp;"]")," (",_xlfn.SINGLE(PXID),")"))</f>
        <v>TOWN OF HOPE BURIED SEWER VENT LINE [SANITATION SEWER] (P5453.0)</v>
      </c>
      <c r="G3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7" s="1" t="s">
        <v>5417</v>
      </c>
      <c r="N307" s="1">
        <v>1042814.75</v>
      </c>
      <c r="O307" s="1" t="s">
        <v>3028</v>
      </c>
      <c r="P307" s="1" t="s">
        <v>5416</v>
      </c>
      <c r="Q307" s="1" t="s">
        <v>5415</v>
      </c>
      <c r="R307" s="1" t="s">
        <v>3025</v>
      </c>
      <c r="S307" s="1" t="s">
        <v>3024</v>
      </c>
      <c r="T307" s="1" t="s">
        <v>3098</v>
      </c>
      <c r="U307" s="1" t="s">
        <v>3022</v>
      </c>
      <c r="V307" s="1" t="s">
        <v>5414</v>
      </c>
      <c r="W307" s="1" t="s">
        <v>4970</v>
      </c>
      <c r="Y307" s="1">
        <v>43598.830196759256</v>
      </c>
      <c r="Z307" s="1">
        <v>44645</v>
      </c>
      <c r="AA307" s="1">
        <v>401768</v>
      </c>
      <c r="AB307" s="1">
        <v>44648.866053240738</v>
      </c>
      <c r="AC307" s="1" t="s">
        <v>5413</v>
      </c>
      <c r="AD307" s="1" t="s">
        <v>3018</v>
      </c>
      <c r="AE307" s="1">
        <v>5453</v>
      </c>
      <c r="AF307" s="1">
        <v>0</v>
      </c>
      <c r="AG307" s="1" t="s">
        <v>5356</v>
      </c>
      <c r="AH307" s="1" t="s">
        <v>3091</v>
      </c>
      <c r="AI307" s="1" t="s">
        <v>3092</v>
      </c>
      <c r="AJ307" s="1" t="s">
        <v>3091</v>
      </c>
      <c r="AK307" s="1" t="s">
        <v>3015</v>
      </c>
      <c r="AL307" s="1" t="s">
        <v>3014</v>
      </c>
      <c r="AM307" s="1" t="s">
        <v>4559</v>
      </c>
      <c r="AN307" s="1" t="s">
        <v>3012</v>
      </c>
      <c r="AS307" s="1" t="s">
        <v>3011</v>
      </c>
      <c r="AT307" s="1" t="s">
        <v>3011</v>
      </c>
      <c r="AY307" s="1" t="s">
        <v>3088</v>
      </c>
      <c r="AZ307" s="1" t="s">
        <v>4282</v>
      </c>
      <c r="BA307" s="1">
        <v>612898.39996794995</v>
      </c>
      <c r="BB307" s="1">
        <v>5469920.61997726</v>
      </c>
      <c r="BC307" s="1">
        <v>10</v>
      </c>
      <c r="BN307" s="1" t="s">
        <v>3009</v>
      </c>
      <c r="BO307" s="1" t="s">
        <v>4849</v>
      </c>
      <c r="BP307" s="1" t="s">
        <v>4848</v>
      </c>
      <c r="BQ307" s="1" t="s">
        <v>5299</v>
      </c>
      <c r="BR307" s="1" t="s">
        <v>3086</v>
      </c>
      <c r="BV307" s="1" t="s">
        <v>3002</v>
      </c>
      <c r="BX307" s="1" t="s">
        <v>5354</v>
      </c>
      <c r="BY307" s="1" t="s">
        <v>3000</v>
      </c>
      <c r="CB307" s="1" t="s">
        <v>5353</v>
      </c>
      <c r="CC307" s="1" t="s">
        <v>5352</v>
      </c>
      <c r="CD307" s="1" t="s">
        <v>3258</v>
      </c>
      <c r="CO307" s="1" t="s">
        <v>2996</v>
      </c>
      <c r="CP307" s="1" t="s">
        <v>5412</v>
      </c>
      <c r="CX307" s="1" t="s">
        <v>4854</v>
      </c>
      <c r="CY307" s="1" t="s">
        <v>4318</v>
      </c>
      <c r="CZ307" s="1" t="s">
        <v>5367</v>
      </c>
    </row>
    <row r="308" spans="1:104" x14ac:dyDescent="0.2">
      <c r="A308" s="1">
        <f t="shared" si="24"/>
        <v>1042829.94</v>
      </c>
      <c r="C308" s="1" t="str">
        <f t="shared" si="25"/>
        <v>UE</v>
      </c>
      <c r="D308" s="2" t="str">
        <f t="shared" si="26"/>
        <v>UE</v>
      </c>
      <c r="F308" s="1" t="str">
        <f>IF(_xlfn.SINGLE('~10 Other Crossings'!TypeCL)="WC","",_xlfn.CONCAT(UPPER(_xlfn.SINGLE(Description)),IF(ISBLANK(_xlfn.SINGLE(CrossingIdentifierDescription)),""," ["&amp;_xlfn.SINGLE(CrossingIdentifierDescription)&amp;"]")," (",_xlfn.SINGLE(PXID),")"))</f>
        <v>TOWN OF HOPE U/G POWER CABLE [DISTRIBUTION] (U4548.0)</v>
      </c>
      <c r="G3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8" s="1" t="s">
        <v>5411</v>
      </c>
      <c r="N308" s="1">
        <v>1042829.94</v>
      </c>
      <c r="O308" s="1" t="s">
        <v>3028</v>
      </c>
      <c r="P308" s="1" t="s">
        <v>5410</v>
      </c>
      <c r="Q308" s="1" t="s">
        <v>5409</v>
      </c>
      <c r="R308" s="1" t="s">
        <v>3025</v>
      </c>
      <c r="S308" s="1" t="s">
        <v>3024</v>
      </c>
      <c r="T308" s="1" t="s">
        <v>3098</v>
      </c>
      <c r="U308" s="1" t="s">
        <v>3064</v>
      </c>
      <c r="V308" s="1" t="s">
        <v>5383</v>
      </c>
      <c r="W308" s="1" t="s">
        <v>4970</v>
      </c>
      <c r="Y308" s="1">
        <v>43776.964942129627</v>
      </c>
      <c r="Z308" s="1">
        <v>44645</v>
      </c>
      <c r="AA308" s="1">
        <v>401768</v>
      </c>
      <c r="AB308" s="1">
        <v>44648.866053240738</v>
      </c>
      <c r="AC308" s="1" t="s">
        <v>5408</v>
      </c>
      <c r="AD308" s="1" t="s">
        <v>3061</v>
      </c>
      <c r="AE308" s="1">
        <v>4548</v>
      </c>
      <c r="AF308" s="1">
        <v>0</v>
      </c>
      <c r="AG308" s="1" t="s">
        <v>3093</v>
      </c>
      <c r="AH308" s="1" t="s">
        <v>3091</v>
      </c>
      <c r="AI308" s="1" t="s">
        <v>3092</v>
      </c>
      <c r="AJ308" s="1" t="s">
        <v>3091</v>
      </c>
      <c r="AK308" s="1" t="s">
        <v>3015</v>
      </c>
      <c r="AL308" s="1" t="s">
        <v>3014</v>
      </c>
      <c r="AM308" s="1" t="s">
        <v>3059</v>
      </c>
      <c r="AN308" s="1" t="s">
        <v>3012</v>
      </c>
      <c r="AS308" s="1" t="s">
        <v>3011</v>
      </c>
      <c r="AT308" s="1" t="s">
        <v>3011</v>
      </c>
      <c r="AY308" s="1" t="s">
        <v>3088</v>
      </c>
      <c r="AZ308" s="1" t="s">
        <v>4282</v>
      </c>
      <c r="BA308" s="1">
        <v>612886.34000800003</v>
      </c>
      <c r="BB308" s="1">
        <v>5469911.3699890003</v>
      </c>
      <c r="BC308" s="1">
        <v>10</v>
      </c>
      <c r="BN308" s="1" t="s">
        <v>3009</v>
      </c>
      <c r="BO308" s="1" t="s">
        <v>4849</v>
      </c>
      <c r="BP308" s="1" t="s">
        <v>4848</v>
      </c>
      <c r="BQ308" s="1" t="s">
        <v>5299</v>
      </c>
      <c r="BR308" s="1" t="s">
        <v>3086</v>
      </c>
      <c r="BS308" s="1" t="s">
        <v>5381</v>
      </c>
      <c r="BT308" s="1" t="s">
        <v>5380</v>
      </c>
      <c r="BV308" s="1" t="s">
        <v>3002</v>
      </c>
      <c r="BX308" s="1" t="s">
        <v>5354</v>
      </c>
      <c r="BY308" s="1" t="s">
        <v>3000</v>
      </c>
      <c r="CB308" s="1" t="s">
        <v>5353</v>
      </c>
      <c r="CC308" s="1" t="s">
        <v>5352</v>
      </c>
      <c r="CD308" s="1" t="s">
        <v>3258</v>
      </c>
      <c r="CO308" s="1" t="s">
        <v>2996</v>
      </c>
      <c r="CP308" s="1" t="s">
        <v>5407</v>
      </c>
      <c r="CW308" s="1" t="s">
        <v>5378</v>
      </c>
      <c r="CX308" s="1" t="s">
        <v>5377</v>
      </c>
      <c r="CY308" s="1" t="s">
        <v>4318</v>
      </c>
      <c r="CZ308" s="1" t="s">
        <v>5361</v>
      </c>
    </row>
    <row r="309" spans="1:104" x14ac:dyDescent="0.2">
      <c r="A309" s="1">
        <f t="shared" si="24"/>
        <v>1042835.31</v>
      </c>
      <c r="C309" s="1" t="str">
        <f t="shared" si="25"/>
        <v>RD</v>
      </c>
      <c r="D309" s="2" t="str">
        <f t="shared" si="26"/>
        <v>RD</v>
      </c>
      <c r="F309" s="1" t="str">
        <f>IF(_xlfn.SINGLE('~10 Other Crossings'!TypeCL)="WC","",_xlfn.CONCAT(UPPER(_xlfn.SINGLE(Description)),IF(ISBLANK(_xlfn.SINGLE(CrossingIdentifierDescription)),""," ["&amp;_xlfn.SINGLE(CrossingIdentifierDescription)&amp;"]")," (",_xlfn.SINGLE(PXID),")"))</f>
        <v>FLOOD HOPE RD [ROAD] (T4573.1)</v>
      </c>
      <c r="G3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09" s="1" t="s">
        <v>5406</v>
      </c>
      <c r="N309" s="1">
        <v>1042835.31</v>
      </c>
      <c r="O309" s="1" t="s">
        <v>3028</v>
      </c>
      <c r="P309" s="1" t="s">
        <v>5405</v>
      </c>
      <c r="Q309" s="1" t="s">
        <v>3836</v>
      </c>
      <c r="R309" s="1" t="s">
        <v>3025</v>
      </c>
      <c r="S309" s="1" t="s">
        <v>3024</v>
      </c>
      <c r="T309" s="1" t="s">
        <v>3098</v>
      </c>
      <c r="U309" s="1" t="s">
        <v>3045</v>
      </c>
      <c r="V309" s="1" t="s">
        <v>5032</v>
      </c>
      <c r="W309" s="1" t="s">
        <v>3127</v>
      </c>
      <c r="Y309" s="1">
        <v>43515.808449074073</v>
      </c>
      <c r="Z309" s="1">
        <v>44645</v>
      </c>
      <c r="AA309" s="1">
        <v>401768</v>
      </c>
      <c r="AB309" s="1">
        <v>44648.866030092591</v>
      </c>
      <c r="AC309" s="1" t="s">
        <v>5404</v>
      </c>
      <c r="AD309" s="1" t="s">
        <v>3046</v>
      </c>
      <c r="AE309" s="1">
        <v>4573</v>
      </c>
      <c r="AF309" s="1">
        <v>1</v>
      </c>
      <c r="AG309" s="1" t="s">
        <v>3045</v>
      </c>
      <c r="AH309" s="1" t="s">
        <v>3138</v>
      </c>
      <c r="AI309" s="1" t="s">
        <v>3092</v>
      </c>
      <c r="AJ309" s="1" t="s">
        <v>3091</v>
      </c>
      <c r="AK309" s="1" t="s">
        <v>3044</v>
      </c>
      <c r="AL309" s="1" t="s">
        <v>3014</v>
      </c>
      <c r="AM309" s="1" t="s">
        <v>737</v>
      </c>
      <c r="AP309" s="1">
        <v>62</v>
      </c>
      <c r="AY309" s="1" t="s">
        <v>3088</v>
      </c>
      <c r="AZ309" s="1" t="s">
        <v>4282</v>
      </c>
      <c r="BA309" s="1">
        <v>612882.08546235005</v>
      </c>
      <c r="BB309" s="1">
        <v>5469908.10685788</v>
      </c>
      <c r="BC309" s="1">
        <v>10</v>
      </c>
      <c r="BN309" s="1" t="s">
        <v>3009</v>
      </c>
      <c r="BO309" s="1" t="s">
        <v>4849</v>
      </c>
      <c r="BP309" s="1" t="s">
        <v>4848</v>
      </c>
      <c r="BQ309" s="1" t="s">
        <v>5299</v>
      </c>
      <c r="BR309" s="1" t="s">
        <v>1621</v>
      </c>
      <c r="BV309" s="1" t="s">
        <v>3002</v>
      </c>
      <c r="BX309" s="1" t="s">
        <v>5354</v>
      </c>
      <c r="BY309" s="1" t="s">
        <v>3088</v>
      </c>
      <c r="CB309" s="1" t="s">
        <v>5353</v>
      </c>
      <c r="CC309" s="1" t="s">
        <v>5352</v>
      </c>
      <c r="CD309" s="1" t="s">
        <v>3258</v>
      </c>
      <c r="CO309" s="1" t="s">
        <v>3122</v>
      </c>
      <c r="CP309" s="1" t="s">
        <v>5403</v>
      </c>
      <c r="CW309" s="1" t="s">
        <v>5154</v>
      </c>
      <c r="CX309" s="1" t="s">
        <v>5402</v>
      </c>
      <c r="CY309" s="1" t="s">
        <v>4318</v>
      </c>
      <c r="CZ309" s="1" t="s">
        <v>5349</v>
      </c>
    </row>
    <row r="310" spans="1:104" x14ac:dyDescent="0.2">
      <c r="A310" s="1">
        <f t="shared" si="24"/>
        <v>1042850.66</v>
      </c>
      <c r="C310" s="1" t="str">
        <f t="shared" si="25"/>
        <v>OL</v>
      </c>
      <c r="D310" s="2" t="str">
        <f t="shared" si="26"/>
        <v>OL</v>
      </c>
      <c r="F310" s="1" t="str">
        <f>IF(_xlfn.SINGLE('~10 Other Crossings'!TypeCL)="WC","",_xlfn.CONCAT(UPPER(_xlfn.SINGLE(Description)),IF(ISBLANK(_xlfn.SINGLE(CrossingIdentifierDescription)),""," ["&amp;_xlfn.SINGLE(CrossingIdentifierDescription)&amp;"]")," (",_xlfn.SINGLE(PXID),")"))</f>
        <v>TRANS MOUNTAIN PIPELINE CO. LTD. BURIED PIPE [CRUDE OIL PIPELINE] (P3591.1)</v>
      </c>
      <c r="G3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0" s="1" t="s">
        <v>5401</v>
      </c>
      <c r="N310" s="1">
        <v>1042850.66</v>
      </c>
      <c r="O310" s="1" t="s">
        <v>3028</v>
      </c>
      <c r="P310" s="1" t="s">
        <v>5400</v>
      </c>
      <c r="Q310" s="1" t="s">
        <v>5399</v>
      </c>
      <c r="R310" s="1" t="s">
        <v>3025</v>
      </c>
      <c r="S310" s="1" t="s">
        <v>3024</v>
      </c>
      <c r="T310" s="1" t="s">
        <v>3098</v>
      </c>
      <c r="U310" s="1" t="s">
        <v>3022</v>
      </c>
      <c r="V310" s="1" t="s">
        <v>3624</v>
      </c>
      <c r="W310" s="1" t="s">
        <v>3020</v>
      </c>
      <c r="Y310" s="1">
        <v>43539.888009259259</v>
      </c>
      <c r="Z310" s="1">
        <v>44645</v>
      </c>
      <c r="AA310" s="1">
        <v>401768</v>
      </c>
      <c r="AB310" s="1">
        <v>44648.866041666668</v>
      </c>
      <c r="AC310" s="1" t="s">
        <v>5398</v>
      </c>
      <c r="AD310" s="1" t="s">
        <v>3018</v>
      </c>
      <c r="AE310" s="1">
        <v>3591</v>
      </c>
      <c r="AF310" s="1">
        <v>1</v>
      </c>
      <c r="AG310" s="1" t="s">
        <v>3622</v>
      </c>
      <c r="AH310" s="1" t="s">
        <v>3091</v>
      </c>
      <c r="AI310" s="1" t="s">
        <v>3092</v>
      </c>
      <c r="AJ310" s="1" t="s">
        <v>3091</v>
      </c>
      <c r="AK310" s="1" t="s">
        <v>3015</v>
      </c>
      <c r="AL310" s="1" t="s">
        <v>3014</v>
      </c>
      <c r="AM310" s="1" t="s">
        <v>3013</v>
      </c>
      <c r="AN310" s="1" t="s">
        <v>3012</v>
      </c>
      <c r="AS310" s="1" t="s">
        <v>3011</v>
      </c>
      <c r="AT310" s="1" t="s">
        <v>3011</v>
      </c>
      <c r="AX310" s="1" t="s">
        <v>5397</v>
      </c>
      <c r="AY310" s="1" t="s">
        <v>3088</v>
      </c>
      <c r="AZ310" s="1" t="s">
        <v>4282</v>
      </c>
      <c r="BA310" s="1">
        <v>612869.90000029001</v>
      </c>
      <c r="BB310" s="1">
        <v>5469898.7700227499</v>
      </c>
      <c r="BC310" s="1">
        <v>10</v>
      </c>
      <c r="BD310" s="1" t="s">
        <v>3593</v>
      </c>
      <c r="BE310" s="1">
        <v>1045.28</v>
      </c>
      <c r="BG310" s="1">
        <v>42264</v>
      </c>
      <c r="BN310" s="1" t="s">
        <v>3009</v>
      </c>
      <c r="BO310" s="1" t="s">
        <v>4849</v>
      </c>
      <c r="BP310" s="1" t="s">
        <v>4848</v>
      </c>
      <c r="BQ310" s="1" t="s">
        <v>5299</v>
      </c>
      <c r="BR310" s="1" t="s">
        <v>1621</v>
      </c>
      <c r="BV310" s="1" t="s">
        <v>3002</v>
      </c>
      <c r="BX310" s="1" t="s">
        <v>5354</v>
      </c>
      <c r="BY310" s="1" t="s">
        <v>3000</v>
      </c>
      <c r="CB310" s="1" t="s">
        <v>5353</v>
      </c>
      <c r="CC310" s="1" t="s">
        <v>5352</v>
      </c>
      <c r="CD310" s="1" t="s">
        <v>3258</v>
      </c>
      <c r="CO310" s="1" t="s">
        <v>2996</v>
      </c>
      <c r="CP310" s="1" t="s">
        <v>5396</v>
      </c>
      <c r="CW310" s="1" t="s">
        <v>4320</v>
      </c>
      <c r="CX310" s="1" t="s">
        <v>5395</v>
      </c>
      <c r="CY310" s="1" t="s">
        <v>4318</v>
      </c>
      <c r="CZ310" s="1" t="s">
        <v>5344</v>
      </c>
    </row>
    <row r="311" spans="1:104" x14ac:dyDescent="0.2">
      <c r="A311" s="1">
        <f t="shared" si="24"/>
        <v>1042851.41</v>
      </c>
      <c r="C311" s="1" t="str">
        <f t="shared" si="25"/>
        <v>RD</v>
      </c>
      <c r="D311" s="2" t="str">
        <f t="shared" si="26"/>
        <v>RD</v>
      </c>
      <c r="F311" s="1" t="str">
        <f>IF(_xlfn.SINGLE('~10 Other Crossings'!TypeCL)="WC","",_xlfn.CONCAT(UPPER(_xlfn.SINGLE(Description)),IF(ISBLANK(_xlfn.SINGLE(CrossingIdentifierDescription)),""," ["&amp;_xlfn.SINGLE(CrossingIdentifierDescription)&amp;"]")," (",_xlfn.SINGLE(PXID),")"))</f>
        <v>FLOOD HOPE RD OFFRAMP [LKI Segment: 796] (T4111.2)</v>
      </c>
      <c r="G3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1" s="1" t="s">
        <v>5394</v>
      </c>
      <c r="N311" s="1">
        <v>1042851.41</v>
      </c>
      <c r="O311" s="1" t="s">
        <v>3028</v>
      </c>
      <c r="P311" s="1" t="s">
        <v>5393</v>
      </c>
      <c r="Q311" s="1" t="s">
        <v>5392</v>
      </c>
      <c r="R311" s="1" t="s">
        <v>3025</v>
      </c>
      <c r="S311" s="1" t="s">
        <v>3024</v>
      </c>
      <c r="T311" s="1" t="s">
        <v>3098</v>
      </c>
      <c r="U311" s="1" t="s">
        <v>3045</v>
      </c>
      <c r="V311" s="1" t="s">
        <v>5391</v>
      </c>
      <c r="W311" s="1" t="s">
        <v>3127</v>
      </c>
      <c r="Y311" s="1">
        <v>43515.808449074073</v>
      </c>
      <c r="Z311" s="1">
        <v>44645</v>
      </c>
      <c r="AA311" s="1">
        <v>401768</v>
      </c>
      <c r="AB311" s="1">
        <v>44648.866030092591</v>
      </c>
      <c r="AC311" s="1" t="s">
        <v>5390</v>
      </c>
      <c r="AD311" s="1" t="s">
        <v>3046</v>
      </c>
      <c r="AE311" s="1">
        <v>4111</v>
      </c>
      <c r="AF311" s="1">
        <v>2</v>
      </c>
      <c r="AG311" s="1" t="s">
        <v>5389</v>
      </c>
      <c r="AH311" s="1" t="s">
        <v>3138</v>
      </c>
      <c r="AI311" s="1" t="s">
        <v>3092</v>
      </c>
      <c r="AJ311" s="1" t="s">
        <v>3091</v>
      </c>
      <c r="AK311" s="1" t="s">
        <v>3044</v>
      </c>
      <c r="AL311" s="1" t="s">
        <v>3014</v>
      </c>
      <c r="AM311" s="1" t="s">
        <v>737</v>
      </c>
      <c r="AP311" s="1">
        <v>57</v>
      </c>
      <c r="AX311" s="1" t="s">
        <v>5388</v>
      </c>
      <c r="AY311" s="1" t="s">
        <v>3088</v>
      </c>
      <c r="AZ311" s="1" t="s">
        <v>4282</v>
      </c>
      <c r="BA311" s="1">
        <v>612869.30888012005</v>
      </c>
      <c r="BB311" s="1">
        <v>5469898.3133257898</v>
      </c>
      <c r="BC311" s="1">
        <v>10</v>
      </c>
      <c r="BD311" s="1" t="s">
        <v>3593</v>
      </c>
      <c r="BE311" s="1">
        <v>1045.3</v>
      </c>
      <c r="BG311" s="1">
        <v>41964</v>
      </c>
      <c r="BN311" s="1" t="s">
        <v>3009</v>
      </c>
      <c r="BO311" s="1" t="s">
        <v>4849</v>
      </c>
      <c r="BP311" s="1" t="s">
        <v>4848</v>
      </c>
      <c r="BQ311" s="1" t="s">
        <v>5299</v>
      </c>
      <c r="BR311" s="1" t="s">
        <v>1621</v>
      </c>
      <c r="BV311" s="1" t="s">
        <v>3002</v>
      </c>
      <c r="BX311" s="1" t="s">
        <v>5354</v>
      </c>
      <c r="BY311" s="1" t="s">
        <v>3088</v>
      </c>
      <c r="CB311" s="1" t="s">
        <v>5353</v>
      </c>
      <c r="CC311" s="1" t="s">
        <v>5352</v>
      </c>
      <c r="CD311" s="1" t="s">
        <v>3258</v>
      </c>
      <c r="CO311" s="1" t="s">
        <v>3122</v>
      </c>
      <c r="CP311" s="1" t="s">
        <v>5387</v>
      </c>
      <c r="CW311" s="1" t="s">
        <v>5362</v>
      </c>
      <c r="CY311" s="1" t="s">
        <v>4318</v>
      </c>
      <c r="CZ311" s="1" t="s">
        <v>2251</v>
      </c>
    </row>
    <row r="312" spans="1:104" x14ac:dyDescent="0.2">
      <c r="A312" s="1">
        <f t="shared" ref="A312:A371" si="27">IF(OR(AND(ISNUMBER(_xlfn.SINGLE(Measure)),_xlfn.SINGLE(Measure)&gt;0),ISNUMBER(SEARCH("+",_xlfn.SINGLE(Measure)))),IF(NOT(ISNUMBER(_xlfn.SINGLE(Measure))),1000*LEFT(_xlfn.SINGLE(Measure),SEARCH("+",_xlfn.SINGLE(Measure))-1)+MID(_xlfn.SINGLE(Measure),SEARCH("+",_xlfn.SINGLE(Measure))+1,3)+RIGHT(_xlfn.SINGLE(Measure),3),_xlfn.SINGLE(Measure)),"")</f>
        <v>1042856.96</v>
      </c>
      <c r="C312" s="1" t="str">
        <f t="shared" ref="C312:C371" si="28">TypeCL</f>
        <v>UE</v>
      </c>
      <c r="D312" s="2" t="str">
        <f t="shared" si="26"/>
        <v>UE</v>
      </c>
      <c r="F312" s="1" t="str">
        <f>IF(_xlfn.SINGLE('~10 Other Crossings'!TypeCL)="WC","",_xlfn.CONCAT(UPPER(_xlfn.SINGLE(Description)),IF(ISBLANK(_xlfn.SINGLE(CrossingIdentifierDescription)),""," ["&amp;_xlfn.SINGLE(CrossingIdentifierDescription)&amp;"]")," (",_xlfn.SINGLE(PXID),")"))</f>
        <v>TOWN OF HOPE U/G POWER CABLE [DISTRIBUTION] (U4549.0)</v>
      </c>
      <c r="G3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2" s="1" t="s">
        <v>5386</v>
      </c>
      <c r="N312" s="1">
        <v>1042856.96</v>
      </c>
      <c r="O312" s="1" t="s">
        <v>3028</v>
      </c>
      <c r="P312" s="1" t="s">
        <v>5385</v>
      </c>
      <c r="Q312" s="1" t="s">
        <v>5384</v>
      </c>
      <c r="R312" s="1" t="s">
        <v>3025</v>
      </c>
      <c r="S312" s="1" t="s">
        <v>3024</v>
      </c>
      <c r="T312" s="1" t="s">
        <v>3098</v>
      </c>
      <c r="U312" s="1" t="s">
        <v>3064</v>
      </c>
      <c r="V312" s="1" t="s">
        <v>5383</v>
      </c>
      <c r="W312" s="1" t="s">
        <v>4970</v>
      </c>
      <c r="Y312" s="1">
        <v>43537.850254629629</v>
      </c>
      <c r="Z312" s="1">
        <v>44645</v>
      </c>
      <c r="AA312" s="1">
        <v>401768</v>
      </c>
      <c r="AB312" s="1">
        <v>44648.866030092591</v>
      </c>
      <c r="AC312" s="1" t="s">
        <v>5382</v>
      </c>
      <c r="AD312" s="1" t="s">
        <v>3061</v>
      </c>
      <c r="AE312" s="1">
        <v>4549</v>
      </c>
      <c r="AF312" s="1">
        <v>0</v>
      </c>
      <c r="AG312" s="1" t="s">
        <v>3093</v>
      </c>
      <c r="AH312" s="1" t="s">
        <v>3091</v>
      </c>
      <c r="AI312" s="1" t="s">
        <v>3092</v>
      </c>
      <c r="AJ312" s="1" t="s">
        <v>3091</v>
      </c>
      <c r="AK312" s="1" t="s">
        <v>3015</v>
      </c>
      <c r="AL312" s="1" t="s">
        <v>3014</v>
      </c>
      <c r="AM312" s="1" t="s">
        <v>3059</v>
      </c>
      <c r="AN312" s="1" t="s">
        <v>3012</v>
      </c>
      <c r="AS312" s="1" t="s">
        <v>3011</v>
      </c>
      <c r="AT312" s="1" t="s">
        <v>3011</v>
      </c>
      <c r="AY312" s="1" t="s">
        <v>3088</v>
      </c>
      <c r="AZ312" s="1" t="s">
        <v>4282</v>
      </c>
      <c r="BA312" s="1">
        <v>612864.88987795997</v>
      </c>
      <c r="BB312" s="1">
        <v>5469894.9451718004</v>
      </c>
      <c r="BC312" s="1">
        <v>10</v>
      </c>
      <c r="BN312" s="1" t="s">
        <v>3009</v>
      </c>
      <c r="BO312" s="1" t="s">
        <v>4849</v>
      </c>
      <c r="BP312" s="1" t="s">
        <v>4848</v>
      </c>
      <c r="BQ312" s="1" t="s">
        <v>5299</v>
      </c>
      <c r="BR312" s="1" t="s">
        <v>1621</v>
      </c>
      <c r="BS312" s="1" t="s">
        <v>5381</v>
      </c>
      <c r="BT312" s="1" t="s">
        <v>5380</v>
      </c>
      <c r="BV312" s="1" t="s">
        <v>3002</v>
      </c>
      <c r="BX312" s="1" t="s">
        <v>5354</v>
      </c>
      <c r="BY312" s="1" t="s">
        <v>963</v>
      </c>
      <c r="CB312" s="1" t="s">
        <v>5353</v>
      </c>
      <c r="CC312" s="1" t="s">
        <v>5352</v>
      </c>
      <c r="CD312" s="1" t="s">
        <v>3258</v>
      </c>
      <c r="CO312" s="1" t="s">
        <v>2996</v>
      </c>
      <c r="CP312" s="1" t="s">
        <v>5379</v>
      </c>
      <c r="CW312" s="1" t="s">
        <v>5378</v>
      </c>
      <c r="CX312" s="1" t="s">
        <v>5377</v>
      </c>
      <c r="CY312" s="1" t="s">
        <v>4318</v>
      </c>
      <c r="CZ312" s="1" t="s">
        <v>5340</v>
      </c>
    </row>
    <row r="313" spans="1:104" x14ac:dyDescent="0.2">
      <c r="A313" s="1">
        <f t="shared" si="27"/>
        <v>1042872.07</v>
      </c>
      <c r="C313" s="1" t="str">
        <f t="shared" si="28"/>
        <v>RD</v>
      </c>
      <c r="D313" s="2" t="str">
        <f t="shared" ref="D313:D372" si="29">C313</f>
        <v>RD</v>
      </c>
      <c r="F313" s="1" t="str">
        <f>IF(_xlfn.SINGLE('~10 Other Crossings'!TypeCL)="WC","",_xlfn.CONCAT(UPPER(_xlfn.SINGLE(Description)),IF(ISBLANK(_xlfn.SINGLE(CrossingIdentifierDescription)),""," ["&amp;_xlfn.SINGLE(CrossingIdentifierDescription)&amp;"]")," (",_xlfn.SINGLE(PXID),")"))</f>
        <v>TOMBERRY ROAD [TOMBERRY ROAD] (T4930.0)</v>
      </c>
      <c r="G3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3" s="1" t="s">
        <v>5376</v>
      </c>
      <c r="N313" s="1">
        <v>1042872.07</v>
      </c>
      <c r="O313" s="1" t="s">
        <v>3028</v>
      </c>
      <c r="P313" s="1" t="s">
        <v>5366</v>
      </c>
      <c r="Q313" s="1" t="s">
        <v>5365</v>
      </c>
      <c r="R313" s="1" t="s">
        <v>3025</v>
      </c>
      <c r="S313" s="1" t="s">
        <v>3024</v>
      </c>
      <c r="T313" s="1" t="s">
        <v>3098</v>
      </c>
      <c r="U313" s="1" t="s">
        <v>3045</v>
      </c>
      <c r="V313" s="1" t="s">
        <v>5329</v>
      </c>
      <c r="W313" s="1" t="s">
        <v>3127</v>
      </c>
      <c r="Y313" s="1">
        <v>43598.830659722225</v>
      </c>
      <c r="Z313" s="1">
        <v>44645</v>
      </c>
      <c r="AA313" s="1">
        <v>401768</v>
      </c>
      <c r="AB313" s="1">
        <v>44648.866053240738</v>
      </c>
      <c r="AC313" s="1" t="s">
        <v>5375</v>
      </c>
      <c r="AD313" s="1" t="s">
        <v>3046</v>
      </c>
      <c r="AE313" s="1">
        <v>4930</v>
      </c>
      <c r="AF313" s="1">
        <v>0</v>
      </c>
      <c r="AG313" s="1" t="s">
        <v>5329</v>
      </c>
      <c r="AH313" s="1" t="s">
        <v>3138</v>
      </c>
      <c r="AI313" s="1" t="s">
        <v>3092</v>
      </c>
      <c r="AJ313" s="1" t="s">
        <v>3091</v>
      </c>
      <c r="AK313" s="1" t="s">
        <v>3044</v>
      </c>
      <c r="AL313" s="1" t="s">
        <v>3014</v>
      </c>
      <c r="AM313" s="1" t="s">
        <v>737</v>
      </c>
      <c r="AP313" s="1">
        <v>57</v>
      </c>
      <c r="AY313" s="1" t="s">
        <v>3088</v>
      </c>
      <c r="AZ313" s="1" t="s">
        <v>4282</v>
      </c>
      <c r="BA313" s="1">
        <v>612852.91000626003</v>
      </c>
      <c r="BB313" s="1">
        <v>5469885.7399509801</v>
      </c>
      <c r="BC313" s="1">
        <v>10</v>
      </c>
      <c r="BD313" s="1" t="s">
        <v>3593</v>
      </c>
      <c r="BE313" s="1">
        <v>1045.3</v>
      </c>
      <c r="BG313" s="1">
        <v>41964</v>
      </c>
      <c r="BN313" s="1" t="s">
        <v>3009</v>
      </c>
      <c r="BO313" s="1" t="s">
        <v>4849</v>
      </c>
      <c r="BP313" s="1" t="s">
        <v>4848</v>
      </c>
      <c r="BQ313" s="1" t="s">
        <v>5299</v>
      </c>
      <c r="BR313" s="1" t="s">
        <v>1621</v>
      </c>
      <c r="BV313" s="1" t="s">
        <v>3002</v>
      </c>
      <c r="BX313" s="1" t="s">
        <v>5354</v>
      </c>
      <c r="BY313" s="1" t="s">
        <v>963</v>
      </c>
      <c r="CB313" s="1" t="s">
        <v>5353</v>
      </c>
      <c r="CC313" s="1" t="s">
        <v>5352</v>
      </c>
      <c r="CD313" s="1" t="s">
        <v>3258</v>
      </c>
      <c r="CO313" s="1" t="s">
        <v>3122</v>
      </c>
      <c r="CP313" s="1" t="s">
        <v>5374</v>
      </c>
      <c r="CW313" s="1" t="s">
        <v>5362</v>
      </c>
      <c r="CY313" s="1" t="s">
        <v>4318</v>
      </c>
      <c r="CZ313" s="1" t="s">
        <v>5325</v>
      </c>
    </row>
    <row r="314" spans="1:104" x14ac:dyDescent="0.2">
      <c r="A314" s="1">
        <f t="shared" si="27"/>
        <v>1042873.06</v>
      </c>
      <c r="C314" s="1" t="str">
        <f t="shared" si="28"/>
        <v>SA</v>
      </c>
      <c r="D314" s="2" t="str">
        <f t="shared" si="29"/>
        <v>SA</v>
      </c>
      <c r="F314" s="1" t="str">
        <f>IF(_xlfn.SINGLE('~10 Other Crossings'!TypeCL)="WC","",_xlfn.CONCAT(UPPER(_xlfn.SINGLE(Description)),IF(ISBLANK(_xlfn.SINGLE(CrossingIdentifierDescription)),""," ["&amp;_xlfn.SINGLE(CrossingIdentifierDescription)&amp;"]")," (",_xlfn.SINGLE(PXID),")"))</f>
        <v>TOWN OF HOPE BURIED STORM SEWER LINE [SANITATION SEWER] (P5454.0)</v>
      </c>
      <c r="G3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4" s="1" t="s">
        <v>5373</v>
      </c>
      <c r="N314" s="1">
        <v>1042873.06</v>
      </c>
      <c r="O314" s="1" t="s">
        <v>3028</v>
      </c>
      <c r="P314" s="1" t="s">
        <v>5372</v>
      </c>
      <c r="Q314" s="1" t="s">
        <v>5371</v>
      </c>
      <c r="R314" s="1" t="s">
        <v>3025</v>
      </c>
      <c r="S314" s="1" t="s">
        <v>3024</v>
      </c>
      <c r="T314" s="1" t="s">
        <v>3098</v>
      </c>
      <c r="U314" s="1" t="s">
        <v>3022</v>
      </c>
      <c r="V314" s="1" t="s">
        <v>4971</v>
      </c>
      <c r="W314" s="1" t="s">
        <v>4970</v>
      </c>
      <c r="Y314" s="1">
        <v>43598.830428240741</v>
      </c>
      <c r="Z314" s="1">
        <v>44645</v>
      </c>
      <c r="AA314" s="1">
        <v>401768</v>
      </c>
      <c r="AB314" s="1">
        <v>44648.866053240738</v>
      </c>
      <c r="AC314" s="1" t="s">
        <v>5370</v>
      </c>
      <c r="AD314" s="1" t="s">
        <v>3018</v>
      </c>
      <c r="AE314" s="1">
        <v>5454</v>
      </c>
      <c r="AF314" s="1">
        <v>0</v>
      </c>
      <c r="AG314" s="1" t="s">
        <v>5356</v>
      </c>
      <c r="AH314" s="1" t="s">
        <v>3091</v>
      </c>
      <c r="AI314" s="1" t="s">
        <v>3092</v>
      </c>
      <c r="AJ314" s="1" t="s">
        <v>3091</v>
      </c>
      <c r="AK314" s="1" t="s">
        <v>3015</v>
      </c>
      <c r="AL314" s="1" t="s">
        <v>3014</v>
      </c>
      <c r="AM314" s="1" t="s">
        <v>4559</v>
      </c>
      <c r="AN314" s="1" t="s">
        <v>3012</v>
      </c>
      <c r="AS314" s="1" t="s">
        <v>3011</v>
      </c>
      <c r="AT314" s="1" t="s">
        <v>3011</v>
      </c>
      <c r="AY314" s="1" t="s">
        <v>3088</v>
      </c>
      <c r="AZ314" s="1" t="s">
        <v>4282</v>
      </c>
      <c r="BA314" s="1">
        <v>612852.12001058005</v>
      </c>
      <c r="BB314" s="1">
        <v>5469885.1400318602</v>
      </c>
      <c r="BC314" s="1">
        <v>10</v>
      </c>
      <c r="BN314" s="1" t="s">
        <v>3009</v>
      </c>
      <c r="BO314" s="1" t="s">
        <v>4849</v>
      </c>
      <c r="BP314" s="1" t="s">
        <v>4848</v>
      </c>
      <c r="BQ314" s="1" t="s">
        <v>5299</v>
      </c>
      <c r="BR314" s="1" t="s">
        <v>1621</v>
      </c>
      <c r="BV314" s="1" t="s">
        <v>3002</v>
      </c>
      <c r="BX314" s="1" t="s">
        <v>5354</v>
      </c>
      <c r="BY314" s="1" t="s">
        <v>963</v>
      </c>
      <c r="CB314" s="1" t="s">
        <v>5353</v>
      </c>
      <c r="CC314" s="1" t="s">
        <v>5352</v>
      </c>
      <c r="CD314" s="1" t="s">
        <v>3258</v>
      </c>
      <c r="CO314" s="1" t="s">
        <v>2996</v>
      </c>
      <c r="CP314" s="1" t="s">
        <v>5369</v>
      </c>
      <c r="CX314" s="1" t="s">
        <v>5368</v>
      </c>
      <c r="CY314" s="1" t="s">
        <v>4318</v>
      </c>
      <c r="CZ314" s="1" t="s">
        <v>5320</v>
      </c>
    </row>
    <row r="315" spans="1:104" x14ac:dyDescent="0.2">
      <c r="A315" s="1">
        <f t="shared" si="27"/>
        <v>1042889.7</v>
      </c>
      <c r="C315" s="1" t="str">
        <f t="shared" si="28"/>
        <v>RD</v>
      </c>
      <c r="D315" s="2" t="str">
        <f t="shared" si="29"/>
        <v>RD</v>
      </c>
      <c r="F315" s="1" t="str">
        <f>IF(_xlfn.SINGLE('~10 Other Crossings'!TypeCL)="WC","",_xlfn.CONCAT(UPPER(_xlfn.SINGLE(Description)),IF(ISBLANK(_xlfn.SINGLE(CrossingIdentifierDescription)),""," ["&amp;_xlfn.SINGLE(CrossingIdentifierDescription)&amp;"]")," (",_xlfn.SINGLE(PXID),")"))</f>
        <v>TOMBERRY ROAD [TOMBERRY ROAD] (T4931.0)</v>
      </c>
      <c r="G3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5" s="1" t="s">
        <v>5367</v>
      </c>
      <c r="N315" s="1">
        <v>1042889.7</v>
      </c>
      <c r="O315" s="1" t="s">
        <v>3028</v>
      </c>
      <c r="P315" s="1" t="s">
        <v>5366</v>
      </c>
      <c r="Q315" s="1" t="s">
        <v>5365</v>
      </c>
      <c r="R315" s="1" t="s">
        <v>3025</v>
      </c>
      <c r="S315" s="1" t="s">
        <v>3024</v>
      </c>
      <c r="T315" s="1" t="s">
        <v>3098</v>
      </c>
      <c r="U315" s="1" t="s">
        <v>3045</v>
      </c>
      <c r="V315" s="1" t="s">
        <v>5329</v>
      </c>
      <c r="W315" s="1" t="s">
        <v>4511</v>
      </c>
      <c r="Y315" s="1">
        <v>43598.83079861111</v>
      </c>
      <c r="Z315" s="1">
        <v>44645</v>
      </c>
      <c r="AA315" s="1">
        <v>401768</v>
      </c>
      <c r="AB315" s="1">
        <v>44648.866053240738</v>
      </c>
      <c r="AC315" s="1" t="s">
        <v>5364</v>
      </c>
      <c r="AD315" s="1" t="s">
        <v>3046</v>
      </c>
      <c r="AE315" s="1">
        <v>4931</v>
      </c>
      <c r="AF315" s="1">
        <v>0</v>
      </c>
      <c r="AG315" s="1" t="s">
        <v>5329</v>
      </c>
      <c r="AH315" s="1" t="s">
        <v>3138</v>
      </c>
      <c r="AI315" s="1" t="s">
        <v>3092</v>
      </c>
      <c r="AJ315" s="1" t="s">
        <v>3091</v>
      </c>
      <c r="AK315" s="1" t="s">
        <v>3044</v>
      </c>
      <c r="AL315" s="1" t="s">
        <v>3014</v>
      </c>
      <c r="AM315" s="1" t="s">
        <v>737</v>
      </c>
      <c r="AP315" s="1">
        <v>57</v>
      </c>
      <c r="AY315" s="1" t="s">
        <v>3088</v>
      </c>
      <c r="AZ315" s="1" t="s">
        <v>4282</v>
      </c>
      <c r="BA315" s="1">
        <v>612838.91001581994</v>
      </c>
      <c r="BB315" s="1">
        <v>5469875.0200226204</v>
      </c>
      <c r="BC315" s="1">
        <v>10</v>
      </c>
      <c r="BD315" s="1" t="s">
        <v>3593</v>
      </c>
      <c r="BE315" s="1">
        <v>1045.3</v>
      </c>
      <c r="BG315" s="1">
        <v>41964</v>
      </c>
      <c r="BN315" s="1" t="s">
        <v>3009</v>
      </c>
      <c r="BO315" s="1" t="s">
        <v>4849</v>
      </c>
      <c r="BP315" s="1" t="s">
        <v>4848</v>
      </c>
      <c r="BQ315" s="1" t="s">
        <v>5299</v>
      </c>
      <c r="BR315" s="1" t="s">
        <v>1621</v>
      </c>
      <c r="BV315" s="1" t="s">
        <v>3002</v>
      </c>
      <c r="BX315" s="1" t="s">
        <v>5354</v>
      </c>
      <c r="BY315" s="1" t="s">
        <v>963</v>
      </c>
      <c r="CB315" s="1" t="s">
        <v>5353</v>
      </c>
      <c r="CC315" s="1" t="s">
        <v>5352</v>
      </c>
      <c r="CD315" s="1" t="s">
        <v>3258</v>
      </c>
      <c r="CO315" s="1" t="s">
        <v>3122</v>
      </c>
      <c r="CP315" s="1" t="s">
        <v>5363</v>
      </c>
      <c r="CW315" s="1" t="s">
        <v>5362</v>
      </c>
      <c r="CY315" s="1" t="s">
        <v>4318</v>
      </c>
      <c r="CZ315" s="1" t="s">
        <v>5313</v>
      </c>
    </row>
    <row r="316" spans="1:104" x14ac:dyDescent="0.2">
      <c r="A316" s="1">
        <f t="shared" si="27"/>
        <v>1042929.15</v>
      </c>
      <c r="C316" s="1" t="str">
        <f t="shared" si="28"/>
        <v>SA</v>
      </c>
      <c r="D316" s="2" t="str">
        <f t="shared" si="29"/>
        <v>SA</v>
      </c>
      <c r="F316" s="1" t="str">
        <f>IF(_xlfn.SINGLE('~10 Other Crossings'!TypeCL)="WC","",_xlfn.CONCAT(UPPER(_xlfn.SINGLE(Description)),IF(ISBLANK(_xlfn.SINGLE(CrossingIdentifierDescription)),""," ["&amp;_xlfn.SINGLE(CrossingIdentifierDescription)&amp;"]")," (",_xlfn.SINGLE(PXID),")"))</f>
        <v>TOWN OF HOPE BURIED DOMESTIC SEWER LINE [SANITATION SEWER] (P3898.0)</v>
      </c>
      <c r="G3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01-13283-M002-XH0327501</v>
      </c>
      <c r="M316" s="1" t="s">
        <v>5361</v>
      </c>
      <c r="N316" s="1">
        <v>1042929.15</v>
      </c>
      <c r="O316" s="1" t="s">
        <v>3028</v>
      </c>
      <c r="P316" s="1" t="s">
        <v>5360</v>
      </c>
      <c r="Q316" s="1" t="s">
        <v>5359</v>
      </c>
      <c r="R316" s="1" t="s">
        <v>3024</v>
      </c>
      <c r="S316" s="1" t="s">
        <v>3024</v>
      </c>
      <c r="T316" s="1" t="s">
        <v>3098</v>
      </c>
      <c r="U316" s="1" t="s">
        <v>3022</v>
      </c>
      <c r="V316" s="1" t="s">
        <v>5358</v>
      </c>
      <c r="W316" s="1" t="s">
        <v>4970</v>
      </c>
      <c r="Y316" s="1">
        <v>44054.614814814813</v>
      </c>
      <c r="Z316" s="1">
        <v>44645</v>
      </c>
      <c r="AA316" s="1">
        <v>401768</v>
      </c>
      <c r="AB316" s="1">
        <v>44648.866064814814</v>
      </c>
      <c r="AC316" s="1" t="s">
        <v>5357</v>
      </c>
      <c r="AD316" s="1" t="s">
        <v>3018</v>
      </c>
      <c r="AE316" s="1">
        <v>3898</v>
      </c>
      <c r="AF316" s="1">
        <v>0</v>
      </c>
      <c r="AG316" s="1" t="s">
        <v>5356</v>
      </c>
      <c r="AH316" s="1" t="s">
        <v>3091</v>
      </c>
      <c r="AI316" s="1" t="s">
        <v>3092</v>
      </c>
      <c r="AJ316" s="1" t="s">
        <v>3091</v>
      </c>
      <c r="AK316" s="1" t="s">
        <v>3015</v>
      </c>
      <c r="AL316" s="1" t="s">
        <v>3014</v>
      </c>
      <c r="AM316" s="1" t="s">
        <v>4559</v>
      </c>
      <c r="AN316" s="1" t="s">
        <v>5355</v>
      </c>
      <c r="AS316" s="1" t="s">
        <v>3011</v>
      </c>
      <c r="AT316" s="1" t="s">
        <v>3011</v>
      </c>
      <c r="AY316" s="1" t="s">
        <v>3088</v>
      </c>
      <c r="AZ316" s="1" t="s">
        <v>4282</v>
      </c>
      <c r="BA316" s="1">
        <v>612807.10501702002</v>
      </c>
      <c r="BB316" s="1">
        <v>5469851.6850477103</v>
      </c>
      <c r="BC316" s="1">
        <v>10</v>
      </c>
      <c r="BN316" s="1" t="s">
        <v>3009</v>
      </c>
      <c r="BO316" s="1" t="s">
        <v>4849</v>
      </c>
      <c r="BP316" s="1" t="s">
        <v>4848</v>
      </c>
      <c r="BQ316" s="1" t="s">
        <v>5299</v>
      </c>
      <c r="BR316" s="1" t="s">
        <v>1621</v>
      </c>
      <c r="BV316" s="1" t="s">
        <v>3002</v>
      </c>
      <c r="BX316" s="1" t="s">
        <v>5354</v>
      </c>
      <c r="BY316" s="1" t="s">
        <v>3000</v>
      </c>
      <c r="CB316" s="1" t="s">
        <v>5353</v>
      </c>
      <c r="CC316" s="1" t="s">
        <v>5352</v>
      </c>
      <c r="CD316" s="1" t="s">
        <v>3258</v>
      </c>
      <c r="CO316" s="1" t="s">
        <v>2996</v>
      </c>
      <c r="CP316" s="1" t="s">
        <v>5351</v>
      </c>
      <c r="CX316" s="1" t="s">
        <v>5350</v>
      </c>
      <c r="CY316" s="1" t="s">
        <v>4318</v>
      </c>
      <c r="CZ316" s="1" t="s">
        <v>5309</v>
      </c>
    </row>
    <row r="317" spans="1:104" x14ac:dyDescent="0.2">
      <c r="A317" s="1">
        <f t="shared" si="27"/>
        <v>1042992.38</v>
      </c>
      <c r="C317" s="1" t="str">
        <f t="shared" si="28"/>
        <v>RD</v>
      </c>
      <c r="D317" s="2" t="str">
        <f t="shared" si="29"/>
        <v>RD</v>
      </c>
      <c r="F317" s="1" t="str">
        <f>IF(_xlfn.SINGLE('~10 Other Crossings'!TypeCL)="WC","",_xlfn.CONCAT(UPPER(_xlfn.SINGLE(Description)),IF(ISBLANK(_xlfn.SINGLE(CrossingIdentifierDescription)),""," ["&amp;_xlfn.SINGLE(CrossingIdentifierDescription)&amp;"]")," (",_xlfn.SINGLE(PXID),")"))</f>
        <v>TOMBERRY ROAD (T5044.0)</v>
      </c>
      <c r="M317" s="1" t="s">
        <v>5349</v>
      </c>
      <c r="N317" s="1">
        <v>1042992.38</v>
      </c>
      <c r="O317" s="1" t="s">
        <v>3028</v>
      </c>
      <c r="P317" s="1" t="s">
        <v>3389</v>
      </c>
      <c r="Q317" s="1" t="s">
        <v>3388</v>
      </c>
      <c r="R317" s="1" t="s">
        <v>3024</v>
      </c>
      <c r="S317" s="1" t="s">
        <v>3024</v>
      </c>
      <c r="T317" s="1" t="s">
        <v>3098</v>
      </c>
      <c r="U317" s="1" t="s">
        <v>3045</v>
      </c>
      <c r="V317" s="1" t="s">
        <v>5329</v>
      </c>
      <c r="W317" s="1" t="s">
        <v>4511</v>
      </c>
      <c r="Y317" s="1">
        <v>43991.812638888892</v>
      </c>
      <c r="Z317" s="1">
        <v>44645</v>
      </c>
      <c r="AA317" s="1">
        <v>401768</v>
      </c>
      <c r="AB317" s="1">
        <v>44648.866064814814</v>
      </c>
      <c r="AC317" s="1" t="s">
        <v>5348</v>
      </c>
      <c r="AD317" s="1" t="s">
        <v>3046</v>
      </c>
      <c r="AE317" s="1">
        <v>5044</v>
      </c>
      <c r="AF317" s="1">
        <v>0</v>
      </c>
      <c r="AI317" s="1" t="s">
        <v>3016</v>
      </c>
      <c r="AK317" s="1" t="s">
        <v>3044</v>
      </c>
      <c r="AL317" s="1" t="s">
        <v>3014</v>
      </c>
      <c r="AM317" s="1" t="s">
        <v>737</v>
      </c>
      <c r="AZ317" s="1" t="s">
        <v>4282</v>
      </c>
      <c r="BA317" s="1">
        <v>612757.59201234998</v>
      </c>
      <c r="BB317" s="1">
        <v>5469812.4539983198</v>
      </c>
      <c r="BC317" s="1">
        <v>10</v>
      </c>
      <c r="BN317" s="1" t="s">
        <v>3009</v>
      </c>
      <c r="BO317" s="1" t="s">
        <v>4849</v>
      </c>
      <c r="BP317" s="1" t="s">
        <v>4848</v>
      </c>
      <c r="BQ317" s="1" t="s">
        <v>5299</v>
      </c>
      <c r="BR317" s="1" t="s">
        <v>3228</v>
      </c>
      <c r="BS317" s="1" t="s">
        <v>5347</v>
      </c>
      <c r="BT317" s="1" t="s">
        <v>5346</v>
      </c>
      <c r="BV317" s="1" t="s">
        <v>3002</v>
      </c>
      <c r="CO317" s="1" t="s">
        <v>3122</v>
      </c>
      <c r="CP317" s="1" t="s">
        <v>5345</v>
      </c>
      <c r="CZ317" s="1" t="s">
        <v>5303</v>
      </c>
    </row>
    <row r="318" spans="1:104" x14ac:dyDescent="0.2">
      <c r="A318" s="1">
        <f t="shared" si="27"/>
        <v>1043116.98</v>
      </c>
      <c r="C318" s="1" t="str">
        <f t="shared" si="28"/>
        <v>OL</v>
      </c>
      <c r="D318" s="2" t="str">
        <f t="shared" si="29"/>
        <v>OL</v>
      </c>
      <c r="F318" s="1" t="str">
        <f>IF(_xlfn.SINGLE('~10 Other Crossings'!TypeCL)="WC","",_xlfn.CONCAT(UPPER(_xlfn.SINGLE(Description)),IF(ISBLANK(_xlfn.SINGLE(CrossingIdentifierDescription)),""," ["&amp;_xlfn.SINGLE(CrossingIdentifierDescription)&amp;"]")," (",_xlfn.SINGLE(PXID),")"))</f>
        <v>TRANS MOUNTAIN PIPELINE CO. LTD. BURIED PIPE [CRUDE OIL PIPELINE] (P4339.0)</v>
      </c>
      <c r="G3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18" s="1" t="s">
        <v>5344</v>
      </c>
      <c r="N318" s="1">
        <v>1043116.98</v>
      </c>
      <c r="O318" s="1" t="s">
        <v>3028</v>
      </c>
      <c r="P318" s="1" t="s">
        <v>5077</v>
      </c>
      <c r="Q318" s="1" t="s">
        <v>5076</v>
      </c>
      <c r="R318" s="1" t="s">
        <v>3025</v>
      </c>
      <c r="S318" s="1" t="s">
        <v>3024</v>
      </c>
      <c r="T318" s="1" t="s">
        <v>3098</v>
      </c>
      <c r="U318" s="1" t="s">
        <v>3022</v>
      </c>
      <c r="V318" s="1" t="s">
        <v>3624</v>
      </c>
      <c r="W318" s="1" t="s">
        <v>3020</v>
      </c>
      <c r="Y318" s="1">
        <v>43539.936921296299</v>
      </c>
      <c r="Z318" s="1">
        <v>44645</v>
      </c>
      <c r="AA318" s="1">
        <v>401768</v>
      </c>
      <c r="AB318" s="1">
        <v>44655.881226851852</v>
      </c>
      <c r="AC318" s="1" t="s">
        <v>5343</v>
      </c>
      <c r="AD318" s="1" t="s">
        <v>3018</v>
      </c>
      <c r="AE318" s="1">
        <v>4339</v>
      </c>
      <c r="AF318" s="1">
        <v>0</v>
      </c>
      <c r="AG318" s="1" t="s">
        <v>3622</v>
      </c>
      <c r="AH318" s="1" t="s">
        <v>3091</v>
      </c>
      <c r="AI318" s="1" t="s">
        <v>3016</v>
      </c>
      <c r="AJ318" s="1" t="s">
        <v>3091</v>
      </c>
      <c r="AK318" s="1" t="s">
        <v>3015</v>
      </c>
      <c r="AL318" s="1" t="s">
        <v>3014</v>
      </c>
      <c r="AM318" s="1" t="s">
        <v>3013</v>
      </c>
      <c r="AN318" s="1" t="s">
        <v>3012</v>
      </c>
      <c r="AS318" s="1" t="s">
        <v>3011</v>
      </c>
      <c r="AT318" s="1" t="s">
        <v>3011</v>
      </c>
      <c r="AX318" s="1" t="s">
        <v>4324</v>
      </c>
      <c r="AY318" s="1" t="s">
        <v>3000</v>
      </c>
      <c r="AZ318" s="1" t="s">
        <v>4282</v>
      </c>
      <c r="BA318" s="1">
        <v>612678.04815049004</v>
      </c>
      <c r="BB318" s="1">
        <v>5469718.0607997803</v>
      </c>
      <c r="BC318" s="1">
        <v>10</v>
      </c>
      <c r="BD318" s="1" t="s">
        <v>3593</v>
      </c>
      <c r="BE318" s="1">
        <v>1045.1300000000001</v>
      </c>
      <c r="BG318" s="1">
        <v>42263</v>
      </c>
      <c r="BN318" s="1" t="s">
        <v>3009</v>
      </c>
      <c r="BO318" s="1" t="s">
        <v>4849</v>
      </c>
      <c r="BP318" s="1" t="s">
        <v>4848</v>
      </c>
      <c r="BQ318" s="1" t="s">
        <v>5299</v>
      </c>
      <c r="BR318" s="1" t="s">
        <v>3228</v>
      </c>
      <c r="BV318" s="1" t="s">
        <v>3002</v>
      </c>
      <c r="BW318" s="1" t="s">
        <v>1505</v>
      </c>
      <c r="BX318" s="1" t="s">
        <v>3001</v>
      </c>
      <c r="BY318" s="1" t="s">
        <v>3000</v>
      </c>
      <c r="CB318" s="1" t="s">
        <v>2999</v>
      </c>
      <c r="CC318" s="1" t="s">
        <v>2998</v>
      </c>
      <c r="CD318" s="1" t="s">
        <v>2997</v>
      </c>
      <c r="CO318" s="1" t="s">
        <v>2996</v>
      </c>
      <c r="CP318" s="1" t="s">
        <v>5342</v>
      </c>
      <c r="CW318" s="1" t="s">
        <v>4320</v>
      </c>
      <c r="CX318" s="1" t="s">
        <v>5341</v>
      </c>
      <c r="CY318" s="1" t="s">
        <v>4318</v>
      </c>
      <c r="CZ318" s="1" t="s">
        <v>5293</v>
      </c>
    </row>
    <row r="319" spans="1:104" x14ac:dyDescent="0.2">
      <c r="A319" s="1">
        <f t="shared" si="27"/>
        <v>1043243.38</v>
      </c>
      <c r="C319" s="1" t="str">
        <f t="shared" si="28"/>
        <v>WD</v>
      </c>
      <c r="D319" s="2" t="str">
        <f t="shared" si="29"/>
        <v>WD</v>
      </c>
      <c r="F319" s="1" t="str">
        <f>IF(_xlfn.SINGLE('~10 Other Crossings'!TypeCL)="WC","",_xlfn.CONCAT(UPPER(_xlfn.SINGLE(Description)),IF(ISBLANK(_xlfn.SINGLE(CrossingIdentifierDescription)),""," ["&amp;_xlfn.SINGLE(CrossingIdentifierDescription)&amp;"]")," (",_xlfn.SINGLE(PXID),")"))</f>
        <v>CULVERT (P5777.0)</v>
      </c>
      <c r="G3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19" s="1" t="s">
        <v>5340</v>
      </c>
      <c r="N319" s="1">
        <v>1043243.38</v>
      </c>
      <c r="O319" s="1" t="s">
        <v>3028</v>
      </c>
      <c r="P319" s="1" t="s">
        <v>3630</v>
      </c>
      <c r="Q319" s="1" t="s">
        <v>5339</v>
      </c>
      <c r="R319" s="1" t="s">
        <v>3024</v>
      </c>
      <c r="S319" s="1" t="s">
        <v>3024</v>
      </c>
      <c r="T319" s="1" t="s">
        <v>3098</v>
      </c>
      <c r="U319" s="1" t="s">
        <v>3022</v>
      </c>
      <c r="V319" s="1" t="s">
        <v>5338</v>
      </c>
      <c r="W319" s="1" t="s">
        <v>3020</v>
      </c>
      <c r="Y319" s="1">
        <v>43991.812638888892</v>
      </c>
      <c r="Z319" s="1">
        <v>44645</v>
      </c>
      <c r="AA319" s="1">
        <v>401768</v>
      </c>
      <c r="AB319" s="1">
        <v>44655.881238425929</v>
      </c>
      <c r="AC319" s="1" t="s">
        <v>5337</v>
      </c>
      <c r="AD319" s="1" t="s">
        <v>3018</v>
      </c>
      <c r="AE319" s="1">
        <v>5777</v>
      </c>
      <c r="AF319" s="1">
        <v>0</v>
      </c>
      <c r="AI319" s="1" t="s">
        <v>3016</v>
      </c>
      <c r="AK319" s="1" t="s">
        <v>3015</v>
      </c>
      <c r="AL319" s="1" t="s">
        <v>3014</v>
      </c>
      <c r="AM319" s="1" t="s">
        <v>3179</v>
      </c>
      <c r="AN319" s="1" t="s">
        <v>3012</v>
      </c>
      <c r="AT319" s="1" t="s">
        <v>3011</v>
      </c>
      <c r="AY319" s="1" t="s">
        <v>3000</v>
      </c>
      <c r="AZ319" s="1" t="s">
        <v>4282</v>
      </c>
      <c r="BA319" s="1">
        <v>612576.60699004994</v>
      </c>
      <c r="BB319" s="1">
        <v>5469649.5400005598</v>
      </c>
      <c r="BC319" s="1">
        <v>10</v>
      </c>
      <c r="BN319" s="1" t="s">
        <v>3009</v>
      </c>
      <c r="BO319" s="1" t="s">
        <v>4849</v>
      </c>
      <c r="BP319" s="1" t="s">
        <v>4848</v>
      </c>
      <c r="BQ319" s="1" t="s">
        <v>5299</v>
      </c>
      <c r="BR319" s="1" t="s">
        <v>3228</v>
      </c>
      <c r="BV319" s="1" t="s">
        <v>3002</v>
      </c>
      <c r="BW319" s="1" t="s">
        <v>1505</v>
      </c>
      <c r="BX319" s="1" t="s">
        <v>3001</v>
      </c>
      <c r="BY319" s="1" t="s">
        <v>3000</v>
      </c>
      <c r="CB319" s="1" t="s">
        <v>2999</v>
      </c>
      <c r="CC319" s="1" t="s">
        <v>2998</v>
      </c>
      <c r="CD319" s="1" t="s">
        <v>2997</v>
      </c>
      <c r="CO319" s="1" t="s">
        <v>2996</v>
      </c>
      <c r="CP319" s="1" t="s">
        <v>5336</v>
      </c>
      <c r="CX319" s="1" t="s">
        <v>5335</v>
      </c>
      <c r="CZ319" s="1" t="s">
        <v>5277</v>
      </c>
    </row>
    <row r="320" spans="1:104" x14ac:dyDescent="0.2">
      <c r="A320" s="1">
        <f t="shared" si="27"/>
        <v>1043293.14</v>
      </c>
      <c r="C320" s="1" t="str">
        <f t="shared" si="28"/>
        <v>RD</v>
      </c>
      <c r="D320" s="2" t="str">
        <f t="shared" si="29"/>
        <v>RD</v>
      </c>
      <c r="F320" s="1" t="str">
        <f>IF(_xlfn.SINGLE('~10 Other Crossings'!TypeCL)="WC","",_xlfn.CONCAT(UPPER(_xlfn.SINGLE(Description)),IF(ISBLANK(_xlfn.SINGLE(CrossingIdentifierDescription)),""," ["&amp;_xlfn.SINGLE(CrossingIdentifierDescription)&amp;"]")," (",_xlfn.SINGLE(PXID),")"))</f>
        <v>TOMBERRY ROAD (T5045.0)</v>
      </c>
      <c r="G3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01-13283-M002-XH0328501</v>
      </c>
      <c r="M320" s="1" t="s">
        <v>5334</v>
      </c>
      <c r="N320" s="1">
        <v>1043293.14</v>
      </c>
      <c r="O320" s="1" t="s">
        <v>3028</v>
      </c>
      <c r="P320" s="1" t="s">
        <v>5333</v>
      </c>
      <c r="Q320" s="1" t="s">
        <v>5332</v>
      </c>
      <c r="R320" s="1" t="s">
        <v>3024</v>
      </c>
      <c r="S320" s="1" t="s">
        <v>3024</v>
      </c>
      <c r="T320" s="1" t="s">
        <v>3098</v>
      </c>
      <c r="U320" s="1" t="s">
        <v>3045</v>
      </c>
      <c r="V320" s="1" t="s">
        <v>5329</v>
      </c>
      <c r="W320" s="1" t="s">
        <v>3127</v>
      </c>
      <c r="Y320" s="1">
        <v>43991.812638888892</v>
      </c>
      <c r="Z320" s="1">
        <v>44645</v>
      </c>
      <c r="AA320" s="1">
        <v>401768</v>
      </c>
      <c r="AB320" s="1">
        <v>44648.866064814814</v>
      </c>
      <c r="AC320" s="1" t="s">
        <v>5331</v>
      </c>
      <c r="AD320" s="1" t="s">
        <v>3046</v>
      </c>
      <c r="AE320" s="1">
        <v>5045</v>
      </c>
      <c r="AF320" s="1">
        <v>0</v>
      </c>
      <c r="AI320" s="1" t="s">
        <v>3016</v>
      </c>
      <c r="AK320" s="1" t="s">
        <v>3044</v>
      </c>
      <c r="AL320" s="1" t="s">
        <v>3014</v>
      </c>
      <c r="AM320" s="1" t="s">
        <v>737</v>
      </c>
      <c r="AY320" s="1" t="s">
        <v>3088</v>
      </c>
      <c r="AZ320" s="1" t="s">
        <v>4282</v>
      </c>
      <c r="BA320" s="1">
        <v>612535.17597095994</v>
      </c>
      <c r="BB320" s="1">
        <v>5469627.6900430899</v>
      </c>
      <c r="BC320" s="1">
        <v>10</v>
      </c>
      <c r="BN320" s="1" t="s">
        <v>3009</v>
      </c>
      <c r="BO320" s="1" t="s">
        <v>4849</v>
      </c>
      <c r="BP320" s="1" t="s">
        <v>4848</v>
      </c>
      <c r="BQ320" s="1" t="s">
        <v>5299</v>
      </c>
      <c r="BR320" s="1" t="s">
        <v>3228</v>
      </c>
      <c r="BS320" s="1" t="s">
        <v>5316</v>
      </c>
      <c r="BT320" s="1" t="s">
        <v>5330</v>
      </c>
      <c r="BV320" s="1" t="s">
        <v>3002</v>
      </c>
      <c r="BX320" s="1" t="s">
        <v>5329</v>
      </c>
      <c r="BY320" s="1" t="s">
        <v>3088</v>
      </c>
      <c r="CB320" s="1" t="s">
        <v>5328</v>
      </c>
      <c r="CD320" s="1" t="s">
        <v>3265</v>
      </c>
      <c r="CO320" s="1" t="s">
        <v>3122</v>
      </c>
      <c r="CP320" s="1" t="s">
        <v>5327</v>
      </c>
      <c r="CZ320" s="1" t="s">
        <v>5326</v>
      </c>
    </row>
    <row r="321" spans="1:104" x14ac:dyDescent="0.2">
      <c r="A321" s="1">
        <f t="shared" si="27"/>
        <v>1043296.31</v>
      </c>
      <c r="C321" s="1" t="str">
        <f t="shared" si="28"/>
        <v>OE</v>
      </c>
      <c r="D321" s="2" t="str">
        <f t="shared" si="29"/>
        <v>OE</v>
      </c>
      <c r="F321" s="1" t="str">
        <f>IF(_xlfn.SINGLE('~10 Other Crossings'!TypeCL)="WC","",_xlfn.CONCAT(UPPER(_xlfn.SINGLE(Description)),IF(ISBLANK(_xlfn.SINGLE(CrossingIdentifierDescription)),""," ["&amp;_xlfn.SINGLE(CrossingIdentifierDescription)&amp;"]")," (",_xlfn.SINGLE(PXID),")"))</f>
        <v>BC HYDRO O/H DISTRIBUTION [O/H POWER CABLE] (U5215.0)</v>
      </c>
      <c r="G3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1" s="1" t="s">
        <v>5325</v>
      </c>
      <c r="N321" s="1">
        <v>1043296.31</v>
      </c>
      <c r="O321" s="1" t="s">
        <v>3028</v>
      </c>
      <c r="P321" s="1" t="s">
        <v>5324</v>
      </c>
      <c r="Q321" s="1" t="s">
        <v>5323</v>
      </c>
      <c r="R321" s="1" t="s">
        <v>3025</v>
      </c>
      <c r="S321" s="1" t="s">
        <v>3024</v>
      </c>
      <c r="T321" s="1" t="s">
        <v>3098</v>
      </c>
      <c r="U321" s="1" t="s">
        <v>3097</v>
      </c>
      <c r="V321" s="1" t="s">
        <v>3096</v>
      </c>
      <c r="W321" s="1" t="s">
        <v>3095</v>
      </c>
      <c r="Y321" s="1">
        <v>43537.897627314815</v>
      </c>
      <c r="Z321" s="1">
        <v>44645</v>
      </c>
      <c r="AA321" s="1">
        <v>401768</v>
      </c>
      <c r="AB321" s="1">
        <v>44648.866041666668</v>
      </c>
      <c r="AC321" s="1" t="s">
        <v>5322</v>
      </c>
      <c r="AD321" s="1" t="s">
        <v>3061</v>
      </c>
      <c r="AE321" s="1">
        <v>5215</v>
      </c>
      <c r="AF321" s="1">
        <v>0</v>
      </c>
      <c r="AG321" s="1" t="s">
        <v>3097</v>
      </c>
      <c r="AI321" s="1" t="s">
        <v>3016</v>
      </c>
      <c r="AK321" s="1" t="s">
        <v>3015</v>
      </c>
      <c r="AL321" s="1" t="s">
        <v>3014</v>
      </c>
      <c r="AM321" s="1" t="s">
        <v>3090</v>
      </c>
      <c r="AS321" s="1" t="s">
        <v>3011</v>
      </c>
      <c r="AT321" s="1" t="s">
        <v>1022</v>
      </c>
      <c r="AY321" s="1" t="s">
        <v>3000</v>
      </c>
      <c r="AZ321" s="1" t="s">
        <v>4282</v>
      </c>
      <c r="BA321" s="1">
        <v>612534.01096635999</v>
      </c>
      <c r="BB321" s="1">
        <v>5469624.7400999898</v>
      </c>
      <c r="BC321" s="1">
        <v>10</v>
      </c>
      <c r="BN321" s="1" t="s">
        <v>3009</v>
      </c>
      <c r="BO321" s="1" t="s">
        <v>4849</v>
      </c>
      <c r="BP321" s="1" t="s">
        <v>4848</v>
      </c>
      <c r="BQ321" s="1" t="s">
        <v>5299</v>
      </c>
      <c r="BR321" s="1" t="s">
        <v>3228</v>
      </c>
      <c r="BS321" s="1" t="s">
        <v>5316</v>
      </c>
      <c r="BV321" s="1" t="s">
        <v>3002</v>
      </c>
      <c r="BW321" s="1" t="s">
        <v>1022</v>
      </c>
      <c r="BX321" s="1" t="s">
        <v>3199</v>
      </c>
      <c r="BY321" s="1" t="s">
        <v>3000</v>
      </c>
      <c r="CB321" s="1" t="s">
        <v>3198</v>
      </c>
      <c r="CC321" s="1" t="s">
        <v>3197</v>
      </c>
      <c r="CD321" s="1" t="s">
        <v>3040</v>
      </c>
      <c r="CO321" s="1" t="s">
        <v>3323</v>
      </c>
      <c r="CP321" s="1" t="s">
        <v>5321</v>
      </c>
      <c r="CX321" s="1" t="s">
        <v>5314</v>
      </c>
      <c r="CY321" s="1" t="s">
        <v>4318</v>
      </c>
      <c r="CZ321" s="1" t="s">
        <v>5265</v>
      </c>
    </row>
    <row r="322" spans="1:104" x14ac:dyDescent="0.2">
      <c r="A322" s="1">
        <f t="shared" si="27"/>
        <v>1043296.31</v>
      </c>
      <c r="C322" s="1" t="str">
        <f t="shared" si="28"/>
        <v>OC</v>
      </c>
      <c r="D322" s="2" t="str">
        <f t="shared" si="29"/>
        <v>OC</v>
      </c>
      <c r="F322" s="1" t="str">
        <f>IF(_xlfn.SINGLE('~10 Other Crossings'!TypeCL)="WC","",_xlfn.CONCAT(UPPER(_xlfn.SINGLE(Description)),IF(ISBLANK(_xlfn.SINGLE(CrossingIdentifierDescription)),""," ["&amp;_xlfn.SINGLE(CrossingIdentifierDescription)&amp;"]")," (",_xlfn.SINGLE(PXID),")"))</f>
        <v>TELUS O/H COMMUNICATIONS CABLE [O/H COMMUNICATIONS CABLE] (U5265.0)</v>
      </c>
      <c r="G3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2" s="1" t="s">
        <v>5320</v>
      </c>
      <c r="N322" s="1">
        <v>1043296.31</v>
      </c>
      <c r="O322" s="1" t="s">
        <v>3028</v>
      </c>
      <c r="P322" s="1" t="s">
        <v>5319</v>
      </c>
      <c r="Q322" s="1" t="s">
        <v>5318</v>
      </c>
      <c r="R322" s="1" t="s">
        <v>3025</v>
      </c>
      <c r="S322" s="1" t="s">
        <v>3024</v>
      </c>
      <c r="T322" s="1" t="s">
        <v>3098</v>
      </c>
      <c r="U322" s="1" t="s">
        <v>3105</v>
      </c>
      <c r="V322" s="1" t="s">
        <v>3108</v>
      </c>
      <c r="W322" s="1" t="s">
        <v>3107</v>
      </c>
      <c r="Y322" s="1">
        <v>43537.897974537038</v>
      </c>
      <c r="Z322" s="1">
        <v>44645</v>
      </c>
      <c r="AA322" s="1">
        <v>401768</v>
      </c>
      <c r="AB322" s="1">
        <v>44648.866041666668</v>
      </c>
      <c r="AC322" s="1" t="s">
        <v>5317</v>
      </c>
      <c r="AD322" s="1" t="s">
        <v>3061</v>
      </c>
      <c r="AE322" s="1">
        <v>5265</v>
      </c>
      <c r="AF322" s="1">
        <v>0</v>
      </c>
      <c r="AG322" s="1" t="s">
        <v>3105</v>
      </c>
      <c r="AI322" s="1" t="s">
        <v>3016</v>
      </c>
      <c r="AK322" s="1" t="s">
        <v>3015</v>
      </c>
      <c r="AL322" s="1" t="s">
        <v>3014</v>
      </c>
      <c r="AM322" s="1" t="s">
        <v>3104</v>
      </c>
      <c r="AS322" s="1" t="s">
        <v>3011</v>
      </c>
      <c r="AT322" s="1" t="s">
        <v>1022</v>
      </c>
      <c r="AY322" s="1" t="s">
        <v>3000</v>
      </c>
      <c r="AZ322" s="1" t="s">
        <v>4282</v>
      </c>
      <c r="BA322" s="1">
        <v>612534.01096635999</v>
      </c>
      <c r="BB322" s="1">
        <v>5469624.7400999898</v>
      </c>
      <c r="BC322" s="1">
        <v>10</v>
      </c>
      <c r="BN322" s="1" t="s">
        <v>3009</v>
      </c>
      <c r="BO322" s="1" t="s">
        <v>4849</v>
      </c>
      <c r="BP322" s="1" t="s">
        <v>4848</v>
      </c>
      <c r="BQ322" s="1" t="s">
        <v>5299</v>
      </c>
      <c r="BR322" s="1" t="s">
        <v>3228</v>
      </c>
      <c r="BS322" s="1" t="s">
        <v>5316</v>
      </c>
      <c r="BV322" s="1" t="s">
        <v>3002</v>
      </c>
      <c r="BW322" s="1" t="s">
        <v>1022</v>
      </c>
      <c r="BX322" s="1" t="s">
        <v>3199</v>
      </c>
      <c r="BY322" s="1" t="s">
        <v>3000</v>
      </c>
      <c r="CB322" s="1" t="s">
        <v>3198</v>
      </c>
      <c r="CC322" s="1" t="s">
        <v>3197</v>
      </c>
      <c r="CD322" s="1" t="s">
        <v>3040</v>
      </c>
      <c r="CO322" s="1" t="s">
        <v>3323</v>
      </c>
      <c r="CP322" s="1" t="s">
        <v>5315</v>
      </c>
      <c r="CX322" s="1" t="s">
        <v>5314</v>
      </c>
      <c r="CY322" s="1" t="s">
        <v>4318</v>
      </c>
      <c r="CZ322" s="1" t="s">
        <v>5256</v>
      </c>
    </row>
    <row r="323" spans="1:104" x14ac:dyDescent="0.2">
      <c r="A323" s="1">
        <f t="shared" si="27"/>
        <v>1043410.58</v>
      </c>
      <c r="C323" s="1" t="str">
        <f t="shared" si="28"/>
        <v>OE</v>
      </c>
      <c r="D323" s="2" t="str">
        <f t="shared" si="29"/>
        <v>OE</v>
      </c>
      <c r="F323" s="1" t="str">
        <f>IF(_xlfn.SINGLE('~10 Other Crossings'!TypeCL)="WC","",_xlfn.CONCAT(UPPER(_xlfn.SINGLE(Description)),IF(ISBLANK(_xlfn.SINGLE(CrossingIdentifierDescription)),""," ["&amp;_xlfn.SINGLE(CrossingIdentifierDescription)&amp;"]")," (",_xlfn.SINGLE(PXID),")"))</f>
        <v>BC HYDRO O/H DISTRIBUTION (U7004.0)</v>
      </c>
      <c r="G3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3" s="1" t="s">
        <v>5313</v>
      </c>
      <c r="N323" s="1">
        <v>1043410.58</v>
      </c>
      <c r="O323" s="1" t="s">
        <v>3028</v>
      </c>
      <c r="P323" s="1" t="s">
        <v>3389</v>
      </c>
      <c r="Q323" s="1" t="s">
        <v>3388</v>
      </c>
      <c r="R323" s="1" t="s">
        <v>3024</v>
      </c>
      <c r="S323" s="1" t="s">
        <v>3024</v>
      </c>
      <c r="T323" s="1" t="s">
        <v>3098</v>
      </c>
      <c r="U323" s="1" t="s">
        <v>3097</v>
      </c>
      <c r="V323" s="1" t="s">
        <v>3096</v>
      </c>
      <c r="W323" s="1" t="s">
        <v>3095</v>
      </c>
      <c r="Y323" s="1">
        <v>43999.918912037036</v>
      </c>
      <c r="Z323" s="1">
        <v>44645</v>
      </c>
      <c r="AA323" s="1">
        <v>401768</v>
      </c>
      <c r="AB323" s="1">
        <v>44648.866064814814</v>
      </c>
      <c r="AC323" s="1" t="s">
        <v>5312</v>
      </c>
      <c r="AD323" s="1" t="s">
        <v>3061</v>
      </c>
      <c r="AE323" s="1">
        <v>7004</v>
      </c>
      <c r="AF323" s="1">
        <v>0</v>
      </c>
      <c r="AI323" s="1" t="s">
        <v>3016</v>
      </c>
      <c r="AK323" s="1" t="s">
        <v>3015</v>
      </c>
      <c r="AL323" s="1" t="s">
        <v>3014</v>
      </c>
      <c r="AM323" s="1" t="s">
        <v>3090</v>
      </c>
      <c r="AT323" s="1" t="s">
        <v>1022</v>
      </c>
      <c r="AX323" s="1" t="s">
        <v>5311</v>
      </c>
      <c r="AY323" s="1" t="s">
        <v>3000</v>
      </c>
      <c r="AZ323" s="1" t="s">
        <v>4282</v>
      </c>
      <c r="BA323" s="1">
        <v>612494.34</v>
      </c>
      <c r="BB323" s="1">
        <v>5469517.6399999997</v>
      </c>
      <c r="BC323" s="1">
        <v>10</v>
      </c>
      <c r="BN323" s="1" t="s">
        <v>3009</v>
      </c>
      <c r="BO323" s="1" t="s">
        <v>4849</v>
      </c>
      <c r="BP323" s="1" t="s">
        <v>4848</v>
      </c>
      <c r="BQ323" s="1" t="s">
        <v>5299</v>
      </c>
      <c r="BR323" s="1" t="s">
        <v>3228</v>
      </c>
      <c r="BS323" s="1" t="s">
        <v>5306</v>
      </c>
      <c r="BT323" s="1" t="s">
        <v>5297</v>
      </c>
      <c r="BV323" s="1" t="s">
        <v>3002</v>
      </c>
      <c r="BW323" s="1" t="s">
        <v>1022</v>
      </c>
      <c r="BX323" s="1" t="s">
        <v>3199</v>
      </c>
      <c r="BY323" s="1" t="s">
        <v>3000</v>
      </c>
      <c r="CB323" s="1" t="s">
        <v>3198</v>
      </c>
      <c r="CC323" s="1" t="s">
        <v>3197</v>
      </c>
      <c r="CD323" s="1" t="s">
        <v>3040</v>
      </c>
      <c r="CO323" s="1" t="s">
        <v>3323</v>
      </c>
      <c r="CP323" s="1" t="s">
        <v>5310</v>
      </c>
      <c r="CX323" s="1" t="s">
        <v>5304</v>
      </c>
      <c r="CZ323" s="1" t="s">
        <v>5251</v>
      </c>
    </row>
    <row r="324" spans="1:104" x14ac:dyDescent="0.2">
      <c r="A324" s="1">
        <f t="shared" si="27"/>
        <v>1043410.7</v>
      </c>
      <c r="C324" s="1" t="str">
        <f t="shared" si="28"/>
        <v>OC</v>
      </c>
      <c r="D324" s="2" t="str">
        <f t="shared" si="29"/>
        <v>OC</v>
      </c>
      <c r="F324" s="1" t="str">
        <f>IF(_xlfn.SINGLE('~10 Other Crossings'!TypeCL)="WC","",_xlfn.CONCAT(UPPER(_xlfn.SINGLE(Description)),IF(ISBLANK(_xlfn.SINGLE(CrossingIdentifierDescription)),""," ["&amp;_xlfn.SINGLE(CrossingIdentifierDescription)&amp;"]")," (",_xlfn.SINGLE(PXID),")"))</f>
        <v>TELUS O/H COMMUNICATIONS CABLE (U7005.0)</v>
      </c>
      <c r="G3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4" s="1" t="s">
        <v>5309</v>
      </c>
      <c r="N324" s="1">
        <v>1043410.7</v>
      </c>
      <c r="O324" s="1" t="s">
        <v>3028</v>
      </c>
      <c r="P324" s="1" t="s">
        <v>3389</v>
      </c>
      <c r="Q324" s="1" t="s">
        <v>3388</v>
      </c>
      <c r="R324" s="1" t="s">
        <v>3024</v>
      </c>
      <c r="S324" s="1" t="s">
        <v>3024</v>
      </c>
      <c r="T324" s="1" t="s">
        <v>3098</v>
      </c>
      <c r="U324" s="1" t="s">
        <v>3105</v>
      </c>
      <c r="V324" s="1" t="s">
        <v>3108</v>
      </c>
      <c r="W324" s="1" t="s">
        <v>3107</v>
      </c>
      <c r="Y324" s="1">
        <v>43999.918912037036</v>
      </c>
      <c r="Z324" s="1">
        <v>44645</v>
      </c>
      <c r="AA324" s="1">
        <v>401768</v>
      </c>
      <c r="AB324" s="1">
        <v>44648.866064814814</v>
      </c>
      <c r="AC324" s="1" t="s">
        <v>5308</v>
      </c>
      <c r="AD324" s="1" t="s">
        <v>3061</v>
      </c>
      <c r="AE324" s="1">
        <v>7005</v>
      </c>
      <c r="AF324" s="1">
        <v>0</v>
      </c>
      <c r="AI324" s="1" t="s">
        <v>3016</v>
      </c>
      <c r="AK324" s="1" t="s">
        <v>3015</v>
      </c>
      <c r="AL324" s="1" t="s">
        <v>3014</v>
      </c>
      <c r="AM324" s="1" t="s">
        <v>3104</v>
      </c>
      <c r="AT324" s="1" t="s">
        <v>1022</v>
      </c>
      <c r="AX324" s="1" t="s">
        <v>5307</v>
      </c>
      <c r="AY324" s="1" t="s">
        <v>3000</v>
      </c>
      <c r="AZ324" s="1" t="s">
        <v>4282</v>
      </c>
      <c r="BA324" s="1">
        <v>612494.22699999996</v>
      </c>
      <c r="BB324" s="1">
        <v>5469517.5470000003</v>
      </c>
      <c r="BC324" s="1">
        <v>10</v>
      </c>
      <c r="BN324" s="1" t="s">
        <v>3009</v>
      </c>
      <c r="BO324" s="1" t="s">
        <v>4849</v>
      </c>
      <c r="BP324" s="1" t="s">
        <v>4848</v>
      </c>
      <c r="BQ324" s="1" t="s">
        <v>5299</v>
      </c>
      <c r="BR324" s="1" t="s">
        <v>3228</v>
      </c>
      <c r="BS324" s="1" t="s">
        <v>5306</v>
      </c>
      <c r="BT324" s="1" t="s">
        <v>5297</v>
      </c>
      <c r="BV324" s="1" t="s">
        <v>3002</v>
      </c>
      <c r="BW324" s="1" t="s">
        <v>1022</v>
      </c>
      <c r="BX324" s="1" t="s">
        <v>3199</v>
      </c>
      <c r="BY324" s="1" t="s">
        <v>3000</v>
      </c>
      <c r="CB324" s="1" t="s">
        <v>3198</v>
      </c>
      <c r="CC324" s="1" t="s">
        <v>3197</v>
      </c>
      <c r="CD324" s="1" t="s">
        <v>3040</v>
      </c>
      <c r="CO324" s="1" t="s">
        <v>3323</v>
      </c>
      <c r="CP324" s="1" t="s">
        <v>5305</v>
      </c>
      <c r="CX324" s="1" t="s">
        <v>5304</v>
      </c>
      <c r="CZ324" s="1" t="s">
        <v>5247</v>
      </c>
    </row>
    <row r="325" spans="1:104" x14ac:dyDescent="0.2">
      <c r="A325" s="1">
        <f t="shared" si="27"/>
        <v>1043431.26</v>
      </c>
      <c r="C325" s="1" t="str">
        <f t="shared" si="28"/>
        <v>RD</v>
      </c>
      <c r="D325" s="2" t="str">
        <f t="shared" si="29"/>
        <v>RD</v>
      </c>
      <c r="F325" s="1" t="str">
        <f>IF(_xlfn.SINGLE('~10 Other Crossings'!TypeCL)="WC","",_xlfn.CONCAT(UPPER(_xlfn.SINGLE(Description)),IF(ISBLANK(_xlfn.SINGLE(CrossingIdentifierDescription)),""," ["&amp;_xlfn.SINGLE(CrossingIdentifierDescription)&amp;"]")," (",_xlfn.SINGLE(PXID),")"))</f>
        <v>ROAD [Road] (T4632.0)</v>
      </c>
      <c r="G3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25" s="1" t="s">
        <v>5303</v>
      </c>
      <c r="N325" s="1">
        <v>1043431.26</v>
      </c>
      <c r="O325" s="1" t="s">
        <v>3028</v>
      </c>
      <c r="P325" s="1" t="s">
        <v>5302</v>
      </c>
      <c r="Q325" s="1" t="s">
        <v>5301</v>
      </c>
      <c r="R325" s="1" t="s">
        <v>3025</v>
      </c>
      <c r="S325" s="1" t="s">
        <v>3024</v>
      </c>
      <c r="T325" s="1" t="s">
        <v>3098</v>
      </c>
      <c r="U325" s="1" t="s">
        <v>3045</v>
      </c>
      <c r="V325" s="1" t="s">
        <v>3045</v>
      </c>
      <c r="W325" s="1" t="s">
        <v>4511</v>
      </c>
      <c r="Y325" s="1">
        <v>43537.943206018521</v>
      </c>
      <c r="Z325" s="1">
        <v>44645</v>
      </c>
      <c r="AA325" s="1">
        <v>401768</v>
      </c>
      <c r="AB325" s="1">
        <v>44648.866041666668</v>
      </c>
      <c r="AC325" s="1" t="s">
        <v>5300</v>
      </c>
      <c r="AD325" s="1" t="s">
        <v>3046</v>
      </c>
      <c r="AE325" s="1">
        <v>4632</v>
      </c>
      <c r="AF325" s="1">
        <v>0</v>
      </c>
      <c r="AG325" s="1" t="s">
        <v>3044</v>
      </c>
      <c r="AH325" s="1" t="s">
        <v>3091</v>
      </c>
      <c r="AI325" s="1" t="s">
        <v>3016</v>
      </c>
      <c r="AJ325" s="1" t="s">
        <v>3091</v>
      </c>
      <c r="AK325" s="1" t="s">
        <v>3044</v>
      </c>
      <c r="AL325" s="1" t="s">
        <v>3014</v>
      </c>
      <c r="AM325" s="1" t="s">
        <v>737</v>
      </c>
      <c r="AY325" s="1" t="s">
        <v>3000</v>
      </c>
      <c r="AZ325" s="1" t="s">
        <v>4282</v>
      </c>
      <c r="BA325" s="1">
        <v>612490.35116166004</v>
      </c>
      <c r="BB325" s="1">
        <v>5469497.3807916204</v>
      </c>
      <c r="BC325" s="1">
        <v>10</v>
      </c>
      <c r="BN325" s="1" t="s">
        <v>3009</v>
      </c>
      <c r="BO325" s="1" t="s">
        <v>4849</v>
      </c>
      <c r="BP325" s="1" t="s">
        <v>4848</v>
      </c>
      <c r="BQ325" s="1" t="s">
        <v>5299</v>
      </c>
      <c r="BR325" s="1" t="s">
        <v>3228</v>
      </c>
      <c r="BS325" s="1" t="s">
        <v>5298</v>
      </c>
      <c r="BT325" s="1" t="s">
        <v>5297</v>
      </c>
      <c r="BV325" s="1" t="s">
        <v>3002</v>
      </c>
      <c r="BW325" s="1" t="s">
        <v>1986</v>
      </c>
      <c r="BX325" s="1" t="s">
        <v>3311</v>
      </c>
      <c r="BY325" s="1" t="s">
        <v>3000</v>
      </c>
      <c r="CB325" s="1" t="s">
        <v>3292</v>
      </c>
      <c r="CC325" s="1" t="s">
        <v>3291</v>
      </c>
      <c r="CD325" s="1" t="s">
        <v>3055</v>
      </c>
      <c r="CO325" s="1" t="s">
        <v>2996</v>
      </c>
      <c r="CP325" s="1" t="s">
        <v>5296</v>
      </c>
      <c r="CW325" s="1" t="s">
        <v>5295</v>
      </c>
      <c r="CX325" s="1" t="s">
        <v>5294</v>
      </c>
      <c r="CY325" s="1" t="s">
        <v>4318</v>
      </c>
      <c r="CZ325" s="1" t="s">
        <v>5240</v>
      </c>
    </row>
    <row r="326" spans="1:104" x14ac:dyDescent="0.2">
      <c r="A326" s="1">
        <f t="shared" si="27"/>
        <v>1043789.07</v>
      </c>
      <c r="C326" s="1" t="str">
        <f t="shared" si="28"/>
        <v>OE</v>
      </c>
      <c r="D326" s="2" t="str">
        <f t="shared" si="29"/>
        <v>OE</v>
      </c>
      <c r="F326" s="1" t="str">
        <f>IF(_xlfn.SINGLE('~10 Other Crossings'!TypeCL)="WC","",_xlfn.CONCAT(UPPER(_xlfn.SINGLE(Description)),IF(ISBLANK(_xlfn.SINGLE(CrossingIdentifierDescription)),""," ["&amp;_xlfn.SINGLE(CrossingIdentifierDescription)&amp;"]")," (",_xlfn.SINGLE(PXID),")"))</f>
        <v>BC HYDRO O/H TRANSMISSION (69KV) 60L095 [TRANSMISSION] (U4178.2)</v>
      </c>
      <c r="G3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26" s="1" t="s">
        <v>5293</v>
      </c>
      <c r="N326" s="1">
        <v>1043789.07</v>
      </c>
      <c r="O326" s="1" t="s">
        <v>3028</v>
      </c>
      <c r="P326" s="1" t="s">
        <v>5292</v>
      </c>
      <c r="Q326" s="1" t="s">
        <v>5291</v>
      </c>
      <c r="R326" s="1" t="s">
        <v>3025</v>
      </c>
      <c r="S326" s="1" t="s">
        <v>3024</v>
      </c>
      <c r="T326" s="1" t="s">
        <v>3098</v>
      </c>
      <c r="U326" s="1" t="s">
        <v>3097</v>
      </c>
      <c r="V326" s="1" t="s">
        <v>3529</v>
      </c>
      <c r="W326" s="1" t="s">
        <v>3095</v>
      </c>
      <c r="Y326" s="1">
        <v>43537.949537037035</v>
      </c>
      <c r="Z326" s="1">
        <v>44645</v>
      </c>
      <c r="AA326" s="1">
        <v>401768</v>
      </c>
      <c r="AB326" s="1">
        <v>44648.866041666668</v>
      </c>
      <c r="AC326" s="1" t="s">
        <v>5290</v>
      </c>
      <c r="AD326" s="1" t="s">
        <v>3061</v>
      </c>
      <c r="AE326" s="1">
        <v>4178</v>
      </c>
      <c r="AF326" s="1">
        <v>2</v>
      </c>
      <c r="AG326" s="1" t="s">
        <v>3282</v>
      </c>
      <c r="AH326" s="1" t="s">
        <v>3091</v>
      </c>
      <c r="AI326" s="1" t="s">
        <v>3016</v>
      </c>
      <c r="AJ326" s="1" t="s">
        <v>3091</v>
      </c>
      <c r="AK326" s="1" t="s">
        <v>3015</v>
      </c>
      <c r="AL326" s="1" t="s">
        <v>3014</v>
      </c>
      <c r="AM326" s="1" t="s">
        <v>3090</v>
      </c>
      <c r="AS326" s="1" t="s">
        <v>3011</v>
      </c>
      <c r="AT326" s="1" t="s">
        <v>1022</v>
      </c>
      <c r="AX326" s="1" t="s">
        <v>5289</v>
      </c>
      <c r="AY326" s="1" t="s">
        <v>3000</v>
      </c>
      <c r="AZ326" s="1" t="s">
        <v>4282</v>
      </c>
      <c r="BA326" s="1">
        <v>612253.31679628999</v>
      </c>
      <c r="BB326" s="1">
        <v>5469315.4356026398</v>
      </c>
      <c r="BC326" s="1">
        <v>10</v>
      </c>
      <c r="BD326" s="1" t="s">
        <v>3593</v>
      </c>
      <c r="BE326" s="1">
        <v>1045.97</v>
      </c>
      <c r="BG326" s="1">
        <v>42657</v>
      </c>
      <c r="BN326" s="1" t="s">
        <v>3009</v>
      </c>
      <c r="BO326" s="1" t="s">
        <v>4849</v>
      </c>
      <c r="BP326" s="1" t="s">
        <v>4848</v>
      </c>
      <c r="BQ326" s="1" t="s">
        <v>5206</v>
      </c>
      <c r="BR326" s="1" t="s">
        <v>3086</v>
      </c>
      <c r="BS326" s="1" t="s">
        <v>5288</v>
      </c>
      <c r="BT326" s="1" t="s">
        <v>5287</v>
      </c>
      <c r="BV326" s="1" t="s">
        <v>3002</v>
      </c>
      <c r="BW326" s="1" t="s">
        <v>1022</v>
      </c>
      <c r="BX326" s="1" t="s">
        <v>3199</v>
      </c>
      <c r="BY326" s="1" t="s">
        <v>3000</v>
      </c>
      <c r="CB326" s="1" t="s">
        <v>3198</v>
      </c>
      <c r="CC326" s="1" t="s">
        <v>3197</v>
      </c>
      <c r="CD326" s="1" t="s">
        <v>3040</v>
      </c>
      <c r="CO326" s="1" t="s">
        <v>2996</v>
      </c>
      <c r="CP326" s="1" t="s">
        <v>5286</v>
      </c>
      <c r="CW326" s="1" t="s">
        <v>5285</v>
      </c>
      <c r="CX326" s="1" t="s">
        <v>5284</v>
      </c>
      <c r="CY326" s="1" t="s">
        <v>4318</v>
      </c>
      <c r="CZ326" s="1" t="s">
        <v>5232</v>
      </c>
    </row>
    <row r="327" spans="1:104" x14ac:dyDescent="0.2">
      <c r="A327" s="1">
        <f t="shared" si="27"/>
        <v>1044034.87</v>
      </c>
      <c r="C327" s="1" t="str">
        <f t="shared" si="28"/>
        <v>UC</v>
      </c>
      <c r="D327" s="2" t="str">
        <f t="shared" si="29"/>
        <v>UC</v>
      </c>
      <c r="F327" s="1" t="str">
        <f>IF(_xlfn.SINGLE('~10 Other Crossings'!TypeCL)="WC","",_xlfn.CONCAT(UPPER(_xlfn.SINGLE(Description)),IF(ISBLANK(_xlfn.SINGLE(CrossingIdentifierDescription)),""," ["&amp;_xlfn.SINGLE(CrossingIdentifierDescription)&amp;"]")," (",_xlfn.SINGLE(PXID),")"))</f>
        <v>TELUS U/G FIBRE OPTIC COMMUNICATIONS CABLE (U4181.1)</v>
      </c>
      <c r="G3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27" s="1" t="s">
        <v>5283</v>
      </c>
      <c r="N327" s="1">
        <v>1044034.87</v>
      </c>
      <c r="O327" s="1" t="s">
        <v>3028</v>
      </c>
      <c r="P327" s="1" t="s">
        <v>5282</v>
      </c>
      <c r="Q327" s="1" t="s">
        <v>5281</v>
      </c>
      <c r="R327" s="1" t="s">
        <v>3025</v>
      </c>
      <c r="S327" s="1" t="s">
        <v>3024</v>
      </c>
      <c r="T327" s="1" t="s">
        <v>3098</v>
      </c>
      <c r="U327" s="1" t="s">
        <v>3826</v>
      </c>
      <c r="V327" s="1" t="s">
        <v>4443</v>
      </c>
      <c r="W327" s="1" t="s">
        <v>3107</v>
      </c>
      <c r="Y327" s="1">
        <v>43732.683067129627</v>
      </c>
      <c r="Z327" s="1">
        <v>44645</v>
      </c>
      <c r="AA327" s="1">
        <v>401768</v>
      </c>
      <c r="AB327" s="1">
        <v>44648.866053240738</v>
      </c>
      <c r="AC327" s="1" t="s">
        <v>5280</v>
      </c>
      <c r="AD327" s="1" t="s">
        <v>3061</v>
      </c>
      <c r="AE327" s="1">
        <v>4181</v>
      </c>
      <c r="AF327" s="1">
        <v>1</v>
      </c>
      <c r="AH327" s="1" t="s">
        <v>3091</v>
      </c>
      <c r="AI327" s="1" t="s">
        <v>3092</v>
      </c>
      <c r="AJ327" s="1" t="s">
        <v>3091</v>
      </c>
      <c r="AK327" s="1" t="s">
        <v>3015</v>
      </c>
      <c r="AL327" s="1" t="s">
        <v>3014</v>
      </c>
      <c r="AM327" s="1" t="s">
        <v>3823</v>
      </c>
      <c r="AN327" s="1" t="s">
        <v>3012</v>
      </c>
      <c r="AS327" s="1" t="s">
        <v>3011</v>
      </c>
      <c r="AT327" s="1" t="s">
        <v>3011</v>
      </c>
      <c r="AX327" s="1" t="s">
        <v>5279</v>
      </c>
      <c r="AY327" s="1" t="s">
        <v>3088</v>
      </c>
      <c r="AZ327" s="1" t="s">
        <v>4282</v>
      </c>
      <c r="BA327" s="1">
        <v>612040.72019051004</v>
      </c>
      <c r="BB327" s="1">
        <v>5469249.8938964</v>
      </c>
      <c r="BC327" s="1">
        <v>10</v>
      </c>
      <c r="BD327" s="1" t="s">
        <v>3087</v>
      </c>
      <c r="BE327" s="1">
        <v>1046.5</v>
      </c>
      <c r="BG327" s="1">
        <v>41949</v>
      </c>
      <c r="BN327" s="1" t="s">
        <v>3009</v>
      </c>
      <c r="BO327" s="1" t="s">
        <v>4849</v>
      </c>
      <c r="BP327" s="1" t="s">
        <v>4848</v>
      </c>
      <c r="BQ327" s="1" t="s">
        <v>5206</v>
      </c>
      <c r="BR327" s="1" t="s">
        <v>3086</v>
      </c>
      <c r="BV327" s="1" t="s">
        <v>3002</v>
      </c>
      <c r="BX327" s="1" t="s">
        <v>5260</v>
      </c>
      <c r="BY327" s="1" t="s">
        <v>3000</v>
      </c>
      <c r="CB327" s="1" t="s">
        <v>5259</v>
      </c>
      <c r="CC327" s="1" t="s">
        <v>5258</v>
      </c>
      <c r="CD327" s="1" t="s">
        <v>3040</v>
      </c>
      <c r="CO327" s="1" t="s">
        <v>2996</v>
      </c>
      <c r="CP327" s="1" t="s">
        <v>5278</v>
      </c>
      <c r="CW327" s="1" t="s">
        <v>5271</v>
      </c>
      <c r="CX327" s="1" t="s">
        <v>5270</v>
      </c>
      <c r="CY327" s="1" t="s">
        <v>4318</v>
      </c>
      <c r="CZ327" s="1" t="s">
        <v>5225</v>
      </c>
    </row>
    <row r="328" spans="1:104" x14ac:dyDescent="0.2">
      <c r="A328" s="1">
        <f t="shared" si="27"/>
        <v>1044041.07</v>
      </c>
      <c r="C328" s="1" t="str">
        <f t="shared" si="28"/>
        <v>UC</v>
      </c>
      <c r="D328" s="2" t="str">
        <f t="shared" si="29"/>
        <v>UC</v>
      </c>
      <c r="F328" s="1" t="str">
        <f>IF(_xlfn.SINGLE('~10 Other Crossings'!TypeCL)="WC","",_xlfn.CONCAT(UPPER(_xlfn.SINGLE(Description)),IF(ISBLANK(_xlfn.SINGLE(CrossingIdentifierDescription)),""," ["&amp;_xlfn.SINGLE(CrossingIdentifierDescription)&amp;"]")," (",_xlfn.SINGLE(PXID),")"))</f>
        <v>TELUS U/G COMMUNICATIONS CABLE (U4180.1)</v>
      </c>
      <c r="G3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28" s="1" t="s">
        <v>5277</v>
      </c>
      <c r="N328" s="1">
        <v>1044041.07</v>
      </c>
      <c r="O328" s="1" t="s">
        <v>3028</v>
      </c>
      <c r="P328" s="1" t="s">
        <v>5276</v>
      </c>
      <c r="Q328" s="1" t="s">
        <v>5275</v>
      </c>
      <c r="R328" s="1" t="s">
        <v>3025</v>
      </c>
      <c r="S328" s="1" t="s">
        <v>3024</v>
      </c>
      <c r="T328" s="1" t="s">
        <v>3098</v>
      </c>
      <c r="U328" s="1" t="s">
        <v>3826</v>
      </c>
      <c r="V328" s="1" t="s">
        <v>3825</v>
      </c>
      <c r="W328" s="1" t="s">
        <v>3107</v>
      </c>
      <c r="Y328" s="1">
        <v>43732.677152777775</v>
      </c>
      <c r="Z328" s="1">
        <v>44645</v>
      </c>
      <c r="AA328" s="1">
        <v>401768</v>
      </c>
      <c r="AB328" s="1">
        <v>44648.866053240738</v>
      </c>
      <c r="AC328" s="1" t="s">
        <v>5274</v>
      </c>
      <c r="AD328" s="1" t="s">
        <v>3061</v>
      </c>
      <c r="AE328" s="1">
        <v>4180</v>
      </c>
      <c r="AF328" s="1">
        <v>1</v>
      </c>
      <c r="AH328" s="1" t="s">
        <v>3091</v>
      </c>
      <c r="AI328" s="1" t="s">
        <v>3092</v>
      </c>
      <c r="AJ328" s="1" t="s">
        <v>3091</v>
      </c>
      <c r="AK328" s="1" t="s">
        <v>3015</v>
      </c>
      <c r="AL328" s="1" t="s">
        <v>3014</v>
      </c>
      <c r="AM328" s="1" t="s">
        <v>3823</v>
      </c>
      <c r="AN328" s="1" t="s">
        <v>3012</v>
      </c>
      <c r="AS328" s="1" t="s">
        <v>3011</v>
      </c>
      <c r="AT328" s="1" t="s">
        <v>3011</v>
      </c>
      <c r="AX328" s="1" t="s">
        <v>5273</v>
      </c>
      <c r="AY328" s="1" t="s">
        <v>3088</v>
      </c>
      <c r="AZ328" s="1" t="s">
        <v>4282</v>
      </c>
      <c r="BA328" s="1">
        <v>612038.38066972001</v>
      </c>
      <c r="BB328" s="1">
        <v>5469255.6302404199</v>
      </c>
      <c r="BC328" s="1">
        <v>10</v>
      </c>
      <c r="BD328" s="1" t="s">
        <v>3087</v>
      </c>
      <c r="BE328" s="1">
        <v>1046.5</v>
      </c>
      <c r="BG328" s="1">
        <v>41949</v>
      </c>
      <c r="BN328" s="1" t="s">
        <v>3009</v>
      </c>
      <c r="BO328" s="1" t="s">
        <v>4849</v>
      </c>
      <c r="BP328" s="1" t="s">
        <v>4848</v>
      </c>
      <c r="BQ328" s="1" t="s">
        <v>5206</v>
      </c>
      <c r="BR328" s="1" t="s">
        <v>3086</v>
      </c>
      <c r="BV328" s="1" t="s">
        <v>3002</v>
      </c>
      <c r="BX328" s="1" t="s">
        <v>5260</v>
      </c>
      <c r="BY328" s="1" t="s">
        <v>3000</v>
      </c>
      <c r="CB328" s="1" t="s">
        <v>5259</v>
      </c>
      <c r="CC328" s="1" t="s">
        <v>5258</v>
      </c>
      <c r="CD328" s="1" t="s">
        <v>3040</v>
      </c>
      <c r="CO328" s="1" t="s">
        <v>2996</v>
      </c>
      <c r="CP328" s="1" t="s">
        <v>5272</v>
      </c>
      <c r="CW328" s="1" t="s">
        <v>5271</v>
      </c>
      <c r="CX328" s="1" t="s">
        <v>5270</v>
      </c>
      <c r="CY328" s="1" t="s">
        <v>4318</v>
      </c>
      <c r="CZ328" s="1" t="s">
        <v>5216</v>
      </c>
    </row>
    <row r="329" spans="1:104" x14ac:dyDescent="0.2">
      <c r="A329" s="1">
        <f t="shared" si="27"/>
        <v>1044048.96</v>
      </c>
      <c r="C329" s="1" t="str">
        <f t="shared" si="28"/>
        <v>HW</v>
      </c>
      <c r="D329" s="2" t="str">
        <f t="shared" si="29"/>
        <v>HW</v>
      </c>
      <c r="F329" s="1" t="str">
        <f>IF(_xlfn.SINGLE('~10 Other Crossings'!TypeCL)="WC","",_xlfn.CONCAT(UPPER(_xlfn.SINGLE(Description)),IF(ISBLANK(_xlfn.SINGLE(CrossingIdentifierDescription)),""," ["&amp;_xlfn.SINGLE(CrossingIdentifierDescription)&amp;"]")," (",_xlfn.SINGLE(PXID),")"))</f>
        <v>TRANS-CANADA HWY [LKI Segment: 540] (T4112.2)</v>
      </c>
      <c r="G3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29" s="1" t="s">
        <v>5269</v>
      </c>
      <c r="N329" s="1">
        <v>1044048.96</v>
      </c>
      <c r="O329" s="1" t="s">
        <v>3028</v>
      </c>
      <c r="P329" s="1" t="s">
        <v>5264</v>
      </c>
      <c r="Q329" s="1" t="s">
        <v>5263</v>
      </c>
      <c r="R329" s="1" t="s">
        <v>3025</v>
      </c>
      <c r="S329" s="1" t="s">
        <v>3024</v>
      </c>
      <c r="T329" s="1" t="s">
        <v>3098</v>
      </c>
      <c r="U329" s="1" t="s">
        <v>4476</v>
      </c>
      <c r="V329" s="1" t="s">
        <v>4475</v>
      </c>
      <c r="W329" s="1" t="s">
        <v>3127</v>
      </c>
      <c r="Y329" s="1">
        <v>43732.667812500003</v>
      </c>
      <c r="Z329" s="1">
        <v>44645</v>
      </c>
      <c r="AA329" s="1">
        <v>401768</v>
      </c>
      <c r="AB329" s="1">
        <v>44648.866053240738</v>
      </c>
      <c r="AC329" s="1" t="s">
        <v>5268</v>
      </c>
      <c r="AD329" s="1" t="s">
        <v>3046</v>
      </c>
      <c r="AE329" s="1">
        <v>4112</v>
      </c>
      <c r="AF329" s="1">
        <v>2</v>
      </c>
      <c r="AG329" s="1" t="s">
        <v>3125</v>
      </c>
      <c r="AH329" s="1" t="s">
        <v>3138</v>
      </c>
      <c r="AI329" s="1" t="s">
        <v>3092</v>
      </c>
      <c r="AJ329" s="1" t="s">
        <v>3091</v>
      </c>
      <c r="AK329" s="1" t="s">
        <v>3044</v>
      </c>
      <c r="AL329" s="1" t="s">
        <v>3014</v>
      </c>
      <c r="AM329" s="1" t="s">
        <v>4473</v>
      </c>
      <c r="AX329" s="1" t="s">
        <v>5267</v>
      </c>
      <c r="AY329" s="1" t="s">
        <v>3088</v>
      </c>
      <c r="AZ329" s="1" t="s">
        <v>4282</v>
      </c>
      <c r="BA329" s="1">
        <v>612035.41350451997</v>
      </c>
      <c r="BB329" s="1">
        <v>5469262.9458753401</v>
      </c>
      <c r="BC329" s="1">
        <v>10</v>
      </c>
      <c r="BD329" s="1" t="s">
        <v>3087</v>
      </c>
      <c r="BE329" s="1">
        <v>1046.5</v>
      </c>
      <c r="BG329" s="1">
        <v>41949</v>
      </c>
      <c r="BN329" s="1" t="s">
        <v>3009</v>
      </c>
      <c r="BO329" s="1" t="s">
        <v>4849</v>
      </c>
      <c r="BP329" s="1" t="s">
        <v>4848</v>
      </c>
      <c r="BQ329" s="1" t="s">
        <v>5206</v>
      </c>
      <c r="BR329" s="1" t="s">
        <v>3086</v>
      </c>
      <c r="BV329" s="1" t="s">
        <v>3002</v>
      </c>
      <c r="BX329" s="1" t="s">
        <v>5260</v>
      </c>
      <c r="BY329" s="1" t="s">
        <v>3088</v>
      </c>
      <c r="CB329" s="1" t="s">
        <v>5259</v>
      </c>
      <c r="CC329" s="1" t="s">
        <v>5258</v>
      </c>
      <c r="CD329" s="1" t="s">
        <v>3040</v>
      </c>
      <c r="CO329" s="1" t="s">
        <v>3122</v>
      </c>
      <c r="CP329" s="1" t="s">
        <v>5266</v>
      </c>
      <c r="CY329" s="1" t="s">
        <v>4318</v>
      </c>
      <c r="CZ329" s="1" t="s">
        <v>5210</v>
      </c>
    </row>
    <row r="330" spans="1:104" x14ac:dyDescent="0.2">
      <c r="A330" s="1">
        <f t="shared" si="27"/>
        <v>1044092.34</v>
      </c>
      <c r="C330" s="1" t="str">
        <f t="shared" si="28"/>
        <v>HW</v>
      </c>
      <c r="D330" s="2" t="str">
        <f t="shared" si="29"/>
        <v>HW</v>
      </c>
      <c r="F330" s="1" t="str">
        <f>IF(_xlfn.SINGLE('~10 Other Crossings'!TypeCL)="WC","",_xlfn.CONCAT(UPPER(_xlfn.SINGLE(Description)),IF(ISBLANK(_xlfn.SINGLE(CrossingIdentifierDescription)),""," ["&amp;_xlfn.SINGLE(CrossingIdentifierDescription)&amp;"]")," (",_xlfn.SINGLE(PXID),")"))</f>
        <v>TRANS-CANADA HWY [LKI Segment: 541] (T4113.1)</v>
      </c>
      <c r="G3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01-13283-M002-XH0329001</v>
      </c>
      <c r="M330" s="1" t="s">
        <v>5265</v>
      </c>
      <c r="N330" s="1">
        <v>1044092.34</v>
      </c>
      <c r="O330" s="1" t="s">
        <v>3028</v>
      </c>
      <c r="P330" s="1" t="s">
        <v>5264</v>
      </c>
      <c r="Q330" s="1" t="s">
        <v>5263</v>
      </c>
      <c r="R330" s="1" t="s">
        <v>3025</v>
      </c>
      <c r="S330" s="1" t="s">
        <v>3024</v>
      </c>
      <c r="T330" s="1" t="s">
        <v>3098</v>
      </c>
      <c r="U330" s="1" t="s">
        <v>4476</v>
      </c>
      <c r="V330" s="1" t="s">
        <v>4475</v>
      </c>
      <c r="W330" s="1" t="s">
        <v>3127</v>
      </c>
      <c r="Y330" s="1">
        <v>43732.657881944448</v>
      </c>
      <c r="Z330" s="1">
        <v>44645</v>
      </c>
      <c r="AA330" s="1">
        <v>401768</v>
      </c>
      <c r="AB330" s="1">
        <v>44648.866053240738</v>
      </c>
      <c r="AC330" s="1" t="s">
        <v>5262</v>
      </c>
      <c r="AD330" s="1" t="s">
        <v>3046</v>
      </c>
      <c r="AE330" s="1">
        <v>4113</v>
      </c>
      <c r="AF330" s="1">
        <v>1</v>
      </c>
      <c r="AG330" s="1" t="s">
        <v>4482</v>
      </c>
      <c r="AH330" s="1" t="s">
        <v>3138</v>
      </c>
      <c r="AI330" s="1" t="s">
        <v>3092</v>
      </c>
      <c r="AJ330" s="1" t="s">
        <v>3091</v>
      </c>
      <c r="AK330" s="1" t="s">
        <v>3044</v>
      </c>
      <c r="AL330" s="1" t="s">
        <v>3014</v>
      </c>
      <c r="AM330" s="1" t="s">
        <v>4473</v>
      </c>
      <c r="AX330" s="1" t="s">
        <v>5261</v>
      </c>
      <c r="AY330" s="1" t="s">
        <v>3088</v>
      </c>
      <c r="AZ330" s="1" t="s">
        <v>4282</v>
      </c>
      <c r="BA330" s="1">
        <v>612019.10162849003</v>
      </c>
      <c r="BB330" s="1">
        <v>5469303.1378952302</v>
      </c>
      <c r="BC330" s="1">
        <v>10</v>
      </c>
      <c r="BD330" s="1" t="s">
        <v>3087</v>
      </c>
      <c r="BE330" s="1">
        <v>1046.55</v>
      </c>
      <c r="BG330" s="1">
        <v>41949</v>
      </c>
      <c r="BN330" s="1" t="s">
        <v>3009</v>
      </c>
      <c r="BO330" s="1" t="s">
        <v>4849</v>
      </c>
      <c r="BP330" s="1" t="s">
        <v>4848</v>
      </c>
      <c r="BQ330" s="1" t="s">
        <v>5206</v>
      </c>
      <c r="BR330" s="1" t="s">
        <v>3086</v>
      </c>
      <c r="BV330" s="1" t="s">
        <v>3002</v>
      </c>
      <c r="BX330" s="1" t="s">
        <v>5260</v>
      </c>
      <c r="BY330" s="1" t="s">
        <v>3000</v>
      </c>
      <c r="CB330" s="1" t="s">
        <v>5259</v>
      </c>
      <c r="CC330" s="1" t="s">
        <v>5258</v>
      </c>
      <c r="CD330" s="1" t="s">
        <v>3040</v>
      </c>
      <c r="CO330" s="1" t="s">
        <v>3122</v>
      </c>
      <c r="CP330" s="1" t="s">
        <v>5257</v>
      </c>
      <c r="CY330" s="1" t="s">
        <v>4318</v>
      </c>
      <c r="CZ330" s="1" t="s">
        <v>2246</v>
      </c>
    </row>
    <row r="331" spans="1:104" x14ac:dyDescent="0.2">
      <c r="A331" s="1">
        <f t="shared" si="27"/>
        <v>1044117.51</v>
      </c>
      <c r="C331" s="1" t="str">
        <f t="shared" si="28"/>
        <v>RD</v>
      </c>
      <c r="D331" s="2" t="str">
        <f t="shared" si="29"/>
        <v>RD</v>
      </c>
      <c r="F331" s="1" t="str">
        <f>IF(_xlfn.SINGLE('~10 Other Crossings'!TypeCL)="WC","",_xlfn.CONCAT(UPPER(_xlfn.SINGLE(Description)),IF(ISBLANK(_xlfn.SINGLE(CrossingIdentifierDescription)),""," ["&amp;_xlfn.SINGLE(CrossingIdentifierDescription)&amp;"]")," (",_xlfn.SINGLE(PXID),")"))</f>
        <v>ACCESS ROAD (T5083.0)</v>
      </c>
      <c r="G3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1" s="1" t="s">
        <v>5256</v>
      </c>
      <c r="N331" s="1">
        <v>1044117.51</v>
      </c>
      <c r="O331" s="1" t="s">
        <v>3028</v>
      </c>
      <c r="P331" s="1" t="s">
        <v>3389</v>
      </c>
      <c r="Q331" s="1" t="s">
        <v>3388</v>
      </c>
      <c r="R331" s="1" t="s">
        <v>3024</v>
      </c>
      <c r="S331" s="1" t="s">
        <v>3024</v>
      </c>
      <c r="T331" s="1" t="s">
        <v>3098</v>
      </c>
      <c r="U331" s="1" t="s">
        <v>3045</v>
      </c>
      <c r="V331" s="1" t="s">
        <v>5197</v>
      </c>
      <c r="W331" s="1" t="s">
        <v>3020</v>
      </c>
      <c r="Y331" s="1">
        <v>44026.829745370371</v>
      </c>
      <c r="Z331" s="1">
        <v>44645</v>
      </c>
      <c r="AA331" s="1">
        <v>401768</v>
      </c>
      <c r="AB331" s="1">
        <v>44648.866064814814</v>
      </c>
      <c r="AC331" s="1" t="s">
        <v>5255</v>
      </c>
      <c r="AD331" s="1" t="s">
        <v>3046</v>
      </c>
      <c r="AE331" s="1">
        <v>5083</v>
      </c>
      <c r="AF331" s="1">
        <v>0</v>
      </c>
      <c r="AI331" s="1" t="s">
        <v>3016</v>
      </c>
      <c r="AK331" s="1" t="s">
        <v>3044</v>
      </c>
      <c r="AL331" s="1" t="s">
        <v>3014</v>
      </c>
      <c r="AM331" s="1" t="s">
        <v>737</v>
      </c>
      <c r="AT331" s="1" t="s">
        <v>1022</v>
      </c>
      <c r="AX331" s="1" t="s">
        <v>5254</v>
      </c>
      <c r="AY331" s="1" t="s">
        <v>3000</v>
      </c>
      <c r="AZ331" s="1" t="s">
        <v>4282</v>
      </c>
      <c r="BA331" s="1">
        <v>612005.54099999997</v>
      </c>
      <c r="BB331" s="1">
        <v>5469320.426</v>
      </c>
      <c r="BC331" s="1">
        <v>10</v>
      </c>
      <c r="BN331" s="1" t="s">
        <v>3009</v>
      </c>
      <c r="BO331" s="1" t="s">
        <v>4849</v>
      </c>
      <c r="BP331" s="1" t="s">
        <v>4848</v>
      </c>
      <c r="BQ331" s="1" t="s">
        <v>5206</v>
      </c>
      <c r="BR331" s="1" t="s">
        <v>3086</v>
      </c>
      <c r="BV331" s="1" t="s">
        <v>3002</v>
      </c>
      <c r="BW331" s="1" t="s">
        <v>3007</v>
      </c>
      <c r="BX331" s="1" t="s">
        <v>3043</v>
      </c>
      <c r="BY331" s="1" t="s">
        <v>3000</v>
      </c>
      <c r="CB331" s="1" t="s">
        <v>3042</v>
      </c>
      <c r="CC331" s="1" t="s">
        <v>5235</v>
      </c>
      <c r="CD331" s="1" t="s">
        <v>3040</v>
      </c>
      <c r="CO331" s="1" t="s">
        <v>2996</v>
      </c>
      <c r="CP331" s="1" t="s">
        <v>5253</v>
      </c>
      <c r="CX331" s="1" t="s">
        <v>5252</v>
      </c>
      <c r="CZ331" s="1" t="s">
        <v>5201</v>
      </c>
    </row>
    <row r="332" spans="1:104" x14ac:dyDescent="0.2">
      <c r="A332" s="1">
        <f t="shared" si="27"/>
        <v>1044136.03</v>
      </c>
      <c r="C332" s="1" t="str">
        <f t="shared" si="28"/>
        <v>RD</v>
      </c>
      <c r="D332" s="2" t="str">
        <f t="shared" si="29"/>
        <v>RD</v>
      </c>
      <c r="F332" s="1" t="str">
        <f>IF(_xlfn.SINGLE('~10 Other Crossings'!TypeCL)="WC","",_xlfn.CONCAT(UPPER(_xlfn.SINGLE(Description)),IF(ISBLANK(_xlfn.SINGLE(CrossingIdentifierDescription)),""," ["&amp;_xlfn.SINGLE(CrossingIdentifierDescription)&amp;"]")," (",_xlfn.SINGLE(PXID),")"))</f>
        <v>ACCESS ROAD (T5084.0)</v>
      </c>
      <c r="G3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2" s="1" t="s">
        <v>5251</v>
      </c>
      <c r="N332" s="1">
        <v>1044136.03</v>
      </c>
      <c r="O332" s="1" t="s">
        <v>3028</v>
      </c>
      <c r="P332" s="1" t="s">
        <v>5239</v>
      </c>
      <c r="Q332" s="1" t="s">
        <v>5238</v>
      </c>
      <c r="R332" s="1" t="s">
        <v>3024</v>
      </c>
      <c r="S332" s="1" t="s">
        <v>3024</v>
      </c>
      <c r="T332" s="1" t="s">
        <v>3098</v>
      </c>
      <c r="U332" s="1" t="s">
        <v>3045</v>
      </c>
      <c r="V332" s="1" t="s">
        <v>5197</v>
      </c>
      <c r="W332" s="1" t="s">
        <v>3020</v>
      </c>
      <c r="Y332" s="1">
        <v>44026.829745370371</v>
      </c>
      <c r="Z332" s="1">
        <v>44645</v>
      </c>
      <c r="AA332" s="1">
        <v>401768</v>
      </c>
      <c r="AB332" s="1">
        <v>44648.866064814814</v>
      </c>
      <c r="AC332" s="1" t="s">
        <v>5250</v>
      </c>
      <c r="AD332" s="1" t="s">
        <v>3046</v>
      </c>
      <c r="AE332" s="1">
        <v>5084</v>
      </c>
      <c r="AF332" s="1">
        <v>0</v>
      </c>
      <c r="AI332" s="1" t="s">
        <v>3016</v>
      </c>
      <c r="AK332" s="1" t="s">
        <v>3044</v>
      </c>
      <c r="AL332" s="1" t="s">
        <v>3014</v>
      </c>
      <c r="AM332" s="1" t="s">
        <v>737</v>
      </c>
      <c r="AT332" s="1" t="s">
        <v>1022</v>
      </c>
      <c r="AX332" s="1" t="s">
        <v>5249</v>
      </c>
      <c r="AY332" s="1" t="s">
        <v>3000</v>
      </c>
      <c r="AZ332" s="1" t="s">
        <v>4282</v>
      </c>
      <c r="BA332" s="1">
        <v>611987.01899999997</v>
      </c>
      <c r="BB332" s="1">
        <v>5469320.1799999997</v>
      </c>
      <c r="BC332" s="1">
        <v>10</v>
      </c>
      <c r="BN332" s="1" t="s">
        <v>3009</v>
      </c>
      <c r="BO332" s="1" t="s">
        <v>4849</v>
      </c>
      <c r="BP332" s="1" t="s">
        <v>4848</v>
      </c>
      <c r="BQ332" s="1" t="s">
        <v>5206</v>
      </c>
      <c r="BR332" s="1" t="s">
        <v>1621</v>
      </c>
      <c r="BV332" s="1" t="s">
        <v>3002</v>
      </c>
      <c r="BW332" s="1" t="s">
        <v>3007</v>
      </c>
      <c r="BX332" s="1" t="s">
        <v>3043</v>
      </c>
      <c r="BY332" s="1" t="s">
        <v>3000</v>
      </c>
      <c r="CB332" s="1" t="s">
        <v>3042</v>
      </c>
      <c r="CC332" s="1" t="s">
        <v>5235</v>
      </c>
      <c r="CD332" s="1" t="s">
        <v>3040</v>
      </c>
      <c r="CO332" s="1" t="s">
        <v>2996</v>
      </c>
      <c r="CP332" s="1" t="s">
        <v>5248</v>
      </c>
      <c r="CX332" s="1" t="s">
        <v>5233</v>
      </c>
      <c r="CZ332" s="1" t="s">
        <v>5191</v>
      </c>
    </row>
    <row r="333" spans="1:104" x14ac:dyDescent="0.2">
      <c r="A333" s="1">
        <f t="shared" si="27"/>
        <v>1044202.21</v>
      </c>
      <c r="C333" s="1" t="str">
        <f t="shared" si="28"/>
        <v>RD</v>
      </c>
      <c r="D333" s="2" t="str">
        <f t="shared" si="29"/>
        <v>RD</v>
      </c>
      <c r="F333" s="1" t="str">
        <f>IF(_xlfn.SINGLE('~10 Other Crossings'!TypeCL)="WC","",_xlfn.CONCAT(UPPER(_xlfn.SINGLE(Description)),IF(ISBLANK(_xlfn.SINGLE(CrossingIdentifierDescription)),""," ["&amp;_xlfn.SINGLE(CrossingIdentifierDescription)&amp;"]")," (",_xlfn.SINGLE(PXID),")"))</f>
        <v>BC TRANSPORT FINANCING AUTHORITY ACCESS ROAD (T5085.0)</v>
      </c>
      <c r="G3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3" s="1" t="s">
        <v>5247</v>
      </c>
      <c r="N333" s="1">
        <v>1044202.21</v>
      </c>
      <c r="O333" s="1" t="s">
        <v>3028</v>
      </c>
      <c r="P333" s="1" t="s">
        <v>3389</v>
      </c>
      <c r="Q333" s="1" t="s">
        <v>3388</v>
      </c>
      <c r="R333" s="1" t="s">
        <v>3024</v>
      </c>
      <c r="S333" s="1" t="s">
        <v>3024</v>
      </c>
      <c r="T333" s="1" t="s">
        <v>3098</v>
      </c>
      <c r="U333" s="1" t="s">
        <v>3045</v>
      </c>
      <c r="V333" s="1" t="s">
        <v>5246</v>
      </c>
      <c r="W333" s="1" t="s">
        <v>5245</v>
      </c>
      <c r="Y333" s="1">
        <v>44026.829745370371</v>
      </c>
      <c r="Z333" s="1">
        <v>44645</v>
      </c>
      <c r="AA333" s="1">
        <v>401768</v>
      </c>
      <c r="AB333" s="1">
        <v>44648.866064814814</v>
      </c>
      <c r="AC333" s="1" t="s">
        <v>5244</v>
      </c>
      <c r="AD333" s="1" t="s">
        <v>3046</v>
      </c>
      <c r="AE333" s="1">
        <v>5085</v>
      </c>
      <c r="AF333" s="1">
        <v>0</v>
      </c>
      <c r="AI333" s="1" t="s">
        <v>3016</v>
      </c>
      <c r="AK333" s="1" t="s">
        <v>3044</v>
      </c>
      <c r="AL333" s="1" t="s">
        <v>3014</v>
      </c>
      <c r="AM333" s="1" t="s">
        <v>737</v>
      </c>
      <c r="AT333" s="1" t="s">
        <v>1022</v>
      </c>
      <c r="AX333" s="1" t="s">
        <v>5243</v>
      </c>
      <c r="AY333" s="1" t="s">
        <v>3000</v>
      </c>
      <c r="AZ333" s="1" t="s">
        <v>4282</v>
      </c>
      <c r="BA333" s="1">
        <v>611920.848</v>
      </c>
      <c r="BB333" s="1">
        <v>5469319.2029999997</v>
      </c>
      <c r="BC333" s="1">
        <v>10</v>
      </c>
      <c r="BN333" s="1" t="s">
        <v>3009</v>
      </c>
      <c r="BO333" s="1" t="s">
        <v>4849</v>
      </c>
      <c r="BP333" s="1" t="s">
        <v>4848</v>
      </c>
      <c r="BQ333" s="1" t="s">
        <v>5206</v>
      </c>
      <c r="BR333" s="1" t="s">
        <v>1621</v>
      </c>
      <c r="BV333" s="1" t="s">
        <v>3002</v>
      </c>
      <c r="BW333" s="1" t="s">
        <v>3007</v>
      </c>
      <c r="BX333" s="1" t="s">
        <v>3043</v>
      </c>
      <c r="BY333" s="1" t="s">
        <v>3000</v>
      </c>
      <c r="CB333" s="1" t="s">
        <v>3042</v>
      </c>
      <c r="CC333" s="1" t="s">
        <v>5235</v>
      </c>
      <c r="CD333" s="1" t="s">
        <v>3040</v>
      </c>
      <c r="CO333" s="1" t="s">
        <v>3070</v>
      </c>
      <c r="CP333" s="1" t="s">
        <v>5242</v>
      </c>
      <c r="CX333" s="1" t="s">
        <v>5241</v>
      </c>
      <c r="CZ333" s="1" t="s">
        <v>5185</v>
      </c>
    </row>
    <row r="334" spans="1:104" x14ac:dyDescent="0.2">
      <c r="A334" s="1">
        <f t="shared" si="27"/>
        <v>1044396.19</v>
      </c>
      <c r="C334" s="1" t="str">
        <f t="shared" si="28"/>
        <v>RD</v>
      </c>
      <c r="D334" s="2" t="str">
        <f t="shared" si="29"/>
        <v>RD</v>
      </c>
      <c r="F334" s="1" t="str">
        <f>IF(_xlfn.SINGLE('~10 Other Crossings'!TypeCL)="WC","",_xlfn.CONCAT(UPPER(_xlfn.SINGLE(Description)),IF(ISBLANK(_xlfn.SINGLE(CrossingIdentifierDescription)),""," ["&amp;_xlfn.SINGLE(CrossingIdentifierDescription)&amp;"]")," (",_xlfn.SINGLE(PXID),")"))</f>
        <v>ACCESS ROAD (T5086.0)</v>
      </c>
      <c r="G3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4" s="1" t="s">
        <v>5240</v>
      </c>
      <c r="N334" s="1">
        <v>1044396.19</v>
      </c>
      <c r="O334" s="1" t="s">
        <v>3028</v>
      </c>
      <c r="P334" s="1" t="s">
        <v>5239</v>
      </c>
      <c r="Q334" s="1" t="s">
        <v>5238</v>
      </c>
      <c r="R334" s="1" t="s">
        <v>3024</v>
      </c>
      <c r="S334" s="1" t="s">
        <v>3024</v>
      </c>
      <c r="T334" s="1" t="s">
        <v>3098</v>
      </c>
      <c r="U334" s="1" t="s">
        <v>3045</v>
      </c>
      <c r="V334" s="1" t="s">
        <v>5197</v>
      </c>
      <c r="W334" s="1" t="s">
        <v>3020</v>
      </c>
      <c r="Y334" s="1">
        <v>44026.829745370371</v>
      </c>
      <c r="Z334" s="1">
        <v>44645</v>
      </c>
      <c r="AA334" s="1">
        <v>401768</v>
      </c>
      <c r="AB334" s="1">
        <v>44648.866064814814</v>
      </c>
      <c r="AC334" s="1" t="s">
        <v>5237</v>
      </c>
      <c r="AD334" s="1" t="s">
        <v>3046</v>
      </c>
      <c r="AE334" s="1">
        <v>5086</v>
      </c>
      <c r="AF334" s="1">
        <v>0</v>
      </c>
      <c r="AI334" s="1" t="s">
        <v>3016</v>
      </c>
      <c r="AK334" s="1" t="s">
        <v>3044</v>
      </c>
      <c r="AL334" s="1" t="s">
        <v>3014</v>
      </c>
      <c r="AM334" s="1" t="s">
        <v>737</v>
      </c>
      <c r="AT334" s="1" t="s">
        <v>1022</v>
      </c>
      <c r="AX334" s="1" t="s">
        <v>5236</v>
      </c>
      <c r="AY334" s="1" t="s">
        <v>3000</v>
      </c>
      <c r="AZ334" s="1" t="s">
        <v>4282</v>
      </c>
      <c r="BA334" s="1">
        <v>611726.89099999995</v>
      </c>
      <c r="BB334" s="1">
        <v>5469316.335</v>
      </c>
      <c r="BC334" s="1">
        <v>10</v>
      </c>
      <c r="BN334" s="1" t="s">
        <v>3009</v>
      </c>
      <c r="BO334" s="1" t="s">
        <v>4849</v>
      </c>
      <c r="BP334" s="1" t="s">
        <v>4848</v>
      </c>
      <c r="BQ334" s="1" t="s">
        <v>5206</v>
      </c>
      <c r="BR334" s="1" t="s">
        <v>1621</v>
      </c>
      <c r="BV334" s="1" t="s">
        <v>3002</v>
      </c>
      <c r="BW334" s="1" t="s">
        <v>3007</v>
      </c>
      <c r="BX334" s="1" t="s">
        <v>3043</v>
      </c>
      <c r="BY334" s="1" t="s">
        <v>3000</v>
      </c>
      <c r="CB334" s="1" t="s">
        <v>3042</v>
      </c>
      <c r="CC334" s="1" t="s">
        <v>5235</v>
      </c>
      <c r="CD334" s="1" t="s">
        <v>3040</v>
      </c>
      <c r="CO334" s="1" t="s">
        <v>2996</v>
      </c>
      <c r="CP334" s="1" t="s">
        <v>5234</v>
      </c>
      <c r="CX334" s="1" t="s">
        <v>5233</v>
      </c>
      <c r="CZ334" s="1" t="s">
        <v>5176</v>
      </c>
    </row>
    <row r="335" spans="1:104" x14ac:dyDescent="0.2">
      <c r="A335" s="1">
        <f t="shared" si="27"/>
        <v>1044516.87</v>
      </c>
      <c r="C335" s="1" t="str">
        <f t="shared" si="28"/>
        <v>SA</v>
      </c>
      <c r="D335" s="2" t="str">
        <f t="shared" si="29"/>
        <v>SA</v>
      </c>
      <c r="F335" s="1" t="str">
        <f>IF(_xlfn.SINGLE('~10 Other Crossings'!TypeCL)="WC","",_xlfn.CONCAT(UPPER(_xlfn.SINGLE(Description)),IF(ISBLANK(_xlfn.SINGLE(CrossingIdentifierDescription)),""," ["&amp;_xlfn.SINGLE(CrossingIdentifierDescription)&amp;"]")," (",_xlfn.SINGLE(PXID),")"))</f>
        <v>DISTRICT OF HOPE SANITARY SEWER (P7058.0)</v>
      </c>
      <c r="G3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35" s="1" t="s">
        <v>5232</v>
      </c>
      <c r="N335" s="1">
        <v>1044516.87</v>
      </c>
      <c r="O335" s="1" t="s">
        <v>3028</v>
      </c>
      <c r="P335" s="1" t="s">
        <v>5231</v>
      </c>
      <c r="Q335" s="1" t="s">
        <v>4009</v>
      </c>
      <c r="R335" s="1" t="s">
        <v>3024</v>
      </c>
      <c r="S335" s="1" t="s">
        <v>3024</v>
      </c>
      <c r="T335" s="1" t="s">
        <v>3098</v>
      </c>
      <c r="U335" s="1" t="s">
        <v>5230</v>
      </c>
      <c r="V335" s="1" t="s">
        <v>5229</v>
      </c>
      <c r="W335" s="1" t="s">
        <v>4282</v>
      </c>
      <c r="Y335" s="1">
        <v>44545.899722222224</v>
      </c>
      <c r="Z335" s="1">
        <v>44645</v>
      </c>
      <c r="AA335" s="1">
        <v>401768</v>
      </c>
      <c r="AB335" s="1">
        <v>44655.881249999999</v>
      </c>
      <c r="AC335" s="1" t="s">
        <v>5228</v>
      </c>
      <c r="AD335" s="1" t="s">
        <v>3018</v>
      </c>
      <c r="AE335" s="1">
        <v>7058</v>
      </c>
      <c r="AF335" s="1">
        <v>0</v>
      </c>
      <c r="AI335" s="1" t="s">
        <v>3016</v>
      </c>
      <c r="AK335" s="1" t="s">
        <v>3015</v>
      </c>
      <c r="AL335" s="1" t="s">
        <v>3014</v>
      </c>
      <c r="AM335" s="1" t="s">
        <v>4559</v>
      </c>
      <c r="AT335" s="1" t="s">
        <v>3011</v>
      </c>
      <c r="AY335" s="1" t="s">
        <v>3000</v>
      </c>
      <c r="AZ335" s="1" t="s">
        <v>4282</v>
      </c>
      <c r="BA335" s="1">
        <v>611606.22003198997</v>
      </c>
      <c r="BB335" s="1">
        <v>5469314.56999519</v>
      </c>
      <c r="BC335" s="1">
        <v>10</v>
      </c>
      <c r="BN335" s="1" t="s">
        <v>3009</v>
      </c>
      <c r="BO335" s="1" t="s">
        <v>4849</v>
      </c>
      <c r="BP335" s="1" t="s">
        <v>4848</v>
      </c>
      <c r="BQ335" s="1" t="s">
        <v>5206</v>
      </c>
      <c r="BR335" s="1" t="s">
        <v>1621</v>
      </c>
      <c r="BS335" s="1" t="s">
        <v>5219</v>
      </c>
      <c r="BT335" s="1" t="s">
        <v>5218</v>
      </c>
      <c r="BV335" s="1" t="s">
        <v>3002</v>
      </c>
      <c r="BW335" s="1" t="s">
        <v>1505</v>
      </c>
      <c r="BX335" s="1" t="s">
        <v>3001</v>
      </c>
      <c r="BY335" s="1" t="s">
        <v>3000</v>
      </c>
      <c r="CB335" s="1" t="s">
        <v>2999</v>
      </c>
      <c r="CC335" s="1" t="s">
        <v>2998</v>
      </c>
      <c r="CD335" s="1" t="s">
        <v>2997</v>
      </c>
      <c r="CO335" s="1" t="s">
        <v>2996</v>
      </c>
      <c r="CP335" s="1" t="s">
        <v>5227</v>
      </c>
      <c r="CX335" s="1" t="s">
        <v>5226</v>
      </c>
      <c r="CZ335" s="1" t="s">
        <v>5168</v>
      </c>
    </row>
    <row r="336" spans="1:104" x14ac:dyDescent="0.2">
      <c r="A336" s="1">
        <f t="shared" si="27"/>
        <v>1044545</v>
      </c>
      <c r="C336" s="1" t="str">
        <f t="shared" si="28"/>
        <v>RD</v>
      </c>
      <c r="D336" s="2" t="str">
        <f t="shared" si="29"/>
        <v>RD</v>
      </c>
      <c r="F336" s="1" t="str">
        <f>IF(_xlfn.SINGLE('~10 Other Crossings'!TypeCL)="WC","",_xlfn.CONCAT(UPPER(_xlfn.SINGLE(Description)),IF(ISBLANK(_xlfn.SINGLE(CrossingIdentifierDescription)),""," ["&amp;_xlfn.SINGLE(CrossingIdentifierDescription)&amp;"]")," (",_xlfn.SINGLE(PXID),")"))</f>
        <v>ACCESS ROAD (T5087.0)</v>
      </c>
      <c r="G3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36" s="1" t="s">
        <v>5225</v>
      </c>
      <c r="N336" s="1" t="s">
        <v>5224</v>
      </c>
      <c r="O336" s="1" t="s">
        <v>3028</v>
      </c>
      <c r="P336" s="1" t="s">
        <v>5223</v>
      </c>
      <c r="Q336" s="1" t="s">
        <v>5222</v>
      </c>
      <c r="R336" s="1" t="s">
        <v>3024</v>
      </c>
      <c r="S336" s="1" t="s">
        <v>3024</v>
      </c>
      <c r="T336" s="1" t="s">
        <v>5172</v>
      </c>
      <c r="U336" s="1" t="s">
        <v>3045</v>
      </c>
      <c r="V336" s="1" t="s">
        <v>5197</v>
      </c>
      <c r="W336" s="1" t="s">
        <v>3181</v>
      </c>
      <c r="Y336" s="1">
        <v>44313.800092592595</v>
      </c>
      <c r="Z336" s="1">
        <v>44645</v>
      </c>
      <c r="AA336" s="1">
        <v>401768</v>
      </c>
      <c r="AB336" s="1">
        <v>44648.866087962961</v>
      </c>
      <c r="AC336" s="1" t="s">
        <v>5221</v>
      </c>
      <c r="AD336" s="1" t="s">
        <v>3046</v>
      </c>
      <c r="AE336" s="1">
        <v>5087</v>
      </c>
      <c r="AF336" s="1">
        <v>0</v>
      </c>
      <c r="AI336" s="1" t="s">
        <v>3016</v>
      </c>
      <c r="AK336" s="1" t="s">
        <v>3044</v>
      </c>
      <c r="AL336" s="1" t="s">
        <v>3014</v>
      </c>
      <c r="AM336" s="1" t="s">
        <v>737</v>
      </c>
      <c r="AT336" s="1" t="s">
        <v>1022</v>
      </c>
      <c r="AX336" s="1" t="s">
        <v>5220</v>
      </c>
      <c r="AY336" s="1" t="s">
        <v>3000</v>
      </c>
      <c r="AZ336" s="1" t="s">
        <v>4282</v>
      </c>
      <c r="BA336" s="1">
        <v>611577.84401819995</v>
      </c>
      <c r="BB336" s="1">
        <v>5469312.4419916896</v>
      </c>
      <c r="BC336" s="1">
        <v>10</v>
      </c>
      <c r="BN336" s="1" t="s">
        <v>3009</v>
      </c>
      <c r="BO336" s="1" t="s">
        <v>4849</v>
      </c>
      <c r="BP336" s="1" t="s">
        <v>4848</v>
      </c>
      <c r="BQ336" s="1" t="s">
        <v>5206</v>
      </c>
      <c r="BR336" s="1" t="s">
        <v>1621</v>
      </c>
      <c r="BS336" s="1" t="s">
        <v>5219</v>
      </c>
      <c r="BT336" s="1" t="s">
        <v>5218</v>
      </c>
      <c r="BV336" s="1" t="s">
        <v>3002</v>
      </c>
      <c r="BW336" s="1" t="s">
        <v>3007</v>
      </c>
      <c r="BX336" s="1" t="s">
        <v>3043</v>
      </c>
      <c r="BY336" s="1" t="s">
        <v>3000</v>
      </c>
      <c r="CB336" s="1" t="s">
        <v>3042</v>
      </c>
      <c r="CC336" s="1" t="s">
        <v>3041</v>
      </c>
      <c r="CD336" s="1" t="s">
        <v>3040</v>
      </c>
      <c r="CO336" s="1" t="s">
        <v>3070</v>
      </c>
      <c r="CP336" s="1" t="s">
        <v>5217</v>
      </c>
      <c r="CZ336" s="1" t="s">
        <v>5162</v>
      </c>
    </row>
    <row r="337" spans="1:104" x14ac:dyDescent="0.2">
      <c r="A337" s="1">
        <f t="shared" si="27"/>
        <v>1044789</v>
      </c>
      <c r="C337" s="1" t="str">
        <f t="shared" si="28"/>
        <v>RD</v>
      </c>
      <c r="D337" s="2" t="str">
        <f t="shared" si="29"/>
        <v>RD</v>
      </c>
      <c r="F337" s="1" t="str">
        <f>IF(_xlfn.SINGLE('~10 Other Crossings'!TypeCL)="WC","",_xlfn.CONCAT(UPPER(_xlfn.SINGLE(Description)),IF(ISBLANK(_xlfn.SINGLE(CrossingIdentifierDescription)),""," ["&amp;_xlfn.SINGLE(CrossingIdentifierDescription)&amp;"]")," (",_xlfn.SINGLE(PXID),")"))</f>
        <v>ACCESS ROAD (T5090.0)</v>
      </c>
      <c r="G3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01-13283-M002-XW0330001</v>
      </c>
      <c r="M337" s="1" t="s">
        <v>5216</v>
      </c>
      <c r="N337" s="1" t="s">
        <v>5215</v>
      </c>
      <c r="O337" s="1" t="s">
        <v>3028</v>
      </c>
      <c r="P337" s="1" t="s">
        <v>5199</v>
      </c>
      <c r="Q337" s="1" t="s">
        <v>5198</v>
      </c>
      <c r="R337" s="1" t="s">
        <v>3024</v>
      </c>
      <c r="S337" s="1" t="s">
        <v>3024</v>
      </c>
      <c r="T337" s="1" t="s">
        <v>5172</v>
      </c>
      <c r="U337" s="1" t="s">
        <v>3045</v>
      </c>
      <c r="V337" s="1" t="s">
        <v>5197</v>
      </c>
      <c r="W337" s="1" t="s">
        <v>3020</v>
      </c>
      <c r="Y337" s="1">
        <v>44313.800092592595</v>
      </c>
      <c r="Z337" s="1">
        <v>44645</v>
      </c>
      <c r="AA337" s="1">
        <v>401768</v>
      </c>
      <c r="AB337" s="1">
        <v>44648.866087962961</v>
      </c>
      <c r="AC337" s="1" t="s">
        <v>5214</v>
      </c>
      <c r="AD337" s="1" t="s">
        <v>3046</v>
      </c>
      <c r="AE337" s="1">
        <v>5090</v>
      </c>
      <c r="AF337" s="1">
        <v>0</v>
      </c>
      <c r="AI337" s="1" t="s">
        <v>3274</v>
      </c>
      <c r="AK337" s="1" t="s">
        <v>3044</v>
      </c>
      <c r="AL337" s="1" t="s">
        <v>3014</v>
      </c>
      <c r="AM337" s="1" t="s">
        <v>737</v>
      </c>
      <c r="AT337" s="1" t="s">
        <v>1022</v>
      </c>
      <c r="AX337" s="1" t="s">
        <v>5213</v>
      </c>
      <c r="AY337" s="1" t="s">
        <v>3088</v>
      </c>
      <c r="AZ337" s="1" t="s">
        <v>4282</v>
      </c>
      <c r="BA337" s="1">
        <v>611333.83369822998</v>
      </c>
      <c r="BB337" s="1">
        <v>5469306.3036023201</v>
      </c>
      <c r="BC337" s="1">
        <v>10</v>
      </c>
      <c r="BN337" s="1" t="s">
        <v>3009</v>
      </c>
      <c r="BO337" s="1" t="s">
        <v>4849</v>
      </c>
      <c r="BP337" s="1" t="s">
        <v>4848</v>
      </c>
      <c r="BQ337" s="1" t="s">
        <v>5206</v>
      </c>
      <c r="BR337" s="1" t="s">
        <v>1621</v>
      </c>
      <c r="BS337" s="1" t="s">
        <v>5205</v>
      </c>
      <c r="BT337" s="1" t="s">
        <v>5204</v>
      </c>
      <c r="BV337" s="1" t="s">
        <v>3002</v>
      </c>
      <c r="BY337" s="1" t="s">
        <v>3000</v>
      </c>
      <c r="CB337" s="1" t="s">
        <v>5194</v>
      </c>
      <c r="CD337" s="1" t="s">
        <v>3082</v>
      </c>
      <c r="CO337" s="1" t="s">
        <v>2996</v>
      </c>
      <c r="CP337" s="1" t="s">
        <v>5212</v>
      </c>
      <c r="CX337" s="1" t="s">
        <v>5211</v>
      </c>
      <c r="CZ337" s="1" t="s">
        <v>5153</v>
      </c>
    </row>
    <row r="338" spans="1:104" x14ac:dyDescent="0.2">
      <c r="A338" s="1">
        <f t="shared" si="27"/>
        <v>1044808</v>
      </c>
      <c r="C338" s="1" t="str">
        <f t="shared" si="28"/>
        <v>RD</v>
      </c>
      <c r="D338" s="2" t="str">
        <f t="shared" si="29"/>
        <v>RD</v>
      </c>
      <c r="F338" s="1" t="str">
        <f>IF(_xlfn.SINGLE('~10 Other Crossings'!TypeCL)="WC","",_xlfn.CONCAT(UPPER(_xlfn.SINGLE(Description)),IF(ISBLANK(_xlfn.SINGLE(CrossingIdentifierDescription)),""," ["&amp;_xlfn.SINGLE(CrossingIdentifierDescription)&amp;"]")," (",_xlfn.SINGLE(PXID),")"))</f>
        <v>ACCESS ROAD (T5232.0)</v>
      </c>
      <c r="G3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01-13283-M002-XW0330001</v>
      </c>
      <c r="M338" s="1" t="s">
        <v>5210</v>
      </c>
      <c r="N338" s="1" t="s">
        <v>5209</v>
      </c>
      <c r="O338" s="1" t="s">
        <v>3028</v>
      </c>
      <c r="R338" s="1" t="s">
        <v>3024</v>
      </c>
      <c r="S338" s="1" t="s">
        <v>3024</v>
      </c>
      <c r="T338" s="1" t="s">
        <v>5172</v>
      </c>
      <c r="U338" s="1" t="s">
        <v>5197</v>
      </c>
      <c r="V338" s="1" t="s">
        <v>5197</v>
      </c>
      <c r="W338" s="1" t="s">
        <v>5208</v>
      </c>
      <c r="Y338" s="1">
        <v>44312.739814814813</v>
      </c>
      <c r="Z338" s="1">
        <v>44645</v>
      </c>
      <c r="AA338" s="1">
        <v>401768</v>
      </c>
      <c r="AB338" s="1">
        <v>44648.866087962961</v>
      </c>
      <c r="AC338" s="1" t="s">
        <v>5207</v>
      </c>
      <c r="AD338" s="1" t="s">
        <v>3046</v>
      </c>
      <c r="AE338" s="1">
        <v>5232</v>
      </c>
      <c r="AF338" s="1">
        <v>0</v>
      </c>
      <c r="AI338" s="1" t="s">
        <v>3274</v>
      </c>
      <c r="AK338" s="1" t="s">
        <v>3044</v>
      </c>
      <c r="AL338" s="1" t="s">
        <v>3014</v>
      </c>
      <c r="AM338" s="1" t="s">
        <v>737</v>
      </c>
      <c r="AT338" s="1" t="s">
        <v>1022</v>
      </c>
      <c r="AY338" s="1" t="s">
        <v>3088</v>
      </c>
      <c r="AZ338" s="1" t="s">
        <v>4282</v>
      </c>
      <c r="BA338" s="1">
        <v>611315.55002920004</v>
      </c>
      <c r="BB338" s="1">
        <v>5469306.0200467203</v>
      </c>
      <c r="BC338" s="1">
        <v>10</v>
      </c>
      <c r="BN338" s="1" t="s">
        <v>3009</v>
      </c>
      <c r="BO338" s="1" t="s">
        <v>4849</v>
      </c>
      <c r="BP338" s="1" t="s">
        <v>4848</v>
      </c>
      <c r="BQ338" s="1" t="s">
        <v>5206</v>
      </c>
      <c r="BR338" s="1" t="s">
        <v>1621</v>
      </c>
      <c r="BS338" s="1" t="s">
        <v>5205</v>
      </c>
      <c r="BT338" s="1" t="s">
        <v>5204</v>
      </c>
      <c r="BV338" s="1" t="s">
        <v>3002</v>
      </c>
      <c r="CB338" s="1" t="s">
        <v>5194</v>
      </c>
      <c r="CD338" s="1" t="s">
        <v>3082</v>
      </c>
      <c r="CO338" s="1" t="s">
        <v>2996</v>
      </c>
      <c r="CP338" s="1" t="s">
        <v>5203</v>
      </c>
      <c r="CX338" s="1" t="s">
        <v>5202</v>
      </c>
      <c r="CZ338" s="1" t="s">
        <v>5144</v>
      </c>
    </row>
    <row r="339" spans="1:104" x14ac:dyDescent="0.2">
      <c r="A339" s="1">
        <f t="shared" si="27"/>
        <v>1044894</v>
      </c>
      <c r="C339" s="1" t="str">
        <f t="shared" si="28"/>
        <v>RD</v>
      </c>
      <c r="D339" s="2" t="str">
        <f t="shared" si="29"/>
        <v>RD</v>
      </c>
      <c r="F339" s="1" t="str">
        <f>IF(_xlfn.SINGLE('~10 Other Crossings'!TypeCL)="WC","",_xlfn.CONCAT(UPPER(_xlfn.SINGLE(Description)),IF(ISBLANK(_xlfn.SINGLE(CrossingIdentifierDescription)),""," ["&amp;_xlfn.SINGLE(CrossingIdentifierDescription)&amp;"]")," (",_xlfn.SINGLE(PXID),")"))</f>
        <v>ACCESS ROAD (T5091.0)</v>
      </c>
      <c r="G3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01-13283-M002-XW0330001</v>
      </c>
      <c r="M339" s="1" t="s">
        <v>5201</v>
      </c>
      <c r="N339" s="1" t="s">
        <v>5200</v>
      </c>
      <c r="O339" s="1" t="s">
        <v>3028</v>
      </c>
      <c r="P339" s="1" t="s">
        <v>5199</v>
      </c>
      <c r="Q339" s="1" t="s">
        <v>5198</v>
      </c>
      <c r="R339" s="1" t="s">
        <v>3024</v>
      </c>
      <c r="S339" s="1" t="s">
        <v>3024</v>
      </c>
      <c r="T339" s="1" t="s">
        <v>5172</v>
      </c>
      <c r="U339" s="1" t="s">
        <v>3045</v>
      </c>
      <c r="V339" s="1" t="s">
        <v>5197</v>
      </c>
      <c r="W339" s="1" t="s">
        <v>3020</v>
      </c>
      <c r="Y339" s="1">
        <v>44313.800092592595</v>
      </c>
      <c r="Z339" s="1">
        <v>44645</v>
      </c>
      <c r="AA339" s="1">
        <v>401768</v>
      </c>
      <c r="AB339" s="1">
        <v>44648.866087962961</v>
      </c>
      <c r="AC339" s="1" t="s">
        <v>5196</v>
      </c>
      <c r="AD339" s="1" t="s">
        <v>3046</v>
      </c>
      <c r="AE339" s="1">
        <v>5091</v>
      </c>
      <c r="AF339" s="1">
        <v>0</v>
      </c>
      <c r="AI339" s="1" t="s">
        <v>3274</v>
      </c>
      <c r="AK339" s="1" t="s">
        <v>3044</v>
      </c>
      <c r="AL339" s="1" t="s">
        <v>3014</v>
      </c>
      <c r="AM339" s="1" t="s">
        <v>737</v>
      </c>
      <c r="AT339" s="1" t="s">
        <v>1022</v>
      </c>
      <c r="AX339" s="1" t="s">
        <v>5195</v>
      </c>
      <c r="AY339" s="1" t="s">
        <v>3088</v>
      </c>
      <c r="AZ339" s="1" t="s">
        <v>4282</v>
      </c>
      <c r="BA339" s="1">
        <v>611229.14530891005</v>
      </c>
      <c r="BB339" s="1">
        <v>5469304.9002291001</v>
      </c>
      <c r="BC339" s="1">
        <v>10</v>
      </c>
      <c r="BN339" s="1" t="s">
        <v>3009</v>
      </c>
      <c r="BO339" s="1" t="s">
        <v>4849</v>
      </c>
      <c r="BP339" s="1" t="s">
        <v>4848</v>
      </c>
      <c r="BQ339" s="1" t="s">
        <v>3170</v>
      </c>
      <c r="BR339" s="1" t="s">
        <v>3086</v>
      </c>
      <c r="BV339" s="1" t="s">
        <v>3002</v>
      </c>
      <c r="BY339" s="1" t="s">
        <v>3000</v>
      </c>
      <c r="CB339" s="1" t="s">
        <v>5194</v>
      </c>
      <c r="CD339" s="1" t="s">
        <v>3082</v>
      </c>
      <c r="CO339" s="1" t="s">
        <v>2996</v>
      </c>
      <c r="CP339" s="1" t="s">
        <v>5193</v>
      </c>
      <c r="CX339" s="1" t="s">
        <v>5192</v>
      </c>
      <c r="CZ339" s="1" t="s">
        <v>5132</v>
      </c>
    </row>
    <row r="340" spans="1:104" x14ac:dyDescent="0.2">
      <c r="A340" s="1">
        <f t="shared" si="27"/>
        <v>1044958</v>
      </c>
      <c r="C340" s="1" t="str">
        <f t="shared" si="28"/>
        <v>RD</v>
      </c>
      <c r="D340" s="2" t="str">
        <f t="shared" si="29"/>
        <v>RD</v>
      </c>
      <c r="F340" s="1" t="str">
        <f>IF(_xlfn.SINGLE('~10 Other Crossings'!TypeCL)="WC","",_xlfn.CONCAT(UPPER(_xlfn.SINGLE(Description)),IF(ISBLANK(_xlfn.SINGLE(CrossingIdentifierDescription)),""," ["&amp;_xlfn.SINGLE(CrossingIdentifierDescription)&amp;"]")," (",_xlfn.SINGLE(PXID),")"))</f>
        <v>ROAD (T5233.0)</v>
      </c>
      <c r="G3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40" s="1" t="s">
        <v>5191</v>
      </c>
      <c r="N340" s="1" t="s">
        <v>5190</v>
      </c>
      <c r="O340" s="1" t="s">
        <v>3028</v>
      </c>
      <c r="R340" s="1" t="s">
        <v>3024</v>
      </c>
      <c r="S340" s="1" t="s">
        <v>3024</v>
      </c>
      <c r="T340" s="1" t="s">
        <v>5172</v>
      </c>
      <c r="U340" s="1" t="s">
        <v>3045</v>
      </c>
      <c r="V340" s="1" t="s">
        <v>3045</v>
      </c>
      <c r="W340" s="1" t="s">
        <v>3315</v>
      </c>
      <c r="Y340" s="1">
        <v>44312.739814814813</v>
      </c>
      <c r="Z340" s="1">
        <v>44645</v>
      </c>
      <c r="AA340" s="1">
        <v>401768</v>
      </c>
      <c r="AB340" s="1">
        <v>44648.866087962961</v>
      </c>
      <c r="AC340" s="1" t="s">
        <v>5189</v>
      </c>
      <c r="AD340" s="1" t="s">
        <v>3046</v>
      </c>
      <c r="AE340" s="1">
        <v>5233</v>
      </c>
      <c r="AF340" s="1">
        <v>0</v>
      </c>
      <c r="AI340" s="1" t="s">
        <v>3016</v>
      </c>
      <c r="AK340" s="1" t="s">
        <v>3044</v>
      </c>
      <c r="AL340" s="1" t="s">
        <v>3014</v>
      </c>
      <c r="AM340" s="1" t="s">
        <v>737</v>
      </c>
      <c r="AT340" s="1" t="s">
        <v>1022</v>
      </c>
      <c r="AY340" s="1" t="s">
        <v>3000</v>
      </c>
      <c r="AZ340" s="1" t="s">
        <v>4282</v>
      </c>
      <c r="BA340" s="1">
        <v>611171.19997972006</v>
      </c>
      <c r="BB340" s="1">
        <v>5469283.61996991</v>
      </c>
      <c r="BC340" s="1">
        <v>10</v>
      </c>
      <c r="BN340" s="1" t="s">
        <v>3009</v>
      </c>
      <c r="BO340" s="1" t="s">
        <v>4849</v>
      </c>
      <c r="BP340" s="1" t="s">
        <v>4848</v>
      </c>
      <c r="BQ340" s="1" t="s">
        <v>3170</v>
      </c>
      <c r="BR340" s="1" t="s">
        <v>3086</v>
      </c>
      <c r="BS340" s="1" t="s">
        <v>5188</v>
      </c>
      <c r="BT340" s="1" t="s">
        <v>5187</v>
      </c>
      <c r="BV340" s="1" t="s">
        <v>3002</v>
      </c>
      <c r="BW340" s="1" t="s">
        <v>3007</v>
      </c>
      <c r="BX340" s="1" t="s">
        <v>3311</v>
      </c>
      <c r="BY340" s="1" t="s">
        <v>3000</v>
      </c>
      <c r="CB340" s="1" t="s">
        <v>3042</v>
      </c>
      <c r="CC340" s="1" t="s">
        <v>3041</v>
      </c>
      <c r="CD340" s="1" t="s">
        <v>3040</v>
      </c>
      <c r="CO340" s="1" t="s">
        <v>3122</v>
      </c>
      <c r="CP340" s="1" t="s">
        <v>5186</v>
      </c>
      <c r="CZ340" s="1" t="s">
        <v>2240</v>
      </c>
    </row>
    <row r="341" spans="1:104" x14ac:dyDescent="0.2">
      <c r="A341" s="1">
        <f t="shared" si="27"/>
        <v>1045013</v>
      </c>
      <c r="C341" s="1" t="str">
        <f t="shared" si="28"/>
        <v>RD</v>
      </c>
      <c r="D341" s="2" t="str">
        <f t="shared" si="29"/>
        <v>RD</v>
      </c>
      <c r="F341" s="1" t="str">
        <f>IF(_xlfn.SINGLE('~10 Other Crossings'!TypeCL)="WC","",_xlfn.CONCAT(UPPER(_xlfn.SINGLE(Description)),IF(ISBLANK(_xlfn.SINGLE(CrossingIdentifierDescription)),""," ["&amp;_xlfn.SINGLE(CrossingIdentifierDescription)&amp;"]")," (",_xlfn.SINGLE(PXID),")"))</f>
        <v>ELDER RD (T4965.0)</v>
      </c>
      <c r="G3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01-13283-M002-XH0329501</v>
      </c>
      <c r="M341" s="1" t="s">
        <v>5185</v>
      </c>
      <c r="N341" s="1" t="s">
        <v>5184</v>
      </c>
      <c r="O341" s="1" t="s">
        <v>3028</v>
      </c>
      <c r="P341" s="1" t="s">
        <v>5183</v>
      </c>
      <c r="Q341" s="1" t="s">
        <v>5182</v>
      </c>
      <c r="R341" s="1" t="s">
        <v>3025</v>
      </c>
      <c r="S341" s="1" t="s">
        <v>3024</v>
      </c>
      <c r="T341" s="1" t="s">
        <v>5172</v>
      </c>
      <c r="U341" s="1" t="s">
        <v>3045</v>
      </c>
      <c r="V341" s="1" t="s">
        <v>5181</v>
      </c>
      <c r="W341" s="1" t="s">
        <v>3127</v>
      </c>
      <c r="Y341" s="1">
        <v>44313.800092592595</v>
      </c>
      <c r="Z341" s="1">
        <v>44645</v>
      </c>
      <c r="AA341" s="1">
        <v>401768</v>
      </c>
      <c r="AB341" s="1">
        <v>44648.866087962961</v>
      </c>
      <c r="AC341" s="1" t="s">
        <v>5180</v>
      </c>
      <c r="AD341" s="1" t="s">
        <v>3046</v>
      </c>
      <c r="AE341" s="1">
        <v>4965</v>
      </c>
      <c r="AF341" s="1">
        <v>0</v>
      </c>
      <c r="AH341" s="1" t="s">
        <v>3091</v>
      </c>
      <c r="AI341" s="1" t="s">
        <v>3016</v>
      </c>
      <c r="AJ341" s="1" t="s">
        <v>3091</v>
      </c>
      <c r="AK341" s="1" t="s">
        <v>3044</v>
      </c>
      <c r="AL341" s="1" t="s">
        <v>3014</v>
      </c>
      <c r="AM341" s="1" t="s">
        <v>737</v>
      </c>
      <c r="AS341" s="1" t="s">
        <v>3011</v>
      </c>
      <c r="AY341" s="1" t="s">
        <v>3088</v>
      </c>
      <c r="AZ341" s="1" t="s">
        <v>4282</v>
      </c>
      <c r="BA341" s="1">
        <v>611124.66781379003</v>
      </c>
      <c r="BB341" s="1">
        <v>5469253.7377352603</v>
      </c>
      <c r="BC341" s="1">
        <v>10</v>
      </c>
      <c r="BN341" s="1" t="s">
        <v>3009</v>
      </c>
      <c r="BO341" s="1" t="s">
        <v>4849</v>
      </c>
      <c r="BP341" s="1" t="s">
        <v>4848</v>
      </c>
      <c r="BQ341" s="1" t="s">
        <v>3170</v>
      </c>
      <c r="BR341" s="1" t="s">
        <v>3086</v>
      </c>
      <c r="BV341" s="1" t="s">
        <v>3002</v>
      </c>
      <c r="BX341" s="1" t="s">
        <v>5179</v>
      </c>
      <c r="BY341" s="1" t="s">
        <v>3088</v>
      </c>
      <c r="CB341" s="1" t="s">
        <v>5178</v>
      </c>
      <c r="CC341" s="1" t="s">
        <v>963</v>
      </c>
      <c r="CD341" s="1" t="s">
        <v>3258</v>
      </c>
      <c r="CO341" s="1" t="s">
        <v>3122</v>
      </c>
      <c r="CP341" s="1" t="s">
        <v>5177</v>
      </c>
      <c r="CZ341" s="1" t="s">
        <v>5129</v>
      </c>
    </row>
    <row r="342" spans="1:104" x14ac:dyDescent="0.2">
      <c r="A342" s="1">
        <f t="shared" si="27"/>
        <v>1045043</v>
      </c>
      <c r="C342" s="1" t="str">
        <f t="shared" si="28"/>
        <v>RD</v>
      </c>
      <c r="D342" s="2" t="str">
        <f t="shared" si="29"/>
        <v>RD</v>
      </c>
      <c r="F342" s="1" t="str">
        <f>IF(_xlfn.SINGLE('~10 Other Crossings'!TypeCL)="WC","",_xlfn.CONCAT(UPPER(_xlfn.SINGLE(Description)),IF(ISBLANK(_xlfn.SINGLE(CrossingIdentifierDescription)),""," ["&amp;_xlfn.SINGLE(CrossingIdentifierDescription)&amp;"]")," (",_xlfn.SINGLE(PXID),")"))</f>
        <v>ROAD (T5095.0)</v>
      </c>
      <c r="G3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42" s="1" t="s">
        <v>5176</v>
      </c>
      <c r="N342" s="1" t="s">
        <v>5175</v>
      </c>
      <c r="O342" s="1" t="s">
        <v>3028</v>
      </c>
      <c r="P342" s="1" t="s">
        <v>5174</v>
      </c>
      <c r="Q342" s="1" t="s">
        <v>5173</v>
      </c>
      <c r="R342" s="1" t="s">
        <v>3024</v>
      </c>
      <c r="S342" s="1" t="s">
        <v>3024</v>
      </c>
      <c r="T342" s="1" t="s">
        <v>5172</v>
      </c>
      <c r="U342" s="1" t="s">
        <v>3045</v>
      </c>
      <c r="V342" s="1" t="s">
        <v>3045</v>
      </c>
      <c r="W342" s="1" t="s">
        <v>3315</v>
      </c>
      <c r="Y342" s="1">
        <v>44026.829745370371</v>
      </c>
      <c r="Z342" s="1">
        <v>44645</v>
      </c>
      <c r="AA342" s="1">
        <v>401768</v>
      </c>
      <c r="AB342" s="1">
        <v>44648.866064814814</v>
      </c>
      <c r="AC342" s="1" t="s">
        <v>5171</v>
      </c>
      <c r="AD342" s="1" t="s">
        <v>3046</v>
      </c>
      <c r="AE342" s="1">
        <v>5095</v>
      </c>
      <c r="AF342" s="1">
        <v>0</v>
      </c>
      <c r="AI342" s="1" t="s">
        <v>3016</v>
      </c>
      <c r="AK342" s="1" t="s">
        <v>3044</v>
      </c>
      <c r="AL342" s="1" t="s">
        <v>3014</v>
      </c>
      <c r="AM342" s="1" t="s">
        <v>737</v>
      </c>
      <c r="AT342" s="1" t="s">
        <v>1022</v>
      </c>
      <c r="AX342" s="1" t="s">
        <v>5170</v>
      </c>
      <c r="AY342" s="1" t="s">
        <v>3000</v>
      </c>
      <c r="AZ342" s="1" t="s">
        <v>4282</v>
      </c>
      <c r="BA342" s="1">
        <v>611100.07250020001</v>
      </c>
      <c r="BB342" s="1">
        <v>5469237.9402955901</v>
      </c>
      <c r="BC342" s="1">
        <v>10</v>
      </c>
      <c r="BN342" s="1" t="s">
        <v>3009</v>
      </c>
      <c r="BO342" s="1" t="s">
        <v>4849</v>
      </c>
      <c r="BP342" s="1" t="s">
        <v>4848</v>
      </c>
      <c r="BQ342" s="1" t="s">
        <v>3170</v>
      </c>
      <c r="BR342" s="1" t="s">
        <v>3086</v>
      </c>
      <c r="BS342" s="1" t="s">
        <v>5165</v>
      </c>
      <c r="BT342" s="1" t="s">
        <v>5164</v>
      </c>
      <c r="BV342" s="1" t="s">
        <v>3002</v>
      </c>
      <c r="BW342" s="1" t="s">
        <v>3007</v>
      </c>
      <c r="BX342" s="1" t="s">
        <v>3043</v>
      </c>
      <c r="BY342" s="1" t="s">
        <v>3000</v>
      </c>
      <c r="CB342" s="1" t="s">
        <v>3042</v>
      </c>
      <c r="CC342" s="1" t="s">
        <v>3041</v>
      </c>
      <c r="CD342" s="1" t="s">
        <v>3040</v>
      </c>
      <c r="CO342" s="1" t="s">
        <v>3122</v>
      </c>
      <c r="CP342" s="1" t="s">
        <v>5169</v>
      </c>
      <c r="CZ342" s="1" t="s">
        <v>5120</v>
      </c>
    </row>
    <row r="343" spans="1:104" x14ac:dyDescent="0.2">
      <c r="A343" s="1">
        <f t="shared" si="27"/>
        <v>1045175.64</v>
      </c>
      <c r="C343" s="1" t="str">
        <f t="shared" si="28"/>
        <v>RD</v>
      </c>
      <c r="D343" s="2" t="str">
        <f t="shared" si="29"/>
        <v>RD</v>
      </c>
      <c r="F343" s="1" t="str">
        <f>IF(_xlfn.SINGLE('~10 Other Crossings'!TypeCL)="WC","",_xlfn.CONCAT(UPPER(_xlfn.SINGLE(Description)),IF(ISBLANK(_xlfn.SINGLE(CrossingIdentifierDescription)),""," ["&amp;_xlfn.SINGLE(CrossingIdentifierDescription)&amp;"]")," (",_xlfn.SINGLE(PXID),")"))</f>
        <v>ROAD (T5096.0)</v>
      </c>
      <c r="G3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43" s="1" t="s">
        <v>5168</v>
      </c>
      <c r="N343" s="1">
        <v>1045175.64</v>
      </c>
      <c r="O343" s="1" t="s">
        <v>3028</v>
      </c>
      <c r="P343" s="1" t="s">
        <v>3389</v>
      </c>
      <c r="Q343" s="1" t="s">
        <v>3388</v>
      </c>
      <c r="R343" s="1" t="s">
        <v>3024</v>
      </c>
      <c r="S343" s="1" t="s">
        <v>3024</v>
      </c>
      <c r="T343" s="1" t="s">
        <v>3098</v>
      </c>
      <c r="U343" s="1" t="s">
        <v>3045</v>
      </c>
      <c r="V343" s="1" t="s">
        <v>3045</v>
      </c>
      <c r="W343" s="1" t="s">
        <v>3315</v>
      </c>
      <c r="Y343" s="1">
        <v>44026.829745370371</v>
      </c>
      <c r="Z343" s="1">
        <v>44645</v>
      </c>
      <c r="AA343" s="1">
        <v>401768</v>
      </c>
      <c r="AB343" s="1">
        <v>44648.866064814814</v>
      </c>
      <c r="AC343" s="1" t="s">
        <v>5167</v>
      </c>
      <c r="AD343" s="1" t="s">
        <v>3046</v>
      </c>
      <c r="AE343" s="1">
        <v>5096</v>
      </c>
      <c r="AF343" s="1">
        <v>0</v>
      </c>
      <c r="AI343" s="1" t="s">
        <v>3016</v>
      </c>
      <c r="AK343" s="1" t="s">
        <v>3044</v>
      </c>
      <c r="AL343" s="1" t="s">
        <v>3014</v>
      </c>
      <c r="AM343" s="1" t="s">
        <v>737</v>
      </c>
      <c r="AT343" s="1" t="s">
        <v>1022</v>
      </c>
      <c r="AX343" s="1" t="s">
        <v>5166</v>
      </c>
      <c r="AY343" s="1" t="s">
        <v>3000</v>
      </c>
      <c r="AZ343" s="1" t="s">
        <v>4282</v>
      </c>
      <c r="BA343" s="1">
        <v>610971.304</v>
      </c>
      <c r="BB343" s="1">
        <v>5469219.8830000004</v>
      </c>
      <c r="BC343" s="1">
        <v>10</v>
      </c>
      <c r="BN343" s="1" t="s">
        <v>3009</v>
      </c>
      <c r="BO343" s="1" t="s">
        <v>4849</v>
      </c>
      <c r="BP343" s="1" t="s">
        <v>4848</v>
      </c>
      <c r="BQ343" s="1" t="s">
        <v>3170</v>
      </c>
      <c r="BR343" s="1" t="s">
        <v>1621</v>
      </c>
      <c r="BS343" s="1" t="s">
        <v>5165</v>
      </c>
      <c r="BT343" s="1" t="s">
        <v>5164</v>
      </c>
      <c r="BV343" s="1" t="s">
        <v>3002</v>
      </c>
      <c r="BW343" s="1" t="s">
        <v>3007</v>
      </c>
      <c r="BX343" s="1" t="s">
        <v>3043</v>
      </c>
      <c r="BY343" s="1" t="s">
        <v>3000</v>
      </c>
      <c r="CB343" s="1" t="s">
        <v>3042</v>
      </c>
      <c r="CC343" s="1" t="s">
        <v>3041</v>
      </c>
      <c r="CD343" s="1" t="s">
        <v>3040</v>
      </c>
      <c r="CO343" s="1" t="s">
        <v>3122</v>
      </c>
      <c r="CP343" s="1" t="s">
        <v>5163</v>
      </c>
      <c r="CZ343" s="1" t="s">
        <v>5112</v>
      </c>
    </row>
    <row r="344" spans="1:104" x14ac:dyDescent="0.2">
      <c r="A344" s="1">
        <f t="shared" si="27"/>
        <v>1045327.28</v>
      </c>
      <c r="C344" s="1" t="str">
        <f t="shared" si="28"/>
        <v>RD</v>
      </c>
      <c r="D344" s="2" t="str">
        <f t="shared" si="29"/>
        <v>RD</v>
      </c>
      <c r="F344" s="1" t="str">
        <f>IF(_xlfn.SINGLE('~10 Other Crossings'!TypeCL)="WC","",_xlfn.CONCAT(UPPER(_xlfn.SINGLE(Description)),IF(ISBLANK(_xlfn.SINGLE(CrossingIdentifierDescription)),""," ["&amp;_xlfn.SINGLE(CrossingIdentifierDescription)&amp;"]")," (",_xlfn.SINGLE(PXID),")"))</f>
        <v>UNDEVELOPED ROAD - MOTI PLAN KAP81162  [ROAD] (T4707.0)</v>
      </c>
      <c r="G3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01-13283-M002-XH0329901</v>
      </c>
      <c r="M344" s="1" t="s">
        <v>5162</v>
      </c>
      <c r="N344" s="1">
        <v>1045327.28</v>
      </c>
      <c r="O344" s="1" t="s">
        <v>3028</v>
      </c>
      <c r="P344" s="1" t="s">
        <v>5161</v>
      </c>
      <c r="Q344" s="1" t="s">
        <v>5160</v>
      </c>
      <c r="R344" s="1" t="s">
        <v>3025</v>
      </c>
      <c r="S344" s="1" t="s">
        <v>3024</v>
      </c>
      <c r="T344" s="1" t="s">
        <v>3098</v>
      </c>
      <c r="U344" s="1" t="s">
        <v>3045</v>
      </c>
      <c r="V344" s="1" t="s">
        <v>5159</v>
      </c>
      <c r="W344" s="1" t="s">
        <v>3127</v>
      </c>
      <c r="Y344" s="1">
        <v>42753.866331018522</v>
      </c>
      <c r="Z344" s="1">
        <v>44645</v>
      </c>
      <c r="AA344" s="1">
        <v>401768</v>
      </c>
      <c r="AB344" s="1">
        <v>44648.866030092591</v>
      </c>
      <c r="AC344" s="1" t="s">
        <v>5158</v>
      </c>
      <c r="AD344" s="1" t="s">
        <v>3046</v>
      </c>
      <c r="AE344" s="1">
        <v>4707</v>
      </c>
      <c r="AF344" s="1">
        <v>0</v>
      </c>
      <c r="AG344" s="1" t="s">
        <v>3045</v>
      </c>
      <c r="AH344" s="1" t="s">
        <v>3124</v>
      </c>
      <c r="AI344" s="1" t="s">
        <v>3016</v>
      </c>
      <c r="AJ344" s="1" t="s">
        <v>3091</v>
      </c>
      <c r="AK344" s="1" t="s">
        <v>3044</v>
      </c>
      <c r="AL344" s="1" t="s">
        <v>3014</v>
      </c>
      <c r="AM344" s="1" t="s">
        <v>737</v>
      </c>
      <c r="AY344" s="1" t="s">
        <v>3088</v>
      </c>
      <c r="AZ344" s="1" t="s">
        <v>4282</v>
      </c>
      <c r="BA344" s="1">
        <v>610820.55102812999</v>
      </c>
      <c r="BB344" s="1">
        <v>5469203.5470217504</v>
      </c>
      <c r="BC344" s="1">
        <v>10</v>
      </c>
      <c r="BN344" s="1" t="s">
        <v>3009</v>
      </c>
      <c r="BO344" s="1" t="s">
        <v>4849</v>
      </c>
      <c r="BP344" s="1" t="s">
        <v>4848</v>
      </c>
      <c r="BQ344" s="1" t="s">
        <v>3170</v>
      </c>
      <c r="BR344" s="1" t="s">
        <v>1621</v>
      </c>
      <c r="BV344" s="1" t="s">
        <v>3002</v>
      </c>
      <c r="BX344" s="1" t="s">
        <v>5157</v>
      </c>
      <c r="BY344" s="1" t="s">
        <v>3088</v>
      </c>
      <c r="CB344" s="1" t="s">
        <v>5147</v>
      </c>
      <c r="CC344" s="1" t="s">
        <v>5156</v>
      </c>
      <c r="CD344" s="1" t="s">
        <v>3040</v>
      </c>
      <c r="CO344" s="1" t="s">
        <v>3122</v>
      </c>
      <c r="CP344" s="1" t="s">
        <v>5155</v>
      </c>
      <c r="CW344" s="1" t="s">
        <v>5154</v>
      </c>
      <c r="CY344" s="1" t="s">
        <v>5121</v>
      </c>
      <c r="CZ344" s="1" t="s">
        <v>5106</v>
      </c>
    </row>
    <row r="345" spans="1:104" x14ac:dyDescent="0.2">
      <c r="A345" s="1">
        <f t="shared" si="27"/>
        <v>1045343.68</v>
      </c>
      <c r="C345" s="1" t="str">
        <f t="shared" si="28"/>
        <v>RD</v>
      </c>
      <c r="D345" s="2" t="str">
        <f t="shared" si="29"/>
        <v>RD</v>
      </c>
      <c r="F345" s="1" t="str">
        <f>IF(_xlfn.SINGLE('~10 Other Crossings'!TypeCL)="WC","",_xlfn.CONCAT(UPPER(_xlfn.SINGLE(Description)),IF(ISBLANK(_xlfn.SINGLE(CrossingIdentifierDescription)),""," ["&amp;_xlfn.SINGLE(CrossingIdentifierDescription)&amp;"]")," (",_xlfn.SINGLE(PXID),")"))</f>
        <v>DECOMMISSIONED YALE ROAD (T5097.0)</v>
      </c>
      <c r="G3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01-13283-M002-XH0329901</v>
      </c>
      <c r="M345" s="1" t="s">
        <v>5153</v>
      </c>
      <c r="N345" s="1">
        <v>1045343.68</v>
      </c>
      <c r="O345" s="1" t="s">
        <v>3028</v>
      </c>
      <c r="P345" s="1" t="s">
        <v>5152</v>
      </c>
      <c r="Q345" s="1" t="s">
        <v>5151</v>
      </c>
      <c r="R345" s="1" t="s">
        <v>3024</v>
      </c>
      <c r="S345" s="1" t="s">
        <v>3024</v>
      </c>
      <c r="T345" s="1" t="s">
        <v>3098</v>
      </c>
      <c r="U345" s="1" t="s">
        <v>3045</v>
      </c>
      <c r="V345" s="1" t="s">
        <v>5150</v>
      </c>
      <c r="W345" s="1" t="s">
        <v>4970</v>
      </c>
      <c r="Y345" s="1">
        <v>44026.829745370371</v>
      </c>
      <c r="Z345" s="1">
        <v>44645</v>
      </c>
      <c r="AA345" s="1">
        <v>401768</v>
      </c>
      <c r="AB345" s="1">
        <v>44648.866064814814</v>
      </c>
      <c r="AC345" s="1" t="s">
        <v>5149</v>
      </c>
      <c r="AD345" s="1" t="s">
        <v>3046</v>
      </c>
      <c r="AE345" s="1">
        <v>5097</v>
      </c>
      <c r="AF345" s="1">
        <v>0</v>
      </c>
      <c r="AI345" s="1" t="s">
        <v>3016</v>
      </c>
      <c r="AK345" s="1" t="s">
        <v>3044</v>
      </c>
      <c r="AL345" s="1" t="s">
        <v>3014</v>
      </c>
      <c r="AM345" s="1" t="s">
        <v>737</v>
      </c>
      <c r="AT345" s="1" t="s">
        <v>1022</v>
      </c>
      <c r="AX345" s="1" t="s">
        <v>5148</v>
      </c>
      <c r="AY345" s="1" t="s">
        <v>3088</v>
      </c>
      <c r="AZ345" s="1" t="s">
        <v>4282</v>
      </c>
      <c r="BA345" s="1">
        <v>610804.26100000006</v>
      </c>
      <c r="BB345" s="1">
        <v>5469201.6229999997</v>
      </c>
      <c r="BC345" s="1">
        <v>10</v>
      </c>
      <c r="BN345" s="1" t="s">
        <v>3009</v>
      </c>
      <c r="BO345" s="1" t="s">
        <v>4849</v>
      </c>
      <c r="BP345" s="1" t="s">
        <v>4848</v>
      </c>
      <c r="BQ345" s="1" t="s">
        <v>3170</v>
      </c>
      <c r="BR345" s="1" t="s">
        <v>1621</v>
      </c>
      <c r="BV345" s="1" t="s">
        <v>3002</v>
      </c>
      <c r="BY345" s="1" t="s">
        <v>3088</v>
      </c>
      <c r="CB345" s="1" t="s">
        <v>5147</v>
      </c>
      <c r="CD345" s="1" t="s">
        <v>3040</v>
      </c>
      <c r="CO345" s="1" t="s">
        <v>2996</v>
      </c>
      <c r="CP345" s="1" t="s">
        <v>5146</v>
      </c>
      <c r="CX345" s="1" t="s">
        <v>5145</v>
      </c>
      <c r="CZ345" s="1" t="s">
        <v>5099</v>
      </c>
    </row>
    <row r="346" spans="1:104" x14ac:dyDescent="0.2">
      <c r="A346" s="1">
        <f t="shared" si="27"/>
        <v>1045350.98</v>
      </c>
      <c r="C346" s="1" t="str">
        <f t="shared" si="28"/>
        <v>UC</v>
      </c>
      <c r="D346" s="2" t="str">
        <f t="shared" si="29"/>
        <v>UC</v>
      </c>
      <c r="F346" s="1" t="str">
        <f>IF(_xlfn.SINGLE('~10 Other Crossings'!TypeCL)="WC","",_xlfn.CONCAT(UPPER(_xlfn.SINGLE(Description)),IF(ISBLANK(_xlfn.SINGLE(CrossingIdentifierDescription)),""," ["&amp;_xlfn.SINGLE(CrossingIdentifierDescription)&amp;"]")," (",_xlfn.SINGLE(PXID),")"))</f>
        <v>TELUS U/G COMMUNICATIONS CABLE (U4182.1)</v>
      </c>
      <c r="G3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46" s="1" t="s">
        <v>5144</v>
      </c>
      <c r="N346" s="1">
        <v>1045350.98</v>
      </c>
      <c r="O346" s="1" t="s">
        <v>3028</v>
      </c>
      <c r="P346" s="1" t="s">
        <v>5143</v>
      </c>
      <c r="Q346" s="1" t="s">
        <v>5142</v>
      </c>
      <c r="R346" s="1" t="s">
        <v>3025</v>
      </c>
      <c r="S346" s="1" t="s">
        <v>3024</v>
      </c>
      <c r="T346" s="1" t="s">
        <v>3098</v>
      </c>
      <c r="U346" s="1" t="s">
        <v>3826</v>
      </c>
      <c r="V346" s="1" t="s">
        <v>3825</v>
      </c>
      <c r="W346" s="1" t="s">
        <v>3107</v>
      </c>
      <c r="Y346" s="1">
        <v>44544.84752314815</v>
      </c>
      <c r="Z346" s="1">
        <v>44645</v>
      </c>
      <c r="AA346" s="1">
        <v>401768</v>
      </c>
      <c r="AB346" s="1">
        <v>44648.866099537037</v>
      </c>
      <c r="AC346" s="1" t="s">
        <v>5141</v>
      </c>
      <c r="AD346" s="1" t="s">
        <v>3061</v>
      </c>
      <c r="AE346" s="1">
        <v>4182</v>
      </c>
      <c r="AF346" s="1">
        <v>1</v>
      </c>
      <c r="AI346" s="1" t="s">
        <v>3016</v>
      </c>
      <c r="AJ346" s="1" t="s">
        <v>3091</v>
      </c>
      <c r="AK346" s="1" t="s">
        <v>3015</v>
      </c>
      <c r="AL346" s="1" t="s">
        <v>3014</v>
      </c>
      <c r="AM346" s="1" t="s">
        <v>3823</v>
      </c>
      <c r="AN346" s="1" t="s">
        <v>3012</v>
      </c>
      <c r="AS346" s="1" t="s">
        <v>3011</v>
      </c>
      <c r="AT346" s="1" t="s">
        <v>3011</v>
      </c>
      <c r="AY346" s="1" t="s">
        <v>3000</v>
      </c>
      <c r="AZ346" s="1" t="s">
        <v>4282</v>
      </c>
      <c r="BA346" s="1">
        <v>610797</v>
      </c>
      <c r="BB346" s="1">
        <v>5469200.8700000001</v>
      </c>
      <c r="BC346" s="1">
        <v>10</v>
      </c>
      <c r="BG346" s="1">
        <v>42265</v>
      </c>
      <c r="BN346" s="1" t="s">
        <v>3009</v>
      </c>
      <c r="BO346" s="1" t="s">
        <v>4849</v>
      </c>
      <c r="BP346" s="1" t="s">
        <v>4848</v>
      </c>
      <c r="BQ346" s="1" t="s">
        <v>3170</v>
      </c>
      <c r="BR346" s="1" t="s">
        <v>1621</v>
      </c>
      <c r="BV346" s="1" t="s">
        <v>3002</v>
      </c>
      <c r="BW346" s="1" t="s">
        <v>1973</v>
      </c>
      <c r="BX346" s="1" t="s">
        <v>3058</v>
      </c>
      <c r="BY346" s="1" t="s">
        <v>3000</v>
      </c>
      <c r="CB346" s="1" t="s">
        <v>3057</v>
      </c>
      <c r="CC346" s="1" t="s">
        <v>3056</v>
      </c>
      <c r="CD346" s="1" t="s">
        <v>3055</v>
      </c>
      <c r="CO346" s="1" t="s">
        <v>2996</v>
      </c>
      <c r="CP346" s="1" t="s">
        <v>5140</v>
      </c>
      <c r="CX346" s="1" t="s">
        <v>5139</v>
      </c>
      <c r="CY346" s="1" t="s">
        <v>5121</v>
      </c>
      <c r="CZ346" s="1" t="s">
        <v>5091</v>
      </c>
    </row>
    <row r="347" spans="1:104" x14ac:dyDescent="0.2">
      <c r="A347" s="1">
        <f t="shared" si="27"/>
        <v>1045354.37</v>
      </c>
      <c r="C347" s="1" t="str">
        <f t="shared" si="28"/>
        <v>OE</v>
      </c>
      <c r="D347" s="2" t="str">
        <f t="shared" si="29"/>
        <v>OE</v>
      </c>
      <c r="F347" s="1" t="str">
        <f>IF(_xlfn.SINGLE('~10 Other Crossings'!TypeCL)="WC","",_xlfn.CONCAT(UPPER(_xlfn.SINGLE(Description)),IF(ISBLANK(_xlfn.SINGLE(CrossingIdentifierDescription)),""," ["&amp;_xlfn.SINGLE(CrossingIdentifierDescription)&amp;"]")," (",_xlfn.SINGLE(PXID),")"))</f>
        <v>BC HYDRO O/H DISTRIBUTION [DISTRIBUTION] (U4839.0)</v>
      </c>
      <c r="G3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47" s="1" t="s">
        <v>5138</v>
      </c>
      <c r="N347" s="1">
        <v>1045354.37</v>
      </c>
      <c r="O347" s="1" t="s">
        <v>3028</v>
      </c>
      <c r="P347" s="1" t="s">
        <v>5137</v>
      </c>
      <c r="Q347" s="1" t="s">
        <v>5136</v>
      </c>
      <c r="R347" s="1" t="s">
        <v>3025</v>
      </c>
      <c r="S347" s="1" t="s">
        <v>3024</v>
      </c>
      <c r="T347" s="1" t="s">
        <v>3098</v>
      </c>
      <c r="U347" s="1" t="s">
        <v>3097</v>
      </c>
      <c r="V347" s="1" t="s">
        <v>3096</v>
      </c>
      <c r="W347" s="1" t="s">
        <v>3095</v>
      </c>
      <c r="Y347" s="1">
        <v>43815.876435185186</v>
      </c>
      <c r="Z347" s="1">
        <v>44645</v>
      </c>
      <c r="AA347" s="1">
        <v>401768</v>
      </c>
      <c r="AB347" s="1">
        <v>44648.866053240738</v>
      </c>
      <c r="AC347" s="1" t="s">
        <v>5135</v>
      </c>
      <c r="AD347" s="1" t="s">
        <v>3061</v>
      </c>
      <c r="AE347" s="1">
        <v>4839</v>
      </c>
      <c r="AF347" s="1">
        <v>0</v>
      </c>
      <c r="AG347" s="1" t="s">
        <v>3093</v>
      </c>
      <c r="AI347" s="1" t="s">
        <v>3016</v>
      </c>
      <c r="AK347" s="1" t="s">
        <v>3015</v>
      </c>
      <c r="AL347" s="1" t="s">
        <v>3014</v>
      </c>
      <c r="AM347" s="1" t="s">
        <v>3090</v>
      </c>
      <c r="AS347" s="1" t="s">
        <v>3011</v>
      </c>
      <c r="AT347" s="1" t="s">
        <v>1022</v>
      </c>
      <c r="AY347" s="1" t="s">
        <v>3000</v>
      </c>
      <c r="AZ347" s="1" t="s">
        <v>4282</v>
      </c>
      <c r="BA347" s="1">
        <v>610793.62999811</v>
      </c>
      <c r="BB347" s="1">
        <v>5469200.4799808403</v>
      </c>
      <c r="BC347" s="1">
        <v>10</v>
      </c>
      <c r="BN347" s="1" t="s">
        <v>3009</v>
      </c>
      <c r="BO347" s="1" t="s">
        <v>4849</v>
      </c>
      <c r="BP347" s="1" t="s">
        <v>4848</v>
      </c>
      <c r="BQ347" s="1" t="s">
        <v>3170</v>
      </c>
      <c r="BR347" s="1" t="s">
        <v>1621</v>
      </c>
      <c r="BV347" s="1" t="s">
        <v>3002</v>
      </c>
      <c r="BW347" s="1" t="s">
        <v>1022</v>
      </c>
      <c r="BX347" s="1" t="s">
        <v>3199</v>
      </c>
      <c r="BY347" s="1" t="s">
        <v>3000</v>
      </c>
      <c r="CB347" s="1" t="s">
        <v>3198</v>
      </c>
      <c r="CC347" s="1" t="s">
        <v>3197</v>
      </c>
      <c r="CD347" s="1" t="s">
        <v>3040</v>
      </c>
      <c r="CO347" s="1" t="s">
        <v>3323</v>
      </c>
      <c r="CP347" s="1" t="s">
        <v>5134</v>
      </c>
      <c r="CX347" s="1" t="s">
        <v>5133</v>
      </c>
      <c r="CY347" s="1" t="s">
        <v>5121</v>
      </c>
      <c r="CZ347" s="1" t="s">
        <v>5084</v>
      </c>
    </row>
    <row r="348" spans="1:104" x14ac:dyDescent="0.2">
      <c r="A348" s="1">
        <f t="shared" si="27"/>
        <v>1045354.37</v>
      </c>
      <c r="C348" s="1" t="str">
        <f t="shared" si="28"/>
        <v>UC</v>
      </c>
      <c r="D348" s="2" t="str">
        <f t="shared" si="29"/>
        <v>UC</v>
      </c>
      <c r="F348" s="1" t="str">
        <f>IF(_xlfn.SINGLE('~10 Other Crossings'!TypeCL)="WC","",_xlfn.CONCAT(UPPER(_xlfn.SINGLE(Description)),IF(ISBLANK(_xlfn.SINGLE(CrossingIdentifierDescription)),""," ["&amp;_xlfn.SINGLE(CrossingIdentifierDescription)&amp;"]")," (",_xlfn.SINGLE(PXID),")"))</f>
        <v>TELUS U/G COMMUNICATIONS CABLE (U7383.0)</v>
      </c>
      <c r="G3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48" s="1" t="s">
        <v>5132</v>
      </c>
      <c r="N348" s="1">
        <v>1045354.37</v>
      </c>
      <c r="O348" s="1" t="s">
        <v>3028</v>
      </c>
      <c r="Q348" s="1" t="s">
        <v>1814</v>
      </c>
      <c r="R348" s="1" t="s">
        <v>3025</v>
      </c>
      <c r="S348" s="1" t="s">
        <v>3024</v>
      </c>
      <c r="T348" s="1" t="s">
        <v>3098</v>
      </c>
      <c r="U348" s="1" t="s">
        <v>3826</v>
      </c>
      <c r="V348" s="1" t="s">
        <v>3825</v>
      </c>
      <c r="W348" s="1" t="s">
        <v>3107</v>
      </c>
      <c r="Y348" s="1">
        <v>44453.975289351853</v>
      </c>
      <c r="Z348" s="1">
        <v>44645</v>
      </c>
      <c r="AA348" s="1">
        <v>401768</v>
      </c>
      <c r="AB348" s="1">
        <v>44648.866099537037</v>
      </c>
      <c r="AC348" s="1" t="s">
        <v>5131</v>
      </c>
      <c r="AD348" s="1" t="s">
        <v>3061</v>
      </c>
      <c r="AE348" s="1">
        <v>7383</v>
      </c>
      <c r="AF348" s="1">
        <v>0</v>
      </c>
      <c r="AH348" s="1" t="s">
        <v>3091</v>
      </c>
      <c r="AI348" s="1" t="s">
        <v>3016</v>
      </c>
      <c r="AJ348" s="1" t="s">
        <v>1814</v>
      </c>
      <c r="AK348" s="1" t="s">
        <v>3015</v>
      </c>
      <c r="AL348" s="1" t="s">
        <v>3014</v>
      </c>
      <c r="AM348" s="1" t="s">
        <v>3823</v>
      </c>
      <c r="AN348" s="1" t="s">
        <v>3012</v>
      </c>
      <c r="AS348" s="1" t="s">
        <v>3011</v>
      </c>
      <c r="AT348" s="1" t="s">
        <v>3011</v>
      </c>
      <c r="AY348" s="1" t="s">
        <v>3000</v>
      </c>
      <c r="AZ348" s="1" t="s">
        <v>4282</v>
      </c>
      <c r="BA348" s="1">
        <v>610793.62999811</v>
      </c>
      <c r="BB348" s="1">
        <v>5469200.4799808403</v>
      </c>
      <c r="BC348" s="1">
        <v>10</v>
      </c>
      <c r="BD348" s="1" t="s">
        <v>1814</v>
      </c>
      <c r="BN348" s="1" t="s">
        <v>3009</v>
      </c>
      <c r="BO348" s="1" t="s">
        <v>4849</v>
      </c>
      <c r="BP348" s="1" t="s">
        <v>4848</v>
      </c>
      <c r="BQ348" s="1" t="s">
        <v>3170</v>
      </c>
      <c r="BR348" s="1" t="s">
        <v>1621</v>
      </c>
      <c r="BV348" s="1" t="s">
        <v>3002</v>
      </c>
      <c r="BW348" s="1" t="s">
        <v>1973</v>
      </c>
      <c r="BX348" s="1" t="s">
        <v>3058</v>
      </c>
      <c r="BY348" s="1" t="s">
        <v>3000</v>
      </c>
      <c r="CB348" s="1" t="s">
        <v>3057</v>
      </c>
      <c r="CC348" s="1" t="s">
        <v>3056</v>
      </c>
      <c r="CD348" s="1" t="s">
        <v>3055</v>
      </c>
      <c r="CO348" s="1" t="s">
        <v>3323</v>
      </c>
      <c r="CP348" s="1" t="s">
        <v>5130</v>
      </c>
      <c r="CW348" s="1" t="s">
        <v>1814</v>
      </c>
      <c r="CX348" s="1" t="s">
        <v>1814</v>
      </c>
      <c r="CY348" s="1" t="s">
        <v>1814</v>
      </c>
      <c r="CZ348" s="1" t="s">
        <v>5078</v>
      </c>
    </row>
    <row r="349" spans="1:104" x14ac:dyDescent="0.2">
      <c r="A349" s="1">
        <f t="shared" si="27"/>
        <v>1045675.28</v>
      </c>
      <c r="C349" s="1" t="str">
        <f t="shared" si="28"/>
        <v>RD</v>
      </c>
      <c r="D349" s="2" t="str">
        <f t="shared" si="29"/>
        <v>RD</v>
      </c>
      <c r="F349" s="1" t="str">
        <f>IF(_xlfn.SINGLE('~10 Other Crossings'!TypeCL)="WC","",_xlfn.CONCAT(UPPER(_xlfn.SINGLE(Description)),IF(ISBLANK(_xlfn.SINGLE(CrossingIdentifierDescription)),""," ["&amp;_xlfn.SINGLE(CrossingIdentifierDescription)&amp;"]")," (",_xlfn.SINGLE(PXID),")"))</f>
        <v>TOBINA RD [LKI Segment: 541] (T4114.2)</v>
      </c>
      <c r="G3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01-13283-M002-XH0330101</v>
      </c>
      <c r="M349" s="1" t="s">
        <v>5129</v>
      </c>
      <c r="N349" s="1">
        <v>1045675.28</v>
      </c>
      <c r="O349" s="1" t="s">
        <v>3028</v>
      </c>
      <c r="P349" s="1" t="s">
        <v>3130</v>
      </c>
      <c r="Q349" s="1" t="s">
        <v>3129</v>
      </c>
      <c r="R349" s="1" t="s">
        <v>3025</v>
      </c>
      <c r="S349" s="1" t="s">
        <v>3024</v>
      </c>
      <c r="T349" s="1" t="s">
        <v>3098</v>
      </c>
      <c r="U349" s="1" t="s">
        <v>3045</v>
      </c>
      <c r="V349" s="1" t="s">
        <v>5128</v>
      </c>
      <c r="W349" s="1" t="s">
        <v>3127</v>
      </c>
      <c r="Y349" s="1">
        <v>43588.985277777778</v>
      </c>
      <c r="Z349" s="1">
        <v>44645</v>
      </c>
      <c r="AA349" s="1">
        <v>401768</v>
      </c>
      <c r="AB349" s="1">
        <v>44648.866041666668</v>
      </c>
      <c r="AC349" s="1" t="s">
        <v>5127</v>
      </c>
      <c r="AD349" s="1" t="s">
        <v>3046</v>
      </c>
      <c r="AE349" s="1">
        <v>4114</v>
      </c>
      <c r="AF349" s="1">
        <v>2</v>
      </c>
      <c r="AG349" s="1" t="s">
        <v>4482</v>
      </c>
      <c r="AH349" s="1" t="s">
        <v>3138</v>
      </c>
      <c r="AI349" s="1" t="s">
        <v>3092</v>
      </c>
      <c r="AJ349" s="1" t="s">
        <v>3091</v>
      </c>
      <c r="AK349" s="1" t="s">
        <v>3044</v>
      </c>
      <c r="AL349" s="1" t="s">
        <v>3014</v>
      </c>
      <c r="AM349" s="1" t="s">
        <v>737</v>
      </c>
      <c r="AP349" s="1">
        <v>35</v>
      </c>
      <c r="AX349" s="1" t="s">
        <v>5126</v>
      </c>
      <c r="AY349" s="1" t="s">
        <v>3088</v>
      </c>
      <c r="AZ349" s="1" t="s">
        <v>4282</v>
      </c>
      <c r="BA349" s="1">
        <v>610479.68000512</v>
      </c>
      <c r="BB349" s="1">
        <v>5469211.3699474502</v>
      </c>
      <c r="BC349" s="1">
        <v>10</v>
      </c>
      <c r="BD349" s="1" t="s">
        <v>3087</v>
      </c>
      <c r="BE349" s="1">
        <v>1048.0899999999999</v>
      </c>
      <c r="BG349" s="1">
        <v>41961</v>
      </c>
      <c r="BN349" s="1" t="s">
        <v>3009</v>
      </c>
      <c r="BO349" s="1" t="s">
        <v>4849</v>
      </c>
      <c r="BP349" s="1" t="s">
        <v>4848</v>
      </c>
      <c r="BQ349" s="1" t="s">
        <v>3006</v>
      </c>
      <c r="BR349" s="1" t="s">
        <v>3086</v>
      </c>
      <c r="BV349" s="1" t="s">
        <v>3002</v>
      </c>
      <c r="BX349" s="1" t="s">
        <v>5125</v>
      </c>
      <c r="BY349" s="1" t="s">
        <v>3088</v>
      </c>
      <c r="CB349" s="1" t="s">
        <v>5124</v>
      </c>
      <c r="CC349" s="1" t="s">
        <v>5123</v>
      </c>
      <c r="CD349" s="1" t="s">
        <v>3082</v>
      </c>
      <c r="CO349" s="1" t="s">
        <v>3122</v>
      </c>
      <c r="CP349" s="1" t="s">
        <v>5122</v>
      </c>
      <c r="CY349" s="1" t="s">
        <v>5121</v>
      </c>
      <c r="CZ349" s="1" t="s">
        <v>5065</v>
      </c>
    </row>
    <row r="350" spans="1:104" x14ac:dyDescent="0.2">
      <c r="A350" s="1">
        <f t="shared" si="27"/>
        <v>1045831.29</v>
      </c>
      <c r="C350" s="1" t="str">
        <f t="shared" si="28"/>
        <v>OC</v>
      </c>
      <c r="D350" s="2" t="str">
        <f t="shared" si="29"/>
        <v>OC</v>
      </c>
      <c r="F350" s="1" t="str">
        <f>IF(_xlfn.SINGLE('~10 Other Crossings'!TypeCL)="WC","",_xlfn.CONCAT(UPPER(_xlfn.SINGLE(Description)),IF(ISBLANK(_xlfn.SINGLE(CrossingIdentifierDescription)),""," ["&amp;_xlfn.SINGLE(CrossingIdentifierDescription)&amp;"]")," (",_xlfn.SINGLE(PXID),")"))</f>
        <v>TELUS O/H COMMUNICATIONS CABLE [O/H COMMUNICATIONS CABLE] (U4184.1)</v>
      </c>
      <c r="G3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50" s="1" t="s">
        <v>5120</v>
      </c>
      <c r="N350" s="1">
        <v>1045831.29</v>
      </c>
      <c r="O350" s="1" t="s">
        <v>3028</v>
      </c>
      <c r="P350" s="1" t="s">
        <v>5119</v>
      </c>
      <c r="Q350" s="1" t="s">
        <v>5118</v>
      </c>
      <c r="R350" s="1" t="s">
        <v>3025</v>
      </c>
      <c r="S350" s="1" t="s">
        <v>3024</v>
      </c>
      <c r="T350" s="1" t="s">
        <v>3098</v>
      </c>
      <c r="U350" s="1" t="s">
        <v>3105</v>
      </c>
      <c r="V350" s="1" t="s">
        <v>3108</v>
      </c>
      <c r="W350" s="1" t="s">
        <v>3107</v>
      </c>
      <c r="Y350" s="1">
        <v>42165.883981481478</v>
      </c>
      <c r="Z350" s="1">
        <v>44645</v>
      </c>
      <c r="AA350" s="1">
        <v>401768</v>
      </c>
      <c r="AB350" s="1">
        <v>44648.866018518522</v>
      </c>
      <c r="AC350" s="1" t="s">
        <v>5117</v>
      </c>
      <c r="AD350" s="1" t="s">
        <v>3061</v>
      </c>
      <c r="AE350" s="1">
        <v>4184</v>
      </c>
      <c r="AF350" s="1">
        <v>1</v>
      </c>
      <c r="AG350" s="1" t="s">
        <v>3105</v>
      </c>
      <c r="AH350" s="1" t="s">
        <v>3091</v>
      </c>
      <c r="AI350" s="1" t="s">
        <v>3092</v>
      </c>
      <c r="AJ350" s="1" t="s">
        <v>3091</v>
      </c>
      <c r="AK350" s="1" t="s">
        <v>3015</v>
      </c>
      <c r="AL350" s="1" t="s">
        <v>3014</v>
      </c>
      <c r="AM350" s="1" t="s">
        <v>3104</v>
      </c>
      <c r="AS350" s="1" t="s">
        <v>3011</v>
      </c>
      <c r="AT350" s="1" t="s">
        <v>1022</v>
      </c>
      <c r="AX350" s="1" t="s">
        <v>5116</v>
      </c>
      <c r="AY350" s="1" t="s">
        <v>3000</v>
      </c>
      <c r="AZ350" s="1" t="s">
        <v>4282</v>
      </c>
      <c r="BA350" s="1">
        <v>610328.60981484002</v>
      </c>
      <c r="BB350" s="1">
        <v>5469250.3204854103</v>
      </c>
      <c r="BC350" s="1">
        <v>10</v>
      </c>
      <c r="BD350" s="1" t="s">
        <v>3087</v>
      </c>
      <c r="BE350" s="1">
        <v>1048.24</v>
      </c>
      <c r="BG350" s="1">
        <v>41962</v>
      </c>
      <c r="BN350" s="1" t="s">
        <v>3009</v>
      </c>
      <c r="BO350" s="1" t="s">
        <v>4849</v>
      </c>
      <c r="BP350" s="1" t="s">
        <v>4848</v>
      </c>
      <c r="BQ350" s="1" t="s">
        <v>3006</v>
      </c>
      <c r="BR350" s="1" t="s">
        <v>3086</v>
      </c>
      <c r="BV350" s="1" t="s">
        <v>3002</v>
      </c>
      <c r="BW350" s="1" t="s">
        <v>1022</v>
      </c>
      <c r="BX350" s="1" t="s">
        <v>3199</v>
      </c>
      <c r="BY350" s="1" t="s">
        <v>3000</v>
      </c>
      <c r="CB350" s="1" t="s">
        <v>3198</v>
      </c>
      <c r="CC350" s="1" t="s">
        <v>3197</v>
      </c>
      <c r="CD350" s="1" t="s">
        <v>3040</v>
      </c>
      <c r="CO350" s="1" t="s">
        <v>2996</v>
      </c>
      <c r="CP350" s="1" t="s">
        <v>5115</v>
      </c>
      <c r="CW350" s="1" t="s">
        <v>5114</v>
      </c>
      <c r="CX350" s="1" t="s">
        <v>5113</v>
      </c>
      <c r="CY350" s="1" t="s">
        <v>4853</v>
      </c>
      <c r="CZ350" s="1" t="s">
        <v>5057</v>
      </c>
    </row>
    <row r="351" spans="1:104" x14ac:dyDescent="0.2">
      <c r="A351" s="1">
        <f t="shared" si="27"/>
        <v>1045832.27</v>
      </c>
      <c r="C351" s="1" t="str">
        <f t="shared" si="28"/>
        <v>GD</v>
      </c>
      <c r="D351" s="2" t="str">
        <f t="shared" si="29"/>
        <v>GD</v>
      </c>
      <c r="F351" s="1" t="str">
        <f>IF(_xlfn.SINGLE('~10 Other Crossings'!TypeCL)="WC","",_xlfn.CONCAT(UPPER(_xlfn.SINGLE(Description)),IF(ISBLANK(_xlfn.SINGLE(CrossingIdentifierDescription)),""," ["&amp;_xlfn.SINGLE(CrossingIdentifierDescription)&amp;"]")," (",_xlfn.SINGLE(PXID),")"))</f>
        <v>FORTISBC U/G PIPE 60 GAS DIST [GAS DISTRIBUTION] (P4008.0)</v>
      </c>
      <c r="G3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51" s="1" t="s">
        <v>5112</v>
      </c>
      <c r="N351" s="1">
        <v>1045832.27</v>
      </c>
      <c r="O351" s="1" t="s">
        <v>3028</v>
      </c>
      <c r="P351" s="1" t="s">
        <v>5111</v>
      </c>
      <c r="Q351" s="1" t="s">
        <v>5110</v>
      </c>
      <c r="R351" s="1" t="s">
        <v>3025</v>
      </c>
      <c r="S351" s="1" t="s">
        <v>3024</v>
      </c>
      <c r="T351" s="1" t="s">
        <v>3098</v>
      </c>
      <c r="U351" s="1" t="s">
        <v>3022</v>
      </c>
      <c r="V351" s="1" t="s">
        <v>4992</v>
      </c>
      <c r="W351" s="1" t="s">
        <v>4525</v>
      </c>
      <c r="Y351" s="1">
        <v>43539.905902777777</v>
      </c>
      <c r="Z351" s="1">
        <v>44645</v>
      </c>
      <c r="AA351" s="1">
        <v>401768</v>
      </c>
      <c r="AB351" s="1">
        <v>44655.881226851852</v>
      </c>
      <c r="AC351" s="1" t="s">
        <v>5109</v>
      </c>
      <c r="AD351" s="1" t="s">
        <v>3018</v>
      </c>
      <c r="AE351" s="1">
        <v>4008</v>
      </c>
      <c r="AF351" s="1">
        <v>0</v>
      </c>
      <c r="AG351" s="1" t="s">
        <v>4522</v>
      </c>
      <c r="AI351" s="1" t="s">
        <v>3092</v>
      </c>
      <c r="AK351" s="1" t="s">
        <v>3015</v>
      </c>
      <c r="AL351" s="1" t="s">
        <v>3014</v>
      </c>
      <c r="AM351" s="1" t="s">
        <v>4521</v>
      </c>
      <c r="AN351" s="1" t="s">
        <v>3012</v>
      </c>
      <c r="AQ351" s="1" t="s">
        <v>3406</v>
      </c>
      <c r="AR351" s="1">
        <v>60</v>
      </c>
      <c r="AS351" s="1" t="s">
        <v>3011</v>
      </c>
      <c r="AT351" s="1" t="s">
        <v>3011</v>
      </c>
      <c r="AY351" s="1" t="s">
        <v>3000</v>
      </c>
      <c r="AZ351" s="1" t="s">
        <v>4282</v>
      </c>
      <c r="BA351" s="1">
        <v>610327.66152749001</v>
      </c>
      <c r="BB351" s="1">
        <v>5469250.5596278002</v>
      </c>
      <c r="BC351" s="1">
        <v>10</v>
      </c>
      <c r="BN351" s="1" t="s">
        <v>3009</v>
      </c>
      <c r="BO351" s="1" t="s">
        <v>4849</v>
      </c>
      <c r="BP351" s="1" t="s">
        <v>4848</v>
      </c>
      <c r="BQ351" s="1" t="s">
        <v>3006</v>
      </c>
      <c r="BR351" s="1" t="s">
        <v>3086</v>
      </c>
      <c r="BV351" s="1" t="s">
        <v>3002</v>
      </c>
      <c r="BW351" s="1" t="s">
        <v>1505</v>
      </c>
      <c r="BX351" s="1" t="s">
        <v>3001</v>
      </c>
      <c r="BY351" s="1" t="s">
        <v>3000</v>
      </c>
      <c r="CB351" s="1" t="s">
        <v>2999</v>
      </c>
      <c r="CC351" s="1" t="s">
        <v>2998</v>
      </c>
      <c r="CD351" s="1" t="s">
        <v>2997</v>
      </c>
      <c r="CO351" s="1" t="s">
        <v>2996</v>
      </c>
      <c r="CP351" s="1" t="s">
        <v>5108</v>
      </c>
      <c r="CR351" s="1" t="s">
        <v>3011</v>
      </c>
      <c r="CX351" s="1" t="s">
        <v>5107</v>
      </c>
      <c r="CY351" s="1" t="s">
        <v>4853</v>
      </c>
      <c r="CZ351" s="1" t="s">
        <v>5049</v>
      </c>
    </row>
    <row r="352" spans="1:104" x14ac:dyDescent="0.2">
      <c r="A352" s="1">
        <f t="shared" si="27"/>
        <v>1045837.17</v>
      </c>
      <c r="C352" s="1" t="str">
        <f t="shared" si="28"/>
        <v>RD</v>
      </c>
      <c r="D352" s="2" t="str">
        <f t="shared" si="29"/>
        <v>RD</v>
      </c>
      <c r="F352" s="1" t="str">
        <f>IF(_xlfn.SINGLE('~10 Other Crossings'!TypeCL)="WC","",_xlfn.CONCAT(UPPER(_xlfn.SINGLE(Description)),IF(ISBLANK(_xlfn.SINGLE(CrossingIdentifierDescription)),""," ["&amp;_xlfn.SINGLE(CrossingIdentifierDescription)&amp;"]")," (",_xlfn.SINGLE(PXID),")"))</f>
        <v>KLASSEN RD (T4115.1)</v>
      </c>
      <c r="G3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52" s="1" t="s">
        <v>5106</v>
      </c>
      <c r="N352" s="1">
        <v>1045837.17</v>
      </c>
      <c r="O352" s="1" t="s">
        <v>3028</v>
      </c>
      <c r="P352" s="1" t="s">
        <v>4514</v>
      </c>
      <c r="Q352" s="1" t="s">
        <v>4513</v>
      </c>
      <c r="R352" s="1" t="s">
        <v>3025</v>
      </c>
      <c r="S352" s="1" t="s">
        <v>3024</v>
      </c>
      <c r="T352" s="1" t="s">
        <v>3098</v>
      </c>
      <c r="U352" s="1" t="s">
        <v>3045</v>
      </c>
      <c r="V352" s="1" t="s">
        <v>5105</v>
      </c>
      <c r="W352" s="1" t="s">
        <v>4511</v>
      </c>
      <c r="Y352" s="1">
        <v>43539.90388888889</v>
      </c>
      <c r="Z352" s="1">
        <v>44645</v>
      </c>
      <c r="AA352" s="1">
        <v>401768</v>
      </c>
      <c r="AB352" s="1">
        <v>44648.866041666668</v>
      </c>
      <c r="AC352" s="1" t="s">
        <v>5104</v>
      </c>
      <c r="AD352" s="1" t="s">
        <v>3046</v>
      </c>
      <c r="AE352" s="1">
        <v>4115</v>
      </c>
      <c r="AF352" s="1">
        <v>1</v>
      </c>
      <c r="AH352" s="1" t="s">
        <v>3091</v>
      </c>
      <c r="AI352" s="1" t="s">
        <v>3092</v>
      </c>
      <c r="AJ352" s="1" t="s">
        <v>3091</v>
      </c>
      <c r="AK352" s="1" t="s">
        <v>3044</v>
      </c>
      <c r="AL352" s="1" t="s">
        <v>3014</v>
      </c>
      <c r="AM352" s="1" t="s">
        <v>737</v>
      </c>
      <c r="AX352" s="1" t="s">
        <v>5103</v>
      </c>
      <c r="AY352" s="1" t="s">
        <v>3000</v>
      </c>
      <c r="AZ352" s="1" t="s">
        <v>4282</v>
      </c>
      <c r="BA352" s="1">
        <v>610322.91310940997</v>
      </c>
      <c r="BB352" s="1">
        <v>5469251.7738851504</v>
      </c>
      <c r="BC352" s="1">
        <v>10</v>
      </c>
      <c r="BD352" s="1" t="s">
        <v>3087</v>
      </c>
      <c r="BE352" s="1">
        <v>1048.25</v>
      </c>
      <c r="BG352" s="1">
        <v>41961</v>
      </c>
      <c r="BN352" s="1" t="s">
        <v>3009</v>
      </c>
      <c r="BO352" s="1" t="s">
        <v>4849</v>
      </c>
      <c r="BP352" s="1" t="s">
        <v>4848</v>
      </c>
      <c r="BQ352" s="1" t="s">
        <v>3006</v>
      </c>
      <c r="BR352" s="1" t="s">
        <v>3086</v>
      </c>
      <c r="BS352" s="1" t="s">
        <v>5060</v>
      </c>
      <c r="BT352" s="1" t="s">
        <v>5059</v>
      </c>
      <c r="BV352" s="1" t="s">
        <v>3002</v>
      </c>
      <c r="BW352" s="1" t="s">
        <v>1986</v>
      </c>
      <c r="BX352" s="1" t="s">
        <v>3311</v>
      </c>
      <c r="BY352" s="1" t="s">
        <v>3000</v>
      </c>
      <c r="CB352" s="1" t="s">
        <v>3292</v>
      </c>
      <c r="CC352" s="1" t="s">
        <v>3291</v>
      </c>
      <c r="CD352" s="1" t="s">
        <v>3055</v>
      </c>
      <c r="CO352" s="1" t="s">
        <v>2996</v>
      </c>
      <c r="CP352" s="1" t="s">
        <v>5102</v>
      </c>
      <c r="CW352" s="1" t="s">
        <v>5101</v>
      </c>
      <c r="CX352" s="1" t="s">
        <v>5100</v>
      </c>
      <c r="CY352" s="1" t="s">
        <v>4853</v>
      </c>
      <c r="CZ352" s="1" t="s">
        <v>5041</v>
      </c>
    </row>
    <row r="353" spans="1:104" x14ac:dyDescent="0.2">
      <c r="A353" s="1">
        <f t="shared" si="27"/>
        <v>1045839.36</v>
      </c>
      <c r="C353" s="1" t="str">
        <f t="shared" si="28"/>
        <v>SA</v>
      </c>
      <c r="D353" s="2" t="str">
        <f t="shared" si="29"/>
        <v>SA</v>
      </c>
      <c r="F353" s="1" t="str">
        <f>IF(_xlfn.SINGLE('~10 Other Crossings'!TypeCL)="WC","",_xlfn.CONCAT(UPPER(_xlfn.SINGLE(Description)),IF(ISBLANK(_xlfn.SINGLE(CrossingIdentifierDescription)),""," ["&amp;_xlfn.SINGLE(CrossingIdentifierDescription)&amp;"]")," (",_xlfn.SINGLE(PXID),")"))</f>
        <v>450MM DISTRICT OF HOPE SANITARY SEWER (P3887.0)</v>
      </c>
      <c r="G3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53" s="1" t="s">
        <v>5099</v>
      </c>
      <c r="N353" s="1">
        <v>1045839.36</v>
      </c>
      <c r="O353" s="1" t="s">
        <v>3028</v>
      </c>
      <c r="P353" s="1" t="s">
        <v>5098</v>
      </c>
      <c r="Q353" s="1" t="s">
        <v>5097</v>
      </c>
      <c r="R353" s="1" t="s">
        <v>3025</v>
      </c>
      <c r="S353" s="1" t="s">
        <v>3024</v>
      </c>
      <c r="T353" s="1" t="s">
        <v>3098</v>
      </c>
      <c r="U353" s="1" t="s">
        <v>3022</v>
      </c>
      <c r="V353" s="1" t="s">
        <v>5014</v>
      </c>
      <c r="W353" s="1" t="s">
        <v>4282</v>
      </c>
      <c r="Y353" s="1">
        <v>43539.907210648147</v>
      </c>
      <c r="Z353" s="1">
        <v>44645</v>
      </c>
      <c r="AA353" s="1">
        <v>401768</v>
      </c>
      <c r="AB353" s="1">
        <v>44655.881226851852</v>
      </c>
      <c r="AC353" s="1" t="s">
        <v>5096</v>
      </c>
      <c r="AD353" s="1" t="s">
        <v>3018</v>
      </c>
      <c r="AE353" s="1">
        <v>3887</v>
      </c>
      <c r="AF353" s="1">
        <v>0</v>
      </c>
      <c r="AH353" s="1" t="s">
        <v>3091</v>
      </c>
      <c r="AI353" s="1" t="s">
        <v>3092</v>
      </c>
      <c r="AJ353" s="1" t="s">
        <v>3091</v>
      </c>
      <c r="AK353" s="1" t="s">
        <v>3015</v>
      </c>
      <c r="AL353" s="1" t="s">
        <v>3014</v>
      </c>
      <c r="AM353" s="1" t="s">
        <v>4559</v>
      </c>
      <c r="AN353" s="1" t="s">
        <v>3012</v>
      </c>
      <c r="AR353" s="1">
        <v>450</v>
      </c>
      <c r="AS353" s="1" t="s">
        <v>3011</v>
      </c>
      <c r="AT353" s="1" t="s">
        <v>3011</v>
      </c>
      <c r="AX353" s="1" t="s">
        <v>5095</v>
      </c>
      <c r="AY353" s="1" t="s">
        <v>3000</v>
      </c>
      <c r="AZ353" s="1" t="s">
        <v>4282</v>
      </c>
      <c r="BA353" s="1">
        <v>610320.80165715003</v>
      </c>
      <c r="BB353" s="1">
        <v>5469252.3478255598</v>
      </c>
      <c r="BC353" s="1">
        <v>10</v>
      </c>
      <c r="BN353" s="1" t="s">
        <v>3009</v>
      </c>
      <c r="BO353" s="1" t="s">
        <v>4849</v>
      </c>
      <c r="BP353" s="1" t="s">
        <v>4848</v>
      </c>
      <c r="BQ353" s="1" t="s">
        <v>3006</v>
      </c>
      <c r="BR353" s="1" t="s">
        <v>3086</v>
      </c>
      <c r="BS353" s="1" t="s">
        <v>5060</v>
      </c>
      <c r="BT353" s="1" t="s">
        <v>5059</v>
      </c>
      <c r="BV353" s="1" t="s">
        <v>3002</v>
      </c>
      <c r="BW353" s="1" t="s">
        <v>1505</v>
      </c>
      <c r="BX353" s="1" t="s">
        <v>3001</v>
      </c>
      <c r="BY353" s="1" t="s">
        <v>3000</v>
      </c>
      <c r="CB353" s="1" t="s">
        <v>2999</v>
      </c>
      <c r="CC353" s="1" t="s">
        <v>2998</v>
      </c>
      <c r="CD353" s="1" t="s">
        <v>2997</v>
      </c>
      <c r="CO353" s="1" t="s">
        <v>2996</v>
      </c>
      <c r="CP353" s="1" t="s">
        <v>5094</v>
      </c>
      <c r="CX353" s="1" t="s">
        <v>5093</v>
      </c>
      <c r="CY353" s="1" t="s">
        <v>4853</v>
      </c>
      <c r="CZ353" s="1" t="s">
        <v>5092</v>
      </c>
    </row>
    <row r="354" spans="1:104" x14ac:dyDescent="0.2">
      <c r="A354" s="1">
        <f t="shared" si="27"/>
        <v>1045949.84</v>
      </c>
      <c r="C354" s="1" t="str">
        <f t="shared" si="28"/>
        <v>OE</v>
      </c>
      <c r="D354" s="2" t="str">
        <f t="shared" si="29"/>
        <v>OE</v>
      </c>
      <c r="F354" s="1" t="str">
        <f>IF(_xlfn.SINGLE('~10 Other Crossings'!TypeCL)="WC","",_xlfn.CONCAT(UPPER(_xlfn.SINGLE(Description)),IF(ISBLANK(_xlfn.SINGLE(CrossingIdentifierDescription)),""," ["&amp;_xlfn.SINGLE(CrossingIdentifierDescription)&amp;"]")," (",_xlfn.SINGLE(PXID),")"))</f>
        <v>BC HYDRO O/H TRANSMISSION (69KV) 60L095 [TRANSMISSION] (U4185.1)</v>
      </c>
      <c r="G3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54" s="1" t="s">
        <v>5091</v>
      </c>
      <c r="N354" s="1">
        <v>1045949.84</v>
      </c>
      <c r="O354" s="1" t="s">
        <v>3028</v>
      </c>
      <c r="P354" s="1" t="s">
        <v>5090</v>
      </c>
      <c r="Q354" s="1" t="s">
        <v>5089</v>
      </c>
      <c r="R354" s="1" t="s">
        <v>3025</v>
      </c>
      <c r="S354" s="1" t="s">
        <v>3024</v>
      </c>
      <c r="T354" s="1" t="s">
        <v>3098</v>
      </c>
      <c r="U354" s="1" t="s">
        <v>3097</v>
      </c>
      <c r="V354" s="1" t="s">
        <v>3529</v>
      </c>
      <c r="W354" s="1" t="s">
        <v>3095</v>
      </c>
      <c r="Y354" s="1">
        <v>43536.864571759259</v>
      </c>
      <c r="Z354" s="1">
        <v>44645</v>
      </c>
      <c r="AA354" s="1">
        <v>401768</v>
      </c>
      <c r="AB354" s="1">
        <v>44648.866030092591</v>
      </c>
      <c r="AC354" s="1" t="s">
        <v>5088</v>
      </c>
      <c r="AD354" s="1" t="s">
        <v>3061</v>
      </c>
      <c r="AE354" s="1">
        <v>4185</v>
      </c>
      <c r="AF354" s="1">
        <v>1</v>
      </c>
      <c r="AG354" s="1" t="s">
        <v>3282</v>
      </c>
      <c r="AH354" s="1" t="s">
        <v>3091</v>
      </c>
      <c r="AI354" s="1" t="s">
        <v>3016</v>
      </c>
      <c r="AJ354" s="1" t="s">
        <v>3091</v>
      </c>
      <c r="AK354" s="1" t="s">
        <v>3015</v>
      </c>
      <c r="AL354" s="1" t="s">
        <v>3014</v>
      </c>
      <c r="AM354" s="1" t="s">
        <v>3090</v>
      </c>
      <c r="AS354" s="1" t="s">
        <v>3011</v>
      </c>
      <c r="AT354" s="1" t="s">
        <v>1022</v>
      </c>
      <c r="AX354" s="1" t="s">
        <v>5087</v>
      </c>
      <c r="AY354" s="1" t="s">
        <v>3000</v>
      </c>
      <c r="AZ354" s="1" t="s">
        <v>4282</v>
      </c>
      <c r="BA354" s="1">
        <v>610213.81683249003</v>
      </c>
      <c r="BB354" s="1">
        <v>5469279.91569102</v>
      </c>
      <c r="BC354" s="1">
        <v>10</v>
      </c>
      <c r="BD354" s="1" t="s">
        <v>3087</v>
      </c>
      <c r="BE354" s="1">
        <v>1048.3699999999999</v>
      </c>
      <c r="BG354" s="1">
        <v>41962</v>
      </c>
      <c r="BN354" s="1" t="s">
        <v>3009</v>
      </c>
      <c r="BO354" s="1" t="s">
        <v>4849</v>
      </c>
      <c r="BP354" s="1" t="s">
        <v>4848</v>
      </c>
      <c r="BQ354" s="1" t="s">
        <v>3006</v>
      </c>
      <c r="BR354" s="1" t="s">
        <v>3086</v>
      </c>
      <c r="BS354" s="1" t="s">
        <v>5060</v>
      </c>
      <c r="BT354" s="1" t="s">
        <v>5059</v>
      </c>
      <c r="BV354" s="1" t="s">
        <v>3002</v>
      </c>
      <c r="BW354" s="1" t="s">
        <v>1022</v>
      </c>
      <c r="BX354" s="1" t="s">
        <v>3199</v>
      </c>
      <c r="BY354" s="1" t="s">
        <v>3000</v>
      </c>
      <c r="CB354" s="1" t="s">
        <v>3198</v>
      </c>
      <c r="CC354" s="1" t="s">
        <v>3197</v>
      </c>
      <c r="CD354" s="1" t="s">
        <v>3040</v>
      </c>
      <c r="CO354" s="1" t="s">
        <v>2996</v>
      </c>
      <c r="CP354" s="1" t="s">
        <v>5086</v>
      </c>
      <c r="CW354" s="1" t="s">
        <v>5085</v>
      </c>
      <c r="CX354" s="1" t="s">
        <v>5079</v>
      </c>
      <c r="CY354" s="1" t="s">
        <v>4853</v>
      </c>
      <c r="CZ354" s="1" t="s">
        <v>5025</v>
      </c>
    </row>
    <row r="355" spans="1:104" x14ac:dyDescent="0.2">
      <c r="A355" s="1">
        <f t="shared" si="27"/>
        <v>1045949.85</v>
      </c>
      <c r="C355" s="1" t="str">
        <f t="shared" si="28"/>
        <v>OE</v>
      </c>
      <c r="D355" s="2" t="str">
        <f t="shared" si="29"/>
        <v>OE</v>
      </c>
      <c r="F355" s="1" t="str">
        <f>IF(_xlfn.SINGLE('~10 Other Crossings'!TypeCL)="WC","",_xlfn.CONCAT(UPPER(_xlfn.SINGLE(Description)),IF(ISBLANK(_xlfn.SINGLE(CrossingIdentifierDescription)),""," ["&amp;_xlfn.SINGLE(CrossingIdentifierDescription)&amp;"]")," (",_xlfn.SINGLE(PXID),")"))</f>
        <v>BC HYDRO O/H DISTRIBUTION [DISTRIBUTION] (U5271.0)</v>
      </c>
      <c r="G3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355" s="1" t="s">
        <v>5084</v>
      </c>
      <c r="N355" s="1">
        <v>1045949.85</v>
      </c>
      <c r="O355" s="1" t="s">
        <v>3028</v>
      </c>
      <c r="P355" s="1" t="s">
        <v>5083</v>
      </c>
      <c r="Q355" s="1" t="s">
        <v>5082</v>
      </c>
      <c r="R355" s="1" t="s">
        <v>3025</v>
      </c>
      <c r="S355" s="1" t="s">
        <v>3024</v>
      </c>
      <c r="T355" s="1" t="s">
        <v>3098</v>
      </c>
      <c r="U355" s="1" t="s">
        <v>3097</v>
      </c>
      <c r="V355" s="1" t="s">
        <v>3096</v>
      </c>
      <c r="W355" s="1" t="s">
        <v>3095</v>
      </c>
      <c r="Y355" s="1">
        <v>43536.861689814818</v>
      </c>
      <c r="Z355" s="1">
        <v>44645</v>
      </c>
      <c r="AA355" s="1">
        <v>401768</v>
      </c>
      <c r="AB355" s="1">
        <v>44648.866030092591</v>
      </c>
      <c r="AC355" s="1" t="s">
        <v>5081</v>
      </c>
      <c r="AD355" s="1" t="s">
        <v>3061</v>
      </c>
      <c r="AE355" s="1">
        <v>5271</v>
      </c>
      <c r="AF355" s="1">
        <v>0</v>
      </c>
      <c r="AG355" s="1" t="s">
        <v>3093</v>
      </c>
      <c r="AH355" s="1" t="s">
        <v>3091</v>
      </c>
      <c r="AI355" s="1" t="s">
        <v>3016</v>
      </c>
      <c r="AJ355" s="1" t="s">
        <v>3091</v>
      </c>
      <c r="AK355" s="1" t="s">
        <v>3015</v>
      </c>
      <c r="AL355" s="1" t="s">
        <v>3014</v>
      </c>
      <c r="AM355" s="1" t="s">
        <v>3090</v>
      </c>
      <c r="AS355" s="1" t="s">
        <v>3011</v>
      </c>
      <c r="AT355" s="1" t="s">
        <v>1022</v>
      </c>
      <c r="AY355" s="1" t="s">
        <v>3000</v>
      </c>
      <c r="AZ355" s="1" t="s">
        <v>4282</v>
      </c>
      <c r="BA355" s="1">
        <v>610213.81680859998</v>
      </c>
      <c r="BB355" s="1">
        <v>5469279.9421588499</v>
      </c>
      <c r="BC355" s="1">
        <v>10</v>
      </c>
      <c r="BD355" s="1" t="s">
        <v>3087</v>
      </c>
      <c r="BE355" s="1">
        <v>1048.3699999999999</v>
      </c>
      <c r="BG355" s="1">
        <v>41962</v>
      </c>
      <c r="BN355" s="1" t="s">
        <v>3009</v>
      </c>
      <c r="BO355" s="1" t="s">
        <v>4849</v>
      </c>
      <c r="BP355" s="1" t="s">
        <v>4848</v>
      </c>
      <c r="BQ355" s="1" t="s">
        <v>3006</v>
      </c>
      <c r="BR355" s="1" t="s">
        <v>3086</v>
      </c>
      <c r="BS355" s="1" t="s">
        <v>5060</v>
      </c>
      <c r="BT355" s="1" t="s">
        <v>5059</v>
      </c>
      <c r="BV355" s="1" t="s">
        <v>3002</v>
      </c>
      <c r="BW355" s="1" t="s">
        <v>1022</v>
      </c>
      <c r="BX355" s="1" t="s">
        <v>3199</v>
      </c>
      <c r="BY355" s="1" t="s">
        <v>3000</v>
      </c>
      <c r="CB355" s="1" t="s">
        <v>3198</v>
      </c>
      <c r="CC355" s="1" t="s">
        <v>3197</v>
      </c>
      <c r="CD355" s="1" t="s">
        <v>3040</v>
      </c>
      <c r="CO355" s="1" t="s">
        <v>2996</v>
      </c>
      <c r="CP355" s="1" t="s">
        <v>5080</v>
      </c>
      <c r="CX355" s="1" t="s">
        <v>5079</v>
      </c>
      <c r="CY355" s="1" t="s">
        <v>4853</v>
      </c>
      <c r="CZ355" s="1" t="s">
        <v>5017</v>
      </c>
    </row>
    <row r="356" spans="1:104" x14ac:dyDescent="0.2">
      <c r="A356" s="1">
        <f t="shared" si="27"/>
        <v>1045962.69</v>
      </c>
      <c r="C356" s="1" t="str">
        <f t="shared" si="28"/>
        <v>OL</v>
      </c>
      <c r="D356" s="2" t="str">
        <f t="shared" si="29"/>
        <v>OL</v>
      </c>
      <c r="F356" s="1" t="str">
        <f>IF(_xlfn.SINGLE('~10 Other Crossings'!TypeCL)="WC","",_xlfn.CONCAT(UPPER(_xlfn.SINGLE(Description)),IF(ISBLANK(_xlfn.SINGLE(CrossingIdentifierDescription)),""," ["&amp;_xlfn.SINGLE(CrossingIdentifierDescription)&amp;"]")," (",_xlfn.SINGLE(PXID),")"))</f>
        <v>TRANS MOUNTAIN PIPELINE CO. LTD. BURIED PIPE [CRUDE OIL PIPELINE] (P4340.0)</v>
      </c>
      <c r="G3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56" s="1" t="s">
        <v>5078</v>
      </c>
      <c r="N356" s="1">
        <v>1045962.69</v>
      </c>
      <c r="O356" s="1" t="s">
        <v>3028</v>
      </c>
      <c r="P356" s="1" t="s">
        <v>5077</v>
      </c>
      <c r="Q356" s="1" t="s">
        <v>5076</v>
      </c>
      <c r="R356" s="1" t="s">
        <v>3025</v>
      </c>
      <c r="S356" s="1" t="s">
        <v>3024</v>
      </c>
      <c r="T356" s="1" t="s">
        <v>3098</v>
      </c>
      <c r="U356" s="1" t="s">
        <v>3022</v>
      </c>
      <c r="V356" s="1" t="s">
        <v>3624</v>
      </c>
      <c r="W356" s="1" t="s">
        <v>3020</v>
      </c>
      <c r="Y356" s="1">
        <v>43539.938750000001</v>
      </c>
      <c r="Z356" s="1">
        <v>44645</v>
      </c>
      <c r="AA356" s="1">
        <v>401768</v>
      </c>
      <c r="AB356" s="1">
        <v>44655.881226851852</v>
      </c>
      <c r="AC356" s="1" t="s">
        <v>5075</v>
      </c>
      <c r="AD356" s="1" t="s">
        <v>3018</v>
      </c>
      <c r="AE356" s="1">
        <v>4340</v>
      </c>
      <c r="AF356" s="1">
        <v>0</v>
      </c>
      <c r="AG356" s="1" t="s">
        <v>3622</v>
      </c>
      <c r="AH356" s="1" t="s">
        <v>3091</v>
      </c>
      <c r="AI356" s="1" t="s">
        <v>3016</v>
      </c>
      <c r="AJ356" s="1" t="s">
        <v>3091</v>
      </c>
      <c r="AK356" s="1" t="s">
        <v>3015</v>
      </c>
      <c r="AL356" s="1" t="s">
        <v>3014</v>
      </c>
      <c r="AM356" s="1" t="s">
        <v>3013</v>
      </c>
      <c r="AN356" s="1" t="s">
        <v>3012</v>
      </c>
      <c r="AS356" s="1" t="s">
        <v>3011</v>
      </c>
      <c r="AT356" s="1" t="s">
        <v>3011</v>
      </c>
      <c r="AX356" s="1" t="s">
        <v>4324</v>
      </c>
      <c r="AY356" s="1" t="s">
        <v>3000</v>
      </c>
      <c r="AZ356" s="1" t="s">
        <v>4282</v>
      </c>
      <c r="BA356" s="1">
        <v>610201.36317403999</v>
      </c>
      <c r="BB356" s="1">
        <v>5469283.0890028896</v>
      </c>
      <c r="BC356" s="1">
        <v>10</v>
      </c>
      <c r="BD356" s="1" t="s">
        <v>3593</v>
      </c>
      <c r="BE356" s="1">
        <v>1045.1300000000001</v>
      </c>
      <c r="BG356" s="1">
        <v>42263</v>
      </c>
      <c r="BN356" s="1" t="s">
        <v>3009</v>
      </c>
      <c r="BO356" s="1" t="s">
        <v>4849</v>
      </c>
      <c r="BP356" s="1" t="s">
        <v>4848</v>
      </c>
      <c r="BQ356" s="1" t="s">
        <v>3006</v>
      </c>
      <c r="BR356" s="1" t="s">
        <v>3086</v>
      </c>
      <c r="BS356" s="1" t="s">
        <v>5060</v>
      </c>
      <c r="BT356" s="1" t="s">
        <v>5059</v>
      </c>
      <c r="BV356" s="1" t="s">
        <v>3002</v>
      </c>
      <c r="BW356" s="1" t="s">
        <v>1505</v>
      </c>
      <c r="BX356" s="1" t="s">
        <v>3001</v>
      </c>
      <c r="BY356" s="1" t="s">
        <v>3000</v>
      </c>
      <c r="CB356" s="1" t="s">
        <v>2999</v>
      </c>
      <c r="CC356" s="1" t="s">
        <v>2998</v>
      </c>
      <c r="CD356" s="1" t="s">
        <v>2997</v>
      </c>
      <c r="CO356" s="1" t="s">
        <v>2996</v>
      </c>
      <c r="CP356" s="1" t="s">
        <v>5074</v>
      </c>
      <c r="CW356" s="1" t="s">
        <v>4320</v>
      </c>
      <c r="CX356" s="1" t="s">
        <v>5073</v>
      </c>
      <c r="CY356" s="1" t="s">
        <v>4318</v>
      </c>
      <c r="CZ356" s="1" t="s">
        <v>5008</v>
      </c>
    </row>
    <row r="357" spans="1:104" x14ac:dyDescent="0.2">
      <c r="A357" s="1">
        <f t="shared" si="27"/>
        <v>1045987.08</v>
      </c>
      <c r="C357" s="1" t="str">
        <f t="shared" si="28"/>
        <v>UC</v>
      </c>
      <c r="D357" s="2" t="str">
        <f t="shared" si="29"/>
        <v>UC</v>
      </c>
      <c r="F357" s="1" t="str">
        <f>IF(_xlfn.SINGLE('~10 Other Crossings'!TypeCL)="WC","",_xlfn.CONCAT(UPPER(_xlfn.SINGLE(Description)),IF(ISBLANK(_xlfn.SINGLE(CrossingIdentifierDescription)),""," ["&amp;_xlfn.SINGLE(CrossingIdentifierDescription)&amp;"]")," (",_xlfn.SINGLE(PXID),")"))</f>
        <v>TELUS U/G COMMUNICATIONS CABLE (U4186.1)</v>
      </c>
      <c r="G3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57" s="1" t="s">
        <v>5072</v>
      </c>
      <c r="N357" s="1">
        <v>1045987.08</v>
      </c>
      <c r="O357" s="1" t="s">
        <v>3028</v>
      </c>
      <c r="P357" s="1" t="s">
        <v>5071</v>
      </c>
      <c r="Q357" s="1" t="s">
        <v>5063</v>
      </c>
      <c r="R357" s="1" t="s">
        <v>3025</v>
      </c>
      <c r="S357" s="1" t="s">
        <v>3024</v>
      </c>
      <c r="T357" s="1" t="s">
        <v>3098</v>
      </c>
      <c r="U357" s="1" t="s">
        <v>3826</v>
      </c>
      <c r="V357" s="1" t="s">
        <v>3825</v>
      </c>
      <c r="W357" s="1" t="s">
        <v>3107</v>
      </c>
      <c r="Y357" s="1">
        <v>43537.837361111109</v>
      </c>
      <c r="Z357" s="1">
        <v>44645</v>
      </c>
      <c r="AA357" s="1">
        <v>401768</v>
      </c>
      <c r="AB357" s="1">
        <v>44648.866030092591</v>
      </c>
      <c r="AC357" s="1" t="s">
        <v>5070</v>
      </c>
      <c r="AD357" s="1" t="s">
        <v>3061</v>
      </c>
      <c r="AE357" s="1">
        <v>4186</v>
      </c>
      <c r="AF357" s="1">
        <v>1</v>
      </c>
      <c r="AH357" s="1" t="s">
        <v>3091</v>
      </c>
      <c r="AI357" s="1" t="s">
        <v>3016</v>
      </c>
      <c r="AJ357" s="1" t="s">
        <v>3091</v>
      </c>
      <c r="AK357" s="1" t="s">
        <v>3015</v>
      </c>
      <c r="AL357" s="1" t="s">
        <v>3014</v>
      </c>
      <c r="AM357" s="1" t="s">
        <v>3823</v>
      </c>
      <c r="AN357" s="1" t="s">
        <v>3012</v>
      </c>
      <c r="AS357" s="1" t="s">
        <v>3011</v>
      </c>
      <c r="AT357" s="1" t="s">
        <v>3011</v>
      </c>
      <c r="AX357" s="1" t="s">
        <v>5069</v>
      </c>
      <c r="AY357" s="1" t="s">
        <v>3088</v>
      </c>
      <c r="AZ357" s="1" t="s">
        <v>4282</v>
      </c>
      <c r="BA357" s="1">
        <v>610177.94176511001</v>
      </c>
      <c r="BB357" s="1">
        <v>5469286.9937989302</v>
      </c>
      <c r="BC357" s="1">
        <v>10</v>
      </c>
      <c r="BD357" s="1" t="s">
        <v>3087</v>
      </c>
      <c r="BE357" s="1">
        <v>1048.3900000000001</v>
      </c>
      <c r="BG357" s="1">
        <v>41963</v>
      </c>
      <c r="BN357" s="1" t="s">
        <v>3009</v>
      </c>
      <c r="BO357" s="1" t="s">
        <v>4849</v>
      </c>
      <c r="BP357" s="1" t="s">
        <v>4848</v>
      </c>
      <c r="BQ357" s="1" t="s">
        <v>3006</v>
      </c>
      <c r="BR357" s="1" t="s">
        <v>3086</v>
      </c>
      <c r="BS357" s="1" t="s">
        <v>5060</v>
      </c>
      <c r="BT357" s="1" t="s">
        <v>5059</v>
      </c>
      <c r="BV357" s="1" t="s">
        <v>3002</v>
      </c>
      <c r="BY357" s="1" t="s">
        <v>3000</v>
      </c>
      <c r="CB357" s="1" t="s">
        <v>4959</v>
      </c>
      <c r="CD357" s="1" t="s">
        <v>3258</v>
      </c>
      <c r="CO357" s="1" t="s">
        <v>2996</v>
      </c>
      <c r="CP357" s="1" t="s">
        <v>5068</v>
      </c>
      <c r="CW357" s="1" t="s">
        <v>5067</v>
      </c>
      <c r="CX357" s="1" t="s">
        <v>5066</v>
      </c>
      <c r="CY357" s="1" t="s">
        <v>4853</v>
      </c>
      <c r="CZ357" s="1" t="s">
        <v>5001</v>
      </c>
    </row>
    <row r="358" spans="1:104" x14ac:dyDescent="0.2">
      <c r="A358" s="1">
        <f t="shared" si="27"/>
        <v>1046014.17</v>
      </c>
      <c r="C358" s="1" t="str">
        <f t="shared" si="28"/>
        <v>UC</v>
      </c>
      <c r="D358" s="2" t="str">
        <f t="shared" si="29"/>
        <v>UC</v>
      </c>
      <c r="F358" s="1" t="str">
        <f>IF(_xlfn.SINGLE('~10 Other Crossings'!TypeCL)="WC","",_xlfn.CONCAT(UPPER(_xlfn.SINGLE(Description)),IF(ISBLANK(_xlfn.SINGLE(CrossingIdentifierDescription)),""," ["&amp;_xlfn.SINGLE(CrossingIdentifierDescription)&amp;"]")," (",_xlfn.SINGLE(PXID),")"))</f>
        <v>TELUS U/G COMMUNICATIONS CABLE (U4187.1)</v>
      </c>
      <c r="G3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58" s="1" t="s">
        <v>5065</v>
      </c>
      <c r="N358" s="1">
        <v>1046014.17</v>
      </c>
      <c r="O358" s="1" t="s">
        <v>3028</v>
      </c>
      <c r="P358" s="1" t="s">
        <v>5064</v>
      </c>
      <c r="Q358" s="1" t="s">
        <v>5063</v>
      </c>
      <c r="R358" s="1" t="s">
        <v>3025</v>
      </c>
      <c r="S358" s="1" t="s">
        <v>3024</v>
      </c>
      <c r="T358" s="1" t="s">
        <v>3098</v>
      </c>
      <c r="U358" s="1" t="s">
        <v>3826</v>
      </c>
      <c r="V358" s="1" t="s">
        <v>3825</v>
      </c>
      <c r="W358" s="1" t="s">
        <v>3107</v>
      </c>
      <c r="Y358" s="1">
        <v>43537.839016203703</v>
      </c>
      <c r="Z358" s="1">
        <v>44645</v>
      </c>
      <c r="AA358" s="1">
        <v>401768</v>
      </c>
      <c r="AB358" s="1">
        <v>44648.866030092591</v>
      </c>
      <c r="AC358" s="1" t="s">
        <v>5062</v>
      </c>
      <c r="AD358" s="1" t="s">
        <v>3061</v>
      </c>
      <c r="AE358" s="1">
        <v>4187</v>
      </c>
      <c r="AF358" s="1">
        <v>1</v>
      </c>
      <c r="AH358" s="1" t="s">
        <v>3091</v>
      </c>
      <c r="AI358" s="1" t="s">
        <v>3016</v>
      </c>
      <c r="AJ358" s="1" t="s">
        <v>3091</v>
      </c>
      <c r="AK358" s="1" t="s">
        <v>3015</v>
      </c>
      <c r="AL358" s="1" t="s">
        <v>3014</v>
      </c>
      <c r="AM358" s="1" t="s">
        <v>3823</v>
      </c>
      <c r="AN358" s="1" t="s">
        <v>3012</v>
      </c>
      <c r="AS358" s="1" t="s">
        <v>3011</v>
      </c>
      <c r="AT358" s="1" t="s">
        <v>3011</v>
      </c>
      <c r="AX358" s="1" t="s">
        <v>5061</v>
      </c>
      <c r="AY358" s="1" t="s">
        <v>3088</v>
      </c>
      <c r="AZ358" s="1" t="s">
        <v>4282</v>
      </c>
      <c r="BA358" s="1">
        <v>610153.09030317003</v>
      </c>
      <c r="BB358" s="1">
        <v>5469276.2175169103</v>
      </c>
      <c r="BC358" s="1">
        <v>10</v>
      </c>
      <c r="BD358" s="1" t="s">
        <v>3087</v>
      </c>
      <c r="BE358" s="1">
        <v>1048.4000000000001</v>
      </c>
      <c r="BG358" s="1">
        <v>41963</v>
      </c>
      <c r="BN358" s="1" t="s">
        <v>3009</v>
      </c>
      <c r="BO358" s="1" t="s">
        <v>4849</v>
      </c>
      <c r="BP358" s="1" t="s">
        <v>4848</v>
      </c>
      <c r="BQ358" s="1" t="s">
        <v>3006</v>
      </c>
      <c r="BR358" s="1" t="s">
        <v>1621</v>
      </c>
      <c r="BS358" s="1" t="s">
        <v>5060</v>
      </c>
      <c r="BT358" s="1" t="s">
        <v>5059</v>
      </c>
      <c r="BV358" s="1" t="s">
        <v>3002</v>
      </c>
      <c r="BY358" s="1" t="s">
        <v>3000</v>
      </c>
      <c r="CB358" s="1" t="s">
        <v>4959</v>
      </c>
      <c r="CD358" s="1" t="s">
        <v>3258</v>
      </c>
      <c r="CO358" s="1" t="s">
        <v>2996</v>
      </c>
      <c r="CP358" s="1" t="s">
        <v>5058</v>
      </c>
      <c r="CW358" s="1" t="s">
        <v>5043</v>
      </c>
      <c r="CX358" s="1" t="s">
        <v>5042</v>
      </c>
      <c r="CY358" s="1" t="s">
        <v>4853</v>
      </c>
      <c r="CZ358" s="1" t="s">
        <v>4995</v>
      </c>
    </row>
    <row r="359" spans="1:104" x14ac:dyDescent="0.2">
      <c r="A359" s="1">
        <f t="shared" si="27"/>
        <v>1046026.59</v>
      </c>
      <c r="C359" s="1" t="str">
        <f t="shared" si="28"/>
        <v>OC</v>
      </c>
      <c r="D359" s="2" t="str">
        <f t="shared" si="29"/>
        <v>OC</v>
      </c>
      <c r="F359" s="1" t="str">
        <f>IF(_xlfn.SINGLE('~10 Other Crossings'!TypeCL)="WC","",_xlfn.CONCAT(UPPER(_xlfn.SINGLE(Description)),IF(ISBLANK(_xlfn.SINGLE(CrossingIdentifierDescription)),""," ["&amp;_xlfn.SINGLE(CrossingIdentifierDescription)&amp;"]")," (",_xlfn.SINGLE(PXID),")"))</f>
        <v>TELUS O/H COMMUNICATIONS CABLE [O/H COMMUNICATIONS CABLE] (U4189.1)</v>
      </c>
      <c r="G3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01-13283-M002-XH0330401 - Goalposts Required</v>
      </c>
      <c r="M359" s="1" t="s">
        <v>5057</v>
      </c>
      <c r="N359" s="1">
        <v>1046026.59</v>
      </c>
      <c r="O359" s="1" t="s">
        <v>3028</v>
      </c>
      <c r="P359" s="1" t="s">
        <v>5056</v>
      </c>
      <c r="Q359" s="1" t="s">
        <v>5055</v>
      </c>
      <c r="R359" s="1" t="s">
        <v>3025</v>
      </c>
      <c r="S359" s="1" t="s">
        <v>3024</v>
      </c>
      <c r="T359" s="1" t="s">
        <v>3098</v>
      </c>
      <c r="U359" s="1" t="s">
        <v>3105</v>
      </c>
      <c r="V359" s="1" t="s">
        <v>3108</v>
      </c>
      <c r="W359" s="1" t="s">
        <v>3107</v>
      </c>
      <c r="Y359" s="1">
        <v>43537.842499999999</v>
      </c>
      <c r="Z359" s="1">
        <v>44645</v>
      </c>
      <c r="AA359" s="1">
        <v>401768</v>
      </c>
      <c r="AB359" s="1">
        <v>44648.866030092591</v>
      </c>
      <c r="AC359" s="1" t="s">
        <v>5054</v>
      </c>
      <c r="AD359" s="1" t="s">
        <v>3061</v>
      </c>
      <c r="AE359" s="1">
        <v>4189</v>
      </c>
      <c r="AF359" s="1">
        <v>1</v>
      </c>
      <c r="AG359" s="1" t="s">
        <v>3105</v>
      </c>
      <c r="AH359" s="1" t="s">
        <v>3091</v>
      </c>
      <c r="AI359" s="1" t="s">
        <v>3092</v>
      </c>
      <c r="AJ359" s="1" t="s">
        <v>3091</v>
      </c>
      <c r="AK359" s="1" t="s">
        <v>3015</v>
      </c>
      <c r="AL359" s="1" t="s">
        <v>3014</v>
      </c>
      <c r="AM359" s="1" t="s">
        <v>3104</v>
      </c>
      <c r="AS359" s="1" t="s">
        <v>3011</v>
      </c>
      <c r="AT359" s="1" t="s">
        <v>1022</v>
      </c>
      <c r="AX359" s="1" t="s">
        <v>5053</v>
      </c>
      <c r="AY359" s="1" t="s">
        <v>3088</v>
      </c>
      <c r="AZ359" s="1" t="s">
        <v>4282</v>
      </c>
      <c r="BA359" s="1">
        <v>610141.72243739001</v>
      </c>
      <c r="BB359" s="1">
        <v>5469271.2195127197</v>
      </c>
      <c r="BC359" s="1">
        <v>10</v>
      </c>
      <c r="BD359" s="1" t="s">
        <v>3087</v>
      </c>
      <c r="BE359" s="1">
        <v>1048.4100000000001</v>
      </c>
      <c r="BG359" s="1">
        <v>41962</v>
      </c>
      <c r="BN359" s="1" t="s">
        <v>3009</v>
      </c>
      <c r="BO359" s="1" t="s">
        <v>4849</v>
      </c>
      <c r="BP359" s="1" t="s">
        <v>4848</v>
      </c>
      <c r="BQ359" s="1" t="s">
        <v>3006</v>
      </c>
      <c r="BR359" s="1" t="s">
        <v>1621</v>
      </c>
      <c r="BV359" s="1" t="s">
        <v>3002</v>
      </c>
      <c r="BY359" s="1" t="s">
        <v>3000</v>
      </c>
      <c r="CB359" s="1" t="s">
        <v>4959</v>
      </c>
      <c r="CD359" s="1" t="s">
        <v>3258</v>
      </c>
      <c r="CO359" s="1" t="s">
        <v>2996</v>
      </c>
      <c r="CP359" s="1" t="s">
        <v>5052</v>
      </c>
      <c r="CW359" s="1" t="s">
        <v>5051</v>
      </c>
      <c r="CX359" s="1" t="s">
        <v>5050</v>
      </c>
      <c r="CY359" s="1" t="s">
        <v>4853</v>
      </c>
      <c r="CZ359" s="1" t="s">
        <v>4986</v>
      </c>
    </row>
    <row r="360" spans="1:104" x14ac:dyDescent="0.2">
      <c r="A360" s="1">
        <f t="shared" si="27"/>
        <v>1046028.41</v>
      </c>
      <c r="C360" s="1" t="str">
        <f t="shared" si="28"/>
        <v>UC</v>
      </c>
      <c r="D360" s="2" t="str">
        <f t="shared" si="29"/>
        <v>UC</v>
      </c>
      <c r="F360" s="1" t="str">
        <f>IF(_xlfn.SINGLE('~10 Other Crossings'!TypeCL)="WC","",_xlfn.CONCAT(UPPER(_xlfn.SINGLE(Description)),IF(ISBLANK(_xlfn.SINGLE(CrossingIdentifierDescription)),""," ["&amp;_xlfn.SINGLE(CrossingIdentifierDescription)&amp;"]")," (",_xlfn.SINGLE(PXID),")"))</f>
        <v>TELUS U/G COMMUNICATIONS CABLE (U4188.1)</v>
      </c>
      <c r="G3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0" s="1" t="s">
        <v>5049</v>
      </c>
      <c r="N360" s="1">
        <v>1046028.41</v>
      </c>
      <c r="O360" s="1" t="s">
        <v>3028</v>
      </c>
      <c r="P360" s="1" t="s">
        <v>5048</v>
      </c>
      <c r="Q360" s="1" t="s">
        <v>5047</v>
      </c>
      <c r="R360" s="1" t="s">
        <v>3025</v>
      </c>
      <c r="S360" s="1" t="s">
        <v>3024</v>
      </c>
      <c r="T360" s="1" t="s">
        <v>3098</v>
      </c>
      <c r="U360" s="1" t="s">
        <v>3826</v>
      </c>
      <c r="V360" s="1" t="s">
        <v>3825</v>
      </c>
      <c r="W360" s="1" t="s">
        <v>3107</v>
      </c>
      <c r="Y360" s="1">
        <v>43537.841967592591</v>
      </c>
      <c r="Z360" s="1">
        <v>44645</v>
      </c>
      <c r="AA360" s="1">
        <v>401768</v>
      </c>
      <c r="AB360" s="1">
        <v>44648.866030092591</v>
      </c>
      <c r="AC360" s="1" t="s">
        <v>5046</v>
      </c>
      <c r="AD360" s="1" t="s">
        <v>3061</v>
      </c>
      <c r="AE360" s="1">
        <v>4188</v>
      </c>
      <c r="AF360" s="1">
        <v>1</v>
      </c>
      <c r="AH360" s="1" t="s">
        <v>3091</v>
      </c>
      <c r="AI360" s="1" t="s">
        <v>3092</v>
      </c>
      <c r="AJ360" s="1" t="s">
        <v>3091</v>
      </c>
      <c r="AK360" s="1" t="s">
        <v>3015</v>
      </c>
      <c r="AL360" s="1" t="s">
        <v>3014</v>
      </c>
      <c r="AM360" s="1" t="s">
        <v>3823</v>
      </c>
      <c r="AN360" s="1" t="s">
        <v>3012</v>
      </c>
      <c r="AS360" s="1" t="s">
        <v>3011</v>
      </c>
      <c r="AT360" s="1" t="s">
        <v>3011</v>
      </c>
      <c r="AX360" s="1" t="s">
        <v>5045</v>
      </c>
      <c r="AY360" s="1" t="s">
        <v>3088</v>
      </c>
      <c r="AZ360" s="1" t="s">
        <v>4282</v>
      </c>
      <c r="BA360" s="1">
        <v>610140.04597545997</v>
      </c>
      <c r="BB360" s="1">
        <v>5469270.4899701104</v>
      </c>
      <c r="BC360" s="1">
        <v>10</v>
      </c>
      <c r="BD360" s="1" t="s">
        <v>3087</v>
      </c>
      <c r="BE360" s="1">
        <v>1048.4100000000001</v>
      </c>
      <c r="BG360" s="1">
        <v>41963</v>
      </c>
      <c r="BN360" s="1" t="s">
        <v>3009</v>
      </c>
      <c r="BO360" s="1" t="s">
        <v>4849</v>
      </c>
      <c r="BP360" s="1" t="s">
        <v>4848</v>
      </c>
      <c r="BQ360" s="1" t="s">
        <v>3006</v>
      </c>
      <c r="BR360" s="1" t="s">
        <v>1621</v>
      </c>
      <c r="BV360" s="1" t="s">
        <v>3002</v>
      </c>
      <c r="BY360" s="1" t="s">
        <v>3000</v>
      </c>
      <c r="CB360" s="1" t="s">
        <v>4959</v>
      </c>
      <c r="CD360" s="1" t="s">
        <v>3258</v>
      </c>
      <c r="CO360" s="1" t="s">
        <v>2996</v>
      </c>
      <c r="CP360" s="1" t="s">
        <v>5044</v>
      </c>
      <c r="CW360" s="1" t="s">
        <v>5043</v>
      </c>
      <c r="CX360" s="1" t="s">
        <v>5042</v>
      </c>
      <c r="CY360" s="1" t="s">
        <v>4853</v>
      </c>
      <c r="CZ360" s="1" t="s">
        <v>4981</v>
      </c>
    </row>
    <row r="361" spans="1:104" x14ac:dyDescent="0.2">
      <c r="A361" s="1">
        <f t="shared" si="27"/>
        <v>1046029.03</v>
      </c>
      <c r="C361" s="1" t="str">
        <f t="shared" si="28"/>
        <v>GD</v>
      </c>
      <c r="D361" s="2" t="str">
        <f t="shared" si="29"/>
        <v>GD</v>
      </c>
      <c r="F361" s="1" t="str">
        <f>IF(_xlfn.SINGLE('~10 Other Crossings'!TypeCL)="WC","",_xlfn.CONCAT(UPPER(_xlfn.SINGLE(Description)),IF(ISBLANK(_xlfn.SINGLE(CrossingIdentifierDescription)),""," ["&amp;_xlfn.SINGLE(CrossingIdentifierDescription)&amp;"]")," (",_xlfn.SINGLE(PXID),")"))</f>
        <v>FORTISBC U/G PIPE 60 GAS DIST [GAS DISTRIBUTION] (P3595.1)</v>
      </c>
      <c r="G3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1" s="1" t="s">
        <v>5041</v>
      </c>
      <c r="N361" s="1">
        <v>1046029.03</v>
      </c>
      <c r="O361" s="1" t="s">
        <v>3028</v>
      </c>
      <c r="P361" s="1" t="s">
        <v>5040</v>
      </c>
      <c r="Q361" s="1" t="s">
        <v>5039</v>
      </c>
      <c r="R361" s="1" t="s">
        <v>3025</v>
      </c>
      <c r="S361" s="1" t="s">
        <v>3024</v>
      </c>
      <c r="T361" s="1" t="s">
        <v>3098</v>
      </c>
      <c r="U361" s="1" t="s">
        <v>3022</v>
      </c>
      <c r="V361" s="1" t="s">
        <v>4992</v>
      </c>
      <c r="W361" s="1" t="s">
        <v>4525</v>
      </c>
      <c r="X361" s="1" t="s">
        <v>4524</v>
      </c>
      <c r="Y361" s="1">
        <v>43537.841666666667</v>
      </c>
      <c r="Z361" s="1">
        <v>44645</v>
      </c>
      <c r="AA361" s="1">
        <v>401768</v>
      </c>
      <c r="AB361" s="1">
        <v>44648.866030092591</v>
      </c>
      <c r="AC361" s="1" t="s">
        <v>5038</v>
      </c>
      <c r="AD361" s="1" t="s">
        <v>3018</v>
      </c>
      <c r="AE361" s="1">
        <v>3595</v>
      </c>
      <c r="AF361" s="1">
        <v>1</v>
      </c>
      <c r="AG361" s="1" t="s">
        <v>4522</v>
      </c>
      <c r="AH361" s="1" t="s">
        <v>3091</v>
      </c>
      <c r="AI361" s="1" t="s">
        <v>3092</v>
      </c>
      <c r="AJ361" s="1" t="s">
        <v>3091</v>
      </c>
      <c r="AK361" s="1" t="s">
        <v>3015</v>
      </c>
      <c r="AL361" s="1" t="s">
        <v>3014</v>
      </c>
      <c r="AM361" s="1" t="s">
        <v>4521</v>
      </c>
      <c r="AN361" s="1" t="s">
        <v>3012</v>
      </c>
      <c r="AQ361" s="1" t="s">
        <v>3406</v>
      </c>
      <c r="AR361" s="1">
        <v>60</v>
      </c>
      <c r="AS361" s="1" t="s">
        <v>3011</v>
      </c>
      <c r="AT361" s="1" t="s">
        <v>3011</v>
      </c>
      <c r="AX361" s="1" t="s">
        <v>5037</v>
      </c>
      <c r="AY361" s="1" t="s">
        <v>3088</v>
      </c>
      <c r="AZ361" s="1" t="s">
        <v>4282</v>
      </c>
      <c r="BA361" s="1">
        <v>610139.46806878003</v>
      </c>
      <c r="BB361" s="1">
        <v>5469270.2725033797</v>
      </c>
      <c r="BC361" s="1">
        <v>10</v>
      </c>
      <c r="BD361" s="1" t="s">
        <v>3087</v>
      </c>
      <c r="BE361" s="1">
        <v>1048.47</v>
      </c>
      <c r="BG361" s="1">
        <v>41963</v>
      </c>
      <c r="BN361" s="1" t="s">
        <v>3009</v>
      </c>
      <c r="BO361" s="1" t="s">
        <v>4849</v>
      </c>
      <c r="BP361" s="1" t="s">
        <v>4848</v>
      </c>
      <c r="BQ361" s="1" t="s">
        <v>3006</v>
      </c>
      <c r="BR361" s="1" t="s">
        <v>1621</v>
      </c>
      <c r="BV361" s="1" t="s">
        <v>3002</v>
      </c>
      <c r="BY361" s="1" t="s">
        <v>3000</v>
      </c>
      <c r="CB361" s="1" t="s">
        <v>4959</v>
      </c>
      <c r="CD361" s="1" t="s">
        <v>3258</v>
      </c>
      <c r="CO361" s="1" t="s">
        <v>2996</v>
      </c>
      <c r="CP361" s="1" t="s">
        <v>5036</v>
      </c>
      <c r="CW361" s="1" t="s">
        <v>4988</v>
      </c>
      <c r="CX361" s="1" t="s">
        <v>4987</v>
      </c>
      <c r="CY361" s="1" t="s">
        <v>4853</v>
      </c>
      <c r="CZ361" s="1" t="s">
        <v>4974</v>
      </c>
    </row>
    <row r="362" spans="1:104" x14ac:dyDescent="0.2">
      <c r="A362" s="1">
        <f t="shared" si="27"/>
        <v>1046047.99</v>
      </c>
      <c r="C362" s="1" t="str">
        <f t="shared" si="28"/>
        <v>RD</v>
      </c>
      <c r="D362" s="2" t="str">
        <f t="shared" si="29"/>
        <v>RD</v>
      </c>
      <c r="F362" s="1" t="str">
        <f>IF(_xlfn.SINGLE('~10 Other Crossings'!TypeCL)="WC","",_xlfn.CONCAT(UPPER(_xlfn.SINGLE(Description)),IF(ISBLANK(_xlfn.SINGLE(CrossingIdentifierDescription)),""," ["&amp;_xlfn.SINGLE(CrossingIdentifierDescription)&amp;"]")," (",_xlfn.SINGLE(PXID),")"))</f>
        <v>FLOOD HOPE RD [LKI Segment: 541] (T4116.2)</v>
      </c>
      <c r="G3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2" s="1" t="s">
        <v>5035</v>
      </c>
      <c r="N362" s="1">
        <v>1046047.99</v>
      </c>
      <c r="O362" s="1" t="s">
        <v>3028</v>
      </c>
      <c r="P362" s="1" t="s">
        <v>5034</v>
      </c>
      <c r="Q362" s="1" t="s">
        <v>5033</v>
      </c>
      <c r="R362" s="1" t="s">
        <v>3025</v>
      </c>
      <c r="S362" s="1" t="s">
        <v>3024</v>
      </c>
      <c r="T362" s="1" t="s">
        <v>3098</v>
      </c>
      <c r="U362" s="1" t="s">
        <v>3045</v>
      </c>
      <c r="V362" s="1" t="s">
        <v>5032</v>
      </c>
      <c r="W362" s="1" t="s">
        <v>4282</v>
      </c>
      <c r="Y362" s="1">
        <v>43588.986759259256</v>
      </c>
      <c r="Z362" s="1">
        <v>44645</v>
      </c>
      <c r="AA362" s="1">
        <v>401768</v>
      </c>
      <c r="AB362" s="1">
        <v>44648.866041666668</v>
      </c>
      <c r="AC362" s="1" t="s">
        <v>5031</v>
      </c>
      <c r="AD362" s="1" t="s">
        <v>3046</v>
      </c>
      <c r="AE362" s="1">
        <v>4116</v>
      </c>
      <c r="AF362" s="1">
        <v>2</v>
      </c>
      <c r="AG362" s="1" t="s">
        <v>4482</v>
      </c>
      <c r="AH362" s="1" t="s">
        <v>3138</v>
      </c>
      <c r="AI362" s="1" t="s">
        <v>3092</v>
      </c>
      <c r="AJ362" s="1" t="s">
        <v>3091</v>
      </c>
      <c r="AK362" s="1" t="s">
        <v>3044</v>
      </c>
      <c r="AL362" s="1" t="s">
        <v>3014</v>
      </c>
      <c r="AM362" s="1" t="s">
        <v>737</v>
      </c>
      <c r="AP362" s="1">
        <v>55</v>
      </c>
      <c r="AX362" s="1" t="s">
        <v>5030</v>
      </c>
      <c r="AY362" s="1" t="s">
        <v>3088</v>
      </c>
      <c r="AZ362" s="1" t="s">
        <v>4282</v>
      </c>
      <c r="BA362" s="1">
        <v>610122.09999061003</v>
      </c>
      <c r="BB362" s="1">
        <v>5469262.6600405797</v>
      </c>
      <c r="BC362" s="1">
        <v>10</v>
      </c>
      <c r="BD362" s="1" t="s">
        <v>3087</v>
      </c>
      <c r="BE362" s="1">
        <v>1048.43</v>
      </c>
      <c r="BG362" s="1">
        <v>41961</v>
      </c>
      <c r="BN362" s="1" t="s">
        <v>3009</v>
      </c>
      <c r="BO362" s="1" t="s">
        <v>4849</v>
      </c>
      <c r="BP362" s="1" t="s">
        <v>4848</v>
      </c>
      <c r="BQ362" s="1" t="s">
        <v>3006</v>
      </c>
      <c r="BR362" s="1" t="s">
        <v>1621</v>
      </c>
      <c r="BV362" s="1" t="s">
        <v>3002</v>
      </c>
      <c r="BX362" s="1" t="s">
        <v>5029</v>
      </c>
      <c r="BY362" s="1" t="s">
        <v>3088</v>
      </c>
      <c r="CB362" s="1" t="s">
        <v>4959</v>
      </c>
      <c r="CD362" s="1" t="s">
        <v>3258</v>
      </c>
      <c r="CO362" s="1" t="s">
        <v>2996</v>
      </c>
      <c r="CP362" s="1" t="s">
        <v>5028</v>
      </c>
      <c r="CW362" s="1" t="s">
        <v>5027</v>
      </c>
      <c r="CX362" s="1" t="s">
        <v>5026</v>
      </c>
      <c r="CY362" s="1" t="s">
        <v>4853</v>
      </c>
      <c r="CZ362" s="1" t="s">
        <v>4963</v>
      </c>
    </row>
    <row r="363" spans="1:104" x14ac:dyDescent="0.2">
      <c r="A363" s="1">
        <f t="shared" si="27"/>
        <v>1046062.83</v>
      </c>
      <c r="C363" s="1" t="str">
        <f t="shared" si="28"/>
        <v>OE</v>
      </c>
      <c r="D363" s="2" t="str">
        <f t="shared" si="29"/>
        <v>OE</v>
      </c>
      <c r="F363" s="1" t="str">
        <f>IF(_xlfn.SINGLE('~10 Other Crossings'!TypeCL)="WC","",_xlfn.CONCAT(UPPER(_xlfn.SINGLE(Description)),IF(ISBLANK(_xlfn.SINGLE(CrossingIdentifierDescription)),""," ["&amp;_xlfn.SINGLE(CrossingIdentifierDescription)&amp;"]")," (",_xlfn.SINGLE(PXID),")"))</f>
        <v>BC HYDRO O/H DISTRIBUTION [DISTRIBUTION] (U4190.1)</v>
      </c>
      <c r="G3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01-13283-M002-XH0330401 - Goalposts Required</v>
      </c>
      <c r="M363" s="1" t="s">
        <v>5025</v>
      </c>
      <c r="N363" s="1">
        <v>1046062.83</v>
      </c>
      <c r="O363" s="1" t="s">
        <v>3028</v>
      </c>
      <c r="P363" s="1" t="s">
        <v>5024</v>
      </c>
      <c r="Q363" s="1" t="s">
        <v>5023</v>
      </c>
      <c r="R363" s="1" t="s">
        <v>3025</v>
      </c>
      <c r="S363" s="1" t="s">
        <v>3024</v>
      </c>
      <c r="T363" s="1" t="s">
        <v>3098</v>
      </c>
      <c r="U363" s="1" t="s">
        <v>3097</v>
      </c>
      <c r="V363" s="1" t="s">
        <v>3096</v>
      </c>
      <c r="W363" s="1" t="s">
        <v>3095</v>
      </c>
      <c r="Y363" s="1">
        <v>43537.870891203704</v>
      </c>
      <c r="Z363" s="1">
        <v>44645</v>
      </c>
      <c r="AA363" s="1">
        <v>401768</v>
      </c>
      <c r="AB363" s="1">
        <v>44648.866041666668</v>
      </c>
      <c r="AC363" s="1" t="s">
        <v>5022</v>
      </c>
      <c r="AD363" s="1" t="s">
        <v>3061</v>
      </c>
      <c r="AE363" s="1">
        <v>4190</v>
      </c>
      <c r="AF363" s="1">
        <v>1</v>
      </c>
      <c r="AG363" s="1" t="s">
        <v>3093</v>
      </c>
      <c r="AH363" s="1" t="s">
        <v>3091</v>
      </c>
      <c r="AI363" s="1" t="s">
        <v>3092</v>
      </c>
      <c r="AJ363" s="1" t="s">
        <v>3091</v>
      </c>
      <c r="AK363" s="1" t="s">
        <v>3015</v>
      </c>
      <c r="AL363" s="1" t="s">
        <v>3014</v>
      </c>
      <c r="AM363" s="1" t="s">
        <v>3090</v>
      </c>
      <c r="AS363" s="1" t="s">
        <v>3011</v>
      </c>
      <c r="AT363" s="1" t="s">
        <v>1022</v>
      </c>
      <c r="AX363" s="1" t="s">
        <v>5021</v>
      </c>
      <c r="AY363" s="1" t="s">
        <v>3088</v>
      </c>
      <c r="AZ363" s="1" t="s">
        <v>4282</v>
      </c>
      <c r="BA363" s="1">
        <v>610108.49997945002</v>
      </c>
      <c r="BB363" s="1">
        <v>5469256.7300104797</v>
      </c>
      <c r="BC363" s="1">
        <v>10</v>
      </c>
      <c r="BD363" s="1" t="s">
        <v>3087</v>
      </c>
      <c r="BE363" s="1">
        <v>1048.44</v>
      </c>
      <c r="BG363" s="1">
        <v>41962</v>
      </c>
      <c r="BN363" s="1" t="s">
        <v>3009</v>
      </c>
      <c r="BO363" s="1" t="s">
        <v>4849</v>
      </c>
      <c r="BP363" s="1" t="s">
        <v>4848</v>
      </c>
      <c r="BQ363" s="1" t="s">
        <v>3006</v>
      </c>
      <c r="BR363" s="1" t="s">
        <v>1621</v>
      </c>
      <c r="BV363" s="1" t="s">
        <v>3002</v>
      </c>
      <c r="BY363" s="1" t="s">
        <v>3000</v>
      </c>
      <c r="CB363" s="1" t="s">
        <v>4959</v>
      </c>
      <c r="CD363" s="1" t="s">
        <v>3258</v>
      </c>
      <c r="CO363" s="1" t="s">
        <v>2996</v>
      </c>
      <c r="CP363" s="1" t="s">
        <v>5020</v>
      </c>
      <c r="CW363" s="1" t="s">
        <v>5019</v>
      </c>
      <c r="CX363" s="1" t="s">
        <v>5018</v>
      </c>
      <c r="CY363" s="1" t="s">
        <v>4853</v>
      </c>
    </row>
    <row r="364" spans="1:104" x14ac:dyDescent="0.2">
      <c r="A364" s="1">
        <f t="shared" si="27"/>
        <v>1046067</v>
      </c>
      <c r="C364" s="1" t="str">
        <f t="shared" si="28"/>
        <v>SA</v>
      </c>
      <c r="D364" s="2" t="str">
        <f t="shared" si="29"/>
        <v>SA</v>
      </c>
      <c r="F364" s="1" t="str">
        <f>IF(_xlfn.SINGLE('~10 Other Crossings'!TypeCL)="WC","",_xlfn.CONCAT(UPPER(_xlfn.SINGLE(Description)),IF(ISBLANK(_xlfn.SINGLE(CrossingIdentifierDescription)),""," ["&amp;_xlfn.SINGLE(CrossingIdentifierDescription)&amp;"]")," (",_xlfn.SINGLE(PXID),")"))</f>
        <v>450MM DISTRICT OF HOPE SANITARY SEWER (P3888.0)</v>
      </c>
      <c r="G3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4" s="1" t="s">
        <v>5017</v>
      </c>
      <c r="N364" s="1">
        <v>1046067</v>
      </c>
      <c r="O364" s="1" t="s">
        <v>3028</v>
      </c>
      <c r="P364" s="1" t="s">
        <v>5016</v>
      </c>
      <c r="Q364" s="1" t="s">
        <v>5015</v>
      </c>
      <c r="R364" s="1" t="s">
        <v>3025</v>
      </c>
      <c r="S364" s="1" t="s">
        <v>3024</v>
      </c>
      <c r="T364" s="1" t="s">
        <v>3098</v>
      </c>
      <c r="U364" s="1" t="s">
        <v>3022</v>
      </c>
      <c r="V364" s="1" t="s">
        <v>5014</v>
      </c>
      <c r="W364" s="1" t="s">
        <v>4282</v>
      </c>
      <c r="Y364" s="1">
        <v>43537.868368055555</v>
      </c>
      <c r="Z364" s="1">
        <v>44645</v>
      </c>
      <c r="AA364" s="1">
        <v>401768</v>
      </c>
      <c r="AB364" s="1">
        <v>44648.866030092591</v>
      </c>
      <c r="AC364" s="1" t="s">
        <v>5013</v>
      </c>
      <c r="AD364" s="1" t="s">
        <v>3018</v>
      </c>
      <c r="AE364" s="1">
        <v>3888</v>
      </c>
      <c r="AF364" s="1">
        <v>0</v>
      </c>
      <c r="AH364" s="1" t="s">
        <v>3091</v>
      </c>
      <c r="AI364" s="1" t="s">
        <v>3092</v>
      </c>
      <c r="AJ364" s="1" t="s">
        <v>3091</v>
      </c>
      <c r="AK364" s="1" t="s">
        <v>3015</v>
      </c>
      <c r="AL364" s="1" t="s">
        <v>3014</v>
      </c>
      <c r="AM364" s="1" t="s">
        <v>4559</v>
      </c>
      <c r="AN364" s="1" t="s">
        <v>3012</v>
      </c>
      <c r="AR364" s="1">
        <v>450</v>
      </c>
      <c r="AS364" s="1" t="s">
        <v>3011</v>
      </c>
      <c r="AT364" s="1" t="s">
        <v>3011</v>
      </c>
      <c r="AX364" s="1" t="s">
        <v>5012</v>
      </c>
      <c r="AY364" s="1" t="s">
        <v>3088</v>
      </c>
      <c r="AZ364" s="1" t="s">
        <v>4282</v>
      </c>
      <c r="BA364" s="1">
        <v>610104.68002058996</v>
      </c>
      <c r="BB364" s="1">
        <v>5469255.0650530802</v>
      </c>
      <c r="BC364" s="1">
        <v>10</v>
      </c>
      <c r="BN364" s="1" t="s">
        <v>3009</v>
      </c>
      <c r="BO364" s="1" t="s">
        <v>4849</v>
      </c>
      <c r="BP364" s="1" t="s">
        <v>4848</v>
      </c>
      <c r="BQ364" s="1" t="s">
        <v>3006</v>
      </c>
      <c r="BR364" s="1" t="s">
        <v>1621</v>
      </c>
      <c r="BS364" s="1" t="s">
        <v>4967</v>
      </c>
      <c r="BV364" s="1" t="s">
        <v>3002</v>
      </c>
      <c r="BY364" s="1" t="s">
        <v>3000</v>
      </c>
      <c r="CB364" s="1" t="s">
        <v>4959</v>
      </c>
      <c r="CD364" s="1" t="s">
        <v>3258</v>
      </c>
      <c r="CO364" s="1" t="s">
        <v>2996</v>
      </c>
      <c r="CP364" s="1" t="s">
        <v>5011</v>
      </c>
      <c r="CW364" s="1" t="s">
        <v>5010</v>
      </c>
      <c r="CX364" s="1" t="s">
        <v>5009</v>
      </c>
      <c r="CY364" s="1" t="s">
        <v>4853</v>
      </c>
    </row>
    <row r="365" spans="1:104" x14ac:dyDescent="0.2">
      <c r="A365" s="1">
        <f t="shared" si="27"/>
        <v>1046068.64</v>
      </c>
      <c r="C365" s="1" t="str">
        <f t="shared" si="28"/>
        <v>ST</v>
      </c>
      <c r="D365" s="2" t="str">
        <f t="shared" si="29"/>
        <v>ST</v>
      </c>
      <c r="F365" s="1" t="str">
        <f>IF(_xlfn.SINGLE('~10 Other Crossings'!TypeCL)="WC","",_xlfn.CONCAT(UPPER(_xlfn.SINGLE(Description)),IF(ISBLANK(_xlfn.SINGLE(CrossingIdentifierDescription)),""," ["&amp;_xlfn.SINGLE(CrossingIdentifierDescription)&amp;"]")," (",_xlfn.SINGLE(PXID),")"))</f>
        <v>TOWN OF HOPE BURIED STORM SEWER LINE (P5804.0)</v>
      </c>
      <c r="G3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5" s="1" t="s">
        <v>5008</v>
      </c>
      <c r="N365" s="1">
        <v>1046068.64</v>
      </c>
      <c r="O365" s="1" t="s">
        <v>3028</v>
      </c>
      <c r="P365" s="1" t="s">
        <v>5007</v>
      </c>
      <c r="Q365" s="1" t="s">
        <v>5006</v>
      </c>
      <c r="R365" s="1" t="s">
        <v>3024</v>
      </c>
      <c r="S365" s="1" t="s">
        <v>3024</v>
      </c>
      <c r="T365" s="1" t="s">
        <v>3098</v>
      </c>
      <c r="U365" s="1" t="s">
        <v>3022</v>
      </c>
      <c r="V365" s="1" t="s">
        <v>4971</v>
      </c>
      <c r="W365" s="1" t="s">
        <v>4970</v>
      </c>
      <c r="Y365" s="1">
        <v>44047.981238425928</v>
      </c>
      <c r="Z365" s="1">
        <v>44645</v>
      </c>
      <c r="AA365" s="1">
        <v>401768</v>
      </c>
      <c r="AB365" s="1">
        <v>44648.866064814814</v>
      </c>
      <c r="AC365" s="1" t="s">
        <v>5005</v>
      </c>
      <c r="AD365" s="1" t="s">
        <v>3018</v>
      </c>
      <c r="AE365" s="1">
        <v>5804</v>
      </c>
      <c r="AF365" s="1">
        <v>0</v>
      </c>
      <c r="AI365" s="1" t="s">
        <v>3092</v>
      </c>
      <c r="AK365" s="1" t="s">
        <v>3015</v>
      </c>
      <c r="AL365" s="1" t="s">
        <v>3014</v>
      </c>
      <c r="AM365" s="1" t="s">
        <v>3406</v>
      </c>
      <c r="AT365" s="1" t="s">
        <v>3011</v>
      </c>
      <c r="AX365" s="1" t="s">
        <v>5004</v>
      </c>
      <c r="AY365" s="1" t="s">
        <v>3088</v>
      </c>
      <c r="AZ365" s="1" t="s">
        <v>4282</v>
      </c>
      <c r="BA365" s="1">
        <v>610103.17000000004</v>
      </c>
      <c r="BB365" s="1">
        <v>5469254.415</v>
      </c>
      <c r="BC365" s="1">
        <v>10</v>
      </c>
      <c r="BN365" s="1" t="s">
        <v>3009</v>
      </c>
      <c r="BO365" s="1" t="s">
        <v>4849</v>
      </c>
      <c r="BP365" s="1" t="s">
        <v>4848</v>
      </c>
      <c r="BQ365" s="1" t="s">
        <v>3006</v>
      </c>
      <c r="BR365" s="1" t="s">
        <v>1621</v>
      </c>
      <c r="BS365" s="1" t="s">
        <v>4967</v>
      </c>
      <c r="BV365" s="1" t="s">
        <v>3002</v>
      </c>
      <c r="BY365" s="1" t="s">
        <v>3000</v>
      </c>
      <c r="CB365" s="1" t="s">
        <v>4959</v>
      </c>
      <c r="CD365" s="1" t="s">
        <v>3258</v>
      </c>
      <c r="CO365" s="1" t="s">
        <v>2996</v>
      </c>
      <c r="CP365" s="1" t="s">
        <v>5003</v>
      </c>
      <c r="CX365" s="1" t="s">
        <v>5002</v>
      </c>
      <c r="CZ365" s="1" t="s">
        <v>4910</v>
      </c>
    </row>
    <row r="366" spans="1:104" x14ac:dyDescent="0.2">
      <c r="A366" s="1">
        <f t="shared" si="27"/>
        <v>1046069.95</v>
      </c>
      <c r="C366" s="1" t="str">
        <f t="shared" si="28"/>
        <v>UE</v>
      </c>
      <c r="D366" s="2" t="str">
        <f t="shared" si="29"/>
        <v>UE</v>
      </c>
      <c r="F366" s="1" t="str">
        <f>IF(_xlfn.SINGLE('~10 Other Crossings'!TypeCL)="WC","",_xlfn.CONCAT(UPPER(_xlfn.SINGLE(Description)),IF(ISBLANK(_xlfn.SINGLE(CrossingIdentifierDescription)),""," ["&amp;_xlfn.SINGLE(CrossingIdentifierDescription)&amp;"]")," (",_xlfn.SINGLE(PXID),")"))</f>
        <v>PRIVATE U/G POWER CABLE (U7040.0)</v>
      </c>
      <c r="G3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6" s="1" t="s">
        <v>5001</v>
      </c>
      <c r="N366" s="1">
        <v>1046069.95</v>
      </c>
      <c r="O366" s="1" t="s">
        <v>3028</v>
      </c>
      <c r="P366" s="1" t="s">
        <v>5000</v>
      </c>
      <c r="Q366" s="1" t="s">
        <v>4999</v>
      </c>
      <c r="R366" s="1" t="s">
        <v>3024</v>
      </c>
      <c r="S366" s="1" t="s">
        <v>3024</v>
      </c>
      <c r="T366" s="1" t="s">
        <v>3098</v>
      </c>
      <c r="U366" s="1" t="s">
        <v>3064</v>
      </c>
      <c r="V366" s="1" t="s">
        <v>4629</v>
      </c>
      <c r="W366" s="1" t="s">
        <v>3181</v>
      </c>
      <c r="Y366" s="1">
        <v>44047.981238425928</v>
      </c>
      <c r="Z366" s="1">
        <v>44645</v>
      </c>
      <c r="AA366" s="1">
        <v>401768</v>
      </c>
      <c r="AB366" s="1">
        <v>44648.866064814814</v>
      </c>
      <c r="AC366" s="1" t="s">
        <v>4998</v>
      </c>
      <c r="AD366" s="1" t="s">
        <v>3061</v>
      </c>
      <c r="AE366" s="1">
        <v>7040</v>
      </c>
      <c r="AF366" s="1">
        <v>0</v>
      </c>
      <c r="AI366" s="1" t="s">
        <v>3092</v>
      </c>
      <c r="AK366" s="1" t="s">
        <v>3015</v>
      </c>
      <c r="AL366" s="1" t="s">
        <v>3014</v>
      </c>
      <c r="AM366" s="1" t="s">
        <v>3059</v>
      </c>
      <c r="AN366" s="1" t="s">
        <v>4073</v>
      </c>
      <c r="AT366" s="1" t="s">
        <v>3011</v>
      </c>
      <c r="AX366" s="1" t="s">
        <v>4997</v>
      </c>
      <c r="AY366" s="1" t="s">
        <v>3088</v>
      </c>
      <c r="AZ366" s="1" t="s">
        <v>4282</v>
      </c>
      <c r="BA366" s="1">
        <v>610101.97100000002</v>
      </c>
      <c r="BB366" s="1">
        <v>5469253.9000000004</v>
      </c>
      <c r="BC366" s="1">
        <v>10</v>
      </c>
      <c r="BN366" s="1" t="s">
        <v>3009</v>
      </c>
      <c r="BO366" s="1" t="s">
        <v>4849</v>
      </c>
      <c r="BP366" s="1" t="s">
        <v>4848</v>
      </c>
      <c r="BQ366" s="1" t="s">
        <v>3006</v>
      </c>
      <c r="BR366" s="1" t="s">
        <v>1621</v>
      </c>
      <c r="BS366" s="1" t="s">
        <v>4967</v>
      </c>
      <c r="BU366" s="1">
        <v>0.63</v>
      </c>
      <c r="BV366" s="1" t="s">
        <v>3002</v>
      </c>
      <c r="BY366" s="1" t="s">
        <v>3000</v>
      </c>
      <c r="CB366" s="1" t="s">
        <v>4959</v>
      </c>
      <c r="CD366" s="1" t="s">
        <v>3258</v>
      </c>
      <c r="CO366" s="1" t="s">
        <v>3070</v>
      </c>
      <c r="CP366" s="1" t="s">
        <v>4996</v>
      </c>
      <c r="CZ366" s="1" t="s">
        <v>4903</v>
      </c>
    </row>
    <row r="367" spans="1:104" x14ac:dyDescent="0.2">
      <c r="A367" s="1">
        <f t="shared" si="27"/>
        <v>1046069.98</v>
      </c>
      <c r="C367" s="1" t="str">
        <f t="shared" si="28"/>
        <v>GD</v>
      </c>
      <c r="D367" s="2" t="str">
        <f t="shared" si="29"/>
        <v>GD</v>
      </c>
      <c r="F367" s="1" t="str">
        <f>IF(_xlfn.SINGLE('~10 Other Crossings'!TypeCL)="WC","",_xlfn.CONCAT(UPPER(_xlfn.SINGLE(Description)),IF(ISBLANK(_xlfn.SINGLE(CrossingIdentifierDescription)),""," ["&amp;_xlfn.SINGLE(CrossingIdentifierDescription)&amp;"]")," (",_xlfn.SINGLE(PXID),")"))</f>
        <v>FORTISBC U/G PIPE 60 GAS DIST [GAS DISTRIBUTION] (P3596.1)</v>
      </c>
      <c r="G3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7" s="1" t="s">
        <v>4995</v>
      </c>
      <c r="N367" s="1">
        <v>1046069.98</v>
      </c>
      <c r="O367" s="1" t="s">
        <v>3028</v>
      </c>
      <c r="P367" s="1" t="s">
        <v>4994</v>
      </c>
      <c r="Q367" s="1" t="s">
        <v>4993</v>
      </c>
      <c r="R367" s="1" t="s">
        <v>3025</v>
      </c>
      <c r="S367" s="1" t="s">
        <v>3024</v>
      </c>
      <c r="T367" s="1" t="s">
        <v>3098</v>
      </c>
      <c r="U367" s="1" t="s">
        <v>3022</v>
      </c>
      <c r="V367" s="1" t="s">
        <v>4992</v>
      </c>
      <c r="W367" s="1" t="s">
        <v>4525</v>
      </c>
      <c r="X367" s="1" t="s">
        <v>4524</v>
      </c>
      <c r="Y367" s="1">
        <v>43537.87054398148</v>
      </c>
      <c r="Z367" s="1">
        <v>44645</v>
      </c>
      <c r="AA367" s="1">
        <v>401768</v>
      </c>
      <c r="AB367" s="1">
        <v>44648.866030092591</v>
      </c>
      <c r="AC367" s="1" t="s">
        <v>4991</v>
      </c>
      <c r="AD367" s="1" t="s">
        <v>3018</v>
      </c>
      <c r="AE367" s="1">
        <v>3596</v>
      </c>
      <c r="AF367" s="1">
        <v>1</v>
      </c>
      <c r="AG367" s="1" t="s">
        <v>4522</v>
      </c>
      <c r="AH367" s="1" t="s">
        <v>3091</v>
      </c>
      <c r="AI367" s="1" t="s">
        <v>3092</v>
      </c>
      <c r="AJ367" s="1" t="s">
        <v>3091</v>
      </c>
      <c r="AK367" s="1" t="s">
        <v>3015</v>
      </c>
      <c r="AL367" s="1" t="s">
        <v>3014</v>
      </c>
      <c r="AM367" s="1" t="s">
        <v>4521</v>
      </c>
      <c r="AN367" s="1" t="s">
        <v>3012</v>
      </c>
      <c r="AQ367" s="1" t="s">
        <v>3406</v>
      </c>
      <c r="AR367" s="1">
        <v>60</v>
      </c>
      <c r="AS367" s="1" t="s">
        <v>3011</v>
      </c>
      <c r="AT367" s="1" t="s">
        <v>3011</v>
      </c>
      <c r="AX367" s="1" t="s">
        <v>4990</v>
      </c>
      <c r="AY367" s="1" t="s">
        <v>3088</v>
      </c>
      <c r="AZ367" s="1" t="s">
        <v>4282</v>
      </c>
      <c r="BA367" s="1">
        <v>610101.93082330003</v>
      </c>
      <c r="BB367" s="1">
        <v>5469253.9076040098</v>
      </c>
      <c r="BC367" s="1">
        <v>10</v>
      </c>
      <c r="BD367" s="1" t="s">
        <v>3087</v>
      </c>
      <c r="BE367" s="1">
        <v>1048.51</v>
      </c>
      <c r="BG367" s="1">
        <v>41963</v>
      </c>
      <c r="BN367" s="1" t="s">
        <v>3009</v>
      </c>
      <c r="BO367" s="1" t="s">
        <v>4849</v>
      </c>
      <c r="BP367" s="1" t="s">
        <v>4848</v>
      </c>
      <c r="BQ367" s="1" t="s">
        <v>3006</v>
      </c>
      <c r="BR367" s="1" t="s">
        <v>1621</v>
      </c>
      <c r="BS367" s="1" t="s">
        <v>4967</v>
      </c>
      <c r="BV367" s="1" t="s">
        <v>3002</v>
      </c>
      <c r="BY367" s="1" t="s">
        <v>3000</v>
      </c>
      <c r="CB367" s="1" t="s">
        <v>4959</v>
      </c>
      <c r="CD367" s="1" t="s">
        <v>3258</v>
      </c>
      <c r="CO367" s="1" t="s">
        <v>2996</v>
      </c>
      <c r="CP367" s="1" t="s">
        <v>4989</v>
      </c>
      <c r="CW367" s="1" t="s">
        <v>4988</v>
      </c>
      <c r="CX367" s="1" t="s">
        <v>4987</v>
      </c>
      <c r="CY367" s="1" t="s">
        <v>4853</v>
      </c>
      <c r="CZ367" s="1" t="s">
        <v>4898</v>
      </c>
    </row>
    <row r="368" spans="1:104" x14ac:dyDescent="0.2">
      <c r="A368" s="1">
        <f t="shared" si="27"/>
        <v>1046136.94</v>
      </c>
      <c r="C368" s="1" t="str">
        <f t="shared" si="28"/>
        <v>UE</v>
      </c>
      <c r="D368" s="2" t="str">
        <f t="shared" si="29"/>
        <v>UE</v>
      </c>
      <c r="F368" s="1" t="str">
        <f>IF(_xlfn.SINGLE('~10 Other Crossings'!TypeCL)="WC","",_xlfn.CONCAT(UPPER(_xlfn.SINGLE(Description)),IF(ISBLANK(_xlfn.SINGLE(CrossingIdentifierDescription)),""," ["&amp;_xlfn.SINGLE(CrossingIdentifierDescription)&amp;"]")," (",_xlfn.SINGLE(PXID),")"))</f>
        <v>PRIVATE U/G POWER CABLE (U7041.0)</v>
      </c>
      <c r="G3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8" s="1" t="s">
        <v>4986</v>
      </c>
      <c r="N368" s="1">
        <v>1046136.94</v>
      </c>
      <c r="O368" s="1" t="s">
        <v>3028</v>
      </c>
      <c r="P368" s="1" t="s">
        <v>4985</v>
      </c>
      <c r="Q368" s="1" t="s">
        <v>4979</v>
      </c>
      <c r="R368" s="1" t="s">
        <v>3024</v>
      </c>
      <c r="S368" s="1" t="s">
        <v>3024</v>
      </c>
      <c r="T368" s="1" t="s">
        <v>3098</v>
      </c>
      <c r="U368" s="1" t="s">
        <v>3064</v>
      </c>
      <c r="V368" s="1" t="s">
        <v>4629</v>
      </c>
      <c r="W368" s="1" t="s">
        <v>3181</v>
      </c>
      <c r="Y368" s="1">
        <v>44047.981238425928</v>
      </c>
      <c r="Z368" s="1">
        <v>44645</v>
      </c>
      <c r="AA368" s="1">
        <v>401768</v>
      </c>
      <c r="AB368" s="1">
        <v>44648.866064814814</v>
      </c>
      <c r="AC368" s="1" t="s">
        <v>4984</v>
      </c>
      <c r="AD368" s="1" t="s">
        <v>3061</v>
      </c>
      <c r="AE368" s="1">
        <v>7041</v>
      </c>
      <c r="AF368" s="1">
        <v>0</v>
      </c>
      <c r="AI368" s="1" t="s">
        <v>3016</v>
      </c>
      <c r="AK368" s="1" t="s">
        <v>3015</v>
      </c>
      <c r="AL368" s="1" t="s">
        <v>3014</v>
      </c>
      <c r="AM368" s="1" t="s">
        <v>3059</v>
      </c>
      <c r="AN368" s="1" t="s">
        <v>4977</v>
      </c>
      <c r="AT368" s="1" t="s">
        <v>3011</v>
      </c>
      <c r="AX368" s="1" t="s">
        <v>4983</v>
      </c>
      <c r="AY368" s="1" t="s">
        <v>3088</v>
      </c>
      <c r="AZ368" s="1" t="s">
        <v>4282</v>
      </c>
      <c r="BA368" s="1">
        <v>610040.56400000001</v>
      </c>
      <c r="BB368" s="1">
        <v>5469227.125</v>
      </c>
      <c r="BC368" s="1">
        <v>10</v>
      </c>
      <c r="BN368" s="1" t="s">
        <v>3009</v>
      </c>
      <c r="BO368" s="1" t="s">
        <v>4849</v>
      </c>
      <c r="BP368" s="1" t="s">
        <v>4848</v>
      </c>
      <c r="BQ368" s="1" t="s">
        <v>3006</v>
      </c>
      <c r="BR368" s="1" t="s">
        <v>1621</v>
      </c>
      <c r="BS368" s="1" t="s">
        <v>4967</v>
      </c>
      <c r="BU368" s="1">
        <v>1.1499999999999999</v>
      </c>
      <c r="BV368" s="1" t="s">
        <v>3002</v>
      </c>
      <c r="BY368" s="1" t="s">
        <v>3000</v>
      </c>
      <c r="CB368" s="1" t="s">
        <v>4959</v>
      </c>
      <c r="CD368" s="1" t="s">
        <v>3258</v>
      </c>
      <c r="CO368" s="1" t="s">
        <v>3070</v>
      </c>
      <c r="CP368" s="1" t="s">
        <v>4982</v>
      </c>
      <c r="CZ368" s="1" t="s">
        <v>4891</v>
      </c>
    </row>
    <row r="369" spans="1:104" x14ac:dyDescent="0.2">
      <c r="A369" s="1">
        <f t="shared" si="27"/>
        <v>1046149.49</v>
      </c>
      <c r="C369" s="1" t="str">
        <f t="shared" si="28"/>
        <v>UE</v>
      </c>
      <c r="D369" s="2" t="str">
        <f t="shared" si="29"/>
        <v>UE</v>
      </c>
      <c r="F369" s="1" t="str">
        <f>IF(_xlfn.SINGLE('~10 Other Crossings'!TypeCL)="WC","",_xlfn.CONCAT(UPPER(_xlfn.SINGLE(Description)),IF(ISBLANK(_xlfn.SINGLE(CrossingIdentifierDescription)),""," ["&amp;_xlfn.SINGLE(CrossingIdentifierDescription)&amp;"]")," (",_xlfn.SINGLE(PXID),")"))</f>
        <v>PRIVATE U/G POWER CABLE (U7042.0)</v>
      </c>
      <c r="G3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69" s="1" t="s">
        <v>4981</v>
      </c>
      <c r="N369" s="1">
        <v>1046149.49</v>
      </c>
      <c r="O369" s="1" t="s">
        <v>3028</v>
      </c>
      <c r="P369" s="1" t="s">
        <v>4980</v>
      </c>
      <c r="Q369" s="1" t="s">
        <v>4979</v>
      </c>
      <c r="R369" s="1" t="s">
        <v>3024</v>
      </c>
      <c r="S369" s="1" t="s">
        <v>3024</v>
      </c>
      <c r="T369" s="1" t="s">
        <v>3098</v>
      </c>
      <c r="U369" s="1" t="s">
        <v>3064</v>
      </c>
      <c r="V369" s="1" t="s">
        <v>4629</v>
      </c>
      <c r="W369" s="1" t="s">
        <v>3181</v>
      </c>
      <c r="Y369" s="1">
        <v>44047.981238425928</v>
      </c>
      <c r="Z369" s="1">
        <v>44645</v>
      </c>
      <c r="AA369" s="1">
        <v>401768</v>
      </c>
      <c r="AB369" s="1">
        <v>44648.866064814814</v>
      </c>
      <c r="AC369" s="1" t="s">
        <v>4978</v>
      </c>
      <c r="AD369" s="1" t="s">
        <v>3061</v>
      </c>
      <c r="AE369" s="1">
        <v>7042</v>
      </c>
      <c r="AF369" s="1">
        <v>0</v>
      </c>
      <c r="AI369" s="1" t="s">
        <v>3092</v>
      </c>
      <c r="AK369" s="1" t="s">
        <v>3015</v>
      </c>
      <c r="AL369" s="1" t="s">
        <v>3014</v>
      </c>
      <c r="AM369" s="1" t="s">
        <v>3059</v>
      </c>
      <c r="AN369" s="1" t="s">
        <v>4977</v>
      </c>
      <c r="AT369" s="1" t="s">
        <v>3011</v>
      </c>
      <c r="AX369" s="1" t="s">
        <v>4976</v>
      </c>
      <c r="AY369" s="1" t="s">
        <v>3088</v>
      </c>
      <c r="AZ369" s="1" t="s">
        <v>4282</v>
      </c>
      <c r="BA369" s="1">
        <v>610029.07900000003</v>
      </c>
      <c r="BB369" s="1">
        <v>5469222.0499999998</v>
      </c>
      <c r="BC369" s="1">
        <v>10</v>
      </c>
      <c r="BN369" s="1" t="s">
        <v>3009</v>
      </c>
      <c r="BO369" s="1" t="s">
        <v>4849</v>
      </c>
      <c r="BP369" s="1" t="s">
        <v>4848</v>
      </c>
      <c r="BQ369" s="1" t="s">
        <v>3006</v>
      </c>
      <c r="BR369" s="1" t="s">
        <v>1621</v>
      </c>
      <c r="BS369" s="1" t="s">
        <v>4967</v>
      </c>
      <c r="BU369" s="1">
        <v>1.1499999999999999</v>
      </c>
      <c r="BV369" s="1" t="s">
        <v>3002</v>
      </c>
      <c r="BY369" s="1" t="s">
        <v>3000</v>
      </c>
      <c r="CB369" s="1" t="s">
        <v>4959</v>
      </c>
      <c r="CD369" s="1" t="s">
        <v>3258</v>
      </c>
      <c r="CO369" s="1" t="s">
        <v>3070</v>
      </c>
      <c r="CP369" s="1" t="s">
        <v>4975</v>
      </c>
      <c r="CZ369" s="1" t="s">
        <v>4883</v>
      </c>
    </row>
    <row r="370" spans="1:104" x14ac:dyDescent="0.2">
      <c r="A370" s="1">
        <f t="shared" si="27"/>
        <v>1046152.53</v>
      </c>
      <c r="C370" s="1" t="str">
        <f t="shared" si="28"/>
        <v>ST</v>
      </c>
      <c r="D370" s="2" t="str">
        <f t="shared" si="29"/>
        <v>ST</v>
      </c>
      <c r="F370" s="1" t="str">
        <f>IF(_xlfn.SINGLE('~10 Other Crossings'!TypeCL)="WC","",_xlfn.CONCAT(UPPER(_xlfn.SINGLE(Description)),IF(ISBLANK(_xlfn.SINGLE(CrossingIdentifierDescription)),""," ["&amp;_xlfn.SINGLE(CrossingIdentifierDescription)&amp;"]")," (",_xlfn.SINGLE(PXID),")"))</f>
        <v>TOWN OF HOPE BURIED STORM SEWER LINE (P5805.0)</v>
      </c>
      <c r="G3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70" s="1" t="s">
        <v>4974</v>
      </c>
      <c r="N370" s="1">
        <v>1046152.53</v>
      </c>
      <c r="O370" s="1" t="s">
        <v>3028</v>
      </c>
      <c r="P370" s="1" t="s">
        <v>4973</v>
      </c>
      <c r="Q370" s="1" t="s">
        <v>4972</v>
      </c>
      <c r="R370" s="1" t="s">
        <v>3024</v>
      </c>
      <c r="S370" s="1" t="s">
        <v>3024</v>
      </c>
      <c r="T370" s="1" t="s">
        <v>3098</v>
      </c>
      <c r="U370" s="1" t="s">
        <v>3022</v>
      </c>
      <c r="V370" s="1" t="s">
        <v>4971</v>
      </c>
      <c r="W370" s="1" t="s">
        <v>4970</v>
      </c>
      <c r="Y370" s="1">
        <v>44047.981238425928</v>
      </c>
      <c r="Z370" s="1">
        <v>44645</v>
      </c>
      <c r="AA370" s="1">
        <v>401768</v>
      </c>
      <c r="AB370" s="1">
        <v>44648.866064814814</v>
      </c>
      <c r="AC370" s="1" t="s">
        <v>4969</v>
      </c>
      <c r="AD370" s="1" t="s">
        <v>3018</v>
      </c>
      <c r="AE370" s="1">
        <v>5805</v>
      </c>
      <c r="AF370" s="1">
        <v>0</v>
      </c>
      <c r="AI370" s="1" t="s">
        <v>3092</v>
      </c>
      <c r="AK370" s="1" t="s">
        <v>3015</v>
      </c>
      <c r="AL370" s="1" t="s">
        <v>3014</v>
      </c>
      <c r="AM370" s="1" t="s">
        <v>3406</v>
      </c>
      <c r="AT370" s="1" t="s">
        <v>3011</v>
      </c>
      <c r="AX370" s="1" t="s">
        <v>4968</v>
      </c>
      <c r="AY370" s="1" t="s">
        <v>3088</v>
      </c>
      <c r="AZ370" s="1" t="s">
        <v>4282</v>
      </c>
      <c r="BA370" s="1">
        <v>610026.28300000005</v>
      </c>
      <c r="BB370" s="1">
        <v>5469220.852</v>
      </c>
      <c r="BC370" s="1">
        <v>10</v>
      </c>
      <c r="BN370" s="1" t="s">
        <v>3009</v>
      </c>
      <c r="BO370" s="1" t="s">
        <v>4849</v>
      </c>
      <c r="BP370" s="1" t="s">
        <v>4848</v>
      </c>
      <c r="BQ370" s="1" t="s">
        <v>3006</v>
      </c>
      <c r="BR370" s="1" t="s">
        <v>1621</v>
      </c>
      <c r="BS370" s="1" t="s">
        <v>4967</v>
      </c>
      <c r="BT370" s="1" t="s">
        <v>4966</v>
      </c>
      <c r="BV370" s="1" t="s">
        <v>3002</v>
      </c>
      <c r="BY370" s="1" t="s">
        <v>3000</v>
      </c>
      <c r="CB370" s="1" t="s">
        <v>4959</v>
      </c>
      <c r="CD370" s="1" t="s">
        <v>3258</v>
      </c>
      <c r="CO370" s="1" t="s">
        <v>2996</v>
      </c>
      <c r="CP370" s="1" t="s">
        <v>4965</v>
      </c>
      <c r="CX370" s="1" t="s">
        <v>4964</v>
      </c>
      <c r="CZ370" s="1" t="s">
        <v>4868</v>
      </c>
    </row>
    <row r="371" spans="1:104" x14ac:dyDescent="0.2">
      <c r="A371" s="1">
        <f t="shared" si="27"/>
        <v>1046208.42</v>
      </c>
      <c r="C371" s="1" t="str">
        <f t="shared" si="28"/>
        <v>OL</v>
      </c>
      <c r="D371" s="2" t="str">
        <f t="shared" si="29"/>
        <v>OL</v>
      </c>
      <c r="F371" s="1" t="str">
        <f>IF(_xlfn.SINGLE('~10 Other Crossings'!TypeCL)="WC","",_xlfn.CONCAT(UPPER(_xlfn.SINGLE(Description)),IF(ISBLANK(_xlfn.SINGLE(CrossingIdentifierDescription)),""," ["&amp;_xlfn.SINGLE(CrossingIdentifierDescription)&amp;"]")," (",_xlfn.SINGLE(PXID),")"))</f>
        <v>TRANS MOUNTAIN PIPELINE CO. LTD. BURIED PIPE [CRUDE OIL PIPELINE] (P4341.0)</v>
      </c>
      <c r="G3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01-13283-M002-XH0330401</v>
      </c>
      <c r="M371" s="1" t="s">
        <v>4963</v>
      </c>
      <c r="N371" s="1">
        <v>1046208.42</v>
      </c>
      <c r="O371" s="1" t="s">
        <v>3028</v>
      </c>
      <c r="P371" s="1" t="s">
        <v>4962</v>
      </c>
      <c r="Q371" s="1" t="s">
        <v>4961</v>
      </c>
      <c r="R371" s="1" t="s">
        <v>3025</v>
      </c>
      <c r="S371" s="1" t="s">
        <v>3024</v>
      </c>
      <c r="T371" s="1" t="s">
        <v>3098</v>
      </c>
      <c r="U371" s="1" t="s">
        <v>3022</v>
      </c>
      <c r="V371" s="1" t="s">
        <v>3624</v>
      </c>
      <c r="W371" s="1" t="s">
        <v>3020</v>
      </c>
      <c r="Y371" s="1">
        <v>43539.939618055556</v>
      </c>
      <c r="Z371" s="1">
        <v>44645</v>
      </c>
      <c r="AA371" s="1">
        <v>401768</v>
      </c>
      <c r="AB371" s="1">
        <v>44648.866041666668</v>
      </c>
      <c r="AC371" s="1" t="s">
        <v>4960</v>
      </c>
      <c r="AD371" s="1" t="s">
        <v>3018</v>
      </c>
      <c r="AE371" s="1">
        <v>4341</v>
      </c>
      <c r="AF371" s="1">
        <v>0</v>
      </c>
      <c r="AG371" s="1" t="s">
        <v>3622</v>
      </c>
      <c r="AH371" s="1" t="s">
        <v>3091</v>
      </c>
      <c r="AI371" s="1" t="s">
        <v>3016</v>
      </c>
      <c r="AJ371" s="1" t="s">
        <v>3091</v>
      </c>
      <c r="AK371" s="1" t="s">
        <v>3015</v>
      </c>
      <c r="AL371" s="1" t="s">
        <v>3014</v>
      </c>
      <c r="AM371" s="1" t="s">
        <v>3013</v>
      </c>
      <c r="AN371" s="1" t="s">
        <v>3012</v>
      </c>
      <c r="AS371" s="1" t="s">
        <v>3011</v>
      </c>
      <c r="AT371" s="1" t="s">
        <v>3011</v>
      </c>
      <c r="AX371" s="1" t="s">
        <v>4324</v>
      </c>
      <c r="AY371" s="1" t="s">
        <v>3088</v>
      </c>
      <c r="AZ371" s="1" t="s">
        <v>4282</v>
      </c>
      <c r="BA371" s="1">
        <v>609975.04877507</v>
      </c>
      <c r="BB371" s="1">
        <v>5469198.5264892401</v>
      </c>
      <c r="BC371" s="1">
        <v>10</v>
      </c>
      <c r="BD371" s="1" t="s">
        <v>3593</v>
      </c>
      <c r="BE371" s="1">
        <v>1045.1300000000001</v>
      </c>
      <c r="BG371" s="1">
        <v>42263</v>
      </c>
      <c r="BN371" s="1" t="s">
        <v>3009</v>
      </c>
      <c r="BO371" s="1" t="s">
        <v>4849</v>
      </c>
      <c r="BP371" s="1" t="s">
        <v>4848</v>
      </c>
      <c r="BQ371" s="1" t="s">
        <v>3006</v>
      </c>
      <c r="BR371" s="1" t="s">
        <v>1621</v>
      </c>
      <c r="BS371" s="1" t="s">
        <v>4927</v>
      </c>
      <c r="BT371" s="1" t="s">
        <v>4926</v>
      </c>
      <c r="BV371" s="1" t="s">
        <v>3002</v>
      </c>
      <c r="BY371" s="1" t="s">
        <v>3000</v>
      </c>
      <c r="CB371" s="1" t="s">
        <v>4959</v>
      </c>
      <c r="CD371" s="1" t="s">
        <v>3258</v>
      </c>
      <c r="CO371" s="1" t="s">
        <v>2996</v>
      </c>
      <c r="CP371" s="1" t="s">
        <v>4958</v>
      </c>
      <c r="CW371" s="1" t="s">
        <v>4320</v>
      </c>
      <c r="CX371" s="1" t="s">
        <v>4957</v>
      </c>
      <c r="CY371" s="1" t="s">
        <v>4318</v>
      </c>
      <c r="CZ371" s="1" t="s">
        <v>4860</v>
      </c>
    </row>
    <row r="372" spans="1:104" x14ac:dyDescent="0.2">
      <c r="A372" s="1">
        <f t="shared" ref="A372:A435" si="30">IF(OR(AND(ISNUMBER(_xlfn.SINGLE(Measure)),_xlfn.SINGLE(Measure)&gt;0),ISNUMBER(SEARCH("+",_xlfn.SINGLE(Measure)))),IF(NOT(ISNUMBER(_xlfn.SINGLE(Measure))),1000*LEFT(_xlfn.SINGLE(Measure),SEARCH("+",_xlfn.SINGLE(Measure))-1)+MID(_xlfn.SINGLE(Measure),SEARCH("+",_xlfn.SINGLE(Measure))+1,3)+RIGHT(_xlfn.SINGLE(Measure),3),_xlfn.SINGLE(Measure)),"")</f>
        <v>1046227.75</v>
      </c>
      <c r="C372" s="1" t="str">
        <f t="shared" ref="C372:C435" si="31">TypeCL</f>
        <v>RD</v>
      </c>
      <c r="D372" s="2" t="str">
        <f t="shared" si="29"/>
        <v>RD</v>
      </c>
      <c r="F372" s="1" t="str">
        <f>IF(_xlfn.SINGLE('~10 Other Crossings'!TypeCL)="WC","",_xlfn.CONCAT(UPPER(_xlfn.SINGLE(Description)),IF(ISBLANK(_xlfn.SINGLE(CrossingIdentifierDescription)),""," ["&amp;_xlfn.SINGLE(CrossingIdentifierDescription)&amp;"]")," (",_xlfn.SINGLE(PXID),")"))</f>
        <v>PRIVATE ROAD [ROAD] (T5023.0)</v>
      </c>
      <c r="G3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72" s="1" t="s">
        <v>4956</v>
      </c>
      <c r="N372" s="1">
        <v>1046227.75</v>
      </c>
      <c r="O372" s="1" t="s">
        <v>3028</v>
      </c>
      <c r="P372" s="1" t="s">
        <v>3223</v>
      </c>
      <c r="Q372" s="1" t="s">
        <v>3222</v>
      </c>
      <c r="R372" s="1" t="s">
        <v>3024</v>
      </c>
      <c r="S372" s="1" t="s">
        <v>3024</v>
      </c>
      <c r="T372" s="1" t="s">
        <v>3098</v>
      </c>
      <c r="U372" s="1" t="s">
        <v>3045</v>
      </c>
      <c r="V372" s="1" t="s">
        <v>3173</v>
      </c>
      <c r="W372" s="1" t="s">
        <v>3181</v>
      </c>
      <c r="Y372" s="1">
        <v>43977.908171296294</v>
      </c>
      <c r="Z372" s="1">
        <v>44645</v>
      </c>
      <c r="AA372" s="1">
        <v>401768</v>
      </c>
      <c r="AB372" s="1">
        <v>44648.866053240738</v>
      </c>
      <c r="AC372" s="1" t="s">
        <v>4955</v>
      </c>
      <c r="AD372" s="1" t="s">
        <v>3046</v>
      </c>
      <c r="AE372" s="1">
        <v>5023</v>
      </c>
      <c r="AF372" s="1">
        <v>0</v>
      </c>
      <c r="AG372" s="1" t="s">
        <v>3045</v>
      </c>
      <c r="AI372" s="1" t="s">
        <v>3016</v>
      </c>
      <c r="AK372" s="1" t="s">
        <v>3044</v>
      </c>
      <c r="AL372" s="1" t="s">
        <v>3014</v>
      </c>
      <c r="AM372" s="1" t="s">
        <v>737</v>
      </c>
      <c r="AY372" s="1" t="s">
        <v>3000</v>
      </c>
      <c r="AZ372" s="1" t="s">
        <v>4282</v>
      </c>
      <c r="BA372" s="1">
        <v>609957.35100000002</v>
      </c>
      <c r="BB372" s="1">
        <v>5469190.767</v>
      </c>
      <c r="BC372" s="1">
        <v>10</v>
      </c>
      <c r="BN372" s="1" t="s">
        <v>3009</v>
      </c>
      <c r="BO372" s="1" t="s">
        <v>4849</v>
      </c>
      <c r="BP372" s="1" t="s">
        <v>4848</v>
      </c>
      <c r="BQ372" s="1" t="s">
        <v>3006</v>
      </c>
      <c r="BR372" s="1" t="s">
        <v>1621</v>
      </c>
      <c r="BS372" s="1" t="s">
        <v>4927</v>
      </c>
      <c r="BT372" s="1" t="s">
        <v>4954</v>
      </c>
      <c r="BV372" s="1" t="s">
        <v>3002</v>
      </c>
      <c r="BW372" s="1" t="s">
        <v>3007</v>
      </c>
      <c r="BX372" s="1" t="s">
        <v>3043</v>
      </c>
      <c r="BY372" s="1" t="s">
        <v>3000</v>
      </c>
      <c r="CB372" s="1" t="s">
        <v>3042</v>
      </c>
      <c r="CC372" s="1" t="s">
        <v>3041</v>
      </c>
      <c r="CD372" s="1" t="s">
        <v>3040</v>
      </c>
      <c r="CO372" s="1" t="s">
        <v>3070</v>
      </c>
      <c r="CP372" s="1" t="s">
        <v>4953</v>
      </c>
    </row>
    <row r="373" spans="1:104" x14ac:dyDescent="0.2">
      <c r="A373" s="1">
        <f t="shared" si="30"/>
        <v>1046478.32</v>
      </c>
      <c r="C373" s="1" t="str">
        <f t="shared" si="31"/>
        <v>SA</v>
      </c>
      <c r="D373" s="2" t="str">
        <f t="shared" ref="D373:D436" si="32">C373</f>
        <v>SA</v>
      </c>
      <c r="F373" s="1" t="str">
        <f>IF(_xlfn.SINGLE('~10 Other Crossings'!TypeCL)="WC","",_xlfn.CONCAT(UPPER(_xlfn.SINGLE(Description)),IF(ISBLANK(_xlfn.SINGLE(CrossingIdentifierDescription)),""," ["&amp;_xlfn.SINGLE(CrossingIdentifierDescription)&amp;"]")," (",_xlfn.SINGLE(PXID),")"))</f>
        <v>PRIVATE BURIED SEWER FORCE MAIN PIPE (P7124.0)</v>
      </c>
      <c r="G3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3" s="1" t="s">
        <v>4952</v>
      </c>
      <c r="N373" s="1">
        <v>1046478.32</v>
      </c>
      <c r="O373" s="1" t="s">
        <v>3028</v>
      </c>
      <c r="R373" s="1" t="s">
        <v>3024</v>
      </c>
      <c r="S373" s="1" t="s">
        <v>3024</v>
      </c>
      <c r="T373" s="1" t="s">
        <v>3098</v>
      </c>
      <c r="U373" s="1" t="s">
        <v>3022</v>
      </c>
      <c r="V373" s="1" t="s">
        <v>4951</v>
      </c>
      <c r="W373" s="1" t="s">
        <v>3181</v>
      </c>
      <c r="Y373" s="1">
        <v>44545.840891203705</v>
      </c>
      <c r="Z373" s="1">
        <v>44645</v>
      </c>
      <c r="AA373" s="1">
        <v>401768</v>
      </c>
      <c r="AB373" s="1">
        <v>44655.881249999999</v>
      </c>
      <c r="AC373" s="1" t="s">
        <v>4950</v>
      </c>
      <c r="AD373" s="1" t="s">
        <v>3018</v>
      </c>
      <c r="AE373" s="1">
        <v>7124</v>
      </c>
      <c r="AF373" s="1">
        <v>0</v>
      </c>
      <c r="AI373" s="1" t="s">
        <v>3016</v>
      </c>
      <c r="AK373" s="1" t="s">
        <v>3015</v>
      </c>
      <c r="AL373" s="1" t="s">
        <v>3014</v>
      </c>
      <c r="AM373" s="1" t="s">
        <v>4559</v>
      </c>
      <c r="AN373" s="1" t="s">
        <v>4109</v>
      </c>
      <c r="AT373" s="1" t="s">
        <v>3011</v>
      </c>
      <c r="AY373" s="1" t="s">
        <v>3000</v>
      </c>
      <c r="AZ373" s="1" t="s">
        <v>4282</v>
      </c>
      <c r="BA373" s="1">
        <v>609707.21</v>
      </c>
      <c r="BB373" s="1">
        <v>5469183.25</v>
      </c>
      <c r="BC373" s="1">
        <v>10</v>
      </c>
      <c r="BN373" s="1" t="s">
        <v>3009</v>
      </c>
      <c r="BO373" s="1" t="s">
        <v>4849</v>
      </c>
      <c r="BP373" s="1" t="s">
        <v>4848</v>
      </c>
      <c r="BQ373" s="1" t="s">
        <v>4847</v>
      </c>
      <c r="BR373" s="1" t="s">
        <v>3086</v>
      </c>
      <c r="BS373" s="1" t="s">
        <v>4927</v>
      </c>
      <c r="BT373" s="1" t="s">
        <v>4926</v>
      </c>
      <c r="BU373" s="1">
        <v>1</v>
      </c>
      <c r="BV373" s="1" t="s">
        <v>3002</v>
      </c>
      <c r="BW373" s="1" t="s">
        <v>1505</v>
      </c>
      <c r="BX373" s="1" t="s">
        <v>3001</v>
      </c>
      <c r="BY373" s="1" t="s">
        <v>3000</v>
      </c>
      <c r="CB373" s="1" t="s">
        <v>2999</v>
      </c>
      <c r="CC373" s="1" t="s">
        <v>2998</v>
      </c>
      <c r="CD373" s="1" t="s">
        <v>2997</v>
      </c>
      <c r="CO373" s="1" t="s">
        <v>3070</v>
      </c>
      <c r="CP373" s="1" t="s">
        <v>4949</v>
      </c>
    </row>
    <row r="374" spans="1:104" x14ac:dyDescent="0.2">
      <c r="A374" s="1">
        <f t="shared" si="30"/>
        <v>1046480.68</v>
      </c>
      <c r="C374" s="1" t="str">
        <f t="shared" si="31"/>
        <v>WD</v>
      </c>
      <c r="D374" s="2" t="str">
        <f t="shared" si="32"/>
        <v>WD</v>
      </c>
      <c r="F374" s="1" t="str">
        <f>IF(_xlfn.SINGLE('~10 Other Crossings'!TypeCL)="WC","",_xlfn.CONCAT(UPPER(_xlfn.SINGLE(Description)),IF(ISBLANK(_xlfn.SINGLE(CrossingIdentifierDescription)),""," ["&amp;_xlfn.SINGLE(CrossingIdentifierDescription)&amp;"]")," (",_xlfn.SINGLE(PXID),")"))</f>
        <v>PRIVATE BURIED 4" WATER PIPE (P7125.0)</v>
      </c>
      <c r="G3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4" s="1" t="s">
        <v>4948</v>
      </c>
      <c r="N374" s="1">
        <v>1046480.68</v>
      </c>
      <c r="O374" s="1" t="s">
        <v>3028</v>
      </c>
      <c r="R374" s="1" t="s">
        <v>3024</v>
      </c>
      <c r="S374" s="1" t="s">
        <v>3024</v>
      </c>
      <c r="T374" s="1" t="s">
        <v>3098</v>
      </c>
      <c r="U374" s="1" t="s">
        <v>3022</v>
      </c>
      <c r="V374" s="1" t="s">
        <v>4940</v>
      </c>
      <c r="W374" s="1" t="s">
        <v>3181</v>
      </c>
      <c r="Y374" s="1">
        <v>44545.843923611108</v>
      </c>
      <c r="Z374" s="1">
        <v>44645</v>
      </c>
      <c r="AA374" s="1">
        <v>401768</v>
      </c>
      <c r="AB374" s="1">
        <v>44655.881249999999</v>
      </c>
      <c r="AC374" s="1" t="s">
        <v>4947</v>
      </c>
      <c r="AD374" s="1" t="s">
        <v>3018</v>
      </c>
      <c r="AE374" s="1">
        <v>7125</v>
      </c>
      <c r="AF374" s="1">
        <v>0</v>
      </c>
      <c r="AI374" s="1" t="s">
        <v>3016</v>
      </c>
      <c r="AK374" s="1" t="s">
        <v>3015</v>
      </c>
      <c r="AL374" s="1" t="s">
        <v>3014</v>
      </c>
      <c r="AM374" s="1" t="s">
        <v>3179</v>
      </c>
      <c r="AN374" s="1" t="s">
        <v>4938</v>
      </c>
      <c r="AT374" s="1" t="s">
        <v>3011</v>
      </c>
      <c r="AY374" s="1" t="s">
        <v>3000</v>
      </c>
      <c r="AZ374" s="1" t="s">
        <v>4282</v>
      </c>
      <c r="BA374" s="1">
        <v>609704.85</v>
      </c>
      <c r="BB374" s="1">
        <v>5469183.2000000002</v>
      </c>
      <c r="BC374" s="1">
        <v>10</v>
      </c>
      <c r="BN374" s="1" t="s">
        <v>3009</v>
      </c>
      <c r="BO374" s="1" t="s">
        <v>4849</v>
      </c>
      <c r="BP374" s="1" t="s">
        <v>4848</v>
      </c>
      <c r="BQ374" s="1" t="s">
        <v>4847</v>
      </c>
      <c r="BR374" s="1" t="s">
        <v>3086</v>
      </c>
      <c r="BS374" s="1" t="s">
        <v>4927</v>
      </c>
      <c r="BT374" s="1" t="s">
        <v>4926</v>
      </c>
      <c r="BU374" s="1">
        <v>1.2</v>
      </c>
      <c r="BV374" s="1" t="s">
        <v>3002</v>
      </c>
      <c r="BW374" s="1" t="s">
        <v>1505</v>
      </c>
      <c r="BX374" s="1" t="s">
        <v>3001</v>
      </c>
      <c r="BY374" s="1" t="s">
        <v>3000</v>
      </c>
      <c r="CB374" s="1" t="s">
        <v>2999</v>
      </c>
      <c r="CC374" s="1" t="s">
        <v>2998</v>
      </c>
      <c r="CD374" s="1" t="s">
        <v>2997</v>
      </c>
      <c r="CO374" s="1" t="s">
        <v>3070</v>
      </c>
      <c r="CP374" s="1" t="s">
        <v>4946</v>
      </c>
    </row>
    <row r="375" spans="1:104" x14ac:dyDescent="0.2">
      <c r="A375" s="1">
        <f t="shared" si="30"/>
        <v>1046481.43</v>
      </c>
      <c r="C375" s="1" t="str">
        <f t="shared" si="31"/>
        <v>WD</v>
      </c>
      <c r="D375" s="2" t="str">
        <f t="shared" si="32"/>
        <v>WD</v>
      </c>
      <c r="F375" s="1" t="str">
        <f>IF(_xlfn.SINGLE('~10 Other Crossings'!TypeCL)="WC","",_xlfn.CONCAT(UPPER(_xlfn.SINGLE(Description)),IF(ISBLANK(_xlfn.SINGLE(CrossingIdentifierDescription)),""," ["&amp;_xlfn.SINGLE(CrossingIdentifierDescription)&amp;"]")," (",_xlfn.SINGLE(PXID),")"))</f>
        <v>PRIVATE BURIED 8" WATER PIPE (P7126.0)</v>
      </c>
      <c r="G3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5" s="1" t="s">
        <v>4945</v>
      </c>
      <c r="N375" s="1">
        <v>1046481.43</v>
      </c>
      <c r="O375" s="1" t="s">
        <v>3028</v>
      </c>
      <c r="R375" s="1" t="s">
        <v>3024</v>
      </c>
      <c r="S375" s="1" t="s">
        <v>3024</v>
      </c>
      <c r="T375" s="1" t="s">
        <v>3098</v>
      </c>
      <c r="U375" s="1" t="s">
        <v>3022</v>
      </c>
      <c r="V375" s="1" t="s">
        <v>4944</v>
      </c>
      <c r="W375" s="1" t="s">
        <v>3181</v>
      </c>
      <c r="Y375" s="1">
        <v>44545.844513888886</v>
      </c>
      <c r="Z375" s="1">
        <v>44645</v>
      </c>
      <c r="AA375" s="1">
        <v>401768</v>
      </c>
      <c r="AB375" s="1">
        <v>44655.881249999999</v>
      </c>
      <c r="AC375" s="1" t="s">
        <v>4943</v>
      </c>
      <c r="AD375" s="1" t="s">
        <v>3018</v>
      </c>
      <c r="AE375" s="1">
        <v>7126</v>
      </c>
      <c r="AF375" s="1">
        <v>0</v>
      </c>
      <c r="AI375" s="1" t="s">
        <v>3016</v>
      </c>
      <c r="AK375" s="1" t="s">
        <v>3015</v>
      </c>
      <c r="AL375" s="1" t="s">
        <v>3014</v>
      </c>
      <c r="AM375" s="1" t="s">
        <v>3179</v>
      </c>
      <c r="AN375" s="1" t="s">
        <v>4938</v>
      </c>
      <c r="AT375" s="1" t="s">
        <v>3011</v>
      </c>
      <c r="AY375" s="1" t="s">
        <v>3000</v>
      </c>
      <c r="AZ375" s="1" t="s">
        <v>4282</v>
      </c>
      <c r="BA375" s="1">
        <v>609704.11</v>
      </c>
      <c r="BB375" s="1">
        <v>5469183.1799999997</v>
      </c>
      <c r="BC375" s="1">
        <v>10</v>
      </c>
      <c r="BN375" s="1" t="s">
        <v>3009</v>
      </c>
      <c r="BO375" s="1" t="s">
        <v>4849</v>
      </c>
      <c r="BP375" s="1" t="s">
        <v>4848</v>
      </c>
      <c r="BQ375" s="1" t="s">
        <v>4847</v>
      </c>
      <c r="BR375" s="1" t="s">
        <v>3086</v>
      </c>
      <c r="BS375" s="1" t="s">
        <v>4927</v>
      </c>
      <c r="BT375" s="1" t="s">
        <v>4926</v>
      </c>
      <c r="BU375" s="1">
        <v>1.2</v>
      </c>
      <c r="BV375" s="1" t="s">
        <v>3002</v>
      </c>
      <c r="BW375" s="1" t="s">
        <v>1505</v>
      </c>
      <c r="BX375" s="1" t="s">
        <v>3001</v>
      </c>
      <c r="BY375" s="1" t="s">
        <v>3000</v>
      </c>
      <c r="CB375" s="1" t="s">
        <v>2999</v>
      </c>
      <c r="CC375" s="1" t="s">
        <v>2998</v>
      </c>
      <c r="CD375" s="1" t="s">
        <v>2997</v>
      </c>
      <c r="CO375" s="1" t="s">
        <v>3070</v>
      </c>
      <c r="CP375" s="1" t="s">
        <v>4942</v>
      </c>
    </row>
    <row r="376" spans="1:104" x14ac:dyDescent="0.2">
      <c r="A376" s="1">
        <f t="shared" si="30"/>
        <v>1046482.24</v>
      </c>
      <c r="C376" s="1" t="str">
        <f t="shared" si="31"/>
        <v>WD</v>
      </c>
      <c r="D376" s="2" t="str">
        <f t="shared" si="32"/>
        <v>WD</v>
      </c>
      <c r="F376" s="1" t="str">
        <f>IF(_xlfn.SINGLE('~10 Other Crossings'!TypeCL)="WC","",_xlfn.CONCAT(UPPER(_xlfn.SINGLE(Description)),IF(ISBLANK(_xlfn.SINGLE(CrossingIdentifierDescription)),""," ["&amp;_xlfn.SINGLE(CrossingIdentifierDescription)&amp;"]")," (",_xlfn.SINGLE(PXID),")"))</f>
        <v>PRIVATE BURIED 4" WATER PIPE (P7127.0)</v>
      </c>
      <c r="G3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6" s="1" t="s">
        <v>4941</v>
      </c>
      <c r="N376" s="1">
        <v>1046482.24</v>
      </c>
      <c r="O376" s="1" t="s">
        <v>3028</v>
      </c>
      <c r="R376" s="1" t="s">
        <v>3024</v>
      </c>
      <c r="S376" s="1" t="s">
        <v>3024</v>
      </c>
      <c r="T376" s="1" t="s">
        <v>3098</v>
      </c>
      <c r="U376" s="1" t="s">
        <v>3022</v>
      </c>
      <c r="V376" s="1" t="s">
        <v>4940</v>
      </c>
      <c r="W376" s="1" t="s">
        <v>3181</v>
      </c>
      <c r="Y376" s="1">
        <v>44545.845011574071</v>
      </c>
      <c r="Z376" s="1">
        <v>44645</v>
      </c>
      <c r="AA376" s="1">
        <v>401768</v>
      </c>
      <c r="AB376" s="1">
        <v>44655.881249999999</v>
      </c>
      <c r="AC376" s="1" t="s">
        <v>4939</v>
      </c>
      <c r="AD376" s="1" t="s">
        <v>3018</v>
      </c>
      <c r="AE376" s="1">
        <v>7127</v>
      </c>
      <c r="AF376" s="1">
        <v>0</v>
      </c>
      <c r="AI376" s="1" t="s">
        <v>3016</v>
      </c>
      <c r="AK376" s="1" t="s">
        <v>3015</v>
      </c>
      <c r="AL376" s="1" t="s">
        <v>3014</v>
      </c>
      <c r="AM376" s="1" t="s">
        <v>3179</v>
      </c>
      <c r="AN376" s="1" t="s">
        <v>4938</v>
      </c>
      <c r="AT376" s="1" t="s">
        <v>3011</v>
      </c>
      <c r="AY376" s="1" t="s">
        <v>3000</v>
      </c>
      <c r="AZ376" s="1" t="s">
        <v>4282</v>
      </c>
      <c r="BA376" s="1">
        <v>609703.30000000005</v>
      </c>
      <c r="BB376" s="1">
        <v>5469183.1600000001</v>
      </c>
      <c r="BC376" s="1">
        <v>10</v>
      </c>
      <c r="BN376" s="1" t="s">
        <v>3009</v>
      </c>
      <c r="BO376" s="1" t="s">
        <v>4849</v>
      </c>
      <c r="BP376" s="1" t="s">
        <v>4848</v>
      </c>
      <c r="BQ376" s="1" t="s">
        <v>4847</v>
      </c>
      <c r="BR376" s="1" t="s">
        <v>3086</v>
      </c>
      <c r="BS376" s="1" t="s">
        <v>4927</v>
      </c>
      <c r="BT376" s="1" t="s">
        <v>4926</v>
      </c>
      <c r="BU376" s="1">
        <v>1.2</v>
      </c>
      <c r="BV376" s="1" t="s">
        <v>3002</v>
      </c>
      <c r="BW376" s="1" t="s">
        <v>1505</v>
      </c>
      <c r="BX376" s="1" t="s">
        <v>3001</v>
      </c>
      <c r="BY376" s="1" t="s">
        <v>3000</v>
      </c>
      <c r="CB376" s="1" t="s">
        <v>2999</v>
      </c>
      <c r="CC376" s="1" t="s">
        <v>2998</v>
      </c>
      <c r="CD376" s="1" t="s">
        <v>2997</v>
      </c>
      <c r="CO376" s="1" t="s">
        <v>3070</v>
      </c>
      <c r="CP376" s="1" t="s">
        <v>4937</v>
      </c>
    </row>
    <row r="377" spans="1:104" x14ac:dyDescent="0.2">
      <c r="A377" s="1">
        <f t="shared" si="30"/>
        <v>1046485.64</v>
      </c>
      <c r="C377" s="1" t="str">
        <f t="shared" si="31"/>
        <v>RD</v>
      </c>
      <c r="D377" s="2" t="str">
        <f t="shared" si="32"/>
        <v>RD</v>
      </c>
      <c r="F377" s="1" t="str">
        <f>IF(_xlfn.SINGLE('~10 Other Crossings'!TypeCL)="WC","",_xlfn.CONCAT(UPPER(_xlfn.SINGLE(Description)),IF(ISBLANK(_xlfn.SINGLE(CrossingIdentifierDescription)),""," ["&amp;_xlfn.SINGLE(CrossingIdentifierDescription)&amp;"]")," (",_xlfn.SINGLE(PXID),")"))</f>
        <v>PRIVATE DIRT ROAD (T5236.0)</v>
      </c>
      <c r="G3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77" s="1" t="s">
        <v>4936</v>
      </c>
      <c r="N377" s="1">
        <v>1046485.64</v>
      </c>
      <c r="O377" s="1" t="s">
        <v>3028</v>
      </c>
      <c r="R377" s="1" t="s">
        <v>3024</v>
      </c>
      <c r="S377" s="1" t="s">
        <v>3024</v>
      </c>
      <c r="T377" s="1" t="s">
        <v>3098</v>
      </c>
      <c r="U377" s="1" t="s">
        <v>3045</v>
      </c>
      <c r="V377" s="1" t="s">
        <v>4935</v>
      </c>
      <c r="W377" s="1" t="s">
        <v>3181</v>
      </c>
      <c r="Y377" s="1">
        <v>44545.845439814817</v>
      </c>
      <c r="Z377" s="1">
        <v>44645</v>
      </c>
      <c r="AA377" s="1">
        <v>401768</v>
      </c>
      <c r="AB377" s="1">
        <v>44648.866099537037</v>
      </c>
      <c r="AC377" s="1" t="s">
        <v>4934</v>
      </c>
      <c r="AD377" s="1" t="s">
        <v>3046</v>
      </c>
      <c r="AE377" s="1">
        <v>5236</v>
      </c>
      <c r="AF377" s="1">
        <v>0</v>
      </c>
      <c r="AI377" s="1" t="s">
        <v>3016</v>
      </c>
      <c r="AK377" s="1" t="s">
        <v>3044</v>
      </c>
      <c r="AL377" s="1" t="s">
        <v>3014</v>
      </c>
      <c r="AM377" s="1" t="s">
        <v>737</v>
      </c>
      <c r="AY377" s="1" t="s">
        <v>3000</v>
      </c>
      <c r="AZ377" s="1" t="s">
        <v>4282</v>
      </c>
      <c r="BA377" s="1">
        <v>609699.9</v>
      </c>
      <c r="BB377" s="1">
        <v>5469183.0800000001</v>
      </c>
      <c r="BC377" s="1">
        <v>10</v>
      </c>
      <c r="BN377" s="1" t="s">
        <v>3009</v>
      </c>
      <c r="BO377" s="1" t="s">
        <v>4849</v>
      </c>
      <c r="BP377" s="1" t="s">
        <v>4848</v>
      </c>
      <c r="BQ377" s="1" t="s">
        <v>4847</v>
      </c>
      <c r="BR377" s="1" t="s">
        <v>3086</v>
      </c>
      <c r="BS377" s="1" t="s">
        <v>4927</v>
      </c>
      <c r="BT377" s="1" t="s">
        <v>4926</v>
      </c>
      <c r="BV377" s="1" t="s">
        <v>3002</v>
      </c>
      <c r="BW377" s="1" t="s">
        <v>3007</v>
      </c>
      <c r="BX377" s="1" t="s">
        <v>3043</v>
      </c>
      <c r="BY377" s="1" t="s">
        <v>3000</v>
      </c>
      <c r="CB377" s="1" t="s">
        <v>3042</v>
      </c>
      <c r="CC377" s="1" t="s">
        <v>3041</v>
      </c>
      <c r="CD377" s="1" t="s">
        <v>3040</v>
      </c>
      <c r="CO377" s="1" t="s">
        <v>3070</v>
      </c>
      <c r="CP377" s="1" t="s">
        <v>4933</v>
      </c>
      <c r="CZ377" s="1" t="s">
        <v>4811</v>
      </c>
    </row>
    <row r="378" spans="1:104" x14ac:dyDescent="0.2">
      <c r="A378" s="1">
        <f t="shared" si="30"/>
        <v>1046488.48</v>
      </c>
      <c r="C378" s="1" t="str">
        <f t="shared" si="31"/>
        <v>UE</v>
      </c>
      <c r="D378" s="2" t="str">
        <f t="shared" si="32"/>
        <v>UE</v>
      </c>
      <c r="F378" s="1" t="str">
        <f>IF(_xlfn.SINGLE('~10 Other Crossings'!TypeCL)="WC","",_xlfn.CONCAT(UPPER(_xlfn.SINGLE(Description)),IF(ISBLANK(_xlfn.SINGLE(CrossingIdentifierDescription)),""," ["&amp;_xlfn.SINGLE(CrossingIdentifierDescription)&amp;"]")," (",_xlfn.SINGLE(PXID),")"))</f>
        <v>PRIVATE U/G POWER CABLE (U7394.0)</v>
      </c>
      <c r="G3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78" s="1" t="s">
        <v>4932</v>
      </c>
      <c r="N378" s="1">
        <v>1046488.48</v>
      </c>
      <c r="O378" s="1" t="s">
        <v>3028</v>
      </c>
      <c r="R378" s="1" t="s">
        <v>3024</v>
      </c>
      <c r="S378" s="1" t="s">
        <v>3024</v>
      </c>
      <c r="T378" s="1" t="s">
        <v>3098</v>
      </c>
      <c r="U378" s="1" t="s">
        <v>3022</v>
      </c>
      <c r="V378" s="1" t="s">
        <v>4629</v>
      </c>
      <c r="W378" s="1" t="s">
        <v>3181</v>
      </c>
      <c r="Y378" s="1">
        <v>44545.846400462964</v>
      </c>
      <c r="Z378" s="1">
        <v>44645</v>
      </c>
      <c r="AA378" s="1">
        <v>401768</v>
      </c>
      <c r="AB378" s="1">
        <v>44648.866099537037</v>
      </c>
      <c r="AC378" s="1" t="s">
        <v>4931</v>
      </c>
      <c r="AD378" s="1" t="s">
        <v>3061</v>
      </c>
      <c r="AE378" s="1">
        <v>7394</v>
      </c>
      <c r="AF378" s="1">
        <v>0</v>
      </c>
      <c r="AI378" s="1" t="s">
        <v>3016</v>
      </c>
      <c r="AK378" s="1" t="s">
        <v>3015</v>
      </c>
      <c r="AL378" s="1" t="s">
        <v>3014</v>
      </c>
      <c r="AM378" s="1" t="s">
        <v>3059</v>
      </c>
      <c r="AT378" s="1" t="s">
        <v>3011</v>
      </c>
      <c r="AY378" s="1" t="s">
        <v>3000</v>
      </c>
      <c r="AZ378" s="1" t="s">
        <v>4282</v>
      </c>
      <c r="BA378" s="1">
        <v>609697.06000000006</v>
      </c>
      <c r="BB378" s="1">
        <v>5469182.9699999997</v>
      </c>
      <c r="BC378" s="1">
        <v>10</v>
      </c>
      <c r="BN378" s="1" t="s">
        <v>3009</v>
      </c>
      <c r="BO378" s="1" t="s">
        <v>4849</v>
      </c>
      <c r="BP378" s="1" t="s">
        <v>4848</v>
      </c>
      <c r="BQ378" s="1" t="s">
        <v>4847</v>
      </c>
      <c r="BR378" s="1" t="s">
        <v>3086</v>
      </c>
      <c r="BS378" s="1" t="s">
        <v>4927</v>
      </c>
      <c r="BT378" s="1" t="s">
        <v>4926</v>
      </c>
      <c r="BV378" s="1" t="s">
        <v>3002</v>
      </c>
      <c r="BW378" s="1" t="s">
        <v>1973</v>
      </c>
      <c r="BX378" s="1" t="s">
        <v>3058</v>
      </c>
      <c r="BY378" s="1" t="s">
        <v>3000</v>
      </c>
      <c r="CB378" s="1" t="s">
        <v>3057</v>
      </c>
      <c r="CC378" s="1" t="s">
        <v>3056</v>
      </c>
      <c r="CD378" s="1" t="s">
        <v>3055</v>
      </c>
      <c r="CO378" s="1" t="s">
        <v>3070</v>
      </c>
      <c r="CP378" s="1" t="s">
        <v>4930</v>
      </c>
    </row>
    <row r="379" spans="1:104" x14ac:dyDescent="0.2">
      <c r="A379" s="1">
        <f t="shared" si="30"/>
        <v>1046488.48</v>
      </c>
      <c r="C379" s="1" t="str">
        <f t="shared" si="31"/>
        <v>WD</v>
      </c>
      <c r="D379" s="2" t="str">
        <f t="shared" si="32"/>
        <v>WD</v>
      </c>
      <c r="F379" s="1" t="str">
        <f>IF(_xlfn.SINGLE('~10 Other Crossings'!TypeCL)="WC","",_xlfn.CONCAT(UPPER(_xlfn.SINGLE(Description)),IF(ISBLANK(_xlfn.SINGLE(CrossingIdentifierDescription)),""," ["&amp;_xlfn.SINGLE(CrossingIdentifierDescription)&amp;"]")," (",_xlfn.SINGLE(PXID),")"))</f>
        <v>PRIVATE BURIED WATER PIPE (P7128.0)</v>
      </c>
      <c r="G3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79" s="1" t="s">
        <v>4929</v>
      </c>
      <c r="N379" s="1">
        <v>1046488.48</v>
      </c>
      <c r="O379" s="1" t="s">
        <v>3028</v>
      </c>
      <c r="R379" s="1" t="s">
        <v>3024</v>
      </c>
      <c r="S379" s="1" t="s">
        <v>3024</v>
      </c>
      <c r="T379" s="1" t="s">
        <v>3098</v>
      </c>
      <c r="U379" s="1" t="s">
        <v>3022</v>
      </c>
      <c r="V379" s="1" t="s">
        <v>3182</v>
      </c>
      <c r="W379" s="1" t="s">
        <v>3181</v>
      </c>
      <c r="Y379" s="1">
        <v>44545.846400462964</v>
      </c>
      <c r="Z379" s="1">
        <v>44645</v>
      </c>
      <c r="AA379" s="1">
        <v>401768</v>
      </c>
      <c r="AB379" s="1">
        <v>44655.881249999999</v>
      </c>
      <c r="AC379" s="1" t="s">
        <v>4928</v>
      </c>
      <c r="AD379" s="1" t="s">
        <v>3018</v>
      </c>
      <c r="AE379" s="1">
        <v>7128</v>
      </c>
      <c r="AF379" s="1">
        <v>0</v>
      </c>
      <c r="AI379" s="1" t="s">
        <v>3016</v>
      </c>
      <c r="AK379" s="1" t="s">
        <v>3015</v>
      </c>
      <c r="AL379" s="1" t="s">
        <v>3014</v>
      </c>
      <c r="AM379" s="1" t="s">
        <v>3179</v>
      </c>
      <c r="AT379" s="1" t="s">
        <v>3011</v>
      </c>
      <c r="AY379" s="1" t="s">
        <v>3000</v>
      </c>
      <c r="AZ379" s="1" t="s">
        <v>4282</v>
      </c>
      <c r="BA379" s="1">
        <v>609697.06000000006</v>
      </c>
      <c r="BB379" s="1">
        <v>5469182.9699999997</v>
      </c>
      <c r="BC379" s="1">
        <v>10</v>
      </c>
      <c r="BN379" s="1" t="s">
        <v>3009</v>
      </c>
      <c r="BO379" s="1" t="s">
        <v>4849</v>
      </c>
      <c r="BP379" s="1" t="s">
        <v>4848</v>
      </c>
      <c r="BQ379" s="1" t="s">
        <v>4847</v>
      </c>
      <c r="BR379" s="1" t="s">
        <v>3086</v>
      </c>
      <c r="BS379" s="1" t="s">
        <v>4927</v>
      </c>
      <c r="BT379" s="1" t="s">
        <v>4926</v>
      </c>
      <c r="BV379" s="1" t="s">
        <v>3002</v>
      </c>
      <c r="BW379" s="1" t="s">
        <v>1505</v>
      </c>
      <c r="BX379" s="1" t="s">
        <v>3001</v>
      </c>
      <c r="BY379" s="1" t="s">
        <v>3000</v>
      </c>
      <c r="CB379" s="1" t="s">
        <v>2999</v>
      </c>
      <c r="CC379" s="1" t="s">
        <v>2998</v>
      </c>
      <c r="CD379" s="1" t="s">
        <v>2997</v>
      </c>
      <c r="CO379" s="1" t="s">
        <v>3070</v>
      </c>
      <c r="CP379" s="1" t="s">
        <v>4925</v>
      </c>
    </row>
    <row r="380" spans="1:104" x14ac:dyDescent="0.2">
      <c r="A380" s="1">
        <f t="shared" si="30"/>
        <v>1046544.04</v>
      </c>
      <c r="C380" s="1" t="str">
        <f t="shared" si="31"/>
        <v>RD</v>
      </c>
      <c r="D380" s="2" t="str">
        <f t="shared" si="32"/>
        <v>RD</v>
      </c>
      <c r="F380" s="1" t="str">
        <f>IF(_xlfn.SINGLE('~10 Other Crossings'!TypeCL)="WC","",_xlfn.CONCAT(UPPER(_xlfn.SINGLE(Description)),IF(ISBLANK(_xlfn.SINGLE(CrossingIdentifierDescription)),""," ["&amp;_xlfn.SINGLE(CrossingIdentifierDescription)&amp;"]")," (",_xlfn.SINGLE(PXID),")"))</f>
        <v>PRIVATE ROAD [ROAD] (T5024.0)</v>
      </c>
      <c r="G3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80" s="1" t="s">
        <v>4924</v>
      </c>
      <c r="N380" s="1">
        <v>1046544.04</v>
      </c>
      <c r="O380" s="1" t="s">
        <v>3028</v>
      </c>
      <c r="P380" s="1" t="s">
        <v>3205</v>
      </c>
      <c r="Q380" s="1" t="s">
        <v>3204</v>
      </c>
      <c r="R380" s="1" t="s">
        <v>3024</v>
      </c>
      <c r="S380" s="1" t="s">
        <v>3024</v>
      </c>
      <c r="T380" s="1" t="s">
        <v>3098</v>
      </c>
      <c r="U380" s="1" t="s">
        <v>3045</v>
      </c>
      <c r="V380" s="1" t="s">
        <v>3173</v>
      </c>
      <c r="W380" s="1" t="s">
        <v>3181</v>
      </c>
      <c r="Y380" s="1">
        <v>43977.908171296294</v>
      </c>
      <c r="Z380" s="1">
        <v>44645</v>
      </c>
      <c r="AA380" s="1">
        <v>401768</v>
      </c>
      <c r="AB380" s="1">
        <v>44648.866053240738</v>
      </c>
      <c r="AC380" s="1" t="s">
        <v>4923</v>
      </c>
      <c r="AD380" s="1" t="s">
        <v>3046</v>
      </c>
      <c r="AE380" s="1">
        <v>5024</v>
      </c>
      <c r="AF380" s="1">
        <v>0</v>
      </c>
      <c r="AG380" s="1" t="s">
        <v>3045</v>
      </c>
      <c r="AI380" s="1" t="s">
        <v>3016</v>
      </c>
      <c r="AK380" s="1" t="s">
        <v>3044</v>
      </c>
      <c r="AL380" s="1" t="s">
        <v>3014</v>
      </c>
      <c r="AM380" s="1" t="s">
        <v>737</v>
      </c>
      <c r="AY380" s="1" t="s">
        <v>3000</v>
      </c>
      <c r="AZ380" s="1" t="s">
        <v>4282</v>
      </c>
      <c r="BA380" s="1">
        <v>609641.51199999999</v>
      </c>
      <c r="BB380" s="1">
        <v>5469181.7309999997</v>
      </c>
      <c r="BC380" s="1">
        <v>10</v>
      </c>
      <c r="BN380" s="1" t="s">
        <v>3009</v>
      </c>
      <c r="BO380" s="1" t="s">
        <v>4849</v>
      </c>
      <c r="BP380" s="1" t="s">
        <v>4848</v>
      </c>
      <c r="BQ380" s="1" t="s">
        <v>4847</v>
      </c>
      <c r="BR380" s="1" t="s">
        <v>3086</v>
      </c>
      <c r="BS380" s="1" t="s">
        <v>4922</v>
      </c>
      <c r="BT380" s="1" t="s">
        <v>4921</v>
      </c>
      <c r="BV380" s="1" t="s">
        <v>3002</v>
      </c>
      <c r="BW380" s="1" t="s">
        <v>3007</v>
      </c>
      <c r="BX380" s="1" t="s">
        <v>3043</v>
      </c>
      <c r="BY380" s="1" t="s">
        <v>3000</v>
      </c>
      <c r="CB380" s="1" t="s">
        <v>3042</v>
      </c>
      <c r="CC380" s="1" t="s">
        <v>3041</v>
      </c>
      <c r="CD380" s="1" t="s">
        <v>3040</v>
      </c>
      <c r="CO380" s="1" t="s">
        <v>3070</v>
      </c>
      <c r="CP380" s="1" t="s">
        <v>4920</v>
      </c>
    </row>
    <row r="381" spans="1:104" x14ac:dyDescent="0.2">
      <c r="A381" s="1">
        <f t="shared" si="30"/>
        <v>1046685.4</v>
      </c>
      <c r="C381" s="1" t="str">
        <f t="shared" si="31"/>
        <v>WD</v>
      </c>
      <c r="D381" s="2" t="str">
        <f t="shared" si="32"/>
        <v>WD</v>
      </c>
      <c r="F381" s="1" t="str">
        <f>IF(_xlfn.SINGLE('~10 Other Crossings'!TypeCL)="WC","",_xlfn.CONCAT(UPPER(_xlfn.SINGLE(Description)),IF(ISBLANK(_xlfn.SINGLE(CrossingIdentifierDescription)),""," ["&amp;_xlfn.SINGLE(CrossingIdentifierDescription)&amp;"]")," (",_xlfn.SINGLE(PXID),")"))</f>
        <v>PRIVATE BURIED 6" WATER PIPE (P7574.0)</v>
      </c>
      <c r="G3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1" s="1" t="s">
        <v>4919</v>
      </c>
      <c r="N381" s="1">
        <v>1046685.4</v>
      </c>
      <c r="O381" s="1" t="s">
        <v>3028</v>
      </c>
      <c r="R381" s="1" t="s">
        <v>3024</v>
      </c>
      <c r="S381" s="1" t="s">
        <v>3024</v>
      </c>
      <c r="T381" s="1" t="s">
        <v>3098</v>
      </c>
      <c r="U381" s="1" t="s">
        <v>3022</v>
      </c>
      <c r="V381" s="1" t="s">
        <v>4872</v>
      </c>
      <c r="W381" s="1" t="s">
        <v>3181</v>
      </c>
      <c r="Y381" s="1">
        <v>44649.883067129631</v>
      </c>
      <c r="Z381" s="1">
        <v>44645</v>
      </c>
      <c r="AA381" s="1">
        <v>401768</v>
      </c>
      <c r="AB381" s="1">
        <v>44655.881388888891</v>
      </c>
      <c r="AC381" s="1" t="s">
        <v>4918</v>
      </c>
      <c r="AD381" s="1" t="s">
        <v>3018</v>
      </c>
      <c r="AE381" s="1">
        <v>7574</v>
      </c>
      <c r="AF381" s="1">
        <v>0</v>
      </c>
      <c r="AI381" s="1" t="s">
        <v>3016</v>
      </c>
      <c r="AK381" s="1" t="s">
        <v>3015</v>
      </c>
      <c r="AL381" s="1" t="s">
        <v>3014</v>
      </c>
      <c r="AM381" s="1" t="s">
        <v>3179</v>
      </c>
      <c r="AN381" s="1" t="s">
        <v>4917</v>
      </c>
      <c r="AT381" s="1" t="s">
        <v>3011</v>
      </c>
      <c r="AY381" s="1" t="s">
        <v>3000</v>
      </c>
      <c r="AZ381" s="1" t="s">
        <v>4282</v>
      </c>
      <c r="BA381" s="1">
        <v>609500.39350403997</v>
      </c>
      <c r="BB381" s="1">
        <v>5469181.9385535801</v>
      </c>
      <c r="BC381" s="1">
        <v>10</v>
      </c>
      <c r="BN381" s="1" t="s">
        <v>3009</v>
      </c>
      <c r="BO381" s="1" t="s">
        <v>4849</v>
      </c>
      <c r="BP381" s="1" t="s">
        <v>4848</v>
      </c>
      <c r="BQ381" s="1" t="s">
        <v>4847</v>
      </c>
      <c r="BR381" s="1" t="s">
        <v>3086</v>
      </c>
      <c r="BS381" s="1" t="s">
        <v>4846</v>
      </c>
      <c r="BT381" s="1" t="s">
        <v>4845</v>
      </c>
      <c r="BU381" s="1">
        <v>2.6</v>
      </c>
      <c r="BV381" s="1" t="s">
        <v>3002</v>
      </c>
      <c r="BW381" s="1" t="s">
        <v>1505</v>
      </c>
      <c r="BX381" s="1" t="s">
        <v>3001</v>
      </c>
      <c r="BY381" s="1" t="s">
        <v>3000</v>
      </c>
      <c r="CB381" s="1" t="s">
        <v>2999</v>
      </c>
      <c r="CC381" s="1" t="s">
        <v>2998</v>
      </c>
      <c r="CD381" s="1" t="s">
        <v>2997</v>
      </c>
      <c r="CO381" s="1" t="s">
        <v>3070</v>
      </c>
      <c r="CP381" s="1" t="s">
        <v>4916</v>
      </c>
    </row>
    <row r="382" spans="1:104" x14ac:dyDescent="0.2">
      <c r="A382" s="1">
        <f t="shared" si="30"/>
        <v>1046690.19</v>
      </c>
      <c r="C382" s="1" t="str">
        <f t="shared" si="31"/>
        <v>SA</v>
      </c>
      <c r="D382" s="2" t="str">
        <f t="shared" si="32"/>
        <v>SA</v>
      </c>
      <c r="F382" s="1" t="str">
        <f>IF(_xlfn.SINGLE('~10 Other Crossings'!TypeCL)="WC","",_xlfn.CONCAT(UPPER(_xlfn.SINGLE(Description)),IF(ISBLANK(_xlfn.SINGLE(CrossingIdentifierDescription)),""," ["&amp;_xlfn.SINGLE(CrossingIdentifierDescription)&amp;"]")," (",_xlfn.SINGLE(PXID),")"))</f>
        <v>PRIVATE BURIED 10" SANITARY PIPE (P7575.0)</v>
      </c>
      <c r="G3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2" s="1" t="s">
        <v>4915</v>
      </c>
      <c r="N382" s="1">
        <v>1046690.19</v>
      </c>
      <c r="O382" s="1" t="s">
        <v>3028</v>
      </c>
      <c r="R382" s="1" t="s">
        <v>3024</v>
      </c>
      <c r="S382" s="1" t="s">
        <v>3024</v>
      </c>
      <c r="T382" s="1" t="s">
        <v>3098</v>
      </c>
      <c r="U382" s="1" t="s">
        <v>3022</v>
      </c>
      <c r="V382" s="1" t="s">
        <v>4914</v>
      </c>
      <c r="W382" s="1" t="s">
        <v>3181</v>
      </c>
      <c r="Y382" s="1">
        <v>44649.883067129631</v>
      </c>
      <c r="Z382" s="1">
        <v>44645</v>
      </c>
      <c r="AA382" s="1">
        <v>401768</v>
      </c>
      <c r="AB382" s="1">
        <v>44655.881388888891</v>
      </c>
      <c r="AC382" s="1" t="s">
        <v>4913</v>
      </c>
      <c r="AD382" s="1" t="s">
        <v>3018</v>
      </c>
      <c r="AE382" s="1">
        <v>7575</v>
      </c>
      <c r="AF382" s="1">
        <v>0</v>
      </c>
      <c r="AI382" s="1" t="s">
        <v>3016</v>
      </c>
      <c r="AK382" s="1" t="s">
        <v>3015</v>
      </c>
      <c r="AL382" s="1" t="s">
        <v>3014</v>
      </c>
      <c r="AM382" s="1" t="s">
        <v>4559</v>
      </c>
      <c r="AN382" s="1" t="s">
        <v>4912</v>
      </c>
      <c r="AT382" s="1" t="s">
        <v>3011</v>
      </c>
      <c r="AY382" s="1" t="s">
        <v>3000</v>
      </c>
      <c r="AZ382" s="1" t="s">
        <v>4282</v>
      </c>
      <c r="BA382" s="1">
        <v>609495.60246483004</v>
      </c>
      <c r="BB382" s="1">
        <v>5469181.8208559798</v>
      </c>
      <c r="BC382" s="1">
        <v>10</v>
      </c>
      <c r="BN382" s="1" t="s">
        <v>3009</v>
      </c>
      <c r="BO382" s="1" t="s">
        <v>4849</v>
      </c>
      <c r="BP382" s="1" t="s">
        <v>4848</v>
      </c>
      <c r="BQ382" s="1" t="s">
        <v>4847</v>
      </c>
      <c r="BR382" s="1" t="s">
        <v>3086</v>
      </c>
      <c r="BS382" s="1" t="s">
        <v>4846</v>
      </c>
      <c r="BT382" s="1" t="s">
        <v>4845</v>
      </c>
      <c r="BU382" s="1">
        <v>2.58</v>
      </c>
      <c r="BV382" s="1" t="s">
        <v>3002</v>
      </c>
      <c r="BW382" s="1" t="s">
        <v>1505</v>
      </c>
      <c r="BX382" s="1" t="s">
        <v>3001</v>
      </c>
      <c r="BY382" s="1" t="s">
        <v>3000</v>
      </c>
      <c r="CB382" s="1" t="s">
        <v>2999</v>
      </c>
      <c r="CC382" s="1" t="s">
        <v>2998</v>
      </c>
      <c r="CD382" s="1" t="s">
        <v>2997</v>
      </c>
      <c r="CO382" s="1" t="s">
        <v>3070</v>
      </c>
      <c r="CP382" s="1" t="s">
        <v>4911</v>
      </c>
    </row>
    <row r="383" spans="1:104" x14ac:dyDescent="0.2">
      <c r="A383" s="1">
        <f t="shared" si="30"/>
        <v>1046713.81</v>
      </c>
      <c r="C383" s="1" t="str">
        <f t="shared" si="31"/>
        <v>GD</v>
      </c>
      <c r="D383" s="2" t="str">
        <f t="shared" si="32"/>
        <v>GD</v>
      </c>
      <c r="F383" s="1" t="str">
        <f>IF(_xlfn.SINGLE('~10 Other Crossings'!TypeCL)="WC","",_xlfn.CONCAT(UPPER(_xlfn.SINGLE(Description)),IF(ISBLANK(_xlfn.SINGLE(CrossingIdentifierDescription)),""," ["&amp;_xlfn.SINGLE(CrossingIdentifierDescription)&amp;"]")," (",_xlfn.SINGLE(PXID),")"))</f>
        <v>FORTISBC U/G PIPE 42 GAS DIST [GAS DISTRIBUTION] (P3597.1)</v>
      </c>
      <c r="G3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3" s="1" t="s">
        <v>4910</v>
      </c>
      <c r="N383" s="1">
        <v>1046713.81</v>
      </c>
      <c r="O383" s="1" t="s">
        <v>3028</v>
      </c>
      <c r="P383" s="1" t="s">
        <v>4909</v>
      </c>
      <c r="Q383" s="1" t="s">
        <v>4908</v>
      </c>
      <c r="R383" s="1" t="s">
        <v>3025</v>
      </c>
      <c r="S383" s="1" t="s">
        <v>3024</v>
      </c>
      <c r="T383" s="1" t="s">
        <v>3098</v>
      </c>
      <c r="U383" s="1" t="s">
        <v>3022</v>
      </c>
      <c r="V383" s="1" t="s">
        <v>4526</v>
      </c>
      <c r="W383" s="1" t="s">
        <v>4525</v>
      </c>
      <c r="X383" s="1" t="s">
        <v>4524</v>
      </c>
      <c r="Y383" s="1">
        <v>42165.883981481478</v>
      </c>
      <c r="Z383" s="1">
        <v>44645</v>
      </c>
      <c r="AA383" s="1">
        <v>401768</v>
      </c>
      <c r="AB383" s="1">
        <v>44655.881203703706</v>
      </c>
      <c r="AC383" s="1" t="s">
        <v>4907</v>
      </c>
      <c r="AD383" s="1" t="s">
        <v>3018</v>
      </c>
      <c r="AE383" s="1">
        <v>3597</v>
      </c>
      <c r="AF383" s="1">
        <v>1</v>
      </c>
      <c r="AG383" s="1" t="s">
        <v>4522</v>
      </c>
      <c r="AH383" s="1" t="s">
        <v>3091</v>
      </c>
      <c r="AI383" s="1" t="s">
        <v>3016</v>
      </c>
      <c r="AJ383" s="1" t="s">
        <v>3091</v>
      </c>
      <c r="AK383" s="1" t="s">
        <v>3015</v>
      </c>
      <c r="AL383" s="1" t="s">
        <v>3014</v>
      </c>
      <c r="AM383" s="1" t="s">
        <v>4521</v>
      </c>
      <c r="AN383" s="1" t="s">
        <v>3012</v>
      </c>
      <c r="AQ383" s="1" t="s">
        <v>4520</v>
      </c>
      <c r="AR383" s="1">
        <v>42</v>
      </c>
      <c r="AS383" s="1" t="s">
        <v>3011</v>
      </c>
      <c r="AT383" s="1" t="s">
        <v>3011</v>
      </c>
      <c r="AX383" s="1" t="s">
        <v>4856</v>
      </c>
      <c r="AY383" s="1" t="s">
        <v>3000</v>
      </c>
      <c r="AZ383" s="1" t="s">
        <v>4282</v>
      </c>
      <c r="BA383" s="1">
        <v>609471.98902949004</v>
      </c>
      <c r="BB383" s="1">
        <v>5469181.3198330803</v>
      </c>
      <c r="BC383" s="1">
        <v>10</v>
      </c>
      <c r="BD383" s="1" t="s">
        <v>3087</v>
      </c>
      <c r="BE383" s="1">
        <v>1049.1600000000001</v>
      </c>
      <c r="BN383" s="1" t="s">
        <v>3009</v>
      </c>
      <c r="BO383" s="1" t="s">
        <v>4849</v>
      </c>
      <c r="BP383" s="1" t="s">
        <v>4848</v>
      </c>
      <c r="BQ383" s="1" t="s">
        <v>4847</v>
      </c>
      <c r="BR383" s="1" t="s">
        <v>3086</v>
      </c>
      <c r="BS383" s="1" t="s">
        <v>4846</v>
      </c>
      <c r="BT383" s="1" t="s">
        <v>4845</v>
      </c>
      <c r="BV383" s="1" t="s">
        <v>3002</v>
      </c>
      <c r="BW383" s="1" t="s">
        <v>1505</v>
      </c>
      <c r="BX383" s="1" t="s">
        <v>3001</v>
      </c>
      <c r="BY383" s="1" t="s">
        <v>3000</v>
      </c>
      <c r="CB383" s="1" t="s">
        <v>2999</v>
      </c>
      <c r="CC383" s="1" t="s">
        <v>2998</v>
      </c>
      <c r="CD383" s="1" t="s">
        <v>2997</v>
      </c>
      <c r="CO383" s="1" t="s">
        <v>2996</v>
      </c>
      <c r="CP383" s="1" t="s">
        <v>4906</v>
      </c>
      <c r="CW383" s="1" t="s">
        <v>4905</v>
      </c>
      <c r="CX383" s="1" t="s">
        <v>4904</v>
      </c>
      <c r="CY383" s="1" t="s">
        <v>4853</v>
      </c>
    </row>
    <row r="384" spans="1:104" x14ac:dyDescent="0.2">
      <c r="A384" s="1">
        <f t="shared" si="30"/>
        <v>1046714.18</v>
      </c>
      <c r="C384" s="1" t="str">
        <f t="shared" si="31"/>
        <v>RD</v>
      </c>
      <c r="D384" s="2" t="str">
        <f t="shared" si="32"/>
        <v>RD</v>
      </c>
      <c r="F384" s="1" t="str">
        <f>IF(_xlfn.SINGLE('~10 Other Crossings'!TypeCL)="WC","",_xlfn.CONCAT(UPPER(_xlfn.SINGLE(Description)),IF(ISBLANK(_xlfn.SINGLE(CrossingIdentifierDescription)),""," ["&amp;_xlfn.SINGLE(CrossingIdentifierDescription)&amp;"]")," (",_xlfn.SINGLE(PXID),")"))</f>
        <v>ROAD (T4240.0)</v>
      </c>
      <c r="G3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84" s="1" t="s">
        <v>4903</v>
      </c>
      <c r="N384" s="1">
        <v>1046714.18</v>
      </c>
      <c r="O384" s="1" t="s">
        <v>3028</v>
      </c>
      <c r="P384" s="1" t="s">
        <v>3296</v>
      </c>
      <c r="Q384" s="1" t="s">
        <v>4867</v>
      </c>
      <c r="R384" s="1" t="s">
        <v>3025</v>
      </c>
      <c r="S384" s="1" t="s">
        <v>3024</v>
      </c>
      <c r="T384" s="1" t="s">
        <v>3098</v>
      </c>
      <c r="U384" s="1" t="s">
        <v>3045</v>
      </c>
      <c r="V384" s="1" t="s">
        <v>3045</v>
      </c>
      <c r="W384" s="1" t="s">
        <v>4866</v>
      </c>
      <c r="Y384" s="1">
        <v>42165.883981481478</v>
      </c>
      <c r="Z384" s="1">
        <v>44645</v>
      </c>
      <c r="AA384" s="1">
        <v>401768</v>
      </c>
      <c r="AB384" s="1">
        <v>44648.866018518522</v>
      </c>
      <c r="AC384" s="1" t="s">
        <v>4902</v>
      </c>
      <c r="AD384" s="1" t="s">
        <v>3046</v>
      </c>
      <c r="AE384" s="1">
        <v>4240</v>
      </c>
      <c r="AF384" s="1">
        <v>0</v>
      </c>
      <c r="AH384" s="1" t="s">
        <v>3091</v>
      </c>
      <c r="AI384" s="1" t="s">
        <v>3016</v>
      </c>
      <c r="AJ384" s="1" t="s">
        <v>3091</v>
      </c>
      <c r="AK384" s="1" t="s">
        <v>3044</v>
      </c>
      <c r="AL384" s="1" t="s">
        <v>3014</v>
      </c>
      <c r="AM384" s="1" t="s">
        <v>737</v>
      </c>
      <c r="AV384" s="1" t="s">
        <v>4864</v>
      </c>
      <c r="AX384" s="1" t="s">
        <v>4901</v>
      </c>
      <c r="AY384" s="1" t="s">
        <v>3000</v>
      </c>
      <c r="AZ384" s="1" t="s">
        <v>4282</v>
      </c>
      <c r="BA384" s="1">
        <v>609471.62224775006</v>
      </c>
      <c r="BB384" s="1">
        <v>5469181.3159541097</v>
      </c>
      <c r="BC384" s="1">
        <v>10</v>
      </c>
      <c r="BG384" s="1">
        <v>42265</v>
      </c>
      <c r="BN384" s="1" t="s">
        <v>3009</v>
      </c>
      <c r="BO384" s="1" t="s">
        <v>4849</v>
      </c>
      <c r="BP384" s="1" t="s">
        <v>4848</v>
      </c>
      <c r="BQ384" s="1" t="s">
        <v>4847</v>
      </c>
      <c r="BR384" s="1" t="s">
        <v>3086</v>
      </c>
      <c r="BS384" s="1" t="s">
        <v>4846</v>
      </c>
      <c r="BT384" s="1" t="s">
        <v>4845</v>
      </c>
      <c r="BV384" s="1" t="s">
        <v>3002</v>
      </c>
      <c r="BW384" s="1" t="s">
        <v>1986</v>
      </c>
      <c r="BX384" s="1" t="s">
        <v>3311</v>
      </c>
      <c r="BY384" s="1" t="s">
        <v>3000</v>
      </c>
      <c r="CB384" s="1" t="s">
        <v>3292</v>
      </c>
      <c r="CC384" s="1" t="s">
        <v>3291</v>
      </c>
      <c r="CD384" s="1" t="s">
        <v>3055</v>
      </c>
      <c r="CO384" s="1" t="s">
        <v>3070</v>
      </c>
      <c r="CP384" s="1" t="s">
        <v>4900</v>
      </c>
      <c r="CX384" s="1" t="s">
        <v>4899</v>
      </c>
      <c r="CY384" s="1" t="s">
        <v>4853</v>
      </c>
      <c r="CZ384" s="1" t="s">
        <v>4753</v>
      </c>
    </row>
    <row r="385" spans="1:104" x14ac:dyDescent="0.2">
      <c r="A385" s="1">
        <f t="shared" si="30"/>
        <v>1046737.29</v>
      </c>
      <c r="C385" s="1" t="str">
        <f t="shared" si="31"/>
        <v>UC</v>
      </c>
      <c r="D385" s="2" t="str">
        <f t="shared" si="32"/>
        <v>UC</v>
      </c>
      <c r="F385" s="1" t="str">
        <f>IF(_xlfn.SINGLE('~10 Other Crossings'!TypeCL)="WC","",_xlfn.CONCAT(UPPER(_xlfn.SINGLE(Description)),IF(ISBLANK(_xlfn.SINGLE(CrossingIdentifierDescription)),""," ["&amp;_xlfn.SINGLE(CrossingIdentifierDescription)&amp;"]")," (",_xlfn.SINGLE(PXID),")"))</f>
        <v>SHAW BURIED PHONE CABLE (U4191.1)</v>
      </c>
      <c r="G3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85" s="1" t="s">
        <v>4898</v>
      </c>
      <c r="N385" s="1">
        <v>1046737.29</v>
      </c>
      <c r="O385" s="1" t="s">
        <v>3028</v>
      </c>
      <c r="P385" s="1" t="s">
        <v>3635</v>
      </c>
      <c r="Q385" s="1" t="s">
        <v>3634</v>
      </c>
      <c r="R385" s="1" t="s">
        <v>3025</v>
      </c>
      <c r="S385" s="1" t="s">
        <v>3024</v>
      </c>
      <c r="T385" s="1" t="s">
        <v>3098</v>
      </c>
      <c r="U385" s="1" t="s">
        <v>3826</v>
      </c>
      <c r="V385" s="1" t="s">
        <v>4897</v>
      </c>
      <c r="W385" s="1" t="s">
        <v>3116</v>
      </c>
      <c r="Y385" s="1">
        <v>42165.883981481478</v>
      </c>
      <c r="Z385" s="1">
        <v>44645</v>
      </c>
      <c r="AA385" s="1">
        <v>401768</v>
      </c>
      <c r="AB385" s="1">
        <v>44648.866018518522</v>
      </c>
      <c r="AC385" s="1" t="s">
        <v>4896</v>
      </c>
      <c r="AD385" s="1" t="s">
        <v>3061</v>
      </c>
      <c r="AE385" s="1">
        <v>4191</v>
      </c>
      <c r="AF385" s="1">
        <v>1</v>
      </c>
      <c r="AH385" s="1" t="s">
        <v>3091</v>
      </c>
      <c r="AI385" s="1" t="s">
        <v>3016</v>
      </c>
      <c r="AJ385" s="1" t="s">
        <v>3091</v>
      </c>
      <c r="AK385" s="1" t="s">
        <v>3015</v>
      </c>
      <c r="AL385" s="1" t="s">
        <v>3014</v>
      </c>
      <c r="AM385" s="1" t="s">
        <v>3823</v>
      </c>
      <c r="AN385" s="1" t="s">
        <v>3012</v>
      </c>
      <c r="AS385" s="1" t="s">
        <v>3011</v>
      </c>
      <c r="AT385" s="1" t="s">
        <v>3011</v>
      </c>
      <c r="AX385" s="1" t="s">
        <v>4895</v>
      </c>
      <c r="AY385" s="1" t="s">
        <v>3000</v>
      </c>
      <c r="AZ385" s="1" t="s">
        <v>4282</v>
      </c>
      <c r="BA385" s="1">
        <v>609448.51610590005</v>
      </c>
      <c r="BB385" s="1">
        <v>5469180.7907321798</v>
      </c>
      <c r="BC385" s="1">
        <v>10</v>
      </c>
      <c r="BD385" s="1" t="s">
        <v>3087</v>
      </c>
      <c r="BE385" s="1">
        <v>1049.1400000000001</v>
      </c>
      <c r="BN385" s="1" t="s">
        <v>3009</v>
      </c>
      <c r="BO385" s="1" t="s">
        <v>4849</v>
      </c>
      <c r="BP385" s="1" t="s">
        <v>4848</v>
      </c>
      <c r="BQ385" s="1" t="s">
        <v>4847</v>
      </c>
      <c r="BR385" s="1" t="s">
        <v>3086</v>
      </c>
      <c r="BS385" s="1" t="s">
        <v>4846</v>
      </c>
      <c r="BT385" s="1" t="s">
        <v>4845</v>
      </c>
      <c r="BV385" s="1" t="s">
        <v>3002</v>
      </c>
      <c r="BW385" s="1" t="s">
        <v>1973</v>
      </c>
      <c r="BX385" s="1" t="s">
        <v>3058</v>
      </c>
      <c r="BY385" s="1" t="s">
        <v>3000</v>
      </c>
      <c r="CB385" s="1" t="s">
        <v>3057</v>
      </c>
      <c r="CC385" s="1" t="s">
        <v>3056</v>
      </c>
      <c r="CD385" s="1" t="s">
        <v>3055</v>
      </c>
      <c r="CO385" s="1" t="s">
        <v>2996</v>
      </c>
      <c r="CP385" s="1" t="s">
        <v>4894</v>
      </c>
      <c r="CW385" s="1" t="s">
        <v>4893</v>
      </c>
      <c r="CX385" s="1" t="s">
        <v>4892</v>
      </c>
      <c r="CY385" s="1" t="s">
        <v>4853</v>
      </c>
      <c r="CZ385" s="1" t="s">
        <v>4747</v>
      </c>
    </row>
    <row r="386" spans="1:104" x14ac:dyDescent="0.2">
      <c r="A386" s="1">
        <f t="shared" si="30"/>
        <v>1046767.72</v>
      </c>
      <c r="C386" s="1" t="str">
        <f t="shared" si="31"/>
        <v>UC</v>
      </c>
      <c r="D386" s="2" t="str">
        <f t="shared" si="32"/>
        <v>UC</v>
      </c>
      <c r="F386" s="1" t="str">
        <f>IF(_xlfn.SINGLE('~10 Other Crossings'!TypeCL)="WC","",_xlfn.CONCAT(UPPER(_xlfn.SINGLE(Description)),IF(ISBLANK(_xlfn.SINGLE(CrossingIdentifierDescription)),""," ["&amp;_xlfn.SINGLE(CrossingIdentifierDescription)&amp;"]")," (",_xlfn.SINGLE(PXID),")"))</f>
        <v>TELUS U/G COMMUNICATIONS CABLE (U4193.1)</v>
      </c>
      <c r="G3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86" s="1" t="s">
        <v>4891</v>
      </c>
      <c r="N386" s="1">
        <v>1046767.72</v>
      </c>
      <c r="O386" s="1" t="s">
        <v>3028</v>
      </c>
      <c r="P386" s="1" t="s">
        <v>4890</v>
      </c>
      <c r="Q386" s="1" t="s">
        <v>4889</v>
      </c>
      <c r="R386" s="1" t="s">
        <v>3025</v>
      </c>
      <c r="S386" s="1" t="s">
        <v>3024</v>
      </c>
      <c r="T386" s="1" t="s">
        <v>3098</v>
      </c>
      <c r="U386" s="1" t="s">
        <v>3826</v>
      </c>
      <c r="V386" s="1" t="s">
        <v>3825</v>
      </c>
      <c r="W386" s="1" t="s">
        <v>3107</v>
      </c>
      <c r="Y386" s="1">
        <v>42165.883981481478</v>
      </c>
      <c r="Z386" s="1">
        <v>44645</v>
      </c>
      <c r="AA386" s="1">
        <v>401768</v>
      </c>
      <c r="AB386" s="1">
        <v>44648.866018518522</v>
      </c>
      <c r="AC386" s="1" t="s">
        <v>4888</v>
      </c>
      <c r="AD386" s="1" t="s">
        <v>3061</v>
      </c>
      <c r="AE386" s="1">
        <v>4193</v>
      </c>
      <c r="AF386" s="1">
        <v>1</v>
      </c>
      <c r="AH386" s="1" t="s">
        <v>3091</v>
      </c>
      <c r="AI386" s="1" t="s">
        <v>3016</v>
      </c>
      <c r="AJ386" s="1" t="s">
        <v>3091</v>
      </c>
      <c r="AK386" s="1" t="s">
        <v>3015</v>
      </c>
      <c r="AL386" s="1" t="s">
        <v>3014</v>
      </c>
      <c r="AM386" s="1" t="s">
        <v>3823</v>
      </c>
      <c r="AN386" s="1" t="s">
        <v>3012</v>
      </c>
      <c r="AS386" s="1" t="s">
        <v>3011</v>
      </c>
      <c r="AT386" s="1" t="s">
        <v>3011</v>
      </c>
      <c r="AX386" s="1" t="s">
        <v>4887</v>
      </c>
      <c r="AY386" s="1" t="s">
        <v>3000</v>
      </c>
      <c r="AZ386" s="1" t="s">
        <v>4282</v>
      </c>
      <c r="BA386" s="1">
        <v>609418.09462425997</v>
      </c>
      <c r="BB386" s="1">
        <v>5469180.0991983302</v>
      </c>
      <c r="BC386" s="1">
        <v>10</v>
      </c>
      <c r="BD386" s="1" t="s">
        <v>3087</v>
      </c>
      <c r="BE386" s="1">
        <v>1049.17</v>
      </c>
      <c r="BN386" s="1" t="s">
        <v>3009</v>
      </c>
      <c r="BO386" s="1" t="s">
        <v>4849</v>
      </c>
      <c r="BP386" s="1" t="s">
        <v>4848</v>
      </c>
      <c r="BQ386" s="1" t="s">
        <v>4847</v>
      </c>
      <c r="BR386" s="1" t="s">
        <v>3086</v>
      </c>
      <c r="BS386" s="1" t="s">
        <v>4846</v>
      </c>
      <c r="BT386" s="1" t="s">
        <v>4845</v>
      </c>
      <c r="BV386" s="1" t="s">
        <v>3002</v>
      </c>
      <c r="BW386" s="1" t="s">
        <v>1973</v>
      </c>
      <c r="BX386" s="1" t="s">
        <v>3058</v>
      </c>
      <c r="BY386" s="1" t="s">
        <v>3000</v>
      </c>
      <c r="CB386" s="1" t="s">
        <v>3057</v>
      </c>
      <c r="CC386" s="1" t="s">
        <v>3056</v>
      </c>
      <c r="CD386" s="1" t="s">
        <v>3055</v>
      </c>
      <c r="CO386" s="1" t="s">
        <v>2996</v>
      </c>
      <c r="CP386" s="1" t="s">
        <v>4886</v>
      </c>
      <c r="CW386" s="1" t="s">
        <v>4885</v>
      </c>
      <c r="CX386" s="1" t="s">
        <v>4884</v>
      </c>
      <c r="CY386" s="1" t="s">
        <v>4853</v>
      </c>
      <c r="CZ386" s="1" t="s">
        <v>4741</v>
      </c>
    </row>
    <row r="387" spans="1:104" x14ac:dyDescent="0.2">
      <c r="A387" s="1">
        <f t="shared" si="30"/>
        <v>1046773.35</v>
      </c>
      <c r="C387" s="1" t="str">
        <f t="shared" si="31"/>
        <v>UE</v>
      </c>
      <c r="D387" s="2" t="str">
        <f t="shared" si="32"/>
        <v>UE</v>
      </c>
      <c r="F387" s="1" t="str">
        <f>IF(_xlfn.SINGLE('~10 Other Crossings'!TypeCL)="WC","",_xlfn.CONCAT(UPPER(_xlfn.SINGLE(Description)),IF(ISBLANK(_xlfn.SINGLE(CrossingIdentifierDescription)),""," ["&amp;_xlfn.SINGLE(CrossingIdentifierDescription)&amp;"]")," (",_xlfn.SINGLE(PXID),")"))</f>
        <v>BC HYDRO U/G DISTRIBUTION [DISTRIBUTION] (U4194.1)</v>
      </c>
      <c r="G3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387" s="1" t="s">
        <v>4883</v>
      </c>
      <c r="N387" s="1">
        <v>1046773.35</v>
      </c>
      <c r="O387" s="1" t="s">
        <v>3028</v>
      </c>
      <c r="P387" s="1" t="s">
        <v>4882</v>
      </c>
      <c r="Q387" s="1" t="s">
        <v>4881</v>
      </c>
      <c r="R387" s="1" t="s">
        <v>3025</v>
      </c>
      <c r="S387" s="1" t="s">
        <v>3024</v>
      </c>
      <c r="T387" s="1" t="s">
        <v>3098</v>
      </c>
      <c r="U387" s="1" t="s">
        <v>3064</v>
      </c>
      <c r="V387" s="1" t="s">
        <v>4880</v>
      </c>
      <c r="W387" s="1" t="s">
        <v>3095</v>
      </c>
      <c r="Y387" s="1">
        <v>42165.883981481478</v>
      </c>
      <c r="Z387" s="1">
        <v>44645</v>
      </c>
      <c r="AA387" s="1">
        <v>401768</v>
      </c>
      <c r="AB387" s="1">
        <v>44648.866018518522</v>
      </c>
      <c r="AC387" s="1" t="s">
        <v>4879</v>
      </c>
      <c r="AD387" s="1" t="s">
        <v>3061</v>
      </c>
      <c r="AE387" s="1">
        <v>4194</v>
      </c>
      <c r="AF387" s="1">
        <v>1</v>
      </c>
      <c r="AG387" s="1" t="s">
        <v>3093</v>
      </c>
      <c r="AH387" s="1" t="s">
        <v>3091</v>
      </c>
      <c r="AI387" s="1" t="s">
        <v>3016</v>
      </c>
      <c r="AJ387" s="1" t="s">
        <v>3091</v>
      </c>
      <c r="AK387" s="1" t="s">
        <v>3015</v>
      </c>
      <c r="AL387" s="1" t="s">
        <v>3014</v>
      </c>
      <c r="AM387" s="1" t="s">
        <v>3059</v>
      </c>
      <c r="AN387" s="1" t="s">
        <v>3012</v>
      </c>
      <c r="AS387" s="1" t="s">
        <v>3011</v>
      </c>
      <c r="AT387" s="1" t="s">
        <v>3011</v>
      </c>
      <c r="AX387" s="1" t="s">
        <v>4878</v>
      </c>
      <c r="AY387" s="1" t="s">
        <v>3000</v>
      </c>
      <c r="AZ387" s="1" t="s">
        <v>4282</v>
      </c>
      <c r="BA387" s="1">
        <v>609412.46341444005</v>
      </c>
      <c r="BB387" s="1">
        <v>5469179.97109171</v>
      </c>
      <c r="BC387" s="1">
        <v>10</v>
      </c>
      <c r="BD387" s="1" t="s">
        <v>3087</v>
      </c>
      <c r="BE387" s="1">
        <v>1049.19</v>
      </c>
      <c r="BN387" s="1" t="s">
        <v>3009</v>
      </c>
      <c r="BO387" s="1" t="s">
        <v>4849</v>
      </c>
      <c r="BP387" s="1" t="s">
        <v>4848</v>
      </c>
      <c r="BQ387" s="1" t="s">
        <v>4847</v>
      </c>
      <c r="BR387" s="1" t="s">
        <v>3086</v>
      </c>
      <c r="BS387" s="1" t="s">
        <v>4846</v>
      </c>
      <c r="BT387" s="1" t="s">
        <v>4845</v>
      </c>
      <c r="BV387" s="1" t="s">
        <v>3002</v>
      </c>
      <c r="BW387" s="1" t="s">
        <v>1973</v>
      </c>
      <c r="BX387" s="1" t="s">
        <v>3058</v>
      </c>
      <c r="BY387" s="1" t="s">
        <v>3000</v>
      </c>
      <c r="CB387" s="1" t="s">
        <v>3057</v>
      </c>
      <c r="CC387" s="1" t="s">
        <v>3056</v>
      </c>
      <c r="CD387" s="1" t="s">
        <v>3055</v>
      </c>
      <c r="CO387" s="1" t="s">
        <v>2996</v>
      </c>
      <c r="CP387" s="1" t="s">
        <v>4877</v>
      </c>
      <c r="CW387" s="1" t="s">
        <v>4876</v>
      </c>
      <c r="CX387" s="1" t="s">
        <v>4875</v>
      </c>
      <c r="CY387" s="1" t="s">
        <v>4853</v>
      </c>
      <c r="CZ387" s="1" t="s">
        <v>4874</v>
      </c>
    </row>
    <row r="388" spans="1:104" x14ac:dyDescent="0.2">
      <c r="A388" s="1">
        <f t="shared" si="30"/>
        <v>1046841.75</v>
      </c>
      <c r="C388" s="1" t="str">
        <f t="shared" si="31"/>
        <v>WD</v>
      </c>
      <c r="D388" s="2" t="str">
        <f t="shared" si="32"/>
        <v>WD</v>
      </c>
      <c r="F388" s="1" t="str">
        <f>IF(_xlfn.SINGLE('~10 Other Crossings'!TypeCL)="WC","",_xlfn.CONCAT(UPPER(_xlfn.SINGLE(Description)),IF(ISBLANK(_xlfn.SINGLE(CrossingIdentifierDescription)),""," ["&amp;_xlfn.SINGLE(CrossingIdentifierDescription)&amp;"]")," (",_xlfn.SINGLE(PXID),")"))</f>
        <v>PRIVATE BURIED 6" WATER PIPE (P7576.0)</v>
      </c>
      <c r="G3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88" s="1" t="s">
        <v>4873</v>
      </c>
      <c r="N388" s="1">
        <v>1046841.75</v>
      </c>
      <c r="O388" s="1" t="s">
        <v>3028</v>
      </c>
      <c r="R388" s="1" t="s">
        <v>3024</v>
      </c>
      <c r="S388" s="1" t="s">
        <v>3024</v>
      </c>
      <c r="T388" s="1" t="s">
        <v>3098</v>
      </c>
      <c r="U388" s="1" t="s">
        <v>3022</v>
      </c>
      <c r="V388" s="1" t="s">
        <v>4872</v>
      </c>
      <c r="W388" s="1" t="s">
        <v>3181</v>
      </c>
      <c r="Y388" s="1">
        <v>44649.883067129631</v>
      </c>
      <c r="Z388" s="1">
        <v>44645</v>
      </c>
      <c r="AA388" s="1">
        <v>401768</v>
      </c>
      <c r="AB388" s="1">
        <v>44655.881388888891</v>
      </c>
      <c r="AC388" s="1" t="s">
        <v>4871</v>
      </c>
      <c r="AD388" s="1" t="s">
        <v>3018</v>
      </c>
      <c r="AE388" s="1">
        <v>7576</v>
      </c>
      <c r="AF388" s="1">
        <v>0</v>
      </c>
      <c r="AI388" s="1" t="s">
        <v>3016</v>
      </c>
      <c r="AK388" s="1" t="s">
        <v>3015</v>
      </c>
      <c r="AL388" s="1" t="s">
        <v>3014</v>
      </c>
      <c r="AM388" s="1" t="s">
        <v>3179</v>
      </c>
      <c r="AN388" s="1" t="s">
        <v>4870</v>
      </c>
      <c r="AT388" s="1" t="s">
        <v>3011</v>
      </c>
      <c r="AY388" s="1" t="s">
        <v>3000</v>
      </c>
      <c r="AZ388" s="1" t="s">
        <v>4282</v>
      </c>
      <c r="BA388" s="1">
        <v>609344.09</v>
      </c>
      <c r="BB388" s="1">
        <v>5469178.1699999999</v>
      </c>
      <c r="BC388" s="1">
        <v>10</v>
      </c>
      <c r="BN388" s="1" t="s">
        <v>3009</v>
      </c>
      <c r="BO388" s="1" t="s">
        <v>4849</v>
      </c>
      <c r="BP388" s="1" t="s">
        <v>4848</v>
      </c>
      <c r="BQ388" s="1" t="s">
        <v>4847</v>
      </c>
      <c r="BR388" s="1" t="s">
        <v>3086</v>
      </c>
      <c r="BS388" s="1" t="s">
        <v>4846</v>
      </c>
      <c r="BT388" s="1" t="s">
        <v>4845</v>
      </c>
      <c r="BU388" s="1">
        <v>1.7749999999999999</v>
      </c>
      <c r="BV388" s="1" t="s">
        <v>3002</v>
      </c>
      <c r="BW388" s="1" t="s">
        <v>1505</v>
      </c>
      <c r="BX388" s="1" t="s">
        <v>3001</v>
      </c>
      <c r="BY388" s="1" t="s">
        <v>3000</v>
      </c>
      <c r="CB388" s="1" t="s">
        <v>2999</v>
      </c>
      <c r="CC388" s="1" t="s">
        <v>2998</v>
      </c>
      <c r="CD388" s="1" t="s">
        <v>2997</v>
      </c>
      <c r="CO388" s="1" t="s">
        <v>3070</v>
      </c>
      <c r="CP388" s="1" t="s">
        <v>4869</v>
      </c>
      <c r="CZ388" s="1" t="s">
        <v>4730</v>
      </c>
    </row>
    <row r="389" spans="1:104" x14ac:dyDescent="0.2">
      <c r="A389" s="1">
        <f t="shared" si="30"/>
        <v>1046844.65</v>
      </c>
      <c r="C389" s="1" t="str">
        <f t="shared" si="31"/>
        <v>RD</v>
      </c>
      <c r="D389" s="2" t="str">
        <f t="shared" si="32"/>
        <v>RD</v>
      </c>
      <c r="F389" s="1" t="str">
        <f>IF(_xlfn.SINGLE('~10 Other Crossings'!TypeCL)="WC","",_xlfn.CONCAT(UPPER(_xlfn.SINGLE(Description)),IF(ISBLANK(_xlfn.SINGLE(CrossingIdentifierDescription)),""," ["&amp;_xlfn.SINGLE(CrossingIdentifierDescription)&amp;"]")," (",_xlfn.SINGLE(PXID),")"))</f>
        <v>ROAD (T4241.0)</v>
      </c>
      <c r="G3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389" s="1" t="s">
        <v>4868</v>
      </c>
      <c r="N389" s="1">
        <v>1046844.65</v>
      </c>
      <c r="O389" s="1" t="s">
        <v>3028</v>
      </c>
      <c r="P389" s="1" t="s">
        <v>3296</v>
      </c>
      <c r="Q389" s="1" t="s">
        <v>4867</v>
      </c>
      <c r="R389" s="1" t="s">
        <v>3025</v>
      </c>
      <c r="S389" s="1" t="s">
        <v>3024</v>
      </c>
      <c r="T389" s="1" t="s">
        <v>3098</v>
      </c>
      <c r="U389" s="1" t="s">
        <v>3045</v>
      </c>
      <c r="V389" s="1" t="s">
        <v>3045</v>
      </c>
      <c r="W389" s="1" t="s">
        <v>4866</v>
      </c>
      <c r="Y389" s="1">
        <v>42165.883981481478</v>
      </c>
      <c r="Z389" s="1">
        <v>44645</v>
      </c>
      <c r="AA389" s="1">
        <v>401768</v>
      </c>
      <c r="AB389" s="1">
        <v>44648.866018518522</v>
      </c>
      <c r="AC389" s="1" t="s">
        <v>4865</v>
      </c>
      <c r="AD389" s="1" t="s">
        <v>3046</v>
      </c>
      <c r="AE389" s="1">
        <v>4241</v>
      </c>
      <c r="AF389" s="1">
        <v>0</v>
      </c>
      <c r="AH389" s="1" t="s">
        <v>3091</v>
      </c>
      <c r="AI389" s="1" t="s">
        <v>3016</v>
      </c>
      <c r="AJ389" s="1" t="s">
        <v>3091</v>
      </c>
      <c r="AK389" s="1" t="s">
        <v>3044</v>
      </c>
      <c r="AL389" s="1" t="s">
        <v>3014</v>
      </c>
      <c r="AM389" s="1" t="s">
        <v>737</v>
      </c>
      <c r="AV389" s="1" t="s">
        <v>4864</v>
      </c>
      <c r="AX389" s="1" t="s">
        <v>4863</v>
      </c>
      <c r="AY389" s="1" t="s">
        <v>3000</v>
      </c>
      <c r="AZ389" s="1" t="s">
        <v>4282</v>
      </c>
      <c r="BA389" s="1">
        <v>609341.18064221996</v>
      </c>
      <c r="BB389" s="1">
        <v>5469178.3507141899</v>
      </c>
      <c r="BC389" s="1">
        <v>10</v>
      </c>
      <c r="BN389" s="1" t="s">
        <v>3009</v>
      </c>
      <c r="BO389" s="1" t="s">
        <v>4849</v>
      </c>
      <c r="BP389" s="1" t="s">
        <v>4848</v>
      </c>
      <c r="BQ389" s="1" t="s">
        <v>4847</v>
      </c>
      <c r="BR389" s="1" t="s">
        <v>3086</v>
      </c>
      <c r="BS389" s="1" t="s">
        <v>4846</v>
      </c>
      <c r="BT389" s="1" t="s">
        <v>4845</v>
      </c>
      <c r="BV389" s="1" t="s">
        <v>3002</v>
      </c>
      <c r="BW389" s="1" t="s">
        <v>1986</v>
      </c>
      <c r="BX389" s="1" t="s">
        <v>3311</v>
      </c>
      <c r="BY389" s="1" t="s">
        <v>3000</v>
      </c>
      <c r="CB389" s="1" t="s">
        <v>3292</v>
      </c>
      <c r="CC389" s="1" t="s">
        <v>3291</v>
      </c>
      <c r="CD389" s="1" t="s">
        <v>3055</v>
      </c>
      <c r="CO389" s="1" t="s">
        <v>3070</v>
      </c>
      <c r="CP389" s="1" t="s">
        <v>4862</v>
      </c>
      <c r="CX389" s="1" t="s">
        <v>4861</v>
      </c>
      <c r="CY389" s="1" t="s">
        <v>4853</v>
      </c>
      <c r="CZ389" s="1" t="s">
        <v>4697</v>
      </c>
    </row>
    <row r="390" spans="1:104" x14ac:dyDescent="0.2">
      <c r="A390" s="1">
        <f t="shared" si="30"/>
        <v>1046848.7</v>
      </c>
      <c r="C390" s="1" t="str">
        <f t="shared" si="31"/>
        <v>GD</v>
      </c>
      <c r="D390" s="2" t="str">
        <f t="shared" si="32"/>
        <v>GD</v>
      </c>
      <c r="F390" s="1" t="str">
        <f>IF(_xlfn.SINGLE('~10 Other Crossings'!TypeCL)="WC","",_xlfn.CONCAT(UPPER(_xlfn.SINGLE(Description)),IF(ISBLANK(_xlfn.SINGLE(CrossingIdentifierDescription)),""," ["&amp;_xlfn.SINGLE(CrossingIdentifierDescription)&amp;"]")," (",_xlfn.SINGLE(PXID),")"))</f>
        <v>FORTISBC U/G PIPE 42 GAS DIST [GAS DISTRIBUTION] (P4196.0)</v>
      </c>
      <c r="G3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0" s="1" t="s">
        <v>4860</v>
      </c>
      <c r="N390" s="1">
        <v>1046848.7</v>
      </c>
      <c r="O390" s="1" t="s">
        <v>3028</v>
      </c>
      <c r="P390" s="1" t="s">
        <v>4859</v>
      </c>
      <c r="Q390" s="1" t="s">
        <v>4858</v>
      </c>
      <c r="R390" s="1" t="s">
        <v>3025</v>
      </c>
      <c r="S390" s="1" t="s">
        <v>3024</v>
      </c>
      <c r="T390" s="1" t="s">
        <v>3098</v>
      </c>
      <c r="U390" s="1" t="s">
        <v>3022</v>
      </c>
      <c r="V390" s="1" t="s">
        <v>4526</v>
      </c>
      <c r="W390" s="1" t="s">
        <v>4525</v>
      </c>
      <c r="X390" s="1" t="s">
        <v>4524</v>
      </c>
      <c r="Y390" s="1">
        <v>43182.004050925927</v>
      </c>
      <c r="Z390" s="1">
        <v>44645</v>
      </c>
      <c r="AA390" s="1">
        <v>401768</v>
      </c>
      <c r="AB390" s="1">
        <v>44655.881226851852</v>
      </c>
      <c r="AC390" s="1" t="s">
        <v>4857</v>
      </c>
      <c r="AD390" s="1" t="s">
        <v>3018</v>
      </c>
      <c r="AE390" s="1">
        <v>4196</v>
      </c>
      <c r="AF390" s="1">
        <v>0</v>
      </c>
      <c r="AG390" s="1" t="s">
        <v>4522</v>
      </c>
      <c r="AH390" s="1" t="s">
        <v>3091</v>
      </c>
      <c r="AI390" s="1" t="s">
        <v>3016</v>
      </c>
      <c r="AJ390" s="1" t="s">
        <v>3091</v>
      </c>
      <c r="AK390" s="1" t="s">
        <v>3015</v>
      </c>
      <c r="AL390" s="1" t="s">
        <v>3014</v>
      </c>
      <c r="AM390" s="1" t="s">
        <v>4521</v>
      </c>
      <c r="AN390" s="1" t="s">
        <v>3012</v>
      </c>
      <c r="AQ390" s="1" t="s">
        <v>4520</v>
      </c>
      <c r="AR390" s="1">
        <v>42</v>
      </c>
      <c r="AS390" s="1" t="s">
        <v>3011</v>
      </c>
      <c r="AT390" s="1" t="s">
        <v>3011</v>
      </c>
      <c r="AX390" s="1" t="s">
        <v>4856</v>
      </c>
      <c r="AY390" s="1" t="s">
        <v>3000</v>
      </c>
      <c r="AZ390" s="1" t="s">
        <v>4282</v>
      </c>
      <c r="BA390" s="1">
        <v>609337.13725337002</v>
      </c>
      <c r="BB390" s="1">
        <v>5469178.2572557498</v>
      </c>
      <c r="BC390" s="1">
        <v>10</v>
      </c>
      <c r="BD390" s="1" t="s">
        <v>3087</v>
      </c>
      <c r="BE390" s="1">
        <v>1049.1600000000001</v>
      </c>
      <c r="BN390" s="1" t="s">
        <v>3009</v>
      </c>
      <c r="BO390" s="1" t="s">
        <v>4849</v>
      </c>
      <c r="BP390" s="1" t="s">
        <v>4848</v>
      </c>
      <c r="BQ390" s="1" t="s">
        <v>4847</v>
      </c>
      <c r="BR390" s="1" t="s">
        <v>3086</v>
      </c>
      <c r="BS390" s="1" t="s">
        <v>4846</v>
      </c>
      <c r="BT390" s="1" t="s">
        <v>4845</v>
      </c>
      <c r="BV390" s="1" t="s">
        <v>3002</v>
      </c>
      <c r="BW390" s="1" t="s">
        <v>1505</v>
      </c>
      <c r="BX390" s="1" t="s">
        <v>3001</v>
      </c>
      <c r="BY390" s="1" t="s">
        <v>3000</v>
      </c>
      <c r="CB390" s="1" t="s">
        <v>2999</v>
      </c>
      <c r="CC390" s="1" t="s">
        <v>2998</v>
      </c>
      <c r="CD390" s="1" t="s">
        <v>2997</v>
      </c>
      <c r="CO390" s="1" t="s">
        <v>2996</v>
      </c>
      <c r="CP390" s="1" t="s">
        <v>4855</v>
      </c>
      <c r="CX390" s="1" t="s">
        <v>4854</v>
      </c>
      <c r="CY390" s="1" t="s">
        <v>4853</v>
      </c>
    </row>
    <row r="391" spans="1:104" x14ac:dyDescent="0.2">
      <c r="A391" s="1">
        <f t="shared" si="30"/>
        <v>1046866.94</v>
      </c>
      <c r="C391" s="1" t="str">
        <f t="shared" si="31"/>
        <v>SA</v>
      </c>
      <c r="D391" s="2" t="str">
        <f t="shared" si="32"/>
        <v>SA</v>
      </c>
      <c r="F391" s="1" t="str">
        <f>IF(_xlfn.SINGLE('~10 Other Crossings'!TypeCL)="WC","",_xlfn.CONCAT(UPPER(_xlfn.SINGLE(Description)),IF(ISBLANK(_xlfn.SINGLE(CrossingIdentifierDescription)),""," ["&amp;_xlfn.SINGLE(CrossingIdentifierDescription)&amp;"]")," (",_xlfn.SINGLE(PXID),")"))</f>
        <v>PRIVATE BURIED SANITARY PIPE (P7577.0)</v>
      </c>
      <c r="G3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1" s="1" t="s">
        <v>4852</v>
      </c>
      <c r="N391" s="1">
        <v>1046866.94</v>
      </c>
      <c r="O391" s="1" t="s">
        <v>3028</v>
      </c>
      <c r="R391" s="1" t="s">
        <v>3024</v>
      </c>
      <c r="S391" s="1" t="s">
        <v>3024</v>
      </c>
      <c r="T391" s="1" t="s">
        <v>3098</v>
      </c>
      <c r="U391" s="1" t="s">
        <v>3022</v>
      </c>
      <c r="V391" s="1" t="s">
        <v>4787</v>
      </c>
      <c r="W391" s="1" t="s">
        <v>3181</v>
      </c>
      <c r="Y391" s="1">
        <v>44649.883067129631</v>
      </c>
      <c r="Z391" s="1">
        <v>44645</v>
      </c>
      <c r="AA391" s="1">
        <v>401768</v>
      </c>
      <c r="AB391" s="1">
        <v>44655.881388888891</v>
      </c>
      <c r="AC391" s="1" t="s">
        <v>4851</v>
      </c>
      <c r="AD391" s="1" t="s">
        <v>3018</v>
      </c>
      <c r="AE391" s="1">
        <v>7577</v>
      </c>
      <c r="AF391" s="1">
        <v>0</v>
      </c>
      <c r="AI391" s="1" t="s">
        <v>3016</v>
      </c>
      <c r="AK391" s="1" t="s">
        <v>3015</v>
      </c>
      <c r="AL391" s="1" t="s">
        <v>3014</v>
      </c>
      <c r="AM391" s="1" t="s">
        <v>4559</v>
      </c>
      <c r="AN391" s="1" t="s">
        <v>4850</v>
      </c>
      <c r="AT391" s="1" t="s">
        <v>3011</v>
      </c>
      <c r="AY391" s="1" t="s">
        <v>3000</v>
      </c>
      <c r="AZ391" s="1" t="s">
        <v>4282</v>
      </c>
      <c r="BA391" s="1">
        <v>609318.90528758999</v>
      </c>
      <c r="BB391" s="1">
        <v>5469177.4800787503</v>
      </c>
      <c r="BC391" s="1">
        <v>10</v>
      </c>
      <c r="BN391" s="1" t="s">
        <v>3009</v>
      </c>
      <c r="BO391" s="1" t="s">
        <v>4849</v>
      </c>
      <c r="BP391" s="1" t="s">
        <v>4848</v>
      </c>
      <c r="BQ391" s="1" t="s">
        <v>4847</v>
      </c>
      <c r="BR391" s="1" t="s">
        <v>3086</v>
      </c>
      <c r="BS391" s="1" t="s">
        <v>4846</v>
      </c>
      <c r="BT391" s="1" t="s">
        <v>4845</v>
      </c>
      <c r="BU391" s="1">
        <v>2.23</v>
      </c>
      <c r="BV391" s="1" t="s">
        <v>3002</v>
      </c>
      <c r="BW391" s="1" t="s">
        <v>1505</v>
      </c>
      <c r="BX391" s="1" t="s">
        <v>3001</v>
      </c>
      <c r="BY391" s="1" t="s">
        <v>3000</v>
      </c>
      <c r="CB391" s="1" t="s">
        <v>2999</v>
      </c>
      <c r="CC391" s="1" t="s">
        <v>2998</v>
      </c>
      <c r="CD391" s="1" t="s">
        <v>2997</v>
      </c>
      <c r="CO391" s="1" t="s">
        <v>3070</v>
      </c>
      <c r="CP391" s="1" t="s">
        <v>4844</v>
      </c>
    </row>
    <row r="392" spans="1:104" x14ac:dyDescent="0.2">
      <c r="A392" s="1">
        <f t="shared" si="30"/>
        <v>1047565.48</v>
      </c>
      <c r="C392" s="1" t="str">
        <f t="shared" si="31"/>
        <v>RD</v>
      </c>
      <c r="D392" s="2" t="str">
        <f t="shared" si="32"/>
        <v>RD</v>
      </c>
      <c r="F392" s="1" t="str">
        <f>IF(_xlfn.SINGLE('~10 Other Crossings'!TypeCL)="WC","",_xlfn.CONCAT(UPPER(_xlfn.SINGLE(Description)),IF(ISBLANK(_xlfn.SINGLE(CrossingIdentifierDescription)),""," ["&amp;_xlfn.SINGLE(CrossingIdentifierDescription)&amp;"]")," (",_xlfn.SINGLE(PXID),")"))</f>
        <v>PRIVATE ROAD [ROAD] (T5025.0)</v>
      </c>
      <c r="G3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2" s="1" t="s">
        <v>4843</v>
      </c>
      <c r="N392" s="1">
        <v>1047565.48</v>
      </c>
      <c r="O392" s="1" t="s">
        <v>3028</v>
      </c>
      <c r="P392" s="1" t="s">
        <v>3223</v>
      </c>
      <c r="Q392" s="1" t="s">
        <v>3222</v>
      </c>
      <c r="R392" s="1" t="s">
        <v>3024</v>
      </c>
      <c r="S392" s="1" t="s">
        <v>3024</v>
      </c>
      <c r="T392" s="1" t="s">
        <v>3098</v>
      </c>
      <c r="U392" s="1" t="s">
        <v>3045</v>
      </c>
      <c r="V392" s="1" t="s">
        <v>3173</v>
      </c>
      <c r="W392" s="1" t="s">
        <v>3181</v>
      </c>
      <c r="Y392" s="1">
        <v>43977.908171296294</v>
      </c>
      <c r="Z392" s="1">
        <v>44645</v>
      </c>
      <c r="AA392" s="1">
        <v>401768</v>
      </c>
      <c r="AB392" s="1">
        <v>44648.866053240738</v>
      </c>
      <c r="AC392" s="1" t="s">
        <v>4842</v>
      </c>
      <c r="AD392" s="1" t="s">
        <v>3046</v>
      </c>
      <c r="AE392" s="1">
        <v>5025</v>
      </c>
      <c r="AF392" s="1">
        <v>0</v>
      </c>
      <c r="AG392" s="1" t="s">
        <v>3045</v>
      </c>
      <c r="AI392" s="1" t="s">
        <v>3016</v>
      </c>
      <c r="AK392" s="1" t="s">
        <v>3044</v>
      </c>
      <c r="AL392" s="1" t="s">
        <v>3014</v>
      </c>
      <c r="AM392" s="1" t="s">
        <v>737</v>
      </c>
      <c r="AY392" s="1" t="s">
        <v>3000</v>
      </c>
      <c r="AZ392" s="1" t="s">
        <v>4282</v>
      </c>
      <c r="BA392" s="1">
        <v>608621.85</v>
      </c>
      <c r="BB392" s="1">
        <v>5469142.7970000003</v>
      </c>
      <c r="BC392" s="1">
        <v>10</v>
      </c>
      <c r="BN392" s="1" t="s">
        <v>3009</v>
      </c>
      <c r="BO392" s="1" t="s">
        <v>3583</v>
      </c>
      <c r="BP392" s="1" t="s">
        <v>1986</v>
      </c>
      <c r="BQ392" s="1" t="s">
        <v>4589</v>
      </c>
      <c r="BR392" s="1" t="s">
        <v>3086</v>
      </c>
      <c r="BS392" s="1" t="s">
        <v>4838</v>
      </c>
      <c r="BT392" s="1" t="s">
        <v>4837</v>
      </c>
      <c r="BV392" s="1" t="s">
        <v>3002</v>
      </c>
      <c r="BW392" s="1" t="s">
        <v>3007</v>
      </c>
      <c r="BX392" s="1" t="s">
        <v>3043</v>
      </c>
      <c r="BY392" s="1" t="s">
        <v>3000</v>
      </c>
      <c r="CB392" s="1" t="s">
        <v>3042</v>
      </c>
      <c r="CC392" s="1" t="s">
        <v>3041</v>
      </c>
      <c r="CD392" s="1" t="s">
        <v>3040</v>
      </c>
      <c r="CO392" s="1" t="s">
        <v>3070</v>
      </c>
      <c r="CP392" s="1" t="s">
        <v>4841</v>
      </c>
    </row>
    <row r="393" spans="1:104" x14ac:dyDescent="0.2">
      <c r="A393" s="1">
        <f t="shared" si="30"/>
        <v>1047631.69</v>
      </c>
      <c r="C393" s="1" t="str">
        <f t="shared" si="31"/>
        <v>RD</v>
      </c>
      <c r="D393" s="2" t="str">
        <f t="shared" si="32"/>
        <v>RD</v>
      </c>
      <c r="F393" s="1" t="str">
        <f>IF(_xlfn.SINGLE('~10 Other Crossings'!TypeCL)="WC","",_xlfn.CONCAT(UPPER(_xlfn.SINGLE(Description)),IF(ISBLANK(_xlfn.SINGLE(CrossingIdentifierDescription)),""," ["&amp;_xlfn.SINGLE(CrossingIdentifierDescription)&amp;"]")," (",_xlfn.SINGLE(PXID),")"))</f>
        <v>PRIVATE ROAD [ROAD] (T5026.0)</v>
      </c>
      <c r="G3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3" s="1" t="s">
        <v>4840</v>
      </c>
      <c r="N393" s="1">
        <v>1047631.69</v>
      </c>
      <c r="O393" s="1" t="s">
        <v>3028</v>
      </c>
      <c r="P393" s="1" t="s">
        <v>3205</v>
      </c>
      <c r="Q393" s="1" t="s">
        <v>3204</v>
      </c>
      <c r="R393" s="1" t="s">
        <v>3024</v>
      </c>
      <c r="S393" s="1" t="s">
        <v>3024</v>
      </c>
      <c r="T393" s="1" t="s">
        <v>3098</v>
      </c>
      <c r="U393" s="1" t="s">
        <v>3045</v>
      </c>
      <c r="V393" s="1" t="s">
        <v>3173</v>
      </c>
      <c r="W393" s="1" t="s">
        <v>3181</v>
      </c>
      <c r="Y393" s="1">
        <v>43977.908171296294</v>
      </c>
      <c r="Z393" s="1">
        <v>44645</v>
      </c>
      <c r="AA393" s="1">
        <v>401768</v>
      </c>
      <c r="AB393" s="1">
        <v>44648.866053240738</v>
      </c>
      <c r="AC393" s="1" t="s">
        <v>4839</v>
      </c>
      <c r="AD393" s="1" t="s">
        <v>3046</v>
      </c>
      <c r="AE393" s="1">
        <v>5026</v>
      </c>
      <c r="AF393" s="1">
        <v>0</v>
      </c>
      <c r="AG393" s="1" t="s">
        <v>3045</v>
      </c>
      <c r="AI393" s="1" t="s">
        <v>3016</v>
      </c>
      <c r="AK393" s="1" t="s">
        <v>3044</v>
      </c>
      <c r="AL393" s="1" t="s">
        <v>3014</v>
      </c>
      <c r="AM393" s="1" t="s">
        <v>737</v>
      </c>
      <c r="AY393" s="1" t="s">
        <v>3000</v>
      </c>
      <c r="AZ393" s="1" t="s">
        <v>4282</v>
      </c>
      <c r="BA393" s="1">
        <v>608555.94400000002</v>
      </c>
      <c r="BB393" s="1">
        <v>5469136.4919999996</v>
      </c>
      <c r="BC393" s="1">
        <v>10</v>
      </c>
      <c r="BN393" s="1" t="s">
        <v>3009</v>
      </c>
      <c r="BO393" s="1" t="s">
        <v>3583</v>
      </c>
      <c r="BP393" s="1" t="s">
        <v>1986</v>
      </c>
      <c r="BQ393" s="1" t="s">
        <v>4589</v>
      </c>
      <c r="BR393" s="1" t="s">
        <v>3086</v>
      </c>
      <c r="BS393" s="1" t="s">
        <v>4838</v>
      </c>
      <c r="BT393" s="1" t="s">
        <v>4837</v>
      </c>
      <c r="BV393" s="1" t="s">
        <v>3002</v>
      </c>
      <c r="BW393" s="1" t="s">
        <v>3007</v>
      </c>
      <c r="BX393" s="1" t="s">
        <v>3043</v>
      </c>
      <c r="BY393" s="1" t="s">
        <v>3000</v>
      </c>
      <c r="CB393" s="1" t="s">
        <v>3042</v>
      </c>
      <c r="CC393" s="1" t="s">
        <v>3041</v>
      </c>
      <c r="CD393" s="1" t="s">
        <v>3040</v>
      </c>
      <c r="CO393" s="1" t="s">
        <v>3070</v>
      </c>
      <c r="CP393" s="1" t="s">
        <v>4836</v>
      </c>
    </row>
    <row r="394" spans="1:104" x14ac:dyDescent="0.2">
      <c r="A394" s="1">
        <f t="shared" si="30"/>
        <v>1047633.56</v>
      </c>
      <c r="C394" s="1" t="str">
        <f t="shared" si="31"/>
        <v>WD</v>
      </c>
      <c r="D394" s="2" t="str">
        <f t="shared" si="32"/>
        <v>WD</v>
      </c>
      <c r="F394" s="1" t="str">
        <f>IF(_xlfn.SINGLE('~10 Other Crossings'!TypeCL)="WC","",_xlfn.CONCAT(UPPER(_xlfn.SINGLE(Description)),IF(ISBLANK(_xlfn.SINGLE(CrossingIdentifierDescription)),""," ["&amp;_xlfn.SINGLE(CrossingIdentifierDescription)&amp;"]")," (",_xlfn.SINGLE(PXID),")"))</f>
        <v>ABOVE GROUND IRRIGATION PIPE (P7307.0)</v>
      </c>
      <c r="G3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4" s="1" t="s">
        <v>4835</v>
      </c>
      <c r="N394" s="1">
        <v>1047633.56</v>
      </c>
      <c r="O394" s="1" t="s">
        <v>3028</v>
      </c>
      <c r="R394" s="1" t="s">
        <v>3024</v>
      </c>
      <c r="S394" s="1" t="s">
        <v>3024</v>
      </c>
      <c r="T394" s="1" t="s">
        <v>3098</v>
      </c>
      <c r="U394" s="1" t="s">
        <v>4834</v>
      </c>
      <c r="V394" s="1" t="s">
        <v>4833</v>
      </c>
      <c r="W394" s="1" t="s">
        <v>3181</v>
      </c>
      <c r="Y394" s="1">
        <v>44595.70857638889</v>
      </c>
      <c r="Z394" s="1">
        <v>44645</v>
      </c>
      <c r="AA394" s="1">
        <v>401768</v>
      </c>
      <c r="AB394" s="1">
        <v>44655.881388888891</v>
      </c>
      <c r="AC394" s="1" t="s">
        <v>4832</v>
      </c>
      <c r="AD394" s="1" t="s">
        <v>3018</v>
      </c>
      <c r="AE394" s="1">
        <v>7307</v>
      </c>
      <c r="AF394" s="1">
        <v>0</v>
      </c>
      <c r="AH394" s="1" t="s">
        <v>3091</v>
      </c>
      <c r="AI394" s="1" t="s">
        <v>3016</v>
      </c>
      <c r="AK394" s="1" t="s">
        <v>3015</v>
      </c>
      <c r="AL394" s="1" t="s">
        <v>3014</v>
      </c>
      <c r="AM394" s="1" t="s">
        <v>3179</v>
      </c>
      <c r="AN394" s="1" t="s">
        <v>4831</v>
      </c>
      <c r="AS394" s="1" t="s">
        <v>3011</v>
      </c>
      <c r="AT394" s="1" t="s">
        <v>1022</v>
      </c>
      <c r="AY394" s="1" t="s">
        <v>3000</v>
      </c>
      <c r="AZ394" s="1" t="s">
        <v>4282</v>
      </c>
      <c r="BA394" s="1">
        <v>608554.07933946</v>
      </c>
      <c r="BB394" s="1">
        <v>5469136.3253158396</v>
      </c>
      <c r="BC394" s="1">
        <v>10</v>
      </c>
      <c r="BN394" s="1" t="s">
        <v>3009</v>
      </c>
      <c r="BO394" s="1" t="s">
        <v>3583</v>
      </c>
      <c r="BP394" s="1" t="s">
        <v>1986</v>
      </c>
      <c r="BQ394" s="1" t="s">
        <v>4589</v>
      </c>
      <c r="BR394" s="1" t="s">
        <v>3086</v>
      </c>
      <c r="BS394" s="1" t="s">
        <v>4771</v>
      </c>
      <c r="BT394" s="1" t="s">
        <v>4770</v>
      </c>
      <c r="BU394" s="1">
        <v>0.84699999999999998</v>
      </c>
      <c r="BV394" s="1" t="s">
        <v>3002</v>
      </c>
      <c r="BW394" s="1" t="s">
        <v>1505</v>
      </c>
      <c r="BX394" s="1" t="s">
        <v>3001</v>
      </c>
      <c r="BY394" s="1" t="s">
        <v>3000</v>
      </c>
      <c r="CB394" s="1" t="s">
        <v>2999</v>
      </c>
      <c r="CC394" s="1" t="s">
        <v>2998</v>
      </c>
      <c r="CD394" s="1" t="s">
        <v>2997</v>
      </c>
      <c r="CO394" s="1" t="s">
        <v>3070</v>
      </c>
      <c r="CP394" s="1" t="s">
        <v>4830</v>
      </c>
    </row>
    <row r="395" spans="1:104" x14ac:dyDescent="0.2">
      <c r="A395" s="1">
        <f t="shared" si="30"/>
        <v>1047663.6</v>
      </c>
      <c r="C395" s="1" t="str">
        <f t="shared" si="31"/>
        <v>SA</v>
      </c>
      <c r="D395" s="2" t="str">
        <f t="shared" si="32"/>
        <v>SA</v>
      </c>
      <c r="F395" s="1" t="str">
        <f>IF(_xlfn.SINGLE('~10 Other Crossings'!TypeCL)="WC","",_xlfn.CONCAT(UPPER(_xlfn.SINGLE(Description)),IF(ISBLANK(_xlfn.SINGLE(CrossingIdentifierDescription)),""," ["&amp;_xlfn.SINGLE(CrossingIdentifierDescription)&amp;"]")," (",_xlfn.SINGLE(PXID),")"))</f>
        <v>PRIVATE BURIED 2" SEPTIC PIPE (P7458.0)</v>
      </c>
      <c r="G3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5" s="1" t="s">
        <v>4829</v>
      </c>
      <c r="N395" s="1">
        <v>1047663.6</v>
      </c>
      <c r="O395" s="1" t="s">
        <v>3028</v>
      </c>
      <c r="R395" s="1" t="s">
        <v>3024</v>
      </c>
      <c r="S395" s="1" t="s">
        <v>3024</v>
      </c>
      <c r="T395" s="1" t="s">
        <v>3098</v>
      </c>
      <c r="U395" s="1" t="s">
        <v>3022</v>
      </c>
      <c r="V395" s="1" t="s">
        <v>4828</v>
      </c>
      <c r="W395" s="1" t="s">
        <v>3181</v>
      </c>
      <c r="Y395" s="1">
        <v>44608.784594907411</v>
      </c>
      <c r="Z395" s="1">
        <v>44645</v>
      </c>
      <c r="AA395" s="1">
        <v>401768</v>
      </c>
      <c r="AB395" s="1">
        <v>44655.881388888891</v>
      </c>
      <c r="AC395" s="1" t="s">
        <v>4827</v>
      </c>
      <c r="AD395" s="1" t="s">
        <v>3018</v>
      </c>
      <c r="AE395" s="1">
        <v>7458</v>
      </c>
      <c r="AF395" s="1">
        <v>0</v>
      </c>
      <c r="AI395" s="1" t="s">
        <v>3016</v>
      </c>
      <c r="AK395" s="1" t="s">
        <v>3015</v>
      </c>
      <c r="AL395" s="1" t="s">
        <v>3014</v>
      </c>
      <c r="AM395" s="1" t="s">
        <v>4559</v>
      </c>
      <c r="AN395" s="1" t="s">
        <v>4826</v>
      </c>
      <c r="AT395" s="1" t="s">
        <v>3011</v>
      </c>
      <c r="AY395" s="1" t="s">
        <v>3000</v>
      </c>
      <c r="AZ395" s="1" t="s">
        <v>4282</v>
      </c>
      <c r="BA395" s="1">
        <v>608524.17804050003</v>
      </c>
      <c r="BB395" s="1">
        <v>5469133.4663801696</v>
      </c>
      <c r="BC395" s="1">
        <v>10</v>
      </c>
      <c r="BN395" s="1" t="s">
        <v>3009</v>
      </c>
      <c r="BO395" s="1" t="s">
        <v>3583</v>
      </c>
      <c r="BP395" s="1" t="s">
        <v>1986</v>
      </c>
      <c r="BQ395" s="1" t="s">
        <v>4589</v>
      </c>
      <c r="BR395" s="1" t="s">
        <v>3086</v>
      </c>
      <c r="BS395" s="1" t="s">
        <v>4771</v>
      </c>
      <c r="BT395" s="1" t="s">
        <v>4770</v>
      </c>
      <c r="BU395" s="1">
        <v>0.61299999999999999</v>
      </c>
      <c r="BV395" s="1" t="s">
        <v>3002</v>
      </c>
      <c r="BW395" s="1" t="s">
        <v>1505</v>
      </c>
      <c r="BX395" s="1" t="s">
        <v>3001</v>
      </c>
      <c r="BY395" s="1" t="s">
        <v>3000</v>
      </c>
      <c r="CB395" s="1" t="s">
        <v>2999</v>
      </c>
      <c r="CC395" s="1" t="s">
        <v>2998</v>
      </c>
      <c r="CD395" s="1" t="s">
        <v>2997</v>
      </c>
      <c r="CO395" s="1" t="s">
        <v>3070</v>
      </c>
      <c r="CP395" s="1" t="s">
        <v>4825</v>
      </c>
      <c r="CZ395" s="1" t="s">
        <v>4670</v>
      </c>
    </row>
    <row r="396" spans="1:104" x14ac:dyDescent="0.2">
      <c r="A396" s="1">
        <f t="shared" si="30"/>
        <v>1047663.68</v>
      </c>
      <c r="C396" s="1" t="str">
        <f t="shared" si="31"/>
        <v>RD</v>
      </c>
      <c r="D396" s="2" t="str">
        <f t="shared" si="32"/>
        <v>RD</v>
      </c>
      <c r="F396" s="1" t="str">
        <f>IF(_xlfn.SINGLE('~10 Other Crossings'!TypeCL)="WC","",_xlfn.CONCAT(UPPER(_xlfn.SINGLE(Description)),IF(ISBLANK(_xlfn.SINGLE(CrossingIdentifierDescription)),""," ["&amp;_xlfn.SINGLE(CrossingIdentifierDescription)&amp;"]")," (",_xlfn.SINGLE(PXID),")"))</f>
        <v>PRIVATE ROAD [ROAD] (T5027.0)</v>
      </c>
      <c r="G3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6" s="1" t="s">
        <v>4824</v>
      </c>
      <c r="N396" s="1">
        <v>1047663.68</v>
      </c>
      <c r="O396" s="1" t="s">
        <v>3028</v>
      </c>
      <c r="P396" s="1" t="s">
        <v>3205</v>
      </c>
      <c r="Q396" s="1" t="s">
        <v>3204</v>
      </c>
      <c r="R396" s="1" t="s">
        <v>3024</v>
      </c>
      <c r="S396" s="1" t="s">
        <v>3024</v>
      </c>
      <c r="T396" s="1" t="s">
        <v>3098</v>
      </c>
      <c r="U396" s="1" t="s">
        <v>3045</v>
      </c>
      <c r="V396" s="1" t="s">
        <v>3173</v>
      </c>
      <c r="W396" s="1" t="s">
        <v>3181</v>
      </c>
      <c r="Y396" s="1">
        <v>43977.908171296294</v>
      </c>
      <c r="Z396" s="1">
        <v>44645</v>
      </c>
      <c r="AA396" s="1">
        <v>401768</v>
      </c>
      <c r="AB396" s="1">
        <v>44648.866053240738</v>
      </c>
      <c r="AC396" s="1" t="s">
        <v>4823</v>
      </c>
      <c r="AD396" s="1" t="s">
        <v>3046</v>
      </c>
      <c r="AE396" s="1">
        <v>5027</v>
      </c>
      <c r="AF396" s="1">
        <v>0</v>
      </c>
      <c r="AG396" s="1" t="s">
        <v>3045</v>
      </c>
      <c r="AI396" s="1" t="s">
        <v>3016</v>
      </c>
      <c r="AK396" s="1" t="s">
        <v>3044</v>
      </c>
      <c r="AL396" s="1" t="s">
        <v>3014</v>
      </c>
      <c r="AM396" s="1" t="s">
        <v>737</v>
      </c>
      <c r="AY396" s="1" t="s">
        <v>3000</v>
      </c>
      <c r="AZ396" s="1" t="s">
        <v>4282</v>
      </c>
      <c r="BA396" s="1">
        <v>608524.103</v>
      </c>
      <c r="BB396" s="1">
        <v>5469133.4199999999</v>
      </c>
      <c r="BC396" s="1">
        <v>10</v>
      </c>
      <c r="BN396" s="1" t="s">
        <v>3009</v>
      </c>
      <c r="BO396" s="1" t="s">
        <v>3583</v>
      </c>
      <c r="BP396" s="1" t="s">
        <v>1986</v>
      </c>
      <c r="BQ396" s="1" t="s">
        <v>4589</v>
      </c>
      <c r="BR396" s="1" t="s">
        <v>3086</v>
      </c>
      <c r="BS396" s="1" t="s">
        <v>4771</v>
      </c>
      <c r="BT396" s="1" t="s">
        <v>4770</v>
      </c>
      <c r="BV396" s="1" t="s">
        <v>3002</v>
      </c>
      <c r="BW396" s="1" t="s">
        <v>3007</v>
      </c>
      <c r="BX396" s="1" t="s">
        <v>3043</v>
      </c>
      <c r="BY396" s="1" t="s">
        <v>3000</v>
      </c>
      <c r="CB396" s="1" t="s">
        <v>3042</v>
      </c>
      <c r="CC396" s="1" t="s">
        <v>3041</v>
      </c>
      <c r="CD396" s="1" t="s">
        <v>3040</v>
      </c>
      <c r="CO396" s="1" t="s">
        <v>3070</v>
      </c>
      <c r="CP396" s="1" t="s">
        <v>4822</v>
      </c>
      <c r="CZ396" s="1" t="s">
        <v>4665</v>
      </c>
    </row>
    <row r="397" spans="1:104" x14ac:dyDescent="0.2">
      <c r="A397" s="1">
        <f t="shared" si="30"/>
        <v>1047668.2</v>
      </c>
      <c r="C397" s="1" t="str">
        <f t="shared" si="31"/>
        <v>RD</v>
      </c>
      <c r="D397" s="2" t="str">
        <f t="shared" si="32"/>
        <v>RD</v>
      </c>
      <c r="F397" s="1" t="str">
        <f>IF(_xlfn.SINGLE('~10 Other Crossings'!TypeCL)="WC","",_xlfn.CONCAT(UPPER(_xlfn.SINGLE(Description)),IF(ISBLANK(_xlfn.SINGLE(CrossingIdentifierDescription)),""," ["&amp;_xlfn.SINGLE(CrossingIdentifierDescription)&amp;"]")," (",_xlfn.SINGLE(PXID),")"))</f>
        <v>PRIVATE ROAD [ROAD] (T5035.0)</v>
      </c>
      <c r="G3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7" s="1" t="s">
        <v>4821</v>
      </c>
      <c r="N397" s="1">
        <v>1047668.2</v>
      </c>
      <c r="O397" s="1" t="s">
        <v>3028</v>
      </c>
      <c r="P397" s="1" t="s">
        <v>3175</v>
      </c>
      <c r="Q397" s="1" t="s">
        <v>3174</v>
      </c>
      <c r="R397" s="1" t="s">
        <v>3024</v>
      </c>
      <c r="S397" s="1" t="s">
        <v>3024</v>
      </c>
      <c r="T397" s="1" t="s">
        <v>3098</v>
      </c>
      <c r="U397" s="1" t="s">
        <v>3045</v>
      </c>
      <c r="V397" s="1" t="s">
        <v>3173</v>
      </c>
      <c r="W397" s="1" t="s">
        <v>3172</v>
      </c>
      <c r="Y397" s="1">
        <v>43984.907037037039</v>
      </c>
      <c r="Z397" s="1">
        <v>44645</v>
      </c>
      <c r="AA397" s="1">
        <v>401768</v>
      </c>
      <c r="AB397" s="1">
        <v>44648.866053240738</v>
      </c>
      <c r="AC397" s="1" t="s">
        <v>4820</v>
      </c>
      <c r="AD397" s="1" t="s">
        <v>3046</v>
      </c>
      <c r="AE397" s="1">
        <v>5035</v>
      </c>
      <c r="AF397" s="1">
        <v>0</v>
      </c>
      <c r="AG397" s="1" t="s">
        <v>3045</v>
      </c>
      <c r="AI397" s="1" t="s">
        <v>3016</v>
      </c>
      <c r="AK397" s="1" t="s">
        <v>3044</v>
      </c>
      <c r="AL397" s="1" t="s">
        <v>3014</v>
      </c>
      <c r="AM397" s="1" t="s">
        <v>737</v>
      </c>
      <c r="AS397" s="1" t="s">
        <v>3011</v>
      </c>
      <c r="AY397" s="1" t="s">
        <v>3000</v>
      </c>
      <c r="AZ397" s="1" t="s">
        <v>4282</v>
      </c>
      <c r="BA397" s="1">
        <v>608519.603</v>
      </c>
      <c r="BB397" s="1">
        <v>5469133.0199999996</v>
      </c>
      <c r="BC397" s="1">
        <v>10</v>
      </c>
      <c r="BN397" s="1" t="s">
        <v>3009</v>
      </c>
      <c r="BO397" s="1" t="s">
        <v>3583</v>
      </c>
      <c r="BP397" s="1" t="s">
        <v>1986</v>
      </c>
      <c r="BQ397" s="1" t="s">
        <v>4589</v>
      </c>
      <c r="BR397" s="1" t="s">
        <v>3086</v>
      </c>
      <c r="BS397" s="1" t="s">
        <v>4771</v>
      </c>
      <c r="BT397" s="1" t="s">
        <v>4770</v>
      </c>
      <c r="BV397" s="1" t="s">
        <v>3002</v>
      </c>
      <c r="BW397" s="1" t="s">
        <v>3007</v>
      </c>
      <c r="BX397" s="1" t="s">
        <v>3043</v>
      </c>
      <c r="BY397" s="1" t="s">
        <v>3000</v>
      </c>
      <c r="CB397" s="1" t="s">
        <v>3042</v>
      </c>
      <c r="CC397" s="1" t="s">
        <v>3041</v>
      </c>
      <c r="CD397" s="1" t="s">
        <v>3040</v>
      </c>
      <c r="CO397" s="1" t="s">
        <v>3070</v>
      </c>
      <c r="CP397" s="1" t="s">
        <v>4819</v>
      </c>
    </row>
    <row r="398" spans="1:104" x14ac:dyDescent="0.2">
      <c r="A398" s="1">
        <f t="shared" si="30"/>
        <v>1047700.99</v>
      </c>
      <c r="C398" s="1" t="str">
        <f t="shared" si="31"/>
        <v>RD</v>
      </c>
      <c r="D398" s="2" t="str">
        <f t="shared" si="32"/>
        <v>RD</v>
      </c>
      <c r="F398" s="1" t="str">
        <f>IF(_xlfn.SINGLE('~10 Other Crossings'!TypeCL)="WC","",_xlfn.CONCAT(UPPER(_xlfn.SINGLE(Description)),IF(ISBLANK(_xlfn.SINGLE(CrossingIdentifierDescription)),""," ["&amp;_xlfn.SINGLE(CrossingIdentifierDescription)&amp;"]")," (",_xlfn.SINGLE(PXID),")"))</f>
        <v>PRIVATE ROAD [ROAD] (T5028.0)</v>
      </c>
      <c r="G3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398" s="1" t="s">
        <v>4818</v>
      </c>
      <c r="N398" s="1">
        <v>1047700.99</v>
      </c>
      <c r="O398" s="1" t="s">
        <v>3028</v>
      </c>
      <c r="P398" s="1" t="s">
        <v>3205</v>
      </c>
      <c r="Q398" s="1" t="s">
        <v>3204</v>
      </c>
      <c r="R398" s="1" t="s">
        <v>3024</v>
      </c>
      <c r="S398" s="1" t="s">
        <v>3024</v>
      </c>
      <c r="T398" s="1" t="s">
        <v>3098</v>
      </c>
      <c r="U398" s="1" t="s">
        <v>3045</v>
      </c>
      <c r="V398" s="1" t="s">
        <v>3173</v>
      </c>
      <c r="W398" s="1" t="s">
        <v>3181</v>
      </c>
      <c r="Y398" s="1">
        <v>43977.908171296294</v>
      </c>
      <c r="Z398" s="1">
        <v>44645</v>
      </c>
      <c r="AA398" s="1">
        <v>401768</v>
      </c>
      <c r="AB398" s="1">
        <v>44648.866053240738</v>
      </c>
      <c r="AC398" s="1" t="s">
        <v>4817</v>
      </c>
      <c r="AD398" s="1" t="s">
        <v>3046</v>
      </c>
      <c r="AE398" s="1">
        <v>5028</v>
      </c>
      <c r="AF398" s="1">
        <v>0</v>
      </c>
      <c r="AG398" s="1" t="s">
        <v>3045</v>
      </c>
      <c r="AI398" s="1" t="s">
        <v>3016</v>
      </c>
      <c r="AK398" s="1" t="s">
        <v>3044</v>
      </c>
      <c r="AL398" s="1" t="s">
        <v>3014</v>
      </c>
      <c r="AM398" s="1" t="s">
        <v>737</v>
      </c>
      <c r="AY398" s="1" t="s">
        <v>3000</v>
      </c>
      <c r="AZ398" s="1" t="s">
        <v>4282</v>
      </c>
      <c r="BA398" s="1">
        <v>608486.95700000005</v>
      </c>
      <c r="BB398" s="1">
        <v>5469129.8949999996</v>
      </c>
      <c r="BC398" s="1">
        <v>10</v>
      </c>
      <c r="BN398" s="1" t="s">
        <v>3009</v>
      </c>
      <c r="BO398" s="1" t="s">
        <v>3583</v>
      </c>
      <c r="BP398" s="1" t="s">
        <v>1986</v>
      </c>
      <c r="BQ398" s="1" t="s">
        <v>4589</v>
      </c>
      <c r="BR398" s="1" t="s">
        <v>3086</v>
      </c>
      <c r="BS398" s="1" t="s">
        <v>4771</v>
      </c>
      <c r="BT398" s="1" t="s">
        <v>4770</v>
      </c>
      <c r="BV398" s="1" t="s">
        <v>3002</v>
      </c>
      <c r="BW398" s="1" t="s">
        <v>3007</v>
      </c>
      <c r="BX398" s="1" t="s">
        <v>3043</v>
      </c>
      <c r="BY398" s="1" t="s">
        <v>3000</v>
      </c>
      <c r="CB398" s="1" t="s">
        <v>3042</v>
      </c>
      <c r="CC398" s="1" t="s">
        <v>3041</v>
      </c>
      <c r="CD398" s="1" t="s">
        <v>3040</v>
      </c>
      <c r="CO398" s="1" t="s">
        <v>3070</v>
      </c>
      <c r="CP398" s="1" t="s">
        <v>4816</v>
      </c>
    </row>
    <row r="399" spans="1:104" x14ac:dyDescent="0.2">
      <c r="A399" s="1">
        <f t="shared" si="30"/>
        <v>1047723.99</v>
      </c>
      <c r="C399" s="1" t="str">
        <f t="shared" si="31"/>
        <v>UN</v>
      </c>
      <c r="D399" s="2" t="str">
        <f t="shared" si="32"/>
        <v>UN</v>
      </c>
      <c r="F399" s="1" t="str">
        <f>IF(_xlfn.SINGLE('~10 Other Crossings'!TypeCL)="WC","",_xlfn.CONCAT(UPPER(_xlfn.SINGLE(Description)),IF(ISBLANK(_xlfn.SINGLE(CrossingIdentifierDescription)),""," ["&amp;_xlfn.SINGLE(CrossingIdentifierDescription)&amp;"]")," (",_xlfn.SINGLE(PXID),")"))</f>
        <v>PRIVATE BURIED PVC PIPE (P7459.0)</v>
      </c>
      <c r="G3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399" s="1" t="s">
        <v>4815</v>
      </c>
      <c r="N399" s="1">
        <v>1047723.99</v>
      </c>
      <c r="O399" s="1" t="s">
        <v>3028</v>
      </c>
      <c r="R399" s="1" t="s">
        <v>3024</v>
      </c>
      <c r="S399" s="1" t="s">
        <v>3024</v>
      </c>
      <c r="T399" s="1" t="s">
        <v>3098</v>
      </c>
      <c r="U399" s="1" t="s">
        <v>3022</v>
      </c>
      <c r="V399" s="1" t="s">
        <v>4640</v>
      </c>
      <c r="W399" s="1" t="s">
        <v>3181</v>
      </c>
      <c r="Y399" s="1">
        <v>44608.784594907411</v>
      </c>
      <c r="Z399" s="1">
        <v>44645</v>
      </c>
      <c r="AA399" s="1">
        <v>401768</v>
      </c>
      <c r="AB399" s="1">
        <v>44655.881388888891</v>
      </c>
      <c r="AC399" s="1" t="s">
        <v>4814</v>
      </c>
      <c r="AD399" s="1" t="s">
        <v>3018</v>
      </c>
      <c r="AE399" s="1">
        <v>7459</v>
      </c>
      <c r="AF399" s="1">
        <v>0</v>
      </c>
      <c r="AI399" s="1" t="s">
        <v>3016</v>
      </c>
      <c r="AK399" s="1" t="s">
        <v>3015</v>
      </c>
      <c r="AL399" s="1" t="s">
        <v>3014</v>
      </c>
      <c r="AM399" s="1" t="s">
        <v>3071</v>
      </c>
      <c r="AN399" s="1" t="s">
        <v>4813</v>
      </c>
      <c r="AT399" s="1" t="s">
        <v>3011</v>
      </c>
      <c r="AY399" s="1" t="s">
        <v>3000</v>
      </c>
      <c r="AZ399" s="1" t="s">
        <v>4282</v>
      </c>
      <c r="BA399" s="1">
        <v>608464.06588786002</v>
      </c>
      <c r="BB399" s="1">
        <v>5469127.7188943904</v>
      </c>
      <c r="BC399" s="1">
        <v>10</v>
      </c>
      <c r="BN399" s="1" t="s">
        <v>3009</v>
      </c>
      <c r="BO399" s="1" t="s">
        <v>3583</v>
      </c>
      <c r="BP399" s="1" t="s">
        <v>1986</v>
      </c>
      <c r="BQ399" s="1" t="s">
        <v>4589</v>
      </c>
      <c r="BR399" s="1" t="s">
        <v>3086</v>
      </c>
      <c r="BS399" s="1" t="s">
        <v>4771</v>
      </c>
      <c r="BT399" s="1" t="s">
        <v>4770</v>
      </c>
      <c r="BU399" s="1">
        <v>0.247</v>
      </c>
      <c r="BV399" s="1" t="s">
        <v>3002</v>
      </c>
      <c r="BW399" s="1" t="s">
        <v>1505</v>
      </c>
      <c r="BX399" s="1" t="s">
        <v>3001</v>
      </c>
      <c r="BY399" s="1" t="s">
        <v>3000</v>
      </c>
      <c r="CB399" s="1" t="s">
        <v>2999</v>
      </c>
      <c r="CC399" s="1" t="s">
        <v>2998</v>
      </c>
      <c r="CD399" s="1" t="s">
        <v>2997</v>
      </c>
      <c r="CO399" s="1" t="s">
        <v>3070</v>
      </c>
      <c r="CP399" s="1" t="s">
        <v>4812</v>
      </c>
      <c r="CZ399" s="1" t="s">
        <v>4659</v>
      </c>
    </row>
    <row r="400" spans="1:104" x14ac:dyDescent="0.2">
      <c r="A400" s="1">
        <f t="shared" si="30"/>
        <v>1047730.97</v>
      </c>
      <c r="C400" s="1" t="str">
        <f t="shared" si="31"/>
        <v>OE</v>
      </c>
      <c r="D400" s="2" t="str">
        <f t="shared" si="32"/>
        <v>OE</v>
      </c>
      <c r="F400" s="1" t="str">
        <f>IF(_xlfn.SINGLE('~10 Other Crossings'!TypeCL)="WC","",_xlfn.CONCAT(UPPER(_xlfn.SINGLE(Description)),IF(ISBLANK(_xlfn.SINGLE(CrossingIdentifierDescription)),""," ["&amp;_xlfn.SINGLE(CrossingIdentifierDescription)&amp;"]")," (",_xlfn.SINGLE(PXID),")"))</f>
        <v>BC HYDRO O/H DISTRIBUTION [DISTRIBUTION] (U5468.0)</v>
      </c>
      <c r="G4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00" s="1" t="s">
        <v>4811</v>
      </c>
      <c r="N400" s="1">
        <v>1047730.97</v>
      </c>
      <c r="O400" s="1" t="s">
        <v>3028</v>
      </c>
      <c r="P400" s="1" t="s">
        <v>4810</v>
      </c>
      <c r="Q400" s="1" t="s">
        <v>4809</v>
      </c>
      <c r="R400" s="1" t="s">
        <v>3025</v>
      </c>
      <c r="S400" s="1" t="s">
        <v>3024</v>
      </c>
      <c r="T400" s="1" t="s">
        <v>3098</v>
      </c>
      <c r="U400" s="1" t="s">
        <v>3097</v>
      </c>
      <c r="V400" s="1" t="s">
        <v>3096</v>
      </c>
      <c r="W400" s="1" t="s">
        <v>3095</v>
      </c>
      <c r="Y400" s="1">
        <v>43539.914537037039</v>
      </c>
      <c r="Z400" s="1">
        <v>44645</v>
      </c>
      <c r="AA400" s="1">
        <v>401768</v>
      </c>
      <c r="AB400" s="1">
        <v>44648.866041666668</v>
      </c>
      <c r="AC400" s="1" t="s">
        <v>4808</v>
      </c>
      <c r="AD400" s="1" t="s">
        <v>3061</v>
      </c>
      <c r="AE400" s="1">
        <v>5468</v>
      </c>
      <c r="AF400" s="1">
        <v>0</v>
      </c>
      <c r="AG400" s="1" t="s">
        <v>3093</v>
      </c>
      <c r="AI400" s="1" t="s">
        <v>3016</v>
      </c>
      <c r="AK400" s="1" t="s">
        <v>3015</v>
      </c>
      <c r="AL400" s="1" t="s">
        <v>3014</v>
      </c>
      <c r="AM400" s="1" t="s">
        <v>3090</v>
      </c>
      <c r="AS400" s="1" t="s">
        <v>3011</v>
      </c>
      <c r="AT400" s="1" t="s">
        <v>1022</v>
      </c>
      <c r="AY400" s="1" t="s">
        <v>3000</v>
      </c>
      <c r="AZ400" s="1" t="s">
        <v>4282</v>
      </c>
      <c r="BA400" s="1">
        <v>608457.10400006</v>
      </c>
      <c r="BB400" s="1">
        <v>5469127.2017067801</v>
      </c>
      <c r="BC400" s="1">
        <v>10</v>
      </c>
      <c r="BN400" s="1" t="s">
        <v>3009</v>
      </c>
      <c r="BO400" s="1" t="s">
        <v>3583</v>
      </c>
      <c r="BP400" s="1" t="s">
        <v>1986</v>
      </c>
      <c r="BQ400" s="1" t="s">
        <v>4589</v>
      </c>
      <c r="BR400" s="1" t="s">
        <v>3086</v>
      </c>
      <c r="BS400" s="1" t="s">
        <v>4771</v>
      </c>
      <c r="BT400" s="1" t="s">
        <v>4770</v>
      </c>
      <c r="BV400" s="1" t="s">
        <v>3002</v>
      </c>
      <c r="BW400" s="1" t="s">
        <v>1022</v>
      </c>
      <c r="BX400" s="1" t="s">
        <v>3199</v>
      </c>
      <c r="BY400" s="1" t="s">
        <v>3000</v>
      </c>
      <c r="CB400" s="1" t="s">
        <v>3198</v>
      </c>
      <c r="CC400" s="1" t="s">
        <v>3197</v>
      </c>
      <c r="CD400" s="1" t="s">
        <v>3040</v>
      </c>
      <c r="CO400" s="1" t="s">
        <v>2996</v>
      </c>
      <c r="CP400" s="1" t="s">
        <v>4807</v>
      </c>
      <c r="CX400" s="1" t="s">
        <v>4806</v>
      </c>
      <c r="CZ400" s="1" t="s">
        <v>4651</v>
      </c>
    </row>
    <row r="401" spans="1:104" x14ac:dyDescent="0.2">
      <c r="A401" s="1">
        <f t="shared" si="30"/>
        <v>1047742.46</v>
      </c>
      <c r="C401" s="1" t="str">
        <f t="shared" si="31"/>
        <v>UE</v>
      </c>
      <c r="D401" s="2" t="str">
        <f t="shared" si="32"/>
        <v>UE</v>
      </c>
      <c r="F401" s="1" t="str">
        <f>IF(_xlfn.SINGLE('~10 Other Crossings'!TypeCL)="WC","",_xlfn.CONCAT(UPPER(_xlfn.SINGLE(Description)),IF(ISBLANK(_xlfn.SINGLE(CrossingIdentifierDescription)),""," ["&amp;_xlfn.SINGLE(CrossingIdentifierDescription)&amp;"]")," (",_xlfn.SINGLE(PXID),")"))</f>
        <v>PRIVATE U/G CABLE (U7496.0)</v>
      </c>
      <c r="G4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01" s="1" t="s">
        <v>4805</v>
      </c>
      <c r="N401" s="1">
        <v>1047742.46</v>
      </c>
      <c r="O401" s="1" t="s">
        <v>3028</v>
      </c>
      <c r="P401" s="1" t="s">
        <v>4798</v>
      </c>
      <c r="Q401" s="1" t="s">
        <v>4797</v>
      </c>
      <c r="R401" s="1" t="s">
        <v>3024</v>
      </c>
      <c r="S401" s="1" t="s">
        <v>3024</v>
      </c>
      <c r="T401" s="1" t="s">
        <v>3098</v>
      </c>
      <c r="U401" s="1" t="s">
        <v>3064</v>
      </c>
      <c r="V401" s="1" t="s">
        <v>4776</v>
      </c>
      <c r="W401" s="1" t="s">
        <v>3181</v>
      </c>
      <c r="Y401" s="1">
        <v>44589.720173611109</v>
      </c>
      <c r="Z401" s="1">
        <v>44645</v>
      </c>
      <c r="AA401" s="1">
        <v>401768</v>
      </c>
      <c r="AB401" s="1">
        <v>44648.899189814816</v>
      </c>
      <c r="AC401" s="1" t="s">
        <v>4804</v>
      </c>
      <c r="AD401" s="1" t="s">
        <v>3061</v>
      </c>
      <c r="AE401" s="1">
        <v>7496</v>
      </c>
      <c r="AF401" s="1">
        <v>0</v>
      </c>
      <c r="AH401" s="1" t="s">
        <v>3091</v>
      </c>
      <c r="AI401" s="1" t="s">
        <v>3016</v>
      </c>
      <c r="AK401" s="1" t="s">
        <v>3015</v>
      </c>
      <c r="AL401" s="1" t="s">
        <v>3014</v>
      </c>
      <c r="AM401" s="1" t="s">
        <v>3059</v>
      </c>
      <c r="AS401" s="1" t="s">
        <v>3011</v>
      </c>
      <c r="AT401" s="1" t="s">
        <v>3011</v>
      </c>
      <c r="AY401" s="1" t="s">
        <v>3000</v>
      </c>
      <c r="AZ401" s="1" t="s">
        <v>4282</v>
      </c>
      <c r="BA401" s="1">
        <v>608445.67796448001</v>
      </c>
      <c r="BB401" s="1">
        <v>5469125.9436824499</v>
      </c>
      <c r="BC401" s="1">
        <v>10</v>
      </c>
      <c r="BN401" s="1" t="s">
        <v>3009</v>
      </c>
      <c r="BO401" s="1" t="s">
        <v>3583</v>
      </c>
      <c r="BP401" s="1" t="s">
        <v>1986</v>
      </c>
      <c r="BQ401" s="1" t="s">
        <v>4589</v>
      </c>
      <c r="BR401" s="1" t="s">
        <v>3086</v>
      </c>
      <c r="BS401" s="1" t="s">
        <v>4771</v>
      </c>
      <c r="BT401" s="1" t="s">
        <v>4770</v>
      </c>
      <c r="BV401" s="1" t="s">
        <v>3002</v>
      </c>
      <c r="BW401" s="1" t="s">
        <v>1973</v>
      </c>
      <c r="BX401" s="1" t="s">
        <v>3058</v>
      </c>
      <c r="BY401" s="1" t="s">
        <v>3000</v>
      </c>
      <c r="CB401" s="1" t="s">
        <v>3057</v>
      </c>
      <c r="CC401" s="1" t="s">
        <v>3056</v>
      </c>
      <c r="CD401" s="1" t="s">
        <v>3055</v>
      </c>
      <c r="CO401" s="1" t="s">
        <v>3070</v>
      </c>
      <c r="CP401" s="1" t="s">
        <v>4803</v>
      </c>
    </row>
    <row r="402" spans="1:104" x14ac:dyDescent="0.2">
      <c r="A402" s="1">
        <f t="shared" si="30"/>
        <v>1047742.46</v>
      </c>
      <c r="C402" s="1" t="str">
        <f t="shared" si="31"/>
        <v>WD</v>
      </c>
      <c r="D402" s="2" t="str">
        <f t="shared" si="32"/>
        <v>WD</v>
      </c>
      <c r="F402" s="1" t="str">
        <f>IF(_xlfn.SINGLE('~10 Other Crossings'!TypeCL)="WC","",_xlfn.CONCAT(UPPER(_xlfn.SINGLE(Description)),IF(ISBLANK(_xlfn.SINGLE(CrossingIdentifierDescription)),""," ["&amp;_xlfn.SINGLE(CrossingIdentifierDescription)&amp;"]")," (",_xlfn.SINGLE(PXID),")"))</f>
        <v>PRIVATE BURIED WATER PIPE (P7299.0)</v>
      </c>
      <c r="G4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2" s="1" t="s">
        <v>4802</v>
      </c>
      <c r="N402" s="1">
        <v>1047742.46</v>
      </c>
      <c r="O402" s="1" t="s">
        <v>3028</v>
      </c>
      <c r="P402" s="1" t="s">
        <v>4798</v>
      </c>
      <c r="Q402" s="1" t="s">
        <v>4797</v>
      </c>
      <c r="R402" s="1" t="s">
        <v>3024</v>
      </c>
      <c r="S402" s="1" t="s">
        <v>3024</v>
      </c>
      <c r="T402" s="1" t="s">
        <v>3098</v>
      </c>
      <c r="U402" s="1" t="s">
        <v>3022</v>
      </c>
      <c r="V402" s="1" t="s">
        <v>3182</v>
      </c>
      <c r="W402" s="1" t="s">
        <v>3181</v>
      </c>
      <c r="Y402" s="1">
        <v>44589.740567129629</v>
      </c>
      <c r="Z402" s="1">
        <v>44645</v>
      </c>
      <c r="AA402" s="1">
        <v>401768</v>
      </c>
      <c r="AB402" s="1">
        <v>44655.881388888891</v>
      </c>
      <c r="AC402" s="1" t="s">
        <v>4801</v>
      </c>
      <c r="AD402" s="1" t="s">
        <v>3018</v>
      </c>
      <c r="AE402" s="1">
        <v>7299</v>
      </c>
      <c r="AF402" s="1">
        <v>0</v>
      </c>
      <c r="AH402" s="1" t="s">
        <v>3091</v>
      </c>
      <c r="AI402" s="1" t="s">
        <v>3016</v>
      </c>
      <c r="AK402" s="1" t="s">
        <v>3015</v>
      </c>
      <c r="AL402" s="1" t="s">
        <v>3014</v>
      </c>
      <c r="AM402" s="1" t="s">
        <v>3179</v>
      </c>
      <c r="AS402" s="1" t="s">
        <v>3011</v>
      </c>
      <c r="AT402" s="1" t="s">
        <v>3011</v>
      </c>
      <c r="AY402" s="1" t="s">
        <v>3000</v>
      </c>
      <c r="AZ402" s="1" t="s">
        <v>4282</v>
      </c>
      <c r="BA402" s="1">
        <v>608445.67796448001</v>
      </c>
      <c r="BB402" s="1">
        <v>5469125.9436824499</v>
      </c>
      <c r="BC402" s="1">
        <v>10</v>
      </c>
      <c r="BN402" s="1" t="s">
        <v>3009</v>
      </c>
      <c r="BO402" s="1" t="s">
        <v>3583</v>
      </c>
      <c r="BP402" s="1" t="s">
        <v>1986</v>
      </c>
      <c r="BQ402" s="1" t="s">
        <v>4589</v>
      </c>
      <c r="BR402" s="1" t="s">
        <v>3086</v>
      </c>
      <c r="BS402" s="1" t="s">
        <v>4771</v>
      </c>
      <c r="BT402" s="1" t="s">
        <v>4770</v>
      </c>
      <c r="BV402" s="1" t="s">
        <v>3002</v>
      </c>
      <c r="BW402" s="1" t="s">
        <v>1505</v>
      </c>
      <c r="BX402" s="1" t="s">
        <v>3001</v>
      </c>
      <c r="BY402" s="1" t="s">
        <v>3000</v>
      </c>
      <c r="CB402" s="1" t="s">
        <v>2999</v>
      </c>
      <c r="CC402" s="1" t="s">
        <v>2998</v>
      </c>
      <c r="CD402" s="1" t="s">
        <v>2997</v>
      </c>
      <c r="CO402" s="1" t="s">
        <v>3070</v>
      </c>
      <c r="CP402" s="1" t="s">
        <v>4800</v>
      </c>
    </row>
    <row r="403" spans="1:104" x14ac:dyDescent="0.2">
      <c r="A403" s="1">
        <f t="shared" si="30"/>
        <v>1047742.46</v>
      </c>
      <c r="C403" s="1" t="str">
        <f t="shared" si="31"/>
        <v>WD</v>
      </c>
      <c r="D403" s="2" t="str">
        <f t="shared" si="32"/>
        <v>WD</v>
      </c>
      <c r="F403" s="1" t="str">
        <f>IF(_xlfn.SINGLE('~10 Other Crossings'!TypeCL)="WC","",_xlfn.CONCAT(UPPER(_xlfn.SINGLE(Description)),IF(ISBLANK(_xlfn.SINGLE(CrossingIdentifierDescription)),""," ["&amp;_xlfn.SINGLE(CrossingIdentifierDescription)&amp;"]")," (",_xlfn.SINGLE(PXID),")"))</f>
        <v>PRIVATE BURIED WATER PIPE (P7300.0)</v>
      </c>
      <c r="G4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3" s="1" t="s">
        <v>4799</v>
      </c>
      <c r="N403" s="1">
        <v>1047742.46</v>
      </c>
      <c r="O403" s="1" t="s">
        <v>3028</v>
      </c>
      <c r="P403" s="1" t="s">
        <v>4798</v>
      </c>
      <c r="Q403" s="1" t="s">
        <v>4797</v>
      </c>
      <c r="R403" s="1" t="s">
        <v>3024</v>
      </c>
      <c r="S403" s="1" t="s">
        <v>3024</v>
      </c>
      <c r="T403" s="1" t="s">
        <v>3098</v>
      </c>
      <c r="U403" s="1" t="s">
        <v>3022</v>
      </c>
      <c r="V403" s="1" t="s">
        <v>3182</v>
      </c>
      <c r="W403" s="1" t="s">
        <v>3181</v>
      </c>
      <c r="Y403" s="1">
        <v>44589.741006944445</v>
      </c>
      <c r="Z403" s="1">
        <v>44645</v>
      </c>
      <c r="AA403" s="1">
        <v>401768</v>
      </c>
      <c r="AB403" s="1">
        <v>44655.881388888891</v>
      </c>
      <c r="AC403" s="1" t="s">
        <v>4796</v>
      </c>
      <c r="AD403" s="1" t="s">
        <v>3018</v>
      </c>
      <c r="AE403" s="1">
        <v>7300</v>
      </c>
      <c r="AF403" s="1">
        <v>0</v>
      </c>
      <c r="AH403" s="1" t="s">
        <v>3091</v>
      </c>
      <c r="AI403" s="1" t="s">
        <v>3016</v>
      </c>
      <c r="AK403" s="1" t="s">
        <v>3015</v>
      </c>
      <c r="AL403" s="1" t="s">
        <v>3014</v>
      </c>
      <c r="AM403" s="1" t="s">
        <v>3179</v>
      </c>
      <c r="AS403" s="1" t="s">
        <v>3011</v>
      </c>
      <c r="AT403" s="1" t="s">
        <v>3011</v>
      </c>
      <c r="AY403" s="1" t="s">
        <v>3000</v>
      </c>
      <c r="AZ403" s="1" t="s">
        <v>4282</v>
      </c>
      <c r="BA403" s="1">
        <v>608445.67796448001</v>
      </c>
      <c r="BB403" s="1">
        <v>5469125.9436824499</v>
      </c>
      <c r="BC403" s="1">
        <v>10</v>
      </c>
      <c r="BN403" s="1" t="s">
        <v>3009</v>
      </c>
      <c r="BO403" s="1" t="s">
        <v>3583</v>
      </c>
      <c r="BP403" s="1" t="s">
        <v>1986</v>
      </c>
      <c r="BQ403" s="1" t="s">
        <v>4589</v>
      </c>
      <c r="BR403" s="1" t="s">
        <v>3086</v>
      </c>
      <c r="BS403" s="1" t="s">
        <v>4771</v>
      </c>
      <c r="BT403" s="1" t="s">
        <v>4770</v>
      </c>
      <c r="BV403" s="1" t="s">
        <v>3002</v>
      </c>
      <c r="BW403" s="1" t="s">
        <v>1505</v>
      </c>
      <c r="BX403" s="1" t="s">
        <v>3001</v>
      </c>
      <c r="BY403" s="1" t="s">
        <v>3000</v>
      </c>
      <c r="CB403" s="1" t="s">
        <v>2999</v>
      </c>
      <c r="CC403" s="1" t="s">
        <v>2998</v>
      </c>
      <c r="CD403" s="1" t="s">
        <v>2997</v>
      </c>
      <c r="CO403" s="1" t="s">
        <v>3070</v>
      </c>
      <c r="CP403" s="1" t="s">
        <v>4795</v>
      </c>
    </row>
    <row r="404" spans="1:104" x14ac:dyDescent="0.2">
      <c r="A404" s="1">
        <f t="shared" si="30"/>
        <v>1047784.76</v>
      </c>
      <c r="C404" s="1" t="str">
        <f t="shared" si="31"/>
        <v>RD</v>
      </c>
      <c r="D404" s="2" t="str">
        <f t="shared" si="32"/>
        <v>RD</v>
      </c>
      <c r="F404" s="1" t="str">
        <f>IF(_xlfn.SINGLE('~10 Other Crossings'!TypeCL)="WC","",_xlfn.CONCAT(UPPER(_xlfn.SINGLE(Description)),IF(ISBLANK(_xlfn.SINGLE(CrossingIdentifierDescription)),""," ["&amp;_xlfn.SINGLE(CrossingIdentifierDescription)&amp;"]")," (",_xlfn.SINGLE(PXID),")"))</f>
        <v>PRIVATE ROAD [ROAD] (T5029.0)</v>
      </c>
      <c r="G4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04" s="1" t="s">
        <v>4794</v>
      </c>
      <c r="N404" s="1">
        <v>1047784.76</v>
      </c>
      <c r="O404" s="1" t="s">
        <v>3028</v>
      </c>
      <c r="P404" s="1" t="s">
        <v>3205</v>
      </c>
      <c r="Q404" s="1" t="s">
        <v>3204</v>
      </c>
      <c r="R404" s="1" t="s">
        <v>3024</v>
      </c>
      <c r="S404" s="1" t="s">
        <v>3024</v>
      </c>
      <c r="T404" s="1" t="s">
        <v>3098</v>
      </c>
      <c r="U404" s="1" t="s">
        <v>3045</v>
      </c>
      <c r="V404" s="1" t="s">
        <v>3173</v>
      </c>
      <c r="W404" s="1" t="s">
        <v>3181</v>
      </c>
      <c r="Y404" s="1">
        <v>43977.908171296294</v>
      </c>
      <c r="Z404" s="1">
        <v>44645</v>
      </c>
      <c r="AA404" s="1">
        <v>401768</v>
      </c>
      <c r="AB404" s="1">
        <v>44648.866053240738</v>
      </c>
      <c r="AC404" s="1" t="s">
        <v>4793</v>
      </c>
      <c r="AD404" s="1" t="s">
        <v>3046</v>
      </c>
      <c r="AE404" s="1">
        <v>5029</v>
      </c>
      <c r="AF404" s="1">
        <v>0</v>
      </c>
      <c r="AG404" s="1" t="s">
        <v>3045</v>
      </c>
      <c r="AI404" s="1" t="s">
        <v>3016</v>
      </c>
      <c r="AK404" s="1" t="s">
        <v>3044</v>
      </c>
      <c r="AL404" s="1" t="s">
        <v>3014</v>
      </c>
      <c r="AM404" s="1" t="s">
        <v>737</v>
      </c>
      <c r="AY404" s="1" t="s">
        <v>3000</v>
      </c>
      <c r="AZ404" s="1" t="s">
        <v>4282</v>
      </c>
      <c r="BA404" s="1">
        <v>608403.57200000004</v>
      </c>
      <c r="BB404" s="1">
        <v>5469121.9129999997</v>
      </c>
      <c r="BC404" s="1">
        <v>10</v>
      </c>
      <c r="BN404" s="1" t="s">
        <v>3009</v>
      </c>
      <c r="BO404" s="1" t="s">
        <v>3583</v>
      </c>
      <c r="BP404" s="1" t="s">
        <v>1986</v>
      </c>
      <c r="BQ404" s="1" t="s">
        <v>4589</v>
      </c>
      <c r="BR404" s="1" t="s">
        <v>3086</v>
      </c>
      <c r="BS404" s="1" t="s">
        <v>4771</v>
      </c>
      <c r="BT404" s="1" t="s">
        <v>4770</v>
      </c>
      <c r="BV404" s="1" t="s">
        <v>3002</v>
      </c>
      <c r="BW404" s="1" t="s">
        <v>3007</v>
      </c>
      <c r="BX404" s="1" t="s">
        <v>3043</v>
      </c>
      <c r="BY404" s="1" t="s">
        <v>3000</v>
      </c>
      <c r="CB404" s="1" t="s">
        <v>3042</v>
      </c>
      <c r="CC404" s="1" t="s">
        <v>3041</v>
      </c>
      <c r="CD404" s="1" t="s">
        <v>3040</v>
      </c>
      <c r="CO404" s="1" t="s">
        <v>3070</v>
      </c>
      <c r="CP404" s="1" t="s">
        <v>4792</v>
      </c>
    </row>
    <row r="405" spans="1:104" x14ac:dyDescent="0.2">
      <c r="A405" s="1">
        <f t="shared" si="30"/>
        <v>1047813.26</v>
      </c>
      <c r="C405" s="1" t="str">
        <f t="shared" si="31"/>
        <v>RD</v>
      </c>
      <c r="D405" s="2" t="str">
        <f t="shared" si="32"/>
        <v>RD</v>
      </c>
      <c r="F405" s="1" t="str">
        <f>IF(_xlfn.SINGLE('~10 Other Crossings'!TypeCL)="WC","",_xlfn.CONCAT(UPPER(_xlfn.SINGLE(Description)),IF(ISBLANK(_xlfn.SINGLE(CrossingIdentifierDescription)),""," ["&amp;_xlfn.SINGLE(CrossingIdentifierDescription)&amp;"]")," (",_xlfn.SINGLE(PXID),")"))</f>
        <v>PRIVATE ROAD [ROAD] (T5030.0)</v>
      </c>
      <c r="G4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05" s="1" t="s">
        <v>4791</v>
      </c>
      <c r="N405" s="1">
        <v>1047813.26</v>
      </c>
      <c r="O405" s="1" t="s">
        <v>3028</v>
      </c>
      <c r="P405" s="1" t="s">
        <v>3205</v>
      </c>
      <c r="Q405" s="1" t="s">
        <v>3204</v>
      </c>
      <c r="R405" s="1" t="s">
        <v>3024</v>
      </c>
      <c r="S405" s="1" t="s">
        <v>3024</v>
      </c>
      <c r="T405" s="1" t="s">
        <v>3098</v>
      </c>
      <c r="U405" s="1" t="s">
        <v>3045</v>
      </c>
      <c r="V405" s="1" t="s">
        <v>3173</v>
      </c>
      <c r="W405" s="1" t="s">
        <v>3181</v>
      </c>
      <c r="Y405" s="1">
        <v>43977.908171296294</v>
      </c>
      <c r="Z405" s="1">
        <v>44645</v>
      </c>
      <c r="AA405" s="1">
        <v>401768</v>
      </c>
      <c r="AB405" s="1">
        <v>44648.866053240738</v>
      </c>
      <c r="AC405" s="1" t="s">
        <v>4790</v>
      </c>
      <c r="AD405" s="1" t="s">
        <v>3046</v>
      </c>
      <c r="AE405" s="1">
        <v>5030</v>
      </c>
      <c r="AF405" s="1">
        <v>0</v>
      </c>
      <c r="AG405" s="1" t="s">
        <v>3045</v>
      </c>
      <c r="AI405" s="1" t="s">
        <v>3016</v>
      </c>
      <c r="AK405" s="1" t="s">
        <v>3044</v>
      </c>
      <c r="AL405" s="1" t="s">
        <v>3014</v>
      </c>
      <c r="AM405" s="1" t="s">
        <v>737</v>
      </c>
      <c r="AY405" s="1" t="s">
        <v>3000</v>
      </c>
      <c r="AZ405" s="1" t="s">
        <v>4282</v>
      </c>
      <c r="BA405" s="1">
        <v>608375.19400000002</v>
      </c>
      <c r="BB405" s="1">
        <v>5469119.2220000001</v>
      </c>
      <c r="BC405" s="1">
        <v>10</v>
      </c>
      <c r="BN405" s="1" t="s">
        <v>3009</v>
      </c>
      <c r="BO405" s="1" t="s">
        <v>3583</v>
      </c>
      <c r="BP405" s="1" t="s">
        <v>1986</v>
      </c>
      <c r="BQ405" s="1" t="s">
        <v>4589</v>
      </c>
      <c r="BR405" s="1" t="s">
        <v>3086</v>
      </c>
      <c r="BS405" s="1" t="s">
        <v>4771</v>
      </c>
      <c r="BT405" s="1" t="s">
        <v>4770</v>
      </c>
      <c r="BV405" s="1" t="s">
        <v>3002</v>
      </c>
      <c r="BW405" s="1" t="s">
        <v>3007</v>
      </c>
      <c r="BX405" s="1" t="s">
        <v>3043</v>
      </c>
      <c r="BY405" s="1" t="s">
        <v>3000</v>
      </c>
      <c r="CB405" s="1" t="s">
        <v>3042</v>
      </c>
      <c r="CC405" s="1" t="s">
        <v>3041</v>
      </c>
      <c r="CD405" s="1" t="s">
        <v>3040</v>
      </c>
      <c r="CO405" s="1" t="s">
        <v>3070</v>
      </c>
      <c r="CP405" s="1" t="s">
        <v>4789</v>
      </c>
      <c r="CZ405" s="1" t="s">
        <v>4622</v>
      </c>
    </row>
    <row r="406" spans="1:104" x14ac:dyDescent="0.2">
      <c r="A406" s="1">
        <f t="shared" si="30"/>
        <v>1047840.98</v>
      </c>
      <c r="C406" s="1" t="str">
        <f t="shared" si="31"/>
        <v>SA</v>
      </c>
      <c r="D406" s="2" t="str">
        <f t="shared" si="32"/>
        <v>SA</v>
      </c>
      <c r="F406" s="1" t="str">
        <f>IF(_xlfn.SINGLE('~10 Other Crossings'!TypeCL)="WC","",_xlfn.CONCAT(UPPER(_xlfn.SINGLE(Description)),IF(ISBLANK(_xlfn.SINGLE(CrossingIdentifierDescription)),""," ["&amp;_xlfn.SINGLE(CrossingIdentifierDescription)&amp;"]")," (",_xlfn.SINGLE(PXID),")"))</f>
        <v>PRIVATE BURIED SANITARY PIPE (P7460.0)</v>
      </c>
      <c r="G4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6" s="1" t="s">
        <v>4788</v>
      </c>
      <c r="N406" s="1">
        <v>1047840.98</v>
      </c>
      <c r="O406" s="1" t="s">
        <v>3028</v>
      </c>
      <c r="R406" s="1" t="s">
        <v>3024</v>
      </c>
      <c r="S406" s="1" t="s">
        <v>3024</v>
      </c>
      <c r="T406" s="1" t="s">
        <v>3098</v>
      </c>
      <c r="U406" s="1" t="s">
        <v>3022</v>
      </c>
      <c r="V406" s="1" t="s">
        <v>4787</v>
      </c>
      <c r="W406" s="1" t="s">
        <v>3181</v>
      </c>
      <c r="Y406" s="1">
        <v>44608.784594907411</v>
      </c>
      <c r="Z406" s="1">
        <v>44645</v>
      </c>
      <c r="AA406" s="1">
        <v>401768</v>
      </c>
      <c r="AB406" s="1">
        <v>44655.881388888891</v>
      </c>
      <c r="AC406" s="1" t="s">
        <v>4786</v>
      </c>
      <c r="AD406" s="1" t="s">
        <v>3018</v>
      </c>
      <c r="AE406" s="1">
        <v>7460</v>
      </c>
      <c r="AF406" s="1">
        <v>0</v>
      </c>
      <c r="AI406" s="1" t="s">
        <v>3016</v>
      </c>
      <c r="AK406" s="1" t="s">
        <v>3015</v>
      </c>
      <c r="AL406" s="1" t="s">
        <v>3014</v>
      </c>
      <c r="AM406" s="1" t="s">
        <v>4559</v>
      </c>
      <c r="AN406" s="1" t="s">
        <v>4039</v>
      </c>
      <c r="AT406" s="1" t="s">
        <v>3011</v>
      </c>
      <c r="AY406" s="1" t="s">
        <v>3000</v>
      </c>
      <c r="AZ406" s="1" t="s">
        <v>4282</v>
      </c>
      <c r="BA406" s="1">
        <v>608347.68999999994</v>
      </c>
      <c r="BB406" s="1">
        <v>5469115.6600000001</v>
      </c>
      <c r="BC406" s="1">
        <v>10</v>
      </c>
      <c r="BN406" s="1" t="s">
        <v>3009</v>
      </c>
      <c r="BO406" s="1" t="s">
        <v>3583</v>
      </c>
      <c r="BP406" s="1" t="s">
        <v>1986</v>
      </c>
      <c r="BQ406" s="1" t="s">
        <v>4589</v>
      </c>
      <c r="BR406" s="1" t="s">
        <v>3086</v>
      </c>
      <c r="BS406" s="1" t="s">
        <v>4771</v>
      </c>
      <c r="BT406" s="1" t="s">
        <v>4770</v>
      </c>
      <c r="BU406" s="1">
        <v>0.69199999999999995</v>
      </c>
      <c r="BV406" s="1" t="s">
        <v>3002</v>
      </c>
      <c r="BW406" s="1" t="s">
        <v>1505</v>
      </c>
      <c r="BX406" s="1" t="s">
        <v>3001</v>
      </c>
      <c r="BY406" s="1" t="s">
        <v>3000</v>
      </c>
      <c r="CB406" s="1" t="s">
        <v>2999</v>
      </c>
      <c r="CC406" s="1" t="s">
        <v>2998</v>
      </c>
      <c r="CD406" s="1" t="s">
        <v>2997</v>
      </c>
      <c r="CO406" s="1" t="s">
        <v>3070</v>
      </c>
      <c r="CP406" s="1" t="s">
        <v>4785</v>
      </c>
      <c r="CZ406" s="1" t="s">
        <v>4613</v>
      </c>
    </row>
    <row r="407" spans="1:104" x14ac:dyDescent="0.2">
      <c r="A407" s="1">
        <f t="shared" si="30"/>
        <v>1047861.09</v>
      </c>
      <c r="C407" s="1" t="str">
        <f t="shared" si="31"/>
        <v>UN</v>
      </c>
      <c r="D407" s="2" t="str">
        <f t="shared" si="32"/>
        <v>UN</v>
      </c>
      <c r="F407" s="1" t="str">
        <f>IF(_xlfn.SINGLE('~10 Other Crossings'!TypeCL)="WC","",_xlfn.CONCAT(UPPER(_xlfn.SINGLE(Description)),IF(ISBLANK(_xlfn.SINGLE(CrossingIdentifierDescription)),""," ["&amp;_xlfn.SINGLE(CrossingIdentifierDescription)&amp;"]")," (",_xlfn.SINGLE(PXID),")"))</f>
        <v>BURIED PIPE (P7461.0)</v>
      </c>
      <c r="G4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07" s="1" t="s">
        <v>4784</v>
      </c>
      <c r="N407" s="1">
        <v>1047861.09</v>
      </c>
      <c r="O407" s="1" t="s">
        <v>3028</v>
      </c>
      <c r="R407" s="1" t="s">
        <v>3024</v>
      </c>
      <c r="S407" s="1" t="s">
        <v>3024</v>
      </c>
      <c r="T407" s="1" t="s">
        <v>3098</v>
      </c>
      <c r="U407" s="1" t="s">
        <v>3022</v>
      </c>
      <c r="V407" s="1" t="s">
        <v>3022</v>
      </c>
      <c r="W407" s="1" t="s">
        <v>3181</v>
      </c>
      <c r="Y407" s="1">
        <v>44608.784594907411</v>
      </c>
      <c r="Z407" s="1">
        <v>44645</v>
      </c>
      <c r="AA407" s="1">
        <v>401768</v>
      </c>
      <c r="AB407" s="1">
        <v>44655.881388888891</v>
      </c>
      <c r="AC407" s="1" t="s">
        <v>4783</v>
      </c>
      <c r="AD407" s="1" t="s">
        <v>3018</v>
      </c>
      <c r="AE407" s="1">
        <v>7461</v>
      </c>
      <c r="AF407" s="1">
        <v>0</v>
      </c>
      <c r="AI407" s="1" t="s">
        <v>3016</v>
      </c>
      <c r="AK407" s="1" t="s">
        <v>3015</v>
      </c>
      <c r="AL407" s="1" t="s">
        <v>3014</v>
      </c>
      <c r="AM407" s="1" t="s">
        <v>3071</v>
      </c>
      <c r="AN407" s="1" t="s">
        <v>4782</v>
      </c>
      <c r="AT407" s="1" t="s">
        <v>3011</v>
      </c>
      <c r="AY407" s="1" t="s">
        <v>3000</v>
      </c>
      <c r="AZ407" s="1" t="s">
        <v>4282</v>
      </c>
      <c r="BA407" s="1">
        <v>608327.67000000004</v>
      </c>
      <c r="BB407" s="1">
        <v>5469113.7699999996</v>
      </c>
      <c r="BC407" s="1">
        <v>10</v>
      </c>
      <c r="BN407" s="1" t="s">
        <v>3009</v>
      </c>
      <c r="BO407" s="1" t="s">
        <v>3583</v>
      </c>
      <c r="BP407" s="1" t="s">
        <v>1986</v>
      </c>
      <c r="BQ407" s="1" t="s">
        <v>4589</v>
      </c>
      <c r="BR407" s="1" t="s">
        <v>3086</v>
      </c>
      <c r="BS407" s="1" t="s">
        <v>4771</v>
      </c>
      <c r="BT407" s="1" t="s">
        <v>4770</v>
      </c>
      <c r="BU407" s="1">
        <v>0.222</v>
      </c>
      <c r="BV407" s="1" t="s">
        <v>3002</v>
      </c>
      <c r="BW407" s="1" t="s">
        <v>1505</v>
      </c>
      <c r="BX407" s="1" t="s">
        <v>3001</v>
      </c>
      <c r="BY407" s="1" t="s">
        <v>3000</v>
      </c>
      <c r="CB407" s="1" t="s">
        <v>2999</v>
      </c>
      <c r="CC407" s="1" t="s">
        <v>2998</v>
      </c>
      <c r="CD407" s="1" t="s">
        <v>2997</v>
      </c>
      <c r="CO407" s="1" t="s">
        <v>3070</v>
      </c>
      <c r="CP407" s="1" t="s">
        <v>4781</v>
      </c>
      <c r="CZ407" s="1" t="s">
        <v>4608</v>
      </c>
    </row>
    <row r="408" spans="1:104" x14ac:dyDescent="0.2">
      <c r="A408" s="1">
        <f t="shared" si="30"/>
        <v>1047866.51</v>
      </c>
      <c r="C408" s="1" t="str">
        <f t="shared" si="31"/>
        <v>RD</v>
      </c>
      <c r="D408" s="2" t="str">
        <f t="shared" si="32"/>
        <v>RD</v>
      </c>
      <c r="F408" s="1" t="str">
        <f>IF(_xlfn.SINGLE('~10 Other Crossings'!TypeCL)="WC","",_xlfn.CONCAT(UPPER(_xlfn.SINGLE(Description)),IF(ISBLANK(_xlfn.SINGLE(CrossingIdentifierDescription)),""," ["&amp;_xlfn.SINGLE(CrossingIdentifierDescription)&amp;"]")," (",_xlfn.SINGLE(PXID),")"))</f>
        <v>PRIVATE ROAD [ROAD] (T5031.0)</v>
      </c>
      <c r="G4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08" s="1" t="s">
        <v>4780</v>
      </c>
      <c r="N408" s="1">
        <v>1047866.51</v>
      </c>
      <c r="O408" s="1" t="s">
        <v>3028</v>
      </c>
      <c r="P408" s="1" t="s">
        <v>3205</v>
      </c>
      <c r="Q408" s="1" t="s">
        <v>3204</v>
      </c>
      <c r="R408" s="1" t="s">
        <v>3024</v>
      </c>
      <c r="S408" s="1" t="s">
        <v>3024</v>
      </c>
      <c r="T408" s="1" t="s">
        <v>3098</v>
      </c>
      <c r="U408" s="1" t="s">
        <v>3045</v>
      </c>
      <c r="V408" s="1" t="s">
        <v>3173</v>
      </c>
      <c r="W408" s="1" t="s">
        <v>3181</v>
      </c>
      <c r="Y408" s="1">
        <v>43977.908171296294</v>
      </c>
      <c r="Z408" s="1">
        <v>44645</v>
      </c>
      <c r="AA408" s="1">
        <v>401768</v>
      </c>
      <c r="AB408" s="1">
        <v>44648.866053240738</v>
      </c>
      <c r="AC408" s="1" t="s">
        <v>4779</v>
      </c>
      <c r="AD408" s="1" t="s">
        <v>3046</v>
      </c>
      <c r="AE408" s="1">
        <v>5031</v>
      </c>
      <c r="AF408" s="1">
        <v>0</v>
      </c>
      <c r="AG408" s="1" t="s">
        <v>3045</v>
      </c>
      <c r="AI408" s="1" t="s">
        <v>3016</v>
      </c>
      <c r="AK408" s="1" t="s">
        <v>3044</v>
      </c>
      <c r="AL408" s="1" t="s">
        <v>3014</v>
      </c>
      <c r="AM408" s="1" t="s">
        <v>737</v>
      </c>
      <c r="AY408" s="1" t="s">
        <v>3000</v>
      </c>
      <c r="AZ408" s="1" t="s">
        <v>4282</v>
      </c>
      <c r="BA408" s="1">
        <v>608322.18900000001</v>
      </c>
      <c r="BB408" s="1">
        <v>5469114.199</v>
      </c>
      <c r="BC408" s="1">
        <v>10</v>
      </c>
      <c r="BN408" s="1" t="s">
        <v>3009</v>
      </c>
      <c r="BO408" s="1" t="s">
        <v>3583</v>
      </c>
      <c r="BP408" s="1" t="s">
        <v>1986</v>
      </c>
      <c r="BQ408" s="1" t="s">
        <v>4589</v>
      </c>
      <c r="BR408" s="1" t="s">
        <v>1621</v>
      </c>
      <c r="BS408" s="1" t="s">
        <v>4771</v>
      </c>
      <c r="BT408" s="1" t="s">
        <v>4770</v>
      </c>
      <c r="BV408" s="1" t="s">
        <v>3002</v>
      </c>
      <c r="BW408" s="1" t="s">
        <v>3007</v>
      </c>
      <c r="BX408" s="1" t="s">
        <v>3043</v>
      </c>
      <c r="BY408" s="1" t="s">
        <v>3000</v>
      </c>
      <c r="CB408" s="1" t="s">
        <v>3042</v>
      </c>
      <c r="CC408" s="1" t="s">
        <v>3041</v>
      </c>
      <c r="CD408" s="1" t="s">
        <v>3040</v>
      </c>
      <c r="CO408" s="1" t="s">
        <v>3070</v>
      </c>
      <c r="CP408" s="1" t="s">
        <v>4778</v>
      </c>
      <c r="CZ408" s="1" t="s">
        <v>4601</v>
      </c>
    </row>
    <row r="409" spans="1:104" x14ac:dyDescent="0.2">
      <c r="A409" s="1">
        <f t="shared" si="30"/>
        <v>1047886.41</v>
      </c>
      <c r="C409" s="1" t="str">
        <f t="shared" si="31"/>
        <v>UE</v>
      </c>
      <c r="D409" s="2" t="str">
        <f t="shared" si="32"/>
        <v>UE</v>
      </c>
      <c r="F409" s="1" t="str">
        <f>IF(_xlfn.SINGLE('~10 Other Crossings'!TypeCL)="WC","",_xlfn.CONCAT(UPPER(_xlfn.SINGLE(Description)),IF(ISBLANK(_xlfn.SINGLE(CrossingIdentifierDescription)),""," ["&amp;_xlfn.SINGLE(CrossingIdentifierDescription)&amp;"]")," (",_xlfn.SINGLE(PXID),")"))</f>
        <v>PRIVATE U/G CABLE (U7497.0)</v>
      </c>
      <c r="G4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09" s="1" t="s">
        <v>4777</v>
      </c>
      <c r="N409" s="1">
        <v>1047886.41</v>
      </c>
      <c r="O409" s="1" t="s">
        <v>3028</v>
      </c>
      <c r="R409" s="1" t="s">
        <v>3024</v>
      </c>
      <c r="S409" s="1" t="s">
        <v>3024</v>
      </c>
      <c r="T409" s="1" t="s">
        <v>3098</v>
      </c>
      <c r="U409" s="1" t="s">
        <v>3064</v>
      </c>
      <c r="V409" s="1" t="s">
        <v>4776</v>
      </c>
      <c r="W409" s="1" t="s">
        <v>3181</v>
      </c>
      <c r="Y409" s="1">
        <v>44589.732268518521</v>
      </c>
      <c r="Z409" s="1">
        <v>44645</v>
      </c>
      <c r="AA409" s="1">
        <v>401768</v>
      </c>
      <c r="AB409" s="1">
        <v>44648.866111111114</v>
      </c>
      <c r="AC409" s="1" t="s">
        <v>4775</v>
      </c>
      <c r="AD409" s="1" t="s">
        <v>3061</v>
      </c>
      <c r="AE409" s="1">
        <v>7497</v>
      </c>
      <c r="AF409" s="1">
        <v>0</v>
      </c>
      <c r="AH409" s="1" t="s">
        <v>3091</v>
      </c>
      <c r="AI409" s="1" t="s">
        <v>3016</v>
      </c>
      <c r="AK409" s="1" t="s">
        <v>3015</v>
      </c>
      <c r="AL409" s="1" t="s">
        <v>3014</v>
      </c>
      <c r="AM409" s="1" t="s">
        <v>3059</v>
      </c>
      <c r="AS409" s="1" t="s">
        <v>3011</v>
      </c>
      <c r="AT409" s="1" t="s">
        <v>3011</v>
      </c>
      <c r="AY409" s="1" t="s">
        <v>3000</v>
      </c>
      <c r="AZ409" s="1" t="s">
        <v>4282</v>
      </c>
      <c r="BA409" s="1">
        <v>608302.42100161</v>
      </c>
      <c r="BB409" s="1">
        <v>5469111.8507212698</v>
      </c>
      <c r="BC409" s="1">
        <v>10</v>
      </c>
      <c r="BN409" s="1" t="s">
        <v>3009</v>
      </c>
      <c r="BO409" s="1" t="s">
        <v>3583</v>
      </c>
      <c r="BP409" s="1" t="s">
        <v>1986</v>
      </c>
      <c r="BQ409" s="1" t="s">
        <v>4589</v>
      </c>
      <c r="BR409" s="1" t="s">
        <v>1621</v>
      </c>
      <c r="BS409" s="1" t="s">
        <v>4771</v>
      </c>
      <c r="BT409" s="1" t="s">
        <v>4770</v>
      </c>
      <c r="BV409" s="1" t="s">
        <v>3002</v>
      </c>
      <c r="BW409" s="1" t="s">
        <v>1973</v>
      </c>
      <c r="BX409" s="1" t="s">
        <v>3058</v>
      </c>
      <c r="BY409" s="1" t="s">
        <v>3000</v>
      </c>
      <c r="CB409" s="1" t="s">
        <v>3057</v>
      </c>
      <c r="CC409" s="1" t="s">
        <v>3056</v>
      </c>
      <c r="CD409" s="1" t="s">
        <v>3055</v>
      </c>
      <c r="CO409" s="1" t="s">
        <v>3070</v>
      </c>
      <c r="CP409" s="1" t="s">
        <v>4774</v>
      </c>
      <c r="CZ409" s="1" t="s">
        <v>4594</v>
      </c>
    </row>
    <row r="410" spans="1:104" x14ac:dyDescent="0.2">
      <c r="A410" s="1">
        <f t="shared" si="30"/>
        <v>1047886.41</v>
      </c>
      <c r="C410" s="1" t="str">
        <f t="shared" si="31"/>
        <v>WD</v>
      </c>
      <c r="D410" s="2" t="str">
        <f t="shared" si="32"/>
        <v>WD</v>
      </c>
      <c r="F410" s="1" t="str">
        <f>IF(_xlfn.SINGLE('~10 Other Crossings'!TypeCL)="WC","",_xlfn.CONCAT(UPPER(_xlfn.SINGLE(Description)),IF(ISBLANK(_xlfn.SINGLE(CrossingIdentifierDescription)),""," ["&amp;_xlfn.SINGLE(CrossingIdentifierDescription)&amp;"]")," (",_xlfn.SINGLE(PXID),")"))</f>
        <v>PRIVATE BURIED WATER PIPE (P7301.0)</v>
      </c>
      <c r="G4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10" s="1" t="s">
        <v>4773</v>
      </c>
      <c r="N410" s="1">
        <v>1047886.41</v>
      </c>
      <c r="O410" s="1" t="s">
        <v>3028</v>
      </c>
      <c r="R410" s="1" t="s">
        <v>3024</v>
      </c>
      <c r="S410" s="1" t="s">
        <v>3024</v>
      </c>
      <c r="T410" s="1" t="s">
        <v>3098</v>
      </c>
      <c r="U410" s="1" t="s">
        <v>3022</v>
      </c>
      <c r="V410" s="1" t="s">
        <v>3182</v>
      </c>
      <c r="W410" s="1" t="s">
        <v>3181</v>
      </c>
      <c r="Y410" s="1">
        <v>44589.7419212963</v>
      </c>
      <c r="Z410" s="1">
        <v>44645</v>
      </c>
      <c r="AA410" s="1">
        <v>401768</v>
      </c>
      <c r="AB410" s="1">
        <v>44655.881388888891</v>
      </c>
      <c r="AC410" s="1" t="s">
        <v>4772</v>
      </c>
      <c r="AD410" s="1" t="s">
        <v>3018</v>
      </c>
      <c r="AE410" s="1">
        <v>7301</v>
      </c>
      <c r="AF410" s="1">
        <v>0</v>
      </c>
      <c r="AH410" s="1" t="s">
        <v>3091</v>
      </c>
      <c r="AI410" s="1" t="s">
        <v>3016</v>
      </c>
      <c r="AK410" s="1" t="s">
        <v>3015</v>
      </c>
      <c r="AL410" s="1" t="s">
        <v>3014</v>
      </c>
      <c r="AM410" s="1" t="s">
        <v>3179</v>
      </c>
      <c r="AS410" s="1" t="s">
        <v>3011</v>
      </c>
      <c r="AT410" s="1" t="s">
        <v>3011</v>
      </c>
      <c r="AY410" s="1" t="s">
        <v>3000</v>
      </c>
      <c r="AZ410" s="1" t="s">
        <v>4282</v>
      </c>
      <c r="BA410" s="1">
        <v>608302.42100161</v>
      </c>
      <c r="BB410" s="1">
        <v>5469111.8507212698</v>
      </c>
      <c r="BC410" s="1">
        <v>10</v>
      </c>
      <c r="BN410" s="1" t="s">
        <v>3009</v>
      </c>
      <c r="BO410" s="1" t="s">
        <v>3583</v>
      </c>
      <c r="BP410" s="1" t="s">
        <v>1986</v>
      </c>
      <c r="BQ410" s="1" t="s">
        <v>4589</v>
      </c>
      <c r="BR410" s="1" t="s">
        <v>1621</v>
      </c>
      <c r="BS410" s="1" t="s">
        <v>4771</v>
      </c>
      <c r="BT410" s="1" t="s">
        <v>4770</v>
      </c>
      <c r="BV410" s="1" t="s">
        <v>3002</v>
      </c>
      <c r="BW410" s="1" t="s">
        <v>1505</v>
      </c>
      <c r="BX410" s="1" t="s">
        <v>3001</v>
      </c>
      <c r="BY410" s="1" t="s">
        <v>3000</v>
      </c>
      <c r="CB410" s="1" t="s">
        <v>2999</v>
      </c>
      <c r="CC410" s="1" t="s">
        <v>2998</v>
      </c>
      <c r="CD410" s="1" t="s">
        <v>2997</v>
      </c>
      <c r="CO410" s="1" t="s">
        <v>3070</v>
      </c>
      <c r="CP410" s="1" t="s">
        <v>4769</v>
      </c>
    </row>
    <row r="411" spans="1:104" x14ac:dyDescent="0.2">
      <c r="A411" s="1">
        <f t="shared" si="30"/>
        <v>1047927.97</v>
      </c>
      <c r="C411" s="1" t="str">
        <f t="shared" si="31"/>
        <v>RD</v>
      </c>
      <c r="D411" s="2" t="str">
        <f t="shared" si="32"/>
        <v>RD</v>
      </c>
      <c r="F411" s="1" t="str">
        <f>IF(_xlfn.SINGLE('~10 Other Crossings'!TypeCL)="WC","",_xlfn.CONCAT(UPPER(_xlfn.SINGLE(Description)),IF(ISBLANK(_xlfn.SINGLE(CrossingIdentifierDescription)),""," ["&amp;_xlfn.SINGLE(CrossingIdentifierDescription)&amp;"]")," (",_xlfn.SINGLE(PXID),")"))</f>
        <v>PRIVATE ROAD (T5221.0)</v>
      </c>
      <c r="G4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11" s="1" t="s">
        <v>4768</v>
      </c>
      <c r="N411" s="1">
        <v>1047927.97</v>
      </c>
      <c r="O411" s="1" t="s">
        <v>3028</v>
      </c>
      <c r="P411" s="1" t="s">
        <v>3389</v>
      </c>
      <c r="Q411" s="1" t="s">
        <v>3388</v>
      </c>
      <c r="R411" s="1" t="s">
        <v>3024</v>
      </c>
      <c r="S411" s="1" t="s">
        <v>3024</v>
      </c>
      <c r="T411" s="1" t="s">
        <v>3098</v>
      </c>
      <c r="U411" s="1" t="s">
        <v>3045</v>
      </c>
      <c r="V411" s="1" t="s">
        <v>3173</v>
      </c>
      <c r="W411" s="1" t="s">
        <v>3181</v>
      </c>
      <c r="Y411" s="1">
        <v>44167.939166666663</v>
      </c>
      <c r="Z411" s="1">
        <v>44645</v>
      </c>
      <c r="AA411" s="1">
        <v>401768</v>
      </c>
      <c r="AB411" s="1">
        <v>44648.866087962961</v>
      </c>
      <c r="AC411" s="1" t="s">
        <v>4767</v>
      </c>
      <c r="AD411" s="1" t="s">
        <v>3046</v>
      </c>
      <c r="AE411" s="1">
        <v>5221</v>
      </c>
      <c r="AF411" s="1">
        <v>0</v>
      </c>
      <c r="AI411" s="1" t="s">
        <v>3016</v>
      </c>
      <c r="AK411" s="1" t="s">
        <v>3044</v>
      </c>
      <c r="AL411" s="1" t="s">
        <v>3014</v>
      </c>
      <c r="AM411" s="1" t="s">
        <v>737</v>
      </c>
      <c r="AS411" s="1" t="s">
        <v>3011</v>
      </c>
      <c r="AY411" s="1" t="s">
        <v>3000</v>
      </c>
      <c r="AZ411" s="1" t="s">
        <v>4282</v>
      </c>
      <c r="BA411" s="1">
        <v>608261.005</v>
      </c>
      <c r="BB411" s="1">
        <v>5469108.3310000002</v>
      </c>
      <c r="BC411" s="1">
        <v>10</v>
      </c>
      <c r="BN411" s="1" t="s">
        <v>3009</v>
      </c>
      <c r="BO411" s="1" t="s">
        <v>3583</v>
      </c>
      <c r="BP411" s="1" t="s">
        <v>1986</v>
      </c>
      <c r="BQ411" s="1" t="s">
        <v>4589</v>
      </c>
      <c r="BR411" s="1" t="s">
        <v>1621</v>
      </c>
      <c r="BS411" s="1" t="s">
        <v>4766</v>
      </c>
      <c r="BT411" s="1" t="s">
        <v>4765</v>
      </c>
      <c r="BV411" s="1" t="s">
        <v>3002</v>
      </c>
      <c r="BW411" s="1" t="s">
        <v>3007</v>
      </c>
      <c r="BX411" s="1" t="s">
        <v>3043</v>
      </c>
      <c r="BY411" s="1" t="s">
        <v>3000</v>
      </c>
      <c r="CB411" s="1" t="s">
        <v>3042</v>
      </c>
      <c r="CC411" s="1" t="s">
        <v>3041</v>
      </c>
      <c r="CD411" s="1" t="s">
        <v>3040</v>
      </c>
      <c r="CO411" s="1" t="s">
        <v>3070</v>
      </c>
      <c r="CP411" s="1" t="s">
        <v>4764</v>
      </c>
    </row>
    <row r="412" spans="1:104" x14ac:dyDescent="0.2">
      <c r="A412" s="1">
        <f t="shared" si="30"/>
        <v>1048046.03</v>
      </c>
      <c r="C412" s="1" t="str">
        <f t="shared" si="31"/>
        <v>WD</v>
      </c>
      <c r="D412" s="2" t="str">
        <f t="shared" si="32"/>
        <v>WD</v>
      </c>
      <c r="F412" s="1" t="str">
        <f>IF(_xlfn.SINGLE('~10 Other Crossings'!TypeCL)="WC","",_xlfn.CONCAT(UPPER(_xlfn.SINGLE(Description)),IF(ISBLANK(_xlfn.SINGLE(CrossingIdentifierDescription)),""," ["&amp;_xlfn.SINGLE(CrossingIdentifierDescription)&amp;"]")," (",_xlfn.SINGLE(PXID),")"))</f>
        <v>PRIVATE BURIED WATER PIPE [BURIED PIPE] (P5750.0)</v>
      </c>
      <c r="G4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2" s="1" t="s">
        <v>4763</v>
      </c>
      <c r="N412" s="1">
        <v>1048046.03</v>
      </c>
      <c r="O412" s="1" t="s">
        <v>3028</v>
      </c>
      <c r="P412" s="1" t="s">
        <v>4758</v>
      </c>
      <c r="Q412" s="1" t="s">
        <v>4762</v>
      </c>
      <c r="R412" s="1" t="s">
        <v>3024</v>
      </c>
      <c r="S412" s="1" t="s">
        <v>3024</v>
      </c>
      <c r="T412" s="1" t="s">
        <v>3098</v>
      </c>
      <c r="U412" s="1" t="s">
        <v>3022</v>
      </c>
      <c r="V412" s="1" t="s">
        <v>3182</v>
      </c>
      <c r="W412" s="1" t="s">
        <v>3181</v>
      </c>
      <c r="Y412" s="1">
        <v>43977.908171296294</v>
      </c>
      <c r="Z412" s="1">
        <v>44645</v>
      </c>
      <c r="AA412" s="1">
        <v>401768</v>
      </c>
      <c r="AB412" s="1">
        <v>44649.946793981479</v>
      </c>
      <c r="AC412" s="1" t="s">
        <v>4761</v>
      </c>
      <c r="AD412" s="1" t="s">
        <v>3018</v>
      </c>
      <c r="AE412" s="1">
        <v>5750</v>
      </c>
      <c r="AF412" s="1">
        <v>0</v>
      </c>
      <c r="AG412" s="1" t="s">
        <v>3022</v>
      </c>
      <c r="AI412" s="1" t="s">
        <v>3092</v>
      </c>
      <c r="AK412" s="1" t="s">
        <v>3015</v>
      </c>
      <c r="AL412" s="1" t="s">
        <v>3014</v>
      </c>
      <c r="AM412" s="1" t="s">
        <v>3179</v>
      </c>
      <c r="AT412" s="1" t="s">
        <v>3011</v>
      </c>
      <c r="AY412" s="1" t="s">
        <v>3088</v>
      </c>
      <c r="AZ412" s="1" t="s">
        <v>4282</v>
      </c>
      <c r="BA412" s="1">
        <v>608143.48800000001</v>
      </c>
      <c r="BB412" s="1">
        <v>5469097.068</v>
      </c>
      <c r="BC412" s="1">
        <v>10</v>
      </c>
      <c r="BN412" s="1" t="s">
        <v>3009</v>
      </c>
      <c r="BO412" s="1" t="s">
        <v>3583</v>
      </c>
      <c r="BP412" s="1" t="s">
        <v>1986</v>
      </c>
      <c r="BQ412" s="1" t="s">
        <v>4589</v>
      </c>
      <c r="BR412" s="1" t="s">
        <v>1621</v>
      </c>
      <c r="BS412" s="1" t="s">
        <v>4713</v>
      </c>
      <c r="BT412" s="1" t="s">
        <v>4712</v>
      </c>
      <c r="BV412" s="1" t="s">
        <v>3002</v>
      </c>
      <c r="BY412" s="1" t="s">
        <v>3000</v>
      </c>
      <c r="CB412" s="1" t="s">
        <v>4724</v>
      </c>
      <c r="CD412" s="1" t="s">
        <v>3265</v>
      </c>
      <c r="CO412" s="1" t="s">
        <v>3070</v>
      </c>
      <c r="CP412" s="1" t="s">
        <v>4760</v>
      </c>
    </row>
    <row r="413" spans="1:104" x14ac:dyDescent="0.2">
      <c r="A413" s="1">
        <f t="shared" si="30"/>
        <v>1048046.03</v>
      </c>
      <c r="C413" s="1" t="str">
        <f t="shared" si="31"/>
        <v>UE</v>
      </c>
      <c r="D413" s="2" t="str">
        <f t="shared" si="32"/>
        <v>UE</v>
      </c>
      <c r="F413" s="1" t="str">
        <f>IF(_xlfn.SINGLE('~10 Other Crossings'!TypeCL)="WC","",_xlfn.CONCAT(UPPER(_xlfn.SINGLE(Description)),IF(ISBLANK(_xlfn.SINGLE(CrossingIdentifierDescription)),""," ["&amp;_xlfn.SINGLE(CrossingIdentifierDescription)&amp;"]")," (",_xlfn.SINGLE(PXID),")"))</f>
        <v>PRIVATE BURIED POWER CABLE [BURIED POWER CABLE] (U5931.0)</v>
      </c>
      <c r="G4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3" s="1" t="s">
        <v>4759</v>
      </c>
      <c r="N413" s="1">
        <v>1048046.03</v>
      </c>
      <c r="O413" s="1" t="s">
        <v>3028</v>
      </c>
      <c r="P413" s="1" t="s">
        <v>4758</v>
      </c>
      <c r="Q413" s="1" t="s">
        <v>4757</v>
      </c>
      <c r="R413" s="1" t="s">
        <v>3024</v>
      </c>
      <c r="S413" s="1" t="s">
        <v>3024</v>
      </c>
      <c r="T413" s="1" t="s">
        <v>3098</v>
      </c>
      <c r="U413" s="1" t="s">
        <v>3064</v>
      </c>
      <c r="V413" s="1" t="s">
        <v>4756</v>
      </c>
      <c r="W413" s="1" t="s">
        <v>3181</v>
      </c>
      <c r="Y413" s="1">
        <v>43977.908171296294</v>
      </c>
      <c r="Z413" s="1">
        <v>44645</v>
      </c>
      <c r="AA413" s="1">
        <v>401768</v>
      </c>
      <c r="AB413" s="1">
        <v>44649.946793981479</v>
      </c>
      <c r="AC413" s="1" t="s">
        <v>4755</v>
      </c>
      <c r="AD413" s="1" t="s">
        <v>3061</v>
      </c>
      <c r="AE413" s="1">
        <v>5931</v>
      </c>
      <c r="AF413" s="1">
        <v>0</v>
      </c>
      <c r="AG413" s="1" t="s">
        <v>3064</v>
      </c>
      <c r="AI413" s="1" t="s">
        <v>3092</v>
      </c>
      <c r="AK413" s="1" t="s">
        <v>3015</v>
      </c>
      <c r="AL413" s="1" t="s">
        <v>3014</v>
      </c>
      <c r="AM413" s="1" t="s">
        <v>3059</v>
      </c>
      <c r="AT413" s="1" t="s">
        <v>3011</v>
      </c>
      <c r="AY413" s="1" t="s">
        <v>3088</v>
      </c>
      <c r="AZ413" s="1" t="s">
        <v>4282</v>
      </c>
      <c r="BA413" s="1">
        <v>608143.48800000001</v>
      </c>
      <c r="BB413" s="1">
        <v>5469097.068</v>
      </c>
      <c r="BC413" s="1">
        <v>10</v>
      </c>
      <c r="BN413" s="1" t="s">
        <v>3009</v>
      </c>
      <c r="BO413" s="1" t="s">
        <v>3583</v>
      </c>
      <c r="BP413" s="1" t="s">
        <v>1986</v>
      </c>
      <c r="BQ413" s="1" t="s">
        <v>4589</v>
      </c>
      <c r="BR413" s="1" t="s">
        <v>1621</v>
      </c>
      <c r="BS413" s="1" t="s">
        <v>4713</v>
      </c>
      <c r="BT413" s="1" t="s">
        <v>4712</v>
      </c>
      <c r="BV413" s="1" t="s">
        <v>3002</v>
      </c>
      <c r="BY413" s="1" t="s">
        <v>3000</v>
      </c>
      <c r="CB413" s="1" t="s">
        <v>4724</v>
      </c>
      <c r="CD413" s="1" t="s">
        <v>3265</v>
      </c>
      <c r="CO413" s="1" t="s">
        <v>3070</v>
      </c>
      <c r="CP413" s="1" t="s">
        <v>4754</v>
      </c>
      <c r="CZ413" s="1" t="s">
        <v>4543</v>
      </c>
    </row>
    <row r="414" spans="1:104" x14ac:dyDescent="0.2">
      <c r="A414" s="1">
        <f t="shared" si="30"/>
        <v>1048050.23</v>
      </c>
      <c r="C414" s="1" t="str">
        <f t="shared" si="31"/>
        <v>OE</v>
      </c>
      <c r="D414" s="2" t="str">
        <f t="shared" si="32"/>
        <v>OE</v>
      </c>
      <c r="F414" s="1" t="str">
        <f>IF(_xlfn.SINGLE('~10 Other Crossings'!TypeCL)="WC","",_xlfn.CONCAT(UPPER(_xlfn.SINGLE(Description)),IF(ISBLANK(_xlfn.SINGLE(CrossingIdentifierDescription)),""," ["&amp;_xlfn.SINGLE(CrossingIdentifierDescription)&amp;"]")," (",_xlfn.SINGLE(PXID),")"))</f>
        <v>BC HYDRO O/H DISTRIBUTION [DISTRIBUTION] (U4403.0)</v>
      </c>
      <c r="G4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01-13283-M002-XH0330601 - Goalposts Required</v>
      </c>
      <c r="M414" s="1" t="s">
        <v>4753</v>
      </c>
      <c r="N414" s="1">
        <v>1048050.23</v>
      </c>
      <c r="O414" s="1" t="s">
        <v>3028</v>
      </c>
      <c r="P414" s="1" t="s">
        <v>4752</v>
      </c>
      <c r="Q414" s="1" t="s">
        <v>4751</v>
      </c>
      <c r="R414" s="1" t="s">
        <v>3025</v>
      </c>
      <c r="S414" s="1" t="s">
        <v>3024</v>
      </c>
      <c r="T414" s="1" t="s">
        <v>3098</v>
      </c>
      <c r="U414" s="1" t="s">
        <v>3097</v>
      </c>
      <c r="V414" s="1" t="s">
        <v>3096</v>
      </c>
      <c r="W414" s="1" t="s">
        <v>3095</v>
      </c>
      <c r="Y414" s="1">
        <v>42333.896273148152</v>
      </c>
      <c r="Z414" s="1">
        <v>44645</v>
      </c>
      <c r="AA414" s="1">
        <v>401768</v>
      </c>
      <c r="AB414" s="1">
        <v>44649.946793981479</v>
      </c>
      <c r="AC414" s="1" t="s">
        <v>4750</v>
      </c>
      <c r="AD414" s="1" t="s">
        <v>3061</v>
      </c>
      <c r="AE414" s="1">
        <v>4403</v>
      </c>
      <c r="AF414" s="1">
        <v>0</v>
      </c>
      <c r="AG414" s="1" t="s">
        <v>3093</v>
      </c>
      <c r="AH414" s="1" t="s">
        <v>3091</v>
      </c>
      <c r="AI414" s="1" t="s">
        <v>3092</v>
      </c>
      <c r="AJ414" s="1" t="s">
        <v>3091</v>
      </c>
      <c r="AK414" s="1" t="s">
        <v>3015</v>
      </c>
      <c r="AL414" s="1" t="s">
        <v>3014</v>
      </c>
      <c r="AM414" s="1" t="s">
        <v>3090</v>
      </c>
      <c r="AS414" s="1" t="s">
        <v>3011</v>
      </c>
      <c r="AT414" s="1" t="s">
        <v>1022</v>
      </c>
      <c r="AX414" s="1" t="s">
        <v>4749</v>
      </c>
      <c r="AY414" s="1" t="s">
        <v>3088</v>
      </c>
      <c r="AZ414" s="1" t="s">
        <v>4282</v>
      </c>
      <c r="BA414" s="1">
        <v>608139.32093367004</v>
      </c>
      <c r="BB414" s="1">
        <v>5469096.51497503</v>
      </c>
      <c r="BC414" s="1">
        <v>10</v>
      </c>
      <c r="BG414" s="1">
        <v>42657</v>
      </c>
      <c r="BN414" s="1" t="s">
        <v>3009</v>
      </c>
      <c r="BO414" s="1" t="s">
        <v>3583</v>
      </c>
      <c r="BP414" s="1" t="s">
        <v>1986</v>
      </c>
      <c r="BQ414" s="1" t="s">
        <v>4589</v>
      </c>
      <c r="BR414" s="1" t="s">
        <v>1621</v>
      </c>
      <c r="BS414" s="1" t="s">
        <v>4713</v>
      </c>
      <c r="BT414" s="1" t="s">
        <v>4712</v>
      </c>
      <c r="BV414" s="1" t="s">
        <v>3002</v>
      </c>
      <c r="BY414" s="1" t="s">
        <v>3000</v>
      </c>
      <c r="CB414" s="1" t="s">
        <v>4724</v>
      </c>
      <c r="CD414" s="1" t="s">
        <v>3265</v>
      </c>
      <c r="CO414" s="1" t="s">
        <v>2996</v>
      </c>
      <c r="CP414" s="1" t="s">
        <v>4748</v>
      </c>
      <c r="CW414" s="1" t="s">
        <v>4609</v>
      </c>
      <c r="CX414" s="1" t="s">
        <v>4742</v>
      </c>
      <c r="CY414" s="1" t="s">
        <v>4412</v>
      </c>
      <c r="CZ414" s="1" t="s">
        <v>4536</v>
      </c>
    </row>
    <row r="415" spans="1:104" x14ac:dyDescent="0.2">
      <c r="A415" s="1">
        <f t="shared" si="30"/>
        <v>1048050.23</v>
      </c>
      <c r="C415" s="1" t="str">
        <f t="shared" si="31"/>
        <v>OC</v>
      </c>
      <c r="D415" s="2" t="str">
        <f t="shared" si="32"/>
        <v>OC</v>
      </c>
      <c r="F415" s="1" t="str">
        <f>IF(_xlfn.SINGLE('~10 Other Crossings'!TypeCL)="WC","",_xlfn.CONCAT(UPPER(_xlfn.SINGLE(Description)),IF(ISBLANK(_xlfn.SINGLE(CrossingIdentifierDescription)),""," ["&amp;_xlfn.SINGLE(CrossingIdentifierDescription)&amp;"]")," (",_xlfn.SINGLE(PXID),")"))</f>
        <v>TELUS O/H COMMUNICATIONS CABLE [O/H COMMUNICATION CABLE] (U5337.0)</v>
      </c>
      <c r="G4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01-13283-M002-XH0330601 - Goalposts Required</v>
      </c>
      <c r="M415" s="1" t="s">
        <v>4747</v>
      </c>
      <c r="N415" s="1">
        <v>1048050.23</v>
      </c>
      <c r="O415" s="1" t="s">
        <v>3028</v>
      </c>
      <c r="P415" s="1" t="s">
        <v>4746</v>
      </c>
      <c r="Q415" s="1" t="s">
        <v>4745</v>
      </c>
      <c r="R415" s="1" t="s">
        <v>3025</v>
      </c>
      <c r="S415" s="1" t="s">
        <v>3024</v>
      </c>
      <c r="T415" s="1" t="s">
        <v>3098</v>
      </c>
      <c r="U415" s="1" t="s">
        <v>3109</v>
      </c>
      <c r="V415" s="1" t="s">
        <v>3108</v>
      </c>
      <c r="W415" s="1" t="s">
        <v>3107</v>
      </c>
      <c r="Y415" s="1">
        <v>43195.712858796294</v>
      </c>
      <c r="Z415" s="1">
        <v>44645</v>
      </c>
      <c r="AA415" s="1">
        <v>401768</v>
      </c>
      <c r="AB415" s="1">
        <v>44649.946793981479</v>
      </c>
      <c r="AC415" s="1" t="s">
        <v>4744</v>
      </c>
      <c r="AD415" s="1" t="s">
        <v>3061</v>
      </c>
      <c r="AE415" s="1">
        <v>5337</v>
      </c>
      <c r="AF415" s="1">
        <v>0</v>
      </c>
      <c r="AG415" s="1" t="s">
        <v>3109</v>
      </c>
      <c r="AH415" s="1" t="s">
        <v>3091</v>
      </c>
      <c r="AI415" s="1" t="s">
        <v>3092</v>
      </c>
      <c r="AJ415" s="1" t="s">
        <v>3091</v>
      </c>
      <c r="AK415" s="1" t="s">
        <v>3015</v>
      </c>
      <c r="AL415" s="1" t="s">
        <v>3014</v>
      </c>
      <c r="AM415" s="1" t="s">
        <v>3104</v>
      </c>
      <c r="AS415" s="1" t="s">
        <v>3011</v>
      </c>
      <c r="AT415" s="1" t="s">
        <v>1022</v>
      </c>
      <c r="AY415" s="1" t="s">
        <v>3088</v>
      </c>
      <c r="AZ415" s="1" t="s">
        <v>4282</v>
      </c>
      <c r="BA415" s="1">
        <v>608139.32093367004</v>
      </c>
      <c r="BB415" s="1">
        <v>5469096.51497503</v>
      </c>
      <c r="BC415" s="1">
        <v>10</v>
      </c>
      <c r="BN415" s="1" t="s">
        <v>3009</v>
      </c>
      <c r="BO415" s="1" t="s">
        <v>3583</v>
      </c>
      <c r="BP415" s="1" t="s">
        <v>1986</v>
      </c>
      <c r="BQ415" s="1" t="s">
        <v>4589</v>
      </c>
      <c r="BR415" s="1" t="s">
        <v>1621</v>
      </c>
      <c r="BS415" s="1" t="s">
        <v>4713</v>
      </c>
      <c r="BT415" s="1" t="s">
        <v>4712</v>
      </c>
      <c r="BV415" s="1" t="s">
        <v>3002</v>
      </c>
      <c r="BY415" s="1" t="s">
        <v>3000</v>
      </c>
      <c r="CB415" s="1" t="s">
        <v>4724</v>
      </c>
      <c r="CD415" s="1" t="s">
        <v>3265</v>
      </c>
      <c r="CO415" s="1" t="s">
        <v>2996</v>
      </c>
      <c r="CP415" s="1" t="s">
        <v>4743</v>
      </c>
      <c r="CX415" s="1" t="s">
        <v>4742</v>
      </c>
      <c r="CY415" s="1" t="s">
        <v>4412</v>
      </c>
      <c r="CZ415" s="1" t="s">
        <v>4529</v>
      </c>
    </row>
    <row r="416" spans="1:104" x14ac:dyDescent="0.2">
      <c r="A416" s="1">
        <f t="shared" si="30"/>
        <v>1048053.49</v>
      </c>
      <c r="C416" s="1" t="str">
        <f t="shared" si="31"/>
        <v>GD</v>
      </c>
      <c r="D416" s="2" t="str">
        <f t="shared" si="32"/>
        <v>GD</v>
      </c>
      <c r="F416" s="1" t="str">
        <f>IF(_xlfn.SINGLE('~10 Other Crossings'!TypeCL)="WC","",_xlfn.CONCAT(UPPER(_xlfn.SINGLE(Description)),IF(ISBLANK(_xlfn.SINGLE(CrossingIdentifierDescription)),""," ["&amp;_xlfn.SINGLE(CrossingIdentifierDescription)&amp;"]")," (",_xlfn.SINGLE(PXID),")"))</f>
        <v>FORTISBC U/G PIPE 42 GAS DIST (P5866.0)</v>
      </c>
      <c r="G4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6" s="1" t="s">
        <v>4741</v>
      </c>
      <c r="N416" s="1">
        <v>1048053.49</v>
      </c>
      <c r="O416" s="1" t="s">
        <v>3028</v>
      </c>
      <c r="P416" s="1" t="s">
        <v>4740</v>
      </c>
      <c r="Q416" s="1" t="s">
        <v>4739</v>
      </c>
      <c r="R416" s="1" t="s">
        <v>3024</v>
      </c>
      <c r="S416" s="1" t="s">
        <v>3024</v>
      </c>
      <c r="T416" s="1" t="s">
        <v>3098</v>
      </c>
      <c r="U416" s="1" t="s">
        <v>3022</v>
      </c>
      <c r="V416" s="1" t="s">
        <v>4526</v>
      </c>
      <c r="W416" s="1" t="s">
        <v>4525</v>
      </c>
      <c r="Y416" s="1">
        <v>44152.90357638889</v>
      </c>
      <c r="Z416" s="1">
        <v>44645</v>
      </c>
      <c r="AA416" s="1">
        <v>401768</v>
      </c>
      <c r="AB416" s="1">
        <v>44649.946793981479</v>
      </c>
      <c r="AC416" s="1" t="s">
        <v>4738</v>
      </c>
      <c r="AD416" s="1" t="s">
        <v>3018</v>
      </c>
      <c r="AE416" s="1">
        <v>5866</v>
      </c>
      <c r="AF416" s="1">
        <v>0</v>
      </c>
      <c r="AI416" s="1" t="s">
        <v>3092</v>
      </c>
      <c r="AK416" s="1" t="s">
        <v>3015</v>
      </c>
      <c r="AL416" s="1" t="s">
        <v>3014</v>
      </c>
      <c r="AM416" s="1" t="s">
        <v>4521</v>
      </c>
      <c r="AN416" s="1" t="s">
        <v>4737</v>
      </c>
      <c r="AT416" s="1" t="s">
        <v>3011</v>
      </c>
      <c r="AY416" s="1" t="s">
        <v>3088</v>
      </c>
      <c r="AZ416" s="1" t="s">
        <v>4282</v>
      </c>
      <c r="BA416" s="1">
        <v>608136.05599999998</v>
      </c>
      <c r="BB416" s="1">
        <v>5469096.3569999998</v>
      </c>
      <c r="BC416" s="1">
        <v>10</v>
      </c>
      <c r="BN416" s="1" t="s">
        <v>3009</v>
      </c>
      <c r="BO416" s="1" t="s">
        <v>3583</v>
      </c>
      <c r="BP416" s="1" t="s">
        <v>1986</v>
      </c>
      <c r="BQ416" s="1" t="s">
        <v>4589</v>
      </c>
      <c r="BR416" s="1" t="s">
        <v>1621</v>
      </c>
      <c r="BS416" s="1" t="s">
        <v>4713</v>
      </c>
      <c r="BT416" s="1" t="s">
        <v>4712</v>
      </c>
      <c r="BU416" s="1">
        <v>1.04</v>
      </c>
      <c r="BV416" s="1" t="s">
        <v>3002</v>
      </c>
      <c r="BY416" s="1" t="s">
        <v>3000</v>
      </c>
      <c r="CB416" s="1" t="s">
        <v>4724</v>
      </c>
      <c r="CD416" s="1" t="s">
        <v>3265</v>
      </c>
      <c r="CO416" s="1" t="s">
        <v>2996</v>
      </c>
      <c r="CP416" s="1" t="s">
        <v>4736</v>
      </c>
      <c r="CX416" s="1" t="s">
        <v>4735</v>
      </c>
      <c r="CZ416" s="1" t="s">
        <v>4515</v>
      </c>
    </row>
    <row r="417" spans="1:104" x14ac:dyDescent="0.2">
      <c r="A417" s="1">
        <f t="shared" si="30"/>
        <v>1048054.61</v>
      </c>
      <c r="C417" s="1" t="str">
        <f t="shared" si="31"/>
        <v>UE</v>
      </c>
      <c r="D417" s="2" t="str">
        <f t="shared" si="32"/>
        <v>UE</v>
      </c>
      <c r="F417" s="1" t="str">
        <f>IF(_xlfn.SINGLE('~10 Other Crossings'!TypeCL)="WC","",_xlfn.CONCAT(UPPER(_xlfn.SINGLE(Description)),IF(ISBLANK(_xlfn.SINGLE(CrossingIdentifierDescription)),""," ["&amp;_xlfn.SINGLE(CrossingIdentifierDescription)&amp;"]")," (",_xlfn.SINGLE(PXID),")"))</f>
        <v>TELUS U/G COMMUNICATIONS CABLE (U7545.0)</v>
      </c>
      <c r="G4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7" s="1" t="s">
        <v>4734</v>
      </c>
      <c r="N417" s="1">
        <v>1048054.61</v>
      </c>
      <c r="O417" s="1" t="s">
        <v>3028</v>
      </c>
      <c r="R417" s="1" t="s">
        <v>3024</v>
      </c>
      <c r="S417" s="1" t="s">
        <v>3024</v>
      </c>
      <c r="T417" s="1" t="s">
        <v>3098</v>
      </c>
      <c r="U417" s="1" t="s">
        <v>3188</v>
      </c>
      <c r="V417" s="1" t="s">
        <v>3825</v>
      </c>
      <c r="W417" s="1" t="s">
        <v>3107</v>
      </c>
      <c r="Y417" s="1">
        <v>44649.883067129631</v>
      </c>
      <c r="Z417" s="1">
        <v>44645</v>
      </c>
      <c r="AA417" s="1">
        <v>401768</v>
      </c>
      <c r="AB417" s="1">
        <v>44649.894305555557</v>
      </c>
      <c r="AC417" s="1" t="s">
        <v>4733</v>
      </c>
      <c r="AD417" s="1" t="s">
        <v>3061</v>
      </c>
      <c r="AE417" s="1">
        <v>7545</v>
      </c>
      <c r="AF417" s="1">
        <v>0</v>
      </c>
      <c r="AI417" s="1" t="s">
        <v>3092</v>
      </c>
      <c r="AK417" s="1" t="s">
        <v>3015</v>
      </c>
      <c r="AL417" s="1" t="s">
        <v>3014</v>
      </c>
      <c r="AM417" s="1" t="s">
        <v>3059</v>
      </c>
      <c r="AT417" s="1" t="s">
        <v>3011</v>
      </c>
      <c r="AY417" s="1" t="s">
        <v>3088</v>
      </c>
      <c r="AZ417" s="1" t="s">
        <v>4282</v>
      </c>
      <c r="BA417" s="1">
        <v>608135.03</v>
      </c>
      <c r="BB417" s="1">
        <v>5469095.3600000003</v>
      </c>
      <c r="BC417" s="1">
        <v>10</v>
      </c>
      <c r="BN417" s="1" t="s">
        <v>3009</v>
      </c>
      <c r="BO417" s="1" t="s">
        <v>3583</v>
      </c>
      <c r="BP417" s="1" t="s">
        <v>1986</v>
      </c>
      <c r="BQ417" s="1" t="s">
        <v>4589</v>
      </c>
      <c r="BR417" s="1" t="s">
        <v>1621</v>
      </c>
      <c r="BU417" s="1">
        <v>0.53</v>
      </c>
      <c r="BV417" s="1" t="s">
        <v>3002</v>
      </c>
      <c r="BY417" s="1" t="s">
        <v>3000</v>
      </c>
      <c r="CB417" s="1" t="s">
        <v>4724</v>
      </c>
      <c r="CD417" s="1" t="s">
        <v>3265</v>
      </c>
      <c r="CO417" s="1" t="s">
        <v>2996</v>
      </c>
      <c r="CP417" s="1" t="s">
        <v>4732</v>
      </c>
      <c r="CX417" s="1" t="s">
        <v>4731</v>
      </c>
      <c r="CZ417" s="1" t="s">
        <v>4502</v>
      </c>
    </row>
    <row r="418" spans="1:104" x14ac:dyDescent="0.2">
      <c r="A418" s="1">
        <f t="shared" si="30"/>
        <v>1048055.69</v>
      </c>
      <c r="C418" s="1" t="str">
        <f t="shared" si="31"/>
        <v>RD</v>
      </c>
      <c r="D418" s="2" t="str">
        <f t="shared" si="32"/>
        <v>RD</v>
      </c>
      <c r="F418" s="1" t="str">
        <f>IF(_xlfn.SINGLE('~10 Other Crossings'!TypeCL)="WC","",_xlfn.CONCAT(UPPER(_xlfn.SINGLE(Description)),IF(ISBLANK(_xlfn.SINGLE(CrossingIdentifierDescription)),""," ["&amp;_xlfn.SINGLE(CrossingIdentifierDescription)&amp;"]")," (",_xlfn.SINGLE(PXID),")"))</f>
        <v>FLOODS RD (T4117.1)</v>
      </c>
      <c r="G4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01-13283-M002-XH0330601</v>
      </c>
      <c r="M418" s="1" t="s">
        <v>4730</v>
      </c>
      <c r="N418" s="1">
        <v>1048055.69</v>
      </c>
      <c r="O418" s="1" t="s">
        <v>3028</v>
      </c>
      <c r="P418" s="1" t="s">
        <v>4729</v>
      </c>
      <c r="Q418" s="1" t="s">
        <v>4728</v>
      </c>
      <c r="R418" s="1" t="s">
        <v>3025</v>
      </c>
      <c r="S418" s="1" t="s">
        <v>3024</v>
      </c>
      <c r="T418" s="1" t="s">
        <v>3098</v>
      </c>
      <c r="U418" s="1" t="s">
        <v>3045</v>
      </c>
      <c r="V418" s="1" t="s">
        <v>4727</v>
      </c>
      <c r="W418" s="1" t="s">
        <v>4511</v>
      </c>
      <c r="Y418" s="1">
        <v>42165.883981481478</v>
      </c>
      <c r="Z418" s="1">
        <v>44645</v>
      </c>
      <c r="AA418" s="1">
        <v>401768</v>
      </c>
      <c r="AB418" s="1">
        <v>44649.946793981479</v>
      </c>
      <c r="AC418" s="1" t="s">
        <v>4726</v>
      </c>
      <c r="AD418" s="1" t="s">
        <v>3046</v>
      </c>
      <c r="AE418" s="1">
        <v>4117</v>
      </c>
      <c r="AF418" s="1">
        <v>1</v>
      </c>
      <c r="AH418" s="1" t="s">
        <v>3091</v>
      </c>
      <c r="AI418" s="1" t="s">
        <v>3092</v>
      </c>
      <c r="AJ418" s="1" t="s">
        <v>3091</v>
      </c>
      <c r="AK418" s="1" t="s">
        <v>3044</v>
      </c>
      <c r="AL418" s="1" t="s">
        <v>3014</v>
      </c>
      <c r="AM418" s="1" t="s">
        <v>737</v>
      </c>
      <c r="AX418" s="1" t="s">
        <v>4725</v>
      </c>
      <c r="AY418" s="1" t="s">
        <v>3088</v>
      </c>
      <c r="AZ418" s="1" t="s">
        <v>4282</v>
      </c>
      <c r="BA418" s="1">
        <v>608133.87283661996</v>
      </c>
      <c r="BB418" s="1">
        <v>5469096.0896407198</v>
      </c>
      <c r="BC418" s="1">
        <v>10</v>
      </c>
      <c r="BD418" s="1" t="s">
        <v>3087</v>
      </c>
      <c r="BE418" s="1">
        <v>1050.45</v>
      </c>
      <c r="BG418" s="1">
        <v>42265</v>
      </c>
      <c r="BN418" s="1" t="s">
        <v>3009</v>
      </c>
      <c r="BO418" s="1" t="s">
        <v>3583</v>
      </c>
      <c r="BP418" s="1" t="s">
        <v>1986</v>
      </c>
      <c r="BQ418" s="1" t="s">
        <v>4589</v>
      </c>
      <c r="BR418" s="1" t="s">
        <v>1621</v>
      </c>
      <c r="BV418" s="1" t="s">
        <v>3002</v>
      </c>
      <c r="BY418" s="1" t="s">
        <v>3000</v>
      </c>
      <c r="CB418" s="1" t="s">
        <v>4724</v>
      </c>
      <c r="CD418" s="1" t="s">
        <v>3265</v>
      </c>
      <c r="CO418" s="1" t="s">
        <v>2996</v>
      </c>
      <c r="CP418" s="1" t="s">
        <v>4723</v>
      </c>
      <c r="CW418" s="1" t="s">
        <v>4722</v>
      </c>
      <c r="CX418" s="1" t="s">
        <v>4721</v>
      </c>
      <c r="CY418" s="1" t="s">
        <v>4412</v>
      </c>
      <c r="CZ418" s="1" t="s">
        <v>4720</v>
      </c>
    </row>
    <row r="419" spans="1:104" x14ac:dyDescent="0.2">
      <c r="A419" s="1">
        <f t="shared" si="30"/>
        <v>1048143.84</v>
      </c>
      <c r="C419" s="1" t="str">
        <f t="shared" si="31"/>
        <v>WD</v>
      </c>
      <c r="D419" s="2" t="str">
        <f t="shared" si="32"/>
        <v>WD</v>
      </c>
      <c r="F419" s="1" t="str">
        <f>IF(_xlfn.SINGLE('~10 Other Crossings'!TypeCL)="WC","",_xlfn.CONCAT(UPPER(_xlfn.SINGLE(Description)),IF(ISBLANK(_xlfn.SINGLE(CrossingIdentifierDescription)),""," ["&amp;_xlfn.SINGLE(CrossingIdentifierDescription)&amp;"]")," (",_xlfn.SINGLE(PXID),")"))</f>
        <v>PRIVATE BURIED WATER PIPE [BURIED PIPE] (P7302.0)</v>
      </c>
      <c r="G4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19" s="1" t="s">
        <v>4719</v>
      </c>
      <c r="N419" s="1">
        <v>1048143.84</v>
      </c>
      <c r="O419" s="1" t="s">
        <v>3028</v>
      </c>
      <c r="R419" s="1" t="s">
        <v>3024</v>
      </c>
      <c r="S419" s="1" t="s">
        <v>3024</v>
      </c>
      <c r="T419" s="1" t="s">
        <v>3098</v>
      </c>
      <c r="U419" s="1" t="s">
        <v>3022</v>
      </c>
      <c r="V419" s="1" t="s">
        <v>3182</v>
      </c>
      <c r="W419" s="1" t="s">
        <v>3181</v>
      </c>
      <c r="Y419" s="1">
        <v>44589.742928240739</v>
      </c>
      <c r="Z419" s="1">
        <v>44645</v>
      </c>
      <c r="AA419" s="1">
        <v>401768</v>
      </c>
      <c r="AB419" s="1">
        <v>44655.881388888891</v>
      </c>
      <c r="AC419" s="1" t="s">
        <v>4718</v>
      </c>
      <c r="AD419" s="1" t="s">
        <v>3018</v>
      </c>
      <c r="AE419" s="1">
        <v>7302</v>
      </c>
      <c r="AF419" s="1">
        <v>0</v>
      </c>
      <c r="AG419" s="1" t="s">
        <v>3022</v>
      </c>
      <c r="AH419" s="1" t="s">
        <v>3091</v>
      </c>
      <c r="AI419" s="1" t="s">
        <v>3016</v>
      </c>
      <c r="AK419" s="1" t="s">
        <v>3015</v>
      </c>
      <c r="AL419" s="1" t="s">
        <v>3014</v>
      </c>
      <c r="AM419" s="1" t="s">
        <v>3179</v>
      </c>
      <c r="AS419" s="1" t="s">
        <v>3011</v>
      </c>
      <c r="AT419" s="1" t="s">
        <v>3011</v>
      </c>
      <c r="AY419" s="1" t="s">
        <v>3000</v>
      </c>
      <c r="AZ419" s="1" t="s">
        <v>4282</v>
      </c>
      <c r="BA419" s="1">
        <v>608046.11468054994</v>
      </c>
      <c r="BB419" s="1">
        <v>5469087.8325924203</v>
      </c>
      <c r="BC419" s="1">
        <v>10</v>
      </c>
      <c r="BN419" s="1" t="s">
        <v>3009</v>
      </c>
      <c r="BO419" s="1" t="s">
        <v>3583</v>
      </c>
      <c r="BP419" s="1" t="s">
        <v>1986</v>
      </c>
      <c r="BQ419" s="1" t="s">
        <v>4589</v>
      </c>
      <c r="BR419" s="1" t="s">
        <v>1621</v>
      </c>
      <c r="BS419" s="1" t="s">
        <v>4713</v>
      </c>
      <c r="BT419" s="1" t="s">
        <v>4712</v>
      </c>
      <c r="BV419" s="1" t="s">
        <v>3002</v>
      </c>
      <c r="BW419" s="1" t="s">
        <v>1505</v>
      </c>
      <c r="BX419" s="1" t="s">
        <v>3001</v>
      </c>
      <c r="BY419" s="1" t="s">
        <v>3000</v>
      </c>
      <c r="CB419" s="1" t="s">
        <v>2999</v>
      </c>
      <c r="CC419" s="1" t="s">
        <v>2998</v>
      </c>
      <c r="CD419" s="1" t="s">
        <v>2997</v>
      </c>
      <c r="CO419" s="1" t="s">
        <v>3070</v>
      </c>
      <c r="CP419" s="1" t="s">
        <v>4717</v>
      </c>
      <c r="CZ419" s="1" t="s">
        <v>4716</v>
      </c>
    </row>
    <row r="420" spans="1:104" x14ac:dyDescent="0.2">
      <c r="A420" s="1">
        <f t="shared" si="30"/>
        <v>1048143.91</v>
      </c>
      <c r="C420" s="1" t="str">
        <f t="shared" si="31"/>
        <v>WD</v>
      </c>
      <c r="D420" s="2" t="str">
        <f t="shared" si="32"/>
        <v>WD</v>
      </c>
      <c r="F420" s="1" t="str">
        <f>IF(_xlfn.SINGLE('~10 Other Crossings'!TypeCL)="WC","",_xlfn.CONCAT(UPPER(_xlfn.SINGLE(Description)),IF(ISBLANK(_xlfn.SINGLE(CrossingIdentifierDescription)),""," ["&amp;_xlfn.SINGLE(CrossingIdentifierDescription)&amp;"]")," (",_xlfn.SINGLE(PXID),")"))</f>
        <v>PRIVATE BURIED WATER PIPE [BURIED PIPE] (P7303.0)</v>
      </c>
      <c r="G4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0" s="1" t="s">
        <v>4715</v>
      </c>
      <c r="N420" s="1">
        <v>1048143.91</v>
      </c>
      <c r="O420" s="1" t="s">
        <v>3028</v>
      </c>
      <c r="R420" s="1" t="s">
        <v>3024</v>
      </c>
      <c r="S420" s="1" t="s">
        <v>3024</v>
      </c>
      <c r="T420" s="1" t="s">
        <v>3098</v>
      </c>
      <c r="U420" s="1" t="s">
        <v>3022</v>
      </c>
      <c r="V420" s="1" t="s">
        <v>3182</v>
      </c>
      <c r="W420" s="1" t="s">
        <v>3181</v>
      </c>
      <c r="Y420" s="1">
        <v>44589.743275462963</v>
      </c>
      <c r="Z420" s="1">
        <v>44645</v>
      </c>
      <c r="AA420" s="1">
        <v>401768</v>
      </c>
      <c r="AB420" s="1">
        <v>44655.881388888891</v>
      </c>
      <c r="AC420" s="1" t="s">
        <v>4714</v>
      </c>
      <c r="AD420" s="1" t="s">
        <v>3018</v>
      </c>
      <c r="AE420" s="1">
        <v>7303</v>
      </c>
      <c r="AF420" s="1">
        <v>0</v>
      </c>
      <c r="AG420" s="1" t="s">
        <v>3022</v>
      </c>
      <c r="AH420" s="1" t="s">
        <v>3091</v>
      </c>
      <c r="AI420" s="1" t="s">
        <v>3016</v>
      </c>
      <c r="AK420" s="1" t="s">
        <v>3015</v>
      </c>
      <c r="AL420" s="1" t="s">
        <v>3014</v>
      </c>
      <c r="AM420" s="1" t="s">
        <v>3179</v>
      </c>
      <c r="AS420" s="1" t="s">
        <v>3011</v>
      </c>
      <c r="AT420" s="1" t="s">
        <v>3011</v>
      </c>
      <c r="AY420" s="1" t="s">
        <v>3000</v>
      </c>
      <c r="AZ420" s="1" t="s">
        <v>4282</v>
      </c>
      <c r="BA420" s="1">
        <v>608046.04400193004</v>
      </c>
      <c r="BB420" s="1">
        <v>5469087.8219686104</v>
      </c>
      <c r="BC420" s="1">
        <v>10</v>
      </c>
      <c r="BN420" s="1" t="s">
        <v>3009</v>
      </c>
      <c r="BO420" s="1" t="s">
        <v>3583</v>
      </c>
      <c r="BP420" s="1" t="s">
        <v>1986</v>
      </c>
      <c r="BQ420" s="1" t="s">
        <v>4589</v>
      </c>
      <c r="BR420" s="1" t="s">
        <v>1621</v>
      </c>
      <c r="BS420" s="1" t="s">
        <v>4713</v>
      </c>
      <c r="BT420" s="1" t="s">
        <v>4712</v>
      </c>
      <c r="BV420" s="1" t="s">
        <v>3002</v>
      </c>
      <c r="BW420" s="1" t="s">
        <v>1505</v>
      </c>
      <c r="BX420" s="1" t="s">
        <v>3001</v>
      </c>
      <c r="BY420" s="1" t="s">
        <v>3000</v>
      </c>
      <c r="CB420" s="1" t="s">
        <v>2999</v>
      </c>
      <c r="CC420" s="1" t="s">
        <v>2998</v>
      </c>
      <c r="CD420" s="1" t="s">
        <v>2997</v>
      </c>
      <c r="CO420" s="1" t="s">
        <v>3070</v>
      </c>
      <c r="CP420" s="1" t="s">
        <v>4711</v>
      </c>
      <c r="CZ420" s="1" t="s">
        <v>4710</v>
      </c>
    </row>
    <row r="421" spans="1:104" x14ac:dyDescent="0.2">
      <c r="A421" s="1">
        <f t="shared" si="30"/>
        <v>1048220.24</v>
      </c>
      <c r="C421" s="1" t="str">
        <f t="shared" si="31"/>
        <v>UC</v>
      </c>
      <c r="D421" s="2" t="str">
        <f t="shared" si="32"/>
        <v>UC</v>
      </c>
      <c r="F421" s="1" t="str">
        <f>IF(_xlfn.SINGLE('~10 Other Crossings'!TypeCL)="WC","",_xlfn.CONCAT(UPPER(_xlfn.SINGLE(Description)),IF(ISBLANK(_xlfn.SINGLE(CrossingIdentifierDescription)),""," ["&amp;_xlfn.SINGLE(CrossingIdentifierDescription)&amp;"]")," (",_xlfn.SINGLE(PXID),")"))</f>
        <v>PRIVATE ABOVE GROUND COMMUNICATIONS CABLE (U7159.0)</v>
      </c>
      <c r="G4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1" s="1" t="s">
        <v>4709</v>
      </c>
      <c r="N421" s="1">
        <v>1048220.24</v>
      </c>
      <c r="O421" s="1" t="s">
        <v>3028</v>
      </c>
      <c r="P421" s="1" t="s">
        <v>4708</v>
      </c>
      <c r="Q421" s="1" t="s">
        <v>4009</v>
      </c>
      <c r="R421" s="1" t="s">
        <v>3024</v>
      </c>
      <c r="S421" s="1" t="s">
        <v>3024</v>
      </c>
      <c r="T421" s="1" t="s">
        <v>3098</v>
      </c>
      <c r="U421" s="1" t="s">
        <v>4707</v>
      </c>
      <c r="V421" s="1" t="s">
        <v>4706</v>
      </c>
      <c r="W421" s="1" t="s">
        <v>3181</v>
      </c>
      <c r="Y421" s="1">
        <v>44167.939166666663</v>
      </c>
      <c r="Z421" s="1">
        <v>44645</v>
      </c>
      <c r="AA421" s="1">
        <v>401768</v>
      </c>
      <c r="AB421" s="1">
        <v>44648.866087962961</v>
      </c>
      <c r="AC421" s="1" t="s">
        <v>4705</v>
      </c>
      <c r="AD421" s="1" t="s">
        <v>3061</v>
      </c>
      <c r="AE421" s="1">
        <v>7159</v>
      </c>
      <c r="AF421" s="1">
        <v>0</v>
      </c>
      <c r="AI421" s="1" t="s">
        <v>3016</v>
      </c>
      <c r="AK421" s="1" t="s">
        <v>3015</v>
      </c>
      <c r="AL421" s="1" t="s">
        <v>3014</v>
      </c>
      <c r="AM421" s="1" t="s">
        <v>3823</v>
      </c>
      <c r="AS421" s="1" t="s">
        <v>3011</v>
      </c>
      <c r="AT421" s="1" t="s">
        <v>1022</v>
      </c>
      <c r="AY421" s="1" t="s">
        <v>3000</v>
      </c>
      <c r="AZ421" s="1" t="s">
        <v>4282</v>
      </c>
      <c r="BA421" s="1">
        <v>607970.05900000001</v>
      </c>
      <c r="BB421" s="1">
        <v>5469080.5140000004</v>
      </c>
      <c r="BC421" s="1">
        <v>10</v>
      </c>
      <c r="BN421" s="1" t="s">
        <v>3009</v>
      </c>
      <c r="BO421" s="1" t="s">
        <v>3583</v>
      </c>
      <c r="BP421" s="1" t="s">
        <v>1986</v>
      </c>
      <c r="BQ421" s="1" t="s">
        <v>4589</v>
      </c>
      <c r="BR421" s="1" t="s">
        <v>1621</v>
      </c>
      <c r="BS421" s="1" t="s">
        <v>4618</v>
      </c>
      <c r="BT421" s="1" t="s">
        <v>4617</v>
      </c>
      <c r="BV421" s="1" t="s">
        <v>3002</v>
      </c>
      <c r="BW421" s="1" t="s">
        <v>1973</v>
      </c>
      <c r="BX421" s="1" t="s">
        <v>3058</v>
      </c>
      <c r="BY421" s="1" t="s">
        <v>3000</v>
      </c>
      <c r="CB421" s="1" t="s">
        <v>3057</v>
      </c>
      <c r="CC421" s="1" t="s">
        <v>3056</v>
      </c>
      <c r="CD421" s="1" t="s">
        <v>3055</v>
      </c>
      <c r="CO421" s="1" t="s">
        <v>3070</v>
      </c>
      <c r="CP421" s="1" t="s">
        <v>4704</v>
      </c>
      <c r="CX421" s="1" t="s">
        <v>4703</v>
      </c>
      <c r="CZ421" s="1" t="s">
        <v>4470</v>
      </c>
    </row>
    <row r="422" spans="1:104" x14ac:dyDescent="0.2">
      <c r="A422" s="1">
        <f t="shared" si="30"/>
        <v>1048220.69</v>
      </c>
      <c r="C422" s="1" t="str">
        <f t="shared" si="31"/>
        <v>WD</v>
      </c>
      <c r="D422" s="2" t="str">
        <f t="shared" si="32"/>
        <v>WD</v>
      </c>
      <c r="F422" s="1" t="str">
        <f>IF(_xlfn.SINGLE('~10 Other Crossings'!TypeCL)="WC","",_xlfn.CONCAT(UPPER(_xlfn.SINGLE(Description)),IF(ISBLANK(_xlfn.SINGLE(CrossingIdentifierDescription)),""," ["&amp;_xlfn.SINGLE(CrossingIdentifierDescription)&amp;"]")," (",_xlfn.SINGLE(PXID),")"))</f>
        <v>PRIVATE BURIED WATER PIPE (P7462.0)</v>
      </c>
      <c r="G4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2" s="1" t="s">
        <v>4702</v>
      </c>
      <c r="N422" s="1">
        <v>1048220.69</v>
      </c>
      <c r="O422" s="1" t="s">
        <v>3028</v>
      </c>
      <c r="R422" s="1" t="s">
        <v>3024</v>
      </c>
      <c r="S422" s="1" t="s">
        <v>3024</v>
      </c>
      <c r="T422" s="1" t="s">
        <v>3098</v>
      </c>
      <c r="U422" s="1" t="s">
        <v>3022</v>
      </c>
      <c r="V422" s="1" t="s">
        <v>3182</v>
      </c>
      <c r="W422" s="1" t="s">
        <v>3181</v>
      </c>
      <c r="Y422" s="1">
        <v>44608.784594907411</v>
      </c>
      <c r="Z422" s="1">
        <v>44645</v>
      </c>
      <c r="AA422" s="1">
        <v>401768</v>
      </c>
      <c r="AB422" s="1">
        <v>44655.881388888891</v>
      </c>
      <c r="AC422" s="1" t="s">
        <v>4701</v>
      </c>
      <c r="AD422" s="1" t="s">
        <v>3018</v>
      </c>
      <c r="AE422" s="1">
        <v>7462</v>
      </c>
      <c r="AF422" s="1">
        <v>0</v>
      </c>
      <c r="AI422" s="1" t="s">
        <v>3016</v>
      </c>
      <c r="AK422" s="1" t="s">
        <v>3015</v>
      </c>
      <c r="AL422" s="1" t="s">
        <v>3014</v>
      </c>
      <c r="AM422" s="1" t="s">
        <v>3179</v>
      </c>
      <c r="AN422" s="1" t="s">
        <v>4700</v>
      </c>
      <c r="AT422" s="1" t="s">
        <v>3011</v>
      </c>
      <c r="AY422" s="1" t="s">
        <v>3000</v>
      </c>
      <c r="AZ422" s="1" t="s">
        <v>4282</v>
      </c>
      <c r="BA422" s="1">
        <v>607969.61548083997</v>
      </c>
      <c r="BB422" s="1">
        <v>5469080.4431513501</v>
      </c>
      <c r="BC422" s="1">
        <v>10</v>
      </c>
      <c r="BN422" s="1" t="s">
        <v>3009</v>
      </c>
      <c r="BO422" s="1" t="s">
        <v>3583</v>
      </c>
      <c r="BP422" s="1" t="s">
        <v>1986</v>
      </c>
      <c r="BQ422" s="1" t="s">
        <v>4589</v>
      </c>
      <c r="BR422" s="1" t="s">
        <v>1621</v>
      </c>
      <c r="BS422" s="1" t="s">
        <v>4618</v>
      </c>
      <c r="BT422" s="1" t="s">
        <v>4617</v>
      </c>
      <c r="BU422" s="1">
        <v>6.5000000000000002E-2</v>
      </c>
      <c r="BV422" s="1" t="s">
        <v>3002</v>
      </c>
      <c r="BW422" s="1" t="s">
        <v>1505</v>
      </c>
      <c r="BX422" s="1" t="s">
        <v>3001</v>
      </c>
      <c r="BY422" s="1" t="s">
        <v>3000</v>
      </c>
      <c r="CB422" s="1" t="s">
        <v>2999</v>
      </c>
      <c r="CC422" s="1" t="s">
        <v>2998</v>
      </c>
      <c r="CD422" s="1" t="s">
        <v>2997</v>
      </c>
      <c r="CO422" s="1" t="s">
        <v>3070</v>
      </c>
      <c r="CP422" s="1" t="s">
        <v>4699</v>
      </c>
      <c r="CZ422" s="1" t="s">
        <v>4698</v>
      </c>
    </row>
    <row r="423" spans="1:104" x14ac:dyDescent="0.2">
      <c r="A423" s="1">
        <f t="shared" si="30"/>
        <v>1048222.2</v>
      </c>
      <c r="C423" s="1" t="str">
        <f t="shared" si="31"/>
        <v>GD</v>
      </c>
      <c r="D423" s="2" t="str">
        <f t="shared" si="32"/>
        <v>GD</v>
      </c>
      <c r="F423" s="1" t="str">
        <f>IF(_xlfn.SINGLE('~10 Other Crossings'!TypeCL)="WC","",_xlfn.CONCAT(UPPER(_xlfn.SINGLE(Description)),IF(ISBLANK(_xlfn.SINGLE(CrossingIdentifierDescription)),""," ["&amp;_xlfn.SINGLE(CrossingIdentifierDescription)&amp;"]")," (",_xlfn.SINGLE(PXID),")"))</f>
        <v>FORTISBC U/G PIPE 26 GAS DIST [GAS DISTRIBUTION] (P3600.1)</v>
      </c>
      <c r="G4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3" s="1" t="s">
        <v>4697</v>
      </c>
      <c r="N423" s="1">
        <v>1048222.2</v>
      </c>
      <c r="O423" s="1" t="s">
        <v>3028</v>
      </c>
      <c r="P423" s="1" t="s">
        <v>4696</v>
      </c>
      <c r="Q423" s="1" t="s">
        <v>4695</v>
      </c>
      <c r="R423" s="1" t="s">
        <v>3025</v>
      </c>
      <c r="S423" s="1" t="s">
        <v>3024</v>
      </c>
      <c r="T423" s="1" t="s">
        <v>3098</v>
      </c>
      <c r="U423" s="1" t="s">
        <v>3022</v>
      </c>
      <c r="V423" s="1" t="s">
        <v>4694</v>
      </c>
      <c r="W423" s="1" t="s">
        <v>4525</v>
      </c>
      <c r="X423" s="1" t="s">
        <v>4524</v>
      </c>
      <c r="Y423" s="1">
        <v>44546.823368055557</v>
      </c>
      <c r="Z423" s="1">
        <v>44645</v>
      </c>
      <c r="AA423" s="1">
        <v>401768</v>
      </c>
      <c r="AB423" s="1">
        <v>44655.881249999999</v>
      </c>
      <c r="AC423" s="1" t="s">
        <v>4693</v>
      </c>
      <c r="AD423" s="1" t="s">
        <v>3018</v>
      </c>
      <c r="AE423" s="1">
        <v>3600</v>
      </c>
      <c r="AF423" s="1">
        <v>1</v>
      </c>
      <c r="AG423" s="1" t="s">
        <v>4522</v>
      </c>
      <c r="AI423" s="1" t="s">
        <v>3016</v>
      </c>
      <c r="AJ423" s="1" t="s">
        <v>3091</v>
      </c>
      <c r="AK423" s="1" t="s">
        <v>3015</v>
      </c>
      <c r="AL423" s="1" t="s">
        <v>3014</v>
      </c>
      <c r="AM423" s="1" t="s">
        <v>4521</v>
      </c>
      <c r="AN423" s="1" t="s">
        <v>3012</v>
      </c>
      <c r="AQ423" s="1" t="s">
        <v>4520</v>
      </c>
      <c r="AR423" s="1">
        <v>26</v>
      </c>
      <c r="AS423" s="1" t="s">
        <v>3011</v>
      </c>
      <c r="AT423" s="1" t="s">
        <v>3011</v>
      </c>
      <c r="AY423" s="1" t="s">
        <v>3000</v>
      </c>
      <c r="AZ423" s="1" t="s">
        <v>4282</v>
      </c>
      <c r="BA423" s="1">
        <v>607968.12996457005</v>
      </c>
      <c r="BB423" s="1">
        <v>5469080.1100112395</v>
      </c>
      <c r="BC423" s="1">
        <v>10</v>
      </c>
      <c r="BG423" s="1">
        <v>42266</v>
      </c>
      <c r="BN423" s="1" t="s">
        <v>3009</v>
      </c>
      <c r="BO423" s="1" t="s">
        <v>3583</v>
      </c>
      <c r="BP423" s="1" t="s">
        <v>1986</v>
      </c>
      <c r="BQ423" s="1" t="s">
        <v>4589</v>
      </c>
      <c r="BR423" s="1" t="s">
        <v>1621</v>
      </c>
      <c r="BS423" s="1" t="s">
        <v>4692</v>
      </c>
      <c r="BT423" s="1" t="s">
        <v>4550</v>
      </c>
      <c r="BV423" s="1" t="s">
        <v>3002</v>
      </c>
      <c r="BW423" s="1" t="s">
        <v>1505</v>
      </c>
      <c r="BX423" s="1" t="s">
        <v>3001</v>
      </c>
      <c r="BY423" s="1" t="s">
        <v>3000</v>
      </c>
      <c r="CB423" s="1" t="s">
        <v>2999</v>
      </c>
      <c r="CC423" s="1" t="s">
        <v>2998</v>
      </c>
      <c r="CD423" s="1" t="s">
        <v>2997</v>
      </c>
      <c r="CO423" s="1" t="s">
        <v>2996</v>
      </c>
      <c r="CP423" s="1" t="s">
        <v>4691</v>
      </c>
      <c r="CX423" s="1" t="s">
        <v>4690</v>
      </c>
      <c r="CY423" s="1" t="s">
        <v>4412</v>
      </c>
      <c r="CZ423" s="1" t="s">
        <v>4455</v>
      </c>
    </row>
    <row r="424" spans="1:104" x14ac:dyDescent="0.2">
      <c r="A424" s="1">
        <f t="shared" si="30"/>
        <v>1048225.68</v>
      </c>
      <c r="C424" s="1" t="str">
        <f t="shared" si="31"/>
        <v>WD</v>
      </c>
      <c r="D424" s="2" t="str">
        <f t="shared" si="32"/>
        <v>WD</v>
      </c>
      <c r="F424" s="1" t="str">
        <f>IF(_xlfn.SINGLE('~10 Other Crossings'!TypeCL)="WC","",_xlfn.CONCAT(UPPER(_xlfn.SINGLE(Description)),IF(ISBLANK(_xlfn.SINGLE(CrossingIdentifierDescription)),""," ["&amp;_xlfn.SINGLE(CrossingIdentifierDescription)&amp;"]")," (",_xlfn.SINGLE(PXID),")"))</f>
        <v>PRIVATE BURIED WATER PIPE (P5877.0)</v>
      </c>
      <c r="G4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4" s="1" t="s">
        <v>4689</v>
      </c>
      <c r="N424" s="1">
        <v>1048225.68</v>
      </c>
      <c r="O424" s="1" t="s">
        <v>3028</v>
      </c>
      <c r="R424" s="1" t="s">
        <v>3024</v>
      </c>
      <c r="S424" s="1" t="s">
        <v>3024</v>
      </c>
      <c r="T424" s="1" t="s">
        <v>3098</v>
      </c>
      <c r="U424" s="1" t="s">
        <v>3022</v>
      </c>
      <c r="V424" s="1" t="s">
        <v>3182</v>
      </c>
      <c r="W424" s="1" t="s">
        <v>3181</v>
      </c>
      <c r="Y424" s="1">
        <v>44167.939166666663</v>
      </c>
      <c r="Z424" s="1">
        <v>44645</v>
      </c>
      <c r="AA424" s="1">
        <v>401768</v>
      </c>
      <c r="AB424" s="1">
        <v>44655.881238425929</v>
      </c>
      <c r="AC424" s="1" t="s">
        <v>4688</v>
      </c>
      <c r="AD424" s="1" t="s">
        <v>3018</v>
      </c>
      <c r="AE424" s="1">
        <v>5877</v>
      </c>
      <c r="AF424" s="1">
        <v>0</v>
      </c>
      <c r="AI424" s="1" t="s">
        <v>3016</v>
      </c>
      <c r="AK424" s="1" t="s">
        <v>3015</v>
      </c>
      <c r="AL424" s="1" t="s">
        <v>3014</v>
      </c>
      <c r="AM424" s="1" t="s">
        <v>3179</v>
      </c>
      <c r="AS424" s="1" t="s">
        <v>3011</v>
      </c>
      <c r="AT424" s="1" t="s">
        <v>3011</v>
      </c>
      <c r="AY424" s="1" t="s">
        <v>3000</v>
      </c>
      <c r="AZ424" s="1" t="s">
        <v>4282</v>
      </c>
      <c r="BA424" s="1">
        <v>607964.64500000002</v>
      </c>
      <c r="BB424" s="1">
        <v>5469079.9749999996</v>
      </c>
      <c r="BC424" s="1">
        <v>10</v>
      </c>
      <c r="BN424" s="1" t="s">
        <v>3009</v>
      </c>
      <c r="BO424" s="1" t="s">
        <v>3583</v>
      </c>
      <c r="BP424" s="1" t="s">
        <v>1986</v>
      </c>
      <c r="BQ424" s="1" t="s">
        <v>4589</v>
      </c>
      <c r="BR424" s="1" t="s">
        <v>1621</v>
      </c>
      <c r="BS424" s="1" t="s">
        <v>4618</v>
      </c>
      <c r="BT424" s="1" t="s">
        <v>4617</v>
      </c>
      <c r="BV424" s="1" t="s">
        <v>3002</v>
      </c>
      <c r="BW424" s="1" t="s">
        <v>1505</v>
      </c>
      <c r="BX424" s="1" t="s">
        <v>3001</v>
      </c>
      <c r="BY424" s="1" t="s">
        <v>3000</v>
      </c>
      <c r="CB424" s="1" t="s">
        <v>2999</v>
      </c>
      <c r="CC424" s="1" t="s">
        <v>2998</v>
      </c>
      <c r="CD424" s="1" t="s">
        <v>2997</v>
      </c>
      <c r="CO424" s="1" t="s">
        <v>3070</v>
      </c>
      <c r="CP424" s="1" t="s">
        <v>4687</v>
      </c>
      <c r="CZ424" s="1" t="s">
        <v>4447</v>
      </c>
    </row>
    <row r="425" spans="1:104" x14ac:dyDescent="0.2">
      <c r="A425" s="1">
        <f t="shared" si="30"/>
        <v>1048225.68</v>
      </c>
      <c r="C425" s="1" t="str">
        <f t="shared" si="31"/>
        <v>ST</v>
      </c>
      <c r="D425" s="2" t="str">
        <f t="shared" si="32"/>
        <v>ST</v>
      </c>
      <c r="F425" s="1" t="str">
        <f>IF(_xlfn.SINGLE('~10 Other Crossings'!TypeCL)="WC","",_xlfn.CONCAT(UPPER(_xlfn.SINGLE(Description)),IF(ISBLANK(_xlfn.SINGLE(CrossingIdentifierDescription)),""," ["&amp;_xlfn.SINGLE(CrossingIdentifierDescription)&amp;"]")," (",_xlfn.SINGLE(PXID),")"))</f>
        <v>PRIVATE BURIED SEWER PIPE (P5878.0)</v>
      </c>
      <c r="G4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25" s="1" t="s">
        <v>4686</v>
      </c>
      <c r="N425" s="1">
        <v>1048225.68</v>
      </c>
      <c r="O425" s="1" t="s">
        <v>3028</v>
      </c>
      <c r="R425" s="1" t="s">
        <v>3024</v>
      </c>
      <c r="S425" s="1" t="s">
        <v>3024</v>
      </c>
      <c r="T425" s="1" t="s">
        <v>3098</v>
      </c>
      <c r="U425" s="1" t="s">
        <v>3022</v>
      </c>
      <c r="V425" s="1" t="s">
        <v>4633</v>
      </c>
      <c r="W425" s="1" t="s">
        <v>3181</v>
      </c>
      <c r="Y425" s="1">
        <v>44167.939166666663</v>
      </c>
      <c r="Z425" s="1">
        <v>44645</v>
      </c>
      <c r="AA425" s="1">
        <v>401768</v>
      </c>
      <c r="AB425" s="1">
        <v>44655.881238425929</v>
      </c>
      <c r="AC425" s="1" t="s">
        <v>4685</v>
      </c>
      <c r="AD425" s="1" t="s">
        <v>3018</v>
      </c>
      <c r="AE425" s="1">
        <v>5878</v>
      </c>
      <c r="AF425" s="1">
        <v>0</v>
      </c>
      <c r="AI425" s="1" t="s">
        <v>3016</v>
      </c>
      <c r="AK425" s="1" t="s">
        <v>3015</v>
      </c>
      <c r="AL425" s="1" t="s">
        <v>3014</v>
      </c>
      <c r="AM425" s="1" t="s">
        <v>3406</v>
      </c>
      <c r="AS425" s="1" t="s">
        <v>3011</v>
      </c>
      <c r="AT425" s="1" t="s">
        <v>3011</v>
      </c>
      <c r="AY425" s="1" t="s">
        <v>3000</v>
      </c>
      <c r="AZ425" s="1" t="s">
        <v>4282</v>
      </c>
      <c r="BA425" s="1">
        <v>607964.64500000002</v>
      </c>
      <c r="BB425" s="1">
        <v>5469079.9749999996</v>
      </c>
      <c r="BC425" s="1">
        <v>10</v>
      </c>
      <c r="BN425" s="1" t="s">
        <v>3009</v>
      </c>
      <c r="BO425" s="1" t="s">
        <v>3583</v>
      </c>
      <c r="BP425" s="1" t="s">
        <v>1986</v>
      </c>
      <c r="BQ425" s="1" t="s">
        <v>4589</v>
      </c>
      <c r="BR425" s="1" t="s">
        <v>1621</v>
      </c>
      <c r="BS425" s="1" t="s">
        <v>4618</v>
      </c>
      <c r="BT425" s="1" t="s">
        <v>4617</v>
      </c>
      <c r="BV425" s="1" t="s">
        <v>3002</v>
      </c>
      <c r="BW425" s="1" t="s">
        <v>1505</v>
      </c>
      <c r="BX425" s="1" t="s">
        <v>3001</v>
      </c>
      <c r="BY425" s="1" t="s">
        <v>3000</v>
      </c>
      <c r="CB425" s="1" t="s">
        <v>2999</v>
      </c>
      <c r="CC425" s="1" t="s">
        <v>2998</v>
      </c>
      <c r="CD425" s="1" t="s">
        <v>2997</v>
      </c>
      <c r="CO425" s="1" t="s">
        <v>3070</v>
      </c>
      <c r="CP425" s="1" t="s">
        <v>4684</v>
      </c>
      <c r="CZ425" s="1" t="s">
        <v>4439</v>
      </c>
    </row>
    <row r="426" spans="1:104" x14ac:dyDescent="0.2">
      <c r="A426" s="1">
        <f t="shared" si="30"/>
        <v>1048225.68</v>
      </c>
      <c r="C426" s="1" t="str">
        <f t="shared" si="31"/>
        <v>UE</v>
      </c>
      <c r="D426" s="2" t="str">
        <f t="shared" si="32"/>
        <v>UE</v>
      </c>
      <c r="F426" s="1" t="str">
        <f>IF(_xlfn.SINGLE('~10 Other Crossings'!TypeCL)="WC","",_xlfn.CONCAT(UPPER(_xlfn.SINGLE(Description)),IF(ISBLANK(_xlfn.SINGLE(CrossingIdentifierDescription)),""," ["&amp;_xlfn.SINGLE(CrossingIdentifierDescription)&amp;"]")," (",_xlfn.SINGLE(PXID),")"))</f>
        <v>PRIVATE U/G POWER CABLE (U7160.0)</v>
      </c>
      <c r="G4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6" s="1" t="s">
        <v>4683</v>
      </c>
      <c r="N426" s="1">
        <v>1048225.68</v>
      </c>
      <c r="O426" s="1" t="s">
        <v>3028</v>
      </c>
      <c r="R426" s="1" t="s">
        <v>3024</v>
      </c>
      <c r="S426" s="1" t="s">
        <v>3024</v>
      </c>
      <c r="T426" s="1" t="s">
        <v>3098</v>
      </c>
      <c r="U426" s="1" t="s">
        <v>3064</v>
      </c>
      <c r="V426" s="1" t="s">
        <v>4629</v>
      </c>
      <c r="W426" s="1" t="s">
        <v>3181</v>
      </c>
      <c r="Y426" s="1">
        <v>44167.939166666663</v>
      </c>
      <c r="Z426" s="1">
        <v>44645</v>
      </c>
      <c r="AA426" s="1">
        <v>401768</v>
      </c>
      <c r="AB426" s="1">
        <v>44648.866087962961</v>
      </c>
      <c r="AC426" s="1" t="s">
        <v>4682</v>
      </c>
      <c r="AD426" s="1" t="s">
        <v>3061</v>
      </c>
      <c r="AE426" s="1">
        <v>7160</v>
      </c>
      <c r="AF426" s="1">
        <v>0</v>
      </c>
      <c r="AI426" s="1" t="s">
        <v>3016</v>
      </c>
      <c r="AK426" s="1" t="s">
        <v>3015</v>
      </c>
      <c r="AL426" s="1" t="s">
        <v>3014</v>
      </c>
      <c r="AM426" s="1" t="s">
        <v>3059</v>
      </c>
      <c r="AS426" s="1" t="s">
        <v>3011</v>
      </c>
      <c r="AT426" s="1" t="s">
        <v>3011</v>
      </c>
      <c r="AY426" s="1" t="s">
        <v>3000</v>
      </c>
      <c r="AZ426" s="1" t="s">
        <v>4282</v>
      </c>
      <c r="BA426" s="1">
        <v>607964.64500000002</v>
      </c>
      <c r="BB426" s="1">
        <v>5469079.9749999996</v>
      </c>
      <c r="BC426" s="1">
        <v>10</v>
      </c>
      <c r="BN426" s="1" t="s">
        <v>3009</v>
      </c>
      <c r="BO426" s="1" t="s">
        <v>3583</v>
      </c>
      <c r="BP426" s="1" t="s">
        <v>1986</v>
      </c>
      <c r="BQ426" s="1" t="s">
        <v>4589</v>
      </c>
      <c r="BR426" s="1" t="s">
        <v>1621</v>
      </c>
      <c r="BS426" s="1" t="s">
        <v>4618</v>
      </c>
      <c r="BT426" s="1" t="s">
        <v>4617</v>
      </c>
      <c r="BV426" s="1" t="s">
        <v>3002</v>
      </c>
      <c r="BW426" s="1" t="s">
        <v>1973</v>
      </c>
      <c r="BX426" s="1" t="s">
        <v>3058</v>
      </c>
      <c r="BY426" s="1" t="s">
        <v>3000</v>
      </c>
      <c r="CB426" s="1" t="s">
        <v>3057</v>
      </c>
      <c r="CC426" s="1" t="s">
        <v>3056</v>
      </c>
      <c r="CD426" s="1" t="s">
        <v>3055</v>
      </c>
      <c r="CO426" s="1" t="s">
        <v>3070</v>
      </c>
      <c r="CP426" s="1" t="s">
        <v>4681</v>
      </c>
      <c r="CZ426" s="1" t="s">
        <v>4431</v>
      </c>
    </row>
    <row r="427" spans="1:104" x14ac:dyDescent="0.2">
      <c r="A427" s="1">
        <f t="shared" si="30"/>
        <v>1048225.68</v>
      </c>
      <c r="C427" s="1" t="str">
        <f t="shared" si="31"/>
        <v>UC</v>
      </c>
      <c r="D427" s="2" t="str">
        <f t="shared" si="32"/>
        <v>UC</v>
      </c>
      <c r="F427" s="1" t="str">
        <f>IF(_xlfn.SINGLE('~10 Other Crossings'!TypeCL)="WC","",_xlfn.CONCAT(UPPER(_xlfn.SINGLE(Description)),IF(ISBLANK(_xlfn.SINGLE(CrossingIdentifierDescription)),""," ["&amp;_xlfn.SINGLE(CrossingIdentifierDescription)&amp;"]")," (",_xlfn.SINGLE(PXID),")"))</f>
        <v>PRIVATE U/G COMMUNICATION CABLE (U7161.0)</v>
      </c>
      <c r="G4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7" s="1" t="s">
        <v>4680</v>
      </c>
      <c r="N427" s="1">
        <v>1048225.68</v>
      </c>
      <c r="O427" s="1" t="s">
        <v>3028</v>
      </c>
      <c r="R427" s="1" t="s">
        <v>3024</v>
      </c>
      <c r="S427" s="1" t="s">
        <v>3024</v>
      </c>
      <c r="T427" s="1" t="s">
        <v>3098</v>
      </c>
      <c r="U427" s="1" t="s">
        <v>3826</v>
      </c>
      <c r="V427" s="1" t="s">
        <v>4625</v>
      </c>
      <c r="W427" s="1" t="s">
        <v>3181</v>
      </c>
      <c r="Y427" s="1">
        <v>44167.939166666663</v>
      </c>
      <c r="Z427" s="1">
        <v>44645</v>
      </c>
      <c r="AA427" s="1">
        <v>401768</v>
      </c>
      <c r="AB427" s="1">
        <v>44648.866087962961</v>
      </c>
      <c r="AC427" s="1" t="s">
        <v>4679</v>
      </c>
      <c r="AD427" s="1" t="s">
        <v>3061</v>
      </c>
      <c r="AE427" s="1">
        <v>7161</v>
      </c>
      <c r="AF427" s="1">
        <v>0</v>
      </c>
      <c r="AI427" s="1" t="s">
        <v>3016</v>
      </c>
      <c r="AK427" s="1" t="s">
        <v>3015</v>
      </c>
      <c r="AL427" s="1" t="s">
        <v>3014</v>
      </c>
      <c r="AM427" s="1" t="s">
        <v>3823</v>
      </c>
      <c r="AS427" s="1" t="s">
        <v>3011</v>
      </c>
      <c r="AT427" s="1" t="s">
        <v>3011</v>
      </c>
      <c r="AY427" s="1" t="s">
        <v>3000</v>
      </c>
      <c r="AZ427" s="1" t="s">
        <v>4282</v>
      </c>
      <c r="BA427" s="1">
        <v>607964.64500000002</v>
      </c>
      <c r="BB427" s="1">
        <v>5469079.9749999996</v>
      </c>
      <c r="BC427" s="1">
        <v>10</v>
      </c>
      <c r="BN427" s="1" t="s">
        <v>3009</v>
      </c>
      <c r="BO427" s="1" t="s">
        <v>3583</v>
      </c>
      <c r="BP427" s="1" t="s">
        <v>1986</v>
      </c>
      <c r="BQ427" s="1" t="s">
        <v>4589</v>
      </c>
      <c r="BR427" s="1" t="s">
        <v>1621</v>
      </c>
      <c r="BS427" s="1" t="s">
        <v>4618</v>
      </c>
      <c r="BT427" s="1" t="s">
        <v>4617</v>
      </c>
      <c r="BV427" s="1" t="s">
        <v>3002</v>
      </c>
      <c r="BW427" s="1" t="s">
        <v>1973</v>
      </c>
      <c r="BX427" s="1" t="s">
        <v>3058</v>
      </c>
      <c r="BY427" s="1" t="s">
        <v>3000</v>
      </c>
      <c r="CB427" s="1" t="s">
        <v>3057</v>
      </c>
      <c r="CC427" s="1" t="s">
        <v>3056</v>
      </c>
      <c r="CD427" s="1" t="s">
        <v>3055</v>
      </c>
      <c r="CO427" s="1" t="s">
        <v>3070</v>
      </c>
      <c r="CP427" s="1" t="s">
        <v>4678</v>
      </c>
      <c r="CZ427" s="1" t="s">
        <v>4426</v>
      </c>
    </row>
    <row r="428" spans="1:104" x14ac:dyDescent="0.2">
      <c r="A428" s="1">
        <f t="shared" si="30"/>
        <v>1048228.56</v>
      </c>
      <c r="C428" s="1" t="str">
        <f t="shared" si="31"/>
        <v>UE</v>
      </c>
      <c r="D428" s="2" t="str">
        <f t="shared" si="32"/>
        <v>UE</v>
      </c>
      <c r="F428" s="1" t="str">
        <f>IF(_xlfn.SINGLE('~10 Other Crossings'!TypeCL)="WC","",_xlfn.CONCAT(UPPER(_xlfn.SINGLE(Description)),IF(ISBLANK(_xlfn.SINGLE(CrossingIdentifierDescription)),""," ["&amp;_xlfn.SINGLE(CrossingIdentifierDescription)&amp;"]")," (",_xlfn.SINGLE(PXID),")"))</f>
        <v>PRIVATE U/G POWER CABLE (U7162.0)</v>
      </c>
      <c r="G4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8" s="1" t="s">
        <v>4677</v>
      </c>
      <c r="N428" s="1">
        <v>1048228.56</v>
      </c>
      <c r="O428" s="1" t="s">
        <v>3028</v>
      </c>
      <c r="R428" s="1" t="s">
        <v>3024</v>
      </c>
      <c r="S428" s="1" t="s">
        <v>3024</v>
      </c>
      <c r="T428" s="1" t="s">
        <v>3098</v>
      </c>
      <c r="U428" s="1" t="s">
        <v>3064</v>
      </c>
      <c r="V428" s="1" t="s">
        <v>4629</v>
      </c>
      <c r="W428" s="1" t="s">
        <v>3181</v>
      </c>
      <c r="Y428" s="1">
        <v>44167.939166666663</v>
      </c>
      <c r="Z428" s="1">
        <v>44645</v>
      </c>
      <c r="AA428" s="1">
        <v>401768</v>
      </c>
      <c r="AB428" s="1">
        <v>44648.866087962961</v>
      </c>
      <c r="AC428" s="1" t="s">
        <v>4676</v>
      </c>
      <c r="AD428" s="1" t="s">
        <v>3061</v>
      </c>
      <c r="AE428" s="1">
        <v>7162</v>
      </c>
      <c r="AF428" s="1">
        <v>0</v>
      </c>
      <c r="AI428" s="1" t="s">
        <v>3016</v>
      </c>
      <c r="AK428" s="1" t="s">
        <v>3015</v>
      </c>
      <c r="AL428" s="1" t="s">
        <v>3014</v>
      </c>
      <c r="AM428" s="1" t="s">
        <v>3059</v>
      </c>
      <c r="AN428" s="1" t="s">
        <v>4672</v>
      </c>
      <c r="AS428" s="1" t="s">
        <v>3011</v>
      </c>
      <c r="AT428" s="1" t="s">
        <v>3011</v>
      </c>
      <c r="AY428" s="1" t="s">
        <v>3000</v>
      </c>
      <c r="AZ428" s="1" t="s">
        <v>4282</v>
      </c>
      <c r="BA428" s="1">
        <v>607961.77899999998</v>
      </c>
      <c r="BB428" s="1">
        <v>5469079.7110000001</v>
      </c>
      <c r="BC428" s="1">
        <v>10</v>
      </c>
      <c r="BN428" s="1" t="s">
        <v>3009</v>
      </c>
      <c r="BO428" s="1" t="s">
        <v>3583</v>
      </c>
      <c r="BP428" s="1" t="s">
        <v>1986</v>
      </c>
      <c r="BQ428" s="1" t="s">
        <v>4589</v>
      </c>
      <c r="BR428" s="1" t="s">
        <v>1621</v>
      </c>
      <c r="BS428" s="1" t="s">
        <v>4618</v>
      </c>
      <c r="BT428" s="1" t="s">
        <v>4617</v>
      </c>
      <c r="BU428" s="1">
        <v>0.56999999999999995</v>
      </c>
      <c r="BV428" s="1" t="s">
        <v>3002</v>
      </c>
      <c r="BW428" s="1" t="s">
        <v>1973</v>
      </c>
      <c r="BX428" s="1" t="s">
        <v>3058</v>
      </c>
      <c r="BY428" s="1" t="s">
        <v>3000</v>
      </c>
      <c r="CB428" s="1" t="s">
        <v>3057</v>
      </c>
      <c r="CC428" s="1" t="s">
        <v>3056</v>
      </c>
      <c r="CD428" s="1" t="s">
        <v>3055</v>
      </c>
      <c r="CO428" s="1" t="s">
        <v>3070</v>
      </c>
      <c r="CP428" s="1" t="s">
        <v>4675</v>
      </c>
      <c r="CZ428" s="1" t="s">
        <v>4421</v>
      </c>
    </row>
    <row r="429" spans="1:104" x14ac:dyDescent="0.2">
      <c r="A429" s="1">
        <f t="shared" si="30"/>
        <v>1048228.56</v>
      </c>
      <c r="C429" s="1" t="str">
        <f t="shared" si="31"/>
        <v>UC</v>
      </c>
      <c r="D429" s="2" t="str">
        <f t="shared" si="32"/>
        <v>UC</v>
      </c>
      <c r="F429" s="1" t="str">
        <f>IF(_xlfn.SINGLE('~10 Other Crossings'!TypeCL)="WC","",_xlfn.CONCAT(UPPER(_xlfn.SINGLE(Description)),IF(ISBLANK(_xlfn.SINGLE(CrossingIdentifierDescription)),""," ["&amp;_xlfn.SINGLE(CrossingIdentifierDescription)&amp;"]")," (",_xlfn.SINGLE(PXID),")"))</f>
        <v>PRIVATE U/G COMMUNICATION CABLE (U7163.0)</v>
      </c>
      <c r="G4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29" s="1" t="s">
        <v>4674</v>
      </c>
      <c r="N429" s="1">
        <v>1048228.56</v>
      </c>
      <c r="O429" s="1" t="s">
        <v>3028</v>
      </c>
      <c r="R429" s="1" t="s">
        <v>3024</v>
      </c>
      <c r="S429" s="1" t="s">
        <v>3024</v>
      </c>
      <c r="T429" s="1" t="s">
        <v>3098</v>
      </c>
      <c r="U429" s="1" t="s">
        <v>3826</v>
      </c>
      <c r="V429" s="1" t="s">
        <v>4625</v>
      </c>
      <c r="W429" s="1" t="s">
        <v>3181</v>
      </c>
      <c r="Y429" s="1">
        <v>44167.939166666663</v>
      </c>
      <c r="Z429" s="1">
        <v>44645</v>
      </c>
      <c r="AA429" s="1">
        <v>401768</v>
      </c>
      <c r="AB429" s="1">
        <v>44648.866087962961</v>
      </c>
      <c r="AC429" s="1" t="s">
        <v>4673</v>
      </c>
      <c r="AD429" s="1" t="s">
        <v>3061</v>
      </c>
      <c r="AE429" s="1">
        <v>7163</v>
      </c>
      <c r="AF429" s="1">
        <v>0</v>
      </c>
      <c r="AI429" s="1" t="s">
        <v>3016</v>
      </c>
      <c r="AK429" s="1" t="s">
        <v>3015</v>
      </c>
      <c r="AL429" s="1" t="s">
        <v>3014</v>
      </c>
      <c r="AM429" s="1" t="s">
        <v>3823</v>
      </c>
      <c r="AN429" s="1" t="s">
        <v>4672</v>
      </c>
      <c r="AS429" s="1" t="s">
        <v>3011</v>
      </c>
      <c r="AT429" s="1" t="s">
        <v>3011</v>
      </c>
      <c r="AY429" s="1" t="s">
        <v>3000</v>
      </c>
      <c r="AZ429" s="1" t="s">
        <v>4282</v>
      </c>
      <c r="BA429" s="1">
        <v>607961.77899999998</v>
      </c>
      <c r="BB429" s="1">
        <v>5469079.7110000001</v>
      </c>
      <c r="BC429" s="1">
        <v>10</v>
      </c>
      <c r="BN429" s="1" t="s">
        <v>3009</v>
      </c>
      <c r="BO429" s="1" t="s">
        <v>3583</v>
      </c>
      <c r="BP429" s="1" t="s">
        <v>1986</v>
      </c>
      <c r="BQ429" s="1" t="s">
        <v>4589</v>
      </c>
      <c r="BR429" s="1" t="s">
        <v>1621</v>
      </c>
      <c r="BS429" s="1" t="s">
        <v>4618</v>
      </c>
      <c r="BT429" s="1" t="s">
        <v>4617</v>
      </c>
      <c r="BU429" s="1">
        <v>0.56999999999999995</v>
      </c>
      <c r="BV429" s="1" t="s">
        <v>3002</v>
      </c>
      <c r="BW429" s="1" t="s">
        <v>1973</v>
      </c>
      <c r="BX429" s="1" t="s">
        <v>3058</v>
      </c>
      <c r="BY429" s="1" t="s">
        <v>3000</v>
      </c>
      <c r="CB429" s="1" t="s">
        <v>3057</v>
      </c>
      <c r="CC429" s="1" t="s">
        <v>3056</v>
      </c>
      <c r="CD429" s="1" t="s">
        <v>3055</v>
      </c>
      <c r="CO429" s="1" t="s">
        <v>3070</v>
      </c>
      <c r="CP429" s="1" t="s">
        <v>4671</v>
      </c>
      <c r="CZ429" s="1" t="s">
        <v>2237</v>
      </c>
    </row>
    <row r="430" spans="1:104" x14ac:dyDescent="0.2">
      <c r="A430" s="1">
        <f t="shared" si="30"/>
        <v>1048231.4</v>
      </c>
      <c r="C430" s="1" t="str">
        <f t="shared" si="31"/>
        <v>OE</v>
      </c>
      <c r="D430" s="2" t="str">
        <f t="shared" si="32"/>
        <v>OE</v>
      </c>
      <c r="F430" s="1" t="str">
        <f>IF(_xlfn.SINGLE('~10 Other Crossings'!TypeCL)="WC","",_xlfn.CONCAT(UPPER(_xlfn.SINGLE(Description)),IF(ISBLANK(_xlfn.SINGLE(CrossingIdentifierDescription)),""," ["&amp;_xlfn.SINGLE(CrossingIdentifierDescription)&amp;"]")," (",_xlfn.SINGLE(PXID),")"))</f>
        <v>BC HYDRO O/H DISTRIBUTION [DISTRIBUTION] (U4404.0)</v>
      </c>
      <c r="G4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30" s="1" t="s">
        <v>4670</v>
      </c>
      <c r="N430" s="1">
        <v>1048231.4</v>
      </c>
      <c r="O430" s="1" t="s">
        <v>3028</v>
      </c>
      <c r="P430" s="1" t="s">
        <v>4669</v>
      </c>
      <c r="Q430" s="1" t="s">
        <v>4668</v>
      </c>
      <c r="R430" s="1" t="s">
        <v>3025</v>
      </c>
      <c r="S430" s="1" t="s">
        <v>3024</v>
      </c>
      <c r="T430" s="1" t="s">
        <v>3098</v>
      </c>
      <c r="U430" s="1" t="s">
        <v>3097</v>
      </c>
      <c r="V430" s="1" t="s">
        <v>3096</v>
      </c>
      <c r="W430" s="1" t="s">
        <v>3095</v>
      </c>
      <c r="Y430" s="1">
        <v>44546.838807870372</v>
      </c>
      <c r="Z430" s="1">
        <v>44645</v>
      </c>
      <c r="AA430" s="1">
        <v>401768</v>
      </c>
      <c r="AB430" s="1">
        <v>44648.866099537037</v>
      </c>
      <c r="AC430" s="1" t="s">
        <v>4667</v>
      </c>
      <c r="AD430" s="1" t="s">
        <v>3061</v>
      </c>
      <c r="AE430" s="1">
        <v>4404</v>
      </c>
      <c r="AF430" s="1">
        <v>0</v>
      </c>
      <c r="AG430" s="1" t="s">
        <v>3093</v>
      </c>
      <c r="AI430" s="1" t="s">
        <v>3016</v>
      </c>
      <c r="AJ430" s="1" t="s">
        <v>3091</v>
      </c>
      <c r="AK430" s="1" t="s">
        <v>3015</v>
      </c>
      <c r="AL430" s="1" t="s">
        <v>3014</v>
      </c>
      <c r="AM430" s="1" t="s">
        <v>3090</v>
      </c>
      <c r="AS430" s="1" t="s">
        <v>3011</v>
      </c>
      <c r="AT430" s="1" t="s">
        <v>1022</v>
      </c>
      <c r="AY430" s="1" t="s">
        <v>3000</v>
      </c>
      <c r="AZ430" s="1" t="s">
        <v>4282</v>
      </c>
      <c r="BA430" s="1">
        <v>607958.95998689998</v>
      </c>
      <c r="BB430" s="1">
        <v>5469079.4200280402</v>
      </c>
      <c r="BC430" s="1">
        <v>10</v>
      </c>
      <c r="BG430" s="1">
        <v>42661</v>
      </c>
      <c r="BN430" s="1" t="s">
        <v>3009</v>
      </c>
      <c r="BO430" s="1" t="s">
        <v>3583</v>
      </c>
      <c r="BP430" s="1" t="s">
        <v>1986</v>
      </c>
      <c r="BQ430" s="1" t="s">
        <v>4589</v>
      </c>
      <c r="BR430" s="1" t="s">
        <v>1621</v>
      </c>
      <c r="BS430" s="1" t="s">
        <v>4618</v>
      </c>
      <c r="BT430" s="1" t="s">
        <v>4617</v>
      </c>
      <c r="BV430" s="1" t="s">
        <v>3002</v>
      </c>
      <c r="BW430" s="1" t="s">
        <v>1022</v>
      </c>
      <c r="BX430" s="1" t="s">
        <v>3199</v>
      </c>
      <c r="BY430" s="1" t="s">
        <v>3000</v>
      </c>
      <c r="CB430" s="1" t="s">
        <v>3198</v>
      </c>
      <c r="CC430" s="1" t="s">
        <v>3197</v>
      </c>
      <c r="CD430" s="1" t="s">
        <v>3040</v>
      </c>
      <c r="CO430" s="1" t="s">
        <v>3323</v>
      </c>
      <c r="CP430" s="1" t="s">
        <v>4666</v>
      </c>
      <c r="CX430" s="1" t="s">
        <v>4660</v>
      </c>
      <c r="CY430" s="1" t="s">
        <v>4412</v>
      </c>
      <c r="CZ430" s="1" t="s">
        <v>4411</v>
      </c>
    </row>
    <row r="431" spans="1:104" x14ac:dyDescent="0.2">
      <c r="A431" s="1">
        <f t="shared" si="30"/>
        <v>1048231.4</v>
      </c>
      <c r="C431" s="1" t="str">
        <f t="shared" si="31"/>
        <v>OC</v>
      </c>
      <c r="D431" s="2" t="str">
        <f t="shared" si="32"/>
        <v>OC</v>
      </c>
      <c r="F431" s="1" t="str">
        <f>IF(_xlfn.SINGLE('~10 Other Crossings'!TypeCL)="WC","",_xlfn.CONCAT(UPPER(_xlfn.SINGLE(Description)),IF(ISBLANK(_xlfn.SINGLE(CrossingIdentifierDescription)),""," ["&amp;_xlfn.SINGLE(CrossingIdentifierDescription)&amp;"]")," (",_xlfn.SINGLE(PXID),")"))</f>
        <v>TELUS O/H COMMUNICATIONS CABLE (U7133.0)</v>
      </c>
      <c r="G4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31" s="1" t="s">
        <v>4665</v>
      </c>
      <c r="N431" s="1">
        <v>1048231.4</v>
      </c>
      <c r="O431" s="1" t="s">
        <v>3028</v>
      </c>
      <c r="P431" s="1" t="s">
        <v>4664</v>
      </c>
      <c r="Q431" s="1" t="s">
        <v>4663</v>
      </c>
      <c r="R431" s="1" t="s">
        <v>3024</v>
      </c>
      <c r="S431" s="1" t="s">
        <v>3024</v>
      </c>
      <c r="T431" s="1" t="s">
        <v>3098</v>
      </c>
      <c r="U431" s="1" t="s">
        <v>3105</v>
      </c>
      <c r="V431" s="1" t="s">
        <v>3108</v>
      </c>
      <c r="W431" s="1" t="s">
        <v>3107</v>
      </c>
      <c r="Y431" s="1">
        <v>44547.651087962964</v>
      </c>
      <c r="Z431" s="1">
        <v>44645</v>
      </c>
      <c r="AA431" s="1">
        <v>401768</v>
      </c>
      <c r="AB431" s="1">
        <v>44648.866099537037</v>
      </c>
      <c r="AC431" s="1" t="s">
        <v>4662</v>
      </c>
      <c r="AD431" s="1" t="s">
        <v>3061</v>
      </c>
      <c r="AE431" s="1">
        <v>7133</v>
      </c>
      <c r="AF431" s="1">
        <v>0</v>
      </c>
      <c r="AI431" s="1" t="s">
        <v>3016</v>
      </c>
      <c r="AK431" s="1" t="s">
        <v>3015</v>
      </c>
      <c r="AL431" s="1" t="s">
        <v>3014</v>
      </c>
      <c r="AM431" s="1" t="s">
        <v>3104</v>
      </c>
      <c r="AT431" s="1" t="s">
        <v>1022</v>
      </c>
      <c r="AY431" s="1" t="s">
        <v>3000</v>
      </c>
      <c r="AZ431" s="1" t="s">
        <v>4282</v>
      </c>
      <c r="BA431" s="1">
        <v>607958.95998689998</v>
      </c>
      <c r="BB431" s="1">
        <v>5469079.4200280402</v>
      </c>
      <c r="BC431" s="1">
        <v>10</v>
      </c>
      <c r="BN431" s="1" t="s">
        <v>3009</v>
      </c>
      <c r="BO431" s="1" t="s">
        <v>3583</v>
      </c>
      <c r="BP431" s="1" t="s">
        <v>1986</v>
      </c>
      <c r="BQ431" s="1" t="s">
        <v>4589</v>
      </c>
      <c r="BR431" s="1" t="s">
        <v>1621</v>
      </c>
      <c r="BS431" s="1" t="s">
        <v>4618</v>
      </c>
      <c r="BT431" s="1" t="s">
        <v>4617</v>
      </c>
      <c r="BV431" s="1" t="s">
        <v>3002</v>
      </c>
      <c r="BW431" s="1" t="s">
        <v>1022</v>
      </c>
      <c r="BX431" s="1" t="s">
        <v>3199</v>
      </c>
      <c r="BY431" s="1" t="s">
        <v>3000</v>
      </c>
      <c r="CB431" s="1" t="s">
        <v>3198</v>
      </c>
      <c r="CC431" s="1" t="s">
        <v>3197</v>
      </c>
      <c r="CD431" s="1" t="s">
        <v>3040</v>
      </c>
      <c r="CO431" s="1" t="s">
        <v>3323</v>
      </c>
      <c r="CP431" s="1" t="s">
        <v>4661</v>
      </c>
      <c r="CX431" s="1" t="s">
        <v>4660</v>
      </c>
      <c r="CZ431" s="1" t="s">
        <v>4402</v>
      </c>
    </row>
    <row r="432" spans="1:104" x14ac:dyDescent="0.2">
      <c r="A432" s="1">
        <f t="shared" si="30"/>
        <v>1048233.27</v>
      </c>
      <c r="C432" s="1" t="str">
        <f t="shared" si="31"/>
        <v>RD</v>
      </c>
      <c r="D432" s="2" t="str">
        <f t="shared" si="32"/>
        <v>RD</v>
      </c>
      <c r="F432" s="1" t="str">
        <f>IF(_xlfn.SINGLE('~10 Other Crossings'!TypeCL)="WC","",_xlfn.CONCAT(UPPER(_xlfn.SINGLE(Description)),IF(ISBLANK(_xlfn.SINGLE(CrossingIdentifierDescription)),""," ["&amp;_xlfn.SINGLE(CrossingIdentifierDescription)&amp;"]")," (",_xlfn.SINGLE(PXID),")"))</f>
        <v>ROAD (T4118.1)</v>
      </c>
      <c r="G4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32" s="1" t="s">
        <v>4659</v>
      </c>
      <c r="N432" s="1">
        <v>1048233.27</v>
      </c>
      <c r="O432" s="1" t="s">
        <v>3028</v>
      </c>
      <c r="P432" s="1" t="s">
        <v>3256</v>
      </c>
      <c r="Q432" s="1" t="s">
        <v>3243</v>
      </c>
      <c r="R432" s="1" t="s">
        <v>3025</v>
      </c>
      <c r="S432" s="1" t="s">
        <v>3024</v>
      </c>
      <c r="T432" s="1" t="s">
        <v>3098</v>
      </c>
      <c r="U432" s="1" t="s">
        <v>3045</v>
      </c>
      <c r="V432" s="1" t="s">
        <v>3045</v>
      </c>
      <c r="W432" s="1" t="s">
        <v>4621</v>
      </c>
      <c r="Y432" s="1">
        <v>42165.883981481478</v>
      </c>
      <c r="Z432" s="1">
        <v>44645</v>
      </c>
      <c r="AA432" s="1">
        <v>401768</v>
      </c>
      <c r="AB432" s="1">
        <v>44648.866018518522</v>
      </c>
      <c r="AC432" s="1" t="s">
        <v>4658</v>
      </c>
      <c r="AD432" s="1" t="s">
        <v>3046</v>
      </c>
      <c r="AE432" s="1">
        <v>4118</v>
      </c>
      <c r="AF432" s="1">
        <v>1</v>
      </c>
      <c r="AH432" s="1" t="s">
        <v>3091</v>
      </c>
      <c r="AI432" s="1" t="s">
        <v>3016</v>
      </c>
      <c r="AJ432" s="1" t="s">
        <v>3091</v>
      </c>
      <c r="AK432" s="1" t="s">
        <v>3044</v>
      </c>
      <c r="AL432" s="1" t="s">
        <v>3014</v>
      </c>
      <c r="AM432" s="1" t="s">
        <v>737</v>
      </c>
      <c r="AX432" s="1" t="s">
        <v>4657</v>
      </c>
      <c r="AY432" s="1" t="s">
        <v>3000</v>
      </c>
      <c r="AZ432" s="1" t="s">
        <v>4282</v>
      </c>
      <c r="BA432" s="1">
        <v>607957.09853353002</v>
      </c>
      <c r="BB432" s="1">
        <v>5469079.2386766104</v>
      </c>
      <c r="BC432" s="1">
        <v>10</v>
      </c>
      <c r="BD432" s="1" t="s">
        <v>3087</v>
      </c>
      <c r="BE432" s="1">
        <v>1050.6199999999999</v>
      </c>
      <c r="BG432" s="1">
        <v>42265</v>
      </c>
      <c r="BN432" s="1" t="s">
        <v>3009</v>
      </c>
      <c r="BO432" s="1" t="s">
        <v>3583</v>
      </c>
      <c r="BP432" s="1" t="s">
        <v>1986</v>
      </c>
      <c r="BQ432" s="1" t="s">
        <v>4589</v>
      </c>
      <c r="BR432" s="1" t="s">
        <v>1621</v>
      </c>
      <c r="BS432" s="1" t="s">
        <v>4618</v>
      </c>
      <c r="BT432" s="1" t="s">
        <v>4617</v>
      </c>
      <c r="BV432" s="1" t="s">
        <v>3002</v>
      </c>
      <c r="BW432" s="1" t="s">
        <v>3007</v>
      </c>
      <c r="BX432" s="1" t="s">
        <v>3043</v>
      </c>
      <c r="BY432" s="1" t="s">
        <v>3000</v>
      </c>
      <c r="CB432" s="1" t="s">
        <v>3042</v>
      </c>
      <c r="CC432" s="1" t="s">
        <v>3041</v>
      </c>
      <c r="CD432" s="1" t="s">
        <v>3040</v>
      </c>
      <c r="CO432" s="1" t="s">
        <v>3070</v>
      </c>
      <c r="CP432" s="1" t="s">
        <v>4656</v>
      </c>
      <c r="CW432" s="1" t="s">
        <v>4615</v>
      </c>
      <c r="CX432" s="1" t="s">
        <v>4614</v>
      </c>
      <c r="CY432" s="1" t="s">
        <v>4412</v>
      </c>
      <c r="CZ432" s="1" t="s">
        <v>4397</v>
      </c>
    </row>
    <row r="433" spans="1:104" x14ac:dyDescent="0.2">
      <c r="A433" s="1">
        <f t="shared" si="30"/>
        <v>1048236.51</v>
      </c>
      <c r="C433" s="1" t="str">
        <f t="shared" si="31"/>
        <v>UN</v>
      </c>
      <c r="D433" s="2" t="str">
        <f t="shared" si="32"/>
        <v>UN</v>
      </c>
      <c r="F433" s="1" t="str">
        <f>IF(_xlfn.SINGLE('~10 Other Crossings'!TypeCL)="WC","",_xlfn.CONCAT(UPPER(_xlfn.SINGLE(Description)),IF(ISBLANK(_xlfn.SINGLE(CrossingIdentifierDescription)),""," ["&amp;_xlfn.SINGLE(CrossingIdentifierDescription)&amp;"]")," (",_xlfn.SINGLE(PXID),")"))</f>
        <v>BURIED PIPE (P7463.0)</v>
      </c>
      <c r="G4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3" s="1" t="s">
        <v>4655</v>
      </c>
      <c r="N433" s="1">
        <v>1048236.51</v>
      </c>
      <c r="O433" s="1" t="s">
        <v>3028</v>
      </c>
      <c r="R433" s="1" t="s">
        <v>3024</v>
      </c>
      <c r="S433" s="1" t="s">
        <v>3024</v>
      </c>
      <c r="T433" s="1" t="s">
        <v>3098</v>
      </c>
      <c r="U433" s="1" t="s">
        <v>3022</v>
      </c>
      <c r="V433" s="1" t="s">
        <v>3022</v>
      </c>
      <c r="W433" s="1" t="s">
        <v>3181</v>
      </c>
      <c r="Y433" s="1">
        <v>44608.784594907411</v>
      </c>
      <c r="Z433" s="1">
        <v>44645</v>
      </c>
      <c r="AA433" s="1">
        <v>401768</v>
      </c>
      <c r="AB433" s="1">
        <v>44655.881388888891</v>
      </c>
      <c r="AC433" s="1" t="s">
        <v>4654</v>
      </c>
      <c r="AD433" s="1" t="s">
        <v>3018</v>
      </c>
      <c r="AE433" s="1">
        <v>7463</v>
      </c>
      <c r="AF433" s="1">
        <v>0</v>
      </c>
      <c r="AI433" s="1" t="s">
        <v>3016</v>
      </c>
      <c r="AK433" s="1" t="s">
        <v>3015</v>
      </c>
      <c r="AL433" s="1" t="s">
        <v>3014</v>
      </c>
      <c r="AM433" s="1" t="s">
        <v>3071</v>
      </c>
      <c r="AN433" s="1" t="s">
        <v>4653</v>
      </c>
      <c r="AT433" s="1" t="s">
        <v>3011</v>
      </c>
      <c r="AY433" s="1" t="s">
        <v>3000</v>
      </c>
      <c r="AZ433" s="1" t="s">
        <v>4282</v>
      </c>
      <c r="BA433" s="1">
        <v>607953.87172465003</v>
      </c>
      <c r="BB433" s="1">
        <v>5469078.9378481703</v>
      </c>
      <c r="BC433" s="1">
        <v>10</v>
      </c>
      <c r="BN433" s="1" t="s">
        <v>3009</v>
      </c>
      <c r="BO433" s="1" t="s">
        <v>3583</v>
      </c>
      <c r="BP433" s="1" t="s">
        <v>1986</v>
      </c>
      <c r="BQ433" s="1" t="s">
        <v>4589</v>
      </c>
      <c r="BR433" s="1" t="s">
        <v>1621</v>
      </c>
      <c r="BS433" s="1" t="s">
        <v>4618</v>
      </c>
      <c r="BT433" s="1" t="s">
        <v>4617</v>
      </c>
      <c r="BU433" s="1">
        <v>1.238</v>
      </c>
      <c r="BV433" s="1" t="s">
        <v>3002</v>
      </c>
      <c r="BW433" s="1" t="s">
        <v>1505</v>
      </c>
      <c r="BX433" s="1" t="s">
        <v>3001</v>
      </c>
      <c r="BY433" s="1" t="s">
        <v>3000</v>
      </c>
      <c r="CB433" s="1" t="s">
        <v>2999</v>
      </c>
      <c r="CC433" s="1" t="s">
        <v>2998</v>
      </c>
      <c r="CD433" s="1" t="s">
        <v>2997</v>
      </c>
      <c r="CO433" s="1" t="s">
        <v>3070</v>
      </c>
      <c r="CP433" s="1" t="s">
        <v>4652</v>
      </c>
      <c r="CZ433" s="1" t="s">
        <v>4391</v>
      </c>
    </row>
    <row r="434" spans="1:104" x14ac:dyDescent="0.2">
      <c r="A434" s="1">
        <f t="shared" si="30"/>
        <v>1048240.16</v>
      </c>
      <c r="C434" s="1" t="str">
        <f t="shared" si="31"/>
        <v>RD</v>
      </c>
      <c r="D434" s="2" t="str">
        <f t="shared" si="32"/>
        <v>RD</v>
      </c>
      <c r="F434" s="1" t="str">
        <f>IF(_xlfn.SINGLE('~10 Other Crossings'!TypeCL)="WC","",_xlfn.CONCAT(UPPER(_xlfn.SINGLE(Description)),IF(ISBLANK(_xlfn.SINGLE(CrossingIdentifierDescription)),""," ["&amp;_xlfn.SINGLE(CrossingIdentifierDescription)&amp;"]")," (",_xlfn.SINGLE(PXID),")"))</f>
        <v>ROAD (T4574.0)</v>
      </c>
      <c r="G4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34" s="1" t="s">
        <v>4651</v>
      </c>
      <c r="N434" s="1">
        <v>1048240.16</v>
      </c>
      <c r="O434" s="1" t="s">
        <v>3028</v>
      </c>
      <c r="P434" s="1" t="s">
        <v>4650</v>
      </c>
      <c r="Q434" s="1" t="s">
        <v>4649</v>
      </c>
      <c r="R434" s="1" t="s">
        <v>3025</v>
      </c>
      <c r="S434" s="1" t="s">
        <v>3024</v>
      </c>
      <c r="T434" s="1" t="s">
        <v>3098</v>
      </c>
      <c r="U434" s="1" t="s">
        <v>3045</v>
      </c>
      <c r="V434" s="1" t="s">
        <v>3045</v>
      </c>
      <c r="W434" s="1" t="s">
        <v>4511</v>
      </c>
      <c r="Y434" s="1">
        <v>42683.77615740741</v>
      </c>
      <c r="Z434" s="1">
        <v>44645</v>
      </c>
      <c r="AA434" s="1">
        <v>401768</v>
      </c>
      <c r="AB434" s="1">
        <v>44648.866030092591</v>
      </c>
      <c r="AC434" s="1" t="s">
        <v>4648</v>
      </c>
      <c r="AD434" s="1" t="s">
        <v>3046</v>
      </c>
      <c r="AE434" s="1">
        <v>4574</v>
      </c>
      <c r="AF434" s="1">
        <v>0</v>
      </c>
      <c r="AH434" s="1" t="s">
        <v>3091</v>
      </c>
      <c r="AI434" s="1" t="s">
        <v>3016</v>
      </c>
      <c r="AJ434" s="1" t="s">
        <v>3091</v>
      </c>
      <c r="AK434" s="1" t="s">
        <v>3044</v>
      </c>
      <c r="AL434" s="1" t="s">
        <v>3014</v>
      </c>
      <c r="AM434" s="1" t="s">
        <v>737</v>
      </c>
      <c r="AY434" s="1" t="s">
        <v>3000</v>
      </c>
      <c r="AZ434" s="1" t="s">
        <v>4282</v>
      </c>
      <c r="BA434" s="1">
        <v>607950.23074482998</v>
      </c>
      <c r="BB434" s="1">
        <v>5469078.5893865898</v>
      </c>
      <c r="BC434" s="1">
        <v>10</v>
      </c>
      <c r="BN434" s="1" t="s">
        <v>3009</v>
      </c>
      <c r="BO434" s="1" t="s">
        <v>3583</v>
      </c>
      <c r="BP434" s="1" t="s">
        <v>1986</v>
      </c>
      <c r="BQ434" s="1" t="s">
        <v>4589</v>
      </c>
      <c r="BR434" s="1" t="s">
        <v>1621</v>
      </c>
      <c r="BS434" s="1" t="s">
        <v>4618</v>
      </c>
      <c r="BT434" s="1" t="s">
        <v>4617</v>
      </c>
      <c r="BV434" s="1" t="s">
        <v>3002</v>
      </c>
      <c r="BW434" s="1" t="s">
        <v>4647</v>
      </c>
      <c r="BX434" s="1" t="s">
        <v>3311</v>
      </c>
      <c r="BY434" s="1" t="s">
        <v>3000</v>
      </c>
      <c r="CB434" s="1" t="s">
        <v>3292</v>
      </c>
      <c r="CC434" s="1" t="s">
        <v>3291</v>
      </c>
      <c r="CD434" s="1" t="s">
        <v>3055</v>
      </c>
      <c r="CO434" s="1" t="s">
        <v>3070</v>
      </c>
      <c r="CP434" s="1" t="s">
        <v>4646</v>
      </c>
      <c r="CW434" s="1" t="s">
        <v>4615</v>
      </c>
      <c r="CX434" s="1" t="s">
        <v>4614</v>
      </c>
      <c r="CY434" s="1" t="s">
        <v>4412</v>
      </c>
      <c r="CZ434" s="1" t="s">
        <v>4384</v>
      </c>
    </row>
    <row r="435" spans="1:104" x14ac:dyDescent="0.2">
      <c r="A435" s="1">
        <f t="shared" si="30"/>
        <v>1048240.75</v>
      </c>
      <c r="C435" s="1" t="str">
        <f t="shared" si="31"/>
        <v>SA</v>
      </c>
      <c r="D435" s="2" t="str">
        <f t="shared" si="32"/>
        <v>SA</v>
      </c>
      <c r="F435" s="1" t="str">
        <f>IF(_xlfn.SINGLE('~10 Other Crossings'!TypeCL)="WC","",_xlfn.CONCAT(UPPER(_xlfn.SINGLE(Description)),IF(ISBLANK(_xlfn.SINGLE(CrossingIdentifierDescription)),""," ["&amp;_xlfn.SINGLE(CrossingIdentifierDescription)&amp;"]")," (",_xlfn.SINGLE(PXID),")"))</f>
        <v>PRIVATE BURIED SEWER PIPE (P7164.0)</v>
      </c>
      <c r="G4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5" s="1" t="s">
        <v>4645</v>
      </c>
      <c r="N435" s="1">
        <v>1048240.75</v>
      </c>
      <c r="O435" s="1" t="s">
        <v>3028</v>
      </c>
      <c r="R435" s="1" t="s">
        <v>3024</v>
      </c>
      <c r="S435" s="1" t="s">
        <v>3024</v>
      </c>
      <c r="T435" s="1" t="s">
        <v>3098</v>
      </c>
      <c r="U435" s="1" t="s">
        <v>3022</v>
      </c>
      <c r="V435" s="1" t="s">
        <v>4633</v>
      </c>
      <c r="W435" s="1" t="s">
        <v>3181</v>
      </c>
      <c r="Y435" s="1">
        <v>44547.654513888891</v>
      </c>
      <c r="Z435" s="1">
        <v>44645</v>
      </c>
      <c r="AA435" s="1">
        <v>401768</v>
      </c>
      <c r="AB435" s="1">
        <v>44655.881249999999</v>
      </c>
      <c r="AC435" s="1" t="s">
        <v>4644</v>
      </c>
      <c r="AD435" s="1" t="s">
        <v>3018</v>
      </c>
      <c r="AE435" s="1">
        <v>7164</v>
      </c>
      <c r="AF435" s="1">
        <v>0</v>
      </c>
      <c r="AI435" s="1" t="s">
        <v>3016</v>
      </c>
      <c r="AK435" s="1" t="s">
        <v>3015</v>
      </c>
      <c r="AL435" s="1" t="s">
        <v>3014</v>
      </c>
      <c r="AM435" s="1" t="s">
        <v>4559</v>
      </c>
      <c r="AN435" s="1" t="s">
        <v>4643</v>
      </c>
      <c r="AT435" s="1" t="s">
        <v>3011</v>
      </c>
      <c r="AY435" s="1" t="s">
        <v>3000</v>
      </c>
      <c r="AZ435" s="1" t="s">
        <v>4282</v>
      </c>
      <c r="BA435" s="1">
        <v>607949.64997174998</v>
      </c>
      <c r="BB435" s="1">
        <v>5469078.5200068997</v>
      </c>
      <c r="BC435" s="1">
        <v>10</v>
      </c>
      <c r="BN435" s="1" t="s">
        <v>3009</v>
      </c>
      <c r="BO435" s="1" t="s">
        <v>3583</v>
      </c>
      <c r="BP435" s="1" t="s">
        <v>1986</v>
      </c>
      <c r="BQ435" s="1" t="s">
        <v>4589</v>
      </c>
      <c r="BR435" s="1" t="s">
        <v>1621</v>
      </c>
      <c r="BS435" s="1" t="s">
        <v>4618</v>
      </c>
      <c r="BT435" s="1" t="s">
        <v>4617</v>
      </c>
      <c r="BU435" s="1">
        <v>2.02</v>
      </c>
      <c r="BV435" s="1" t="s">
        <v>3002</v>
      </c>
      <c r="BW435" s="1" t="s">
        <v>1505</v>
      </c>
      <c r="BX435" s="1" t="s">
        <v>3001</v>
      </c>
      <c r="BY435" s="1" t="s">
        <v>3000</v>
      </c>
      <c r="CB435" s="1" t="s">
        <v>2999</v>
      </c>
      <c r="CC435" s="1" t="s">
        <v>2998</v>
      </c>
      <c r="CD435" s="1" t="s">
        <v>2997</v>
      </c>
      <c r="CO435" s="1" t="s">
        <v>3070</v>
      </c>
      <c r="CP435" s="1" t="s">
        <v>4642</v>
      </c>
      <c r="CZ435" s="1" t="s">
        <v>4377</v>
      </c>
    </row>
    <row r="436" spans="1:104" x14ac:dyDescent="0.2">
      <c r="A436" s="1">
        <f t="shared" ref="A436:A492" si="33">IF(OR(AND(ISNUMBER(_xlfn.SINGLE(Measure)),_xlfn.SINGLE(Measure)&gt;0),ISNUMBER(SEARCH("+",_xlfn.SINGLE(Measure)))),IF(NOT(ISNUMBER(_xlfn.SINGLE(Measure))),1000*LEFT(_xlfn.SINGLE(Measure),SEARCH("+",_xlfn.SINGLE(Measure))-1)+MID(_xlfn.SINGLE(Measure),SEARCH("+",_xlfn.SINGLE(Measure))+1,3)+RIGHT(_xlfn.SINGLE(Measure),3),_xlfn.SINGLE(Measure)),"")</f>
        <v>1048246.78</v>
      </c>
      <c r="C436" s="1" t="str">
        <f t="shared" ref="C436:C492" si="34">TypeCL</f>
        <v>WD</v>
      </c>
      <c r="D436" s="2" t="str">
        <f t="shared" si="32"/>
        <v>WD</v>
      </c>
      <c r="F436" s="1" t="str">
        <f>IF(_xlfn.SINGLE('~10 Other Crossings'!TypeCL)="WC","",_xlfn.CONCAT(UPPER(_xlfn.SINGLE(Description)),IF(ISBLANK(_xlfn.SINGLE(CrossingIdentifierDescription)),""," ["&amp;_xlfn.SINGLE(CrossingIdentifierDescription)&amp;"]")," (",_xlfn.SINGLE(PXID),")"))</f>
        <v>PRIVATE BURIED PVC PIPE (P7464.0)</v>
      </c>
      <c r="G4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6" s="1" t="s">
        <v>4641</v>
      </c>
      <c r="N436" s="1">
        <v>1048246.78</v>
      </c>
      <c r="O436" s="1" t="s">
        <v>3028</v>
      </c>
      <c r="R436" s="1" t="s">
        <v>3024</v>
      </c>
      <c r="S436" s="1" t="s">
        <v>3024</v>
      </c>
      <c r="T436" s="1" t="s">
        <v>3098</v>
      </c>
      <c r="U436" s="1" t="s">
        <v>3022</v>
      </c>
      <c r="V436" s="1" t="s">
        <v>4640</v>
      </c>
      <c r="W436" s="1" t="s">
        <v>3181</v>
      </c>
      <c r="Y436" s="1">
        <v>44608.784594907411</v>
      </c>
      <c r="Z436" s="1">
        <v>44645</v>
      </c>
      <c r="AA436" s="1">
        <v>401768</v>
      </c>
      <c r="AB436" s="1">
        <v>44655.881388888891</v>
      </c>
      <c r="AC436" s="1" t="s">
        <v>4639</v>
      </c>
      <c r="AD436" s="1" t="s">
        <v>3018</v>
      </c>
      <c r="AE436" s="1">
        <v>7464</v>
      </c>
      <c r="AF436" s="1">
        <v>0</v>
      </c>
      <c r="AI436" s="1" t="s">
        <v>3016</v>
      </c>
      <c r="AK436" s="1" t="s">
        <v>3015</v>
      </c>
      <c r="AL436" s="1" t="s">
        <v>3014</v>
      </c>
      <c r="AM436" s="1" t="s">
        <v>3179</v>
      </c>
      <c r="AT436" s="1" t="s">
        <v>3011</v>
      </c>
      <c r="AY436" s="1" t="s">
        <v>3000</v>
      </c>
      <c r="AZ436" s="1" t="s">
        <v>4282</v>
      </c>
      <c r="BA436" s="1">
        <v>607943.74</v>
      </c>
      <c r="BB436" s="1">
        <v>5469076.9900000002</v>
      </c>
      <c r="BC436" s="1">
        <v>10</v>
      </c>
      <c r="BN436" s="1" t="s">
        <v>3009</v>
      </c>
      <c r="BO436" s="1" t="s">
        <v>3583</v>
      </c>
      <c r="BP436" s="1" t="s">
        <v>1986</v>
      </c>
      <c r="BQ436" s="1" t="s">
        <v>4589</v>
      </c>
      <c r="BR436" s="1" t="s">
        <v>1621</v>
      </c>
      <c r="BS436" s="1" t="s">
        <v>4618</v>
      </c>
      <c r="BT436" s="1" t="s">
        <v>4617</v>
      </c>
      <c r="BU436" s="1">
        <v>0.7</v>
      </c>
      <c r="BV436" s="1" t="s">
        <v>3002</v>
      </c>
      <c r="BW436" s="1" t="s">
        <v>1505</v>
      </c>
      <c r="BX436" s="1" t="s">
        <v>3001</v>
      </c>
      <c r="BY436" s="1" t="s">
        <v>3000</v>
      </c>
      <c r="CB436" s="1" t="s">
        <v>2999</v>
      </c>
      <c r="CC436" s="1" t="s">
        <v>2998</v>
      </c>
      <c r="CD436" s="1" t="s">
        <v>2997</v>
      </c>
      <c r="CO436" s="1" t="s">
        <v>3070</v>
      </c>
      <c r="CP436" s="1" t="s">
        <v>4638</v>
      </c>
      <c r="CZ436" s="1" t="s">
        <v>4367</v>
      </c>
    </row>
    <row r="437" spans="1:104" x14ac:dyDescent="0.2">
      <c r="A437" s="1">
        <f t="shared" si="33"/>
        <v>1048248.69</v>
      </c>
      <c r="C437" s="1" t="str">
        <f t="shared" si="34"/>
        <v>WD</v>
      </c>
      <c r="D437" s="2" t="str">
        <f t="shared" ref="D437:D492" si="35">C437</f>
        <v>WD</v>
      </c>
      <c r="F437" s="1" t="str">
        <f>IF(_xlfn.SINGLE('~10 Other Crossings'!TypeCL)="WC","",_xlfn.CONCAT(UPPER(_xlfn.SINGLE(Description)),IF(ISBLANK(_xlfn.SINGLE(CrossingIdentifierDescription)),""," ["&amp;_xlfn.SINGLE(CrossingIdentifierDescription)&amp;"]")," (",_xlfn.SINGLE(PXID),")"))</f>
        <v>PRIVATE BURIED WATER PIPE (P5879.0)</v>
      </c>
      <c r="G4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7" s="1" t="s">
        <v>4637</v>
      </c>
      <c r="N437" s="1">
        <v>1048248.69</v>
      </c>
      <c r="O437" s="1" t="s">
        <v>3028</v>
      </c>
      <c r="R437" s="1" t="s">
        <v>3024</v>
      </c>
      <c r="S437" s="1" t="s">
        <v>3024</v>
      </c>
      <c r="T437" s="1" t="s">
        <v>3098</v>
      </c>
      <c r="U437" s="1" t="s">
        <v>3022</v>
      </c>
      <c r="V437" s="1" t="s">
        <v>3182</v>
      </c>
      <c r="W437" s="1" t="s">
        <v>3181</v>
      </c>
      <c r="Y437" s="1">
        <v>44167.939166666663</v>
      </c>
      <c r="Z437" s="1">
        <v>44645</v>
      </c>
      <c r="AA437" s="1">
        <v>401768</v>
      </c>
      <c r="AB437" s="1">
        <v>44655.881238425929</v>
      </c>
      <c r="AC437" s="1" t="s">
        <v>4636</v>
      </c>
      <c r="AD437" s="1" t="s">
        <v>3018</v>
      </c>
      <c r="AE437" s="1">
        <v>5879</v>
      </c>
      <c r="AF437" s="1">
        <v>0</v>
      </c>
      <c r="AI437" s="1" t="s">
        <v>3016</v>
      </c>
      <c r="AK437" s="1" t="s">
        <v>3015</v>
      </c>
      <c r="AL437" s="1" t="s">
        <v>3014</v>
      </c>
      <c r="AM437" s="1" t="s">
        <v>3179</v>
      </c>
      <c r="AS437" s="1" t="s">
        <v>3011</v>
      </c>
      <c r="AT437" s="1" t="s">
        <v>3011</v>
      </c>
      <c r="AY437" s="1" t="s">
        <v>3000</v>
      </c>
      <c r="AZ437" s="1" t="s">
        <v>4282</v>
      </c>
      <c r="BA437" s="1">
        <v>607941.74100000004</v>
      </c>
      <c r="BB437" s="1">
        <v>5469077.7779999999</v>
      </c>
      <c r="BC437" s="1">
        <v>10</v>
      </c>
      <c r="BN437" s="1" t="s">
        <v>3009</v>
      </c>
      <c r="BO437" s="1" t="s">
        <v>3583</v>
      </c>
      <c r="BP437" s="1" t="s">
        <v>1986</v>
      </c>
      <c r="BQ437" s="1" t="s">
        <v>4589</v>
      </c>
      <c r="BR437" s="1" t="s">
        <v>1621</v>
      </c>
      <c r="BS437" s="1" t="s">
        <v>4618</v>
      </c>
      <c r="BT437" s="1" t="s">
        <v>4617</v>
      </c>
      <c r="BV437" s="1" t="s">
        <v>3002</v>
      </c>
      <c r="BW437" s="1" t="s">
        <v>1505</v>
      </c>
      <c r="BX437" s="1" t="s">
        <v>3001</v>
      </c>
      <c r="BY437" s="1" t="s">
        <v>3000</v>
      </c>
      <c r="CB437" s="1" t="s">
        <v>2999</v>
      </c>
      <c r="CC437" s="1" t="s">
        <v>2998</v>
      </c>
      <c r="CD437" s="1" t="s">
        <v>2997</v>
      </c>
      <c r="CO437" s="1" t="s">
        <v>3070</v>
      </c>
      <c r="CP437" s="1" t="s">
        <v>4635</v>
      </c>
      <c r="CZ437" s="1" t="s">
        <v>4364</v>
      </c>
    </row>
    <row r="438" spans="1:104" x14ac:dyDescent="0.2">
      <c r="A438" s="1">
        <f t="shared" si="33"/>
        <v>1048248.69</v>
      </c>
      <c r="C438" s="1" t="str">
        <f t="shared" si="34"/>
        <v>ST</v>
      </c>
      <c r="D438" s="2" t="str">
        <f t="shared" si="35"/>
        <v>ST</v>
      </c>
      <c r="F438" s="1" t="str">
        <f>IF(_xlfn.SINGLE('~10 Other Crossings'!TypeCL)="WC","",_xlfn.CONCAT(UPPER(_xlfn.SINGLE(Description)),IF(ISBLANK(_xlfn.SINGLE(CrossingIdentifierDescription)),""," ["&amp;_xlfn.SINGLE(CrossingIdentifierDescription)&amp;"]")," (",_xlfn.SINGLE(PXID),")"))</f>
        <v>PRIVATE BURIED SEWER PIPE (P5880.0)</v>
      </c>
      <c r="G4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38" s="1" t="s">
        <v>4634</v>
      </c>
      <c r="N438" s="1">
        <v>1048248.69</v>
      </c>
      <c r="O438" s="1" t="s">
        <v>3028</v>
      </c>
      <c r="R438" s="1" t="s">
        <v>3024</v>
      </c>
      <c r="S438" s="1" t="s">
        <v>3024</v>
      </c>
      <c r="T438" s="1" t="s">
        <v>3098</v>
      </c>
      <c r="U438" s="1" t="s">
        <v>3022</v>
      </c>
      <c r="V438" s="1" t="s">
        <v>4633</v>
      </c>
      <c r="W438" s="1" t="s">
        <v>3181</v>
      </c>
      <c r="Y438" s="1">
        <v>44167.939166666663</v>
      </c>
      <c r="Z438" s="1">
        <v>44645</v>
      </c>
      <c r="AA438" s="1">
        <v>401768</v>
      </c>
      <c r="AB438" s="1">
        <v>44655.881238425929</v>
      </c>
      <c r="AC438" s="1" t="s">
        <v>4632</v>
      </c>
      <c r="AD438" s="1" t="s">
        <v>3018</v>
      </c>
      <c r="AE438" s="1">
        <v>5880</v>
      </c>
      <c r="AF438" s="1">
        <v>0</v>
      </c>
      <c r="AI438" s="1" t="s">
        <v>3016</v>
      </c>
      <c r="AK438" s="1" t="s">
        <v>3015</v>
      </c>
      <c r="AL438" s="1" t="s">
        <v>3014</v>
      </c>
      <c r="AM438" s="1" t="s">
        <v>3406</v>
      </c>
      <c r="AS438" s="1" t="s">
        <v>3011</v>
      </c>
      <c r="AT438" s="1" t="s">
        <v>3011</v>
      </c>
      <c r="AY438" s="1" t="s">
        <v>3000</v>
      </c>
      <c r="AZ438" s="1" t="s">
        <v>4282</v>
      </c>
      <c r="BA438" s="1">
        <v>607941.74100000004</v>
      </c>
      <c r="BB438" s="1">
        <v>5469077.7779999999</v>
      </c>
      <c r="BC438" s="1">
        <v>10</v>
      </c>
      <c r="BN438" s="1" t="s">
        <v>3009</v>
      </c>
      <c r="BO438" s="1" t="s">
        <v>3583</v>
      </c>
      <c r="BP438" s="1" t="s">
        <v>1986</v>
      </c>
      <c r="BQ438" s="1" t="s">
        <v>4589</v>
      </c>
      <c r="BR438" s="1" t="s">
        <v>1621</v>
      </c>
      <c r="BS438" s="1" t="s">
        <v>4618</v>
      </c>
      <c r="BT438" s="1" t="s">
        <v>4617</v>
      </c>
      <c r="BV438" s="1" t="s">
        <v>3002</v>
      </c>
      <c r="BW438" s="1" t="s">
        <v>1505</v>
      </c>
      <c r="BX438" s="1" t="s">
        <v>3001</v>
      </c>
      <c r="BY438" s="1" t="s">
        <v>3000</v>
      </c>
      <c r="CB438" s="1" t="s">
        <v>2999</v>
      </c>
      <c r="CC438" s="1" t="s">
        <v>2998</v>
      </c>
      <c r="CD438" s="1" t="s">
        <v>2997</v>
      </c>
      <c r="CO438" s="1" t="s">
        <v>3070</v>
      </c>
      <c r="CP438" s="1" t="s">
        <v>4631</v>
      </c>
      <c r="CZ438" s="1" t="s">
        <v>4358</v>
      </c>
    </row>
    <row r="439" spans="1:104" x14ac:dyDescent="0.2">
      <c r="A439" s="1">
        <f t="shared" si="33"/>
        <v>1048248.69</v>
      </c>
      <c r="C439" s="1" t="str">
        <f t="shared" si="34"/>
        <v>UE</v>
      </c>
      <c r="D439" s="2" t="str">
        <f t="shared" si="35"/>
        <v>UE</v>
      </c>
      <c r="F439" s="1" t="str">
        <f>IF(_xlfn.SINGLE('~10 Other Crossings'!TypeCL)="WC","",_xlfn.CONCAT(UPPER(_xlfn.SINGLE(Description)),IF(ISBLANK(_xlfn.SINGLE(CrossingIdentifierDescription)),""," ["&amp;_xlfn.SINGLE(CrossingIdentifierDescription)&amp;"]")," (",_xlfn.SINGLE(PXID),")"))</f>
        <v>PRIVATE U/G POWER CABLE (U7164.0)</v>
      </c>
      <c r="G4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39" s="1" t="s">
        <v>4630</v>
      </c>
      <c r="N439" s="1">
        <v>1048248.69</v>
      </c>
      <c r="O439" s="1" t="s">
        <v>3028</v>
      </c>
      <c r="R439" s="1" t="s">
        <v>3024</v>
      </c>
      <c r="S439" s="1" t="s">
        <v>3024</v>
      </c>
      <c r="T439" s="1" t="s">
        <v>3098</v>
      </c>
      <c r="U439" s="1" t="s">
        <v>3064</v>
      </c>
      <c r="V439" s="1" t="s">
        <v>4629</v>
      </c>
      <c r="W439" s="1" t="s">
        <v>3181</v>
      </c>
      <c r="Y439" s="1">
        <v>44167.939166666663</v>
      </c>
      <c r="Z439" s="1">
        <v>44645</v>
      </c>
      <c r="AA439" s="1">
        <v>401768</v>
      </c>
      <c r="AB439" s="1">
        <v>44648.866087962961</v>
      </c>
      <c r="AC439" s="1" t="s">
        <v>4628</v>
      </c>
      <c r="AD439" s="1" t="s">
        <v>3061</v>
      </c>
      <c r="AE439" s="1">
        <v>7164</v>
      </c>
      <c r="AF439" s="1">
        <v>0</v>
      </c>
      <c r="AI439" s="1" t="s">
        <v>3016</v>
      </c>
      <c r="AK439" s="1" t="s">
        <v>3015</v>
      </c>
      <c r="AL439" s="1" t="s">
        <v>3014</v>
      </c>
      <c r="AM439" s="1" t="s">
        <v>3059</v>
      </c>
      <c r="AS439" s="1" t="s">
        <v>3011</v>
      </c>
      <c r="AT439" s="1" t="s">
        <v>3011</v>
      </c>
      <c r="AY439" s="1" t="s">
        <v>3000</v>
      </c>
      <c r="AZ439" s="1" t="s">
        <v>4282</v>
      </c>
      <c r="BA439" s="1">
        <v>607941.74100000004</v>
      </c>
      <c r="BB439" s="1">
        <v>5469077.7779999999</v>
      </c>
      <c r="BC439" s="1">
        <v>10</v>
      </c>
      <c r="BN439" s="1" t="s">
        <v>3009</v>
      </c>
      <c r="BO439" s="1" t="s">
        <v>3583</v>
      </c>
      <c r="BP439" s="1" t="s">
        <v>1986</v>
      </c>
      <c r="BQ439" s="1" t="s">
        <v>4589</v>
      </c>
      <c r="BR439" s="1" t="s">
        <v>1621</v>
      </c>
      <c r="BS439" s="1" t="s">
        <v>4618</v>
      </c>
      <c r="BT439" s="1" t="s">
        <v>4617</v>
      </c>
      <c r="BV439" s="1" t="s">
        <v>3002</v>
      </c>
      <c r="BW439" s="1" t="s">
        <v>1973</v>
      </c>
      <c r="BX439" s="1" t="s">
        <v>3058</v>
      </c>
      <c r="BY439" s="1" t="s">
        <v>3000</v>
      </c>
      <c r="CB439" s="1" t="s">
        <v>3057</v>
      </c>
      <c r="CC439" s="1" t="s">
        <v>3056</v>
      </c>
      <c r="CD439" s="1" t="s">
        <v>3055</v>
      </c>
      <c r="CO439" s="1" t="s">
        <v>3070</v>
      </c>
      <c r="CP439" s="1" t="s">
        <v>4627</v>
      </c>
      <c r="CZ439" s="1" t="s">
        <v>2231</v>
      </c>
    </row>
    <row r="440" spans="1:104" x14ac:dyDescent="0.2">
      <c r="A440" s="1">
        <f t="shared" si="33"/>
        <v>1048248.69</v>
      </c>
      <c r="C440" s="1" t="str">
        <f t="shared" si="34"/>
        <v>UC</v>
      </c>
      <c r="D440" s="2" t="str">
        <f t="shared" si="35"/>
        <v>UC</v>
      </c>
      <c r="F440" s="1" t="str">
        <f>IF(_xlfn.SINGLE('~10 Other Crossings'!TypeCL)="WC","",_xlfn.CONCAT(UPPER(_xlfn.SINGLE(Description)),IF(ISBLANK(_xlfn.SINGLE(CrossingIdentifierDescription)),""," ["&amp;_xlfn.SINGLE(CrossingIdentifierDescription)&amp;"]")," (",_xlfn.SINGLE(PXID),")"))</f>
        <v>PRIVATE U/G COMMUNICATION CABLE (U7165.0)</v>
      </c>
      <c r="G4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40" s="1" t="s">
        <v>4626</v>
      </c>
      <c r="N440" s="1">
        <v>1048248.69</v>
      </c>
      <c r="O440" s="1" t="s">
        <v>3028</v>
      </c>
      <c r="R440" s="1" t="s">
        <v>3024</v>
      </c>
      <c r="S440" s="1" t="s">
        <v>3024</v>
      </c>
      <c r="T440" s="1" t="s">
        <v>3098</v>
      </c>
      <c r="U440" s="1" t="s">
        <v>3826</v>
      </c>
      <c r="V440" s="1" t="s">
        <v>4625</v>
      </c>
      <c r="W440" s="1" t="s">
        <v>3181</v>
      </c>
      <c r="Y440" s="1">
        <v>44167.939166666663</v>
      </c>
      <c r="Z440" s="1">
        <v>44645</v>
      </c>
      <c r="AA440" s="1">
        <v>401768</v>
      </c>
      <c r="AB440" s="1">
        <v>44648.866087962961</v>
      </c>
      <c r="AC440" s="1" t="s">
        <v>4624</v>
      </c>
      <c r="AD440" s="1" t="s">
        <v>3061</v>
      </c>
      <c r="AE440" s="1">
        <v>7165</v>
      </c>
      <c r="AF440" s="1">
        <v>0</v>
      </c>
      <c r="AI440" s="1" t="s">
        <v>3016</v>
      </c>
      <c r="AK440" s="1" t="s">
        <v>3015</v>
      </c>
      <c r="AL440" s="1" t="s">
        <v>3014</v>
      </c>
      <c r="AM440" s="1" t="s">
        <v>3823</v>
      </c>
      <c r="AS440" s="1" t="s">
        <v>3011</v>
      </c>
      <c r="AT440" s="1" t="s">
        <v>3011</v>
      </c>
      <c r="AY440" s="1" t="s">
        <v>3000</v>
      </c>
      <c r="AZ440" s="1" t="s">
        <v>4282</v>
      </c>
      <c r="BA440" s="1">
        <v>607941.74100000004</v>
      </c>
      <c r="BB440" s="1">
        <v>5469077.7779999999</v>
      </c>
      <c r="BC440" s="1">
        <v>10</v>
      </c>
      <c r="BN440" s="1" t="s">
        <v>3009</v>
      </c>
      <c r="BO440" s="1" t="s">
        <v>3583</v>
      </c>
      <c r="BP440" s="1" t="s">
        <v>1986</v>
      </c>
      <c r="BQ440" s="1" t="s">
        <v>4589</v>
      </c>
      <c r="BR440" s="1" t="s">
        <v>1621</v>
      </c>
      <c r="BS440" s="1" t="s">
        <v>4618</v>
      </c>
      <c r="BT440" s="1" t="s">
        <v>4617</v>
      </c>
      <c r="BV440" s="1" t="s">
        <v>3002</v>
      </c>
      <c r="BW440" s="1" t="s">
        <v>1973</v>
      </c>
      <c r="BX440" s="1" t="s">
        <v>3058</v>
      </c>
      <c r="BY440" s="1" t="s">
        <v>3000</v>
      </c>
      <c r="CB440" s="1" t="s">
        <v>3057</v>
      </c>
      <c r="CC440" s="1" t="s">
        <v>3056</v>
      </c>
      <c r="CD440" s="1" t="s">
        <v>3055</v>
      </c>
      <c r="CO440" s="1" t="s">
        <v>3070</v>
      </c>
      <c r="CP440" s="1" t="s">
        <v>4623</v>
      </c>
      <c r="CZ440" s="1" t="s">
        <v>4355</v>
      </c>
    </row>
    <row r="441" spans="1:104" x14ac:dyDescent="0.2">
      <c r="A441" s="1">
        <f t="shared" si="33"/>
        <v>1048250.22</v>
      </c>
      <c r="C441" s="1" t="str">
        <f t="shared" si="34"/>
        <v>RD</v>
      </c>
      <c r="D441" s="2" t="str">
        <f t="shared" si="35"/>
        <v>RD</v>
      </c>
      <c r="F441" s="1" t="str">
        <f>IF(_xlfn.SINGLE('~10 Other Crossings'!TypeCL)="WC","",_xlfn.CONCAT(UPPER(_xlfn.SINGLE(Description)),IF(ISBLANK(_xlfn.SINGLE(CrossingIdentifierDescription)),""," ["&amp;_xlfn.SINGLE(CrossingIdentifierDescription)&amp;"]")," (",_xlfn.SINGLE(PXID),")"))</f>
        <v>ROAD [Road Crossing] (T4400.0)</v>
      </c>
      <c r="G4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41" s="1" t="s">
        <v>4622</v>
      </c>
      <c r="N441" s="1">
        <v>1048250.22</v>
      </c>
      <c r="O441" s="1" t="s">
        <v>3028</v>
      </c>
      <c r="P441" s="1" t="s">
        <v>3256</v>
      </c>
      <c r="Q441" s="1" t="s">
        <v>3243</v>
      </c>
      <c r="R441" s="1" t="s">
        <v>3025</v>
      </c>
      <c r="S441" s="1" t="s">
        <v>3024</v>
      </c>
      <c r="T441" s="1" t="s">
        <v>3098</v>
      </c>
      <c r="U441" s="1" t="s">
        <v>3045</v>
      </c>
      <c r="V441" s="1" t="s">
        <v>3045</v>
      </c>
      <c r="W441" s="1" t="s">
        <v>4621</v>
      </c>
      <c r="Y441" s="1">
        <v>42340.977500000001</v>
      </c>
      <c r="Z441" s="1">
        <v>44645</v>
      </c>
      <c r="AA441" s="1">
        <v>401768</v>
      </c>
      <c r="AB441" s="1">
        <v>44648.866030092591</v>
      </c>
      <c r="AC441" s="1" t="s">
        <v>4620</v>
      </c>
      <c r="AD441" s="1" t="s">
        <v>3046</v>
      </c>
      <c r="AE441" s="1">
        <v>4400</v>
      </c>
      <c r="AF441" s="1">
        <v>0</v>
      </c>
      <c r="AG441" s="1" t="s">
        <v>3253</v>
      </c>
      <c r="AH441" s="1" t="s">
        <v>3091</v>
      </c>
      <c r="AI441" s="1" t="s">
        <v>3016</v>
      </c>
      <c r="AJ441" s="1" t="s">
        <v>3091</v>
      </c>
      <c r="AK441" s="1" t="s">
        <v>3044</v>
      </c>
      <c r="AL441" s="1" t="s">
        <v>3014</v>
      </c>
      <c r="AM441" s="1" t="s">
        <v>737</v>
      </c>
      <c r="AX441" s="1" t="s">
        <v>4619</v>
      </c>
      <c r="AY441" s="1" t="s">
        <v>3000</v>
      </c>
      <c r="AZ441" s="1" t="s">
        <v>4282</v>
      </c>
      <c r="BA441" s="1">
        <v>607940.22200275003</v>
      </c>
      <c r="BB441" s="1">
        <v>5469077.6420334997</v>
      </c>
      <c r="BC441" s="1">
        <v>10</v>
      </c>
      <c r="BN441" s="1" t="s">
        <v>3009</v>
      </c>
      <c r="BO441" s="1" t="s">
        <v>3583</v>
      </c>
      <c r="BP441" s="1" t="s">
        <v>1986</v>
      </c>
      <c r="BQ441" s="1" t="s">
        <v>4589</v>
      </c>
      <c r="BR441" s="1" t="s">
        <v>1621</v>
      </c>
      <c r="BS441" s="1" t="s">
        <v>4618</v>
      </c>
      <c r="BT441" s="1" t="s">
        <v>4617</v>
      </c>
      <c r="BV441" s="1" t="s">
        <v>3002</v>
      </c>
      <c r="BW441" s="1" t="s">
        <v>3007</v>
      </c>
      <c r="BX441" s="1" t="s">
        <v>3043</v>
      </c>
      <c r="BY441" s="1" t="s">
        <v>3000</v>
      </c>
      <c r="CB441" s="1" t="s">
        <v>3042</v>
      </c>
      <c r="CC441" s="1" t="s">
        <v>3041</v>
      </c>
      <c r="CD441" s="1" t="s">
        <v>3040</v>
      </c>
      <c r="CO441" s="1" t="s">
        <v>3070</v>
      </c>
      <c r="CP441" s="1" t="s">
        <v>4616</v>
      </c>
      <c r="CW441" s="1" t="s">
        <v>4615</v>
      </c>
      <c r="CX441" s="1" t="s">
        <v>4614</v>
      </c>
      <c r="CY441" s="1" t="s">
        <v>4412</v>
      </c>
      <c r="CZ441" s="1" t="s">
        <v>4352</v>
      </c>
    </row>
    <row r="442" spans="1:104" x14ac:dyDescent="0.2">
      <c r="A442" s="1">
        <f t="shared" si="33"/>
        <v>1048268.22</v>
      </c>
      <c r="C442" s="1" t="str">
        <f t="shared" si="34"/>
        <v>OE</v>
      </c>
      <c r="D442" s="2" t="str">
        <f t="shared" si="35"/>
        <v>OE</v>
      </c>
      <c r="F442" s="1" t="str">
        <f>IF(_xlfn.SINGLE('~10 Other Crossings'!TypeCL)="WC","",_xlfn.CONCAT(UPPER(_xlfn.SINGLE(Description)),IF(ISBLANK(_xlfn.SINGLE(CrossingIdentifierDescription)),""," ["&amp;_xlfn.SINGLE(CrossingIdentifierDescription)&amp;"]")," (",_xlfn.SINGLE(PXID),")"))</f>
        <v>BC HYDRO O/H DISTRIBUTION [DISTRIBUTION] (U4405.0)</v>
      </c>
      <c r="G4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42" s="1" t="s">
        <v>4613</v>
      </c>
      <c r="N442" s="1">
        <v>1048268.22</v>
      </c>
      <c r="O442" s="1" t="s">
        <v>3028</v>
      </c>
      <c r="P442" s="1" t="s">
        <v>3537</v>
      </c>
      <c r="Q442" s="1" t="s">
        <v>3536</v>
      </c>
      <c r="R442" s="1" t="s">
        <v>3025</v>
      </c>
      <c r="S442" s="1" t="s">
        <v>3024</v>
      </c>
      <c r="T442" s="1" t="s">
        <v>3098</v>
      </c>
      <c r="U442" s="1" t="s">
        <v>3097</v>
      </c>
      <c r="V442" s="1" t="s">
        <v>3096</v>
      </c>
      <c r="W442" s="1" t="s">
        <v>3095</v>
      </c>
      <c r="Y442" s="1">
        <v>42333.896273148152</v>
      </c>
      <c r="Z442" s="1">
        <v>44645</v>
      </c>
      <c r="AA442" s="1">
        <v>401768</v>
      </c>
      <c r="AB442" s="1">
        <v>44648.866018518522</v>
      </c>
      <c r="AC442" s="1" t="s">
        <v>4612</v>
      </c>
      <c r="AD442" s="1" t="s">
        <v>3061</v>
      </c>
      <c r="AE442" s="1">
        <v>4405</v>
      </c>
      <c r="AF442" s="1">
        <v>0</v>
      </c>
      <c r="AG442" s="1" t="s">
        <v>3093</v>
      </c>
      <c r="AH442" s="1" t="s">
        <v>3091</v>
      </c>
      <c r="AI442" s="1" t="s">
        <v>3016</v>
      </c>
      <c r="AJ442" s="1" t="s">
        <v>3091</v>
      </c>
      <c r="AK442" s="1" t="s">
        <v>3015</v>
      </c>
      <c r="AL442" s="1" t="s">
        <v>3014</v>
      </c>
      <c r="AM442" s="1" t="s">
        <v>3090</v>
      </c>
      <c r="AS442" s="1" t="s">
        <v>3011</v>
      </c>
      <c r="AT442" s="1" t="s">
        <v>1022</v>
      </c>
      <c r="AX442" s="1" t="s">
        <v>4611</v>
      </c>
      <c r="AY442" s="1" t="s">
        <v>3000</v>
      </c>
      <c r="AZ442" s="1" t="s">
        <v>4282</v>
      </c>
      <c r="BA442" s="1">
        <v>607922.30197995005</v>
      </c>
      <c r="BB442" s="1">
        <v>5469075.94904928</v>
      </c>
      <c r="BC442" s="1">
        <v>10</v>
      </c>
      <c r="BG442" s="1">
        <v>42661</v>
      </c>
      <c r="BN442" s="1" t="s">
        <v>3009</v>
      </c>
      <c r="BO442" s="1" t="s">
        <v>3583</v>
      </c>
      <c r="BP442" s="1" t="s">
        <v>1986</v>
      </c>
      <c r="BQ442" s="1" t="s">
        <v>4589</v>
      </c>
      <c r="BR442" s="1" t="s">
        <v>1621</v>
      </c>
      <c r="BS442" s="1" t="s">
        <v>4551</v>
      </c>
      <c r="BT442" s="1" t="s">
        <v>4550</v>
      </c>
      <c r="BV442" s="1" t="s">
        <v>3002</v>
      </c>
      <c r="BW442" s="1" t="s">
        <v>1022</v>
      </c>
      <c r="BX442" s="1" t="s">
        <v>3199</v>
      </c>
      <c r="BY442" s="1" t="s">
        <v>3000</v>
      </c>
      <c r="CB442" s="1" t="s">
        <v>3198</v>
      </c>
      <c r="CC442" s="1" t="s">
        <v>3197</v>
      </c>
      <c r="CD442" s="1" t="s">
        <v>3040</v>
      </c>
      <c r="CO442" s="1" t="s">
        <v>2996</v>
      </c>
      <c r="CP442" s="1" t="s">
        <v>4610</v>
      </c>
      <c r="CW442" s="1" t="s">
        <v>4609</v>
      </c>
      <c r="CX442" s="1" t="s">
        <v>4602</v>
      </c>
      <c r="CY442" s="1" t="s">
        <v>4412</v>
      </c>
      <c r="CZ442" s="1" t="s">
        <v>4349</v>
      </c>
    </row>
    <row r="443" spans="1:104" x14ac:dyDescent="0.2">
      <c r="A443" s="1">
        <f t="shared" si="33"/>
        <v>1048268.22</v>
      </c>
      <c r="C443" s="1" t="str">
        <f t="shared" si="34"/>
        <v>OC</v>
      </c>
      <c r="D443" s="2" t="str">
        <f t="shared" si="35"/>
        <v>OC</v>
      </c>
      <c r="F443" s="1" t="str">
        <f>IF(_xlfn.SINGLE('~10 Other Crossings'!TypeCL)="WC","",_xlfn.CONCAT(UPPER(_xlfn.SINGLE(Description)),IF(ISBLANK(_xlfn.SINGLE(CrossingIdentifierDescription)),""," ["&amp;_xlfn.SINGLE(CrossingIdentifierDescription)&amp;"]")," (",_xlfn.SINGLE(PXID),")"))</f>
        <v>TELUS O/H COMMUNICATIONS CABLE [O/H COMMUNICATION CABLE] (U5338.0)</v>
      </c>
      <c r="G4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43" s="1" t="s">
        <v>4608</v>
      </c>
      <c r="N443" s="1">
        <v>1048268.22</v>
      </c>
      <c r="O443" s="1" t="s">
        <v>3028</v>
      </c>
      <c r="P443" s="1" t="s">
        <v>4192</v>
      </c>
      <c r="Q443" s="1" t="s">
        <v>4191</v>
      </c>
      <c r="R443" s="1" t="s">
        <v>3025</v>
      </c>
      <c r="S443" s="1" t="s">
        <v>3024</v>
      </c>
      <c r="T443" s="1" t="s">
        <v>3098</v>
      </c>
      <c r="U443" s="1" t="s">
        <v>3109</v>
      </c>
      <c r="V443" s="1" t="s">
        <v>3108</v>
      </c>
      <c r="W443" s="1" t="s">
        <v>3107</v>
      </c>
      <c r="Y443" s="1">
        <v>43195.712858796294</v>
      </c>
      <c r="Z443" s="1">
        <v>44645</v>
      </c>
      <c r="AA443" s="1">
        <v>401768</v>
      </c>
      <c r="AB443" s="1">
        <v>44648.866030092591</v>
      </c>
      <c r="AC443" s="1" t="s">
        <v>4607</v>
      </c>
      <c r="AD443" s="1" t="s">
        <v>3061</v>
      </c>
      <c r="AE443" s="1">
        <v>5338</v>
      </c>
      <c r="AF443" s="1">
        <v>0</v>
      </c>
      <c r="AG443" s="1" t="s">
        <v>3109</v>
      </c>
      <c r="AH443" s="1" t="s">
        <v>3091</v>
      </c>
      <c r="AI443" s="1" t="s">
        <v>3016</v>
      </c>
      <c r="AJ443" s="1" t="s">
        <v>3091</v>
      </c>
      <c r="AK443" s="1" t="s">
        <v>3015</v>
      </c>
      <c r="AL443" s="1" t="s">
        <v>3014</v>
      </c>
      <c r="AM443" s="1" t="s">
        <v>3104</v>
      </c>
      <c r="AS443" s="1" t="s">
        <v>3011</v>
      </c>
      <c r="AT443" s="1" t="s">
        <v>1022</v>
      </c>
      <c r="AY443" s="1" t="s">
        <v>3000</v>
      </c>
      <c r="AZ443" s="1" t="s">
        <v>4282</v>
      </c>
      <c r="BA443" s="1">
        <v>607922.30197995005</v>
      </c>
      <c r="BB443" s="1">
        <v>5469075.94904928</v>
      </c>
      <c r="BC443" s="1">
        <v>10</v>
      </c>
      <c r="BN443" s="1" t="s">
        <v>3009</v>
      </c>
      <c r="BO443" s="1" t="s">
        <v>3583</v>
      </c>
      <c r="BP443" s="1" t="s">
        <v>1986</v>
      </c>
      <c r="BQ443" s="1" t="s">
        <v>4589</v>
      </c>
      <c r="BR443" s="1" t="s">
        <v>1621</v>
      </c>
      <c r="BS443" s="1" t="s">
        <v>4551</v>
      </c>
      <c r="BT443" s="1" t="s">
        <v>4550</v>
      </c>
      <c r="BV443" s="1" t="s">
        <v>3002</v>
      </c>
      <c r="BW443" s="1" t="s">
        <v>1022</v>
      </c>
      <c r="BX443" s="1" t="s">
        <v>3199</v>
      </c>
      <c r="BY443" s="1" t="s">
        <v>3000</v>
      </c>
      <c r="CB443" s="1" t="s">
        <v>3198</v>
      </c>
      <c r="CC443" s="1" t="s">
        <v>3197</v>
      </c>
      <c r="CD443" s="1" t="s">
        <v>3040</v>
      </c>
      <c r="CO443" s="1" t="s">
        <v>2996</v>
      </c>
      <c r="CP443" s="1" t="s">
        <v>4606</v>
      </c>
      <c r="CX443" s="1" t="s">
        <v>4602</v>
      </c>
      <c r="CY443" s="1" t="s">
        <v>4412</v>
      </c>
      <c r="CZ443" s="1" t="s">
        <v>2229</v>
      </c>
    </row>
    <row r="444" spans="1:104" x14ac:dyDescent="0.2">
      <c r="A444" s="1">
        <f t="shared" si="33"/>
        <v>1048268.22</v>
      </c>
      <c r="C444" s="1" t="str">
        <f t="shared" si="34"/>
        <v>UC</v>
      </c>
      <c r="D444" s="2" t="str">
        <f t="shared" si="35"/>
        <v>UC</v>
      </c>
      <c r="F444" s="1" t="str">
        <f>IF(_xlfn.SINGLE('~10 Other Crossings'!TypeCL)="WC","",_xlfn.CONCAT(UPPER(_xlfn.SINGLE(Description)),IF(ISBLANK(_xlfn.SINGLE(CrossingIdentifierDescription)),""," ["&amp;_xlfn.SINGLE(CrossingIdentifierDescription)&amp;"]")," (",_xlfn.SINGLE(PXID),")"))</f>
        <v>SHAW O/H COMMUNICATIONS CABLE (U7518.0)</v>
      </c>
      <c r="G4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444" s="1" t="s">
        <v>4605</v>
      </c>
      <c r="N444" s="1">
        <v>1048268.22</v>
      </c>
      <c r="O444" s="1" t="s">
        <v>3028</v>
      </c>
      <c r="R444" s="1" t="s">
        <v>3024</v>
      </c>
      <c r="S444" s="1" t="s">
        <v>3024</v>
      </c>
      <c r="T444" s="1" t="s">
        <v>3098</v>
      </c>
      <c r="U444" s="1" t="s">
        <v>3105</v>
      </c>
      <c r="V444" s="1" t="s">
        <v>3703</v>
      </c>
      <c r="W444" s="1" t="s">
        <v>3116</v>
      </c>
      <c r="Y444" s="1">
        <v>44616.95108796296</v>
      </c>
      <c r="Z444" s="1">
        <v>44645</v>
      </c>
      <c r="AA444" s="1">
        <v>401768</v>
      </c>
      <c r="AB444" s="1">
        <v>44648.866111111114</v>
      </c>
      <c r="AC444" s="1" t="s">
        <v>4604</v>
      </c>
      <c r="AD444" s="1" t="s">
        <v>3061</v>
      </c>
      <c r="AE444" s="1">
        <v>7518</v>
      </c>
      <c r="AF444" s="1">
        <v>0</v>
      </c>
      <c r="AI444" s="1" t="s">
        <v>3016</v>
      </c>
      <c r="AK444" s="1" t="s">
        <v>3015</v>
      </c>
      <c r="AL444" s="1" t="s">
        <v>3014</v>
      </c>
      <c r="AM444" s="1" t="s">
        <v>3823</v>
      </c>
      <c r="AT444" s="1" t="s">
        <v>1022</v>
      </c>
      <c r="AY444" s="1" t="s">
        <v>3000</v>
      </c>
      <c r="AZ444" s="1" t="s">
        <v>4282</v>
      </c>
      <c r="BA444" s="1">
        <v>607922.30000000005</v>
      </c>
      <c r="BB444" s="1">
        <v>5469075.9500000002</v>
      </c>
      <c r="BC444" s="1">
        <v>10</v>
      </c>
      <c r="BN444" s="1" t="s">
        <v>3009</v>
      </c>
      <c r="BO444" s="1" t="s">
        <v>3583</v>
      </c>
      <c r="BP444" s="1" t="s">
        <v>1986</v>
      </c>
      <c r="BQ444" s="1" t="s">
        <v>4589</v>
      </c>
      <c r="BR444" s="1" t="s">
        <v>1621</v>
      </c>
      <c r="BS444" s="1" t="s">
        <v>4551</v>
      </c>
      <c r="BT444" s="1" t="s">
        <v>4550</v>
      </c>
      <c r="BV444" s="1" t="s">
        <v>3002</v>
      </c>
      <c r="BW444" s="1" t="s">
        <v>1022</v>
      </c>
      <c r="BX444" s="1" t="s">
        <v>3199</v>
      </c>
      <c r="BY444" s="1" t="s">
        <v>3000</v>
      </c>
      <c r="CB444" s="1" t="s">
        <v>3198</v>
      </c>
      <c r="CC444" s="1" t="s">
        <v>3197</v>
      </c>
      <c r="CD444" s="1" t="s">
        <v>3040</v>
      </c>
      <c r="CO444" s="1" t="s">
        <v>2996</v>
      </c>
      <c r="CP444" s="1" t="s">
        <v>4603</v>
      </c>
      <c r="CX444" s="1" t="s">
        <v>4602</v>
      </c>
      <c r="CZ444" s="1" t="s">
        <v>4346</v>
      </c>
    </row>
    <row r="445" spans="1:104" x14ac:dyDescent="0.2">
      <c r="A445" s="1">
        <f t="shared" si="33"/>
        <v>1048272.81</v>
      </c>
      <c r="C445" s="1" t="str">
        <f t="shared" si="34"/>
        <v>RD</v>
      </c>
      <c r="D445" s="2" t="str">
        <f t="shared" si="35"/>
        <v>RD</v>
      </c>
      <c r="F445" s="1" t="str">
        <f>IF(_xlfn.SINGLE('~10 Other Crossings'!TypeCL)="WC","",_xlfn.CONCAT(UPPER(_xlfn.SINGLE(Description)),IF(ISBLANK(_xlfn.SINGLE(CrossingIdentifierDescription)),""," ["&amp;_xlfn.SINGLE(CrossingIdentifierDescription)&amp;"]")," (",_xlfn.SINGLE(PXID),")"))</f>
        <v>ROAD (T4250.0)</v>
      </c>
      <c r="G4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45" s="1" t="s">
        <v>4601</v>
      </c>
      <c r="N445" s="1">
        <v>1048272.81</v>
      </c>
      <c r="O445" s="1" t="s">
        <v>3028</v>
      </c>
      <c r="P445" s="1" t="s">
        <v>3334</v>
      </c>
      <c r="Q445" s="1" t="s">
        <v>4600</v>
      </c>
      <c r="R445" s="1" t="s">
        <v>3025</v>
      </c>
      <c r="S445" s="1" t="s">
        <v>3024</v>
      </c>
      <c r="T445" s="1" t="s">
        <v>3098</v>
      </c>
      <c r="U445" s="1" t="s">
        <v>3045</v>
      </c>
      <c r="V445" s="1" t="s">
        <v>3045</v>
      </c>
      <c r="W445" s="1" t="s">
        <v>4599</v>
      </c>
      <c r="Y445" s="1">
        <v>42165.883981481478</v>
      </c>
      <c r="Z445" s="1">
        <v>44645</v>
      </c>
      <c r="AA445" s="1">
        <v>401768</v>
      </c>
      <c r="AB445" s="1">
        <v>44648.866018518522</v>
      </c>
      <c r="AC445" s="1" t="s">
        <v>4598</v>
      </c>
      <c r="AD445" s="1" t="s">
        <v>3046</v>
      </c>
      <c r="AE445" s="1">
        <v>4250</v>
      </c>
      <c r="AF445" s="1">
        <v>0</v>
      </c>
      <c r="AH445" s="1" t="s">
        <v>3091</v>
      </c>
      <c r="AI445" s="1" t="s">
        <v>3016</v>
      </c>
      <c r="AJ445" s="1" t="s">
        <v>3091</v>
      </c>
      <c r="AK445" s="1" t="s">
        <v>3044</v>
      </c>
      <c r="AL445" s="1" t="s">
        <v>3014</v>
      </c>
      <c r="AM445" s="1" t="s">
        <v>737</v>
      </c>
      <c r="AV445" s="1" t="s">
        <v>3091</v>
      </c>
      <c r="AX445" s="1" t="s">
        <v>4597</v>
      </c>
      <c r="AY445" s="1" t="s">
        <v>3000</v>
      </c>
      <c r="AZ445" s="1" t="s">
        <v>4282</v>
      </c>
      <c r="BA445" s="1">
        <v>607917.72761383001</v>
      </c>
      <c r="BB445" s="1">
        <v>5469075.5162252998</v>
      </c>
      <c r="BC445" s="1">
        <v>10</v>
      </c>
      <c r="BD445" s="1" t="s">
        <v>3087</v>
      </c>
      <c r="BE445" s="1">
        <v>1050.6600000000001</v>
      </c>
      <c r="BG445" s="1">
        <v>42266</v>
      </c>
      <c r="BN445" s="1" t="s">
        <v>3009</v>
      </c>
      <c r="BO445" s="1" t="s">
        <v>3583</v>
      </c>
      <c r="BP445" s="1" t="s">
        <v>1986</v>
      </c>
      <c r="BQ445" s="1" t="s">
        <v>4589</v>
      </c>
      <c r="BR445" s="1" t="s">
        <v>1621</v>
      </c>
      <c r="BS445" s="1" t="s">
        <v>4551</v>
      </c>
      <c r="BT445" s="1" t="s">
        <v>4550</v>
      </c>
      <c r="BV445" s="1" t="s">
        <v>3002</v>
      </c>
      <c r="BW445" s="1" t="s">
        <v>3007</v>
      </c>
      <c r="BX445" s="1" t="s">
        <v>3043</v>
      </c>
      <c r="BY445" s="1" t="s">
        <v>3000</v>
      </c>
      <c r="CB445" s="1" t="s">
        <v>3042</v>
      </c>
      <c r="CC445" s="1" t="s">
        <v>3041</v>
      </c>
      <c r="CD445" s="1" t="s">
        <v>3040</v>
      </c>
      <c r="CO445" s="1" t="s">
        <v>3070</v>
      </c>
      <c r="CP445" s="1" t="s">
        <v>4596</v>
      </c>
      <c r="CX445" s="1" t="s">
        <v>4595</v>
      </c>
      <c r="CY445" s="1" t="s">
        <v>4412</v>
      </c>
      <c r="CZ445" s="1" t="s">
        <v>4341</v>
      </c>
    </row>
    <row r="446" spans="1:104" x14ac:dyDescent="0.2">
      <c r="A446" s="1">
        <f t="shared" si="33"/>
        <v>1048281.52</v>
      </c>
      <c r="C446" s="1" t="str">
        <f t="shared" si="34"/>
        <v>GD</v>
      </c>
      <c r="D446" s="2" t="str">
        <f t="shared" si="35"/>
        <v>GD</v>
      </c>
      <c r="F446" s="1" t="str">
        <f>IF(_xlfn.SINGLE('~10 Other Crossings'!TypeCL)="WC","",_xlfn.CONCAT(UPPER(_xlfn.SINGLE(Description)),IF(ISBLANK(_xlfn.SINGLE(CrossingIdentifierDescription)),""," ["&amp;_xlfn.SINGLE(CrossingIdentifierDescription)&amp;"]")," (",_xlfn.SINGLE(PXID),")"))</f>
        <v>FORTISBC U/G PIPE 42 GAS DIST [GAS DISTRIBUTION] (P3602.1)</v>
      </c>
      <c r="G4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6" s="1" t="s">
        <v>4594</v>
      </c>
      <c r="N446" s="1">
        <v>1048281.52</v>
      </c>
      <c r="O446" s="1" t="s">
        <v>3028</v>
      </c>
      <c r="P446" s="1" t="s">
        <v>4593</v>
      </c>
      <c r="Q446" s="1" t="s">
        <v>4592</v>
      </c>
      <c r="R446" s="1" t="s">
        <v>3025</v>
      </c>
      <c r="S446" s="1" t="s">
        <v>3024</v>
      </c>
      <c r="T446" s="1" t="s">
        <v>3098</v>
      </c>
      <c r="U446" s="1" t="s">
        <v>3022</v>
      </c>
      <c r="V446" s="1" t="s">
        <v>4526</v>
      </c>
      <c r="W446" s="1" t="s">
        <v>4525</v>
      </c>
      <c r="X446" s="1" t="s">
        <v>4524</v>
      </c>
      <c r="Y446" s="1">
        <v>42165.883981481478</v>
      </c>
      <c r="Z446" s="1">
        <v>44645</v>
      </c>
      <c r="AA446" s="1">
        <v>401768</v>
      </c>
      <c r="AB446" s="1">
        <v>44655.881203703706</v>
      </c>
      <c r="AC446" s="1" t="s">
        <v>4591</v>
      </c>
      <c r="AD446" s="1" t="s">
        <v>3018</v>
      </c>
      <c r="AE446" s="1">
        <v>3602</v>
      </c>
      <c r="AF446" s="1">
        <v>1</v>
      </c>
      <c r="AG446" s="1" t="s">
        <v>4522</v>
      </c>
      <c r="AH446" s="1" t="s">
        <v>3091</v>
      </c>
      <c r="AI446" s="1" t="s">
        <v>3016</v>
      </c>
      <c r="AJ446" s="1" t="s">
        <v>3091</v>
      </c>
      <c r="AK446" s="1" t="s">
        <v>3015</v>
      </c>
      <c r="AL446" s="1" t="s">
        <v>3014</v>
      </c>
      <c r="AM446" s="1" t="s">
        <v>4521</v>
      </c>
      <c r="AN446" s="1" t="s">
        <v>3012</v>
      </c>
      <c r="AQ446" s="1" t="s">
        <v>4520</v>
      </c>
      <c r="AR446" s="1">
        <v>42</v>
      </c>
      <c r="AS446" s="1" t="s">
        <v>3011</v>
      </c>
      <c r="AT446" s="1" t="s">
        <v>3011</v>
      </c>
      <c r="AX446" s="1" t="s">
        <v>4590</v>
      </c>
      <c r="AY446" s="1" t="s">
        <v>3000</v>
      </c>
      <c r="AZ446" s="1" t="s">
        <v>4282</v>
      </c>
      <c r="BA446" s="1">
        <v>607909.06039856002</v>
      </c>
      <c r="BB446" s="1">
        <v>5469074.69621279</v>
      </c>
      <c r="BC446" s="1">
        <v>10</v>
      </c>
      <c r="BD446" s="1" t="s">
        <v>3087</v>
      </c>
      <c r="BE446" s="1">
        <v>1050.72</v>
      </c>
      <c r="BG446" s="1">
        <v>42266</v>
      </c>
      <c r="BN446" s="1" t="s">
        <v>3009</v>
      </c>
      <c r="BO446" s="1" t="s">
        <v>3583</v>
      </c>
      <c r="BP446" s="1" t="s">
        <v>1986</v>
      </c>
      <c r="BQ446" s="1" t="s">
        <v>4589</v>
      </c>
      <c r="BR446" s="1" t="s">
        <v>1621</v>
      </c>
      <c r="BS446" s="1" t="s">
        <v>4551</v>
      </c>
      <c r="BT446" s="1" t="s">
        <v>4588</v>
      </c>
      <c r="BV446" s="1" t="s">
        <v>3002</v>
      </c>
      <c r="BW446" s="1" t="s">
        <v>1505</v>
      </c>
      <c r="BX446" s="1" t="s">
        <v>3001</v>
      </c>
      <c r="BY446" s="1" t="s">
        <v>3000</v>
      </c>
      <c r="CB446" s="1" t="s">
        <v>2999</v>
      </c>
      <c r="CC446" s="1" t="s">
        <v>2998</v>
      </c>
      <c r="CD446" s="1" t="s">
        <v>2997</v>
      </c>
      <c r="CO446" s="1" t="s">
        <v>2996</v>
      </c>
      <c r="CP446" s="1" t="s">
        <v>4587</v>
      </c>
      <c r="CW446" s="1" t="s">
        <v>4517</v>
      </c>
      <c r="CX446" s="1" t="s">
        <v>4586</v>
      </c>
      <c r="CY446" s="1" t="s">
        <v>4412</v>
      </c>
      <c r="CZ446" s="1" t="s">
        <v>4337</v>
      </c>
    </row>
    <row r="447" spans="1:104" x14ac:dyDescent="0.2">
      <c r="A447" s="1">
        <f t="shared" si="33"/>
        <v>1048289.1</v>
      </c>
      <c r="C447" s="1" t="str">
        <f t="shared" si="34"/>
        <v>SA</v>
      </c>
      <c r="D447" s="2" t="str">
        <f t="shared" si="35"/>
        <v>SA</v>
      </c>
      <c r="F447" s="1" t="str">
        <f>IF(_xlfn.SINGLE('~10 Other Crossings'!TypeCL)="WC","",_xlfn.CONCAT(UPPER(_xlfn.SINGLE(Description)),IF(ISBLANK(_xlfn.SINGLE(CrossingIdentifierDescription)),""," ["&amp;_xlfn.SINGLE(CrossingIdentifierDescription)&amp;"]")," (",_xlfn.SINGLE(PXID),")"))</f>
        <v>PRIVATE BURIED 3" SEPTIC PIPE [BURIED PIPE] (P7153.0)</v>
      </c>
      <c r="G4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7" s="1" t="s">
        <v>4585</v>
      </c>
      <c r="N447" s="1">
        <v>1048289.1</v>
      </c>
      <c r="O447" s="1" t="s">
        <v>3028</v>
      </c>
      <c r="R447" s="1" t="s">
        <v>3024</v>
      </c>
      <c r="S447" s="1" t="s">
        <v>3024</v>
      </c>
      <c r="T447" s="1" t="s">
        <v>3098</v>
      </c>
      <c r="U447" s="1" t="s">
        <v>3022</v>
      </c>
      <c r="V447" s="1" t="s">
        <v>4584</v>
      </c>
      <c r="W447" s="1" t="s">
        <v>3181</v>
      </c>
      <c r="Y447" s="1">
        <v>44546.662314814814</v>
      </c>
      <c r="Z447" s="1">
        <v>44645</v>
      </c>
      <c r="AA447" s="1">
        <v>401768</v>
      </c>
      <c r="AB447" s="1">
        <v>44655.881249999999</v>
      </c>
      <c r="AC447" s="1" t="s">
        <v>4583</v>
      </c>
      <c r="AD447" s="1" t="s">
        <v>3018</v>
      </c>
      <c r="AE447" s="1">
        <v>7153</v>
      </c>
      <c r="AF447" s="1">
        <v>0</v>
      </c>
      <c r="AG447" s="1" t="s">
        <v>3022</v>
      </c>
      <c r="AI447" s="1" t="s">
        <v>3016</v>
      </c>
      <c r="AK447" s="1" t="s">
        <v>3015</v>
      </c>
      <c r="AL447" s="1" t="s">
        <v>3014</v>
      </c>
      <c r="AM447" s="1" t="s">
        <v>4559</v>
      </c>
      <c r="AN447" s="1" t="s">
        <v>4582</v>
      </c>
      <c r="AS447" s="1" t="s">
        <v>3011</v>
      </c>
      <c r="AT447" s="1" t="s">
        <v>3011</v>
      </c>
      <c r="AY447" s="1" t="s">
        <v>3000</v>
      </c>
      <c r="AZ447" s="1" t="s">
        <v>4282</v>
      </c>
      <c r="BA447" s="1">
        <v>607901.48997302004</v>
      </c>
      <c r="BB447" s="1">
        <v>5469074.2199821901</v>
      </c>
      <c r="BC447" s="1">
        <v>10</v>
      </c>
      <c r="BN447" s="1" t="s">
        <v>3009</v>
      </c>
      <c r="BO447" s="1" t="s">
        <v>3583</v>
      </c>
      <c r="BP447" s="1" t="s">
        <v>1986</v>
      </c>
      <c r="BQ447" s="1" t="s">
        <v>4370</v>
      </c>
      <c r="BR447" s="1" t="s">
        <v>3086</v>
      </c>
      <c r="BS447" s="1" t="s">
        <v>4551</v>
      </c>
      <c r="BT447" s="1" t="s">
        <v>4550</v>
      </c>
      <c r="BU447" s="1">
        <v>0.28100000000000003</v>
      </c>
      <c r="BV447" s="1" t="s">
        <v>3002</v>
      </c>
      <c r="BW447" s="1" t="s">
        <v>1505</v>
      </c>
      <c r="BX447" s="1" t="s">
        <v>3001</v>
      </c>
      <c r="BY447" s="1" t="s">
        <v>3000</v>
      </c>
      <c r="CB447" s="1" t="s">
        <v>2999</v>
      </c>
      <c r="CC447" s="1" t="s">
        <v>2998</v>
      </c>
      <c r="CD447" s="1" t="s">
        <v>2997</v>
      </c>
      <c r="CO447" s="1" t="s">
        <v>3070</v>
      </c>
      <c r="CP447" s="1" t="s">
        <v>4581</v>
      </c>
      <c r="CZ447" s="1" t="s">
        <v>4580</v>
      </c>
    </row>
    <row r="448" spans="1:104" x14ac:dyDescent="0.2">
      <c r="A448" s="1">
        <f t="shared" si="33"/>
        <v>1048291.68</v>
      </c>
      <c r="C448" s="1" t="str">
        <f t="shared" si="34"/>
        <v>WD</v>
      </c>
      <c r="D448" s="2" t="str">
        <f t="shared" si="35"/>
        <v>WD</v>
      </c>
      <c r="F448" s="1" t="str">
        <f>IF(_xlfn.SINGLE('~10 Other Crossings'!TypeCL)="WC","",_xlfn.CONCAT(UPPER(_xlfn.SINGLE(Description)),IF(ISBLANK(_xlfn.SINGLE(CrossingIdentifierDescription)),""," ["&amp;_xlfn.SINGLE(CrossingIdentifierDescription)&amp;"]")," (",_xlfn.SINGLE(PXID),")"))</f>
        <v>PRIVATE BURIED WATER PIPE [BURIED PIPE] (P5751.0)</v>
      </c>
      <c r="G4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48" s="1" t="s">
        <v>4579</v>
      </c>
      <c r="N448" s="1">
        <v>1048291.68</v>
      </c>
      <c r="O448" s="1" t="s">
        <v>3028</v>
      </c>
      <c r="P448" s="1" t="s">
        <v>4578</v>
      </c>
      <c r="Q448" s="1" t="s">
        <v>4577</v>
      </c>
      <c r="R448" s="1" t="s">
        <v>3024</v>
      </c>
      <c r="S448" s="1" t="s">
        <v>3024</v>
      </c>
      <c r="T448" s="1" t="s">
        <v>3098</v>
      </c>
      <c r="U448" s="1" t="s">
        <v>3022</v>
      </c>
      <c r="V448" s="1" t="s">
        <v>3182</v>
      </c>
      <c r="W448" s="1" t="s">
        <v>3181</v>
      </c>
      <c r="Y448" s="1">
        <v>44547.659687500003</v>
      </c>
      <c r="Z448" s="1">
        <v>44645</v>
      </c>
      <c r="AA448" s="1">
        <v>401768</v>
      </c>
      <c r="AB448" s="1">
        <v>44655.881249999999</v>
      </c>
      <c r="AC448" s="1" t="s">
        <v>4576</v>
      </c>
      <c r="AD448" s="1" t="s">
        <v>3018</v>
      </c>
      <c r="AE448" s="1">
        <v>5751</v>
      </c>
      <c r="AF448" s="1">
        <v>0</v>
      </c>
      <c r="AG448" s="1" t="s">
        <v>3022</v>
      </c>
      <c r="AI448" s="1" t="s">
        <v>3016</v>
      </c>
      <c r="AK448" s="1" t="s">
        <v>3015</v>
      </c>
      <c r="AL448" s="1" t="s">
        <v>3014</v>
      </c>
      <c r="AM448" s="1" t="s">
        <v>3179</v>
      </c>
      <c r="AT448" s="1" t="s">
        <v>3011</v>
      </c>
      <c r="AY448" s="1" t="s">
        <v>3000</v>
      </c>
      <c r="AZ448" s="1" t="s">
        <v>4282</v>
      </c>
      <c r="BA448" s="1">
        <v>607898.91998029</v>
      </c>
      <c r="BB448" s="1">
        <v>5469073.9399591302</v>
      </c>
      <c r="BC448" s="1">
        <v>10</v>
      </c>
      <c r="BN448" s="1" t="s">
        <v>3009</v>
      </c>
      <c r="BO448" s="1" t="s">
        <v>3583</v>
      </c>
      <c r="BP448" s="1" t="s">
        <v>1986</v>
      </c>
      <c r="BQ448" s="1" t="s">
        <v>4370</v>
      </c>
      <c r="BR448" s="1" t="s">
        <v>3086</v>
      </c>
      <c r="BS448" s="1" t="s">
        <v>4551</v>
      </c>
      <c r="BT448" s="1" t="s">
        <v>4550</v>
      </c>
      <c r="BV448" s="1" t="s">
        <v>3002</v>
      </c>
      <c r="BW448" s="1" t="s">
        <v>1505</v>
      </c>
      <c r="BX448" s="1" t="s">
        <v>3001</v>
      </c>
      <c r="BY448" s="1" t="s">
        <v>3000</v>
      </c>
      <c r="CB448" s="1" t="s">
        <v>2999</v>
      </c>
      <c r="CC448" s="1" t="s">
        <v>2998</v>
      </c>
      <c r="CD448" s="1" t="s">
        <v>2997</v>
      </c>
      <c r="CO448" s="1" t="s">
        <v>3070</v>
      </c>
      <c r="CP448" s="1" t="s">
        <v>4575</v>
      </c>
      <c r="CZ448" s="1" t="s">
        <v>4574</v>
      </c>
    </row>
    <row r="449" spans="1:104" x14ac:dyDescent="0.2">
      <c r="A449" s="1">
        <f t="shared" si="33"/>
        <v>1048292.16</v>
      </c>
      <c r="C449" s="1" t="str">
        <f t="shared" si="34"/>
        <v>OC</v>
      </c>
      <c r="D449" s="2" t="str">
        <f t="shared" si="35"/>
        <v>OC</v>
      </c>
      <c r="F449" s="1" t="str">
        <f>IF(_xlfn.SINGLE('~10 Other Crossings'!TypeCL)="WC","",_xlfn.CONCAT(UPPER(_xlfn.SINGLE(Description)),IF(ISBLANK(_xlfn.SINGLE(CrossingIdentifierDescription)),""," ["&amp;_xlfn.SINGLE(CrossingIdentifierDescription)&amp;"]")," (",_xlfn.SINGLE(PXID),")"))</f>
        <v>PRIVATE ABOVE GROUND COMMUNICATION CABLE (U7418.0)</v>
      </c>
      <c r="G4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01-13283-M002-PT630001 - Goalposts Required</v>
      </c>
      <c r="M449" s="1" t="s">
        <v>4573</v>
      </c>
      <c r="N449" s="1">
        <v>1048292.16</v>
      </c>
      <c r="O449" s="1" t="s">
        <v>3028</v>
      </c>
      <c r="R449" s="1" t="s">
        <v>3024</v>
      </c>
      <c r="S449" s="1" t="s">
        <v>3024</v>
      </c>
      <c r="T449" s="1" t="s">
        <v>3098</v>
      </c>
      <c r="U449" s="1" t="s">
        <v>4572</v>
      </c>
      <c r="V449" s="1" t="s">
        <v>4571</v>
      </c>
      <c r="W449" s="1" t="s">
        <v>3181</v>
      </c>
      <c r="Y449" s="1">
        <v>44547.655393518522</v>
      </c>
      <c r="Z449" s="1">
        <v>44645</v>
      </c>
      <c r="AA449" s="1">
        <v>401768</v>
      </c>
      <c r="AB449" s="1">
        <v>44648.866099537037</v>
      </c>
      <c r="AC449" s="1" t="s">
        <v>4570</v>
      </c>
      <c r="AD449" s="1" t="s">
        <v>3061</v>
      </c>
      <c r="AE449" s="1">
        <v>7418</v>
      </c>
      <c r="AF449" s="1">
        <v>0</v>
      </c>
      <c r="AI449" s="1" t="s">
        <v>3016</v>
      </c>
      <c r="AK449" s="1" t="s">
        <v>3015</v>
      </c>
      <c r="AL449" s="1" t="s">
        <v>3014</v>
      </c>
      <c r="AM449" s="1" t="s">
        <v>3104</v>
      </c>
      <c r="AN449" s="1" t="s">
        <v>4569</v>
      </c>
      <c r="AT449" s="1" t="s">
        <v>1022</v>
      </c>
      <c r="AY449" s="1" t="s">
        <v>3000</v>
      </c>
      <c r="AZ449" s="1" t="s">
        <v>4282</v>
      </c>
      <c r="BA449" s="1">
        <v>607898.46989207005</v>
      </c>
      <c r="BB449" s="1">
        <v>5469073.64072935</v>
      </c>
      <c r="BC449" s="1">
        <v>10</v>
      </c>
      <c r="BN449" s="1" t="s">
        <v>3009</v>
      </c>
      <c r="BO449" s="1" t="s">
        <v>3583</v>
      </c>
      <c r="BP449" s="1" t="s">
        <v>1986</v>
      </c>
      <c r="BQ449" s="1" t="s">
        <v>4370</v>
      </c>
      <c r="BR449" s="1" t="s">
        <v>3086</v>
      </c>
      <c r="BS449" s="1" t="s">
        <v>4551</v>
      </c>
      <c r="BT449" s="1" t="s">
        <v>4550</v>
      </c>
      <c r="BU449" s="1">
        <v>0.41</v>
      </c>
      <c r="BV449" s="1" t="s">
        <v>3002</v>
      </c>
      <c r="BW449" s="1" t="s">
        <v>1973</v>
      </c>
      <c r="BX449" s="1" t="s">
        <v>3058</v>
      </c>
      <c r="BY449" s="1" t="s">
        <v>3000</v>
      </c>
      <c r="CB449" s="1" t="s">
        <v>3057</v>
      </c>
      <c r="CC449" s="1" t="s">
        <v>3056</v>
      </c>
      <c r="CD449" s="1" t="s">
        <v>3055</v>
      </c>
      <c r="CO449" s="1" t="s">
        <v>3070</v>
      </c>
      <c r="CP449" s="1" t="s">
        <v>4568</v>
      </c>
      <c r="CZ449" s="1" t="s">
        <v>2223</v>
      </c>
    </row>
    <row r="450" spans="1:104" x14ac:dyDescent="0.2">
      <c r="A450" s="1">
        <f t="shared" si="33"/>
        <v>1048298.89</v>
      </c>
      <c r="C450" s="1" t="str">
        <f t="shared" si="34"/>
        <v>WD</v>
      </c>
      <c r="D450" s="2" t="str">
        <f t="shared" si="35"/>
        <v>WD</v>
      </c>
      <c r="F450" s="1" t="str">
        <f>IF(_xlfn.SINGLE('~10 Other Crossings'!TypeCL)="WC","",_xlfn.CONCAT(UPPER(_xlfn.SINGLE(Description)),IF(ISBLANK(_xlfn.SINGLE(CrossingIdentifierDescription)),""," ["&amp;_xlfn.SINGLE(CrossingIdentifierDescription)&amp;"]")," (",_xlfn.SINGLE(PXID),")"))</f>
        <v>PRIVATE BURIED 1" WATER PIPE (P7165.0)</v>
      </c>
      <c r="G4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50" s="1" t="s">
        <v>4567</v>
      </c>
      <c r="N450" s="1">
        <v>1048298.89</v>
      </c>
      <c r="O450" s="1" t="s">
        <v>3028</v>
      </c>
      <c r="R450" s="1" t="s">
        <v>3024</v>
      </c>
      <c r="S450" s="1" t="s">
        <v>3024</v>
      </c>
      <c r="T450" s="1" t="s">
        <v>3098</v>
      </c>
      <c r="U450" s="1" t="s">
        <v>3022</v>
      </c>
      <c r="V450" s="1" t="s">
        <v>4566</v>
      </c>
      <c r="W450" s="1" t="s">
        <v>3181</v>
      </c>
      <c r="Y450" s="1">
        <v>44547.656400462962</v>
      </c>
      <c r="Z450" s="1">
        <v>44645</v>
      </c>
      <c r="AA450" s="1">
        <v>401768</v>
      </c>
      <c r="AB450" s="1">
        <v>44655.881249999999</v>
      </c>
      <c r="AC450" s="1" t="s">
        <v>4565</v>
      </c>
      <c r="AD450" s="1" t="s">
        <v>3018</v>
      </c>
      <c r="AE450" s="1">
        <v>7165</v>
      </c>
      <c r="AF450" s="1">
        <v>0</v>
      </c>
      <c r="AI450" s="1" t="s">
        <v>3016</v>
      </c>
      <c r="AK450" s="1" t="s">
        <v>3015</v>
      </c>
      <c r="AL450" s="1" t="s">
        <v>3014</v>
      </c>
      <c r="AM450" s="1" t="s">
        <v>3179</v>
      </c>
      <c r="AN450" s="1" t="s">
        <v>4564</v>
      </c>
      <c r="AT450" s="1" t="s">
        <v>3011</v>
      </c>
      <c r="AY450" s="1" t="s">
        <v>3000</v>
      </c>
      <c r="AZ450" s="1" t="s">
        <v>4282</v>
      </c>
      <c r="BA450" s="1">
        <v>607891.75998506998</v>
      </c>
      <c r="BB450" s="1">
        <v>5469073.1099458197</v>
      </c>
      <c r="BC450" s="1">
        <v>10</v>
      </c>
      <c r="BN450" s="1" t="s">
        <v>3009</v>
      </c>
      <c r="BO450" s="1" t="s">
        <v>3583</v>
      </c>
      <c r="BP450" s="1" t="s">
        <v>1986</v>
      </c>
      <c r="BQ450" s="1" t="s">
        <v>4370</v>
      </c>
      <c r="BR450" s="1" t="s">
        <v>3086</v>
      </c>
      <c r="BS450" s="1" t="s">
        <v>4551</v>
      </c>
      <c r="BT450" s="1" t="s">
        <v>4550</v>
      </c>
      <c r="BU450" s="1">
        <v>0.76</v>
      </c>
      <c r="BV450" s="1" t="s">
        <v>3002</v>
      </c>
      <c r="BW450" s="1" t="s">
        <v>1505</v>
      </c>
      <c r="BX450" s="1" t="s">
        <v>3001</v>
      </c>
      <c r="BY450" s="1" t="s">
        <v>3000</v>
      </c>
      <c r="CB450" s="1" t="s">
        <v>2999</v>
      </c>
      <c r="CC450" s="1" t="s">
        <v>2998</v>
      </c>
      <c r="CD450" s="1" t="s">
        <v>2997</v>
      </c>
      <c r="CO450" s="1" t="s">
        <v>3070</v>
      </c>
      <c r="CP450" s="1" t="s">
        <v>4563</v>
      </c>
      <c r="CZ450" s="1" t="s">
        <v>4329</v>
      </c>
    </row>
    <row r="451" spans="1:104" x14ac:dyDescent="0.2">
      <c r="A451" s="1">
        <f t="shared" si="33"/>
        <v>1048301.13</v>
      </c>
      <c r="C451" s="1" t="str">
        <f t="shared" si="34"/>
        <v>SA</v>
      </c>
      <c r="D451" s="2" t="str">
        <f t="shared" si="35"/>
        <v>SA</v>
      </c>
      <c r="F451" s="1" t="str">
        <f>IF(_xlfn.SINGLE('~10 Other Crossings'!TypeCL)="WC","",_xlfn.CONCAT(UPPER(_xlfn.SINGLE(Description)),IF(ISBLANK(_xlfn.SINGLE(CrossingIdentifierDescription)),""," ["&amp;_xlfn.SINGLE(CrossingIdentifierDescription)&amp;"]")," (",_xlfn.SINGLE(PXID),")"))</f>
        <v>PRIVATE SANITARY LINE (P7578.0)</v>
      </c>
      <c r="G4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51" s="1" t="s">
        <v>4562</v>
      </c>
      <c r="N451" s="1">
        <v>1048301.13</v>
      </c>
      <c r="O451" s="1" t="s">
        <v>3028</v>
      </c>
      <c r="R451" s="1" t="s">
        <v>3024</v>
      </c>
      <c r="S451" s="1" t="s">
        <v>3024</v>
      </c>
      <c r="T451" s="1" t="s">
        <v>3098</v>
      </c>
      <c r="U451" s="1" t="s">
        <v>3022</v>
      </c>
      <c r="V451" s="1" t="s">
        <v>4561</v>
      </c>
      <c r="W451" s="1" t="s">
        <v>3181</v>
      </c>
      <c r="Y451" s="1">
        <v>44649.883067129631</v>
      </c>
      <c r="Z451" s="1">
        <v>44645</v>
      </c>
      <c r="AA451" s="1">
        <v>401768</v>
      </c>
      <c r="AB451" s="1">
        <v>44655.881388888891</v>
      </c>
      <c r="AC451" s="1" t="s">
        <v>4560</v>
      </c>
      <c r="AD451" s="1" t="s">
        <v>3018</v>
      </c>
      <c r="AE451" s="1">
        <v>7578</v>
      </c>
      <c r="AF451" s="1">
        <v>0</v>
      </c>
      <c r="AI451" s="1" t="s">
        <v>3016</v>
      </c>
      <c r="AK451" s="1" t="s">
        <v>3015</v>
      </c>
      <c r="AL451" s="1" t="s">
        <v>3014</v>
      </c>
      <c r="AM451" s="1" t="s">
        <v>4559</v>
      </c>
      <c r="AT451" s="1" t="s">
        <v>3011</v>
      </c>
      <c r="AY451" s="1" t="s">
        <v>3000</v>
      </c>
      <c r="AZ451" s="1" t="s">
        <v>4282</v>
      </c>
      <c r="BA451" s="1">
        <v>607889.61</v>
      </c>
      <c r="BB451" s="1">
        <v>5469072.0599999996</v>
      </c>
      <c r="BC451" s="1">
        <v>10</v>
      </c>
      <c r="BN451" s="1" t="s">
        <v>3009</v>
      </c>
      <c r="BO451" s="1" t="s">
        <v>3583</v>
      </c>
      <c r="BP451" s="1" t="s">
        <v>1986</v>
      </c>
      <c r="BQ451" s="1" t="s">
        <v>4370</v>
      </c>
      <c r="BR451" s="1" t="s">
        <v>3086</v>
      </c>
      <c r="BS451" s="1" t="s">
        <v>4551</v>
      </c>
      <c r="BT451" s="1" t="s">
        <v>4550</v>
      </c>
      <c r="BU451" s="1">
        <v>0.34599999999999997</v>
      </c>
      <c r="BV451" s="1" t="s">
        <v>3002</v>
      </c>
      <c r="BW451" s="1" t="s">
        <v>1505</v>
      </c>
      <c r="BX451" s="1" t="s">
        <v>3001</v>
      </c>
      <c r="BY451" s="1" t="s">
        <v>3000</v>
      </c>
      <c r="CB451" s="1" t="s">
        <v>2999</v>
      </c>
      <c r="CC451" s="1" t="s">
        <v>2998</v>
      </c>
      <c r="CD451" s="1" t="s">
        <v>2997</v>
      </c>
      <c r="CO451" s="1" t="s">
        <v>3070</v>
      </c>
      <c r="CP451" s="1" t="s">
        <v>4558</v>
      </c>
      <c r="CZ451" s="1" t="s">
        <v>4316</v>
      </c>
    </row>
    <row r="452" spans="1:104" x14ac:dyDescent="0.2">
      <c r="A452" s="1">
        <f t="shared" si="33"/>
        <v>1048305.4</v>
      </c>
      <c r="C452" s="1" t="str">
        <f t="shared" si="34"/>
        <v>UE</v>
      </c>
      <c r="D452" s="2" t="str">
        <f t="shared" si="35"/>
        <v>UE</v>
      </c>
      <c r="F452" s="1" t="str">
        <f>IF(_xlfn.SINGLE('~10 Other Crossings'!TypeCL)="WC","",_xlfn.CONCAT(UPPER(_xlfn.SINGLE(Description)),IF(ISBLANK(_xlfn.SINGLE(CrossingIdentifierDescription)),""," ["&amp;_xlfn.SINGLE(CrossingIdentifierDescription)&amp;"]")," (",_xlfn.SINGLE(PXID),")"))</f>
        <v>PRIVATE BURIED UTILITY [BURIED UTILITY] (U5932.0)</v>
      </c>
      <c r="G4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52" s="1" t="s">
        <v>4557</v>
      </c>
      <c r="N452" s="1">
        <v>1048305.4</v>
      </c>
      <c r="O452" s="1" t="s">
        <v>3028</v>
      </c>
      <c r="P452" s="1" t="s">
        <v>4556</v>
      </c>
      <c r="Q452" s="1" t="s">
        <v>4555</v>
      </c>
      <c r="R452" s="1" t="s">
        <v>3024</v>
      </c>
      <c r="S452" s="1" t="s">
        <v>3024</v>
      </c>
      <c r="T452" s="1" t="s">
        <v>3098</v>
      </c>
      <c r="U452" s="1" t="s">
        <v>4552</v>
      </c>
      <c r="V452" s="1" t="s">
        <v>4554</v>
      </c>
      <c r="W452" s="1" t="s">
        <v>3181</v>
      </c>
      <c r="Y452" s="1">
        <v>43977.908171296294</v>
      </c>
      <c r="Z452" s="1">
        <v>44645</v>
      </c>
      <c r="AA452" s="1">
        <v>401768</v>
      </c>
      <c r="AB452" s="1">
        <v>44648.866053240738</v>
      </c>
      <c r="AC452" s="1" t="s">
        <v>4553</v>
      </c>
      <c r="AD452" s="1" t="s">
        <v>3061</v>
      </c>
      <c r="AE452" s="1">
        <v>5932</v>
      </c>
      <c r="AF452" s="1">
        <v>0</v>
      </c>
      <c r="AG452" s="1" t="s">
        <v>4552</v>
      </c>
      <c r="AI452" s="1" t="s">
        <v>3016</v>
      </c>
      <c r="AK452" s="1" t="s">
        <v>3015</v>
      </c>
      <c r="AL452" s="1" t="s">
        <v>3014</v>
      </c>
      <c r="AM452" s="1" t="s">
        <v>3059</v>
      </c>
      <c r="AT452" s="1" t="s">
        <v>3011</v>
      </c>
      <c r="AY452" s="1" t="s">
        <v>3000</v>
      </c>
      <c r="AZ452" s="1" t="s">
        <v>4282</v>
      </c>
      <c r="BA452" s="1">
        <v>607885.29500000004</v>
      </c>
      <c r="BB452" s="1">
        <v>5469072.3909999998</v>
      </c>
      <c r="BC452" s="1">
        <v>10</v>
      </c>
      <c r="BN452" s="1" t="s">
        <v>3009</v>
      </c>
      <c r="BO452" s="1" t="s">
        <v>3583</v>
      </c>
      <c r="BP452" s="1" t="s">
        <v>1986</v>
      </c>
      <c r="BQ452" s="1" t="s">
        <v>4370</v>
      </c>
      <c r="BR452" s="1" t="s">
        <v>3086</v>
      </c>
      <c r="BS452" s="1" t="s">
        <v>4551</v>
      </c>
      <c r="BT452" s="1" t="s">
        <v>4550</v>
      </c>
      <c r="BV452" s="1" t="s">
        <v>3002</v>
      </c>
      <c r="BW452" s="1" t="s">
        <v>1973</v>
      </c>
      <c r="BX452" s="1" t="s">
        <v>3058</v>
      </c>
      <c r="BY452" s="1" t="s">
        <v>3000</v>
      </c>
      <c r="CB452" s="1" t="s">
        <v>3057</v>
      </c>
      <c r="CC452" s="1" t="s">
        <v>3056</v>
      </c>
      <c r="CD452" s="1" t="s">
        <v>3055</v>
      </c>
      <c r="CO452" s="1" t="s">
        <v>3070</v>
      </c>
      <c r="CP452" s="1" t="s">
        <v>4549</v>
      </c>
      <c r="CZ452" s="1" t="s">
        <v>4312</v>
      </c>
    </row>
    <row r="453" spans="1:104" x14ac:dyDescent="0.2">
      <c r="A453" s="1">
        <f t="shared" si="33"/>
        <v>1048316.55</v>
      </c>
      <c r="C453" s="1" t="str">
        <f t="shared" si="34"/>
        <v>RD</v>
      </c>
      <c r="D453" s="2" t="str">
        <f t="shared" si="35"/>
        <v>RD</v>
      </c>
      <c r="F453" s="1" t="str">
        <f>IF(_xlfn.SINGLE('~10 Other Crossings'!TypeCL)="WC","",_xlfn.CONCAT(UPPER(_xlfn.SINGLE(Description)),IF(ISBLANK(_xlfn.SINGLE(CrossingIdentifierDescription)),""," ["&amp;_xlfn.SINGLE(CrossingIdentifierDescription)&amp;"]")," (",_xlfn.SINGLE(PXID),")"))</f>
        <v>PRIVATE ROAD [ROAD] (T5032.0)</v>
      </c>
      <c r="G4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53" s="1" t="s">
        <v>4548</v>
      </c>
      <c r="N453" s="1">
        <v>1048316.55</v>
      </c>
      <c r="O453" s="1" t="s">
        <v>3028</v>
      </c>
      <c r="P453" s="1" t="s">
        <v>3205</v>
      </c>
      <c r="Q453" s="1" t="s">
        <v>3204</v>
      </c>
      <c r="R453" s="1" t="s">
        <v>3024</v>
      </c>
      <c r="S453" s="1" t="s">
        <v>3024</v>
      </c>
      <c r="T453" s="1" t="s">
        <v>3098</v>
      </c>
      <c r="U453" s="1" t="s">
        <v>3045</v>
      </c>
      <c r="V453" s="1" t="s">
        <v>3173</v>
      </c>
      <c r="W453" s="1" t="s">
        <v>3181</v>
      </c>
      <c r="Y453" s="1">
        <v>43977.908171296294</v>
      </c>
      <c r="Z453" s="1">
        <v>44645</v>
      </c>
      <c r="AA453" s="1">
        <v>401768</v>
      </c>
      <c r="AB453" s="1">
        <v>44648.866053240738</v>
      </c>
      <c r="AC453" s="1" t="s">
        <v>4547</v>
      </c>
      <c r="AD453" s="1" t="s">
        <v>3046</v>
      </c>
      <c r="AE453" s="1">
        <v>5032</v>
      </c>
      <c r="AF453" s="1">
        <v>0</v>
      </c>
      <c r="AG453" s="1" t="s">
        <v>3045</v>
      </c>
      <c r="AI453" s="1" t="s">
        <v>3016</v>
      </c>
      <c r="AK453" s="1" t="s">
        <v>3044</v>
      </c>
      <c r="AL453" s="1" t="s">
        <v>3014</v>
      </c>
      <c r="AM453" s="1" t="s">
        <v>737</v>
      </c>
      <c r="AY453" s="1" t="s">
        <v>3000</v>
      </c>
      <c r="AZ453" s="1" t="s">
        <v>4282</v>
      </c>
      <c r="BA453" s="1">
        <v>607874.19099999999</v>
      </c>
      <c r="BB453" s="1">
        <v>5469071.3159999996</v>
      </c>
      <c r="BC453" s="1">
        <v>10</v>
      </c>
      <c r="BN453" s="1" t="s">
        <v>3009</v>
      </c>
      <c r="BO453" s="1" t="s">
        <v>3583</v>
      </c>
      <c r="BP453" s="1" t="s">
        <v>1986</v>
      </c>
      <c r="BQ453" s="1" t="s">
        <v>4370</v>
      </c>
      <c r="BR453" s="1" t="s">
        <v>3086</v>
      </c>
      <c r="BS453" s="1" t="s">
        <v>4546</v>
      </c>
      <c r="BT453" s="1" t="s">
        <v>4545</v>
      </c>
      <c r="BV453" s="1" t="s">
        <v>3002</v>
      </c>
      <c r="BW453" s="1" t="s">
        <v>3007</v>
      </c>
      <c r="BX453" s="1" t="s">
        <v>3043</v>
      </c>
      <c r="BY453" s="1" t="s">
        <v>3000</v>
      </c>
      <c r="CB453" s="1" t="s">
        <v>3042</v>
      </c>
      <c r="CC453" s="1" t="s">
        <v>3041</v>
      </c>
      <c r="CD453" s="1" t="s">
        <v>3040</v>
      </c>
      <c r="CO453" s="1" t="s">
        <v>3070</v>
      </c>
      <c r="CP453" s="1" t="s">
        <v>4544</v>
      </c>
      <c r="CZ453" s="1" t="s">
        <v>4289</v>
      </c>
    </row>
    <row r="454" spans="1:104" x14ac:dyDescent="0.2">
      <c r="A454" s="1">
        <f t="shared" si="33"/>
        <v>1048465.9</v>
      </c>
      <c r="C454" s="1" t="str">
        <f t="shared" si="34"/>
        <v>OE</v>
      </c>
      <c r="D454" s="2" t="str">
        <f t="shared" si="35"/>
        <v>OE</v>
      </c>
      <c r="F454" s="1" t="str">
        <f>IF(_xlfn.SINGLE('~10 Other Crossings'!TypeCL)="WC","",_xlfn.CONCAT(UPPER(_xlfn.SINGLE(Description)),IF(ISBLANK(_xlfn.SINGLE(CrossingIdentifierDescription)),""," ["&amp;_xlfn.SINGLE(CrossingIdentifierDescription)&amp;"]")," (",_xlfn.SINGLE(PXID),")"))</f>
        <v>BC HYDRO O/H DISTRIBUTION [DISTRIBUTION] (U4195.1)</v>
      </c>
      <c r="G4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54" s="1" t="s">
        <v>4543</v>
      </c>
      <c r="N454" s="1">
        <v>1048465.9</v>
      </c>
      <c r="O454" s="1" t="s">
        <v>3028</v>
      </c>
      <c r="P454" s="1" t="s">
        <v>4542</v>
      </c>
      <c r="Q454" s="1" t="s">
        <v>4541</v>
      </c>
      <c r="R454" s="1" t="s">
        <v>3025</v>
      </c>
      <c r="S454" s="1" t="s">
        <v>3024</v>
      </c>
      <c r="T454" s="1" t="s">
        <v>3098</v>
      </c>
      <c r="U454" s="1" t="s">
        <v>3097</v>
      </c>
      <c r="V454" s="1" t="s">
        <v>3096</v>
      </c>
      <c r="W454" s="1" t="s">
        <v>3095</v>
      </c>
      <c r="Y454" s="1">
        <v>42165.883981481478</v>
      </c>
      <c r="Z454" s="1">
        <v>44645</v>
      </c>
      <c r="AA454" s="1">
        <v>401768</v>
      </c>
      <c r="AB454" s="1">
        <v>44648.866018518522</v>
      </c>
      <c r="AC454" s="1" t="s">
        <v>4540</v>
      </c>
      <c r="AD454" s="1" t="s">
        <v>3061</v>
      </c>
      <c r="AE454" s="1">
        <v>4195</v>
      </c>
      <c r="AF454" s="1">
        <v>1</v>
      </c>
      <c r="AG454" s="1" t="s">
        <v>3093</v>
      </c>
      <c r="AH454" s="1" t="s">
        <v>3091</v>
      </c>
      <c r="AI454" s="1" t="s">
        <v>3016</v>
      </c>
      <c r="AJ454" s="1" t="s">
        <v>3092</v>
      </c>
      <c r="AK454" s="1" t="s">
        <v>3015</v>
      </c>
      <c r="AL454" s="1" t="s">
        <v>3014</v>
      </c>
      <c r="AM454" s="1" t="s">
        <v>3090</v>
      </c>
      <c r="AS454" s="1" t="s">
        <v>3011</v>
      </c>
      <c r="AT454" s="1" t="s">
        <v>1022</v>
      </c>
      <c r="AX454" s="1" t="s">
        <v>4539</v>
      </c>
      <c r="AY454" s="1" t="s">
        <v>3000</v>
      </c>
      <c r="AZ454" s="1" t="s">
        <v>4282</v>
      </c>
      <c r="BA454" s="1">
        <v>607725.50692784996</v>
      </c>
      <c r="BB454" s="1">
        <v>5469057.2760058697</v>
      </c>
      <c r="BC454" s="1">
        <v>10</v>
      </c>
      <c r="BD454" s="1" t="s">
        <v>3087</v>
      </c>
      <c r="BE454" s="1">
        <v>1050.8499999999999</v>
      </c>
      <c r="BG454" s="1">
        <v>42691</v>
      </c>
      <c r="BN454" s="1" t="s">
        <v>3009</v>
      </c>
      <c r="BO454" s="1" t="s">
        <v>3583</v>
      </c>
      <c r="BP454" s="1" t="s">
        <v>1986</v>
      </c>
      <c r="BQ454" s="1" t="s">
        <v>4370</v>
      </c>
      <c r="BR454" s="1" t="s">
        <v>3086</v>
      </c>
      <c r="BV454" s="1" t="s">
        <v>3002</v>
      </c>
      <c r="BW454" s="1" t="s">
        <v>1022</v>
      </c>
      <c r="BX454" s="1" t="s">
        <v>3199</v>
      </c>
      <c r="BY454" s="1" t="s">
        <v>3000</v>
      </c>
      <c r="CB454" s="1" t="s">
        <v>3198</v>
      </c>
      <c r="CC454" s="1" t="s">
        <v>3197</v>
      </c>
      <c r="CD454" s="1" t="s">
        <v>3040</v>
      </c>
      <c r="CO454" s="1" t="s">
        <v>2996</v>
      </c>
      <c r="CP454" s="1" t="s">
        <v>4538</v>
      </c>
      <c r="CW454" s="1" t="s">
        <v>4537</v>
      </c>
      <c r="CX454" s="1" t="s">
        <v>4531</v>
      </c>
      <c r="CY454" s="1" t="s">
        <v>4412</v>
      </c>
      <c r="CZ454" s="1" t="s">
        <v>2219</v>
      </c>
    </row>
    <row r="455" spans="1:104" x14ac:dyDescent="0.2">
      <c r="A455" s="1">
        <f t="shared" si="33"/>
        <v>1048465.9</v>
      </c>
      <c r="C455" s="1" t="str">
        <f t="shared" si="34"/>
        <v>OC</v>
      </c>
      <c r="D455" s="2" t="str">
        <f t="shared" si="35"/>
        <v>OC</v>
      </c>
      <c r="F455" s="1" t="str">
        <f>IF(_xlfn.SINGLE('~10 Other Crossings'!TypeCL)="WC","",_xlfn.CONCAT(UPPER(_xlfn.SINGLE(Description)),IF(ISBLANK(_xlfn.SINGLE(CrossingIdentifierDescription)),""," ["&amp;_xlfn.SINGLE(CrossingIdentifierDescription)&amp;"]")," (",_xlfn.SINGLE(PXID),")"))</f>
        <v>TELUS O/H COMMUNICATIONS CABLE [O/H COMMUNICATION CABLE] (U5332.0)</v>
      </c>
      <c r="G4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55" s="1" t="s">
        <v>4536</v>
      </c>
      <c r="N455" s="1">
        <v>1048465.9</v>
      </c>
      <c r="O455" s="1" t="s">
        <v>3028</v>
      </c>
      <c r="P455" s="1" t="s">
        <v>4535</v>
      </c>
      <c r="Q455" s="1" t="s">
        <v>4534</v>
      </c>
      <c r="R455" s="1" t="s">
        <v>3025</v>
      </c>
      <c r="S455" s="1" t="s">
        <v>3024</v>
      </c>
      <c r="T455" s="1" t="s">
        <v>3098</v>
      </c>
      <c r="U455" s="1" t="s">
        <v>3109</v>
      </c>
      <c r="V455" s="1" t="s">
        <v>3108</v>
      </c>
      <c r="W455" s="1" t="s">
        <v>3107</v>
      </c>
      <c r="Y455" s="1">
        <v>43195.712858796294</v>
      </c>
      <c r="Z455" s="1">
        <v>44645</v>
      </c>
      <c r="AA455" s="1">
        <v>401768</v>
      </c>
      <c r="AB455" s="1">
        <v>44648.866030092591</v>
      </c>
      <c r="AC455" s="1" t="s">
        <v>4533</v>
      </c>
      <c r="AD455" s="1" t="s">
        <v>3061</v>
      </c>
      <c r="AE455" s="1">
        <v>5332</v>
      </c>
      <c r="AF455" s="1">
        <v>0</v>
      </c>
      <c r="AG455" s="1" t="s">
        <v>3109</v>
      </c>
      <c r="AH455" s="1" t="s">
        <v>3091</v>
      </c>
      <c r="AI455" s="1" t="s">
        <v>3016</v>
      </c>
      <c r="AJ455" s="1" t="s">
        <v>3092</v>
      </c>
      <c r="AK455" s="1" t="s">
        <v>3015</v>
      </c>
      <c r="AL455" s="1" t="s">
        <v>3014</v>
      </c>
      <c r="AM455" s="1" t="s">
        <v>3104</v>
      </c>
      <c r="AS455" s="1" t="s">
        <v>3011</v>
      </c>
      <c r="AT455" s="1" t="s">
        <v>1022</v>
      </c>
      <c r="AY455" s="1" t="s">
        <v>3000</v>
      </c>
      <c r="AZ455" s="1" t="s">
        <v>4282</v>
      </c>
      <c r="BA455" s="1">
        <v>607725.50692784996</v>
      </c>
      <c r="BB455" s="1">
        <v>5469057.2760058697</v>
      </c>
      <c r="BC455" s="1">
        <v>10</v>
      </c>
      <c r="BD455" s="1" t="s">
        <v>3087</v>
      </c>
      <c r="BE455" s="1">
        <v>1050.8499999999999</v>
      </c>
      <c r="BN455" s="1" t="s">
        <v>3009</v>
      </c>
      <c r="BO455" s="1" t="s">
        <v>3583</v>
      </c>
      <c r="BP455" s="1" t="s">
        <v>1986</v>
      </c>
      <c r="BQ455" s="1" t="s">
        <v>4370</v>
      </c>
      <c r="BR455" s="1" t="s">
        <v>3086</v>
      </c>
      <c r="BV455" s="1" t="s">
        <v>3002</v>
      </c>
      <c r="BW455" s="1" t="s">
        <v>1022</v>
      </c>
      <c r="BX455" s="1" t="s">
        <v>3199</v>
      </c>
      <c r="BY455" s="1" t="s">
        <v>3000</v>
      </c>
      <c r="CB455" s="1" t="s">
        <v>3198</v>
      </c>
      <c r="CC455" s="1" t="s">
        <v>3197</v>
      </c>
      <c r="CD455" s="1" t="s">
        <v>3040</v>
      </c>
      <c r="CO455" s="1" t="s">
        <v>2996</v>
      </c>
      <c r="CP455" s="1" t="s">
        <v>4532</v>
      </c>
      <c r="CX455" s="1" t="s">
        <v>4531</v>
      </c>
      <c r="CY455" s="1" t="s">
        <v>4412</v>
      </c>
      <c r="CZ455" s="1" t="s">
        <v>4530</v>
      </c>
    </row>
    <row r="456" spans="1:104" x14ac:dyDescent="0.2">
      <c r="A456" s="1">
        <f t="shared" si="33"/>
        <v>1048470.41</v>
      </c>
      <c r="C456" s="1" t="str">
        <f t="shared" si="34"/>
        <v>GD</v>
      </c>
      <c r="D456" s="2" t="str">
        <f t="shared" si="35"/>
        <v>GD</v>
      </c>
      <c r="F456" s="1" t="str">
        <f>IF(_xlfn.SINGLE('~10 Other Crossings'!TypeCL)="WC","",_xlfn.CONCAT(UPPER(_xlfn.SINGLE(Description)),IF(ISBLANK(_xlfn.SINGLE(CrossingIdentifierDescription)),""," ["&amp;_xlfn.SINGLE(CrossingIdentifierDescription)&amp;"]")," (",_xlfn.SINGLE(PXID),")"))</f>
        <v>FORTISBC U/G PIPE 42 GAS DIST [GAS DISTRIBUTION] (P3603.2)</v>
      </c>
      <c r="G4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56" s="1" t="s">
        <v>4529</v>
      </c>
      <c r="N456" s="1">
        <v>1048470.41</v>
      </c>
      <c r="O456" s="1" t="s">
        <v>3028</v>
      </c>
      <c r="P456" s="1" t="s">
        <v>4528</v>
      </c>
      <c r="Q456" s="1" t="s">
        <v>4527</v>
      </c>
      <c r="R456" s="1" t="s">
        <v>3025</v>
      </c>
      <c r="S456" s="1" t="s">
        <v>3024</v>
      </c>
      <c r="T456" s="1" t="s">
        <v>3098</v>
      </c>
      <c r="U456" s="1" t="s">
        <v>3022</v>
      </c>
      <c r="V456" s="1" t="s">
        <v>4526</v>
      </c>
      <c r="W456" s="1" t="s">
        <v>4525</v>
      </c>
      <c r="X456" s="1" t="s">
        <v>4524</v>
      </c>
      <c r="Y456" s="1">
        <v>42471.828148148146</v>
      </c>
      <c r="Z456" s="1">
        <v>44645</v>
      </c>
      <c r="AA456" s="1">
        <v>401768</v>
      </c>
      <c r="AB456" s="1">
        <v>44655.881215277775</v>
      </c>
      <c r="AC456" s="1" t="s">
        <v>4523</v>
      </c>
      <c r="AD456" s="1" t="s">
        <v>3018</v>
      </c>
      <c r="AE456" s="1">
        <v>3603</v>
      </c>
      <c r="AF456" s="1">
        <v>2</v>
      </c>
      <c r="AG456" s="1" t="s">
        <v>4522</v>
      </c>
      <c r="AH456" s="1" t="s">
        <v>3091</v>
      </c>
      <c r="AI456" s="1" t="s">
        <v>3016</v>
      </c>
      <c r="AJ456" s="1" t="s">
        <v>3092</v>
      </c>
      <c r="AK456" s="1" t="s">
        <v>3015</v>
      </c>
      <c r="AL456" s="1" t="s">
        <v>3014</v>
      </c>
      <c r="AM456" s="1" t="s">
        <v>4521</v>
      </c>
      <c r="AN456" s="1" t="s">
        <v>3012</v>
      </c>
      <c r="AQ456" s="1" t="s">
        <v>4520</v>
      </c>
      <c r="AR456" s="1">
        <v>42</v>
      </c>
      <c r="AS456" s="1" t="s">
        <v>3011</v>
      </c>
      <c r="AT456" s="1" t="s">
        <v>3011</v>
      </c>
      <c r="AX456" s="1" t="s">
        <v>4519</v>
      </c>
      <c r="AY456" s="1" t="s">
        <v>3000</v>
      </c>
      <c r="AZ456" s="1" t="s">
        <v>4282</v>
      </c>
      <c r="BA456" s="1">
        <v>607721.01362317998</v>
      </c>
      <c r="BB456" s="1">
        <v>5469056.84549639</v>
      </c>
      <c r="BC456" s="1">
        <v>10</v>
      </c>
      <c r="BD456" s="1" t="s">
        <v>3087</v>
      </c>
      <c r="BE456" s="1">
        <v>1050.9100000000001</v>
      </c>
      <c r="BG456" s="1">
        <v>42266</v>
      </c>
      <c r="BN456" s="1" t="s">
        <v>3009</v>
      </c>
      <c r="BO456" s="1" t="s">
        <v>3583</v>
      </c>
      <c r="BP456" s="1" t="s">
        <v>1986</v>
      </c>
      <c r="BQ456" s="1" t="s">
        <v>4370</v>
      </c>
      <c r="BR456" s="1" t="s">
        <v>3086</v>
      </c>
      <c r="BV456" s="1" t="s">
        <v>3002</v>
      </c>
      <c r="BW456" s="1" t="s">
        <v>1505</v>
      </c>
      <c r="BX456" s="1" t="s">
        <v>3001</v>
      </c>
      <c r="BY456" s="1" t="s">
        <v>3000</v>
      </c>
      <c r="CB456" s="1" t="s">
        <v>2999</v>
      </c>
      <c r="CC456" s="1" t="s">
        <v>2998</v>
      </c>
      <c r="CD456" s="1" t="s">
        <v>2997</v>
      </c>
      <c r="CO456" s="1" t="s">
        <v>2996</v>
      </c>
      <c r="CP456" s="1" t="s">
        <v>4518</v>
      </c>
      <c r="CW456" s="1" t="s">
        <v>4517</v>
      </c>
      <c r="CX456" s="1" t="s">
        <v>4516</v>
      </c>
      <c r="CY456" s="1" t="s">
        <v>4412</v>
      </c>
      <c r="CZ456" s="1" t="s">
        <v>4277</v>
      </c>
    </row>
    <row r="457" spans="1:104" x14ac:dyDescent="0.2">
      <c r="A457" s="1">
        <f t="shared" si="33"/>
        <v>1048472.67</v>
      </c>
      <c r="C457" s="1" t="str">
        <f t="shared" si="34"/>
        <v>RD</v>
      </c>
      <c r="D457" s="2" t="str">
        <f t="shared" si="35"/>
        <v>RD</v>
      </c>
      <c r="F457" s="1" t="str">
        <f>IF(_xlfn.SINGLE('~10 Other Crossings'!TypeCL)="WC","",_xlfn.CONCAT(UPPER(_xlfn.SINGLE(Description)),IF(ISBLANK(_xlfn.SINGLE(CrossingIdentifierDescription)),""," ["&amp;_xlfn.SINGLE(CrossingIdentifierDescription)&amp;"]")," (",_xlfn.SINGLE(PXID),")"))</f>
        <v>ESTELL RD (T4119.1)</v>
      </c>
      <c r="G4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57" s="1" t="s">
        <v>4515</v>
      </c>
      <c r="N457" s="1">
        <v>1048472.67</v>
      </c>
      <c r="O457" s="1" t="s">
        <v>3028</v>
      </c>
      <c r="P457" s="1" t="s">
        <v>4514</v>
      </c>
      <c r="Q457" s="1" t="s">
        <v>4513</v>
      </c>
      <c r="R457" s="1" t="s">
        <v>3025</v>
      </c>
      <c r="S457" s="1" t="s">
        <v>3024</v>
      </c>
      <c r="T457" s="1" t="s">
        <v>3098</v>
      </c>
      <c r="U457" s="1" t="s">
        <v>3045</v>
      </c>
      <c r="V457" s="1" t="s">
        <v>4512</v>
      </c>
      <c r="W457" s="1" t="s">
        <v>4511</v>
      </c>
      <c r="Y457" s="1">
        <v>42165.883981481478</v>
      </c>
      <c r="Z457" s="1">
        <v>44645</v>
      </c>
      <c r="AA457" s="1">
        <v>401768</v>
      </c>
      <c r="AB457" s="1">
        <v>44648.866018518522</v>
      </c>
      <c r="AC457" s="1" t="s">
        <v>4510</v>
      </c>
      <c r="AD457" s="1" t="s">
        <v>3046</v>
      </c>
      <c r="AE457" s="1">
        <v>4119</v>
      </c>
      <c r="AF457" s="1">
        <v>1</v>
      </c>
      <c r="AH457" s="1" t="s">
        <v>3091</v>
      </c>
      <c r="AI457" s="1" t="s">
        <v>3092</v>
      </c>
      <c r="AJ457" s="1" t="s">
        <v>3091</v>
      </c>
      <c r="AK457" s="1" t="s">
        <v>3044</v>
      </c>
      <c r="AL457" s="1" t="s">
        <v>3014</v>
      </c>
      <c r="AM457" s="1" t="s">
        <v>737</v>
      </c>
      <c r="AX457" s="1" t="s">
        <v>4509</v>
      </c>
      <c r="AY457" s="1" t="s">
        <v>3000</v>
      </c>
      <c r="AZ457" s="1" t="s">
        <v>4282</v>
      </c>
      <c r="BA457" s="1">
        <v>607718.76897049998</v>
      </c>
      <c r="BB457" s="1">
        <v>5469056.6301155202</v>
      </c>
      <c r="BC457" s="1">
        <v>10</v>
      </c>
      <c r="BD457" s="1" t="s">
        <v>3087</v>
      </c>
      <c r="BE457" s="1">
        <v>1050.8599999999999</v>
      </c>
      <c r="BG457" s="1">
        <v>42266</v>
      </c>
      <c r="BN457" s="1" t="s">
        <v>3009</v>
      </c>
      <c r="BO457" s="1" t="s">
        <v>3583</v>
      </c>
      <c r="BP457" s="1" t="s">
        <v>1986</v>
      </c>
      <c r="BQ457" s="1" t="s">
        <v>4370</v>
      </c>
      <c r="BR457" s="1" t="s">
        <v>3086</v>
      </c>
      <c r="BV457" s="1" t="s">
        <v>3002</v>
      </c>
      <c r="BW457" s="1" t="s">
        <v>1986</v>
      </c>
      <c r="BX457" s="1" t="s">
        <v>3311</v>
      </c>
      <c r="BY457" s="1" t="s">
        <v>3000</v>
      </c>
      <c r="CB457" s="1" t="s">
        <v>3292</v>
      </c>
      <c r="CC457" s="1" t="s">
        <v>3291</v>
      </c>
      <c r="CD457" s="1" t="s">
        <v>3055</v>
      </c>
      <c r="CO457" s="1" t="s">
        <v>2996</v>
      </c>
      <c r="CP457" s="1" t="s">
        <v>4508</v>
      </c>
      <c r="CW457" s="1" t="s">
        <v>4507</v>
      </c>
      <c r="CX457" s="1" t="s">
        <v>4506</v>
      </c>
      <c r="CY457" s="1" t="s">
        <v>4412</v>
      </c>
      <c r="CZ457" s="1" t="s">
        <v>4270</v>
      </c>
    </row>
    <row r="458" spans="1:104" x14ac:dyDescent="0.2">
      <c r="A458" s="1">
        <f t="shared" si="33"/>
        <v>1048714.77</v>
      </c>
      <c r="C458" s="1" t="str">
        <f t="shared" si="34"/>
        <v>UE</v>
      </c>
      <c r="D458" s="2" t="str">
        <f t="shared" si="35"/>
        <v>UE</v>
      </c>
      <c r="F458" s="1" t="str">
        <f>IF(_xlfn.SINGLE('~10 Other Crossings'!TypeCL)="WC","",_xlfn.CONCAT(UPPER(_xlfn.SINGLE(Description)),IF(ISBLANK(_xlfn.SINGLE(CrossingIdentifierDescription)),""," ["&amp;_xlfn.SINGLE(CrossingIdentifierDescription)&amp;"]")," (",_xlfn.SINGLE(PXID),")"))</f>
        <v>MOTI BURIED POWER CABLE (U7405.0)</v>
      </c>
      <c r="G4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01-13283-M002-XH0330301</v>
      </c>
      <c r="M458" s="1" t="s">
        <v>4505</v>
      </c>
      <c r="N458" s="1">
        <v>1048714.77</v>
      </c>
      <c r="O458" s="1" t="s">
        <v>3028</v>
      </c>
      <c r="R458" s="1" t="s">
        <v>3024</v>
      </c>
      <c r="S458" s="1" t="s">
        <v>3024</v>
      </c>
      <c r="T458" s="1" t="s">
        <v>3098</v>
      </c>
      <c r="U458" s="1" t="s">
        <v>3188</v>
      </c>
      <c r="V458" s="1" t="s">
        <v>4063</v>
      </c>
      <c r="W458" s="1" t="s">
        <v>3127</v>
      </c>
      <c r="Y458" s="1">
        <v>44546.648009259261</v>
      </c>
      <c r="Z458" s="1">
        <v>44645</v>
      </c>
      <c r="AA458" s="1">
        <v>401768</v>
      </c>
      <c r="AB458" s="1">
        <v>44648.866099537037</v>
      </c>
      <c r="AC458" s="1" t="s">
        <v>4504</v>
      </c>
      <c r="AD458" s="1" t="s">
        <v>3061</v>
      </c>
      <c r="AE458" s="1">
        <v>7405</v>
      </c>
      <c r="AF458" s="1">
        <v>0</v>
      </c>
      <c r="AI458" s="1" t="s">
        <v>3594</v>
      </c>
      <c r="AK458" s="1" t="s">
        <v>3015</v>
      </c>
      <c r="AL458" s="1" t="s">
        <v>3014</v>
      </c>
      <c r="AM458" s="1" t="s">
        <v>3059</v>
      </c>
      <c r="AT458" s="1" t="s">
        <v>3011</v>
      </c>
      <c r="AY458" s="1" t="s">
        <v>3088</v>
      </c>
      <c r="AZ458" s="1" t="s">
        <v>4282</v>
      </c>
      <c r="BA458" s="1">
        <v>607477.89</v>
      </c>
      <c r="BB458" s="1">
        <v>5469032.46</v>
      </c>
      <c r="BC458" s="1">
        <v>10</v>
      </c>
      <c r="BN458" s="1" t="s">
        <v>3009</v>
      </c>
      <c r="BO458" s="1" t="s">
        <v>3583</v>
      </c>
      <c r="BP458" s="1" t="s">
        <v>1986</v>
      </c>
      <c r="BQ458" s="1" t="s">
        <v>4370</v>
      </c>
      <c r="BR458" s="1" t="s">
        <v>3086</v>
      </c>
      <c r="BV458" s="1" t="s">
        <v>3002</v>
      </c>
      <c r="BY458" s="1" t="s">
        <v>3000</v>
      </c>
      <c r="CB458" s="1" t="s">
        <v>4495</v>
      </c>
      <c r="CD458" s="1" t="s">
        <v>3055</v>
      </c>
      <c r="CO458" s="1" t="s">
        <v>3122</v>
      </c>
      <c r="CP458" s="1" t="s">
        <v>4503</v>
      </c>
      <c r="CZ458" s="1" t="s">
        <v>4260</v>
      </c>
    </row>
    <row r="459" spans="1:104" x14ac:dyDescent="0.2">
      <c r="A459" s="1">
        <f t="shared" si="33"/>
        <v>1048722.3899999999</v>
      </c>
      <c r="C459" s="1" t="str">
        <f t="shared" si="34"/>
        <v>RD</v>
      </c>
      <c r="D459" s="2" t="str">
        <f t="shared" si="35"/>
        <v>RD</v>
      </c>
      <c r="F459" s="1" t="str">
        <f>IF(_xlfn.SINGLE('~10 Other Crossings'!TypeCL)="WC","",_xlfn.CONCAT(UPPER(_xlfn.SINGLE(Description)),IF(ISBLANK(_xlfn.SINGLE(CrossingIdentifierDescription)),""," ["&amp;_xlfn.SINGLE(CrossingIdentifierDescription)&amp;"]")," (",_xlfn.SINGLE(PXID),")"))</f>
        <v>FLOOD RD OVERPASS [LKI Segment: 541] (T4120.2)</v>
      </c>
      <c r="G4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01-13283-M002-XH0330301</v>
      </c>
      <c r="M459" s="1" t="s">
        <v>4502</v>
      </c>
      <c r="N459" s="1">
        <v>1048722.3899999999</v>
      </c>
      <c r="O459" s="1" t="s">
        <v>3028</v>
      </c>
      <c r="P459" s="1" t="s">
        <v>4501</v>
      </c>
      <c r="Q459" s="1" t="s">
        <v>4500</v>
      </c>
      <c r="R459" s="1" t="s">
        <v>3025</v>
      </c>
      <c r="S459" s="1" t="s">
        <v>3024</v>
      </c>
      <c r="T459" s="1" t="s">
        <v>3098</v>
      </c>
      <c r="U459" s="1" t="s">
        <v>3045</v>
      </c>
      <c r="V459" s="1" t="s">
        <v>4499</v>
      </c>
      <c r="W459" s="1" t="s">
        <v>3127</v>
      </c>
      <c r="Y459" s="1">
        <v>43515.906828703701</v>
      </c>
      <c r="Z459" s="1">
        <v>44645</v>
      </c>
      <c r="AA459" s="1">
        <v>401768</v>
      </c>
      <c r="AB459" s="1">
        <v>44648.866030092591</v>
      </c>
      <c r="AC459" s="1" t="s">
        <v>4498</v>
      </c>
      <c r="AD459" s="1" t="s">
        <v>3046</v>
      </c>
      <c r="AE459" s="1">
        <v>4120</v>
      </c>
      <c r="AF459" s="1">
        <v>2</v>
      </c>
      <c r="AG459" s="1" t="s">
        <v>4482</v>
      </c>
      <c r="AH459" s="1" t="s">
        <v>3138</v>
      </c>
      <c r="AI459" s="1" t="s">
        <v>3092</v>
      </c>
      <c r="AJ459" s="1" t="s">
        <v>3091</v>
      </c>
      <c r="AK459" s="1" t="s">
        <v>3044</v>
      </c>
      <c r="AL459" s="1" t="s">
        <v>3014</v>
      </c>
      <c r="AM459" s="1" t="s">
        <v>737</v>
      </c>
      <c r="AP459" s="1">
        <v>80</v>
      </c>
      <c r="AX459" s="1" t="s">
        <v>4497</v>
      </c>
      <c r="AY459" s="1" t="s">
        <v>3088</v>
      </c>
      <c r="AZ459" s="1" t="s">
        <v>4282</v>
      </c>
      <c r="BA459" s="1">
        <v>607470.30001434998</v>
      </c>
      <c r="BB459" s="1">
        <v>5469031.73995951</v>
      </c>
      <c r="BC459" s="1">
        <v>10</v>
      </c>
      <c r="BD459" s="1" t="s">
        <v>3087</v>
      </c>
      <c r="BE459" s="1">
        <v>1051.1099999999999</v>
      </c>
      <c r="BG459" s="1">
        <v>41951</v>
      </c>
      <c r="BN459" s="1" t="s">
        <v>3009</v>
      </c>
      <c r="BO459" s="1" t="s">
        <v>3583</v>
      </c>
      <c r="BP459" s="1" t="s">
        <v>1986</v>
      </c>
      <c r="BQ459" s="1" t="s">
        <v>4370</v>
      </c>
      <c r="BR459" s="1" t="s">
        <v>3086</v>
      </c>
      <c r="BV459" s="1" t="s">
        <v>3002</v>
      </c>
      <c r="BX459" s="1" t="s">
        <v>4496</v>
      </c>
      <c r="BY459" s="1" t="s">
        <v>3088</v>
      </c>
      <c r="CB459" s="1" t="s">
        <v>4495</v>
      </c>
      <c r="CC459" s="1" t="s">
        <v>4494</v>
      </c>
      <c r="CD459" s="1" t="s">
        <v>3055</v>
      </c>
      <c r="CO459" s="1" t="s">
        <v>3122</v>
      </c>
      <c r="CP459" s="1" t="s">
        <v>4493</v>
      </c>
      <c r="CY459" s="1" t="s">
        <v>4412</v>
      </c>
      <c r="CZ459" s="1" t="s">
        <v>4246</v>
      </c>
    </row>
    <row r="460" spans="1:104" x14ac:dyDescent="0.2">
      <c r="A460" s="1">
        <f t="shared" si="33"/>
        <v>1048806.82</v>
      </c>
      <c r="C460" s="1" t="str">
        <f t="shared" si="34"/>
        <v>RD</v>
      </c>
      <c r="D460" s="2" t="str">
        <f t="shared" si="35"/>
        <v>RD</v>
      </c>
      <c r="F460" s="1" t="str">
        <f>IF(_xlfn.SINGLE('~10 Other Crossings'!TypeCL)="WC","",_xlfn.CONCAT(UPPER(_xlfn.SINGLE(Description)),IF(ISBLANK(_xlfn.SINGLE(CrossingIdentifierDescription)),""," ["&amp;_xlfn.SINGLE(CrossingIdentifierDescription)&amp;"]")," (",_xlfn.SINGLE(PXID),")"))</f>
        <v>FLOOD RD OFFRAMP [LKI Segment: 541] (T4121.3)</v>
      </c>
      <c r="G4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0" s="1" t="s">
        <v>4492</v>
      </c>
      <c r="N460" s="1">
        <v>1048806.82</v>
      </c>
      <c r="O460" s="1" t="s">
        <v>3028</v>
      </c>
      <c r="P460" s="1" t="s">
        <v>4491</v>
      </c>
      <c r="Q460" s="1" t="s">
        <v>4490</v>
      </c>
      <c r="R460" s="1" t="s">
        <v>3025</v>
      </c>
      <c r="S460" s="1" t="s">
        <v>3024</v>
      </c>
      <c r="T460" s="1" t="s">
        <v>3098</v>
      </c>
      <c r="U460" s="1" t="s">
        <v>3045</v>
      </c>
      <c r="V460" s="1" t="s">
        <v>4461</v>
      </c>
      <c r="W460" s="1" t="s">
        <v>3127</v>
      </c>
      <c r="Y460" s="1">
        <v>43515.830439814818</v>
      </c>
      <c r="Z460" s="1">
        <v>44645</v>
      </c>
      <c r="AA460" s="1">
        <v>401768</v>
      </c>
      <c r="AB460" s="1">
        <v>44648.866030092591</v>
      </c>
      <c r="AC460" s="1" t="s">
        <v>4489</v>
      </c>
      <c r="AD460" s="1" t="s">
        <v>3046</v>
      </c>
      <c r="AE460" s="1">
        <v>4121</v>
      </c>
      <c r="AF460" s="1">
        <v>3</v>
      </c>
      <c r="AG460" s="1" t="s">
        <v>4482</v>
      </c>
      <c r="AH460" s="1" t="s">
        <v>3138</v>
      </c>
      <c r="AI460" s="1" t="s">
        <v>3092</v>
      </c>
      <c r="AJ460" s="1" t="s">
        <v>3091</v>
      </c>
      <c r="AK460" s="1" t="s">
        <v>3044</v>
      </c>
      <c r="AL460" s="1" t="s">
        <v>3014</v>
      </c>
      <c r="AM460" s="1" t="s">
        <v>737</v>
      </c>
      <c r="AP460" s="1">
        <v>46</v>
      </c>
      <c r="AX460" s="1" t="s">
        <v>4488</v>
      </c>
      <c r="AY460" s="1" t="s">
        <v>3088</v>
      </c>
      <c r="AZ460" s="1" t="s">
        <v>4282</v>
      </c>
      <c r="BA460" s="1">
        <v>607389.35374082997</v>
      </c>
      <c r="BB460" s="1">
        <v>5469013.2600149699</v>
      </c>
      <c r="BC460" s="1">
        <v>10</v>
      </c>
      <c r="BD460" s="1" t="s">
        <v>3087</v>
      </c>
      <c r="BE460" s="1">
        <v>1051.2</v>
      </c>
      <c r="BG460" s="1">
        <v>41951</v>
      </c>
      <c r="BN460" s="1" t="s">
        <v>3009</v>
      </c>
      <c r="BO460" s="1" t="s">
        <v>3583</v>
      </c>
      <c r="BP460" s="1" t="s">
        <v>1986</v>
      </c>
      <c r="BQ460" s="1" t="s">
        <v>4370</v>
      </c>
      <c r="BR460" s="1" t="s">
        <v>1621</v>
      </c>
      <c r="BV460" s="1" t="s">
        <v>3002</v>
      </c>
      <c r="BX460" s="1" t="s">
        <v>4435</v>
      </c>
      <c r="BY460" s="1" t="s">
        <v>3000</v>
      </c>
      <c r="CB460" s="1" t="s">
        <v>4434</v>
      </c>
      <c r="CC460" s="1" t="s">
        <v>4433</v>
      </c>
      <c r="CD460" s="1" t="s">
        <v>3082</v>
      </c>
      <c r="CO460" s="1" t="s">
        <v>3122</v>
      </c>
      <c r="CP460" s="1" t="s">
        <v>4487</v>
      </c>
      <c r="CW460" s="1" t="s">
        <v>4486</v>
      </c>
      <c r="CX460" s="1" t="s">
        <v>4485</v>
      </c>
      <c r="CY460" s="1" t="s">
        <v>4412</v>
      </c>
      <c r="CZ460" s="1" t="s">
        <v>4241</v>
      </c>
    </row>
    <row r="461" spans="1:104" x14ac:dyDescent="0.2">
      <c r="A461" s="1">
        <f t="shared" si="33"/>
        <v>1048824.93</v>
      </c>
      <c r="C461" s="1" t="str">
        <f t="shared" si="34"/>
        <v>HW</v>
      </c>
      <c r="D461" s="2" t="str">
        <f t="shared" si="35"/>
        <v>HW</v>
      </c>
      <c r="F461" s="1" t="str">
        <f>IF(_xlfn.SINGLE('~10 Other Crossings'!TypeCL)="WC","",_xlfn.CONCAT(UPPER(_xlfn.SINGLE(Description)),IF(ISBLANK(_xlfn.SINGLE(CrossingIdentifierDescription)),""," ["&amp;_xlfn.SINGLE(CrossingIdentifierDescription)&amp;"]")," (",_xlfn.SINGLE(PXID),")"))</f>
        <v>TRANS-CANADA HWY [LKI Segment: 541] (T4122.3)</v>
      </c>
      <c r="G4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1" s="1" t="s">
        <v>4484</v>
      </c>
      <c r="N461" s="1">
        <v>1048824.93</v>
      </c>
      <c r="O461" s="1" t="s">
        <v>3028</v>
      </c>
      <c r="P461" s="1" t="s">
        <v>4478</v>
      </c>
      <c r="Q461" s="1" t="s">
        <v>4477</v>
      </c>
      <c r="R461" s="1" t="s">
        <v>3025</v>
      </c>
      <c r="S461" s="1" t="s">
        <v>3024</v>
      </c>
      <c r="T461" s="1" t="s">
        <v>3098</v>
      </c>
      <c r="U461" s="1" t="s">
        <v>4476</v>
      </c>
      <c r="V461" s="1" t="s">
        <v>4475</v>
      </c>
      <c r="W461" s="1" t="s">
        <v>3127</v>
      </c>
      <c r="Y461" s="1">
        <v>43588.987881944442</v>
      </c>
      <c r="Z461" s="1">
        <v>44645</v>
      </c>
      <c r="AA461" s="1">
        <v>401768</v>
      </c>
      <c r="AB461" s="1">
        <v>44648.866041666668</v>
      </c>
      <c r="AC461" s="1" t="s">
        <v>4483</v>
      </c>
      <c r="AD461" s="1" t="s">
        <v>3046</v>
      </c>
      <c r="AE461" s="1">
        <v>4122</v>
      </c>
      <c r="AF461" s="1">
        <v>3</v>
      </c>
      <c r="AG461" s="1" t="s">
        <v>4482</v>
      </c>
      <c r="AH461" s="1" t="s">
        <v>3138</v>
      </c>
      <c r="AI461" s="1" t="s">
        <v>3092</v>
      </c>
      <c r="AJ461" s="1" t="s">
        <v>3091</v>
      </c>
      <c r="AK461" s="1" t="s">
        <v>3044</v>
      </c>
      <c r="AL461" s="1" t="s">
        <v>3014</v>
      </c>
      <c r="AM461" s="1" t="s">
        <v>4473</v>
      </c>
      <c r="AP461" s="1">
        <v>38</v>
      </c>
      <c r="AX461" s="1" t="s">
        <v>4481</v>
      </c>
      <c r="AY461" s="1" t="s">
        <v>3088</v>
      </c>
      <c r="AZ461" s="1" t="s">
        <v>4282</v>
      </c>
      <c r="BA461" s="1">
        <v>607373.29997566994</v>
      </c>
      <c r="BB461" s="1">
        <v>5469004.8800175805</v>
      </c>
      <c r="BC461" s="1">
        <v>10</v>
      </c>
      <c r="BD461" s="1" t="s">
        <v>3087</v>
      </c>
      <c r="BE461" s="1">
        <v>1051.23</v>
      </c>
      <c r="BG461" s="1">
        <v>41951</v>
      </c>
      <c r="BN461" s="1" t="s">
        <v>3009</v>
      </c>
      <c r="BO461" s="1" t="s">
        <v>3583</v>
      </c>
      <c r="BP461" s="1" t="s">
        <v>1986</v>
      </c>
      <c r="BQ461" s="1" t="s">
        <v>4370</v>
      </c>
      <c r="BR461" s="1" t="s">
        <v>1621</v>
      </c>
      <c r="BV461" s="1" t="s">
        <v>3002</v>
      </c>
      <c r="BX461" s="1" t="s">
        <v>4435</v>
      </c>
      <c r="BY461" s="1" t="s">
        <v>3088</v>
      </c>
      <c r="CB461" s="1" t="s">
        <v>4434</v>
      </c>
      <c r="CC461" s="1" t="s">
        <v>4433</v>
      </c>
      <c r="CD461" s="1" t="s">
        <v>3082</v>
      </c>
      <c r="CO461" s="1" t="s">
        <v>3122</v>
      </c>
      <c r="CP461" s="1" t="s">
        <v>4480</v>
      </c>
      <c r="CY461" s="1" t="s">
        <v>4412</v>
      </c>
      <c r="CZ461" s="1" t="s">
        <v>4237</v>
      </c>
    </row>
    <row r="462" spans="1:104" x14ac:dyDescent="0.2">
      <c r="A462" s="1">
        <f t="shared" si="33"/>
        <v>1048848.1200000001</v>
      </c>
      <c r="C462" s="1" t="str">
        <f t="shared" si="34"/>
        <v>HW</v>
      </c>
      <c r="D462" s="2" t="str">
        <f t="shared" si="35"/>
        <v>HW</v>
      </c>
      <c r="F462" s="1" t="str">
        <f>IF(_xlfn.SINGLE('~10 Other Crossings'!TypeCL)="WC","",_xlfn.CONCAT(UPPER(_xlfn.SINGLE(Description)),IF(ISBLANK(_xlfn.SINGLE(CrossingIdentifierDescription)),""," ["&amp;_xlfn.SINGLE(CrossingIdentifierDescription)&amp;"]")," (",_xlfn.SINGLE(PXID),")"))</f>
        <v>TRANS-CANADA HWY [LKI Segment: 540] (T4123.3)</v>
      </c>
      <c r="G4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2" s="1" t="s">
        <v>4479</v>
      </c>
      <c r="N462" s="1">
        <v>1048848.1200000001</v>
      </c>
      <c r="O462" s="1" t="s">
        <v>3028</v>
      </c>
      <c r="P462" s="1" t="s">
        <v>4478</v>
      </c>
      <c r="Q462" s="1" t="s">
        <v>4477</v>
      </c>
      <c r="R462" s="1" t="s">
        <v>3025</v>
      </c>
      <c r="S462" s="1" t="s">
        <v>3024</v>
      </c>
      <c r="T462" s="1" t="s">
        <v>3098</v>
      </c>
      <c r="U462" s="1" t="s">
        <v>4476</v>
      </c>
      <c r="V462" s="1" t="s">
        <v>4475</v>
      </c>
      <c r="W462" s="1" t="s">
        <v>3127</v>
      </c>
      <c r="Y462" s="1">
        <v>43515.830439814818</v>
      </c>
      <c r="Z462" s="1">
        <v>44645</v>
      </c>
      <c r="AA462" s="1">
        <v>401768</v>
      </c>
      <c r="AB462" s="1">
        <v>44648.866030092591</v>
      </c>
      <c r="AC462" s="1" t="s">
        <v>4474</v>
      </c>
      <c r="AD462" s="1" t="s">
        <v>3046</v>
      </c>
      <c r="AE462" s="1">
        <v>4123</v>
      </c>
      <c r="AF462" s="1">
        <v>3</v>
      </c>
      <c r="AG462" s="1" t="s">
        <v>3125</v>
      </c>
      <c r="AH462" s="1" t="s">
        <v>3138</v>
      </c>
      <c r="AI462" s="1" t="s">
        <v>3092</v>
      </c>
      <c r="AJ462" s="1" t="s">
        <v>3091</v>
      </c>
      <c r="AK462" s="1" t="s">
        <v>3044</v>
      </c>
      <c r="AL462" s="1" t="s">
        <v>3014</v>
      </c>
      <c r="AM462" s="1" t="s">
        <v>4473</v>
      </c>
      <c r="AP462" s="1">
        <v>31</v>
      </c>
      <c r="AX462" s="1" t="s">
        <v>4472</v>
      </c>
      <c r="AY462" s="1" t="s">
        <v>3088</v>
      </c>
      <c r="AZ462" s="1" t="s">
        <v>4282</v>
      </c>
      <c r="BA462" s="1">
        <v>607352.73998702003</v>
      </c>
      <c r="BB462" s="1">
        <v>5468994.1500258101</v>
      </c>
      <c r="BC462" s="1">
        <v>10</v>
      </c>
      <c r="BD462" s="1" t="s">
        <v>3087</v>
      </c>
      <c r="BE462" s="1">
        <v>1051.26</v>
      </c>
      <c r="BG462" s="1">
        <v>41951</v>
      </c>
      <c r="BN462" s="1" t="s">
        <v>3009</v>
      </c>
      <c r="BO462" s="1" t="s">
        <v>3583</v>
      </c>
      <c r="BP462" s="1" t="s">
        <v>1986</v>
      </c>
      <c r="BQ462" s="1" t="s">
        <v>4370</v>
      </c>
      <c r="BR462" s="1" t="s">
        <v>1621</v>
      </c>
      <c r="BV462" s="1" t="s">
        <v>3002</v>
      </c>
      <c r="BX462" s="1" t="s">
        <v>4435</v>
      </c>
      <c r="BY462" s="1" t="s">
        <v>3000</v>
      </c>
      <c r="CB462" s="1" t="s">
        <v>4434</v>
      </c>
      <c r="CC462" s="1" t="s">
        <v>4433</v>
      </c>
      <c r="CD462" s="1" t="s">
        <v>3082</v>
      </c>
      <c r="CO462" s="1" t="s">
        <v>3122</v>
      </c>
      <c r="CP462" s="1" t="s">
        <v>4471</v>
      </c>
      <c r="CY462" s="1" t="s">
        <v>4412</v>
      </c>
      <c r="CZ462" s="1" t="s">
        <v>4229</v>
      </c>
    </row>
    <row r="463" spans="1:104" x14ac:dyDescent="0.2">
      <c r="A463" s="1">
        <f t="shared" si="33"/>
        <v>1048856.3500000001</v>
      </c>
      <c r="C463" s="1" t="str">
        <f t="shared" si="34"/>
        <v>UC</v>
      </c>
      <c r="D463" s="2" t="str">
        <f t="shared" si="35"/>
        <v>UC</v>
      </c>
      <c r="F463" s="1" t="str">
        <f>IF(_xlfn.SINGLE('~10 Other Crossings'!TypeCL)="WC","",_xlfn.CONCAT(UPPER(_xlfn.SINGLE(Description)),IF(ISBLANK(_xlfn.SINGLE(CrossingIdentifierDescription)),""," ["&amp;_xlfn.SINGLE(CrossingIdentifierDescription)&amp;"]")," (",_xlfn.SINGLE(PXID),")"))</f>
        <v>TELUS U/G FIBRE OPTIC COMMUNICATIONS CABLE (U5479.0)</v>
      </c>
      <c r="G4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3" s="1" t="s">
        <v>4470</v>
      </c>
      <c r="N463" s="1">
        <v>1048856.3500000001</v>
      </c>
      <c r="O463" s="1" t="s">
        <v>3028</v>
      </c>
      <c r="P463" s="1" t="s">
        <v>4469</v>
      </c>
      <c r="Q463" s="1" t="s">
        <v>4468</v>
      </c>
      <c r="R463" s="1" t="s">
        <v>3025</v>
      </c>
      <c r="S463" s="1" t="s">
        <v>3024</v>
      </c>
      <c r="T463" s="1" t="s">
        <v>3098</v>
      </c>
      <c r="U463" s="1" t="s">
        <v>3826</v>
      </c>
      <c r="V463" s="1" t="s">
        <v>4443</v>
      </c>
      <c r="W463" s="1" t="s">
        <v>3107</v>
      </c>
      <c r="Y463" s="1">
        <v>43554.808634259258</v>
      </c>
      <c r="Z463" s="1">
        <v>44645</v>
      </c>
      <c r="AA463" s="1">
        <v>401768</v>
      </c>
      <c r="AB463" s="1">
        <v>44648.866041666668</v>
      </c>
      <c r="AC463" s="1" t="s">
        <v>4467</v>
      </c>
      <c r="AD463" s="1" t="s">
        <v>3061</v>
      </c>
      <c r="AE463" s="1">
        <v>5479</v>
      </c>
      <c r="AF463" s="1">
        <v>0</v>
      </c>
      <c r="AH463" s="1" t="s">
        <v>3091</v>
      </c>
      <c r="AI463" s="1" t="s">
        <v>3092</v>
      </c>
      <c r="AJ463" s="1" t="s">
        <v>3091</v>
      </c>
      <c r="AK463" s="1" t="s">
        <v>3015</v>
      </c>
      <c r="AL463" s="1" t="s">
        <v>3014</v>
      </c>
      <c r="AM463" s="1" t="s">
        <v>3823</v>
      </c>
      <c r="AN463" s="1" t="s">
        <v>3012</v>
      </c>
      <c r="AS463" s="1" t="s">
        <v>3011</v>
      </c>
      <c r="AT463" s="1" t="s">
        <v>3011</v>
      </c>
      <c r="AY463" s="1" t="s">
        <v>3088</v>
      </c>
      <c r="AZ463" s="1" t="s">
        <v>4282</v>
      </c>
      <c r="BA463" s="1">
        <v>607345.43778614001</v>
      </c>
      <c r="BB463" s="1">
        <v>5468990.3453202397</v>
      </c>
      <c r="BC463" s="1">
        <v>10</v>
      </c>
      <c r="BD463" s="1" t="s">
        <v>3087</v>
      </c>
      <c r="BE463" s="1">
        <v>1051.26</v>
      </c>
      <c r="BN463" s="1" t="s">
        <v>3009</v>
      </c>
      <c r="BO463" s="1" t="s">
        <v>3583</v>
      </c>
      <c r="BP463" s="1" t="s">
        <v>1986</v>
      </c>
      <c r="BQ463" s="1" t="s">
        <v>4370</v>
      </c>
      <c r="BR463" s="1" t="s">
        <v>1621</v>
      </c>
      <c r="BV463" s="1" t="s">
        <v>3002</v>
      </c>
      <c r="BX463" s="1" t="s">
        <v>4435</v>
      </c>
      <c r="BY463" s="1" t="s">
        <v>3000</v>
      </c>
      <c r="CB463" s="1" t="s">
        <v>4434</v>
      </c>
      <c r="CC463" s="1" t="s">
        <v>4433</v>
      </c>
      <c r="CD463" s="1" t="s">
        <v>3082</v>
      </c>
      <c r="CO463" s="1" t="s">
        <v>2996</v>
      </c>
      <c r="CP463" s="1" t="s">
        <v>4466</v>
      </c>
      <c r="CW463" s="1" t="s">
        <v>4449</v>
      </c>
      <c r="CX463" s="1" t="s">
        <v>4465</v>
      </c>
      <c r="CY463" s="1" t="s">
        <v>4412</v>
      </c>
      <c r="CZ463" s="1" t="s">
        <v>2214</v>
      </c>
    </row>
    <row r="464" spans="1:104" x14ac:dyDescent="0.2">
      <c r="A464" s="1">
        <f t="shared" si="33"/>
        <v>1048877.94</v>
      </c>
      <c r="C464" s="1" t="str">
        <f t="shared" si="34"/>
        <v>RD</v>
      </c>
      <c r="D464" s="2" t="str">
        <f t="shared" si="35"/>
        <v>RD</v>
      </c>
      <c r="F464" s="1" t="str">
        <f>IF(_xlfn.SINGLE('~10 Other Crossings'!TypeCL)="WC","",_xlfn.CONCAT(UPPER(_xlfn.SINGLE(Description)),IF(ISBLANK(_xlfn.SINGLE(CrossingIdentifierDescription)),""," ["&amp;_xlfn.SINGLE(CrossingIdentifierDescription)&amp;"]")," (",_xlfn.SINGLE(PXID),")"))</f>
        <v>FLOOD RD OFFRAMP [LKI Segment: 540] (T4124.3)</v>
      </c>
      <c r="G4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4" s="1" t="s">
        <v>4464</v>
      </c>
      <c r="N464" s="1">
        <v>1048877.94</v>
      </c>
      <c r="O464" s="1" t="s">
        <v>3028</v>
      </c>
      <c r="P464" s="1" t="s">
        <v>4463</v>
      </c>
      <c r="Q464" s="1" t="s">
        <v>4462</v>
      </c>
      <c r="R464" s="1" t="s">
        <v>3025</v>
      </c>
      <c r="S464" s="1" t="s">
        <v>3024</v>
      </c>
      <c r="T464" s="1" t="s">
        <v>3098</v>
      </c>
      <c r="U464" s="1" t="s">
        <v>3045</v>
      </c>
      <c r="V464" s="1" t="s">
        <v>4461</v>
      </c>
      <c r="W464" s="1" t="s">
        <v>3127</v>
      </c>
      <c r="Y464" s="1">
        <v>43515.830439814818</v>
      </c>
      <c r="Z464" s="1">
        <v>44645</v>
      </c>
      <c r="AA464" s="1">
        <v>401768</v>
      </c>
      <c r="AB464" s="1">
        <v>44648.866030092591</v>
      </c>
      <c r="AC464" s="1" t="s">
        <v>4460</v>
      </c>
      <c r="AD464" s="1" t="s">
        <v>3046</v>
      </c>
      <c r="AE464" s="1">
        <v>4124</v>
      </c>
      <c r="AF464" s="1">
        <v>3</v>
      </c>
      <c r="AG464" s="1" t="s">
        <v>3125</v>
      </c>
      <c r="AH464" s="1" t="s">
        <v>3138</v>
      </c>
      <c r="AI464" s="1" t="s">
        <v>3092</v>
      </c>
      <c r="AJ464" s="1" t="s">
        <v>3091</v>
      </c>
      <c r="AK464" s="1" t="s">
        <v>3044</v>
      </c>
      <c r="AL464" s="1" t="s">
        <v>3014</v>
      </c>
      <c r="AM464" s="1" t="s">
        <v>737</v>
      </c>
      <c r="AP464" s="1">
        <v>28</v>
      </c>
      <c r="AX464" s="1" t="s">
        <v>4459</v>
      </c>
      <c r="AY464" s="1" t="s">
        <v>3088</v>
      </c>
      <c r="AZ464" s="1" t="s">
        <v>4282</v>
      </c>
      <c r="BA464" s="1">
        <v>607326.29999108997</v>
      </c>
      <c r="BB464" s="1">
        <v>5468980.3600309696</v>
      </c>
      <c r="BC464" s="1">
        <v>10</v>
      </c>
      <c r="BD464" s="1" t="s">
        <v>3087</v>
      </c>
      <c r="BE464" s="1">
        <v>1051.3</v>
      </c>
      <c r="BG464" s="1">
        <v>41951</v>
      </c>
      <c r="BN464" s="1" t="s">
        <v>3009</v>
      </c>
      <c r="BO464" s="1" t="s">
        <v>3583</v>
      </c>
      <c r="BP464" s="1" t="s">
        <v>1986</v>
      </c>
      <c r="BQ464" s="1" t="s">
        <v>4370</v>
      </c>
      <c r="BR464" s="1" t="s">
        <v>1621</v>
      </c>
      <c r="BV464" s="1" t="s">
        <v>3002</v>
      </c>
      <c r="BX464" s="1" t="s">
        <v>4435</v>
      </c>
      <c r="BY464" s="1" t="s">
        <v>3000</v>
      </c>
      <c r="CB464" s="1" t="s">
        <v>4434</v>
      </c>
      <c r="CC464" s="1" t="s">
        <v>4433</v>
      </c>
      <c r="CD464" s="1" t="s">
        <v>3082</v>
      </c>
      <c r="CO464" s="1" t="s">
        <v>3122</v>
      </c>
      <c r="CP464" s="1" t="s">
        <v>4458</v>
      </c>
      <c r="CW464" s="1" t="s">
        <v>4457</v>
      </c>
      <c r="CX464" s="1" t="s">
        <v>4456</v>
      </c>
      <c r="CY464" s="1" t="s">
        <v>4412</v>
      </c>
      <c r="CZ464" s="1" t="s">
        <v>4218</v>
      </c>
    </row>
    <row r="465" spans="1:104" x14ac:dyDescent="0.2">
      <c r="A465" s="1">
        <f t="shared" si="33"/>
        <v>1048880.51</v>
      </c>
      <c r="C465" s="1" t="str">
        <f t="shared" si="34"/>
        <v>UC</v>
      </c>
      <c r="D465" s="2" t="str">
        <f t="shared" si="35"/>
        <v>UC</v>
      </c>
      <c r="F465" s="1" t="str">
        <f>IF(_xlfn.SINGLE('~10 Other Crossings'!TypeCL)="WC","",_xlfn.CONCAT(UPPER(_xlfn.SINGLE(Description)),IF(ISBLANK(_xlfn.SINGLE(CrossingIdentifierDescription)),""," ["&amp;_xlfn.SINGLE(CrossingIdentifierDescription)&amp;"]")," (",_xlfn.SINGLE(PXID),")"))</f>
        <v>SHAW BURIED CABLE (U4196.2)</v>
      </c>
      <c r="G4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5" s="1" t="s">
        <v>4455</v>
      </c>
      <c r="N465" s="1">
        <v>1048880.51</v>
      </c>
      <c r="O465" s="1" t="s">
        <v>3028</v>
      </c>
      <c r="P465" s="1" t="s">
        <v>4454</v>
      </c>
      <c r="Q465" s="1" t="s">
        <v>4453</v>
      </c>
      <c r="R465" s="1" t="s">
        <v>3025</v>
      </c>
      <c r="S465" s="1" t="s">
        <v>3024</v>
      </c>
      <c r="T465" s="1" t="s">
        <v>3098</v>
      </c>
      <c r="U465" s="1" t="s">
        <v>3826</v>
      </c>
      <c r="V465" s="1" t="s">
        <v>4417</v>
      </c>
      <c r="W465" s="1" t="s">
        <v>3116</v>
      </c>
      <c r="Y465" s="1">
        <v>43537.955069444448</v>
      </c>
      <c r="Z465" s="1">
        <v>44645</v>
      </c>
      <c r="AA465" s="1">
        <v>401768</v>
      </c>
      <c r="AB465" s="1">
        <v>44648.866041666668</v>
      </c>
      <c r="AC465" s="1" t="s">
        <v>4452</v>
      </c>
      <c r="AD465" s="1" t="s">
        <v>3061</v>
      </c>
      <c r="AE465" s="1">
        <v>4196</v>
      </c>
      <c r="AF465" s="1">
        <v>2</v>
      </c>
      <c r="AH465" s="1" t="s">
        <v>3091</v>
      </c>
      <c r="AI465" s="1" t="s">
        <v>3092</v>
      </c>
      <c r="AJ465" s="1" t="s">
        <v>3091</v>
      </c>
      <c r="AK465" s="1" t="s">
        <v>3015</v>
      </c>
      <c r="AL465" s="1" t="s">
        <v>3014</v>
      </c>
      <c r="AM465" s="1" t="s">
        <v>3823</v>
      </c>
      <c r="AN465" s="1" t="s">
        <v>3012</v>
      </c>
      <c r="AS465" s="1" t="s">
        <v>3011</v>
      </c>
      <c r="AT465" s="1" t="s">
        <v>3011</v>
      </c>
      <c r="AX465" s="1" t="s">
        <v>4451</v>
      </c>
      <c r="AY465" s="1" t="s">
        <v>3088</v>
      </c>
      <c r="AZ465" s="1" t="s">
        <v>4282</v>
      </c>
      <c r="BA465" s="1">
        <v>607324.04072176002</v>
      </c>
      <c r="BB465" s="1">
        <v>5468979.1272950899</v>
      </c>
      <c r="BC465" s="1">
        <v>10</v>
      </c>
      <c r="BD465" s="1" t="s">
        <v>3087</v>
      </c>
      <c r="BE465" s="1">
        <v>1051.26</v>
      </c>
      <c r="BG465" s="1">
        <v>41951</v>
      </c>
      <c r="BN465" s="1" t="s">
        <v>3009</v>
      </c>
      <c r="BO465" s="1" t="s">
        <v>3583</v>
      </c>
      <c r="BP465" s="1" t="s">
        <v>1986</v>
      </c>
      <c r="BQ465" s="1" t="s">
        <v>4370</v>
      </c>
      <c r="BR465" s="1" t="s">
        <v>1621</v>
      </c>
      <c r="BV465" s="1" t="s">
        <v>3002</v>
      </c>
      <c r="BX465" s="1" t="s">
        <v>4435</v>
      </c>
      <c r="BY465" s="1" t="s">
        <v>3000</v>
      </c>
      <c r="CB465" s="1" t="s">
        <v>4434</v>
      </c>
      <c r="CC465" s="1" t="s">
        <v>4433</v>
      </c>
      <c r="CD465" s="1" t="s">
        <v>3082</v>
      </c>
      <c r="CO465" s="1" t="s">
        <v>2996</v>
      </c>
      <c r="CP465" s="1" t="s">
        <v>4450</v>
      </c>
      <c r="CW465" s="1" t="s">
        <v>4449</v>
      </c>
      <c r="CX465" s="1" t="s">
        <v>4448</v>
      </c>
      <c r="CY465" s="1" t="s">
        <v>4412</v>
      </c>
      <c r="CZ465" s="1" t="s">
        <v>4212</v>
      </c>
    </row>
    <row r="466" spans="1:104" x14ac:dyDescent="0.2">
      <c r="A466" s="1">
        <f t="shared" si="33"/>
        <v>1048881.76</v>
      </c>
      <c r="C466" s="1" t="str">
        <f t="shared" si="34"/>
        <v>UC</v>
      </c>
      <c r="D466" s="2" t="str">
        <f t="shared" si="35"/>
        <v>UC</v>
      </c>
      <c r="F466" s="1" t="str">
        <f>IF(_xlfn.SINGLE('~10 Other Crossings'!TypeCL)="WC","",_xlfn.CONCAT(UPPER(_xlfn.SINGLE(Description)),IF(ISBLANK(_xlfn.SINGLE(CrossingIdentifierDescription)),""," ["&amp;_xlfn.SINGLE(CrossingIdentifierDescription)&amp;"]")," (",_xlfn.SINGLE(PXID),")"))</f>
        <v>TELUS U/G FIBRE OPTIC COMMUNICATIONS CABLE (U7329.0)</v>
      </c>
      <c r="G4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6" s="1" t="s">
        <v>4447</v>
      </c>
      <c r="N466" s="1">
        <v>1048881.76</v>
      </c>
      <c r="O466" s="1" t="s">
        <v>3028</v>
      </c>
      <c r="P466" s="1" t="s">
        <v>4446</v>
      </c>
      <c r="Q466" s="1" t="s">
        <v>4445</v>
      </c>
      <c r="R466" s="1" t="s">
        <v>3024</v>
      </c>
      <c r="S466" s="1" t="s">
        <v>3024</v>
      </c>
      <c r="T466" s="1" t="s">
        <v>3098</v>
      </c>
      <c r="U466" s="1" t="s">
        <v>4444</v>
      </c>
      <c r="V466" s="1" t="s">
        <v>4443</v>
      </c>
      <c r="W466" s="1" t="s">
        <v>3107</v>
      </c>
      <c r="Y466" s="1">
        <v>44312.739814814813</v>
      </c>
      <c r="Z466" s="1">
        <v>44645</v>
      </c>
      <c r="AA466" s="1">
        <v>401768</v>
      </c>
      <c r="AB466" s="1">
        <v>44648.866087962961</v>
      </c>
      <c r="AC466" s="1" t="s">
        <v>4442</v>
      </c>
      <c r="AD466" s="1" t="s">
        <v>3061</v>
      </c>
      <c r="AE466" s="1">
        <v>7329</v>
      </c>
      <c r="AF466" s="1">
        <v>0</v>
      </c>
      <c r="AI466" s="1" t="s">
        <v>3092</v>
      </c>
      <c r="AK466" s="1" t="s">
        <v>3015</v>
      </c>
      <c r="AL466" s="1" t="s">
        <v>3014</v>
      </c>
      <c r="AM466" s="1" t="s">
        <v>3823</v>
      </c>
      <c r="AN466" s="1" t="s">
        <v>3012</v>
      </c>
      <c r="AT466" s="1" t="s">
        <v>3011</v>
      </c>
      <c r="AY466" s="1" t="s">
        <v>3088</v>
      </c>
      <c r="AZ466" s="1" t="s">
        <v>4282</v>
      </c>
      <c r="BA466" s="1">
        <v>607322.91</v>
      </c>
      <c r="BB466" s="1">
        <v>5468978.5899999999</v>
      </c>
      <c r="BC466" s="1">
        <v>10</v>
      </c>
      <c r="BN466" s="1" t="s">
        <v>3009</v>
      </c>
      <c r="BO466" s="1" t="s">
        <v>3583</v>
      </c>
      <c r="BP466" s="1" t="s">
        <v>1986</v>
      </c>
      <c r="BQ466" s="1" t="s">
        <v>4370</v>
      </c>
      <c r="BR466" s="1" t="s">
        <v>1621</v>
      </c>
      <c r="BV466" s="1" t="s">
        <v>3002</v>
      </c>
      <c r="CB466" s="1" t="s">
        <v>4434</v>
      </c>
      <c r="CD466" s="1" t="s">
        <v>3082</v>
      </c>
      <c r="CO466" s="1" t="s">
        <v>2996</v>
      </c>
      <c r="CP466" s="1" t="s">
        <v>4441</v>
      </c>
      <c r="CX466" s="1" t="s">
        <v>4440</v>
      </c>
      <c r="CZ466" s="1" t="s">
        <v>4204</v>
      </c>
    </row>
    <row r="467" spans="1:104" x14ac:dyDescent="0.2">
      <c r="A467" s="1">
        <f t="shared" si="33"/>
        <v>1048904.29</v>
      </c>
      <c r="C467" s="1" t="str">
        <f t="shared" si="34"/>
        <v>RD</v>
      </c>
      <c r="D467" s="2" t="str">
        <f t="shared" si="35"/>
        <v>RD</v>
      </c>
      <c r="F467" s="1" t="str">
        <f>IF(_xlfn.SINGLE('~10 Other Crossings'!TypeCL)="WC","",_xlfn.CONCAT(UPPER(_xlfn.SINGLE(Description)),IF(ISBLANK(_xlfn.SINGLE(CrossingIdentifierDescription)),""," ["&amp;_xlfn.SINGLE(CrossingIdentifierDescription)&amp;"]")," (",_xlfn.SINGLE(PXID),")"))</f>
        <v>ROAD [ROAD] (T4929.0)</v>
      </c>
      <c r="G4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01-13283-M002-XH0330501</v>
      </c>
      <c r="M467" s="1" t="s">
        <v>4439</v>
      </c>
      <c r="N467" s="1">
        <v>1048904.29</v>
      </c>
      <c r="O467" s="1" t="s">
        <v>3028</v>
      </c>
      <c r="P467" s="1" t="s">
        <v>4438</v>
      </c>
      <c r="Q467" s="1" t="s">
        <v>4437</v>
      </c>
      <c r="R467" s="1" t="s">
        <v>3025</v>
      </c>
      <c r="S467" s="1" t="s">
        <v>3024</v>
      </c>
      <c r="T467" s="1" t="s">
        <v>3098</v>
      </c>
      <c r="U467" s="1" t="s">
        <v>3045</v>
      </c>
      <c r="V467" s="1" t="s">
        <v>3045</v>
      </c>
      <c r="W467" s="1" t="s">
        <v>3127</v>
      </c>
      <c r="Y467" s="1">
        <v>43565.859201388892</v>
      </c>
      <c r="Z467" s="1">
        <v>44645</v>
      </c>
      <c r="AA467" s="1">
        <v>401768</v>
      </c>
      <c r="AB467" s="1">
        <v>44648.866041666668</v>
      </c>
      <c r="AC467" s="1" t="s">
        <v>4436</v>
      </c>
      <c r="AD467" s="1" t="s">
        <v>3046</v>
      </c>
      <c r="AE467" s="1">
        <v>4929</v>
      </c>
      <c r="AF467" s="1">
        <v>0</v>
      </c>
      <c r="AG467" s="1" t="s">
        <v>3045</v>
      </c>
      <c r="AI467" s="1" t="s">
        <v>3016</v>
      </c>
      <c r="AK467" s="1" t="s">
        <v>3044</v>
      </c>
      <c r="AL467" s="1" t="s">
        <v>3014</v>
      </c>
      <c r="AM467" s="1" t="s">
        <v>737</v>
      </c>
      <c r="AY467" s="1" t="s">
        <v>3088</v>
      </c>
      <c r="AZ467" s="1" t="s">
        <v>4282</v>
      </c>
      <c r="BA467" s="1">
        <v>607302.93933247996</v>
      </c>
      <c r="BB467" s="1">
        <v>5468968.1689250302</v>
      </c>
      <c r="BC467" s="1">
        <v>10</v>
      </c>
      <c r="BN467" s="1" t="s">
        <v>3009</v>
      </c>
      <c r="BO467" s="1" t="s">
        <v>3583</v>
      </c>
      <c r="BP467" s="1" t="s">
        <v>1986</v>
      </c>
      <c r="BQ467" s="1" t="s">
        <v>4370</v>
      </c>
      <c r="BR467" s="1" t="s">
        <v>1621</v>
      </c>
      <c r="BV467" s="1" t="s">
        <v>3002</v>
      </c>
      <c r="BX467" s="1" t="s">
        <v>4435</v>
      </c>
      <c r="BY467" s="1" t="s">
        <v>3000</v>
      </c>
      <c r="CB467" s="1" t="s">
        <v>4434</v>
      </c>
      <c r="CC467" s="1" t="s">
        <v>4433</v>
      </c>
      <c r="CD467" s="1" t="s">
        <v>3082</v>
      </c>
      <c r="CO467" s="1" t="s">
        <v>3122</v>
      </c>
      <c r="CP467" s="1" t="s">
        <v>4432</v>
      </c>
      <c r="CY467" s="1" t="s">
        <v>4412</v>
      </c>
      <c r="CZ467" s="1" t="s">
        <v>4200</v>
      </c>
    </row>
    <row r="468" spans="1:104" x14ac:dyDescent="0.2">
      <c r="A468" s="1">
        <f t="shared" si="33"/>
        <v>1048907.6499999999</v>
      </c>
      <c r="C468" s="1" t="str">
        <f t="shared" si="34"/>
        <v>UC</v>
      </c>
      <c r="D468" s="2" t="str">
        <f t="shared" si="35"/>
        <v>UC</v>
      </c>
      <c r="F468" s="1" t="str">
        <f>IF(_xlfn.SINGLE('~10 Other Crossings'!TypeCL)="WC","",_xlfn.CONCAT(UPPER(_xlfn.SINGLE(Description)),IF(ISBLANK(_xlfn.SINGLE(CrossingIdentifierDescription)),""," ["&amp;_xlfn.SINGLE(CrossingIdentifierDescription)&amp;"]")," (",_xlfn.SINGLE(PXID),")"))</f>
        <v>SHAW BURIED CABLE (U5478.0)</v>
      </c>
      <c r="G4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68" s="1" t="s">
        <v>4431</v>
      </c>
      <c r="N468" s="1">
        <v>1048907.6499999999</v>
      </c>
      <c r="O468" s="1" t="s">
        <v>3028</v>
      </c>
      <c r="P468" s="1" t="s">
        <v>4430</v>
      </c>
      <c r="Q468" s="1" t="s">
        <v>4429</v>
      </c>
      <c r="R468" s="1" t="s">
        <v>3025</v>
      </c>
      <c r="S468" s="1" t="s">
        <v>3024</v>
      </c>
      <c r="T468" s="1" t="s">
        <v>3098</v>
      </c>
      <c r="U468" s="1" t="s">
        <v>3826</v>
      </c>
      <c r="V468" s="1" t="s">
        <v>4417</v>
      </c>
      <c r="W468" s="1" t="s">
        <v>3116</v>
      </c>
      <c r="Y468" s="1">
        <v>43554.802754629629</v>
      </c>
      <c r="Z468" s="1">
        <v>44645</v>
      </c>
      <c r="AA468" s="1">
        <v>401768</v>
      </c>
      <c r="AB468" s="1">
        <v>44648.866041666668</v>
      </c>
      <c r="AC468" s="1" t="s">
        <v>4428</v>
      </c>
      <c r="AD468" s="1" t="s">
        <v>3061</v>
      </c>
      <c r="AE468" s="1">
        <v>5478</v>
      </c>
      <c r="AF468" s="1">
        <v>0</v>
      </c>
      <c r="AH468" s="1" t="s">
        <v>3091</v>
      </c>
      <c r="AI468" s="1" t="s">
        <v>3016</v>
      </c>
      <c r="AJ468" s="1" t="s">
        <v>3091</v>
      </c>
      <c r="AK468" s="1" t="s">
        <v>3015</v>
      </c>
      <c r="AL468" s="1" t="s">
        <v>3014</v>
      </c>
      <c r="AM468" s="1" t="s">
        <v>3823</v>
      </c>
      <c r="AN468" s="1" t="s">
        <v>3012</v>
      </c>
      <c r="AS468" s="1" t="s">
        <v>3011</v>
      </c>
      <c r="AT468" s="1" t="s">
        <v>3011</v>
      </c>
      <c r="AX468" s="1" t="s">
        <v>4371</v>
      </c>
      <c r="AY468" s="1" t="s">
        <v>3000</v>
      </c>
      <c r="AZ468" s="1" t="s">
        <v>4282</v>
      </c>
      <c r="BA468" s="1">
        <v>607299.97717133001</v>
      </c>
      <c r="BB468" s="1">
        <v>5468966.5921464702</v>
      </c>
      <c r="BC468" s="1">
        <v>10</v>
      </c>
      <c r="BD468" s="1" t="s">
        <v>3593</v>
      </c>
      <c r="BE468" s="1">
        <v>1051.32</v>
      </c>
      <c r="BG468" s="1">
        <v>41950</v>
      </c>
      <c r="BN468" s="1" t="s">
        <v>3009</v>
      </c>
      <c r="BO468" s="1" t="s">
        <v>3583</v>
      </c>
      <c r="BP468" s="1" t="s">
        <v>1986</v>
      </c>
      <c r="BQ468" s="1" t="s">
        <v>4370</v>
      </c>
      <c r="BR468" s="1" t="s">
        <v>1621</v>
      </c>
      <c r="BS468" s="1" t="s">
        <v>4413</v>
      </c>
      <c r="BT468" s="1" t="s">
        <v>4405</v>
      </c>
      <c r="BV468" s="1" t="s">
        <v>3002</v>
      </c>
      <c r="BW468" s="1" t="s">
        <v>1973</v>
      </c>
      <c r="BX468" s="1" t="s">
        <v>3058</v>
      </c>
      <c r="BY468" s="1" t="s">
        <v>3000</v>
      </c>
      <c r="CB468" s="1" t="s">
        <v>3057</v>
      </c>
      <c r="CC468" s="1" t="s">
        <v>3056</v>
      </c>
      <c r="CD468" s="1" t="s">
        <v>3055</v>
      </c>
      <c r="CO468" s="1" t="s">
        <v>4332</v>
      </c>
      <c r="CP468" s="1" t="s">
        <v>4427</v>
      </c>
      <c r="CW468" s="1" t="s">
        <v>4368</v>
      </c>
      <c r="CX468" s="1" t="s">
        <v>4414</v>
      </c>
      <c r="CY468" s="1" t="s">
        <v>4412</v>
      </c>
      <c r="CZ468" s="1" t="s">
        <v>4193</v>
      </c>
    </row>
    <row r="469" spans="1:104" x14ac:dyDescent="0.2">
      <c r="A469" s="1">
        <f t="shared" si="33"/>
        <v>1048924.18</v>
      </c>
      <c r="C469" s="1" t="str">
        <f t="shared" si="34"/>
        <v>UC</v>
      </c>
      <c r="D469" s="2" t="str">
        <f t="shared" si="35"/>
        <v>UC</v>
      </c>
      <c r="F469" s="1" t="str">
        <f>IF(_xlfn.SINGLE('~10 Other Crossings'!TypeCL)="WC","",_xlfn.CONCAT(UPPER(_xlfn.SINGLE(Description)),IF(ISBLANK(_xlfn.SINGLE(CrossingIdentifierDescription)),""," ["&amp;_xlfn.SINGLE(CrossingIdentifierDescription)&amp;"]")," (",_xlfn.SINGLE(PXID),")"))</f>
        <v>SHAW BURIED CABLE (U4197.2)</v>
      </c>
      <c r="G4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69" s="1" t="s">
        <v>4426</v>
      </c>
      <c r="N469" s="1">
        <v>1048924.18</v>
      </c>
      <c r="O469" s="1" t="s">
        <v>3028</v>
      </c>
      <c r="P469" s="1" t="s">
        <v>4425</v>
      </c>
      <c r="Q469" s="1" t="s">
        <v>4424</v>
      </c>
      <c r="R469" s="1" t="s">
        <v>3025</v>
      </c>
      <c r="S469" s="1" t="s">
        <v>3024</v>
      </c>
      <c r="T469" s="1" t="s">
        <v>3098</v>
      </c>
      <c r="U469" s="1" t="s">
        <v>3826</v>
      </c>
      <c r="V469" s="1" t="s">
        <v>4417</v>
      </c>
      <c r="W469" s="1" t="s">
        <v>3116</v>
      </c>
      <c r="Y469" s="1">
        <v>43537.957650462966</v>
      </c>
      <c r="Z469" s="1">
        <v>44645</v>
      </c>
      <c r="AA469" s="1">
        <v>401768</v>
      </c>
      <c r="AB469" s="1">
        <v>44648.866041666668</v>
      </c>
      <c r="AC469" s="1" t="s">
        <v>4423</v>
      </c>
      <c r="AD469" s="1" t="s">
        <v>3061</v>
      </c>
      <c r="AE469" s="1">
        <v>4197</v>
      </c>
      <c r="AF469" s="1">
        <v>2</v>
      </c>
      <c r="AH469" s="1" t="s">
        <v>3091</v>
      </c>
      <c r="AI469" s="1" t="s">
        <v>3016</v>
      </c>
      <c r="AJ469" s="1" t="s">
        <v>3091</v>
      </c>
      <c r="AK469" s="1" t="s">
        <v>3015</v>
      </c>
      <c r="AL469" s="1" t="s">
        <v>3014</v>
      </c>
      <c r="AM469" s="1" t="s">
        <v>3823</v>
      </c>
      <c r="AN469" s="1" t="s">
        <v>3012</v>
      </c>
      <c r="AS469" s="1" t="s">
        <v>3011</v>
      </c>
      <c r="AT469" s="1" t="s">
        <v>3011</v>
      </c>
      <c r="AX469" s="1" t="s">
        <v>4371</v>
      </c>
      <c r="AY469" s="1" t="s">
        <v>3000</v>
      </c>
      <c r="AZ469" s="1" t="s">
        <v>4282</v>
      </c>
      <c r="BA469" s="1">
        <v>607288.89111942996</v>
      </c>
      <c r="BB469" s="1">
        <v>5468976.8051088303</v>
      </c>
      <c r="BC469" s="1">
        <v>10</v>
      </c>
      <c r="BD469" s="1" t="s">
        <v>3593</v>
      </c>
      <c r="BE469" s="1">
        <v>1051.32</v>
      </c>
      <c r="BG469" s="1">
        <v>41950</v>
      </c>
      <c r="BN469" s="1" t="s">
        <v>3009</v>
      </c>
      <c r="BO469" s="1" t="s">
        <v>3583</v>
      </c>
      <c r="BP469" s="1" t="s">
        <v>1986</v>
      </c>
      <c r="BQ469" s="1" t="s">
        <v>4370</v>
      </c>
      <c r="BR469" s="1" t="s">
        <v>1621</v>
      </c>
      <c r="BS469" s="1" t="s">
        <v>4413</v>
      </c>
      <c r="BT469" s="1" t="s">
        <v>4405</v>
      </c>
      <c r="BV469" s="1" t="s">
        <v>3002</v>
      </c>
      <c r="BW469" s="1" t="s">
        <v>1973</v>
      </c>
      <c r="BX469" s="1" t="s">
        <v>3058</v>
      </c>
      <c r="BY469" s="1" t="s">
        <v>3000</v>
      </c>
      <c r="CB469" s="1" t="s">
        <v>3057</v>
      </c>
      <c r="CC469" s="1" t="s">
        <v>3056</v>
      </c>
      <c r="CD469" s="1" t="s">
        <v>3055</v>
      </c>
      <c r="CO469" s="1" t="s">
        <v>4332</v>
      </c>
      <c r="CP469" s="1" t="s">
        <v>4422</v>
      </c>
      <c r="CW469" s="1" t="s">
        <v>4368</v>
      </c>
      <c r="CX469" s="1" t="s">
        <v>4414</v>
      </c>
      <c r="CY469" s="1" t="s">
        <v>4412</v>
      </c>
      <c r="CZ469" s="1" t="s">
        <v>4187</v>
      </c>
    </row>
    <row r="470" spans="1:104" x14ac:dyDescent="0.2">
      <c r="A470" s="1">
        <f t="shared" si="33"/>
        <v>1048999</v>
      </c>
      <c r="C470" s="1" t="str">
        <f t="shared" si="34"/>
        <v>UC</v>
      </c>
      <c r="D470" s="2" t="str">
        <f t="shared" si="35"/>
        <v>UC</v>
      </c>
      <c r="F470" s="1" t="str">
        <f>IF(_xlfn.SINGLE('~10 Other Crossings'!TypeCL)="WC","",_xlfn.CONCAT(UPPER(_xlfn.SINGLE(Description)),IF(ISBLANK(_xlfn.SINGLE(CrossingIdentifierDescription)),""," ["&amp;_xlfn.SINGLE(CrossingIdentifierDescription)&amp;"]")," (",_xlfn.SINGLE(PXID),")"))</f>
        <v>SHAW BURIED CABLE (U5480.0)</v>
      </c>
      <c r="G4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70" s="1" t="s">
        <v>4421</v>
      </c>
      <c r="N470" s="1" t="s">
        <v>4420</v>
      </c>
      <c r="O470" s="1" t="s">
        <v>3028</v>
      </c>
      <c r="P470" s="1" t="s">
        <v>4419</v>
      </c>
      <c r="Q470" s="1" t="s">
        <v>4418</v>
      </c>
      <c r="R470" s="1" t="s">
        <v>3025</v>
      </c>
      <c r="S470" s="1" t="s">
        <v>3024</v>
      </c>
      <c r="T470" s="1" t="s">
        <v>4373</v>
      </c>
      <c r="U470" s="1" t="s">
        <v>3826</v>
      </c>
      <c r="V470" s="1" t="s">
        <v>4417</v>
      </c>
      <c r="W470" s="1" t="s">
        <v>3116</v>
      </c>
      <c r="Y470" s="1">
        <v>44547.684537037036</v>
      </c>
      <c r="Z470" s="1">
        <v>44645</v>
      </c>
      <c r="AA470" s="1">
        <v>401768</v>
      </c>
      <c r="AB470" s="1">
        <v>44648.866099537037</v>
      </c>
      <c r="AC470" s="1" t="s">
        <v>4416</v>
      </c>
      <c r="AD470" s="1" t="s">
        <v>3061</v>
      </c>
      <c r="AE470" s="1">
        <v>5480</v>
      </c>
      <c r="AF470" s="1">
        <v>0</v>
      </c>
      <c r="AI470" s="1" t="s">
        <v>3016</v>
      </c>
      <c r="AJ470" s="1" t="s">
        <v>3091</v>
      </c>
      <c r="AK470" s="1" t="s">
        <v>3015</v>
      </c>
      <c r="AL470" s="1" t="s">
        <v>3014</v>
      </c>
      <c r="AM470" s="1" t="s">
        <v>3823</v>
      </c>
      <c r="AN470" s="1" t="s">
        <v>3012</v>
      </c>
      <c r="AS470" s="1" t="s">
        <v>3011</v>
      </c>
      <c r="AT470" s="1" t="s">
        <v>3011</v>
      </c>
      <c r="AY470" s="1" t="s">
        <v>3000</v>
      </c>
      <c r="AZ470" s="1" t="s">
        <v>4282</v>
      </c>
      <c r="BA470" s="1">
        <v>607227.78879275999</v>
      </c>
      <c r="BB470" s="1">
        <v>5469015.6762619196</v>
      </c>
      <c r="BC470" s="1">
        <v>10</v>
      </c>
      <c r="BG470" s="1">
        <v>41950</v>
      </c>
      <c r="BN470" s="1" t="s">
        <v>3009</v>
      </c>
      <c r="BO470" s="1" t="s">
        <v>3583</v>
      </c>
      <c r="BP470" s="1" t="s">
        <v>1986</v>
      </c>
      <c r="BQ470" s="1" t="s">
        <v>4370</v>
      </c>
      <c r="BR470" s="1" t="s">
        <v>1621</v>
      </c>
      <c r="BV470" s="1" t="s">
        <v>3002</v>
      </c>
      <c r="BW470" s="1" t="s">
        <v>1973</v>
      </c>
      <c r="BX470" s="1" t="s">
        <v>3058</v>
      </c>
      <c r="BY470" s="1" t="s">
        <v>3000</v>
      </c>
      <c r="CB470" s="1" t="s">
        <v>3057</v>
      </c>
      <c r="CC470" s="1" t="s">
        <v>3056</v>
      </c>
      <c r="CD470" s="1" t="s">
        <v>3055</v>
      </c>
      <c r="CO470" s="1" t="s">
        <v>4332</v>
      </c>
      <c r="CP470" s="1" t="s">
        <v>4415</v>
      </c>
      <c r="CX470" s="1" t="s">
        <v>4414</v>
      </c>
      <c r="CZ470" s="1" t="s">
        <v>4183</v>
      </c>
    </row>
    <row r="471" spans="1:104" x14ac:dyDescent="0.2">
      <c r="A471" s="1">
        <f t="shared" si="33"/>
        <v>1049163</v>
      </c>
      <c r="C471" s="1" t="str">
        <f t="shared" si="34"/>
        <v>OL</v>
      </c>
      <c r="D471" s="2" t="str">
        <f t="shared" si="35"/>
        <v>OL</v>
      </c>
      <c r="F471" s="1" t="str">
        <f>IF(_xlfn.SINGLE('~10 Other Crossings'!TypeCL)="WC","",_xlfn.CONCAT(UPPER(_xlfn.SINGLE(Description)),IF(ISBLANK(_xlfn.SINGLE(CrossingIdentifierDescription)),""," ["&amp;_xlfn.SINGLE(CrossingIdentifierDescription)&amp;"]")," (",_xlfn.SINGLE(PXID),")"))</f>
        <v>TRANS MOUNTAIN PIPELINE CO. LTD. BURIED PIPE [CRUDE OIL PIPELINE] (P4342.0)</v>
      </c>
      <c r="G4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1" s="1" t="s">
        <v>4411</v>
      </c>
      <c r="N471" s="1" t="s">
        <v>4410</v>
      </c>
      <c r="O471" s="1" t="s">
        <v>3028</v>
      </c>
      <c r="P471" s="1" t="s">
        <v>4409</v>
      </c>
      <c r="Q471" s="1" t="s">
        <v>4408</v>
      </c>
      <c r="R471" s="1" t="s">
        <v>3025</v>
      </c>
      <c r="S471" s="1" t="s">
        <v>3024</v>
      </c>
      <c r="T471" s="1" t="s">
        <v>4373</v>
      </c>
      <c r="U471" s="1" t="s">
        <v>3022</v>
      </c>
      <c r="V471" s="1" t="s">
        <v>3624</v>
      </c>
      <c r="W471" s="1" t="s">
        <v>3020</v>
      </c>
      <c r="Y471" s="1">
        <v>44462.647164351853</v>
      </c>
      <c r="Z471" s="1">
        <v>44645</v>
      </c>
      <c r="AA471" s="1">
        <v>401768</v>
      </c>
      <c r="AB471" s="1">
        <v>44655.881249999999</v>
      </c>
      <c r="AC471" s="1" t="s">
        <v>4407</v>
      </c>
      <c r="AD471" s="1" t="s">
        <v>3018</v>
      </c>
      <c r="AE471" s="1">
        <v>4342</v>
      </c>
      <c r="AF471" s="1">
        <v>0</v>
      </c>
      <c r="AG471" s="1" t="s">
        <v>3622</v>
      </c>
      <c r="AH471" s="1" t="s">
        <v>3091</v>
      </c>
      <c r="AI471" s="1" t="s">
        <v>3016</v>
      </c>
      <c r="AJ471" s="1" t="s">
        <v>3091</v>
      </c>
      <c r="AK471" s="1" t="s">
        <v>3015</v>
      </c>
      <c r="AL471" s="1" t="s">
        <v>3014</v>
      </c>
      <c r="AM471" s="1" t="s">
        <v>3013</v>
      </c>
      <c r="AN471" s="1" t="s">
        <v>3012</v>
      </c>
      <c r="AS471" s="1" t="s">
        <v>3011</v>
      </c>
      <c r="AT471" s="1" t="s">
        <v>3011</v>
      </c>
      <c r="AX471" s="1" t="s">
        <v>4324</v>
      </c>
      <c r="AY471" s="1" t="s">
        <v>3000</v>
      </c>
      <c r="AZ471" s="1" t="s">
        <v>4282</v>
      </c>
      <c r="BA471" s="1">
        <v>607067.18595634995</v>
      </c>
      <c r="BB471" s="1">
        <v>5469043.0099001201</v>
      </c>
      <c r="BC471" s="1">
        <v>10</v>
      </c>
      <c r="BD471" s="1" t="s">
        <v>3593</v>
      </c>
      <c r="BE471" s="1">
        <v>1045.1300000000001</v>
      </c>
      <c r="BG471" s="1">
        <v>42263</v>
      </c>
      <c r="BN471" s="1" t="s">
        <v>3009</v>
      </c>
      <c r="BO471" s="1" t="s">
        <v>3583</v>
      </c>
      <c r="BP471" s="1" t="s">
        <v>1986</v>
      </c>
      <c r="BQ471" s="1" t="s">
        <v>4370</v>
      </c>
      <c r="BR471" s="1" t="s">
        <v>1621</v>
      </c>
      <c r="BS471" s="1" t="s">
        <v>4406</v>
      </c>
      <c r="BT471" s="1" t="s">
        <v>4405</v>
      </c>
      <c r="BV471" s="1" t="s">
        <v>3002</v>
      </c>
      <c r="BW471" s="1" t="s">
        <v>1505</v>
      </c>
      <c r="BX471" s="1" t="s">
        <v>3001</v>
      </c>
      <c r="BY471" s="1" t="s">
        <v>3000</v>
      </c>
      <c r="CB471" s="1" t="s">
        <v>2999</v>
      </c>
      <c r="CC471" s="1" t="s">
        <v>2998</v>
      </c>
      <c r="CD471" s="1" t="s">
        <v>2997</v>
      </c>
      <c r="CO471" s="1" t="s">
        <v>2996</v>
      </c>
      <c r="CP471" s="1" t="s">
        <v>4404</v>
      </c>
      <c r="CW471" s="1" t="s">
        <v>4320</v>
      </c>
      <c r="CX471" s="1" t="s">
        <v>4403</v>
      </c>
      <c r="CY471" s="1" t="s">
        <v>4318</v>
      </c>
      <c r="CZ471" s="1" t="s">
        <v>4167</v>
      </c>
    </row>
    <row r="472" spans="1:104" x14ac:dyDescent="0.2">
      <c r="A472" s="1">
        <f t="shared" si="33"/>
        <v>1049170</v>
      </c>
      <c r="C472" s="1" t="str">
        <f t="shared" si="34"/>
        <v>OE</v>
      </c>
      <c r="D472" s="2" t="str">
        <f t="shared" si="35"/>
        <v>OE</v>
      </c>
      <c r="F472" s="1" t="str">
        <f>IF(_xlfn.SINGLE('~10 Other Crossings'!TypeCL)="WC","",_xlfn.CONCAT(UPPER(_xlfn.SINGLE(Description)),IF(ISBLANK(_xlfn.SINGLE(CrossingIdentifierDescription)),""," ["&amp;_xlfn.SINGLE(CrossingIdentifierDescription)&amp;"]")," (",_xlfn.SINGLE(PXID),")"))</f>
        <v>BC HYDRO O/H DISTRIBUTION (U7274.0)</v>
      </c>
      <c r="G4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72" s="1" t="s">
        <v>4402</v>
      </c>
      <c r="N472" s="1" t="s">
        <v>4401</v>
      </c>
      <c r="O472" s="1" t="s">
        <v>3028</v>
      </c>
      <c r="P472" s="1" t="s">
        <v>4400</v>
      </c>
      <c r="Q472" s="1" t="s">
        <v>4388</v>
      </c>
      <c r="R472" s="1" t="s">
        <v>3024</v>
      </c>
      <c r="S472" s="1" t="s">
        <v>3024</v>
      </c>
      <c r="T472" s="1" t="s">
        <v>4373</v>
      </c>
      <c r="U472" s="1" t="s">
        <v>3097</v>
      </c>
      <c r="V472" s="1" t="s">
        <v>3096</v>
      </c>
      <c r="W472" s="1" t="s">
        <v>3095</v>
      </c>
      <c r="Y472" s="1">
        <v>44462.647164351853</v>
      </c>
      <c r="Z472" s="1">
        <v>44645</v>
      </c>
      <c r="AA472" s="1">
        <v>401768</v>
      </c>
      <c r="AB472" s="1">
        <v>44648.866099537037</v>
      </c>
      <c r="AC472" s="1" t="s">
        <v>4399</v>
      </c>
      <c r="AD472" s="1" t="s">
        <v>3061</v>
      </c>
      <c r="AE472" s="1">
        <v>7274</v>
      </c>
      <c r="AF472" s="1">
        <v>0</v>
      </c>
      <c r="AI472" s="1" t="s">
        <v>3016</v>
      </c>
      <c r="AK472" s="1" t="s">
        <v>3015</v>
      </c>
      <c r="AL472" s="1" t="s">
        <v>3014</v>
      </c>
      <c r="AM472" s="1" t="s">
        <v>3090</v>
      </c>
      <c r="AT472" s="1" t="s">
        <v>1022</v>
      </c>
      <c r="AY472" s="1" t="s">
        <v>3000</v>
      </c>
      <c r="AZ472" s="1" t="s">
        <v>4282</v>
      </c>
      <c r="BA472" s="1">
        <v>607061.83463814994</v>
      </c>
      <c r="BB472" s="1">
        <v>5469047.7617555298</v>
      </c>
      <c r="BC472" s="1">
        <v>10</v>
      </c>
      <c r="BN472" s="1" t="s">
        <v>3009</v>
      </c>
      <c r="BO472" s="1" t="s">
        <v>3583</v>
      </c>
      <c r="BP472" s="1" t="s">
        <v>1986</v>
      </c>
      <c r="BQ472" s="1" t="s">
        <v>4370</v>
      </c>
      <c r="BR472" s="1" t="s">
        <v>1621</v>
      </c>
      <c r="BV472" s="1" t="s">
        <v>3002</v>
      </c>
      <c r="BW472" s="1" t="s">
        <v>1022</v>
      </c>
      <c r="BX472" s="1" t="s">
        <v>3199</v>
      </c>
      <c r="BY472" s="1" t="s">
        <v>3000</v>
      </c>
      <c r="CB472" s="1" t="s">
        <v>3198</v>
      </c>
      <c r="CC472" s="1" t="s">
        <v>3197</v>
      </c>
      <c r="CD472" s="1" t="s">
        <v>3040</v>
      </c>
      <c r="CO472" s="1" t="s">
        <v>4332</v>
      </c>
      <c r="CP472" s="1" t="s">
        <v>4398</v>
      </c>
      <c r="CX472" s="1" t="s">
        <v>4385</v>
      </c>
      <c r="CZ472" s="1" t="s">
        <v>4161</v>
      </c>
    </row>
    <row r="473" spans="1:104" x14ac:dyDescent="0.2">
      <c r="A473" s="1">
        <f t="shared" si="33"/>
        <v>1049171</v>
      </c>
      <c r="C473" s="1" t="str">
        <f t="shared" si="34"/>
        <v>OC</v>
      </c>
      <c r="D473" s="2" t="str">
        <f t="shared" si="35"/>
        <v>OC</v>
      </c>
      <c r="F473" s="1" t="str">
        <f>IF(_xlfn.SINGLE('~10 Other Crossings'!TypeCL)="WC","",_xlfn.CONCAT(UPPER(_xlfn.SINGLE(Description)),IF(ISBLANK(_xlfn.SINGLE(CrossingIdentifierDescription)),""," ["&amp;_xlfn.SINGLE(CrossingIdentifierDescription)&amp;"]")," (",_xlfn.SINGLE(PXID),")"))</f>
        <v>SHAW O/H COMMUNICATIONS CABLE (U5486.0)</v>
      </c>
      <c r="G4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73" s="1" t="s">
        <v>4397</v>
      </c>
      <c r="N473" s="1" t="s">
        <v>4396</v>
      </c>
      <c r="O473" s="1" t="s">
        <v>3028</v>
      </c>
      <c r="P473" s="1" t="s">
        <v>4395</v>
      </c>
      <c r="Q473" s="1" t="s">
        <v>4394</v>
      </c>
      <c r="R473" s="1" t="s">
        <v>3025</v>
      </c>
      <c r="S473" s="1" t="s">
        <v>3024</v>
      </c>
      <c r="T473" s="1" t="s">
        <v>4373</v>
      </c>
      <c r="U473" s="1" t="s">
        <v>3105</v>
      </c>
      <c r="V473" s="1" t="s">
        <v>3703</v>
      </c>
      <c r="W473" s="1" t="s">
        <v>3116</v>
      </c>
      <c r="Y473" s="1">
        <v>44462.647164351853</v>
      </c>
      <c r="Z473" s="1">
        <v>44645</v>
      </c>
      <c r="AA473" s="1">
        <v>401768</v>
      </c>
      <c r="AB473" s="1">
        <v>44648.866099537037</v>
      </c>
      <c r="AC473" s="1" t="s">
        <v>4393</v>
      </c>
      <c r="AD473" s="1" t="s">
        <v>3061</v>
      </c>
      <c r="AE473" s="1">
        <v>5486</v>
      </c>
      <c r="AF473" s="1">
        <v>0</v>
      </c>
      <c r="AI473" s="1" t="s">
        <v>3016</v>
      </c>
      <c r="AK473" s="1" t="s">
        <v>3015</v>
      </c>
      <c r="AL473" s="1" t="s">
        <v>3014</v>
      </c>
      <c r="AM473" s="1" t="s">
        <v>3104</v>
      </c>
      <c r="AS473" s="1" t="s">
        <v>3011</v>
      </c>
      <c r="AT473" s="1" t="s">
        <v>1022</v>
      </c>
      <c r="AY473" s="1" t="s">
        <v>3000</v>
      </c>
      <c r="AZ473" s="1" t="s">
        <v>4282</v>
      </c>
      <c r="BA473" s="1">
        <v>607060.96896991995</v>
      </c>
      <c r="BB473" s="1">
        <v>5469048.5303155603</v>
      </c>
      <c r="BC473" s="1">
        <v>10</v>
      </c>
      <c r="BN473" s="1" t="s">
        <v>3009</v>
      </c>
      <c r="BO473" s="1" t="s">
        <v>3583</v>
      </c>
      <c r="BP473" s="1" t="s">
        <v>1986</v>
      </c>
      <c r="BQ473" s="1" t="s">
        <v>4370</v>
      </c>
      <c r="BR473" s="1" t="s">
        <v>1621</v>
      </c>
      <c r="BV473" s="1" t="s">
        <v>3002</v>
      </c>
      <c r="BW473" s="1" t="s">
        <v>1022</v>
      </c>
      <c r="BX473" s="1" t="s">
        <v>3199</v>
      </c>
      <c r="BY473" s="1" t="s">
        <v>3000</v>
      </c>
      <c r="CB473" s="1" t="s">
        <v>3198</v>
      </c>
      <c r="CC473" s="1" t="s">
        <v>3197</v>
      </c>
      <c r="CD473" s="1" t="s">
        <v>3040</v>
      </c>
      <c r="CO473" s="1" t="s">
        <v>4332</v>
      </c>
      <c r="CP473" s="1" t="s">
        <v>4392</v>
      </c>
      <c r="CX473" s="1" t="s">
        <v>4385</v>
      </c>
      <c r="CZ473" s="1" t="s">
        <v>4156</v>
      </c>
    </row>
    <row r="474" spans="1:104" x14ac:dyDescent="0.2">
      <c r="A474" s="1">
        <f t="shared" si="33"/>
        <v>1049172</v>
      </c>
      <c r="C474" s="1" t="str">
        <f t="shared" si="34"/>
        <v>UC</v>
      </c>
      <c r="D474" s="2" t="str">
        <f t="shared" si="35"/>
        <v>UC</v>
      </c>
      <c r="F474" s="1" t="str">
        <f>IF(_xlfn.SINGLE('~10 Other Crossings'!TypeCL)="WC","",_xlfn.CONCAT(UPPER(_xlfn.SINGLE(Description)),IF(ISBLANK(_xlfn.SINGLE(CrossingIdentifierDescription)),""," ["&amp;_xlfn.SINGLE(CrossingIdentifierDescription)&amp;"]")," (",_xlfn.SINGLE(PXID),")"))</f>
        <v>TELUS O/H COMMUNICATIONS CABLE (U7330.0)</v>
      </c>
      <c r="G4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474" s="1" t="s">
        <v>4391</v>
      </c>
      <c r="N474" s="1" t="s">
        <v>4390</v>
      </c>
      <c r="O474" s="1" t="s">
        <v>3028</v>
      </c>
      <c r="P474" s="1" t="s">
        <v>4389</v>
      </c>
      <c r="Q474" s="1" t="s">
        <v>4388</v>
      </c>
      <c r="R474" s="1" t="s">
        <v>3024</v>
      </c>
      <c r="S474" s="1" t="s">
        <v>3024</v>
      </c>
      <c r="T474" s="1" t="s">
        <v>4373</v>
      </c>
      <c r="U474" s="1" t="s">
        <v>3105</v>
      </c>
      <c r="V474" s="1" t="s">
        <v>3108</v>
      </c>
      <c r="W474" s="1" t="s">
        <v>3107</v>
      </c>
      <c r="Y474" s="1">
        <v>44462.647164351853</v>
      </c>
      <c r="Z474" s="1">
        <v>44645</v>
      </c>
      <c r="AA474" s="1">
        <v>401768</v>
      </c>
      <c r="AB474" s="1">
        <v>44648.866099537037</v>
      </c>
      <c r="AC474" s="1" t="s">
        <v>4387</v>
      </c>
      <c r="AD474" s="1" t="s">
        <v>3061</v>
      </c>
      <c r="AE474" s="1">
        <v>7330</v>
      </c>
      <c r="AF474" s="1">
        <v>0</v>
      </c>
      <c r="AI474" s="1" t="s">
        <v>3016</v>
      </c>
      <c r="AK474" s="1" t="s">
        <v>3015</v>
      </c>
      <c r="AL474" s="1" t="s">
        <v>3014</v>
      </c>
      <c r="AM474" s="1" t="s">
        <v>3823</v>
      </c>
      <c r="AT474" s="1" t="s">
        <v>3011</v>
      </c>
      <c r="AY474" s="1" t="s">
        <v>3000</v>
      </c>
      <c r="AZ474" s="1" t="s">
        <v>4282</v>
      </c>
      <c r="BA474" s="1">
        <v>607060.70872333006</v>
      </c>
      <c r="BB474" s="1">
        <v>5469048.7613288797</v>
      </c>
      <c r="BC474" s="1">
        <v>10</v>
      </c>
      <c r="BN474" s="1" t="s">
        <v>3009</v>
      </c>
      <c r="BO474" s="1" t="s">
        <v>3583</v>
      </c>
      <c r="BP474" s="1" t="s">
        <v>1986</v>
      </c>
      <c r="BQ474" s="1" t="s">
        <v>4370</v>
      </c>
      <c r="BR474" s="1" t="s">
        <v>1621</v>
      </c>
      <c r="BV474" s="1" t="s">
        <v>3002</v>
      </c>
      <c r="BW474" s="1" t="s">
        <v>1022</v>
      </c>
      <c r="BX474" s="1" t="s">
        <v>4334</v>
      </c>
      <c r="BY474" s="1" t="s">
        <v>3000</v>
      </c>
      <c r="CB474" s="1" t="s">
        <v>3198</v>
      </c>
      <c r="CC474" s="1" t="s">
        <v>4333</v>
      </c>
      <c r="CD474" s="1" t="s">
        <v>3040</v>
      </c>
      <c r="CO474" s="1" t="s">
        <v>4332</v>
      </c>
      <c r="CP474" s="1" t="s">
        <v>4386</v>
      </c>
      <c r="CX474" s="1" t="s">
        <v>4385</v>
      </c>
      <c r="CZ474" s="1" t="s">
        <v>4152</v>
      </c>
    </row>
    <row r="475" spans="1:104" x14ac:dyDescent="0.2">
      <c r="A475" s="1">
        <f t="shared" si="33"/>
        <v>1049175</v>
      </c>
      <c r="C475" s="1" t="str">
        <f t="shared" si="34"/>
        <v>UE</v>
      </c>
      <c r="D475" s="2" t="str">
        <f t="shared" si="35"/>
        <v>UE</v>
      </c>
      <c r="F475" s="1" t="str">
        <f>IF(_xlfn.SINGLE('~10 Other Crossings'!TypeCL)="WC","",_xlfn.CONCAT(UPPER(_xlfn.SINGLE(Description)),IF(ISBLANK(_xlfn.SINGLE(CrossingIdentifierDescription)),""," ["&amp;_xlfn.SINGLE(CrossingIdentifierDescription)&amp;"]")," (",_xlfn.SINGLE(PXID),")"))</f>
        <v>MOTI BURIED POWER CABLE (U7275.0)</v>
      </c>
      <c r="G4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75" s="1" t="s">
        <v>4384</v>
      </c>
      <c r="N475" s="1" t="s">
        <v>4383</v>
      </c>
      <c r="O475" s="1" t="s">
        <v>3028</v>
      </c>
      <c r="P475" s="1" t="s">
        <v>4382</v>
      </c>
      <c r="Q475" s="1" t="s">
        <v>4381</v>
      </c>
      <c r="R475" s="1" t="s">
        <v>3024</v>
      </c>
      <c r="S475" s="1" t="s">
        <v>3024</v>
      </c>
      <c r="T475" s="1" t="s">
        <v>4373</v>
      </c>
      <c r="U475" s="1" t="s">
        <v>3064</v>
      </c>
      <c r="V475" s="1" t="s">
        <v>4063</v>
      </c>
      <c r="W475" s="1" t="s">
        <v>3127</v>
      </c>
      <c r="Y475" s="1">
        <v>44462.647164351853</v>
      </c>
      <c r="Z475" s="1">
        <v>44645</v>
      </c>
      <c r="AA475" s="1">
        <v>401768</v>
      </c>
      <c r="AB475" s="1">
        <v>44648.866099537037</v>
      </c>
      <c r="AC475" s="1" t="s">
        <v>4380</v>
      </c>
      <c r="AD475" s="1" t="s">
        <v>3061</v>
      </c>
      <c r="AE475" s="1">
        <v>7275</v>
      </c>
      <c r="AF475" s="1">
        <v>0</v>
      </c>
      <c r="AI475" s="1" t="s">
        <v>3016</v>
      </c>
      <c r="AK475" s="1" t="s">
        <v>3015</v>
      </c>
      <c r="AL475" s="1" t="s">
        <v>3014</v>
      </c>
      <c r="AM475" s="1" t="s">
        <v>3059</v>
      </c>
      <c r="AN475" s="1" t="s">
        <v>3185</v>
      </c>
      <c r="AT475" s="1" t="s">
        <v>3011</v>
      </c>
      <c r="AX475" s="1" t="s">
        <v>4379</v>
      </c>
      <c r="AY475" s="1" t="s">
        <v>3000</v>
      </c>
      <c r="AZ475" s="1" t="s">
        <v>4282</v>
      </c>
      <c r="BA475" s="1">
        <v>607058.19545646</v>
      </c>
      <c r="BB475" s="1">
        <v>5469050.9930233397</v>
      </c>
      <c r="BC475" s="1">
        <v>10</v>
      </c>
      <c r="BN475" s="1" t="s">
        <v>3009</v>
      </c>
      <c r="BO475" s="1" t="s">
        <v>3583</v>
      </c>
      <c r="BP475" s="1" t="s">
        <v>1986</v>
      </c>
      <c r="BQ475" s="1" t="s">
        <v>4370</v>
      </c>
      <c r="BR475" s="1" t="s">
        <v>1621</v>
      </c>
      <c r="BU475" s="1">
        <v>0.5</v>
      </c>
      <c r="BV475" s="1" t="s">
        <v>3002</v>
      </c>
      <c r="BW475" s="1" t="s">
        <v>1973</v>
      </c>
      <c r="BX475" s="1" t="s">
        <v>3058</v>
      </c>
      <c r="BY475" s="1" t="s">
        <v>3000</v>
      </c>
      <c r="CB475" s="1" t="s">
        <v>3057</v>
      </c>
      <c r="CC475" s="1" t="s">
        <v>3056</v>
      </c>
      <c r="CD475" s="1" t="s">
        <v>3055</v>
      </c>
      <c r="CO475" s="1" t="s">
        <v>4332</v>
      </c>
      <c r="CP475" s="1" t="s">
        <v>4378</v>
      </c>
      <c r="CZ475" s="1" t="s">
        <v>2211</v>
      </c>
    </row>
    <row r="476" spans="1:104" x14ac:dyDescent="0.2">
      <c r="A476" s="1">
        <f t="shared" si="33"/>
        <v>1049199</v>
      </c>
      <c r="C476" s="1" t="str">
        <f t="shared" si="34"/>
        <v>UC</v>
      </c>
      <c r="D476" s="2" t="str">
        <f t="shared" si="35"/>
        <v>UC</v>
      </c>
      <c r="F476" s="1" t="str">
        <f>IF(_xlfn.SINGLE('~10 Other Crossings'!TypeCL)="WC","",_xlfn.CONCAT(UPPER(_xlfn.SINGLE(Description)),IF(ISBLANK(_xlfn.SINGLE(CrossingIdentifierDescription)),""," ["&amp;_xlfn.SINGLE(CrossingIdentifierDescription)&amp;"]")," (",_xlfn.SINGLE(PXID),")"))</f>
        <v>TELUS U/G COMMUNICATIONS CABLE (U5471.0)</v>
      </c>
      <c r="G4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476" s="1" t="s">
        <v>4377</v>
      </c>
      <c r="N476" s="1" t="s">
        <v>4376</v>
      </c>
      <c r="O476" s="1" t="s">
        <v>3028</v>
      </c>
      <c r="P476" s="1" t="s">
        <v>4375</v>
      </c>
      <c r="Q476" s="1" t="s">
        <v>4374</v>
      </c>
      <c r="R476" s="1" t="s">
        <v>3025</v>
      </c>
      <c r="S476" s="1" t="s">
        <v>3024</v>
      </c>
      <c r="T476" s="1" t="s">
        <v>4373</v>
      </c>
      <c r="U476" s="1" t="s">
        <v>3826</v>
      </c>
      <c r="V476" s="1" t="s">
        <v>3825</v>
      </c>
      <c r="W476" s="1" t="s">
        <v>3107</v>
      </c>
      <c r="Y476" s="1">
        <v>44462.647164351853</v>
      </c>
      <c r="Z476" s="1">
        <v>44645</v>
      </c>
      <c r="AA476" s="1">
        <v>401768</v>
      </c>
      <c r="AB476" s="1">
        <v>44648.866099537037</v>
      </c>
      <c r="AC476" s="1" t="s">
        <v>4372</v>
      </c>
      <c r="AD476" s="1" t="s">
        <v>3061</v>
      </c>
      <c r="AE476" s="1">
        <v>5471</v>
      </c>
      <c r="AF476" s="1">
        <v>0</v>
      </c>
      <c r="AH476" s="1" t="s">
        <v>3091</v>
      </c>
      <c r="AI476" s="1" t="s">
        <v>3016</v>
      </c>
      <c r="AJ476" s="1" t="s">
        <v>3091</v>
      </c>
      <c r="AK476" s="1" t="s">
        <v>3015</v>
      </c>
      <c r="AL476" s="1" t="s">
        <v>3014</v>
      </c>
      <c r="AM476" s="1" t="s">
        <v>3823</v>
      </c>
      <c r="AN476" s="1" t="s">
        <v>3012</v>
      </c>
      <c r="AS476" s="1" t="s">
        <v>3011</v>
      </c>
      <c r="AT476" s="1" t="s">
        <v>3011</v>
      </c>
      <c r="AX476" s="1" t="s">
        <v>4371</v>
      </c>
      <c r="AY476" s="1" t="s">
        <v>3000</v>
      </c>
      <c r="AZ476" s="1" t="s">
        <v>4282</v>
      </c>
      <c r="BA476" s="1">
        <v>607035.19834758004</v>
      </c>
      <c r="BB476" s="1">
        <v>5469052.3110715495</v>
      </c>
      <c r="BC476" s="1">
        <v>10</v>
      </c>
      <c r="BD476" s="1" t="s">
        <v>3593</v>
      </c>
      <c r="BE476" s="1">
        <v>1051.32</v>
      </c>
      <c r="BG476" s="1">
        <v>41950</v>
      </c>
      <c r="BN476" s="1" t="s">
        <v>3009</v>
      </c>
      <c r="BO476" s="1" t="s">
        <v>3583</v>
      </c>
      <c r="BP476" s="1" t="s">
        <v>1986</v>
      </c>
      <c r="BQ476" s="1" t="s">
        <v>4370</v>
      </c>
      <c r="BR476" s="1" t="s">
        <v>1621</v>
      </c>
      <c r="BV476" s="1" t="s">
        <v>3002</v>
      </c>
      <c r="BW476" s="1" t="s">
        <v>1973</v>
      </c>
      <c r="BX476" s="1" t="s">
        <v>3058</v>
      </c>
      <c r="BY476" s="1" t="s">
        <v>3000</v>
      </c>
      <c r="CB476" s="1" t="s">
        <v>3057</v>
      </c>
      <c r="CC476" s="1" t="s">
        <v>3056</v>
      </c>
      <c r="CD476" s="1" t="s">
        <v>3055</v>
      </c>
      <c r="CO476" s="1" t="s">
        <v>4332</v>
      </c>
      <c r="CP476" s="1" t="s">
        <v>4369</v>
      </c>
      <c r="CW476" s="1" t="s">
        <v>4368</v>
      </c>
      <c r="CZ476" s="1" t="s">
        <v>4143</v>
      </c>
    </row>
    <row r="477" spans="1:104" x14ac:dyDescent="0.2">
      <c r="A477" s="1">
        <f t="shared" si="33"/>
        <v>1049359.3400000001</v>
      </c>
      <c r="C477" s="1" t="str">
        <f t="shared" si="34"/>
        <v>ST</v>
      </c>
      <c r="D477" s="2" t="str">
        <f t="shared" si="35"/>
        <v>ST</v>
      </c>
      <c r="F477" s="1" t="str">
        <f>IF(_xlfn.SINGLE('~10 Other Crossings'!TypeCL)="WC","",_xlfn.CONCAT(UPPER(_xlfn.SINGLE(Description)),IF(ISBLANK(_xlfn.SINGLE(CrossingIdentifierDescription)),""," ["&amp;_xlfn.SINGLE(CrossingIdentifierDescription)&amp;"]")," (",_xlfn.SINGLE(PXID),")"))</f>
        <v>BURIED MOTI CULVERT (P7059.0)</v>
      </c>
      <c r="G4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7" s="1" t="s">
        <v>4367</v>
      </c>
      <c r="N477" s="1">
        <v>1049359.3400000001</v>
      </c>
      <c r="O477" s="1" t="s">
        <v>3028</v>
      </c>
      <c r="R477" s="1" t="s">
        <v>3024</v>
      </c>
      <c r="S477" s="1" t="s">
        <v>3024</v>
      </c>
      <c r="T477" s="1" t="s">
        <v>3098</v>
      </c>
      <c r="U477" s="1" t="s">
        <v>3022</v>
      </c>
      <c r="V477" s="1" t="s">
        <v>3408</v>
      </c>
      <c r="W477" s="1" t="s">
        <v>3127</v>
      </c>
      <c r="Y477" s="1">
        <v>44312.739814814813</v>
      </c>
      <c r="Z477" s="1">
        <v>44645</v>
      </c>
      <c r="AA477" s="1">
        <v>401768</v>
      </c>
      <c r="AB477" s="1">
        <v>44655.881249999999</v>
      </c>
      <c r="AC477" s="1" t="s">
        <v>4366</v>
      </c>
      <c r="AD477" s="1" t="s">
        <v>3018</v>
      </c>
      <c r="AE477" s="1">
        <v>7059</v>
      </c>
      <c r="AF477" s="1">
        <v>0</v>
      </c>
      <c r="AI477" s="1" t="s">
        <v>3016</v>
      </c>
      <c r="AK477" s="1" t="s">
        <v>3015</v>
      </c>
      <c r="AL477" s="1" t="s">
        <v>3014</v>
      </c>
      <c r="AM477" s="1" t="s">
        <v>3406</v>
      </c>
      <c r="AT477" s="1" t="s">
        <v>3011</v>
      </c>
      <c r="AY477" s="1" t="s">
        <v>3000</v>
      </c>
      <c r="AZ477" s="1" t="s">
        <v>4282</v>
      </c>
      <c r="BA477" s="1">
        <v>606879.27</v>
      </c>
      <c r="BB477" s="1">
        <v>5469026.1600000001</v>
      </c>
      <c r="BC477" s="1">
        <v>10</v>
      </c>
      <c r="BN477" s="1" t="s">
        <v>3009</v>
      </c>
      <c r="BO477" s="1" t="s">
        <v>3583</v>
      </c>
      <c r="BP477" s="1" t="s">
        <v>1986</v>
      </c>
      <c r="BQ477" s="1" t="s">
        <v>4335</v>
      </c>
      <c r="BR477" s="1" t="s">
        <v>3086</v>
      </c>
      <c r="BV477" s="1" t="s">
        <v>3002</v>
      </c>
      <c r="BW477" s="1" t="s">
        <v>1505</v>
      </c>
      <c r="BX477" s="1" t="s">
        <v>3001</v>
      </c>
      <c r="BY477" s="1" t="s">
        <v>3000</v>
      </c>
      <c r="CB477" s="1" t="s">
        <v>2999</v>
      </c>
      <c r="CC477" s="1" t="s">
        <v>2998</v>
      </c>
      <c r="CD477" s="1" t="s">
        <v>2997</v>
      </c>
      <c r="CO477" s="1" t="s">
        <v>2996</v>
      </c>
      <c r="CP477" s="1" t="s">
        <v>4365</v>
      </c>
      <c r="CZ477" s="1" t="s">
        <v>4138</v>
      </c>
    </row>
    <row r="478" spans="1:104" x14ac:dyDescent="0.2">
      <c r="A478" s="1">
        <f t="shared" si="33"/>
        <v>1049505.6200000001</v>
      </c>
      <c r="C478" s="1" t="str">
        <f t="shared" si="34"/>
        <v>ST</v>
      </c>
      <c r="D478" s="2" t="str">
        <f t="shared" si="35"/>
        <v>ST</v>
      </c>
      <c r="F478" s="1" t="str">
        <f>IF(_xlfn.SINGLE('~10 Other Crossings'!TypeCL)="WC","",_xlfn.CONCAT(UPPER(_xlfn.SINGLE(Description)),IF(ISBLANK(_xlfn.SINGLE(CrossingIdentifierDescription)),""," ["&amp;_xlfn.SINGLE(CrossingIdentifierDescription)&amp;"]")," (",_xlfn.SINGLE(PXID),")"))</f>
        <v>BURIED MOTI CULVERT (P7060.0)</v>
      </c>
      <c r="G4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8" s="1" t="s">
        <v>4364</v>
      </c>
      <c r="N478" s="1">
        <v>1049505.6200000001</v>
      </c>
      <c r="O478" s="1" t="s">
        <v>3028</v>
      </c>
      <c r="R478" s="1" t="s">
        <v>3024</v>
      </c>
      <c r="S478" s="1" t="s">
        <v>3024</v>
      </c>
      <c r="T478" s="1" t="s">
        <v>3098</v>
      </c>
      <c r="U478" s="1" t="s">
        <v>3022</v>
      </c>
      <c r="V478" s="1" t="s">
        <v>3408</v>
      </c>
      <c r="W478" s="1" t="s">
        <v>3127</v>
      </c>
      <c r="Y478" s="1">
        <v>44312.739814814813</v>
      </c>
      <c r="Z478" s="1">
        <v>44645</v>
      </c>
      <c r="AA478" s="1">
        <v>401768</v>
      </c>
      <c r="AB478" s="1">
        <v>44655.881249999999</v>
      </c>
      <c r="AC478" s="1" t="s">
        <v>4363</v>
      </c>
      <c r="AD478" s="1" t="s">
        <v>3018</v>
      </c>
      <c r="AE478" s="1">
        <v>7060</v>
      </c>
      <c r="AF478" s="1">
        <v>0</v>
      </c>
      <c r="AI478" s="1" t="s">
        <v>3016</v>
      </c>
      <c r="AK478" s="1" t="s">
        <v>3015</v>
      </c>
      <c r="AL478" s="1" t="s">
        <v>3014</v>
      </c>
      <c r="AM478" s="1" t="s">
        <v>3406</v>
      </c>
      <c r="AN478" s="1" t="s">
        <v>3012</v>
      </c>
      <c r="AT478" s="1" t="s">
        <v>3011</v>
      </c>
      <c r="AY478" s="1" t="s">
        <v>3000</v>
      </c>
      <c r="AZ478" s="1" t="s">
        <v>4282</v>
      </c>
      <c r="BA478" s="1">
        <v>606735.56999999995</v>
      </c>
      <c r="BB478" s="1">
        <v>5468998.8099999996</v>
      </c>
      <c r="BC478" s="1">
        <v>10</v>
      </c>
      <c r="BN478" s="1" t="s">
        <v>3009</v>
      </c>
      <c r="BO478" s="1" t="s">
        <v>3583</v>
      </c>
      <c r="BP478" s="1" t="s">
        <v>1986</v>
      </c>
      <c r="BQ478" s="1" t="s">
        <v>4335</v>
      </c>
      <c r="BR478" s="1" t="s">
        <v>3086</v>
      </c>
      <c r="BV478" s="1" t="s">
        <v>3002</v>
      </c>
      <c r="BW478" s="1" t="s">
        <v>1505</v>
      </c>
      <c r="BX478" s="1" t="s">
        <v>3001</v>
      </c>
      <c r="BY478" s="1" t="s">
        <v>3000</v>
      </c>
      <c r="CB478" s="1" t="s">
        <v>2999</v>
      </c>
      <c r="CC478" s="1" t="s">
        <v>2998</v>
      </c>
      <c r="CD478" s="1" t="s">
        <v>2997</v>
      </c>
      <c r="CO478" s="1" t="s">
        <v>2996</v>
      </c>
      <c r="CP478" s="1" t="s">
        <v>4362</v>
      </c>
      <c r="CZ478" s="1" t="s">
        <v>4133</v>
      </c>
    </row>
    <row r="479" spans="1:104" x14ac:dyDescent="0.2">
      <c r="A479" s="1">
        <f t="shared" si="33"/>
        <v>1049633.47</v>
      </c>
      <c r="C479" s="1" t="str">
        <f t="shared" si="34"/>
        <v>WD</v>
      </c>
      <c r="D479" s="2" t="str">
        <f t="shared" si="35"/>
        <v>WD</v>
      </c>
      <c r="F479" s="1" t="str">
        <f>IF(_xlfn.SINGLE('~10 Other Crossings'!TypeCL)="WC","",_xlfn.CONCAT(UPPER(_xlfn.SINGLE(Description)),IF(ISBLANK(_xlfn.SINGLE(CrossingIdentifierDescription)),""," ["&amp;_xlfn.SINGLE(CrossingIdentifierDescription)&amp;"]")," (",_xlfn.SINGLE(PXID),")"))</f>
        <v>BURIED MOTI CULVERT (P7579.0)</v>
      </c>
      <c r="G4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79" s="1" t="s">
        <v>4361</v>
      </c>
      <c r="N479" s="1">
        <v>1049633.47</v>
      </c>
      <c r="O479" s="1" t="s">
        <v>3028</v>
      </c>
      <c r="R479" s="1" t="s">
        <v>3024</v>
      </c>
      <c r="S479" s="1" t="s">
        <v>3024</v>
      </c>
      <c r="T479" s="1" t="s">
        <v>3098</v>
      </c>
      <c r="U479" s="1" t="s">
        <v>3022</v>
      </c>
      <c r="V479" s="1" t="s">
        <v>3408</v>
      </c>
      <c r="W479" s="1" t="s">
        <v>3127</v>
      </c>
      <c r="Y479" s="1">
        <v>44649.883067129631</v>
      </c>
      <c r="Z479" s="1">
        <v>44645</v>
      </c>
      <c r="AA479" s="1">
        <v>401768</v>
      </c>
      <c r="AB479" s="1">
        <v>44655.881388888891</v>
      </c>
      <c r="AC479" s="1" t="s">
        <v>4360</v>
      </c>
      <c r="AD479" s="1" t="s">
        <v>3018</v>
      </c>
      <c r="AE479" s="1">
        <v>7579</v>
      </c>
      <c r="AF479" s="1">
        <v>0</v>
      </c>
      <c r="AI479" s="1" t="s">
        <v>3016</v>
      </c>
      <c r="AK479" s="1" t="s">
        <v>3015</v>
      </c>
      <c r="AL479" s="1" t="s">
        <v>3014</v>
      </c>
      <c r="AM479" s="1" t="s">
        <v>3179</v>
      </c>
      <c r="AT479" s="1" t="s">
        <v>3011</v>
      </c>
      <c r="AY479" s="1" t="s">
        <v>3000</v>
      </c>
      <c r="AZ479" s="1" t="s">
        <v>4282</v>
      </c>
      <c r="BA479" s="1">
        <v>606609.98</v>
      </c>
      <c r="BB479" s="1">
        <v>5468974.8899999997</v>
      </c>
      <c r="BC479" s="1">
        <v>10</v>
      </c>
      <c r="BN479" s="1" t="s">
        <v>3009</v>
      </c>
      <c r="BO479" s="1" t="s">
        <v>3583</v>
      </c>
      <c r="BP479" s="1" t="s">
        <v>1986</v>
      </c>
      <c r="BQ479" s="1" t="s">
        <v>4335</v>
      </c>
      <c r="BR479" s="1" t="s">
        <v>3086</v>
      </c>
      <c r="BV479" s="1" t="s">
        <v>3002</v>
      </c>
      <c r="BW479" s="1" t="s">
        <v>1505</v>
      </c>
      <c r="BX479" s="1" t="s">
        <v>3001</v>
      </c>
      <c r="BY479" s="1" t="s">
        <v>3000</v>
      </c>
      <c r="CB479" s="1" t="s">
        <v>2999</v>
      </c>
      <c r="CC479" s="1" t="s">
        <v>2998</v>
      </c>
      <c r="CD479" s="1" t="s">
        <v>2997</v>
      </c>
      <c r="CO479" s="1" t="s">
        <v>3122</v>
      </c>
      <c r="CP479" s="1" t="s">
        <v>4359</v>
      </c>
      <c r="CZ479" s="1" t="s">
        <v>4121</v>
      </c>
    </row>
    <row r="480" spans="1:104" x14ac:dyDescent="0.2">
      <c r="A480" s="1">
        <f t="shared" si="33"/>
        <v>1049728.6299999999</v>
      </c>
      <c r="C480" s="1" t="str">
        <f t="shared" si="34"/>
        <v>ST</v>
      </c>
      <c r="D480" s="2" t="str">
        <f t="shared" si="35"/>
        <v>ST</v>
      </c>
      <c r="F480" s="1" t="str">
        <f>IF(_xlfn.SINGLE('~10 Other Crossings'!TypeCL)="WC","",_xlfn.CONCAT(UPPER(_xlfn.SINGLE(Description)),IF(ISBLANK(_xlfn.SINGLE(CrossingIdentifierDescription)),""," ["&amp;_xlfn.SINGLE(CrossingIdentifierDescription)&amp;"]")," (",_xlfn.SINGLE(PXID),")"))</f>
        <v>BURIED MOTI CULVERT (P7061.0)</v>
      </c>
      <c r="G4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0" s="1" t="s">
        <v>4358</v>
      </c>
      <c r="N480" s="1">
        <v>1049728.6299999999</v>
      </c>
      <c r="O480" s="1" t="s">
        <v>3028</v>
      </c>
      <c r="R480" s="1" t="s">
        <v>3024</v>
      </c>
      <c r="S480" s="1" t="s">
        <v>3024</v>
      </c>
      <c r="T480" s="1" t="s">
        <v>3098</v>
      </c>
      <c r="U480" s="1" t="s">
        <v>3022</v>
      </c>
      <c r="V480" s="1" t="s">
        <v>3408</v>
      </c>
      <c r="W480" s="1" t="s">
        <v>3127</v>
      </c>
      <c r="Y480" s="1">
        <v>44312.739814814813</v>
      </c>
      <c r="Z480" s="1">
        <v>44645</v>
      </c>
      <c r="AA480" s="1">
        <v>401768</v>
      </c>
      <c r="AB480" s="1">
        <v>44655.881249999999</v>
      </c>
      <c r="AC480" s="1" t="s">
        <v>4357</v>
      </c>
      <c r="AD480" s="1" t="s">
        <v>3018</v>
      </c>
      <c r="AE480" s="1">
        <v>7061</v>
      </c>
      <c r="AF480" s="1">
        <v>0</v>
      </c>
      <c r="AI480" s="1" t="s">
        <v>3016</v>
      </c>
      <c r="AK480" s="1" t="s">
        <v>3015</v>
      </c>
      <c r="AL480" s="1" t="s">
        <v>3014</v>
      </c>
      <c r="AM480" s="1" t="s">
        <v>3406</v>
      </c>
      <c r="AN480" s="1" t="s">
        <v>3012</v>
      </c>
      <c r="AT480" s="1" t="s">
        <v>3011</v>
      </c>
      <c r="AY480" s="1" t="s">
        <v>3000</v>
      </c>
      <c r="AZ480" s="1" t="s">
        <v>4282</v>
      </c>
      <c r="BA480" s="1">
        <v>606516.5</v>
      </c>
      <c r="BB480" s="1">
        <v>5468957.1100000003</v>
      </c>
      <c r="BC480" s="1">
        <v>10</v>
      </c>
      <c r="BN480" s="1" t="s">
        <v>3009</v>
      </c>
      <c r="BO480" s="1" t="s">
        <v>3583</v>
      </c>
      <c r="BP480" s="1" t="s">
        <v>1986</v>
      </c>
      <c r="BQ480" s="1" t="s">
        <v>4335</v>
      </c>
      <c r="BR480" s="1" t="s">
        <v>1621</v>
      </c>
      <c r="BV480" s="1" t="s">
        <v>3002</v>
      </c>
      <c r="BW480" s="1" t="s">
        <v>1505</v>
      </c>
      <c r="BX480" s="1" t="s">
        <v>3001</v>
      </c>
      <c r="BY480" s="1" t="s">
        <v>3000</v>
      </c>
      <c r="CB480" s="1" t="s">
        <v>2999</v>
      </c>
      <c r="CC480" s="1" t="s">
        <v>2998</v>
      </c>
      <c r="CD480" s="1" t="s">
        <v>2997</v>
      </c>
      <c r="CO480" s="1" t="s">
        <v>2996</v>
      </c>
      <c r="CP480" s="1" t="s">
        <v>4356</v>
      </c>
      <c r="CZ480" s="1" t="s">
        <v>4127</v>
      </c>
    </row>
    <row r="481" spans="1:104" x14ac:dyDescent="0.2">
      <c r="A481" s="1">
        <f t="shared" si="33"/>
        <v>1049823.1200000001</v>
      </c>
      <c r="C481" s="1" t="str">
        <f t="shared" si="34"/>
        <v>ST</v>
      </c>
      <c r="D481" s="2" t="str">
        <f t="shared" si="35"/>
        <v>ST</v>
      </c>
      <c r="F481" s="1" t="str">
        <f>IF(_xlfn.SINGLE('~10 Other Crossings'!TypeCL)="WC","",_xlfn.CONCAT(UPPER(_xlfn.SINGLE(Description)),IF(ISBLANK(_xlfn.SINGLE(CrossingIdentifierDescription)),""," ["&amp;_xlfn.SINGLE(CrossingIdentifierDescription)&amp;"]")," (",_xlfn.SINGLE(PXID),")"))</f>
        <v>BURIED MOTI CULVERT (P7062.0)</v>
      </c>
      <c r="G4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1" s="1" t="s">
        <v>4355</v>
      </c>
      <c r="N481" s="1">
        <v>1049823.1200000001</v>
      </c>
      <c r="O481" s="1" t="s">
        <v>3028</v>
      </c>
      <c r="R481" s="1" t="s">
        <v>3024</v>
      </c>
      <c r="S481" s="1" t="s">
        <v>3024</v>
      </c>
      <c r="T481" s="1" t="s">
        <v>3098</v>
      </c>
      <c r="U481" s="1" t="s">
        <v>3022</v>
      </c>
      <c r="V481" s="1" t="s">
        <v>3408</v>
      </c>
      <c r="W481" s="1" t="s">
        <v>3127</v>
      </c>
      <c r="Y481" s="1">
        <v>44312.739814814813</v>
      </c>
      <c r="Z481" s="1">
        <v>44645</v>
      </c>
      <c r="AA481" s="1">
        <v>401768</v>
      </c>
      <c r="AB481" s="1">
        <v>44655.881249999999</v>
      </c>
      <c r="AC481" s="1" t="s">
        <v>4354</v>
      </c>
      <c r="AD481" s="1" t="s">
        <v>3018</v>
      </c>
      <c r="AE481" s="1">
        <v>7062</v>
      </c>
      <c r="AF481" s="1">
        <v>0</v>
      </c>
      <c r="AI481" s="1" t="s">
        <v>3016</v>
      </c>
      <c r="AK481" s="1" t="s">
        <v>3015</v>
      </c>
      <c r="AL481" s="1" t="s">
        <v>3014</v>
      </c>
      <c r="AM481" s="1" t="s">
        <v>3406</v>
      </c>
      <c r="AN481" s="1" t="s">
        <v>3012</v>
      </c>
      <c r="AT481" s="1" t="s">
        <v>3011</v>
      </c>
      <c r="AY481" s="1" t="s">
        <v>3000</v>
      </c>
      <c r="AZ481" s="1" t="s">
        <v>4282</v>
      </c>
      <c r="BA481" s="1">
        <v>606422.89</v>
      </c>
      <c r="BB481" s="1">
        <v>5468944.6100000003</v>
      </c>
      <c r="BC481" s="1">
        <v>10</v>
      </c>
      <c r="BN481" s="1" t="s">
        <v>3009</v>
      </c>
      <c r="BO481" s="1" t="s">
        <v>3583</v>
      </c>
      <c r="BP481" s="1" t="s">
        <v>1986</v>
      </c>
      <c r="BQ481" s="1" t="s">
        <v>4335</v>
      </c>
      <c r="BR481" s="1" t="s">
        <v>1621</v>
      </c>
      <c r="BV481" s="1" t="s">
        <v>3002</v>
      </c>
      <c r="BW481" s="1" t="s">
        <v>1505</v>
      </c>
      <c r="BX481" s="1" t="s">
        <v>3001</v>
      </c>
      <c r="BY481" s="1" t="s">
        <v>3000</v>
      </c>
      <c r="CB481" s="1" t="s">
        <v>2999</v>
      </c>
      <c r="CC481" s="1" t="s">
        <v>2998</v>
      </c>
      <c r="CD481" s="1" t="s">
        <v>2997</v>
      </c>
      <c r="CO481" s="1" t="s">
        <v>2996</v>
      </c>
      <c r="CP481" s="1" t="s">
        <v>4353</v>
      </c>
      <c r="CZ481" s="1" t="s">
        <v>4111</v>
      </c>
    </row>
    <row r="482" spans="1:104" x14ac:dyDescent="0.2">
      <c r="A482" s="1">
        <f t="shared" si="33"/>
        <v>1050033.8700000001</v>
      </c>
      <c r="C482" s="1" t="str">
        <f t="shared" si="34"/>
        <v>ST</v>
      </c>
      <c r="D482" s="2" t="str">
        <f t="shared" si="35"/>
        <v>ST</v>
      </c>
      <c r="F482" s="1" t="str">
        <f>IF(_xlfn.SINGLE('~10 Other Crossings'!TypeCL)="WC","",_xlfn.CONCAT(UPPER(_xlfn.SINGLE(Description)),IF(ISBLANK(_xlfn.SINGLE(CrossingIdentifierDescription)),""," ["&amp;_xlfn.SINGLE(CrossingIdentifierDescription)&amp;"]")," (",_xlfn.SINGLE(PXID),")"))</f>
        <v>BURIED MOTI CULVERT (P7063.0)</v>
      </c>
      <c r="G4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2" s="1" t="s">
        <v>4352</v>
      </c>
      <c r="N482" s="1">
        <v>1050033.8700000001</v>
      </c>
      <c r="O482" s="1" t="s">
        <v>3028</v>
      </c>
      <c r="R482" s="1" t="s">
        <v>3024</v>
      </c>
      <c r="S482" s="1" t="s">
        <v>3024</v>
      </c>
      <c r="T482" s="1" t="s">
        <v>3098</v>
      </c>
      <c r="U482" s="1" t="s">
        <v>3022</v>
      </c>
      <c r="V482" s="1" t="s">
        <v>3408</v>
      </c>
      <c r="W482" s="1" t="s">
        <v>3127</v>
      </c>
      <c r="Y482" s="1">
        <v>44312.739814814813</v>
      </c>
      <c r="Z482" s="1">
        <v>44645</v>
      </c>
      <c r="AA482" s="1">
        <v>401768</v>
      </c>
      <c r="AB482" s="1">
        <v>44655.881249999999</v>
      </c>
      <c r="AC482" s="1" t="s">
        <v>4351</v>
      </c>
      <c r="AD482" s="1" t="s">
        <v>3018</v>
      </c>
      <c r="AE482" s="1">
        <v>7063</v>
      </c>
      <c r="AF482" s="1">
        <v>0</v>
      </c>
      <c r="AI482" s="1" t="s">
        <v>3016</v>
      </c>
      <c r="AK482" s="1" t="s">
        <v>3015</v>
      </c>
      <c r="AL482" s="1" t="s">
        <v>3014</v>
      </c>
      <c r="AM482" s="1" t="s">
        <v>3406</v>
      </c>
      <c r="AN482" s="1" t="s">
        <v>3012</v>
      </c>
      <c r="AT482" s="1" t="s">
        <v>3011</v>
      </c>
      <c r="AY482" s="1" t="s">
        <v>3000</v>
      </c>
      <c r="AZ482" s="1" t="s">
        <v>4282</v>
      </c>
      <c r="BA482" s="1">
        <v>606212.98</v>
      </c>
      <c r="BB482" s="1">
        <v>5468926.9000000004</v>
      </c>
      <c r="BC482" s="1">
        <v>10</v>
      </c>
      <c r="BN482" s="1" t="s">
        <v>3009</v>
      </c>
      <c r="BO482" s="1" t="s">
        <v>3583</v>
      </c>
      <c r="BP482" s="1" t="s">
        <v>1986</v>
      </c>
      <c r="BQ482" s="1" t="s">
        <v>4335</v>
      </c>
      <c r="BR482" s="1" t="s">
        <v>1621</v>
      </c>
      <c r="BV482" s="1" t="s">
        <v>3002</v>
      </c>
      <c r="BW482" s="1" t="s">
        <v>1505</v>
      </c>
      <c r="BX482" s="1" t="s">
        <v>3001</v>
      </c>
      <c r="BY482" s="1" t="s">
        <v>3000</v>
      </c>
      <c r="CB482" s="1" t="s">
        <v>2999</v>
      </c>
      <c r="CC482" s="1" t="s">
        <v>2998</v>
      </c>
      <c r="CD482" s="1" t="s">
        <v>2997</v>
      </c>
      <c r="CO482" s="1" t="s">
        <v>2996</v>
      </c>
      <c r="CP482" s="1" t="s">
        <v>4350</v>
      </c>
      <c r="CZ482" s="1" t="s">
        <v>4106</v>
      </c>
    </row>
    <row r="483" spans="1:104" x14ac:dyDescent="0.2">
      <c r="A483" s="1">
        <f t="shared" si="33"/>
        <v>1050198.6399999999</v>
      </c>
      <c r="C483" s="1" t="str">
        <f t="shared" si="34"/>
        <v>ST</v>
      </c>
      <c r="D483" s="2" t="str">
        <f t="shared" si="35"/>
        <v>ST</v>
      </c>
      <c r="F483" s="1" t="str">
        <f>IF(_xlfn.SINGLE('~10 Other Crossings'!TypeCL)="WC","",_xlfn.CONCAT(UPPER(_xlfn.SINGLE(Description)),IF(ISBLANK(_xlfn.SINGLE(CrossingIdentifierDescription)),""," ["&amp;_xlfn.SINGLE(CrossingIdentifierDescription)&amp;"]")," (",_xlfn.SINGLE(PXID),")"))</f>
        <v>BURIED MOTI CULVERT (P7064.0)</v>
      </c>
      <c r="G4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3" s="1" t="s">
        <v>4349</v>
      </c>
      <c r="N483" s="1">
        <v>1050198.6399999999</v>
      </c>
      <c r="O483" s="1" t="s">
        <v>3028</v>
      </c>
      <c r="R483" s="1" t="s">
        <v>3024</v>
      </c>
      <c r="S483" s="1" t="s">
        <v>3024</v>
      </c>
      <c r="T483" s="1" t="s">
        <v>3098</v>
      </c>
      <c r="U483" s="1" t="s">
        <v>3022</v>
      </c>
      <c r="V483" s="1" t="s">
        <v>3408</v>
      </c>
      <c r="W483" s="1" t="s">
        <v>3127</v>
      </c>
      <c r="Y483" s="1">
        <v>44312.739814814813</v>
      </c>
      <c r="Z483" s="1">
        <v>44645</v>
      </c>
      <c r="AA483" s="1">
        <v>401768</v>
      </c>
      <c r="AB483" s="1">
        <v>44655.881249999999</v>
      </c>
      <c r="AC483" s="1" t="s">
        <v>4348</v>
      </c>
      <c r="AD483" s="1" t="s">
        <v>3018</v>
      </c>
      <c r="AE483" s="1">
        <v>7064</v>
      </c>
      <c r="AF483" s="1">
        <v>0</v>
      </c>
      <c r="AI483" s="1" t="s">
        <v>3016</v>
      </c>
      <c r="AK483" s="1" t="s">
        <v>3015</v>
      </c>
      <c r="AL483" s="1" t="s">
        <v>3014</v>
      </c>
      <c r="AM483" s="1" t="s">
        <v>3406</v>
      </c>
      <c r="AN483" s="1" t="s">
        <v>3012</v>
      </c>
      <c r="AT483" s="1" t="s">
        <v>3011</v>
      </c>
      <c r="AY483" s="1" t="s">
        <v>3000</v>
      </c>
      <c r="AZ483" s="1" t="s">
        <v>4282</v>
      </c>
      <c r="BA483" s="1">
        <v>606048.88</v>
      </c>
      <c r="BB483" s="1">
        <v>5468914.2199999997</v>
      </c>
      <c r="BC483" s="1">
        <v>10</v>
      </c>
      <c r="BN483" s="1" t="s">
        <v>3009</v>
      </c>
      <c r="BO483" s="1" t="s">
        <v>3583</v>
      </c>
      <c r="BP483" s="1" t="s">
        <v>1986</v>
      </c>
      <c r="BQ483" s="1" t="s">
        <v>4335</v>
      </c>
      <c r="BR483" s="1" t="s">
        <v>3086</v>
      </c>
      <c r="BV483" s="1" t="s">
        <v>3002</v>
      </c>
      <c r="BW483" s="1" t="s">
        <v>1505</v>
      </c>
      <c r="BX483" s="1" t="s">
        <v>3001</v>
      </c>
      <c r="BY483" s="1" t="s">
        <v>3000</v>
      </c>
      <c r="CB483" s="1" t="s">
        <v>2999</v>
      </c>
      <c r="CC483" s="1" t="s">
        <v>2998</v>
      </c>
      <c r="CD483" s="1" t="s">
        <v>2997</v>
      </c>
      <c r="CO483" s="1" t="s">
        <v>2996</v>
      </c>
      <c r="CP483" s="1" t="s">
        <v>4347</v>
      </c>
      <c r="CZ483" s="1" t="s">
        <v>4103</v>
      </c>
    </row>
    <row r="484" spans="1:104" x14ac:dyDescent="0.2">
      <c r="A484" s="1">
        <f t="shared" si="33"/>
        <v>1050316.56</v>
      </c>
      <c r="C484" s="1" t="str">
        <f t="shared" si="34"/>
        <v>OC</v>
      </c>
      <c r="D484" s="2" t="str">
        <f t="shared" si="35"/>
        <v>OC</v>
      </c>
      <c r="F484" s="1" t="str">
        <f>IF(_xlfn.SINGLE('~10 Other Crossings'!TypeCL)="WC","",_xlfn.CONCAT(UPPER(_xlfn.SINGLE(Description)),IF(ISBLANK(_xlfn.SINGLE(CrossingIdentifierDescription)),""," ["&amp;_xlfn.SINGLE(CrossingIdentifierDescription)&amp;"]")," (",_xlfn.SINGLE(PXID),")"))</f>
        <v>SHAW O/H COMMUNICATIONS CABLE (U5485.0)</v>
      </c>
      <c r="G4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4" s="1" t="s">
        <v>4346</v>
      </c>
      <c r="N484" s="1">
        <v>1050316.56</v>
      </c>
      <c r="O484" s="1" t="s">
        <v>3028</v>
      </c>
      <c r="P484" s="1" t="s">
        <v>4345</v>
      </c>
      <c r="Q484" s="1" t="s">
        <v>4344</v>
      </c>
      <c r="R484" s="1" t="s">
        <v>3025</v>
      </c>
      <c r="S484" s="1" t="s">
        <v>3024</v>
      </c>
      <c r="T484" s="1" t="s">
        <v>3098</v>
      </c>
      <c r="U484" s="1" t="s">
        <v>3105</v>
      </c>
      <c r="V484" s="1" t="s">
        <v>3703</v>
      </c>
      <c r="W484" s="1" t="s">
        <v>3116</v>
      </c>
      <c r="Y484" s="1">
        <v>43554.861215277779</v>
      </c>
      <c r="Z484" s="1">
        <v>44645</v>
      </c>
      <c r="AA484" s="1">
        <v>401768</v>
      </c>
      <c r="AB484" s="1">
        <v>44648.866041666668</v>
      </c>
      <c r="AC484" s="1" t="s">
        <v>4343</v>
      </c>
      <c r="AD484" s="1" t="s">
        <v>3061</v>
      </c>
      <c r="AE484" s="1">
        <v>5485</v>
      </c>
      <c r="AF484" s="1">
        <v>0</v>
      </c>
      <c r="AI484" s="1" t="s">
        <v>3016</v>
      </c>
      <c r="AK484" s="1" t="s">
        <v>3015</v>
      </c>
      <c r="AL484" s="1" t="s">
        <v>3014</v>
      </c>
      <c r="AM484" s="1" t="s">
        <v>3104</v>
      </c>
      <c r="AS484" s="1" t="s">
        <v>3011</v>
      </c>
      <c r="AT484" s="1" t="s">
        <v>1022</v>
      </c>
      <c r="AY484" s="1" t="s">
        <v>3000</v>
      </c>
      <c r="AZ484" s="1" t="s">
        <v>4282</v>
      </c>
      <c r="BA484" s="1">
        <v>605931.28690251999</v>
      </c>
      <c r="BB484" s="1">
        <v>5468905.4852395803</v>
      </c>
      <c r="BC484" s="1">
        <v>10</v>
      </c>
      <c r="BN484" s="1" t="s">
        <v>3009</v>
      </c>
      <c r="BO484" s="1" t="s">
        <v>3583</v>
      </c>
      <c r="BP484" s="1" t="s">
        <v>1986</v>
      </c>
      <c r="BQ484" s="1" t="s">
        <v>3620</v>
      </c>
      <c r="BR484" s="1" t="s">
        <v>3086</v>
      </c>
      <c r="BS484" s="1" t="s">
        <v>4323</v>
      </c>
      <c r="BT484" s="1" t="s">
        <v>4322</v>
      </c>
      <c r="BV484" s="1" t="s">
        <v>3002</v>
      </c>
      <c r="BW484" s="1" t="s">
        <v>1022</v>
      </c>
      <c r="BX484" s="1" t="s">
        <v>3199</v>
      </c>
      <c r="BY484" s="1" t="s">
        <v>3000</v>
      </c>
      <c r="CB484" s="1" t="s">
        <v>3198</v>
      </c>
      <c r="CC484" s="1" t="s">
        <v>3197</v>
      </c>
      <c r="CD484" s="1" t="s">
        <v>3040</v>
      </c>
      <c r="CO484" s="1" t="s">
        <v>4332</v>
      </c>
      <c r="CP484" s="1" t="s">
        <v>4342</v>
      </c>
      <c r="CX484" s="1" t="s">
        <v>4330</v>
      </c>
      <c r="CZ484" s="1" t="s">
        <v>4094</v>
      </c>
    </row>
    <row r="485" spans="1:104" x14ac:dyDescent="0.2">
      <c r="A485" s="1">
        <f t="shared" si="33"/>
        <v>1050317.53</v>
      </c>
      <c r="C485" s="1" t="str">
        <f t="shared" si="34"/>
        <v>OE</v>
      </c>
      <c r="D485" s="2" t="str">
        <f t="shared" si="35"/>
        <v>OE</v>
      </c>
      <c r="F485" s="1" t="str">
        <f>IF(_xlfn.SINGLE('~10 Other Crossings'!TypeCL)="WC","",_xlfn.CONCAT(UPPER(_xlfn.SINGLE(Description)),IF(ISBLANK(_xlfn.SINGLE(CrossingIdentifierDescription)),""," ["&amp;_xlfn.SINGLE(CrossingIdentifierDescription)&amp;"]")," (",_xlfn.SINGLE(PXID),")"))</f>
        <v>BC HYDRO O/H DISTRIBUTION (U7308.0)</v>
      </c>
      <c r="G4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5" s="1" t="s">
        <v>4341</v>
      </c>
      <c r="N485" s="1">
        <v>1050317.53</v>
      </c>
      <c r="O485" s="1" t="s">
        <v>3028</v>
      </c>
      <c r="P485" s="1" t="s">
        <v>4010</v>
      </c>
      <c r="Q485" s="1" t="s">
        <v>3629</v>
      </c>
      <c r="R485" s="1" t="s">
        <v>3024</v>
      </c>
      <c r="S485" s="1" t="s">
        <v>3024</v>
      </c>
      <c r="T485" s="1" t="s">
        <v>3098</v>
      </c>
      <c r="U485" s="1" t="s">
        <v>3097</v>
      </c>
      <c r="V485" s="1" t="s">
        <v>3096</v>
      </c>
      <c r="W485" s="1" t="s">
        <v>3095</v>
      </c>
      <c r="Y485" s="1">
        <v>44270.744421296295</v>
      </c>
      <c r="Z485" s="1">
        <v>44645</v>
      </c>
      <c r="AA485" s="1">
        <v>401768</v>
      </c>
      <c r="AB485" s="1">
        <v>44648.866087962961</v>
      </c>
      <c r="AC485" s="1" t="s">
        <v>4340</v>
      </c>
      <c r="AD485" s="1" t="s">
        <v>3061</v>
      </c>
      <c r="AE485" s="1">
        <v>7308</v>
      </c>
      <c r="AF485" s="1">
        <v>0</v>
      </c>
      <c r="AI485" s="1" t="s">
        <v>3016</v>
      </c>
      <c r="AK485" s="1" t="s">
        <v>3015</v>
      </c>
      <c r="AL485" s="1" t="s">
        <v>3014</v>
      </c>
      <c r="AM485" s="1" t="s">
        <v>3090</v>
      </c>
      <c r="AT485" s="1" t="s">
        <v>1022</v>
      </c>
      <c r="AX485" s="1" t="s">
        <v>4339</v>
      </c>
      <c r="AY485" s="1" t="s">
        <v>3000</v>
      </c>
      <c r="AZ485" s="1" t="s">
        <v>4282</v>
      </c>
      <c r="BA485" s="1">
        <v>605930.32400000002</v>
      </c>
      <c r="BB485" s="1">
        <v>5468905.3949999996</v>
      </c>
      <c r="BC485" s="1">
        <v>10</v>
      </c>
      <c r="BN485" s="1" t="s">
        <v>3009</v>
      </c>
      <c r="BO485" s="1" t="s">
        <v>3583</v>
      </c>
      <c r="BP485" s="1" t="s">
        <v>1986</v>
      </c>
      <c r="BQ485" s="1" t="s">
        <v>3620</v>
      </c>
      <c r="BR485" s="1" t="s">
        <v>3086</v>
      </c>
      <c r="BS485" s="1" t="s">
        <v>4323</v>
      </c>
      <c r="BT485" s="1" t="s">
        <v>4322</v>
      </c>
      <c r="BV485" s="1" t="s">
        <v>3002</v>
      </c>
      <c r="BW485" s="1" t="s">
        <v>1022</v>
      </c>
      <c r="BX485" s="1" t="s">
        <v>3199</v>
      </c>
      <c r="BY485" s="1" t="s">
        <v>3000</v>
      </c>
      <c r="CB485" s="1" t="s">
        <v>3198</v>
      </c>
      <c r="CC485" s="1" t="s">
        <v>3197</v>
      </c>
      <c r="CD485" s="1" t="s">
        <v>3040</v>
      </c>
      <c r="CO485" s="1" t="s">
        <v>4332</v>
      </c>
      <c r="CP485" s="1" t="s">
        <v>4338</v>
      </c>
      <c r="CX485" s="1" t="s">
        <v>4330</v>
      </c>
      <c r="CZ485" s="1" t="s">
        <v>4093</v>
      </c>
    </row>
    <row r="486" spans="1:104" x14ac:dyDescent="0.2">
      <c r="A486" s="1">
        <f t="shared" si="33"/>
        <v>1050317.54</v>
      </c>
      <c r="C486" s="1" t="str">
        <f t="shared" si="34"/>
        <v>UE</v>
      </c>
      <c r="D486" s="2" t="str">
        <f t="shared" si="35"/>
        <v>UE</v>
      </c>
      <c r="F486" s="1" t="str">
        <f>IF(_xlfn.SINGLE('~10 Other Crossings'!TypeCL)="WC","",_xlfn.CONCAT(UPPER(_xlfn.SINGLE(Description)),IF(ISBLANK(_xlfn.SINGLE(CrossingIdentifierDescription)),""," ["&amp;_xlfn.SINGLE(CrossingIdentifierDescription)&amp;"]")," (",_xlfn.SINGLE(PXID),")"))</f>
        <v>TELUS O/H COMMUNICATIONS CABLE (U7331.0)</v>
      </c>
      <c r="G4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486" s="1" t="s">
        <v>4337</v>
      </c>
      <c r="N486" s="1">
        <v>1050317.54</v>
      </c>
      <c r="O486" s="1" t="s">
        <v>3028</v>
      </c>
      <c r="R486" s="1" t="s">
        <v>3024</v>
      </c>
      <c r="S486" s="1" t="s">
        <v>3024</v>
      </c>
      <c r="T486" s="1" t="s">
        <v>3098</v>
      </c>
      <c r="U486" s="1" t="s">
        <v>3105</v>
      </c>
      <c r="V486" s="1" t="s">
        <v>3108</v>
      </c>
      <c r="W486" s="1" t="s">
        <v>3107</v>
      </c>
      <c r="Y486" s="1">
        <v>44312.739814814813</v>
      </c>
      <c r="Z486" s="1">
        <v>44645</v>
      </c>
      <c r="AA486" s="1">
        <v>401768</v>
      </c>
      <c r="AB486" s="1">
        <v>44648.866087962961</v>
      </c>
      <c r="AC486" s="1" t="s">
        <v>4336</v>
      </c>
      <c r="AD486" s="1" t="s">
        <v>3061</v>
      </c>
      <c r="AE486" s="1">
        <v>7331</v>
      </c>
      <c r="AF486" s="1">
        <v>0</v>
      </c>
      <c r="AI486" s="1" t="s">
        <v>3016</v>
      </c>
      <c r="AK486" s="1" t="s">
        <v>3015</v>
      </c>
      <c r="AL486" s="1" t="s">
        <v>3014</v>
      </c>
      <c r="AM486" s="1" t="s">
        <v>3059</v>
      </c>
      <c r="AT486" s="1" t="s">
        <v>3011</v>
      </c>
      <c r="AY486" s="1" t="s">
        <v>3000</v>
      </c>
      <c r="AZ486" s="1" t="s">
        <v>4282</v>
      </c>
      <c r="BA486" s="1">
        <v>605930.31999999995</v>
      </c>
      <c r="BB486" s="1">
        <v>5468905.4000000004</v>
      </c>
      <c r="BC486" s="1">
        <v>10</v>
      </c>
      <c r="BN486" s="1" t="s">
        <v>3009</v>
      </c>
      <c r="BO486" s="1" t="s">
        <v>3583</v>
      </c>
      <c r="BP486" s="1" t="s">
        <v>1986</v>
      </c>
      <c r="BQ486" s="1" t="s">
        <v>4335</v>
      </c>
      <c r="BR486" s="1" t="s">
        <v>3086</v>
      </c>
      <c r="BV486" s="1" t="s">
        <v>3002</v>
      </c>
      <c r="BW486" s="1" t="s">
        <v>1022</v>
      </c>
      <c r="BX486" s="1" t="s">
        <v>4334</v>
      </c>
      <c r="BY486" s="1" t="s">
        <v>3000</v>
      </c>
      <c r="CB486" s="1" t="s">
        <v>3198</v>
      </c>
      <c r="CC486" s="1" t="s">
        <v>4333</v>
      </c>
      <c r="CD486" s="1" t="s">
        <v>3040</v>
      </c>
      <c r="CO486" s="1" t="s">
        <v>4332</v>
      </c>
      <c r="CP486" s="1" t="s">
        <v>4331</v>
      </c>
      <c r="CX486" s="1" t="s">
        <v>4330</v>
      </c>
      <c r="CZ486" s="1" t="s">
        <v>4090</v>
      </c>
    </row>
    <row r="487" spans="1:104" x14ac:dyDescent="0.2">
      <c r="A487" s="1">
        <f t="shared" si="33"/>
        <v>1050341</v>
      </c>
      <c r="C487" s="1" t="str">
        <f t="shared" si="34"/>
        <v>OL</v>
      </c>
      <c r="D487" s="2" t="str">
        <f t="shared" si="35"/>
        <v>OL</v>
      </c>
      <c r="F487" s="1" t="str">
        <f>IF(_xlfn.SINGLE('~10 Other Crossings'!TypeCL)="WC","",_xlfn.CONCAT(UPPER(_xlfn.SINGLE(Description)),IF(ISBLANK(_xlfn.SINGLE(CrossingIdentifierDescription)),""," ["&amp;_xlfn.SINGLE(CrossingIdentifierDescription)&amp;"]")," (",_xlfn.SINGLE(PXID),")"))</f>
        <v>TRANS MOUNTAIN PIPELINE CO. LTD. BURIED PIPE [CRUDE OIL PIPELINE] (P4343.0)</v>
      </c>
      <c r="G4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487" s="1" t="s">
        <v>4329</v>
      </c>
      <c r="N487" s="1" t="s">
        <v>4328</v>
      </c>
      <c r="O487" s="1" t="s">
        <v>3028</v>
      </c>
      <c r="P487" s="1" t="s">
        <v>4327</v>
      </c>
      <c r="Q487" s="1" t="s">
        <v>4326</v>
      </c>
      <c r="R487" s="1" t="s">
        <v>3025</v>
      </c>
      <c r="S487" s="1" t="s">
        <v>3024</v>
      </c>
      <c r="T487" s="1" t="s">
        <v>4308</v>
      </c>
      <c r="U487" s="1" t="s">
        <v>3022</v>
      </c>
      <c r="V487" s="1" t="s">
        <v>3624</v>
      </c>
      <c r="W487" s="1" t="s">
        <v>3020</v>
      </c>
      <c r="Y487" s="1">
        <v>44630.920972222222</v>
      </c>
      <c r="Z487" s="1">
        <v>44645</v>
      </c>
      <c r="AA487" s="1">
        <v>401768</v>
      </c>
      <c r="AB487" s="1">
        <v>44659.846909722219</v>
      </c>
      <c r="AC487" s="1" t="s">
        <v>4325</v>
      </c>
      <c r="AD487" s="1" t="s">
        <v>3018</v>
      </c>
      <c r="AE487" s="1">
        <v>4343</v>
      </c>
      <c r="AF487" s="1">
        <v>0</v>
      </c>
      <c r="AG487" s="1" t="s">
        <v>3622</v>
      </c>
      <c r="AH487" s="1" t="s">
        <v>3091</v>
      </c>
      <c r="AI487" s="1" t="s">
        <v>3016</v>
      </c>
      <c r="AJ487" s="1" t="s">
        <v>3091</v>
      </c>
      <c r="AK487" s="1" t="s">
        <v>3015</v>
      </c>
      <c r="AL487" s="1" t="s">
        <v>3014</v>
      </c>
      <c r="AM487" s="1" t="s">
        <v>3013</v>
      </c>
      <c r="AN487" s="1" t="s">
        <v>3012</v>
      </c>
      <c r="AS487" s="1" t="s">
        <v>3011</v>
      </c>
      <c r="AT487" s="1" t="s">
        <v>3011</v>
      </c>
      <c r="AX487" s="1" t="s">
        <v>4324</v>
      </c>
      <c r="AY487" s="1" t="s">
        <v>3000</v>
      </c>
      <c r="AZ487" s="1" t="s">
        <v>4282</v>
      </c>
      <c r="BA487" s="1">
        <v>604548.66260553</v>
      </c>
      <c r="BB487" s="1">
        <v>5468720.6920833997</v>
      </c>
      <c r="BC487" s="1">
        <v>10</v>
      </c>
      <c r="BD487" s="1" t="s">
        <v>3593</v>
      </c>
      <c r="BE487" s="1">
        <v>1045.1300000000001</v>
      </c>
      <c r="BG487" s="1">
        <v>42263</v>
      </c>
      <c r="BN487" s="1" t="s">
        <v>3009</v>
      </c>
      <c r="BO487" s="1" t="s">
        <v>3583</v>
      </c>
      <c r="BP487" s="1" t="s">
        <v>1986</v>
      </c>
      <c r="BQ487" s="1" t="s">
        <v>3620</v>
      </c>
      <c r="BR487" s="1" t="s">
        <v>3086</v>
      </c>
      <c r="BS487" s="1" t="s">
        <v>4323</v>
      </c>
      <c r="BT487" s="1" t="s">
        <v>4322</v>
      </c>
      <c r="BV487" s="1" t="s">
        <v>3002</v>
      </c>
      <c r="BW487" s="1" t="s">
        <v>1505</v>
      </c>
      <c r="BX487" s="1" t="s">
        <v>3001</v>
      </c>
      <c r="BY487" s="1" t="s">
        <v>3000</v>
      </c>
      <c r="CB487" s="1" t="s">
        <v>2999</v>
      </c>
      <c r="CC487" s="1" t="s">
        <v>2998</v>
      </c>
      <c r="CD487" s="1" t="s">
        <v>2997</v>
      </c>
      <c r="CO487" s="1" t="s">
        <v>2996</v>
      </c>
      <c r="CP487" s="1" t="s">
        <v>4321</v>
      </c>
      <c r="CW487" s="1" t="s">
        <v>4320</v>
      </c>
      <c r="CX487" s="1" t="s">
        <v>4319</v>
      </c>
      <c r="CY487" s="1" t="s">
        <v>4318</v>
      </c>
      <c r="CZ487" s="1" t="s">
        <v>4085</v>
      </c>
    </row>
    <row r="488" spans="1:104" x14ac:dyDescent="0.2">
      <c r="A488" s="1">
        <f t="shared" si="33"/>
        <v>1051033</v>
      </c>
      <c r="C488" s="1" t="str">
        <f t="shared" si="34"/>
        <v>OC</v>
      </c>
      <c r="D488" s="2" t="str">
        <f t="shared" si="35"/>
        <v>OC</v>
      </c>
      <c r="F488" s="1" t="str">
        <f>IF(_xlfn.SINGLE('~10 Other Crossings'!TypeCL)="WC","",_xlfn.CONCAT(UPPER(_xlfn.SINGLE(Description)),IF(ISBLANK(_xlfn.SINGLE(CrossingIdentifierDescription)),""," ["&amp;_xlfn.SINGLE(CrossingIdentifierDescription)&amp;"]")," (",_xlfn.SINGLE(PXID),")"))</f>
        <v>BC HYDRO O/H DISTRIBUTION [DISTRIBUTION] (U5472.0)</v>
      </c>
      <c r="G4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8" s="1" t="s">
        <v>4316</v>
      </c>
      <c r="N488" s="1" t="s">
        <v>4311</v>
      </c>
      <c r="O488" s="1" t="s">
        <v>3028</v>
      </c>
      <c r="P488" s="1" t="s">
        <v>4310</v>
      </c>
      <c r="Q488" s="1" t="s">
        <v>4315</v>
      </c>
      <c r="R488" s="1" t="s">
        <v>3025</v>
      </c>
      <c r="S488" s="1" t="s">
        <v>3024</v>
      </c>
      <c r="T488" s="1" t="s">
        <v>4308</v>
      </c>
      <c r="U488" s="1" t="s">
        <v>3097</v>
      </c>
      <c r="V488" s="1" t="s">
        <v>3096</v>
      </c>
      <c r="W488" s="1" t="s">
        <v>3095</v>
      </c>
      <c r="Y488" s="1">
        <v>43539.952002314814</v>
      </c>
      <c r="Z488" s="1">
        <v>44645</v>
      </c>
      <c r="AA488" s="1">
        <v>401768</v>
      </c>
      <c r="AB488" s="1">
        <v>44659.846909722219</v>
      </c>
      <c r="AC488" s="1" t="s">
        <v>4314</v>
      </c>
      <c r="AD488" s="1" t="s">
        <v>3061</v>
      </c>
      <c r="AE488" s="1">
        <v>5472</v>
      </c>
      <c r="AF488" s="1">
        <v>0</v>
      </c>
      <c r="AG488" s="1" t="s">
        <v>3093</v>
      </c>
      <c r="AI488" s="1" t="s">
        <v>3016</v>
      </c>
      <c r="AK488" s="1" t="s">
        <v>3015</v>
      </c>
      <c r="AL488" s="1" t="s">
        <v>3014</v>
      </c>
      <c r="AM488" s="1" t="s">
        <v>3104</v>
      </c>
      <c r="AS488" s="1" t="s">
        <v>3011</v>
      </c>
      <c r="AT488" s="1" t="s">
        <v>1022</v>
      </c>
      <c r="AY488" s="1" t="s">
        <v>3000</v>
      </c>
      <c r="AZ488" s="1" t="s">
        <v>4282</v>
      </c>
      <c r="BA488" s="1">
        <v>604246.06216752005</v>
      </c>
      <c r="BB488" s="1">
        <v>5468657.3110207701</v>
      </c>
      <c r="BC488" s="1">
        <v>10</v>
      </c>
      <c r="BN488" s="1" t="s">
        <v>3009</v>
      </c>
      <c r="BO488" s="1" t="s">
        <v>3583</v>
      </c>
      <c r="BP488" s="1" t="s">
        <v>1986</v>
      </c>
      <c r="BQ488" s="1" t="s">
        <v>4281</v>
      </c>
      <c r="BR488" s="1" t="s">
        <v>3005</v>
      </c>
      <c r="BS488" s="1" t="s">
        <v>4305</v>
      </c>
      <c r="BT488" s="1" t="s">
        <v>4304</v>
      </c>
      <c r="BV488" s="1" t="s">
        <v>3002</v>
      </c>
      <c r="BW488" s="1" t="s">
        <v>1022</v>
      </c>
      <c r="BX488" s="1" t="s">
        <v>3199</v>
      </c>
      <c r="BY488" s="1" t="s">
        <v>3000</v>
      </c>
      <c r="CB488" s="1" t="s">
        <v>3198</v>
      </c>
      <c r="CC488" s="1" t="s">
        <v>3197</v>
      </c>
      <c r="CD488" s="1" t="s">
        <v>3040</v>
      </c>
      <c r="CO488" s="1" t="s">
        <v>3323</v>
      </c>
      <c r="CP488" s="1" t="s">
        <v>4313</v>
      </c>
      <c r="CX488" s="1" t="s">
        <v>4302</v>
      </c>
      <c r="CZ488" s="1" t="s">
        <v>4066</v>
      </c>
    </row>
    <row r="489" spans="1:104" x14ac:dyDescent="0.2">
      <c r="A489" s="1">
        <f t="shared" si="33"/>
        <v>1051033</v>
      </c>
      <c r="C489" s="1" t="str">
        <f t="shared" si="34"/>
        <v>OC</v>
      </c>
      <c r="D489" s="2" t="str">
        <f t="shared" si="35"/>
        <v>OC</v>
      </c>
      <c r="F489" s="1" t="str">
        <f>IF(_xlfn.SINGLE('~10 Other Crossings'!TypeCL)="WC","",_xlfn.CONCAT(UPPER(_xlfn.SINGLE(Description)),IF(ISBLANK(_xlfn.SINGLE(CrossingIdentifierDescription)),""," ["&amp;_xlfn.SINGLE(CrossingIdentifierDescription)&amp;"]")," (",_xlfn.SINGLE(PXID),")"))</f>
        <v>TELUS O/H COMMUNICATIONS CABLE (U5488.0)</v>
      </c>
      <c r="G4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89" s="1" t="s">
        <v>4312</v>
      </c>
      <c r="N489" s="1" t="s">
        <v>4311</v>
      </c>
      <c r="O489" s="1" t="s">
        <v>3028</v>
      </c>
      <c r="P489" s="1" t="s">
        <v>4310</v>
      </c>
      <c r="Q489" s="1" t="s">
        <v>4309</v>
      </c>
      <c r="R489" s="1" t="s">
        <v>3025</v>
      </c>
      <c r="S489" s="1" t="s">
        <v>3024</v>
      </c>
      <c r="T489" s="1" t="s">
        <v>4308</v>
      </c>
      <c r="U489" s="1" t="s">
        <v>4307</v>
      </c>
      <c r="V489" s="1" t="s">
        <v>3108</v>
      </c>
      <c r="W489" s="1" t="s">
        <v>3107</v>
      </c>
      <c r="Y489" s="1">
        <v>43554.907465277778</v>
      </c>
      <c r="Z489" s="1">
        <v>44645</v>
      </c>
      <c r="AA489" s="1">
        <v>401768</v>
      </c>
      <c r="AB489" s="1">
        <v>44659.846909722219</v>
      </c>
      <c r="AC489" s="1" t="s">
        <v>4306</v>
      </c>
      <c r="AD489" s="1" t="s">
        <v>3061</v>
      </c>
      <c r="AE489" s="1">
        <v>5488</v>
      </c>
      <c r="AF489" s="1">
        <v>0</v>
      </c>
      <c r="AI489" s="1" t="s">
        <v>3016</v>
      </c>
      <c r="AK489" s="1" t="s">
        <v>3015</v>
      </c>
      <c r="AL489" s="1" t="s">
        <v>3014</v>
      </c>
      <c r="AM489" s="1" t="s">
        <v>3104</v>
      </c>
      <c r="AS489" s="1" t="s">
        <v>3011</v>
      </c>
      <c r="AT489" s="1" t="s">
        <v>1022</v>
      </c>
      <c r="AY489" s="1" t="s">
        <v>3000</v>
      </c>
      <c r="AZ489" s="1" t="s">
        <v>4282</v>
      </c>
      <c r="BA489" s="1">
        <v>604246.06216752005</v>
      </c>
      <c r="BB489" s="1">
        <v>5468657.3110207701</v>
      </c>
      <c r="BC489" s="1">
        <v>10</v>
      </c>
      <c r="BN489" s="1" t="s">
        <v>3009</v>
      </c>
      <c r="BO489" s="1" t="s">
        <v>3583</v>
      </c>
      <c r="BP489" s="1" t="s">
        <v>1986</v>
      </c>
      <c r="BQ489" s="1" t="s">
        <v>4281</v>
      </c>
      <c r="BR489" s="1" t="s">
        <v>3005</v>
      </c>
      <c r="BS489" s="1" t="s">
        <v>4305</v>
      </c>
      <c r="BT489" s="1" t="s">
        <v>4304</v>
      </c>
      <c r="BV489" s="1" t="s">
        <v>3002</v>
      </c>
      <c r="BW489" s="1" t="s">
        <v>1022</v>
      </c>
      <c r="BX489" s="1" t="s">
        <v>3199</v>
      </c>
      <c r="BY489" s="1" t="s">
        <v>3000</v>
      </c>
      <c r="CB489" s="1" t="s">
        <v>3198</v>
      </c>
      <c r="CC489" s="1" t="s">
        <v>3197</v>
      </c>
      <c r="CD489" s="1" t="s">
        <v>3040</v>
      </c>
      <c r="CO489" s="1" t="s">
        <v>3323</v>
      </c>
      <c r="CP489" s="1" t="s">
        <v>4303</v>
      </c>
      <c r="CX489" s="1" t="s">
        <v>4302</v>
      </c>
      <c r="CZ489" s="1" t="s">
        <v>4059</v>
      </c>
    </row>
    <row r="490" spans="1:104" x14ac:dyDescent="0.2">
      <c r="A490" s="1">
        <f t="shared" si="33"/>
        <v>1052098</v>
      </c>
      <c r="C490" s="1" t="str">
        <f t="shared" si="34"/>
        <v>OE</v>
      </c>
      <c r="D490" s="2" t="str">
        <f t="shared" si="35"/>
        <v>OE</v>
      </c>
      <c r="F490" s="1" t="str">
        <f>IF(_xlfn.SINGLE('~10 Other Crossings'!TypeCL)="WC","",_xlfn.CONCAT(UPPER(_xlfn.SINGLE(Description)),IF(ISBLANK(_xlfn.SINGLE(CrossingIdentifierDescription)),""," ["&amp;_xlfn.SINGLE(CrossingIdentifierDescription)&amp;"]")," (",_xlfn.SINGLE(PXID),")"))</f>
        <v>BC HYDRO O/H DISTRIBUTION (U7419.0)</v>
      </c>
      <c r="G4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0" s="1" t="s">
        <v>4301</v>
      </c>
      <c r="N490" s="1" t="s">
        <v>4296</v>
      </c>
      <c r="O490" s="1" t="s">
        <v>3028</v>
      </c>
      <c r="R490" s="1" t="s">
        <v>3024</v>
      </c>
      <c r="S490" s="1" t="s">
        <v>3024</v>
      </c>
      <c r="T490" s="1" t="s">
        <v>4295</v>
      </c>
      <c r="U490" s="1" t="s">
        <v>4300</v>
      </c>
      <c r="V490" s="1" t="s">
        <v>3096</v>
      </c>
      <c r="W490" s="1" t="s">
        <v>3095</v>
      </c>
      <c r="Y490" s="1">
        <v>44547.714074074072</v>
      </c>
      <c r="Z490" s="1">
        <v>44645</v>
      </c>
      <c r="AA490" s="1">
        <v>401768</v>
      </c>
      <c r="AB490" s="1">
        <v>44659.844502314816</v>
      </c>
      <c r="AC490" s="1" t="s">
        <v>4299</v>
      </c>
      <c r="AD490" s="1" t="s">
        <v>3061</v>
      </c>
      <c r="AE490" s="1">
        <v>7419</v>
      </c>
      <c r="AF490" s="1">
        <v>0</v>
      </c>
      <c r="AI490" s="1" t="s">
        <v>3016</v>
      </c>
      <c r="AK490" s="1" t="s">
        <v>3015</v>
      </c>
      <c r="AL490" s="1" t="s">
        <v>3014</v>
      </c>
      <c r="AM490" s="1" t="s">
        <v>3090</v>
      </c>
      <c r="AT490" s="1" t="s">
        <v>1022</v>
      </c>
      <c r="AY490" s="1" t="s">
        <v>3000</v>
      </c>
      <c r="AZ490" s="1" t="s">
        <v>4282</v>
      </c>
      <c r="BA490" s="1">
        <v>604186.02996643004</v>
      </c>
      <c r="BB490" s="1">
        <v>5468627.8300334299</v>
      </c>
      <c r="BC490" s="1">
        <v>10</v>
      </c>
      <c r="BN490" s="1" t="s">
        <v>3009</v>
      </c>
      <c r="BO490" s="1" t="s">
        <v>3583</v>
      </c>
      <c r="BP490" s="1" t="s">
        <v>1986</v>
      </c>
      <c r="BQ490" s="1" t="s">
        <v>4281</v>
      </c>
      <c r="BR490" s="1" t="s">
        <v>3005</v>
      </c>
      <c r="BS490" s="1" t="s">
        <v>4293</v>
      </c>
      <c r="BT490" s="1" t="s">
        <v>4292</v>
      </c>
      <c r="BV490" s="1" t="s">
        <v>3002</v>
      </c>
      <c r="BW490" s="1" t="s">
        <v>1022</v>
      </c>
      <c r="BX490" s="1" t="s">
        <v>3199</v>
      </c>
      <c r="BY490" s="1" t="s">
        <v>3000</v>
      </c>
      <c r="CB490" s="1" t="s">
        <v>3198</v>
      </c>
      <c r="CC490" s="1" t="s">
        <v>3197</v>
      </c>
      <c r="CD490" s="1" t="s">
        <v>3040</v>
      </c>
      <c r="CO490" s="1" t="s">
        <v>3323</v>
      </c>
      <c r="CP490" s="1" t="s">
        <v>4298</v>
      </c>
      <c r="CX490" s="1" t="s">
        <v>4290</v>
      </c>
      <c r="CZ490" s="1" t="s">
        <v>4054</v>
      </c>
    </row>
    <row r="491" spans="1:104" x14ac:dyDescent="0.2">
      <c r="A491" s="1">
        <f t="shared" si="33"/>
        <v>1052098</v>
      </c>
      <c r="C491" s="1" t="str">
        <f t="shared" si="34"/>
        <v>OC</v>
      </c>
      <c r="D491" s="2" t="str">
        <f t="shared" si="35"/>
        <v>OC</v>
      </c>
      <c r="F491" s="1" t="str">
        <f>IF(_xlfn.SINGLE('~10 Other Crossings'!TypeCL)="WC","",_xlfn.CONCAT(UPPER(_xlfn.SINGLE(Description)),IF(ISBLANK(_xlfn.SINGLE(CrossingIdentifierDescription)),""," ["&amp;_xlfn.SINGLE(CrossingIdentifierDescription)&amp;"]")," (",_xlfn.SINGLE(PXID),")"))</f>
        <v>TELUS O/H COMMUNICATIONS CABLE (U7420.0)</v>
      </c>
      <c r="G4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1" s="1" t="s">
        <v>4297</v>
      </c>
      <c r="N491" s="1" t="s">
        <v>4296</v>
      </c>
      <c r="O491" s="1" t="s">
        <v>3028</v>
      </c>
      <c r="R491" s="1" t="s">
        <v>3024</v>
      </c>
      <c r="S491" s="1" t="s">
        <v>3024</v>
      </c>
      <c r="T491" s="1" t="s">
        <v>4295</v>
      </c>
      <c r="U491" s="1" t="s">
        <v>3105</v>
      </c>
      <c r="V491" s="1" t="s">
        <v>3108</v>
      </c>
      <c r="W491" s="1" t="s">
        <v>3107</v>
      </c>
      <c r="Y491" s="1">
        <v>44547.714074074072</v>
      </c>
      <c r="Z491" s="1">
        <v>44645</v>
      </c>
      <c r="AA491" s="1">
        <v>401768</v>
      </c>
      <c r="AB491" s="1">
        <v>44659.844502314816</v>
      </c>
      <c r="AC491" s="1" t="s">
        <v>4294</v>
      </c>
      <c r="AD491" s="1" t="s">
        <v>3061</v>
      </c>
      <c r="AE491" s="1">
        <v>7420</v>
      </c>
      <c r="AF491" s="1">
        <v>0</v>
      </c>
      <c r="AI491" s="1" t="s">
        <v>3016</v>
      </c>
      <c r="AK491" s="1" t="s">
        <v>3015</v>
      </c>
      <c r="AL491" s="1" t="s">
        <v>3014</v>
      </c>
      <c r="AM491" s="1" t="s">
        <v>3104</v>
      </c>
      <c r="AT491" s="1" t="s">
        <v>1022</v>
      </c>
      <c r="AY491" s="1" t="s">
        <v>3000</v>
      </c>
      <c r="AZ491" s="1" t="s">
        <v>4282</v>
      </c>
      <c r="BA491" s="1">
        <v>604186.02996643004</v>
      </c>
      <c r="BB491" s="1">
        <v>5468627.8300334299</v>
      </c>
      <c r="BC491" s="1">
        <v>10</v>
      </c>
      <c r="BN491" s="1" t="s">
        <v>3009</v>
      </c>
      <c r="BO491" s="1" t="s">
        <v>3583</v>
      </c>
      <c r="BP491" s="1" t="s">
        <v>1986</v>
      </c>
      <c r="BQ491" s="1" t="s">
        <v>4281</v>
      </c>
      <c r="BR491" s="1" t="s">
        <v>3005</v>
      </c>
      <c r="BS491" s="1" t="s">
        <v>4293</v>
      </c>
      <c r="BT491" s="1" t="s">
        <v>4292</v>
      </c>
      <c r="BV491" s="1" t="s">
        <v>3002</v>
      </c>
      <c r="BW491" s="1" t="s">
        <v>1022</v>
      </c>
      <c r="BX491" s="1" t="s">
        <v>3199</v>
      </c>
      <c r="BY491" s="1" t="s">
        <v>3000</v>
      </c>
      <c r="CB491" s="1" t="s">
        <v>3198</v>
      </c>
      <c r="CC491" s="1" t="s">
        <v>3197</v>
      </c>
      <c r="CD491" s="1" t="s">
        <v>3040</v>
      </c>
      <c r="CO491" s="1" t="s">
        <v>3323</v>
      </c>
      <c r="CP491" s="1" t="s">
        <v>4291</v>
      </c>
      <c r="CX491" s="1" t="s">
        <v>4290</v>
      </c>
      <c r="CZ491" s="1" t="s">
        <v>4050</v>
      </c>
    </row>
    <row r="492" spans="1:104" x14ac:dyDescent="0.2">
      <c r="A492" s="1">
        <f t="shared" si="33"/>
        <v>1052452.74</v>
      </c>
      <c r="C492" s="1" t="str">
        <f t="shared" si="34"/>
        <v>RD</v>
      </c>
      <c r="D492" s="2" t="str">
        <f t="shared" si="35"/>
        <v>RD</v>
      </c>
      <c r="F492" s="1" t="str">
        <f>IF(_xlfn.SINGLE('~10 Other Crossings'!TypeCL)="WC","",_xlfn.CONCAT(UPPER(_xlfn.SINGLE(Description)),IF(ISBLANK(_xlfn.SINGLE(CrossingIdentifierDescription)),""," ["&amp;_xlfn.SINGLE(CrossingIdentifierDescription)&amp;"]")," (",_xlfn.SINGLE(PXID),")"))</f>
        <v>ROAD (T4125.1)</v>
      </c>
      <c r="G4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92" s="1" t="s">
        <v>4289</v>
      </c>
      <c r="N492" s="1">
        <v>1052452.74</v>
      </c>
      <c r="O492" s="1" t="s">
        <v>3028</v>
      </c>
      <c r="P492" s="1" t="s">
        <v>3256</v>
      </c>
      <c r="Q492" s="1" t="s">
        <v>3947</v>
      </c>
      <c r="R492" s="1" t="s">
        <v>3025</v>
      </c>
      <c r="S492" s="1" t="s">
        <v>3024</v>
      </c>
      <c r="T492" s="1" t="s">
        <v>3098</v>
      </c>
      <c r="U492" s="1" t="s">
        <v>3045</v>
      </c>
      <c r="V492" s="1" t="s">
        <v>3045</v>
      </c>
      <c r="W492" s="1" t="s">
        <v>4288</v>
      </c>
      <c r="Y492" s="1">
        <v>43540.733553240738</v>
      </c>
      <c r="Z492" s="1">
        <v>44645</v>
      </c>
      <c r="AA492" s="1">
        <v>401768</v>
      </c>
      <c r="AB492" s="1">
        <v>44648.866041666668</v>
      </c>
      <c r="AC492" s="1" t="s">
        <v>4287</v>
      </c>
      <c r="AD492" s="1" t="s">
        <v>3046</v>
      </c>
      <c r="AE492" s="1">
        <v>4125</v>
      </c>
      <c r="AF492" s="1">
        <v>1</v>
      </c>
      <c r="AH492" s="1" t="s">
        <v>3091</v>
      </c>
      <c r="AI492" s="1" t="s">
        <v>3016</v>
      </c>
      <c r="AJ492" s="1" t="s">
        <v>963</v>
      </c>
      <c r="AK492" s="1" t="s">
        <v>3044</v>
      </c>
      <c r="AL492" s="1" t="s">
        <v>3014</v>
      </c>
      <c r="AM492" s="1" t="s">
        <v>737</v>
      </c>
      <c r="AX492" s="1" t="s">
        <v>4286</v>
      </c>
      <c r="AY492" s="1" t="s">
        <v>3000</v>
      </c>
      <c r="AZ492" s="1" t="s">
        <v>4282</v>
      </c>
      <c r="BA492" s="1">
        <v>603931.89993654995</v>
      </c>
      <c r="BB492" s="1">
        <v>5468397.1531030498</v>
      </c>
      <c r="BC492" s="1">
        <v>10</v>
      </c>
      <c r="BD492" s="1" t="s">
        <v>3593</v>
      </c>
      <c r="BE492" s="1">
        <v>1054.74</v>
      </c>
      <c r="BG492" s="1">
        <v>41913</v>
      </c>
      <c r="BN492" s="1" t="s">
        <v>3009</v>
      </c>
      <c r="BO492" s="1" t="s">
        <v>3583</v>
      </c>
      <c r="BP492" s="1" t="s">
        <v>1986</v>
      </c>
      <c r="BQ492" s="1" t="s">
        <v>4281</v>
      </c>
      <c r="BR492" s="1" t="s">
        <v>3005</v>
      </c>
      <c r="BS492" s="1" t="s">
        <v>4280</v>
      </c>
      <c r="BT492" s="1" t="s">
        <v>4279</v>
      </c>
      <c r="BV492" s="1" t="s">
        <v>3002</v>
      </c>
      <c r="BW492" s="1" t="s">
        <v>3007</v>
      </c>
      <c r="BX492" s="1" t="s">
        <v>3043</v>
      </c>
      <c r="BY492" s="1" t="s">
        <v>3000</v>
      </c>
      <c r="CB492" s="1" t="s">
        <v>3042</v>
      </c>
      <c r="CC492" s="1" t="s">
        <v>3041</v>
      </c>
      <c r="CD492" s="1" t="s">
        <v>3040</v>
      </c>
      <c r="CO492" s="1" t="s">
        <v>3070</v>
      </c>
      <c r="CP492" s="1" t="s">
        <v>4285</v>
      </c>
      <c r="CW492" s="1" t="s">
        <v>4284</v>
      </c>
      <c r="CX492" s="1" t="s">
        <v>4283</v>
      </c>
      <c r="CY492" s="1" t="s">
        <v>4278</v>
      </c>
      <c r="CZ492" s="1" t="s">
        <v>4044</v>
      </c>
    </row>
    <row r="493" spans="1:104" x14ac:dyDescent="0.2">
      <c r="A493" s="1">
        <f t="shared" ref="A493:A551" si="36">IF(OR(AND(ISNUMBER(_xlfn.SINGLE(Measure)),_xlfn.SINGLE(Measure)&gt;0),ISNUMBER(SEARCH("+",_xlfn.SINGLE(Measure)))),IF(NOT(ISNUMBER(_xlfn.SINGLE(Measure))),1000*LEFT(_xlfn.SINGLE(Measure),SEARCH("+",_xlfn.SINGLE(Measure))-1)+MID(_xlfn.SINGLE(Measure),SEARCH("+",_xlfn.SINGLE(Measure))+1,3)+RIGHT(_xlfn.SINGLE(Measure),3),_xlfn.SINGLE(Measure)),"")</f>
        <v>1053243.53</v>
      </c>
      <c r="C493" s="1" t="str">
        <f t="shared" ref="C493:C551" si="37">TypeCL</f>
        <v>RD</v>
      </c>
      <c r="D493" s="2" t="str">
        <f t="shared" ref="D493:D552" si="38">C493</f>
        <v>RD</v>
      </c>
      <c r="F493" s="1" t="str">
        <f>IF(_xlfn.SINGLE('~10 Other Crossings'!TypeCL)="WC","",_xlfn.CONCAT(UPPER(_xlfn.SINGLE(Description)),IF(ISBLANK(_xlfn.SINGLE(CrossingIdentifierDescription)),""," ["&amp;_xlfn.SINGLE(CrossingIdentifierDescription)&amp;"]")," (",_xlfn.SINGLE(PXID),")"))</f>
        <v>PRIVATE ROAD (T5098.0)</v>
      </c>
      <c r="G4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493" s="1" t="s">
        <v>4277</v>
      </c>
      <c r="N493" s="1">
        <v>1053243.53</v>
      </c>
      <c r="O493" s="1" t="s">
        <v>3028</v>
      </c>
      <c r="P493" s="1" t="s">
        <v>3389</v>
      </c>
      <c r="Q493" s="1" t="s">
        <v>3388</v>
      </c>
      <c r="R493" s="1" t="s">
        <v>3024</v>
      </c>
      <c r="S493" s="1" t="s">
        <v>3024</v>
      </c>
      <c r="T493" s="1" t="s">
        <v>3098</v>
      </c>
      <c r="U493" s="1" t="s">
        <v>3045</v>
      </c>
      <c r="V493" s="1" t="s">
        <v>3173</v>
      </c>
      <c r="W493" s="1" t="s">
        <v>3181</v>
      </c>
      <c r="Y493" s="1">
        <v>44026.829745370371</v>
      </c>
      <c r="Z493" s="1">
        <v>44645</v>
      </c>
      <c r="AA493" s="1">
        <v>401768</v>
      </c>
      <c r="AB493" s="1">
        <v>44648.866064814814</v>
      </c>
      <c r="AC493" s="1" t="s">
        <v>4276</v>
      </c>
      <c r="AD493" s="1" t="s">
        <v>3046</v>
      </c>
      <c r="AE493" s="1">
        <v>5098</v>
      </c>
      <c r="AF493" s="1">
        <v>0</v>
      </c>
      <c r="AI493" s="1" t="s">
        <v>3016</v>
      </c>
      <c r="AK493" s="1" t="s">
        <v>3044</v>
      </c>
      <c r="AL493" s="1" t="s">
        <v>3014</v>
      </c>
      <c r="AM493" s="1" t="s">
        <v>737</v>
      </c>
      <c r="AT493" s="1" t="s">
        <v>1022</v>
      </c>
      <c r="AX493" s="1" t="s">
        <v>4275</v>
      </c>
      <c r="AY493" s="1" t="s">
        <v>3000</v>
      </c>
      <c r="AZ493" s="1" t="s">
        <v>3010</v>
      </c>
      <c r="BA493" s="1">
        <v>603460.26899999997</v>
      </c>
      <c r="BB493" s="1">
        <v>5467768.6359999999</v>
      </c>
      <c r="BC493" s="1">
        <v>10</v>
      </c>
      <c r="BN493" s="1" t="s">
        <v>3009</v>
      </c>
      <c r="BO493" s="1" t="s">
        <v>3583</v>
      </c>
      <c r="BP493" s="1" t="s">
        <v>1986</v>
      </c>
      <c r="BQ493" s="1" t="s">
        <v>4274</v>
      </c>
      <c r="BR493" s="1" t="s">
        <v>3228</v>
      </c>
      <c r="BS493" s="1" t="s">
        <v>4273</v>
      </c>
      <c r="BT493" s="1" t="s">
        <v>4272</v>
      </c>
      <c r="BV493" s="1" t="s">
        <v>3002</v>
      </c>
      <c r="BW493" s="1" t="s">
        <v>3007</v>
      </c>
      <c r="BX493" s="1" t="s">
        <v>3043</v>
      </c>
      <c r="BY493" s="1" t="s">
        <v>3000</v>
      </c>
      <c r="CB493" s="1" t="s">
        <v>3042</v>
      </c>
      <c r="CC493" s="1" t="s">
        <v>3041</v>
      </c>
      <c r="CD493" s="1" t="s">
        <v>3040</v>
      </c>
      <c r="CO493" s="1" t="s">
        <v>3070</v>
      </c>
      <c r="CP493" s="1" t="s">
        <v>4271</v>
      </c>
    </row>
    <row r="494" spans="1:104" x14ac:dyDescent="0.2">
      <c r="A494" s="1">
        <f t="shared" si="36"/>
        <v>1053884.0900000001</v>
      </c>
      <c r="C494" s="1" t="str">
        <f t="shared" si="37"/>
        <v>RD</v>
      </c>
      <c r="D494" s="2" t="str">
        <f t="shared" si="38"/>
        <v>RD</v>
      </c>
      <c r="F494" s="1" t="str">
        <f>IF(_xlfn.SINGLE('~10 Other Crossings'!TypeCL)="WC","",_xlfn.CONCAT(UPPER(_xlfn.SINGLE(Description)),IF(ISBLANK(_xlfn.SINGLE(CrossingIdentifierDescription)),""," ["&amp;_xlfn.SINGLE(CrossingIdentifierDescription)&amp;"]")," (",_xlfn.SINGLE(PXID),")"))</f>
        <v>TRAIL (T4126.1)</v>
      </c>
      <c r="G4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94" s="1" t="s">
        <v>4270</v>
      </c>
      <c r="N494" s="1">
        <v>1053884.0900000001</v>
      </c>
      <c r="O494" s="1" t="s">
        <v>3028</v>
      </c>
      <c r="P494" s="1" t="s">
        <v>4269</v>
      </c>
      <c r="Q494" s="1" t="s">
        <v>4268</v>
      </c>
      <c r="R494" s="1" t="s">
        <v>3025</v>
      </c>
      <c r="S494" s="1" t="s">
        <v>3024</v>
      </c>
      <c r="T494" s="1" t="s">
        <v>3098</v>
      </c>
      <c r="U494" s="1" t="s">
        <v>3316</v>
      </c>
      <c r="V494" s="1" t="s">
        <v>3316</v>
      </c>
      <c r="W494" s="1" t="s">
        <v>3315</v>
      </c>
      <c r="Y494" s="1">
        <v>43747.718888888892</v>
      </c>
      <c r="Z494" s="1">
        <v>44645</v>
      </c>
      <c r="AA494" s="1">
        <v>401768</v>
      </c>
      <c r="AB494" s="1">
        <v>44648.866053240738</v>
      </c>
      <c r="AC494" s="1" t="s">
        <v>4267</v>
      </c>
      <c r="AD494" s="1" t="s">
        <v>3046</v>
      </c>
      <c r="AE494" s="1">
        <v>4126</v>
      </c>
      <c r="AF494" s="1">
        <v>1</v>
      </c>
      <c r="AH494" s="1" t="s">
        <v>3091</v>
      </c>
      <c r="AI494" s="1" t="s">
        <v>3016</v>
      </c>
      <c r="AJ494" s="1" t="s">
        <v>3091</v>
      </c>
      <c r="AK494" s="1" t="s">
        <v>3044</v>
      </c>
      <c r="AL494" s="1" t="s">
        <v>3014</v>
      </c>
      <c r="AM494" s="1" t="s">
        <v>737</v>
      </c>
      <c r="AP494" s="1">
        <v>47</v>
      </c>
      <c r="AX494" s="1" t="s">
        <v>4266</v>
      </c>
      <c r="AY494" s="1" t="s">
        <v>3000</v>
      </c>
      <c r="AZ494" s="1" t="s">
        <v>3010</v>
      </c>
      <c r="BA494" s="1">
        <v>602980.30948676995</v>
      </c>
      <c r="BB494" s="1">
        <v>5467349.7870164802</v>
      </c>
      <c r="BC494" s="1">
        <v>10</v>
      </c>
      <c r="BD494" s="1" t="s">
        <v>3087</v>
      </c>
      <c r="BE494" s="1">
        <v>1056.23</v>
      </c>
      <c r="BG494" s="1">
        <v>42268</v>
      </c>
      <c r="BN494" s="1" t="s">
        <v>3009</v>
      </c>
      <c r="BO494" s="1" t="s">
        <v>3583</v>
      </c>
      <c r="BP494" s="1" t="s">
        <v>1986</v>
      </c>
      <c r="BQ494" s="1" t="s">
        <v>4265</v>
      </c>
      <c r="BR494" s="1" t="s">
        <v>3005</v>
      </c>
      <c r="BS494" s="1" t="s">
        <v>4220</v>
      </c>
      <c r="BT494" s="1" t="s">
        <v>4219</v>
      </c>
      <c r="BV494" s="1" t="s">
        <v>3002</v>
      </c>
      <c r="BW494" s="1" t="s">
        <v>1986</v>
      </c>
      <c r="BX494" s="1" t="s">
        <v>3311</v>
      </c>
      <c r="BY494" s="1" t="s">
        <v>3000</v>
      </c>
      <c r="CB494" s="1" t="s">
        <v>3292</v>
      </c>
      <c r="CC494" s="1" t="s">
        <v>3291</v>
      </c>
      <c r="CD494" s="1" t="s">
        <v>3055</v>
      </c>
      <c r="CO494" s="1" t="s">
        <v>3122</v>
      </c>
      <c r="CP494" s="1" t="s">
        <v>4264</v>
      </c>
      <c r="CW494" s="1" t="s">
        <v>4263</v>
      </c>
      <c r="CX494" s="1" t="s">
        <v>4262</v>
      </c>
      <c r="CY494" s="1" t="s">
        <v>3884</v>
      </c>
      <c r="CZ494" s="1" t="s">
        <v>4261</v>
      </c>
    </row>
    <row r="495" spans="1:104" x14ac:dyDescent="0.2">
      <c r="A495" s="1">
        <f t="shared" si="36"/>
        <v>1054172.69</v>
      </c>
      <c r="C495" s="1" t="str">
        <f t="shared" si="37"/>
        <v>RD</v>
      </c>
      <c r="D495" s="2" t="str">
        <f t="shared" si="38"/>
        <v>RD</v>
      </c>
      <c r="F495" s="1" t="str">
        <f>IF(_xlfn.SINGLE('~10 Other Crossings'!TypeCL)="WC","",_xlfn.CONCAT(UPPER(_xlfn.SINGLE(Description)),IF(ISBLANK(_xlfn.SINGLE(CrossingIdentifierDescription)),""," ["&amp;_xlfn.SINGLE(CrossingIdentifierDescription)&amp;"]")," (",_xlfn.SINGLE(PXID),")"))</f>
        <v>LORENZETTA-HUNTER FSR - FSR 6086 01 [Forest Service Road] (T4127.2)</v>
      </c>
      <c r="G4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01-13283-M002-PT640801</v>
      </c>
      <c r="M495" s="1" t="s">
        <v>4260</v>
      </c>
      <c r="N495" s="1">
        <v>1054172.69</v>
      </c>
      <c r="O495" s="1" t="s">
        <v>3028</v>
      </c>
      <c r="P495" s="1" t="s">
        <v>3551</v>
      </c>
      <c r="Q495" s="1" t="s">
        <v>4259</v>
      </c>
      <c r="R495" s="1" t="s">
        <v>3025</v>
      </c>
      <c r="S495" s="1" t="s">
        <v>3024</v>
      </c>
      <c r="T495" s="1" t="s">
        <v>3098</v>
      </c>
      <c r="U495" s="1" t="s">
        <v>3045</v>
      </c>
      <c r="V495" s="1" t="s">
        <v>4258</v>
      </c>
      <c r="W495" s="1" t="s">
        <v>4257</v>
      </c>
      <c r="Y495" s="1">
        <v>42626.59915509259</v>
      </c>
      <c r="Z495" s="1">
        <v>44645</v>
      </c>
      <c r="AA495" s="1">
        <v>401768</v>
      </c>
      <c r="AB495" s="1">
        <v>44648.866030092591</v>
      </c>
      <c r="AC495" s="1" t="s">
        <v>4256</v>
      </c>
      <c r="AD495" s="1" t="s">
        <v>3046</v>
      </c>
      <c r="AE495" s="1">
        <v>4127</v>
      </c>
      <c r="AF495" s="1">
        <v>2</v>
      </c>
      <c r="AG495" s="1" t="s">
        <v>4255</v>
      </c>
      <c r="AH495" s="1" t="s">
        <v>3091</v>
      </c>
      <c r="AI495" s="1" t="s">
        <v>3092</v>
      </c>
      <c r="AJ495" s="1" t="s">
        <v>4254</v>
      </c>
      <c r="AK495" s="1" t="s">
        <v>3044</v>
      </c>
      <c r="AL495" s="1" t="s">
        <v>3014</v>
      </c>
      <c r="AM495" s="1" t="s">
        <v>737</v>
      </c>
      <c r="AX495" s="1" t="s">
        <v>4253</v>
      </c>
      <c r="AY495" s="1" t="s">
        <v>3000</v>
      </c>
      <c r="AZ495" s="1" t="s">
        <v>3010</v>
      </c>
      <c r="BA495" s="1">
        <v>602752.15886366996</v>
      </c>
      <c r="BB495" s="1">
        <v>5467173.0587051697</v>
      </c>
      <c r="BC495" s="1">
        <v>10</v>
      </c>
      <c r="BD495" s="1" t="s">
        <v>3087</v>
      </c>
      <c r="BE495" s="1">
        <v>1056.52</v>
      </c>
      <c r="BG495" s="1">
        <v>42266</v>
      </c>
      <c r="BN495" s="1" t="s">
        <v>3009</v>
      </c>
      <c r="BO495" s="1" t="s">
        <v>3583</v>
      </c>
      <c r="BP495" s="1" t="s">
        <v>1986</v>
      </c>
      <c r="BQ495" s="1" t="s">
        <v>4221</v>
      </c>
      <c r="BR495" s="1" t="s">
        <v>1621</v>
      </c>
      <c r="BS495" s="1" t="s">
        <v>4220</v>
      </c>
      <c r="BT495" s="1" t="s">
        <v>4219</v>
      </c>
      <c r="BV495" s="1" t="s">
        <v>3002</v>
      </c>
      <c r="BW495" s="1" t="s">
        <v>2036</v>
      </c>
      <c r="BX495" s="1" t="s">
        <v>4252</v>
      </c>
      <c r="BY495" s="1" t="s">
        <v>3000</v>
      </c>
      <c r="CB495" s="1" t="s">
        <v>4251</v>
      </c>
      <c r="CC495" s="1" t="s">
        <v>4250</v>
      </c>
      <c r="CD495" s="1" t="s">
        <v>2997</v>
      </c>
      <c r="CO495" s="1" t="s">
        <v>3122</v>
      </c>
      <c r="CP495" s="1" t="s">
        <v>4249</v>
      </c>
      <c r="CW495" s="1" t="s">
        <v>4248</v>
      </c>
      <c r="CX495" s="1" t="s">
        <v>4247</v>
      </c>
      <c r="CY495" s="1" t="s">
        <v>3884</v>
      </c>
      <c r="CZ495" s="1" t="s">
        <v>4022</v>
      </c>
    </row>
    <row r="496" spans="1:104" x14ac:dyDescent="0.2">
      <c r="A496" s="1">
        <f t="shared" si="36"/>
        <v>1054206.1499999999</v>
      </c>
      <c r="C496" s="1" t="str">
        <f t="shared" si="37"/>
        <v>OE</v>
      </c>
      <c r="D496" s="2" t="str">
        <f t="shared" si="38"/>
        <v>OE</v>
      </c>
      <c r="F496" s="1" t="str">
        <f>IF(_xlfn.SINGLE('~10 Other Crossings'!TypeCL)="WC","",_xlfn.CONCAT(UPPER(_xlfn.SINGLE(Description)),IF(ISBLANK(_xlfn.SINGLE(CrossingIdentifierDescription)),""," ["&amp;_xlfn.SINGLE(CrossingIdentifierDescription)&amp;"]")," (",_xlfn.SINGLE(PXID),")"))</f>
        <v>BC HYDRO O/H DISTRIBUTION [DISTRIBUTION] (U5475.0)</v>
      </c>
      <c r="G4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6" s="1" t="s">
        <v>4246</v>
      </c>
      <c r="N496" s="1">
        <v>1054206.1499999999</v>
      </c>
      <c r="O496" s="1" t="s">
        <v>3028</v>
      </c>
      <c r="P496" s="1" t="s">
        <v>4245</v>
      </c>
      <c r="Q496" s="1" t="s">
        <v>4244</v>
      </c>
      <c r="R496" s="1" t="s">
        <v>3025</v>
      </c>
      <c r="S496" s="1" t="s">
        <v>3024</v>
      </c>
      <c r="T496" s="1" t="s">
        <v>3098</v>
      </c>
      <c r="U496" s="1" t="s">
        <v>3097</v>
      </c>
      <c r="V496" s="1" t="s">
        <v>3096</v>
      </c>
      <c r="W496" s="1" t="s">
        <v>3095</v>
      </c>
      <c r="Y496" s="1">
        <v>43541.020289351851</v>
      </c>
      <c r="Z496" s="1">
        <v>44645</v>
      </c>
      <c r="AA496" s="1">
        <v>401768</v>
      </c>
      <c r="AB496" s="1">
        <v>44648.866041666668</v>
      </c>
      <c r="AC496" s="1" t="s">
        <v>4243</v>
      </c>
      <c r="AD496" s="1" t="s">
        <v>3061</v>
      </c>
      <c r="AE496" s="1">
        <v>5475</v>
      </c>
      <c r="AF496" s="1">
        <v>0</v>
      </c>
      <c r="AG496" s="1" t="s">
        <v>3093</v>
      </c>
      <c r="AH496" s="1" t="s">
        <v>3091</v>
      </c>
      <c r="AI496" s="1" t="s">
        <v>3016</v>
      </c>
      <c r="AK496" s="1" t="s">
        <v>3015</v>
      </c>
      <c r="AL496" s="1" t="s">
        <v>3014</v>
      </c>
      <c r="AM496" s="1" t="s">
        <v>3090</v>
      </c>
      <c r="AS496" s="1" t="s">
        <v>3011</v>
      </c>
      <c r="AT496" s="1" t="s">
        <v>1022</v>
      </c>
      <c r="AY496" s="1" t="s">
        <v>3000</v>
      </c>
      <c r="AZ496" s="1" t="s">
        <v>3010</v>
      </c>
      <c r="BA496" s="1">
        <v>602725.78449631005</v>
      </c>
      <c r="BB496" s="1">
        <v>5467152.4640037501</v>
      </c>
      <c r="BC496" s="1">
        <v>10</v>
      </c>
      <c r="BG496" s="1">
        <v>43449</v>
      </c>
      <c r="BN496" s="1" t="s">
        <v>3009</v>
      </c>
      <c r="BO496" s="1" t="s">
        <v>3583</v>
      </c>
      <c r="BP496" s="1" t="s">
        <v>1986</v>
      </c>
      <c r="BQ496" s="1" t="s">
        <v>4221</v>
      </c>
      <c r="BR496" s="1" t="s">
        <v>1621</v>
      </c>
      <c r="BS496" s="1" t="s">
        <v>4220</v>
      </c>
      <c r="BT496" s="1" t="s">
        <v>4144</v>
      </c>
      <c r="BV496" s="1" t="s">
        <v>3002</v>
      </c>
      <c r="BW496" s="1" t="s">
        <v>1022</v>
      </c>
      <c r="BX496" s="1" t="s">
        <v>3199</v>
      </c>
      <c r="BY496" s="1" t="s">
        <v>3000</v>
      </c>
      <c r="CB496" s="1" t="s">
        <v>3198</v>
      </c>
      <c r="CC496" s="1" t="s">
        <v>3197</v>
      </c>
      <c r="CD496" s="1" t="s">
        <v>3040</v>
      </c>
      <c r="CO496" s="1" t="s">
        <v>2996</v>
      </c>
      <c r="CP496" s="1" t="s">
        <v>4242</v>
      </c>
      <c r="CX496" s="1" t="s">
        <v>4238</v>
      </c>
      <c r="CZ496" s="1" t="s">
        <v>4017</v>
      </c>
    </row>
    <row r="497" spans="1:104" x14ac:dyDescent="0.2">
      <c r="A497" s="1">
        <f t="shared" si="36"/>
        <v>1054206.1499999999</v>
      </c>
      <c r="C497" s="1" t="str">
        <f t="shared" si="37"/>
        <v>OC</v>
      </c>
      <c r="D497" s="2" t="str">
        <f t="shared" si="38"/>
        <v>OC</v>
      </c>
      <c r="F497" s="1" t="str">
        <f>IF(_xlfn.SINGLE('~10 Other Crossings'!TypeCL)="WC","",_xlfn.CONCAT(UPPER(_xlfn.SINGLE(Description)),IF(ISBLANK(_xlfn.SINGLE(CrossingIdentifierDescription)),""," ["&amp;_xlfn.SINGLE(CrossingIdentifierDescription)&amp;"]")," (",_xlfn.SINGLE(PXID),")"))</f>
        <v>TELUS O/H COMMUNICATIONS CABLE [O/H COMMUNICATION CABLE] (U5571.0)</v>
      </c>
      <c r="G4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7" s="1" t="s">
        <v>4241</v>
      </c>
      <c r="N497" s="1">
        <v>1054206.1499999999</v>
      </c>
      <c r="O497" s="1" t="s">
        <v>3028</v>
      </c>
      <c r="P497" s="1" t="s">
        <v>3130</v>
      </c>
      <c r="Q497" s="1" t="s">
        <v>3129</v>
      </c>
      <c r="R497" s="1" t="s">
        <v>3025</v>
      </c>
      <c r="S497" s="1" t="s">
        <v>3024</v>
      </c>
      <c r="T497" s="1" t="s">
        <v>3098</v>
      </c>
      <c r="U497" s="1" t="s">
        <v>3109</v>
      </c>
      <c r="V497" s="1" t="s">
        <v>3108</v>
      </c>
      <c r="W497" s="1" t="s">
        <v>3107</v>
      </c>
      <c r="Y497" s="1">
        <v>43781.934155092589</v>
      </c>
      <c r="Z497" s="1">
        <v>44645</v>
      </c>
      <c r="AA497" s="1">
        <v>401768</v>
      </c>
      <c r="AB497" s="1">
        <v>44648.866053240738</v>
      </c>
      <c r="AC497" s="1" t="s">
        <v>4240</v>
      </c>
      <c r="AD497" s="1" t="s">
        <v>3061</v>
      </c>
      <c r="AE497" s="1">
        <v>5571</v>
      </c>
      <c r="AF497" s="1">
        <v>0</v>
      </c>
      <c r="AG497" s="1" t="s">
        <v>3109</v>
      </c>
      <c r="AH497" s="1" t="s">
        <v>3091</v>
      </c>
      <c r="AI497" s="1" t="s">
        <v>3016</v>
      </c>
      <c r="AK497" s="1" t="s">
        <v>3015</v>
      </c>
      <c r="AL497" s="1" t="s">
        <v>3014</v>
      </c>
      <c r="AM497" s="1" t="s">
        <v>3104</v>
      </c>
      <c r="AS497" s="1" t="s">
        <v>3011</v>
      </c>
      <c r="AT497" s="1" t="s">
        <v>1022</v>
      </c>
      <c r="AY497" s="1" t="s">
        <v>3000</v>
      </c>
      <c r="AZ497" s="1" t="s">
        <v>3010</v>
      </c>
      <c r="BA497" s="1">
        <v>602725.78449631005</v>
      </c>
      <c r="BB497" s="1">
        <v>5467152.4640037501</v>
      </c>
      <c r="BC497" s="1">
        <v>10</v>
      </c>
      <c r="BG497" s="1">
        <v>43449</v>
      </c>
      <c r="BN497" s="1" t="s">
        <v>3009</v>
      </c>
      <c r="BO497" s="1" t="s">
        <v>3583</v>
      </c>
      <c r="BP497" s="1" t="s">
        <v>1986</v>
      </c>
      <c r="BQ497" s="1" t="s">
        <v>4221</v>
      </c>
      <c r="BR497" s="1" t="s">
        <v>1621</v>
      </c>
      <c r="BS497" s="1" t="s">
        <v>4220</v>
      </c>
      <c r="BT497" s="1" t="s">
        <v>4144</v>
      </c>
      <c r="BV497" s="1" t="s">
        <v>3002</v>
      </c>
      <c r="BW497" s="1" t="s">
        <v>1022</v>
      </c>
      <c r="BX497" s="1" t="s">
        <v>3199</v>
      </c>
      <c r="BY497" s="1" t="s">
        <v>3000</v>
      </c>
      <c r="CB497" s="1" t="s">
        <v>3198</v>
      </c>
      <c r="CC497" s="1" t="s">
        <v>3197</v>
      </c>
      <c r="CD497" s="1" t="s">
        <v>3040</v>
      </c>
      <c r="CO497" s="1" t="s">
        <v>2996</v>
      </c>
      <c r="CP497" s="1" t="s">
        <v>4239</v>
      </c>
      <c r="CX497" s="1" t="s">
        <v>4238</v>
      </c>
      <c r="CZ497" s="1" t="s">
        <v>4230</v>
      </c>
    </row>
    <row r="498" spans="1:104" x14ac:dyDescent="0.2">
      <c r="A498" s="1">
        <f t="shared" si="36"/>
        <v>1054206.1499999999</v>
      </c>
      <c r="C498" s="1" t="str">
        <f t="shared" si="37"/>
        <v>OE</v>
      </c>
      <c r="D498" s="2" t="str">
        <f t="shared" si="38"/>
        <v>OE</v>
      </c>
      <c r="F498" s="1" t="str">
        <f>IF(_xlfn.SINGLE('~10 Other Crossings'!TypeCL)="WC","",_xlfn.CONCAT(UPPER(_xlfn.SINGLE(Description)),IF(ISBLANK(_xlfn.SINGLE(CrossingIdentifierDescription)),""," ["&amp;_xlfn.SINGLE(CrossingIdentifierDescription)&amp;"]")," (",_xlfn.SINGLE(PXID),")"))</f>
        <v>HUNTER CREEK HYDRO O/H DISTRIBUTION [DISTRIBUTION] (U7273.0)</v>
      </c>
      <c r="G4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498" s="1" t="s">
        <v>4237</v>
      </c>
      <c r="N498" s="1">
        <v>1054206.1499999999</v>
      </c>
      <c r="O498" s="1" t="s">
        <v>3028</v>
      </c>
      <c r="P498" s="1" t="s">
        <v>4010</v>
      </c>
      <c r="Q498" s="1" t="s">
        <v>4236</v>
      </c>
      <c r="R498" s="1" t="s">
        <v>3025</v>
      </c>
      <c r="S498" s="1" t="s">
        <v>3024</v>
      </c>
      <c r="T498" s="1" t="s">
        <v>3098</v>
      </c>
      <c r="U498" s="1" t="s">
        <v>3097</v>
      </c>
      <c r="V498" s="1" t="s">
        <v>4235</v>
      </c>
      <c r="W498" s="1" t="s">
        <v>4234</v>
      </c>
      <c r="Y498" s="1">
        <v>44236.972268518519</v>
      </c>
      <c r="Z498" s="1">
        <v>44645</v>
      </c>
      <c r="AA498" s="1">
        <v>401768</v>
      </c>
      <c r="AB498" s="1">
        <v>44648.866087962961</v>
      </c>
      <c r="AC498" s="1" t="s">
        <v>4233</v>
      </c>
      <c r="AD498" s="1" t="s">
        <v>3061</v>
      </c>
      <c r="AE498" s="1">
        <v>7273</v>
      </c>
      <c r="AF498" s="1">
        <v>0</v>
      </c>
      <c r="AG498" s="1" t="s">
        <v>3093</v>
      </c>
      <c r="AH498" s="1" t="s">
        <v>3091</v>
      </c>
      <c r="AI498" s="1" t="s">
        <v>3016</v>
      </c>
      <c r="AK498" s="1" t="s">
        <v>3015</v>
      </c>
      <c r="AL498" s="1" t="s">
        <v>3014</v>
      </c>
      <c r="AM498" s="1" t="s">
        <v>3090</v>
      </c>
      <c r="AS498" s="1" t="s">
        <v>3011</v>
      </c>
      <c r="AT498" s="1" t="s">
        <v>1022</v>
      </c>
      <c r="AY498" s="1" t="s">
        <v>3000</v>
      </c>
      <c r="AZ498" s="1" t="s">
        <v>3010</v>
      </c>
      <c r="BA498" s="1">
        <v>602725.78449631005</v>
      </c>
      <c r="BB498" s="1">
        <v>5467152.4640037501</v>
      </c>
      <c r="BC498" s="1">
        <v>10</v>
      </c>
      <c r="BG498" s="1">
        <v>43449</v>
      </c>
      <c r="BN498" s="1" t="s">
        <v>3009</v>
      </c>
      <c r="BO498" s="1" t="s">
        <v>3583</v>
      </c>
      <c r="BP498" s="1" t="s">
        <v>1986</v>
      </c>
      <c r="BQ498" s="1" t="s">
        <v>4221</v>
      </c>
      <c r="BR498" s="1" t="s">
        <v>1621</v>
      </c>
      <c r="BS498" s="1" t="s">
        <v>4220</v>
      </c>
      <c r="BT498" s="1" t="s">
        <v>4144</v>
      </c>
      <c r="BV498" s="1" t="s">
        <v>3002</v>
      </c>
      <c r="BW498" s="1" t="s">
        <v>1022</v>
      </c>
      <c r="BX498" s="1" t="s">
        <v>3199</v>
      </c>
      <c r="BY498" s="1" t="s">
        <v>3000</v>
      </c>
      <c r="CB498" s="1" t="s">
        <v>3198</v>
      </c>
      <c r="CC498" s="1" t="s">
        <v>3197</v>
      </c>
      <c r="CD498" s="1" t="s">
        <v>3040</v>
      </c>
      <c r="CO498" s="1" t="s">
        <v>2996</v>
      </c>
      <c r="CP498" s="1" t="s">
        <v>4232</v>
      </c>
      <c r="CX498" s="1" t="s">
        <v>4231</v>
      </c>
      <c r="CZ498" s="1" t="s">
        <v>4230</v>
      </c>
    </row>
    <row r="499" spans="1:104" x14ac:dyDescent="0.2">
      <c r="A499" s="1">
        <f t="shared" si="36"/>
        <v>1054231.8799999999</v>
      </c>
      <c r="C499" s="1" t="str">
        <f t="shared" si="37"/>
        <v>RD</v>
      </c>
      <c r="D499" s="2" t="str">
        <f t="shared" si="38"/>
        <v>RD</v>
      </c>
      <c r="F499" s="1" t="str">
        <f>IF(_xlfn.SINGLE('~10 Other Crossings'!TypeCL)="WC","",_xlfn.CONCAT(UPPER(_xlfn.SINGLE(Description)),IF(ISBLANK(_xlfn.SINGLE(CrossingIdentifierDescription)),""," ["&amp;_xlfn.SINGLE(CrossingIdentifierDescription)&amp;"]")," (",_xlfn.SINGLE(PXID),")"))</f>
        <v>TRAIL (T4128.1)</v>
      </c>
      <c r="G4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499" s="1" t="s">
        <v>4229</v>
      </c>
      <c r="N499" s="1">
        <v>1054231.8799999999</v>
      </c>
      <c r="O499" s="1" t="s">
        <v>3028</v>
      </c>
      <c r="P499" s="1" t="s">
        <v>4228</v>
      </c>
      <c r="Q499" s="1" t="s">
        <v>4227</v>
      </c>
      <c r="R499" s="1" t="s">
        <v>3025</v>
      </c>
      <c r="S499" s="1" t="s">
        <v>3024</v>
      </c>
      <c r="T499" s="1" t="s">
        <v>3098</v>
      </c>
      <c r="U499" s="1" t="s">
        <v>3316</v>
      </c>
      <c r="V499" s="1" t="s">
        <v>3316</v>
      </c>
      <c r="W499" s="1" t="s">
        <v>3315</v>
      </c>
      <c r="Y499" s="1">
        <v>42165.883981481478</v>
      </c>
      <c r="Z499" s="1">
        <v>44645</v>
      </c>
      <c r="AA499" s="1">
        <v>401768</v>
      </c>
      <c r="AB499" s="1">
        <v>44648.866018518522</v>
      </c>
      <c r="AC499" s="1" t="s">
        <v>4226</v>
      </c>
      <c r="AD499" s="1" t="s">
        <v>3046</v>
      </c>
      <c r="AE499" s="1">
        <v>4128</v>
      </c>
      <c r="AF499" s="1">
        <v>1</v>
      </c>
      <c r="AH499" s="1" t="s">
        <v>3091</v>
      </c>
      <c r="AI499" s="1" t="s">
        <v>3016</v>
      </c>
      <c r="AJ499" s="1" t="s">
        <v>3091</v>
      </c>
      <c r="AK499" s="1" t="s">
        <v>3044</v>
      </c>
      <c r="AL499" s="1" t="s">
        <v>3014</v>
      </c>
      <c r="AM499" s="1" t="s">
        <v>737</v>
      </c>
      <c r="AP499" s="1">
        <v>56</v>
      </c>
      <c r="AX499" s="1" t="s">
        <v>4225</v>
      </c>
      <c r="AY499" s="1" t="s">
        <v>3000</v>
      </c>
      <c r="AZ499" s="1" t="s">
        <v>3010</v>
      </c>
      <c r="BA499" s="1">
        <v>602705.25646563002</v>
      </c>
      <c r="BB499" s="1">
        <v>5467136.9489401896</v>
      </c>
      <c r="BC499" s="1">
        <v>10</v>
      </c>
      <c r="BD499" s="1" t="s">
        <v>3087</v>
      </c>
      <c r="BE499" s="1">
        <v>1056.58</v>
      </c>
      <c r="BG499" s="1">
        <v>42268</v>
      </c>
      <c r="BN499" s="1" t="s">
        <v>3009</v>
      </c>
      <c r="BO499" s="1" t="s">
        <v>3583</v>
      </c>
      <c r="BP499" s="1" t="s">
        <v>1986</v>
      </c>
      <c r="BQ499" s="1" t="s">
        <v>4221</v>
      </c>
      <c r="BR499" s="1" t="s">
        <v>1621</v>
      </c>
      <c r="BS499" s="1" t="s">
        <v>4220</v>
      </c>
      <c r="BT499" s="1" t="s">
        <v>4219</v>
      </c>
      <c r="BV499" s="1" t="s">
        <v>3002</v>
      </c>
      <c r="BW499" s="1" t="s">
        <v>1986</v>
      </c>
      <c r="BX499" s="1" t="s">
        <v>3311</v>
      </c>
      <c r="BY499" s="1" t="s">
        <v>3000</v>
      </c>
      <c r="CB499" s="1" t="s">
        <v>3292</v>
      </c>
      <c r="CC499" s="1" t="s">
        <v>3291</v>
      </c>
      <c r="CD499" s="1" t="s">
        <v>3055</v>
      </c>
      <c r="CO499" s="1" t="s">
        <v>3122</v>
      </c>
      <c r="CP499" s="1" t="s">
        <v>4224</v>
      </c>
      <c r="CW499" s="1" t="s">
        <v>4223</v>
      </c>
      <c r="CX499" s="1" t="s">
        <v>4222</v>
      </c>
      <c r="CY499" s="1" t="s">
        <v>3884</v>
      </c>
      <c r="CZ499" s="1" t="s">
        <v>3996</v>
      </c>
    </row>
    <row r="500" spans="1:104" x14ac:dyDescent="0.2">
      <c r="A500" s="1">
        <f t="shared" si="36"/>
        <v>1054625.24</v>
      </c>
      <c r="C500" s="1" t="str">
        <f t="shared" si="37"/>
        <v>OE</v>
      </c>
      <c r="D500" s="2" t="str">
        <f t="shared" si="38"/>
        <v>OE</v>
      </c>
      <c r="F500" s="1" t="str">
        <f>IF(_xlfn.SINGLE('~10 Other Crossings'!TypeCL)="WC","",_xlfn.CONCAT(UPPER(_xlfn.SINGLE(Description)),IF(ISBLANK(_xlfn.SINGLE(CrossingIdentifierDescription)),""," ["&amp;_xlfn.SINGLE(CrossingIdentifierDescription)&amp;"]")," (",_xlfn.SINGLE(PXID),")"))</f>
        <v>BC HYDRO O/H POWERLINE [DISTRIBUTION] (U4406.0)</v>
      </c>
      <c r="G5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0" s="1" t="s">
        <v>4218</v>
      </c>
      <c r="N500" s="1">
        <v>1054625.24</v>
      </c>
      <c r="O500" s="1" t="s">
        <v>3028</v>
      </c>
      <c r="P500" s="1" t="s">
        <v>4217</v>
      </c>
      <c r="Q500" s="1" t="s">
        <v>4216</v>
      </c>
      <c r="R500" s="1" t="s">
        <v>3025</v>
      </c>
      <c r="S500" s="1" t="s">
        <v>3024</v>
      </c>
      <c r="T500" s="1" t="s">
        <v>3098</v>
      </c>
      <c r="U500" s="1" t="s">
        <v>3097</v>
      </c>
      <c r="V500" s="1" t="s">
        <v>4215</v>
      </c>
      <c r="W500" s="1" t="s">
        <v>3095</v>
      </c>
      <c r="Y500" s="1">
        <v>44545.829398148147</v>
      </c>
      <c r="Z500" s="1">
        <v>44645</v>
      </c>
      <c r="AA500" s="1">
        <v>401768</v>
      </c>
      <c r="AB500" s="1">
        <v>44648.866099537037</v>
      </c>
      <c r="AC500" s="1" t="s">
        <v>4214</v>
      </c>
      <c r="AD500" s="1" t="s">
        <v>3061</v>
      </c>
      <c r="AE500" s="1">
        <v>4406</v>
      </c>
      <c r="AF500" s="1">
        <v>0</v>
      </c>
      <c r="AG500" s="1" t="s">
        <v>3093</v>
      </c>
      <c r="AI500" s="1" t="s">
        <v>3016</v>
      </c>
      <c r="AJ500" s="1" t="s">
        <v>3091</v>
      </c>
      <c r="AK500" s="1" t="s">
        <v>3015</v>
      </c>
      <c r="AL500" s="1" t="s">
        <v>3014</v>
      </c>
      <c r="AM500" s="1" t="s">
        <v>3090</v>
      </c>
      <c r="AS500" s="1" t="s">
        <v>3011</v>
      </c>
      <c r="AT500" s="1" t="s">
        <v>1022</v>
      </c>
      <c r="AY500" s="1" t="s">
        <v>3000</v>
      </c>
      <c r="AZ500" s="1" t="s">
        <v>3010</v>
      </c>
      <c r="BA500" s="1">
        <v>602412.65</v>
      </c>
      <c r="BB500" s="1">
        <v>5466877.9100000001</v>
      </c>
      <c r="BC500" s="1">
        <v>10</v>
      </c>
      <c r="BG500" s="1">
        <v>42661</v>
      </c>
      <c r="BN500" s="1" t="s">
        <v>3009</v>
      </c>
      <c r="BO500" s="1" t="s">
        <v>3583</v>
      </c>
      <c r="BP500" s="1" t="s">
        <v>1986</v>
      </c>
      <c r="BQ500" s="1" t="s">
        <v>4101</v>
      </c>
      <c r="BR500" s="1" t="s">
        <v>3086</v>
      </c>
      <c r="BS500" s="1" t="s">
        <v>4179</v>
      </c>
      <c r="BT500" s="1" t="s">
        <v>4178</v>
      </c>
      <c r="BV500" s="1" t="s">
        <v>3002</v>
      </c>
      <c r="BW500" s="1" t="s">
        <v>1022</v>
      </c>
      <c r="BX500" s="1" t="s">
        <v>3199</v>
      </c>
      <c r="BY500" s="1" t="s">
        <v>3000</v>
      </c>
      <c r="CB500" s="1" t="s">
        <v>3198</v>
      </c>
      <c r="CC500" s="1" t="s">
        <v>3197</v>
      </c>
      <c r="CD500" s="1" t="s">
        <v>3040</v>
      </c>
      <c r="CO500" s="1" t="s">
        <v>3323</v>
      </c>
      <c r="CP500" s="1" t="s">
        <v>4213</v>
      </c>
      <c r="CX500" s="1" t="s">
        <v>4205</v>
      </c>
      <c r="CY500" s="1" t="s">
        <v>3884</v>
      </c>
      <c r="CZ500" s="1" t="s">
        <v>3987</v>
      </c>
    </row>
    <row r="501" spans="1:104" x14ac:dyDescent="0.2">
      <c r="A501" s="1">
        <f t="shared" si="36"/>
        <v>1054625.24</v>
      </c>
      <c r="C501" s="1" t="str">
        <f t="shared" si="37"/>
        <v>OE</v>
      </c>
      <c r="D501" s="2" t="str">
        <f t="shared" si="38"/>
        <v>OE</v>
      </c>
      <c r="F501" s="1" t="str">
        <f>IF(_xlfn.SINGLE('~10 Other Crossings'!TypeCL)="WC","",_xlfn.CONCAT(UPPER(_xlfn.SINGLE(Description)),IF(ISBLANK(_xlfn.SINGLE(CrossingIdentifierDescription)),""," ["&amp;_xlfn.SINGLE(CrossingIdentifierDescription)&amp;"]")," (",_xlfn.SINGLE(PXID),")"))</f>
        <v>TELUS O/H POWERLINE [DISTRIBUTION] (U5735.0)</v>
      </c>
      <c r="G5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1" s="1" t="s">
        <v>4212</v>
      </c>
      <c r="N501" s="1">
        <v>1054625.24</v>
      </c>
      <c r="O501" s="1" t="s">
        <v>3028</v>
      </c>
      <c r="P501" s="1" t="s">
        <v>4211</v>
      </c>
      <c r="Q501" s="1" t="s">
        <v>4210</v>
      </c>
      <c r="R501" s="1" t="s">
        <v>3025</v>
      </c>
      <c r="S501" s="1" t="s">
        <v>3024</v>
      </c>
      <c r="T501" s="1" t="s">
        <v>3098</v>
      </c>
      <c r="U501" s="1" t="s">
        <v>3097</v>
      </c>
      <c r="V501" s="1" t="s">
        <v>4209</v>
      </c>
      <c r="W501" s="1" t="s">
        <v>4208</v>
      </c>
      <c r="Y501" s="1">
        <v>44545.832256944443</v>
      </c>
      <c r="Z501" s="1">
        <v>44645</v>
      </c>
      <c r="AA501" s="1">
        <v>401768</v>
      </c>
      <c r="AB501" s="1">
        <v>44648.866099537037</v>
      </c>
      <c r="AC501" s="1" t="s">
        <v>4207</v>
      </c>
      <c r="AD501" s="1" t="s">
        <v>3061</v>
      </c>
      <c r="AE501" s="1">
        <v>5735</v>
      </c>
      <c r="AF501" s="1">
        <v>0</v>
      </c>
      <c r="AG501" s="1" t="s">
        <v>3093</v>
      </c>
      <c r="AI501" s="1" t="s">
        <v>3016</v>
      </c>
      <c r="AJ501" s="1" t="s">
        <v>3091</v>
      </c>
      <c r="AK501" s="1" t="s">
        <v>3015</v>
      </c>
      <c r="AL501" s="1" t="s">
        <v>3014</v>
      </c>
      <c r="AM501" s="1" t="s">
        <v>3090</v>
      </c>
      <c r="AT501" s="1" t="s">
        <v>1022</v>
      </c>
      <c r="AY501" s="1" t="s">
        <v>3000</v>
      </c>
      <c r="AZ501" s="1" t="s">
        <v>3010</v>
      </c>
      <c r="BA501" s="1">
        <v>602412.65</v>
      </c>
      <c r="BB501" s="1">
        <v>5466877.9100000001</v>
      </c>
      <c r="BC501" s="1">
        <v>10</v>
      </c>
      <c r="BG501" s="1">
        <v>42661</v>
      </c>
      <c r="BN501" s="1" t="s">
        <v>3009</v>
      </c>
      <c r="BO501" s="1" t="s">
        <v>3583</v>
      </c>
      <c r="BP501" s="1" t="s">
        <v>1986</v>
      </c>
      <c r="BQ501" s="1" t="s">
        <v>4101</v>
      </c>
      <c r="BR501" s="1" t="s">
        <v>3086</v>
      </c>
      <c r="BS501" s="1" t="s">
        <v>4179</v>
      </c>
      <c r="BT501" s="1" t="s">
        <v>4178</v>
      </c>
      <c r="BV501" s="1" t="s">
        <v>3002</v>
      </c>
      <c r="BW501" s="1" t="s">
        <v>1022</v>
      </c>
      <c r="BX501" s="1" t="s">
        <v>3199</v>
      </c>
      <c r="BY501" s="1" t="s">
        <v>3000</v>
      </c>
      <c r="CB501" s="1" t="s">
        <v>3198</v>
      </c>
      <c r="CC501" s="1" t="s">
        <v>3197</v>
      </c>
      <c r="CD501" s="1" t="s">
        <v>3040</v>
      </c>
      <c r="CO501" s="1" t="s">
        <v>3323</v>
      </c>
      <c r="CP501" s="1" t="s">
        <v>4206</v>
      </c>
      <c r="CX501" s="1" t="s">
        <v>4205</v>
      </c>
      <c r="CY501" s="1" t="s">
        <v>3884</v>
      </c>
      <c r="CZ501" s="1" t="s">
        <v>3982</v>
      </c>
    </row>
    <row r="502" spans="1:104" x14ac:dyDescent="0.2">
      <c r="A502" s="1">
        <f t="shared" si="36"/>
        <v>1054731.1299999999</v>
      </c>
      <c r="C502" s="1" t="str">
        <f t="shared" si="37"/>
        <v>RD</v>
      </c>
      <c r="D502" s="2" t="str">
        <f t="shared" si="38"/>
        <v>RD</v>
      </c>
      <c r="F502" s="1" t="str">
        <f>IF(_xlfn.SINGLE('~10 Other Crossings'!TypeCL)="WC","",_xlfn.CONCAT(UPPER(_xlfn.SINGLE(Description)),IF(ISBLANK(_xlfn.SINGLE(CrossingIdentifierDescription)),""," ["&amp;_xlfn.SINGLE(CrossingIdentifierDescription)&amp;"]")," (",_xlfn.SINGLE(PXID),")"))</f>
        <v>ROAD (T4129.1)</v>
      </c>
      <c r="G5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2" s="1" t="s">
        <v>4204</v>
      </c>
      <c r="N502" s="1">
        <v>1054731.1299999999</v>
      </c>
      <c r="O502" s="1" t="s">
        <v>3028</v>
      </c>
      <c r="P502" s="1" t="s">
        <v>3256</v>
      </c>
      <c r="Q502" s="1" t="s">
        <v>3243</v>
      </c>
      <c r="R502" s="1" t="s">
        <v>3025</v>
      </c>
      <c r="S502" s="1" t="s">
        <v>3024</v>
      </c>
      <c r="T502" s="1" t="s">
        <v>3098</v>
      </c>
      <c r="U502" s="1" t="s">
        <v>3045</v>
      </c>
      <c r="V502" s="1" t="s">
        <v>3045</v>
      </c>
      <c r="W502" s="1" t="s">
        <v>4182</v>
      </c>
      <c r="Y502" s="1">
        <v>42165.883981481478</v>
      </c>
      <c r="Z502" s="1">
        <v>44645</v>
      </c>
      <c r="AA502" s="1">
        <v>401768</v>
      </c>
      <c r="AB502" s="1">
        <v>44648.866018518522</v>
      </c>
      <c r="AC502" s="1" t="s">
        <v>4203</v>
      </c>
      <c r="AD502" s="1" t="s">
        <v>3046</v>
      </c>
      <c r="AE502" s="1">
        <v>4129</v>
      </c>
      <c r="AF502" s="1">
        <v>1</v>
      </c>
      <c r="AH502" s="1" t="s">
        <v>3091</v>
      </c>
      <c r="AI502" s="1" t="s">
        <v>3016</v>
      </c>
      <c r="AJ502" s="1" t="s">
        <v>3091</v>
      </c>
      <c r="AK502" s="1" t="s">
        <v>3044</v>
      </c>
      <c r="AL502" s="1" t="s">
        <v>3014</v>
      </c>
      <c r="AM502" s="1" t="s">
        <v>737</v>
      </c>
      <c r="AX502" s="1" t="s">
        <v>4202</v>
      </c>
      <c r="AY502" s="1" t="s">
        <v>3000</v>
      </c>
      <c r="AZ502" s="1" t="s">
        <v>3010</v>
      </c>
      <c r="BA502" s="1">
        <v>602350.11080554</v>
      </c>
      <c r="BB502" s="1">
        <v>5466792.4508064603</v>
      </c>
      <c r="BC502" s="1">
        <v>10</v>
      </c>
      <c r="BD502" s="1" t="s">
        <v>3087</v>
      </c>
      <c r="BE502" s="1">
        <v>1057.07</v>
      </c>
      <c r="BG502" s="1">
        <v>42268</v>
      </c>
      <c r="BN502" s="1" t="s">
        <v>3009</v>
      </c>
      <c r="BO502" s="1" t="s">
        <v>3583</v>
      </c>
      <c r="BP502" s="1" t="s">
        <v>1986</v>
      </c>
      <c r="BQ502" s="1" t="s">
        <v>4101</v>
      </c>
      <c r="BR502" s="1" t="s">
        <v>3005</v>
      </c>
      <c r="BS502" s="1" t="s">
        <v>4179</v>
      </c>
      <c r="BT502" s="1" t="s">
        <v>4178</v>
      </c>
      <c r="BV502" s="1" t="s">
        <v>3002</v>
      </c>
      <c r="BW502" s="1" t="s">
        <v>3007</v>
      </c>
      <c r="BX502" s="1" t="s">
        <v>3043</v>
      </c>
      <c r="BY502" s="1" t="s">
        <v>3000</v>
      </c>
      <c r="CB502" s="1" t="s">
        <v>3042</v>
      </c>
      <c r="CC502" s="1" t="s">
        <v>3041</v>
      </c>
      <c r="CD502" s="1" t="s">
        <v>3040</v>
      </c>
      <c r="CO502" s="1" t="s">
        <v>3070</v>
      </c>
      <c r="CP502" s="1" t="s">
        <v>4201</v>
      </c>
      <c r="CW502" s="1" t="s">
        <v>4176</v>
      </c>
      <c r="CX502" s="1" t="s">
        <v>4175</v>
      </c>
      <c r="CY502" s="1" t="s">
        <v>3884</v>
      </c>
      <c r="CZ502" s="1" t="s">
        <v>3977</v>
      </c>
    </row>
    <row r="503" spans="1:104" x14ac:dyDescent="0.2">
      <c r="A503" s="1">
        <f t="shared" si="36"/>
        <v>1054771.1399999999</v>
      </c>
      <c r="C503" s="1" t="str">
        <f t="shared" si="37"/>
        <v>OE</v>
      </c>
      <c r="D503" s="2" t="str">
        <f t="shared" si="38"/>
        <v>OE</v>
      </c>
      <c r="F503" s="1" t="str">
        <f>IF(_xlfn.SINGLE('~10 Other Crossings'!TypeCL)="WC","",_xlfn.CONCAT(UPPER(_xlfn.SINGLE(Description)),IF(ISBLANK(_xlfn.SINGLE(CrossingIdentifierDescription)),""," ["&amp;_xlfn.SINGLE(CrossingIdentifierDescription)&amp;"]")," (",_xlfn.SINGLE(PXID),")"))</f>
        <v>BC HYDRO O/H DISTRIBUTION [DISTRIBUTION] (U4407.0)</v>
      </c>
      <c r="G5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3" s="1" t="s">
        <v>4200</v>
      </c>
      <c r="N503" s="1">
        <v>1054771.1399999999</v>
      </c>
      <c r="O503" s="1" t="s">
        <v>3028</v>
      </c>
      <c r="P503" s="1" t="s">
        <v>4199</v>
      </c>
      <c r="Q503" s="1" t="s">
        <v>4198</v>
      </c>
      <c r="R503" s="1" t="s">
        <v>3025</v>
      </c>
      <c r="S503" s="1" t="s">
        <v>3024</v>
      </c>
      <c r="T503" s="1" t="s">
        <v>3098</v>
      </c>
      <c r="U503" s="1" t="s">
        <v>3097</v>
      </c>
      <c r="V503" s="1" t="s">
        <v>3096</v>
      </c>
      <c r="W503" s="1" t="s">
        <v>3095</v>
      </c>
      <c r="Y503" s="1">
        <v>42333.896273148152</v>
      </c>
      <c r="Z503" s="1">
        <v>44645</v>
      </c>
      <c r="AA503" s="1">
        <v>401768</v>
      </c>
      <c r="AB503" s="1">
        <v>44648.866018518522</v>
      </c>
      <c r="AC503" s="1" t="s">
        <v>4197</v>
      </c>
      <c r="AD503" s="1" t="s">
        <v>3061</v>
      </c>
      <c r="AE503" s="1">
        <v>4407</v>
      </c>
      <c r="AF503" s="1">
        <v>0</v>
      </c>
      <c r="AG503" s="1" t="s">
        <v>3093</v>
      </c>
      <c r="AH503" s="1" t="s">
        <v>3091</v>
      </c>
      <c r="AI503" s="1" t="s">
        <v>3016</v>
      </c>
      <c r="AJ503" s="1" t="s">
        <v>3091</v>
      </c>
      <c r="AK503" s="1" t="s">
        <v>3015</v>
      </c>
      <c r="AL503" s="1" t="s">
        <v>3014</v>
      </c>
      <c r="AM503" s="1" t="s">
        <v>3090</v>
      </c>
      <c r="AS503" s="1" t="s">
        <v>3011</v>
      </c>
      <c r="AT503" s="1" t="s">
        <v>1022</v>
      </c>
      <c r="AX503" s="1" t="s">
        <v>4196</v>
      </c>
      <c r="AY503" s="1" t="s">
        <v>3000</v>
      </c>
      <c r="AZ503" s="1" t="s">
        <v>3010</v>
      </c>
      <c r="BA503" s="1">
        <v>602326.48995703005</v>
      </c>
      <c r="BB503" s="1">
        <v>5466760.1589925503</v>
      </c>
      <c r="BC503" s="1">
        <v>10</v>
      </c>
      <c r="BG503" s="1">
        <v>42661</v>
      </c>
      <c r="BN503" s="1" t="s">
        <v>3009</v>
      </c>
      <c r="BO503" s="1" t="s">
        <v>3583</v>
      </c>
      <c r="BP503" s="1" t="s">
        <v>1986</v>
      </c>
      <c r="BQ503" s="1" t="s">
        <v>4101</v>
      </c>
      <c r="BR503" s="1" t="s">
        <v>3005</v>
      </c>
      <c r="BS503" s="1" t="s">
        <v>4179</v>
      </c>
      <c r="BT503" s="1" t="s">
        <v>4178</v>
      </c>
      <c r="BV503" s="1" t="s">
        <v>3002</v>
      </c>
      <c r="BW503" s="1" t="s">
        <v>1022</v>
      </c>
      <c r="BX503" s="1" t="s">
        <v>3199</v>
      </c>
      <c r="BY503" s="1" t="s">
        <v>3000</v>
      </c>
      <c r="CB503" s="1" t="s">
        <v>3198</v>
      </c>
      <c r="CC503" s="1" t="s">
        <v>3197</v>
      </c>
      <c r="CD503" s="1" t="s">
        <v>3040</v>
      </c>
      <c r="CO503" s="1" t="s">
        <v>2996</v>
      </c>
      <c r="CP503" s="1" t="s">
        <v>4195</v>
      </c>
      <c r="CW503" s="1" t="s">
        <v>4194</v>
      </c>
      <c r="CX503" s="1" t="s">
        <v>4188</v>
      </c>
      <c r="CY503" s="1" t="s">
        <v>3884</v>
      </c>
      <c r="CZ503" s="1" t="s">
        <v>3967</v>
      </c>
    </row>
    <row r="504" spans="1:104" x14ac:dyDescent="0.2">
      <c r="A504" s="1">
        <f t="shared" si="36"/>
        <v>1054771.1399999999</v>
      </c>
      <c r="C504" s="1" t="str">
        <f t="shared" si="37"/>
        <v>OC</v>
      </c>
      <c r="D504" s="2" t="str">
        <f t="shared" si="38"/>
        <v>OC</v>
      </c>
      <c r="F504" s="1" t="str">
        <f>IF(_xlfn.SINGLE('~10 Other Crossings'!TypeCL)="WC","",_xlfn.CONCAT(UPPER(_xlfn.SINGLE(Description)),IF(ISBLANK(_xlfn.SINGLE(CrossingIdentifierDescription)),""," ["&amp;_xlfn.SINGLE(CrossingIdentifierDescription)&amp;"]")," (",_xlfn.SINGLE(PXID),")"))</f>
        <v>TELUS O/H COMMUNICATIONS CABLE [O/H COMMUNICATION CABLE] (U5339.0)</v>
      </c>
      <c r="G5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4" s="1" t="s">
        <v>4193</v>
      </c>
      <c r="N504" s="1">
        <v>1054771.1399999999</v>
      </c>
      <c r="O504" s="1" t="s">
        <v>3028</v>
      </c>
      <c r="P504" s="1" t="s">
        <v>4192</v>
      </c>
      <c r="Q504" s="1" t="s">
        <v>4191</v>
      </c>
      <c r="R504" s="1" t="s">
        <v>3025</v>
      </c>
      <c r="S504" s="1" t="s">
        <v>3024</v>
      </c>
      <c r="T504" s="1" t="s">
        <v>3098</v>
      </c>
      <c r="U504" s="1" t="s">
        <v>3109</v>
      </c>
      <c r="V504" s="1" t="s">
        <v>3108</v>
      </c>
      <c r="W504" s="1" t="s">
        <v>3107</v>
      </c>
      <c r="Y504" s="1">
        <v>43195.712858796294</v>
      </c>
      <c r="Z504" s="1">
        <v>44645</v>
      </c>
      <c r="AA504" s="1">
        <v>401768</v>
      </c>
      <c r="AB504" s="1">
        <v>44648.866030092591</v>
      </c>
      <c r="AC504" s="1" t="s">
        <v>4190</v>
      </c>
      <c r="AD504" s="1" t="s">
        <v>3061</v>
      </c>
      <c r="AE504" s="1">
        <v>5339</v>
      </c>
      <c r="AF504" s="1">
        <v>0</v>
      </c>
      <c r="AG504" s="1" t="s">
        <v>3109</v>
      </c>
      <c r="AH504" s="1" t="s">
        <v>3091</v>
      </c>
      <c r="AI504" s="1" t="s">
        <v>3016</v>
      </c>
      <c r="AJ504" s="1" t="s">
        <v>3091</v>
      </c>
      <c r="AK504" s="1" t="s">
        <v>3015</v>
      </c>
      <c r="AL504" s="1" t="s">
        <v>3014</v>
      </c>
      <c r="AM504" s="1" t="s">
        <v>3104</v>
      </c>
      <c r="AS504" s="1" t="s">
        <v>3011</v>
      </c>
      <c r="AT504" s="1" t="s">
        <v>1022</v>
      </c>
      <c r="AY504" s="1" t="s">
        <v>3000</v>
      </c>
      <c r="AZ504" s="1" t="s">
        <v>3010</v>
      </c>
      <c r="BA504" s="1">
        <v>602326.48995703005</v>
      </c>
      <c r="BB504" s="1">
        <v>5466760.1589925503</v>
      </c>
      <c r="BC504" s="1">
        <v>10</v>
      </c>
      <c r="BN504" s="1" t="s">
        <v>3009</v>
      </c>
      <c r="BO504" s="1" t="s">
        <v>3583</v>
      </c>
      <c r="BP504" s="1" t="s">
        <v>1986</v>
      </c>
      <c r="BQ504" s="1" t="s">
        <v>4101</v>
      </c>
      <c r="BR504" s="1" t="s">
        <v>3005</v>
      </c>
      <c r="BS504" s="1" t="s">
        <v>4179</v>
      </c>
      <c r="BT504" s="1" t="s">
        <v>4178</v>
      </c>
      <c r="BV504" s="1" t="s">
        <v>3002</v>
      </c>
      <c r="BW504" s="1" t="s">
        <v>1022</v>
      </c>
      <c r="BX504" s="1" t="s">
        <v>3199</v>
      </c>
      <c r="BY504" s="1" t="s">
        <v>3000</v>
      </c>
      <c r="CB504" s="1" t="s">
        <v>3198</v>
      </c>
      <c r="CC504" s="1" t="s">
        <v>3197</v>
      </c>
      <c r="CD504" s="1" t="s">
        <v>3040</v>
      </c>
      <c r="CO504" s="1" t="s">
        <v>2996</v>
      </c>
      <c r="CP504" s="1" t="s">
        <v>4189</v>
      </c>
      <c r="CX504" s="1" t="s">
        <v>4188</v>
      </c>
      <c r="CY504" s="1" t="s">
        <v>3884</v>
      </c>
      <c r="CZ504" s="1" t="s">
        <v>3957</v>
      </c>
    </row>
    <row r="505" spans="1:104" x14ac:dyDescent="0.2">
      <c r="A505" s="1">
        <f t="shared" si="36"/>
        <v>1054819.6599999999</v>
      </c>
      <c r="C505" s="1" t="str">
        <f t="shared" si="37"/>
        <v>RD</v>
      </c>
      <c r="D505" s="2" t="str">
        <f t="shared" si="38"/>
        <v>RD</v>
      </c>
      <c r="F505" s="1" t="str">
        <f>IF(_xlfn.SINGLE('~10 Other Crossings'!TypeCL)="WC","",_xlfn.CONCAT(UPPER(_xlfn.SINGLE(Description)),IF(ISBLANK(_xlfn.SINGLE(CrossingIdentifierDescription)),""," ["&amp;_xlfn.SINGLE(CrossingIdentifierDescription)&amp;"]")," (",_xlfn.SINGLE(PXID),")"))</f>
        <v>ROAD (T4236.0)</v>
      </c>
      <c r="G5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5" s="1" t="s">
        <v>4187</v>
      </c>
      <c r="N505" s="1">
        <v>1054819.6599999999</v>
      </c>
      <c r="O505" s="1" t="s">
        <v>3028</v>
      </c>
      <c r="P505" s="1" t="s">
        <v>3256</v>
      </c>
      <c r="Q505" s="1" t="s">
        <v>3243</v>
      </c>
      <c r="R505" s="1" t="s">
        <v>3025</v>
      </c>
      <c r="S505" s="1" t="s">
        <v>3024</v>
      </c>
      <c r="T505" s="1" t="s">
        <v>3098</v>
      </c>
      <c r="U505" s="1" t="s">
        <v>3045</v>
      </c>
      <c r="V505" s="1" t="s">
        <v>3045</v>
      </c>
      <c r="W505" s="1" t="s">
        <v>4182</v>
      </c>
      <c r="Y505" s="1">
        <v>42165.883981481478</v>
      </c>
      <c r="Z505" s="1">
        <v>44645</v>
      </c>
      <c r="AA505" s="1">
        <v>401768</v>
      </c>
      <c r="AB505" s="1">
        <v>44648.866018518522</v>
      </c>
      <c r="AC505" s="1" t="s">
        <v>4186</v>
      </c>
      <c r="AD505" s="1" t="s">
        <v>3046</v>
      </c>
      <c r="AE505" s="1">
        <v>4236</v>
      </c>
      <c r="AF505" s="1">
        <v>0</v>
      </c>
      <c r="AH505" s="1" t="s">
        <v>3091</v>
      </c>
      <c r="AI505" s="1" t="s">
        <v>3016</v>
      </c>
      <c r="AJ505" s="1" t="s">
        <v>3091</v>
      </c>
      <c r="AK505" s="1" t="s">
        <v>3044</v>
      </c>
      <c r="AL505" s="1" t="s">
        <v>3014</v>
      </c>
      <c r="AM505" s="1" t="s">
        <v>737</v>
      </c>
      <c r="AX505" s="1" t="s">
        <v>4185</v>
      </c>
      <c r="AY505" s="1" t="s">
        <v>3000</v>
      </c>
      <c r="AZ505" s="1" t="s">
        <v>3010</v>
      </c>
      <c r="BA505" s="1">
        <v>602297.82592085004</v>
      </c>
      <c r="BB505" s="1">
        <v>5466721.0095909201</v>
      </c>
      <c r="BC505" s="1">
        <v>10</v>
      </c>
      <c r="BG505" s="1">
        <v>42268</v>
      </c>
      <c r="BN505" s="1" t="s">
        <v>3009</v>
      </c>
      <c r="BO505" s="1" t="s">
        <v>3583</v>
      </c>
      <c r="BP505" s="1" t="s">
        <v>1986</v>
      </c>
      <c r="BQ505" s="1" t="s">
        <v>4101</v>
      </c>
      <c r="BR505" s="1" t="s">
        <v>3005</v>
      </c>
      <c r="BS505" s="1" t="s">
        <v>4179</v>
      </c>
      <c r="BT505" s="1" t="s">
        <v>4178</v>
      </c>
      <c r="BV505" s="1" t="s">
        <v>3002</v>
      </c>
      <c r="BW505" s="1" t="s">
        <v>3007</v>
      </c>
      <c r="BX505" s="1" t="s">
        <v>3043</v>
      </c>
      <c r="BY505" s="1" t="s">
        <v>3000</v>
      </c>
      <c r="CB505" s="1" t="s">
        <v>3042</v>
      </c>
      <c r="CC505" s="1" t="s">
        <v>3041</v>
      </c>
      <c r="CD505" s="1" t="s">
        <v>3040</v>
      </c>
      <c r="CO505" s="1" t="s">
        <v>3070</v>
      </c>
      <c r="CP505" s="1" t="s">
        <v>4184</v>
      </c>
      <c r="CW505" s="1" t="s">
        <v>4176</v>
      </c>
      <c r="CX505" s="1" t="s">
        <v>4175</v>
      </c>
      <c r="CY505" s="1" t="s">
        <v>3884</v>
      </c>
      <c r="CZ505" s="1" t="s">
        <v>3948</v>
      </c>
    </row>
    <row r="506" spans="1:104" x14ac:dyDescent="0.2">
      <c r="A506" s="1">
        <f t="shared" si="36"/>
        <v>1054912.1399999999</v>
      </c>
      <c r="C506" s="1" t="str">
        <f t="shared" si="37"/>
        <v>RD</v>
      </c>
      <c r="D506" s="2" t="str">
        <f t="shared" si="38"/>
        <v>RD</v>
      </c>
      <c r="F506" s="1" t="str">
        <f>IF(_xlfn.SINGLE('~10 Other Crossings'!TypeCL)="WC","",_xlfn.CONCAT(UPPER(_xlfn.SINGLE(Description)),IF(ISBLANK(_xlfn.SINGLE(CrossingIdentifierDescription)),""," ["&amp;_xlfn.SINGLE(CrossingIdentifierDescription)&amp;"]")," (",_xlfn.SINGLE(PXID),")"))</f>
        <v>ROAD (T4239.0)</v>
      </c>
      <c r="G5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6" s="1" t="s">
        <v>4183</v>
      </c>
      <c r="N506" s="1">
        <v>1054912.1399999999</v>
      </c>
      <c r="O506" s="1" t="s">
        <v>3028</v>
      </c>
      <c r="P506" s="1" t="s">
        <v>3256</v>
      </c>
      <c r="Q506" s="1" t="s">
        <v>3243</v>
      </c>
      <c r="R506" s="1" t="s">
        <v>3025</v>
      </c>
      <c r="S506" s="1" t="s">
        <v>3024</v>
      </c>
      <c r="T506" s="1" t="s">
        <v>3098</v>
      </c>
      <c r="U506" s="1" t="s">
        <v>3045</v>
      </c>
      <c r="V506" s="1" t="s">
        <v>3045</v>
      </c>
      <c r="W506" s="1" t="s">
        <v>4182</v>
      </c>
      <c r="Y506" s="1">
        <v>42165.883981481478</v>
      </c>
      <c r="Z506" s="1">
        <v>44645</v>
      </c>
      <c r="AA506" s="1">
        <v>401768</v>
      </c>
      <c r="AB506" s="1">
        <v>44648.866018518522</v>
      </c>
      <c r="AC506" s="1" t="s">
        <v>4181</v>
      </c>
      <c r="AD506" s="1" t="s">
        <v>3046</v>
      </c>
      <c r="AE506" s="1">
        <v>4239</v>
      </c>
      <c r="AF506" s="1">
        <v>0</v>
      </c>
      <c r="AH506" s="1" t="s">
        <v>3091</v>
      </c>
      <c r="AI506" s="1" t="s">
        <v>3016</v>
      </c>
      <c r="AJ506" s="1" t="s">
        <v>3091</v>
      </c>
      <c r="AK506" s="1" t="s">
        <v>3044</v>
      </c>
      <c r="AL506" s="1" t="s">
        <v>3014</v>
      </c>
      <c r="AM506" s="1" t="s">
        <v>737</v>
      </c>
      <c r="AX506" s="1" t="s">
        <v>4180</v>
      </c>
      <c r="AY506" s="1" t="s">
        <v>3000</v>
      </c>
      <c r="AZ506" s="1" t="s">
        <v>3010</v>
      </c>
      <c r="BA506" s="1">
        <v>602243.20927403006</v>
      </c>
      <c r="BB506" s="1">
        <v>5466646.3824568801</v>
      </c>
      <c r="BC506" s="1">
        <v>10</v>
      </c>
      <c r="BG506" s="1">
        <v>42268</v>
      </c>
      <c r="BN506" s="1" t="s">
        <v>3009</v>
      </c>
      <c r="BO506" s="1" t="s">
        <v>3583</v>
      </c>
      <c r="BP506" s="1" t="s">
        <v>1986</v>
      </c>
      <c r="BQ506" s="1" t="s">
        <v>4101</v>
      </c>
      <c r="BR506" s="1" t="s">
        <v>3005</v>
      </c>
      <c r="BS506" s="1" t="s">
        <v>4179</v>
      </c>
      <c r="BT506" s="1" t="s">
        <v>4178</v>
      </c>
      <c r="BV506" s="1" t="s">
        <v>3002</v>
      </c>
      <c r="BW506" s="1" t="s">
        <v>3007</v>
      </c>
      <c r="BX506" s="1" t="s">
        <v>3043</v>
      </c>
      <c r="BY506" s="1" t="s">
        <v>3000</v>
      </c>
      <c r="CB506" s="1" t="s">
        <v>3042</v>
      </c>
      <c r="CC506" s="1" t="s">
        <v>3041</v>
      </c>
      <c r="CD506" s="1" t="s">
        <v>3040</v>
      </c>
      <c r="CO506" s="1" t="s">
        <v>3070</v>
      </c>
      <c r="CP506" s="1" t="s">
        <v>4177</v>
      </c>
      <c r="CW506" s="1" t="s">
        <v>4176</v>
      </c>
      <c r="CX506" s="1" t="s">
        <v>4175</v>
      </c>
      <c r="CY506" s="1" t="s">
        <v>3884</v>
      </c>
      <c r="CZ506" s="1" t="s">
        <v>3941</v>
      </c>
    </row>
    <row r="507" spans="1:104" x14ac:dyDescent="0.2">
      <c r="A507" s="1">
        <f t="shared" si="36"/>
        <v>1054956.51</v>
      </c>
      <c r="C507" s="1" t="str">
        <f t="shared" si="37"/>
        <v>RD</v>
      </c>
      <c r="D507" s="2" t="str">
        <f t="shared" si="38"/>
        <v>RD</v>
      </c>
      <c r="F507" s="1" t="str">
        <f>IF(_xlfn.SINGLE('~10 Other Crossings'!TypeCL)="WC","",_xlfn.CONCAT(UPPER(_xlfn.SINGLE(Description)),IF(ISBLANK(_xlfn.SINGLE(CrossingIdentifierDescription)),""," ["&amp;_xlfn.SINGLE(CrossingIdentifierDescription)&amp;"]")," (",_xlfn.SINGLE(PXID),")"))</f>
        <v>ROAD (T4130.1)</v>
      </c>
      <c r="G5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7" s="1" t="s">
        <v>4174</v>
      </c>
      <c r="N507" s="1">
        <v>1054956.51</v>
      </c>
      <c r="O507" s="1" t="s">
        <v>3028</v>
      </c>
      <c r="P507" s="1" t="s">
        <v>3256</v>
      </c>
      <c r="Q507" s="1" t="s">
        <v>3947</v>
      </c>
      <c r="R507" s="1" t="s">
        <v>3025</v>
      </c>
      <c r="S507" s="1" t="s">
        <v>3024</v>
      </c>
      <c r="T507" s="1" t="s">
        <v>3098</v>
      </c>
      <c r="U507" s="1" t="s">
        <v>3045</v>
      </c>
      <c r="V507" s="1" t="s">
        <v>3045</v>
      </c>
      <c r="W507" s="1" t="s">
        <v>4173</v>
      </c>
      <c r="Y507" s="1">
        <v>42165.883981481478</v>
      </c>
      <c r="Z507" s="1">
        <v>44645</v>
      </c>
      <c r="AA507" s="1">
        <v>401768</v>
      </c>
      <c r="AB507" s="1">
        <v>44648.866018518522</v>
      </c>
      <c r="AC507" s="1" t="s">
        <v>4172</v>
      </c>
      <c r="AD507" s="1" t="s">
        <v>3046</v>
      </c>
      <c r="AE507" s="1">
        <v>4130</v>
      </c>
      <c r="AF507" s="1">
        <v>1</v>
      </c>
      <c r="AH507" s="1" t="s">
        <v>3091</v>
      </c>
      <c r="AI507" s="1" t="s">
        <v>3016</v>
      </c>
      <c r="AJ507" s="1" t="s">
        <v>3091</v>
      </c>
      <c r="AK507" s="1" t="s">
        <v>3044</v>
      </c>
      <c r="AL507" s="1" t="s">
        <v>3014</v>
      </c>
      <c r="AM507" s="1" t="s">
        <v>737</v>
      </c>
      <c r="AX507" s="1" t="s">
        <v>4171</v>
      </c>
      <c r="AY507" s="1" t="s">
        <v>3000</v>
      </c>
      <c r="AZ507" s="1" t="s">
        <v>3010</v>
      </c>
      <c r="BA507" s="1">
        <v>602217.00603060005</v>
      </c>
      <c r="BB507" s="1">
        <v>5466610.5788623402</v>
      </c>
      <c r="BC507" s="1">
        <v>10</v>
      </c>
      <c r="BD507" s="1" t="s">
        <v>3087</v>
      </c>
      <c r="BE507" s="1">
        <v>1057.3</v>
      </c>
      <c r="BG507" s="1">
        <v>42272</v>
      </c>
      <c r="BN507" s="1" t="s">
        <v>3009</v>
      </c>
      <c r="BO507" s="1" t="s">
        <v>3583</v>
      </c>
      <c r="BP507" s="1" t="s">
        <v>1986</v>
      </c>
      <c r="BQ507" s="1" t="s">
        <v>4101</v>
      </c>
      <c r="BR507" s="1" t="s">
        <v>3005</v>
      </c>
      <c r="BS507" s="1" t="s">
        <v>4145</v>
      </c>
      <c r="BT507" s="1" t="s">
        <v>4144</v>
      </c>
      <c r="BV507" s="1" t="s">
        <v>3002</v>
      </c>
      <c r="BW507" s="1" t="s">
        <v>3007</v>
      </c>
      <c r="BX507" s="1" t="s">
        <v>3043</v>
      </c>
      <c r="BY507" s="1" t="s">
        <v>3000</v>
      </c>
      <c r="CB507" s="1" t="s">
        <v>3042</v>
      </c>
      <c r="CC507" s="1" t="s">
        <v>3041</v>
      </c>
      <c r="CD507" s="1" t="s">
        <v>3040</v>
      </c>
      <c r="CO507" s="1" t="s">
        <v>3070</v>
      </c>
      <c r="CP507" s="1" t="s">
        <v>4170</v>
      </c>
      <c r="CW507" s="1" t="s">
        <v>4169</v>
      </c>
      <c r="CX507" s="1" t="s">
        <v>4168</v>
      </c>
      <c r="CY507" s="1" t="s">
        <v>3884</v>
      </c>
      <c r="CZ507" s="1" t="s">
        <v>3934</v>
      </c>
    </row>
    <row r="508" spans="1:104" x14ac:dyDescent="0.2">
      <c r="A508" s="1">
        <f t="shared" si="36"/>
        <v>1055075.19</v>
      </c>
      <c r="C508" s="1" t="str">
        <f t="shared" si="37"/>
        <v>RD</v>
      </c>
      <c r="D508" s="2" t="str">
        <f t="shared" si="38"/>
        <v>RD</v>
      </c>
      <c r="F508" s="1" t="str">
        <f>IF(_xlfn.SINGLE('~10 Other Crossings'!TypeCL)="WC","",_xlfn.CONCAT(UPPER(_xlfn.SINGLE(Description)),IF(ISBLANK(_xlfn.SINGLE(CrossingIdentifierDescription)),""," ["&amp;_xlfn.SINGLE(CrossingIdentifierDescription)&amp;"]")," (",_xlfn.SINGLE(PXID),")"))</f>
        <v>ROAD (T4238.1)</v>
      </c>
      <c r="G5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08" s="1" t="s">
        <v>4167</v>
      </c>
      <c r="N508" s="1">
        <v>1055075.19</v>
      </c>
      <c r="O508" s="1" t="s">
        <v>3028</v>
      </c>
      <c r="P508" s="1" t="s">
        <v>3334</v>
      </c>
      <c r="Q508" s="1" t="s">
        <v>3922</v>
      </c>
      <c r="R508" s="1" t="s">
        <v>3025</v>
      </c>
      <c r="S508" s="1" t="s">
        <v>3024</v>
      </c>
      <c r="T508" s="1" t="s">
        <v>3098</v>
      </c>
      <c r="U508" s="1" t="s">
        <v>3045</v>
      </c>
      <c r="V508" s="1" t="s">
        <v>3045</v>
      </c>
      <c r="W508" s="1" t="s">
        <v>4166</v>
      </c>
      <c r="Y508" s="1">
        <v>43536.184837962966</v>
      </c>
      <c r="Z508" s="1">
        <v>44645</v>
      </c>
      <c r="AA508" s="1">
        <v>401768</v>
      </c>
      <c r="AB508" s="1">
        <v>44648.866030092591</v>
      </c>
      <c r="AC508" s="1" t="s">
        <v>4165</v>
      </c>
      <c r="AD508" s="1" t="s">
        <v>3046</v>
      </c>
      <c r="AE508" s="1">
        <v>4238</v>
      </c>
      <c r="AF508" s="1">
        <v>1</v>
      </c>
      <c r="AH508" s="1" t="s">
        <v>3091</v>
      </c>
      <c r="AI508" s="1" t="s">
        <v>3016</v>
      </c>
      <c r="AJ508" s="1" t="s">
        <v>3091</v>
      </c>
      <c r="AK508" s="1" t="s">
        <v>3044</v>
      </c>
      <c r="AL508" s="1" t="s">
        <v>3014</v>
      </c>
      <c r="AM508" s="1" t="s">
        <v>737</v>
      </c>
      <c r="AX508" s="1" t="s">
        <v>4164</v>
      </c>
      <c r="AY508" s="1" t="s">
        <v>3000</v>
      </c>
      <c r="AZ508" s="1" t="s">
        <v>3010</v>
      </c>
      <c r="BA508" s="1">
        <v>602146.87513668998</v>
      </c>
      <c r="BB508" s="1">
        <v>5466514.8361187801</v>
      </c>
      <c r="BC508" s="1">
        <v>10</v>
      </c>
      <c r="BN508" s="1" t="s">
        <v>3009</v>
      </c>
      <c r="BO508" s="1" t="s">
        <v>3583</v>
      </c>
      <c r="BP508" s="1" t="s">
        <v>1986</v>
      </c>
      <c r="BQ508" s="1" t="s">
        <v>4101</v>
      </c>
      <c r="BR508" s="1" t="s">
        <v>3005</v>
      </c>
      <c r="BS508" s="1" t="s">
        <v>4145</v>
      </c>
      <c r="BT508" s="1" t="s">
        <v>4144</v>
      </c>
      <c r="BV508" s="1" t="s">
        <v>3002</v>
      </c>
      <c r="BW508" s="1" t="s">
        <v>3007</v>
      </c>
      <c r="BX508" s="1" t="s">
        <v>3043</v>
      </c>
      <c r="BY508" s="1" t="s">
        <v>3000</v>
      </c>
      <c r="CB508" s="1" t="s">
        <v>3042</v>
      </c>
      <c r="CC508" s="1" t="s">
        <v>3041</v>
      </c>
      <c r="CD508" s="1" t="s">
        <v>3040</v>
      </c>
      <c r="CO508" s="1" t="s">
        <v>3070</v>
      </c>
      <c r="CP508" s="1" t="s">
        <v>4163</v>
      </c>
      <c r="CX508" s="1" t="s">
        <v>4162</v>
      </c>
      <c r="CY508" s="1" t="s">
        <v>3884</v>
      </c>
      <c r="CZ508" s="1" t="s">
        <v>3930</v>
      </c>
    </row>
    <row r="509" spans="1:104" x14ac:dyDescent="0.2">
      <c r="A509" s="1">
        <f t="shared" si="36"/>
        <v>1055140.23</v>
      </c>
      <c r="C509" s="1" t="str">
        <f t="shared" si="37"/>
        <v>OE</v>
      </c>
      <c r="D509" s="2" t="str">
        <f t="shared" si="38"/>
        <v>OE</v>
      </c>
      <c r="F509" s="1" t="str">
        <f>IF(_xlfn.SINGLE('~10 Other Crossings'!TypeCL)="WC","",_xlfn.CONCAT(UPPER(_xlfn.SINGLE(Description)),IF(ISBLANK(_xlfn.SINGLE(CrossingIdentifierDescription)),""," ["&amp;_xlfn.SINGLE(CrossingIdentifierDescription)&amp;"]")," (",_xlfn.SINGLE(PXID),")"))</f>
        <v>BC HYDRO O/H DISTRIBUTION [DISTRIBUTION] (U5476.0)</v>
      </c>
      <c r="G5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09" s="1" t="s">
        <v>4161</v>
      </c>
      <c r="N509" s="1">
        <v>1055140.23</v>
      </c>
      <c r="O509" s="1" t="s">
        <v>3028</v>
      </c>
      <c r="P509" s="1" t="s">
        <v>4160</v>
      </c>
      <c r="Q509" s="1" t="s">
        <v>4159</v>
      </c>
      <c r="R509" s="1" t="s">
        <v>3025</v>
      </c>
      <c r="S509" s="1" t="s">
        <v>3024</v>
      </c>
      <c r="T509" s="1" t="s">
        <v>3098</v>
      </c>
      <c r="U509" s="1" t="s">
        <v>3097</v>
      </c>
      <c r="V509" s="1" t="s">
        <v>3096</v>
      </c>
      <c r="W509" s="1" t="s">
        <v>3095</v>
      </c>
      <c r="Y509" s="1">
        <v>43541.026203703703</v>
      </c>
      <c r="Z509" s="1">
        <v>44645</v>
      </c>
      <c r="AA509" s="1">
        <v>401768</v>
      </c>
      <c r="AB509" s="1">
        <v>44648.866041666668</v>
      </c>
      <c r="AC509" s="1" t="s">
        <v>4158</v>
      </c>
      <c r="AD509" s="1" t="s">
        <v>3061</v>
      </c>
      <c r="AE509" s="1">
        <v>5476</v>
      </c>
      <c r="AF509" s="1">
        <v>0</v>
      </c>
      <c r="AG509" s="1" t="s">
        <v>3093</v>
      </c>
      <c r="AH509" s="1" t="s">
        <v>3091</v>
      </c>
      <c r="AI509" s="1" t="s">
        <v>3016</v>
      </c>
      <c r="AK509" s="1" t="s">
        <v>3015</v>
      </c>
      <c r="AL509" s="1" t="s">
        <v>3014</v>
      </c>
      <c r="AM509" s="1" t="s">
        <v>3090</v>
      </c>
      <c r="AS509" s="1" t="s">
        <v>3011</v>
      </c>
      <c r="AT509" s="1" t="s">
        <v>1022</v>
      </c>
      <c r="AY509" s="1" t="s">
        <v>3000</v>
      </c>
      <c r="AZ509" s="1" t="s">
        <v>3010</v>
      </c>
      <c r="BA509" s="1">
        <v>602108.55863945</v>
      </c>
      <c r="BB509" s="1">
        <v>5466462.2844020398</v>
      </c>
      <c r="BC509" s="1">
        <v>10</v>
      </c>
      <c r="BG509" s="1">
        <v>43449</v>
      </c>
      <c r="BN509" s="1" t="s">
        <v>3009</v>
      </c>
      <c r="BO509" s="1" t="s">
        <v>3583</v>
      </c>
      <c r="BP509" s="1" t="s">
        <v>1986</v>
      </c>
      <c r="BQ509" s="1" t="s">
        <v>4101</v>
      </c>
      <c r="BR509" s="1" t="s">
        <v>3005</v>
      </c>
      <c r="BS509" s="1" t="s">
        <v>4145</v>
      </c>
      <c r="BV509" s="1" t="s">
        <v>3002</v>
      </c>
      <c r="BW509" s="1" t="s">
        <v>1022</v>
      </c>
      <c r="BX509" s="1" t="s">
        <v>3199</v>
      </c>
      <c r="BY509" s="1" t="s">
        <v>3000</v>
      </c>
      <c r="CB509" s="1" t="s">
        <v>3198</v>
      </c>
      <c r="CC509" s="1" t="s">
        <v>3197</v>
      </c>
      <c r="CD509" s="1" t="s">
        <v>3040</v>
      </c>
      <c r="CO509" s="1" t="s">
        <v>2996</v>
      </c>
      <c r="CP509" s="1" t="s">
        <v>4157</v>
      </c>
      <c r="CX509" s="1" t="s">
        <v>4153</v>
      </c>
      <c r="CZ509" s="1" t="s">
        <v>3923</v>
      </c>
    </row>
    <row r="510" spans="1:104" x14ac:dyDescent="0.2">
      <c r="A510" s="1">
        <f t="shared" si="36"/>
        <v>1055140.23</v>
      </c>
      <c r="C510" s="1" t="str">
        <f t="shared" si="37"/>
        <v>OC</v>
      </c>
      <c r="D510" s="2" t="str">
        <f t="shared" si="38"/>
        <v>OC</v>
      </c>
      <c r="F510" s="1" t="str">
        <f>IF(_xlfn.SINGLE('~10 Other Crossings'!TypeCL)="WC","",_xlfn.CONCAT(UPPER(_xlfn.SINGLE(Description)),IF(ISBLANK(_xlfn.SINGLE(CrossingIdentifierDescription)),""," ["&amp;_xlfn.SINGLE(CrossingIdentifierDescription)&amp;"]")," (",_xlfn.SINGLE(PXID),")"))</f>
        <v>TELUS O/H COMMUNICATIONS CABLE [O/H COMMUNICATION CABLE] (U5574.0)</v>
      </c>
      <c r="G5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10" s="1" t="s">
        <v>4156</v>
      </c>
      <c r="N510" s="1">
        <v>1055140.23</v>
      </c>
      <c r="O510" s="1" t="s">
        <v>3028</v>
      </c>
      <c r="P510" s="1" t="s">
        <v>4084</v>
      </c>
      <c r="Q510" s="1" t="s">
        <v>3733</v>
      </c>
      <c r="R510" s="1" t="s">
        <v>3025</v>
      </c>
      <c r="S510" s="1" t="s">
        <v>3024</v>
      </c>
      <c r="T510" s="1" t="s">
        <v>3098</v>
      </c>
      <c r="U510" s="1" t="s">
        <v>3109</v>
      </c>
      <c r="V510" s="1" t="s">
        <v>3108</v>
      </c>
      <c r="W510" s="1" t="s">
        <v>3107</v>
      </c>
      <c r="Y510" s="1">
        <v>43781.973993055559</v>
      </c>
      <c r="Z510" s="1">
        <v>44645</v>
      </c>
      <c r="AA510" s="1">
        <v>401768</v>
      </c>
      <c r="AB510" s="1">
        <v>44648.866053240738</v>
      </c>
      <c r="AC510" s="1" t="s">
        <v>4155</v>
      </c>
      <c r="AD510" s="1" t="s">
        <v>3061</v>
      </c>
      <c r="AE510" s="1">
        <v>5574</v>
      </c>
      <c r="AF510" s="1">
        <v>0</v>
      </c>
      <c r="AG510" s="1" t="s">
        <v>3109</v>
      </c>
      <c r="AH510" s="1" t="s">
        <v>3091</v>
      </c>
      <c r="AI510" s="1" t="s">
        <v>3016</v>
      </c>
      <c r="AK510" s="1" t="s">
        <v>3015</v>
      </c>
      <c r="AL510" s="1" t="s">
        <v>3014</v>
      </c>
      <c r="AM510" s="1" t="s">
        <v>3104</v>
      </c>
      <c r="AS510" s="1" t="s">
        <v>3011</v>
      </c>
      <c r="AT510" s="1" t="s">
        <v>1022</v>
      </c>
      <c r="AY510" s="1" t="s">
        <v>3000</v>
      </c>
      <c r="AZ510" s="1" t="s">
        <v>3010</v>
      </c>
      <c r="BA510" s="1">
        <v>602108.55863945</v>
      </c>
      <c r="BB510" s="1">
        <v>5466462.2844020398</v>
      </c>
      <c r="BC510" s="1">
        <v>10</v>
      </c>
      <c r="BG510" s="1">
        <v>43449</v>
      </c>
      <c r="BN510" s="1" t="s">
        <v>3009</v>
      </c>
      <c r="BO510" s="1" t="s">
        <v>3583</v>
      </c>
      <c r="BP510" s="1" t="s">
        <v>1986</v>
      </c>
      <c r="BQ510" s="1" t="s">
        <v>4101</v>
      </c>
      <c r="BR510" s="1" t="s">
        <v>3005</v>
      </c>
      <c r="BS510" s="1" t="s">
        <v>4145</v>
      </c>
      <c r="BV510" s="1" t="s">
        <v>3002</v>
      </c>
      <c r="BW510" s="1" t="s">
        <v>1022</v>
      </c>
      <c r="BX510" s="1" t="s">
        <v>3199</v>
      </c>
      <c r="BY510" s="1" t="s">
        <v>3000</v>
      </c>
      <c r="CB510" s="1" t="s">
        <v>3198</v>
      </c>
      <c r="CC510" s="1" t="s">
        <v>3197</v>
      </c>
      <c r="CD510" s="1" t="s">
        <v>3040</v>
      </c>
      <c r="CO510" s="1" t="s">
        <v>2996</v>
      </c>
      <c r="CP510" s="1" t="s">
        <v>4154</v>
      </c>
      <c r="CX510" s="1" t="s">
        <v>4153</v>
      </c>
      <c r="CZ510" s="1" t="s">
        <v>3915</v>
      </c>
    </row>
    <row r="511" spans="1:104" x14ac:dyDescent="0.2">
      <c r="A511" s="1">
        <f t="shared" si="36"/>
        <v>1055263.0900000001</v>
      </c>
      <c r="C511" s="1" t="str">
        <f t="shared" si="37"/>
        <v>OL</v>
      </c>
      <c r="D511" s="2" t="str">
        <f t="shared" si="38"/>
        <v>OL</v>
      </c>
      <c r="F511" s="1" t="str">
        <f>IF(_xlfn.SINGLE('~10 Other Crossings'!TypeCL)="WC","",_xlfn.CONCAT(UPPER(_xlfn.SINGLE(Description)),IF(ISBLANK(_xlfn.SINGLE(CrossingIdentifierDescription)),""," ["&amp;_xlfn.SINGLE(CrossingIdentifierDescription)&amp;"]")," (",_xlfn.SINGLE(PXID),")"))</f>
        <v>TRANS MOUNTAIN PIPELINE CO. LTD. BURIED PIPE [CRUDE OIL PIPELINE] (P5476.0)</v>
      </c>
      <c r="G5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1" s="1" t="s">
        <v>4152</v>
      </c>
      <c r="N511" s="1">
        <v>1055263.0900000001</v>
      </c>
      <c r="O511" s="1" t="s">
        <v>3028</v>
      </c>
      <c r="P511" s="1" t="s">
        <v>4151</v>
      </c>
      <c r="Q511" s="1" t="s">
        <v>4150</v>
      </c>
      <c r="R511" s="1" t="s">
        <v>3025</v>
      </c>
      <c r="S511" s="1" t="s">
        <v>3024</v>
      </c>
      <c r="T511" s="1" t="s">
        <v>3098</v>
      </c>
      <c r="U511" s="1" t="s">
        <v>3022</v>
      </c>
      <c r="V511" s="1" t="s">
        <v>3624</v>
      </c>
      <c r="W511" s="1" t="s">
        <v>3020</v>
      </c>
      <c r="Y511" s="1">
        <v>43773.931250000001</v>
      </c>
      <c r="Z511" s="1">
        <v>44645</v>
      </c>
      <c r="AA511" s="1">
        <v>401768</v>
      </c>
      <c r="AB511" s="1">
        <v>44648.866053240738</v>
      </c>
      <c r="AC511" s="1" t="s">
        <v>4149</v>
      </c>
      <c r="AD511" s="1" t="s">
        <v>3018</v>
      </c>
      <c r="AE511" s="1">
        <v>5476</v>
      </c>
      <c r="AF511" s="1">
        <v>0</v>
      </c>
      <c r="AG511" s="1" t="s">
        <v>3622</v>
      </c>
      <c r="AH511" s="1" t="s">
        <v>3091</v>
      </c>
      <c r="AI511" s="1" t="s">
        <v>3016</v>
      </c>
      <c r="AJ511" s="1" t="s">
        <v>3091</v>
      </c>
      <c r="AK511" s="1" t="s">
        <v>3015</v>
      </c>
      <c r="AL511" s="1" t="s">
        <v>3014</v>
      </c>
      <c r="AM511" s="1" t="s">
        <v>3013</v>
      </c>
      <c r="AN511" s="1" t="s">
        <v>4148</v>
      </c>
      <c r="AS511" s="1" t="s">
        <v>3011</v>
      </c>
      <c r="AT511" s="1" t="s">
        <v>3011</v>
      </c>
      <c r="AY511" s="1" t="s">
        <v>3088</v>
      </c>
      <c r="AZ511" s="1" t="s">
        <v>3010</v>
      </c>
      <c r="BA511" s="1">
        <v>602035.11375000002</v>
      </c>
      <c r="BB511" s="1">
        <v>5466369.26734713</v>
      </c>
      <c r="BC511" s="1">
        <v>10</v>
      </c>
      <c r="BN511" s="1" t="s">
        <v>3009</v>
      </c>
      <c r="BO511" s="1" t="s">
        <v>3583</v>
      </c>
      <c r="BP511" s="1" t="s">
        <v>1986</v>
      </c>
      <c r="BQ511" s="1" t="s">
        <v>4028</v>
      </c>
      <c r="BR511" s="1" t="s">
        <v>1621</v>
      </c>
      <c r="BS511" s="1" t="s">
        <v>4145</v>
      </c>
      <c r="BT511" s="1" t="s">
        <v>4144</v>
      </c>
      <c r="BU511" s="1">
        <v>1.1000000000000001</v>
      </c>
      <c r="BV511" s="1" t="s">
        <v>3002</v>
      </c>
      <c r="BX511" s="1" t="s">
        <v>3845</v>
      </c>
      <c r="BY511" s="1" t="s">
        <v>3000</v>
      </c>
      <c r="CB511" s="1" t="s">
        <v>4108</v>
      </c>
      <c r="CC511" s="1" t="s">
        <v>4117</v>
      </c>
      <c r="CD511" s="1" t="s">
        <v>3258</v>
      </c>
      <c r="CO511" s="1" t="s">
        <v>2996</v>
      </c>
      <c r="CP511" s="1" t="s">
        <v>4147</v>
      </c>
      <c r="CX511" s="1" t="s">
        <v>4146</v>
      </c>
      <c r="CZ511" s="1" t="s">
        <v>3898</v>
      </c>
    </row>
    <row r="512" spans="1:104" x14ac:dyDescent="0.2">
      <c r="A512" s="1">
        <f t="shared" si="36"/>
        <v>1055302.6399999999</v>
      </c>
      <c r="C512" s="1" t="str">
        <f t="shared" si="37"/>
        <v>OE</v>
      </c>
      <c r="D512" s="2" t="str">
        <f t="shared" si="38"/>
        <v>OE</v>
      </c>
      <c r="F512" s="1" t="str">
        <f>IF(_xlfn.SINGLE('~10 Other Crossings'!TypeCL)="WC","",_xlfn.CONCAT(UPPER(_xlfn.SINGLE(Description)),IF(ISBLANK(_xlfn.SINGLE(CrossingIdentifierDescription)),""," ["&amp;_xlfn.SINGLE(CrossingIdentifierDescription)&amp;"]")," (",_xlfn.SINGLE(PXID),")"))</f>
        <v>BC HYDRO O/H DISTRIBUTION [DISTRIBUTION] (U5564.0)</v>
      </c>
      <c r="G5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01-13283-M002-XH0332201 - Goalposts Required</v>
      </c>
      <c r="M512" s="1" t="s">
        <v>4143</v>
      </c>
      <c r="N512" s="1">
        <v>1055302.6399999999</v>
      </c>
      <c r="O512" s="1" t="s">
        <v>3028</v>
      </c>
      <c r="P512" s="1" t="s">
        <v>4142</v>
      </c>
      <c r="Q512" s="1" t="s">
        <v>4141</v>
      </c>
      <c r="R512" s="1" t="s">
        <v>3025</v>
      </c>
      <c r="S512" s="1" t="s">
        <v>3024</v>
      </c>
      <c r="T512" s="1" t="s">
        <v>3098</v>
      </c>
      <c r="U512" s="1" t="s">
        <v>3097</v>
      </c>
      <c r="V512" s="1" t="s">
        <v>3096</v>
      </c>
      <c r="W512" s="1" t="s">
        <v>3095</v>
      </c>
      <c r="Y512" s="1">
        <v>43732.634618055556</v>
      </c>
      <c r="Z512" s="1">
        <v>44645</v>
      </c>
      <c r="AA512" s="1">
        <v>401768</v>
      </c>
      <c r="AB512" s="1">
        <v>44648.866053240738</v>
      </c>
      <c r="AC512" s="1" t="s">
        <v>4140</v>
      </c>
      <c r="AD512" s="1" t="s">
        <v>3061</v>
      </c>
      <c r="AE512" s="1">
        <v>5564</v>
      </c>
      <c r="AF512" s="1">
        <v>0</v>
      </c>
      <c r="AG512" s="1" t="s">
        <v>3093</v>
      </c>
      <c r="AH512" s="1" t="s">
        <v>3091</v>
      </c>
      <c r="AI512" s="1" t="s">
        <v>3092</v>
      </c>
      <c r="AJ512" s="1" t="s">
        <v>3091</v>
      </c>
      <c r="AK512" s="1" t="s">
        <v>3015</v>
      </c>
      <c r="AL512" s="1" t="s">
        <v>3014</v>
      </c>
      <c r="AM512" s="1" t="s">
        <v>3090</v>
      </c>
      <c r="AN512" s="1" t="s">
        <v>3012</v>
      </c>
      <c r="AQ512" s="1" t="s">
        <v>3970</v>
      </c>
      <c r="AT512" s="1" t="s">
        <v>1022</v>
      </c>
      <c r="AY512" s="1" t="s">
        <v>3088</v>
      </c>
      <c r="AZ512" s="1" t="s">
        <v>3010</v>
      </c>
      <c r="BA512" s="1">
        <v>602004.37382690003</v>
      </c>
      <c r="BB512" s="1">
        <v>5466394.1604068996</v>
      </c>
      <c r="BC512" s="1">
        <v>10</v>
      </c>
      <c r="BN512" s="1" t="s">
        <v>3009</v>
      </c>
      <c r="BO512" s="1" t="s">
        <v>3583</v>
      </c>
      <c r="BP512" s="1" t="s">
        <v>1986</v>
      </c>
      <c r="BQ512" s="1" t="s">
        <v>4101</v>
      </c>
      <c r="BR512" s="1" t="s">
        <v>3228</v>
      </c>
      <c r="BV512" s="1" t="s">
        <v>3002</v>
      </c>
      <c r="BX512" s="1" t="s">
        <v>3845</v>
      </c>
      <c r="BY512" s="1" t="s">
        <v>3000</v>
      </c>
      <c r="CB512" s="1" t="s">
        <v>4108</v>
      </c>
      <c r="CC512" s="1" t="s">
        <v>4117</v>
      </c>
      <c r="CD512" s="1" t="s">
        <v>3258</v>
      </c>
      <c r="CO512" s="1" t="s">
        <v>2996</v>
      </c>
      <c r="CP512" s="1" t="s">
        <v>4139</v>
      </c>
      <c r="CX512" s="1" t="s">
        <v>4128</v>
      </c>
      <c r="CZ512" s="1" t="s">
        <v>3883</v>
      </c>
    </row>
    <row r="513" spans="1:104" x14ac:dyDescent="0.2">
      <c r="A513" s="1">
        <f t="shared" si="36"/>
        <v>1055302.6399999999</v>
      </c>
      <c r="C513" s="1" t="str">
        <f t="shared" si="37"/>
        <v>OC</v>
      </c>
      <c r="D513" s="2" t="str">
        <f t="shared" si="38"/>
        <v>OC</v>
      </c>
      <c r="F513" s="1" t="str">
        <f>IF(_xlfn.SINGLE('~10 Other Crossings'!TypeCL)="WC","",_xlfn.CONCAT(UPPER(_xlfn.SINGLE(Description)),IF(ISBLANK(_xlfn.SINGLE(CrossingIdentifierDescription)),""," ["&amp;_xlfn.SINGLE(CrossingIdentifierDescription)&amp;"]")," (",_xlfn.SINGLE(PXID),")"))</f>
        <v>TELUS O/H COMMUNICATIONS CABLE [O/H COMMUNICATION CABLE] (U5575.0)</v>
      </c>
      <c r="G5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01-13283-M002-XH0332201 - Goalposts Required</v>
      </c>
      <c r="M513" s="1" t="s">
        <v>4138</v>
      </c>
      <c r="N513" s="1">
        <v>1055302.6399999999</v>
      </c>
      <c r="O513" s="1" t="s">
        <v>3028</v>
      </c>
      <c r="P513" s="1" t="s">
        <v>4137</v>
      </c>
      <c r="Q513" s="1" t="s">
        <v>4136</v>
      </c>
      <c r="R513" s="1" t="s">
        <v>3025</v>
      </c>
      <c r="S513" s="1" t="s">
        <v>3024</v>
      </c>
      <c r="T513" s="1" t="s">
        <v>3098</v>
      </c>
      <c r="U513" s="1" t="s">
        <v>3109</v>
      </c>
      <c r="V513" s="1" t="s">
        <v>3108</v>
      </c>
      <c r="W513" s="1" t="s">
        <v>3107</v>
      </c>
      <c r="Y513" s="1">
        <v>43781.989189814813</v>
      </c>
      <c r="Z513" s="1">
        <v>44645</v>
      </c>
      <c r="AA513" s="1">
        <v>401768</v>
      </c>
      <c r="AB513" s="1">
        <v>44648.866053240738</v>
      </c>
      <c r="AC513" s="1" t="s">
        <v>4135</v>
      </c>
      <c r="AD513" s="1" t="s">
        <v>3061</v>
      </c>
      <c r="AE513" s="1">
        <v>5575</v>
      </c>
      <c r="AF513" s="1">
        <v>0</v>
      </c>
      <c r="AG513" s="1" t="s">
        <v>3109</v>
      </c>
      <c r="AH513" s="1" t="s">
        <v>3091</v>
      </c>
      <c r="AI513" s="1" t="s">
        <v>3092</v>
      </c>
      <c r="AJ513" s="1" t="s">
        <v>3091</v>
      </c>
      <c r="AK513" s="1" t="s">
        <v>3015</v>
      </c>
      <c r="AL513" s="1" t="s">
        <v>3014</v>
      </c>
      <c r="AM513" s="1" t="s">
        <v>3104</v>
      </c>
      <c r="AN513" s="1" t="s">
        <v>3012</v>
      </c>
      <c r="AQ513" s="1" t="s">
        <v>3970</v>
      </c>
      <c r="AT513" s="1" t="s">
        <v>1022</v>
      </c>
      <c r="AY513" s="1" t="s">
        <v>3088</v>
      </c>
      <c r="AZ513" s="1" t="s">
        <v>3010</v>
      </c>
      <c r="BA513" s="1">
        <v>602004.37382690003</v>
      </c>
      <c r="BB513" s="1">
        <v>5466394.1604068996</v>
      </c>
      <c r="BC513" s="1">
        <v>10</v>
      </c>
      <c r="BN513" s="1" t="s">
        <v>3009</v>
      </c>
      <c r="BO513" s="1" t="s">
        <v>3583</v>
      </c>
      <c r="BP513" s="1" t="s">
        <v>1986</v>
      </c>
      <c r="BQ513" s="1" t="s">
        <v>4101</v>
      </c>
      <c r="BR513" s="1" t="s">
        <v>3228</v>
      </c>
      <c r="BV513" s="1" t="s">
        <v>3002</v>
      </c>
      <c r="BX513" s="1" t="s">
        <v>3845</v>
      </c>
      <c r="BY513" s="1" t="s">
        <v>3000</v>
      </c>
      <c r="CB513" s="1" t="s">
        <v>4108</v>
      </c>
      <c r="CC513" s="1" t="s">
        <v>4117</v>
      </c>
      <c r="CD513" s="1" t="s">
        <v>3258</v>
      </c>
      <c r="CO513" s="1" t="s">
        <v>2996</v>
      </c>
      <c r="CP513" s="1" t="s">
        <v>4134</v>
      </c>
      <c r="CX513" s="1" t="s">
        <v>4128</v>
      </c>
      <c r="CZ513" s="1" t="s">
        <v>3880</v>
      </c>
    </row>
    <row r="514" spans="1:104" x14ac:dyDescent="0.2">
      <c r="A514" s="1">
        <f t="shared" si="36"/>
        <v>1055302.6399999999</v>
      </c>
      <c r="C514" s="1" t="str">
        <f t="shared" si="37"/>
        <v>OC</v>
      </c>
      <c r="D514" s="2" t="str">
        <f t="shared" si="38"/>
        <v>OC</v>
      </c>
      <c r="F514" s="1" t="str">
        <f>IF(_xlfn.SINGLE('~10 Other Crossings'!TypeCL)="WC","",_xlfn.CONCAT(UPPER(_xlfn.SINGLE(Description)),IF(ISBLANK(_xlfn.SINGLE(CrossingIdentifierDescription)),""," ["&amp;_xlfn.SINGLE(CrossingIdentifierDescription)&amp;"]")," (",_xlfn.SINGLE(PXID),")"))</f>
        <v>SHAW O/H FIBRE OPTIC COMMUNICATIONS CABLE [FOTS _ SHAW] (U5576.0)</v>
      </c>
      <c r="G5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01-13283-M002-XH0332201 - Goalposts Required</v>
      </c>
      <c r="M514" s="1" t="s">
        <v>4133</v>
      </c>
      <c r="N514" s="1">
        <v>1055302.6399999999</v>
      </c>
      <c r="O514" s="1" t="s">
        <v>3028</v>
      </c>
      <c r="P514" s="1" t="s">
        <v>4132</v>
      </c>
      <c r="Q514" s="1" t="s">
        <v>4131</v>
      </c>
      <c r="R514" s="1" t="s">
        <v>3025</v>
      </c>
      <c r="S514" s="1" t="s">
        <v>3024</v>
      </c>
      <c r="T514" s="1" t="s">
        <v>3098</v>
      </c>
      <c r="U514" s="1" t="s">
        <v>3109</v>
      </c>
      <c r="V514" s="1" t="s">
        <v>3973</v>
      </c>
      <c r="W514" s="1" t="s">
        <v>3116</v>
      </c>
      <c r="Y514" s="1">
        <v>43782.608159722222</v>
      </c>
      <c r="Z514" s="1">
        <v>44645</v>
      </c>
      <c r="AA514" s="1">
        <v>401768</v>
      </c>
      <c r="AB514" s="1">
        <v>44648.866053240738</v>
      </c>
      <c r="AC514" s="1" t="s">
        <v>4130</v>
      </c>
      <c r="AD514" s="1" t="s">
        <v>3061</v>
      </c>
      <c r="AE514" s="1">
        <v>5576</v>
      </c>
      <c r="AF514" s="1">
        <v>0</v>
      </c>
      <c r="AG514" s="1" t="s">
        <v>3971</v>
      </c>
      <c r="AH514" s="1" t="s">
        <v>3091</v>
      </c>
      <c r="AI514" s="1" t="s">
        <v>3092</v>
      </c>
      <c r="AJ514" s="1" t="s">
        <v>3091</v>
      </c>
      <c r="AK514" s="1" t="s">
        <v>3015</v>
      </c>
      <c r="AL514" s="1" t="s">
        <v>3014</v>
      </c>
      <c r="AM514" s="1" t="s">
        <v>3104</v>
      </c>
      <c r="AN514" s="1" t="s">
        <v>3012</v>
      </c>
      <c r="AQ514" s="1" t="s">
        <v>3970</v>
      </c>
      <c r="AT514" s="1" t="s">
        <v>1022</v>
      </c>
      <c r="AY514" s="1" t="s">
        <v>3088</v>
      </c>
      <c r="AZ514" s="1" t="s">
        <v>3010</v>
      </c>
      <c r="BA514" s="1">
        <v>602004.37382690003</v>
      </c>
      <c r="BB514" s="1">
        <v>5466394.1604068996</v>
      </c>
      <c r="BC514" s="1">
        <v>10</v>
      </c>
      <c r="BN514" s="1" t="s">
        <v>3009</v>
      </c>
      <c r="BO514" s="1" t="s">
        <v>3583</v>
      </c>
      <c r="BP514" s="1" t="s">
        <v>1986</v>
      </c>
      <c r="BQ514" s="1" t="s">
        <v>4101</v>
      </c>
      <c r="BR514" s="1" t="s">
        <v>3228</v>
      </c>
      <c r="BV514" s="1" t="s">
        <v>3002</v>
      </c>
      <c r="BX514" s="1" t="s">
        <v>3845</v>
      </c>
      <c r="BY514" s="1" t="s">
        <v>3000</v>
      </c>
      <c r="CB514" s="1" t="s">
        <v>4108</v>
      </c>
      <c r="CC514" s="1" t="s">
        <v>4117</v>
      </c>
      <c r="CD514" s="1" t="s">
        <v>3258</v>
      </c>
      <c r="CO514" s="1" t="s">
        <v>2996</v>
      </c>
      <c r="CP514" s="1" t="s">
        <v>4129</v>
      </c>
      <c r="CX514" s="1" t="s">
        <v>4128</v>
      </c>
      <c r="CZ514" s="1" t="s">
        <v>3873</v>
      </c>
    </row>
    <row r="515" spans="1:104" x14ac:dyDescent="0.2">
      <c r="A515" s="1">
        <f t="shared" si="36"/>
        <v>1055303.77</v>
      </c>
      <c r="C515" s="1" t="str">
        <f t="shared" si="37"/>
        <v>UC</v>
      </c>
      <c r="D515" s="2" t="str">
        <f t="shared" si="38"/>
        <v>UC</v>
      </c>
      <c r="F515" s="1" t="str">
        <f>IF(_xlfn.SINGLE('~10 Other Crossings'!TypeCL)="WC","",_xlfn.CONCAT(UPPER(_xlfn.SINGLE(Description)),IF(ISBLANK(_xlfn.SINGLE(CrossingIdentifierDescription)),""," ["&amp;_xlfn.SINGLE(CrossingIdentifierDescription)&amp;"]")," (",_xlfn.SINGLE(PXID),")"))</f>
        <v>TELUS BURIED FIBRE OPTIC CABLE (U5807.0)</v>
      </c>
      <c r="G5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5" s="1" t="s">
        <v>4127</v>
      </c>
      <c r="N515" s="1">
        <v>1055303.77</v>
      </c>
      <c r="O515" s="1" t="s">
        <v>3028</v>
      </c>
      <c r="P515" s="1" t="s">
        <v>4126</v>
      </c>
      <c r="Q515" s="1" t="s">
        <v>4125</v>
      </c>
      <c r="R515" s="1" t="s">
        <v>3024</v>
      </c>
      <c r="S515" s="1" t="s">
        <v>3024</v>
      </c>
      <c r="T515" s="1" t="s">
        <v>3098</v>
      </c>
      <c r="U515" s="1" t="s">
        <v>3992</v>
      </c>
      <c r="V515" s="1" t="s">
        <v>3991</v>
      </c>
      <c r="W515" s="1" t="s">
        <v>3107</v>
      </c>
      <c r="Y515" s="1">
        <v>44545.833935185183</v>
      </c>
      <c r="Z515" s="1">
        <v>44645</v>
      </c>
      <c r="AA515" s="1">
        <v>401768</v>
      </c>
      <c r="AB515" s="1">
        <v>44648.866099537037</v>
      </c>
      <c r="AC515" s="1" t="s">
        <v>4124</v>
      </c>
      <c r="AD515" s="1" t="s">
        <v>3061</v>
      </c>
      <c r="AE515" s="1">
        <v>5807</v>
      </c>
      <c r="AF515" s="1">
        <v>0</v>
      </c>
      <c r="AI515" s="1" t="s">
        <v>3092</v>
      </c>
      <c r="AK515" s="1" t="s">
        <v>3015</v>
      </c>
      <c r="AL515" s="1" t="s">
        <v>3014</v>
      </c>
      <c r="AM515" s="1" t="s">
        <v>3823</v>
      </c>
      <c r="AN515" s="1" t="s">
        <v>3012</v>
      </c>
      <c r="AS515" s="1" t="s">
        <v>3011</v>
      </c>
      <c r="AT515" s="1" t="s">
        <v>3011</v>
      </c>
      <c r="AY515" s="1" t="s">
        <v>3088</v>
      </c>
      <c r="AZ515" s="1" t="s">
        <v>3010</v>
      </c>
      <c r="BA515" s="1">
        <v>602003.5</v>
      </c>
      <c r="BB515" s="1">
        <v>5466394.8700000001</v>
      </c>
      <c r="BC515" s="1">
        <v>10</v>
      </c>
      <c r="BN515" s="1" t="s">
        <v>3009</v>
      </c>
      <c r="BO515" s="1" t="s">
        <v>3583</v>
      </c>
      <c r="BP515" s="1" t="s">
        <v>1986</v>
      </c>
      <c r="BQ515" s="1" t="s">
        <v>4101</v>
      </c>
      <c r="BR515" s="1" t="s">
        <v>3228</v>
      </c>
      <c r="BV515" s="1" t="s">
        <v>3002</v>
      </c>
      <c r="BX515" s="1" t="s">
        <v>3845</v>
      </c>
      <c r="BY515" s="1" t="s">
        <v>3000</v>
      </c>
      <c r="CB515" s="1" t="s">
        <v>4108</v>
      </c>
      <c r="CC515" s="1" t="s">
        <v>4117</v>
      </c>
      <c r="CD515" s="1" t="s">
        <v>3258</v>
      </c>
      <c r="CO515" s="1" t="s">
        <v>2996</v>
      </c>
      <c r="CP515" s="1" t="s">
        <v>4123</v>
      </c>
      <c r="CX515" s="1" t="s">
        <v>4122</v>
      </c>
      <c r="CZ515" s="1" t="s">
        <v>3866</v>
      </c>
    </row>
    <row r="516" spans="1:104" x14ac:dyDescent="0.2">
      <c r="A516" s="1">
        <f t="shared" si="36"/>
        <v>1055305.2</v>
      </c>
      <c r="C516" s="1" t="str">
        <f t="shared" si="37"/>
        <v>RD</v>
      </c>
      <c r="D516" s="2" t="str">
        <f t="shared" si="38"/>
        <v>RD</v>
      </c>
      <c r="F516" s="1" t="str">
        <f>IF(_xlfn.SINGLE('~10 Other Crossings'!TypeCL)="WC","",_xlfn.CONCAT(UPPER(_xlfn.SINGLE(Description)),IF(ISBLANK(_xlfn.SINGLE(CrossingIdentifierDescription)),""," ["&amp;_xlfn.SINGLE(CrossingIdentifierDescription)&amp;"]")," (",_xlfn.SINGLE(PXID),")"))</f>
        <v>LAIDLAW RD (T4958.0)</v>
      </c>
      <c r="G5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6" s="1" t="s">
        <v>4121</v>
      </c>
      <c r="N516" s="1">
        <v>1055305.2</v>
      </c>
      <c r="O516" s="1" t="s">
        <v>3028</v>
      </c>
      <c r="P516" s="1" t="s">
        <v>4120</v>
      </c>
      <c r="Q516" s="1" t="s">
        <v>4119</v>
      </c>
      <c r="R516" s="1" t="s">
        <v>3025</v>
      </c>
      <c r="S516" s="1" t="s">
        <v>3024</v>
      </c>
      <c r="T516" s="1" t="s">
        <v>3098</v>
      </c>
      <c r="U516" s="1" t="s">
        <v>3045</v>
      </c>
      <c r="V516" s="1" t="s">
        <v>3708</v>
      </c>
      <c r="W516" s="1" t="s">
        <v>3127</v>
      </c>
      <c r="Y516" s="1">
        <v>43732.634618055556</v>
      </c>
      <c r="Z516" s="1">
        <v>44645</v>
      </c>
      <c r="AA516" s="1">
        <v>401768</v>
      </c>
      <c r="AB516" s="1">
        <v>44648.866053240738</v>
      </c>
      <c r="AC516" s="1" t="s">
        <v>4118</v>
      </c>
      <c r="AD516" s="1" t="s">
        <v>3046</v>
      </c>
      <c r="AE516" s="1">
        <v>4958</v>
      </c>
      <c r="AF516" s="1">
        <v>0</v>
      </c>
      <c r="AH516" s="1" t="s">
        <v>3091</v>
      </c>
      <c r="AI516" s="1" t="s">
        <v>3092</v>
      </c>
      <c r="AJ516" s="1" t="s">
        <v>3091</v>
      </c>
      <c r="AK516" s="1" t="s">
        <v>3044</v>
      </c>
      <c r="AL516" s="1" t="s">
        <v>3014</v>
      </c>
      <c r="AM516" s="1" t="s">
        <v>737</v>
      </c>
      <c r="AY516" s="1" t="s">
        <v>3088</v>
      </c>
      <c r="AZ516" s="1" t="s">
        <v>3010</v>
      </c>
      <c r="BA516" s="1">
        <v>602002.38388561003</v>
      </c>
      <c r="BB516" s="1">
        <v>5466395.7703522099</v>
      </c>
      <c r="BC516" s="1">
        <v>10</v>
      </c>
      <c r="BN516" s="1" t="s">
        <v>3009</v>
      </c>
      <c r="BO516" s="1" t="s">
        <v>3583</v>
      </c>
      <c r="BP516" s="1" t="s">
        <v>1986</v>
      </c>
      <c r="BQ516" s="1" t="s">
        <v>4101</v>
      </c>
      <c r="BR516" s="1" t="s">
        <v>3228</v>
      </c>
      <c r="BV516" s="1" t="s">
        <v>3002</v>
      </c>
      <c r="BX516" s="1" t="s">
        <v>3845</v>
      </c>
      <c r="BY516" s="1" t="s">
        <v>3088</v>
      </c>
      <c r="CB516" s="1" t="s">
        <v>4108</v>
      </c>
      <c r="CC516" s="1" t="s">
        <v>4117</v>
      </c>
      <c r="CD516" s="1" t="s">
        <v>3258</v>
      </c>
      <c r="CO516" s="1" t="s">
        <v>3122</v>
      </c>
      <c r="CP516" s="1" t="s">
        <v>4116</v>
      </c>
      <c r="CZ516" s="1" t="s">
        <v>3859</v>
      </c>
    </row>
    <row r="517" spans="1:104" x14ac:dyDescent="0.2">
      <c r="A517" s="1">
        <f t="shared" si="36"/>
        <v>1055316.3999999999</v>
      </c>
      <c r="C517" s="1" t="str">
        <f t="shared" si="37"/>
        <v>ST</v>
      </c>
      <c r="D517" s="2" t="str">
        <f t="shared" si="38"/>
        <v>ST</v>
      </c>
      <c r="F517" s="1" t="str">
        <f>IF(_xlfn.SINGLE('~10 Other Crossings'!TypeCL)="WC","",_xlfn.CONCAT(UPPER(_xlfn.SINGLE(Description)),IF(ISBLANK(_xlfn.SINGLE(CrossingIdentifierDescription)),""," ["&amp;_xlfn.SINGLE(CrossingIdentifierDescription)&amp;"]")," (",_xlfn.SINGLE(PXID),")"))</f>
        <v>BURIED MOTI CULVERT 500MM CSP (P7104.0)</v>
      </c>
      <c r="G5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17" s="1" t="s">
        <v>4115</v>
      </c>
      <c r="N517" s="1">
        <v>1055316.3999999999</v>
      </c>
      <c r="O517" s="1" t="s">
        <v>3028</v>
      </c>
      <c r="R517" s="1" t="s">
        <v>3024</v>
      </c>
      <c r="S517" s="1" t="s">
        <v>3024</v>
      </c>
      <c r="T517" s="1" t="s">
        <v>3098</v>
      </c>
      <c r="U517" s="1" t="s">
        <v>3022</v>
      </c>
      <c r="V517" s="1" t="s">
        <v>4114</v>
      </c>
      <c r="W517" s="1" t="s">
        <v>3127</v>
      </c>
      <c r="Y517" s="1">
        <v>44412.759976851848</v>
      </c>
      <c r="Z517" s="1">
        <v>44645</v>
      </c>
      <c r="AA517" s="1">
        <v>401768</v>
      </c>
      <c r="AB517" s="1">
        <v>44655.881249999999</v>
      </c>
      <c r="AC517" s="1" t="s">
        <v>4113</v>
      </c>
      <c r="AD517" s="1" t="s">
        <v>3018</v>
      </c>
      <c r="AE517" s="1">
        <v>7104</v>
      </c>
      <c r="AF517" s="1">
        <v>0</v>
      </c>
      <c r="AI517" s="1" t="s">
        <v>3016</v>
      </c>
      <c r="AK517" s="1" t="s">
        <v>3015</v>
      </c>
      <c r="AL517" s="1" t="s">
        <v>3014</v>
      </c>
      <c r="AM517" s="1" t="s">
        <v>3406</v>
      </c>
      <c r="AR517" s="1">
        <v>500</v>
      </c>
      <c r="AT517" s="1" t="s">
        <v>3011</v>
      </c>
      <c r="AY517" s="1" t="s">
        <v>3000</v>
      </c>
      <c r="AZ517" s="1" t="s">
        <v>3010</v>
      </c>
      <c r="BA517" s="1">
        <v>601993.69999999995</v>
      </c>
      <c r="BB517" s="1">
        <v>5466402.8399999999</v>
      </c>
      <c r="BC517" s="1">
        <v>10</v>
      </c>
      <c r="BN517" s="1" t="s">
        <v>3009</v>
      </c>
      <c r="BO517" s="1" t="s">
        <v>3583</v>
      </c>
      <c r="BP517" s="1" t="s">
        <v>1986</v>
      </c>
      <c r="BQ517" s="1" t="s">
        <v>4028</v>
      </c>
      <c r="BR517" s="1" t="s">
        <v>3228</v>
      </c>
      <c r="BV517" s="1" t="s">
        <v>3002</v>
      </c>
      <c r="BW517" s="1" t="s">
        <v>1505</v>
      </c>
      <c r="BX517" s="1" t="s">
        <v>3001</v>
      </c>
      <c r="BY517" s="1" t="s">
        <v>3000</v>
      </c>
      <c r="CB517" s="1" t="s">
        <v>2999</v>
      </c>
      <c r="CC517" s="1" t="s">
        <v>2998</v>
      </c>
      <c r="CD517" s="1" t="s">
        <v>2997</v>
      </c>
      <c r="CO517" s="1" t="s">
        <v>3122</v>
      </c>
      <c r="CP517" s="1" t="s">
        <v>4112</v>
      </c>
      <c r="CZ517" s="1" t="s">
        <v>3851</v>
      </c>
    </row>
    <row r="518" spans="1:104" x14ac:dyDescent="0.2">
      <c r="A518" s="1">
        <f t="shared" si="36"/>
        <v>1055316.92</v>
      </c>
      <c r="C518" s="1" t="str">
        <f t="shared" si="37"/>
        <v>UE</v>
      </c>
      <c r="D518" s="2" t="str">
        <f t="shared" si="38"/>
        <v>UE</v>
      </c>
      <c r="F518" s="1" t="str">
        <f>IF(_xlfn.SINGLE('~10 Other Crossings'!TypeCL)="WC","",_xlfn.CONCAT(UPPER(_xlfn.SINGLE(Description)),IF(ISBLANK(_xlfn.SINGLE(CrossingIdentifierDescription)),""," ["&amp;_xlfn.SINGLE(CrossingIdentifierDescription)&amp;"]")," (",_xlfn.SINGLE(PXID),")"))</f>
        <v>MOTI BURIED POWER CABLE (U7350.0)</v>
      </c>
      <c r="G5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01-13283-M002-XH0332201</v>
      </c>
      <c r="M518" s="1" t="s">
        <v>4111</v>
      </c>
      <c r="N518" s="1">
        <v>1055316.92</v>
      </c>
      <c r="O518" s="1" t="s">
        <v>3028</v>
      </c>
      <c r="R518" s="1" t="s">
        <v>3024</v>
      </c>
      <c r="S518" s="1" t="s">
        <v>3024</v>
      </c>
      <c r="T518" s="1" t="s">
        <v>3098</v>
      </c>
      <c r="U518" s="1" t="s">
        <v>3064</v>
      </c>
      <c r="V518" s="1" t="s">
        <v>4063</v>
      </c>
      <c r="W518" s="1" t="s">
        <v>3127</v>
      </c>
      <c r="Y518" s="1">
        <v>44337.839490740742</v>
      </c>
      <c r="Z518" s="1">
        <v>44645</v>
      </c>
      <c r="AA518" s="1">
        <v>401768</v>
      </c>
      <c r="AB518" s="1">
        <v>44648.866087962961</v>
      </c>
      <c r="AC518" s="1" t="s">
        <v>4110</v>
      </c>
      <c r="AD518" s="1" t="s">
        <v>3061</v>
      </c>
      <c r="AE518" s="1">
        <v>7350</v>
      </c>
      <c r="AF518" s="1">
        <v>0</v>
      </c>
      <c r="AI518" s="1" t="s">
        <v>3016</v>
      </c>
      <c r="AK518" s="1" t="s">
        <v>3015</v>
      </c>
      <c r="AL518" s="1" t="s">
        <v>3014</v>
      </c>
      <c r="AM518" s="1" t="s">
        <v>3059</v>
      </c>
      <c r="AN518" s="1" t="s">
        <v>4109</v>
      </c>
      <c r="AT518" s="1" t="s">
        <v>3011</v>
      </c>
      <c r="AY518" s="1" t="s">
        <v>3088</v>
      </c>
      <c r="AZ518" s="1" t="s">
        <v>3010</v>
      </c>
      <c r="BA518" s="1">
        <v>601993.56999999995</v>
      </c>
      <c r="BB518" s="1">
        <v>5466403.0099999998</v>
      </c>
      <c r="BC518" s="1">
        <v>10</v>
      </c>
      <c r="BN518" s="1" t="s">
        <v>3009</v>
      </c>
      <c r="BO518" s="1" t="s">
        <v>3583</v>
      </c>
      <c r="BP518" s="1" t="s">
        <v>1986</v>
      </c>
      <c r="BQ518" s="1" t="s">
        <v>4101</v>
      </c>
      <c r="BR518" s="1" t="s">
        <v>3228</v>
      </c>
      <c r="BU518" s="1">
        <v>1</v>
      </c>
      <c r="BV518" s="1" t="s">
        <v>3002</v>
      </c>
      <c r="CB518" s="1" t="s">
        <v>4108</v>
      </c>
      <c r="CD518" s="1" t="s">
        <v>3258</v>
      </c>
      <c r="CO518" s="1" t="s">
        <v>3122</v>
      </c>
      <c r="CP518" s="1" t="s">
        <v>4107</v>
      </c>
      <c r="CZ518" s="1" t="s">
        <v>3838</v>
      </c>
    </row>
    <row r="519" spans="1:104" x14ac:dyDescent="0.2">
      <c r="A519" s="1">
        <f t="shared" si="36"/>
        <v>1055357.7</v>
      </c>
      <c r="C519" s="1" t="str">
        <f t="shared" si="37"/>
        <v>UE</v>
      </c>
      <c r="D519" s="2" t="str">
        <f t="shared" si="38"/>
        <v>UE</v>
      </c>
      <c r="F519" s="1" t="str">
        <f>IF(_xlfn.SINGLE('~10 Other Crossings'!TypeCL)="WC","",_xlfn.CONCAT(UPPER(_xlfn.SINGLE(Description)),IF(ISBLANK(_xlfn.SINGLE(CrossingIdentifierDescription)),""," ["&amp;_xlfn.SINGLE(CrossingIdentifierDescription)&amp;"]")," (",_xlfn.SINGLE(PXID),")"))</f>
        <v>MOTI BURIED POWER CABLE (U7351.0)</v>
      </c>
      <c r="G5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19" s="1" t="s">
        <v>4106</v>
      </c>
      <c r="N519" s="1">
        <v>1055357.7</v>
      </c>
      <c r="O519" s="1" t="s">
        <v>3028</v>
      </c>
      <c r="R519" s="1" t="s">
        <v>3024</v>
      </c>
      <c r="S519" s="1" t="s">
        <v>3024</v>
      </c>
      <c r="T519" s="1" t="s">
        <v>3098</v>
      </c>
      <c r="U519" s="1" t="s">
        <v>3064</v>
      </c>
      <c r="V519" s="1" t="s">
        <v>4063</v>
      </c>
      <c r="W519" s="1" t="s">
        <v>3127</v>
      </c>
      <c r="Y519" s="1">
        <v>44337.839490740742</v>
      </c>
      <c r="Z519" s="1">
        <v>44645</v>
      </c>
      <c r="AA519" s="1">
        <v>401768</v>
      </c>
      <c r="AB519" s="1">
        <v>44648.866087962961</v>
      </c>
      <c r="AC519" s="1" t="s">
        <v>4105</v>
      </c>
      <c r="AD519" s="1" t="s">
        <v>3061</v>
      </c>
      <c r="AE519" s="1">
        <v>7351</v>
      </c>
      <c r="AF519" s="1">
        <v>0</v>
      </c>
      <c r="AI519" s="1" t="s">
        <v>3016</v>
      </c>
      <c r="AK519" s="1" t="s">
        <v>3015</v>
      </c>
      <c r="AL519" s="1" t="s">
        <v>3014</v>
      </c>
      <c r="AM519" s="1" t="s">
        <v>3059</v>
      </c>
      <c r="AN519" s="1" t="s">
        <v>3185</v>
      </c>
      <c r="AT519" s="1" t="s">
        <v>3011</v>
      </c>
      <c r="AY519" s="1" t="s">
        <v>3000</v>
      </c>
      <c r="AZ519" s="1" t="s">
        <v>3010</v>
      </c>
      <c r="BA519" s="1">
        <v>601967.89</v>
      </c>
      <c r="BB519" s="1">
        <v>5466374.0599999996</v>
      </c>
      <c r="BC519" s="1">
        <v>10</v>
      </c>
      <c r="BN519" s="1" t="s">
        <v>3009</v>
      </c>
      <c r="BO519" s="1" t="s">
        <v>3583</v>
      </c>
      <c r="BP519" s="1" t="s">
        <v>1986</v>
      </c>
      <c r="BQ519" s="1" t="s">
        <v>4101</v>
      </c>
      <c r="BR519" s="1" t="s">
        <v>3228</v>
      </c>
      <c r="BU519" s="1">
        <v>0.5</v>
      </c>
      <c r="BV519" s="1" t="s">
        <v>3002</v>
      </c>
      <c r="BW519" s="1" t="s">
        <v>1973</v>
      </c>
      <c r="BX519" s="1" t="s">
        <v>3058</v>
      </c>
      <c r="BY519" s="1" t="s">
        <v>3000</v>
      </c>
      <c r="CB519" s="1" t="s">
        <v>3057</v>
      </c>
      <c r="CC519" s="1" t="s">
        <v>3056</v>
      </c>
      <c r="CD519" s="1" t="s">
        <v>3055</v>
      </c>
      <c r="CO519" s="1" t="s">
        <v>3122</v>
      </c>
      <c r="CP519" s="1" t="s">
        <v>4104</v>
      </c>
      <c r="CZ519" s="1" t="s">
        <v>3829</v>
      </c>
    </row>
    <row r="520" spans="1:104" x14ac:dyDescent="0.2">
      <c r="A520" s="1">
        <f t="shared" si="36"/>
        <v>1055362.08</v>
      </c>
      <c r="C520" s="1" t="str">
        <f t="shared" si="37"/>
        <v>OE</v>
      </c>
      <c r="D520" s="2" t="str">
        <f t="shared" si="38"/>
        <v>OE</v>
      </c>
      <c r="F520" s="1" t="str">
        <f>IF(_xlfn.SINGLE('~10 Other Crossings'!TypeCL)="WC","",_xlfn.CONCAT(UPPER(_xlfn.SINGLE(Description)),IF(ISBLANK(_xlfn.SINGLE(CrossingIdentifierDescription)),""," ["&amp;_xlfn.SINGLE(CrossingIdentifierDescription)&amp;"]")," (",_xlfn.SINGLE(PXID),")"))</f>
        <v>BC HYDRO O/H DISTRIBUTION [DISTRIBUTION] (U5579.0)</v>
      </c>
      <c r="G5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20" s="1" t="s">
        <v>4103</v>
      </c>
      <c r="N520" s="1">
        <v>1055362.08</v>
      </c>
      <c r="O520" s="1" t="s">
        <v>3028</v>
      </c>
      <c r="P520" s="1" t="s">
        <v>4089</v>
      </c>
      <c r="Q520" s="1" t="s">
        <v>4088</v>
      </c>
      <c r="R520" s="1" t="s">
        <v>3025</v>
      </c>
      <c r="S520" s="1" t="s">
        <v>3024</v>
      </c>
      <c r="T520" s="1" t="s">
        <v>3098</v>
      </c>
      <c r="U520" s="1" t="s">
        <v>3097</v>
      </c>
      <c r="V520" s="1" t="s">
        <v>3096</v>
      </c>
      <c r="W520" s="1" t="s">
        <v>3095</v>
      </c>
      <c r="Y520" s="1">
        <v>43782.625706018516</v>
      </c>
      <c r="Z520" s="1">
        <v>44645</v>
      </c>
      <c r="AA520" s="1">
        <v>401768</v>
      </c>
      <c r="AB520" s="1">
        <v>44648.866053240738</v>
      </c>
      <c r="AC520" s="1" t="s">
        <v>4102</v>
      </c>
      <c r="AD520" s="1" t="s">
        <v>3061</v>
      </c>
      <c r="AE520" s="1">
        <v>5579</v>
      </c>
      <c r="AF520" s="1">
        <v>0</v>
      </c>
      <c r="AG520" s="1" t="s">
        <v>3093</v>
      </c>
      <c r="AH520" s="1" t="s">
        <v>3091</v>
      </c>
      <c r="AI520" s="1" t="s">
        <v>3016</v>
      </c>
      <c r="AJ520" s="1" t="s">
        <v>3091</v>
      </c>
      <c r="AK520" s="1" t="s">
        <v>3015</v>
      </c>
      <c r="AL520" s="1" t="s">
        <v>3014</v>
      </c>
      <c r="AM520" s="1" t="s">
        <v>3090</v>
      </c>
      <c r="AQ520" s="1" t="s">
        <v>3970</v>
      </c>
      <c r="AS520" s="1" t="s">
        <v>3011</v>
      </c>
      <c r="AT520" s="1" t="s">
        <v>1022</v>
      </c>
      <c r="AY520" s="1" t="s">
        <v>3000</v>
      </c>
      <c r="AZ520" s="1" t="s">
        <v>3010</v>
      </c>
      <c r="BA520" s="1">
        <v>601965.00734060002</v>
      </c>
      <c r="BB520" s="1">
        <v>5466370.3612764897</v>
      </c>
      <c r="BC520" s="1">
        <v>10</v>
      </c>
      <c r="BN520" s="1" t="s">
        <v>3009</v>
      </c>
      <c r="BO520" s="1" t="s">
        <v>3583</v>
      </c>
      <c r="BP520" s="1" t="s">
        <v>1986</v>
      </c>
      <c r="BQ520" s="1" t="s">
        <v>4101</v>
      </c>
      <c r="BR520" s="1" t="s">
        <v>3228</v>
      </c>
      <c r="BV520" s="1" t="s">
        <v>3002</v>
      </c>
      <c r="BW520" s="1" t="s">
        <v>1022</v>
      </c>
      <c r="BX520" s="1" t="s">
        <v>3199</v>
      </c>
      <c r="BY520" s="1" t="s">
        <v>3000</v>
      </c>
      <c r="CB520" s="1" t="s">
        <v>3198</v>
      </c>
      <c r="CC520" s="1" t="s">
        <v>3197</v>
      </c>
      <c r="CD520" s="1" t="s">
        <v>3040</v>
      </c>
      <c r="CO520" s="1" t="s">
        <v>2996</v>
      </c>
      <c r="CP520" s="1" t="s">
        <v>4100</v>
      </c>
      <c r="CX520" s="1" t="s">
        <v>4099</v>
      </c>
      <c r="CZ520" s="1" t="s">
        <v>3818</v>
      </c>
    </row>
    <row r="521" spans="1:104" x14ac:dyDescent="0.2">
      <c r="A521" s="1">
        <f t="shared" si="36"/>
        <v>1055370.17</v>
      </c>
      <c r="C521" s="1" t="str">
        <f t="shared" si="37"/>
        <v>ST</v>
      </c>
      <c r="D521" s="2" t="str">
        <f t="shared" si="38"/>
        <v>ST</v>
      </c>
      <c r="F521" s="1" t="str">
        <f>IF(_xlfn.SINGLE('~10 Other Crossings'!TypeCL)="WC","",_xlfn.CONCAT(UPPER(_xlfn.SINGLE(Description)),IF(ISBLANK(_xlfn.SINGLE(CrossingIdentifierDescription)),""," ["&amp;_xlfn.SINGLE(CrossingIdentifierDescription)&amp;"]")," (",_xlfn.SINGLE(PXID),")"))</f>
        <v>300MM CSP BURIED MOTI CULVERT (P7105.0)</v>
      </c>
      <c r="G5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21" s="1" t="s">
        <v>4098</v>
      </c>
      <c r="N521" s="1">
        <v>1055370.17</v>
      </c>
      <c r="O521" s="1" t="s">
        <v>3028</v>
      </c>
      <c r="P521" s="1" t="s">
        <v>4049</v>
      </c>
      <c r="Q521" s="1" t="s">
        <v>4048</v>
      </c>
      <c r="R521" s="1" t="s">
        <v>3024</v>
      </c>
      <c r="S521" s="1" t="s">
        <v>3024</v>
      </c>
      <c r="T521" s="1" t="s">
        <v>3098</v>
      </c>
      <c r="U521" s="1" t="s">
        <v>3022</v>
      </c>
      <c r="V521" s="1" t="s">
        <v>4097</v>
      </c>
      <c r="W521" s="1" t="s">
        <v>3127</v>
      </c>
      <c r="Y521" s="1">
        <v>44412.759976851848</v>
      </c>
      <c r="Z521" s="1">
        <v>44645</v>
      </c>
      <c r="AA521" s="1">
        <v>401768</v>
      </c>
      <c r="AB521" s="1">
        <v>44655.881249999999</v>
      </c>
      <c r="AC521" s="1" t="s">
        <v>4096</v>
      </c>
      <c r="AD521" s="1" t="s">
        <v>3018</v>
      </c>
      <c r="AE521" s="1">
        <v>7105</v>
      </c>
      <c r="AF521" s="1">
        <v>0</v>
      </c>
      <c r="AI521" s="1" t="s">
        <v>3016</v>
      </c>
      <c r="AK521" s="1" t="s">
        <v>3015</v>
      </c>
      <c r="AL521" s="1" t="s">
        <v>3014</v>
      </c>
      <c r="AM521" s="1" t="s">
        <v>3406</v>
      </c>
      <c r="AR521" s="1">
        <v>500</v>
      </c>
      <c r="AT521" s="1" t="s">
        <v>3011</v>
      </c>
      <c r="AY521" s="1" t="s">
        <v>3000</v>
      </c>
      <c r="AZ521" s="1" t="s">
        <v>3010</v>
      </c>
      <c r="BA521" s="1">
        <v>601959.98</v>
      </c>
      <c r="BB521" s="1">
        <v>5466364.0199999996</v>
      </c>
      <c r="BC521" s="1">
        <v>10</v>
      </c>
      <c r="BN521" s="1" t="s">
        <v>3009</v>
      </c>
      <c r="BO521" s="1" t="s">
        <v>3583</v>
      </c>
      <c r="BP521" s="1" t="s">
        <v>1986</v>
      </c>
      <c r="BQ521" s="1" t="s">
        <v>4028</v>
      </c>
      <c r="BR521" s="1" t="s">
        <v>1621</v>
      </c>
      <c r="BV521" s="1" t="s">
        <v>3002</v>
      </c>
      <c r="BW521" s="1" t="s">
        <v>1505</v>
      </c>
      <c r="BX521" s="1" t="s">
        <v>3001</v>
      </c>
      <c r="BY521" s="1" t="s">
        <v>3000</v>
      </c>
      <c r="CB521" s="1" t="s">
        <v>2999</v>
      </c>
      <c r="CC521" s="1" t="s">
        <v>2998</v>
      </c>
      <c r="CD521" s="1" t="s">
        <v>2997</v>
      </c>
      <c r="CO521" s="1" t="s">
        <v>3122</v>
      </c>
      <c r="CP521" s="1" t="s">
        <v>4095</v>
      </c>
      <c r="CZ521" s="1" t="s">
        <v>3810</v>
      </c>
    </row>
    <row r="522" spans="1:104" x14ac:dyDescent="0.2">
      <c r="A522" s="1">
        <f t="shared" si="36"/>
        <v>1055387.3400000001</v>
      </c>
      <c r="C522" s="1" t="str">
        <f t="shared" si="37"/>
        <v>UE</v>
      </c>
      <c r="D522" s="2" t="str">
        <f t="shared" si="38"/>
        <v>UE</v>
      </c>
      <c r="F522" s="1" t="str">
        <f>IF(_xlfn.SINGLE('~10 Other Crossings'!TypeCL)="WC","",_xlfn.CONCAT(UPPER(_xlfn.SINGLE(Description)),IF(ISBLANK(_xlfn.SINGLE(CrossingIdentifierDescription)),""," ["&amp;_xlfn.SINGLE(CrossingIdentifierDescription)&amp;"]")," (",_xlfn.SINGLE(PXID),")"))</f>
        <v>MOTI BURIED POWER CABLE (U7352.0)</v>
      </c>
      <c r="G5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2" s="1" t="s">
        <v>4093</v>
      </c>
      <c r="N522" s="1">
        <v>1055387.3400000001</v>
      </c>
      <c r="O522" s="1" t="s">
        <v>3028</v>
      </c>
      <c r="R522" s="1" t="s">
        <v>3024</v>
      </c>
      <c r="S522" s="1" t="s">
        <v>3024</v>
      </c>
      <c r="T522" s="1" t="s">
        <v>3098</v>
      </c>
      <c r="U522" s="1" t="s">
        <v>3064</v>
      </c>
      <c r="V522" s="1" t="s">
        <v>4063</v>
      </c>
      <c r="W522" s="1" t="s">
        <v>3127</v>
      </c>
      <c r="Y522" s="1">
        <v>44337.839490740742</v>
      </c>
      <c r="Z522" s="1">
        <v>44645</v>
      </c>
      <c r="AA522" s="1">
        <v>401768</v>
      </c>
      <c r="AB522" s="1">
        <v>44648.866087962961</v>
      </c>
      <c r="AC522" s="1" t="s">
        <v>4092</v>
      </c>
      <c r="AD522" s="1" t="s">
        <v>3061</v>
      </c>
      <c r="AE522" s="1">
        <v>7352</v>
      </c>
      <c r="AF522" s="1">
        <v>0</v>
      </c>
      <c r="AI522" s="1" t="s">
        <v>3016</v>
      </c>
      <c r="AK522" s="1" t="s">
        <v>3015</v>
      </c>
      <c r="AL522" s="1" t="s">
        <v>3014</v>
      </c>
      <c r="AM522" s="1" t="s">
        <v>3059</v>
      </c>
      <c r="AT522" s="1" t="s">
        <v>3011</v>
      </c>
      <c r="AY522" s="1" t="s">
        <v>3000</v>
      </c>
      <c r="AZ522" s="1" t="s">
        <v>3010</v>
      </c>
      <c r="BA522" s="1">
        <v>601949.56999999995</v>
      </c>
      <c r="BB522" s="1">
        <v>5466350.7699999996</v>
      </c>
      <c r="BC522" s="1">
        <v>10</v>
      </c>
      <c r="BN522" s="1" t="s">
        <v>3009</v>
      </c>
      <c r="BO522" s="1" t="s">
        <v>3583</v>
      </c>
      <c r="BP522" s="1" t="s">
        <v>1986</v>
      </c>
      <c r="BQ522" s="1" t="s">
        <v>4028</v>
      </c>
      <c r="BR522" s="1" t="s">
        <v>1621</v>
      </c>
      <c r="BV522" s="1" t="s">
        <v>3002</v>
      </c>
      <c r="BW522" s="1" t="s">
        <v>1973</v>
      </c>
      <c r="BX522" s="1" t="s">
        <v>3058</v>
      </c>
      <c r="BY522" s="1" t="s">
        <v>3000</v>
      </c>
      <c r="CB522" s="1" t="s">
        <v>3057</v>
      </c>
      <c r="CC522" s="1" t="s">
        <v>3056</v>
      </c>
      <c r="CD522" s="1" t="s">
        <v>3055</v>
      </c>
      <c r="CO522" s="1" t="s">
        <v>3122</v>
      </c>
      <c r="CP522" s="1" t="s">
        <v>4091</v>
      </c>
      <c r="CZ522" s="1" t="s">
        <v>3789</v>
      </c>
    </row>
    <row r="523" spans="1:104" x14ac:dyDescent="0.2">
      <c r="A523" s="1">
        <f t="shared" si="36"/>
        <v>1055429.74</v>
      </c>
      <c r="C523" s="1" t="str">
        <f t="shared" si="37"/>
        <v>OE</v>
      </c>
      <c r="D523" s="2" t="str">
        <f t="shared" si="38"/>
        <v>OE</v>
      </c>
      <c r="F523" s="1" t="str">
        <f>IF(_xlfn.SINGLE('~10 Other Crossings'!TypeCL)="WC","",_xlfn.CONCAT(UPPER(_xlfn.SINGLE(Description)),IF(ISBLANK(_xlfn.SINGLE(CrossingIdentifierDescription)),""," ["&amp;_xlfn.SINGLE(CrossingIdentifierDescription)&amp;"]")," (",_xlfn.SINGLE(PXID),")"))</f>
        <v>BC HYDRO O/H DISTRIBUTION (U5580.0)</v>
      </c>
      <c r="G5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23" s="1" t="s">
        <v>4090</v>
      </c>
      <c r="N523" s="1">
        <v>1055429.74</v>
      </c>
      <c r="O523" s="1" t="s">
        <v>3028</v>
      </c>
      <c r="P523" s="1" t="s">
        <v>4089</v>
      </c>
      <c r="Q523" s="1" t="s">
        <v>4088</v>
      </c>
      <c r="R523" s="1" t="s">
        <v>3025</v>
      </c>
      <c r="S523" s="1" t="s">
        <v>3024</v>
      </c>
      <c r="T523" s="1" t="s">
        <v>3098</v>
      </c>
      <c r="U523" s="1" t="s">
        <v>3097</v>
      </c>
      <c r="V523" s="1" t="s">
        <v>3096</v>
      </c>
      <c r="W523" s="1" t="s">
        <v>3095</v>
      </c>
      <c r="Y523" s="1">
        <v>43782.626701388886</v>
      </c>
      <c r="Z523" s="1">
        <v>44645</v>
      </c>
      <c r="AA523" s="1">
        <v>401768</v>
      </c>
      <c r="AB523" s="1">
        <v>44648.866053240738</v>
      </c>
      <c r="AC523" s="1" t="s">
        <v>4087</v>
      </c>
      <c r="AD523" s="1" t="s">
        <v>3061</v>
      </c>
      <c r="AE523" s="1">
        <v>5580</v>
      </c>
      <c r="AF523" s="1">
        <v>0</v>
      </c>
      <c r="AH523" s="1" t="s">
        <v>3091</v>
      </c>
      <c r="AI523" s="1" t="s">
        <v>3016</v>
      </c>
      <c r="AJ523" s="1" t="s">
        <v>3091</v>
      </c>
      <c r="AK523" s="1" t="s">
        <v>3015</v>
      </c>
      <c r="AL523" s="1" t="s">
        <v>3014</v>
      </c>
      <c r="AM523" s="1" t="s">
        <v>3090</v>
      </c>
      <c r="AQ523" s="1" t="s">
        <v>3970</v>
      </c>
      <c r="AS523" s="1" t="s">
        <v>3011</v>
      </c>
      <c r="AT523" s="1" t="s">
        <v>1022</v>
      </c>
      <c r="AY523" s="1" t="s">
        <v>3000</v>
      </c>
      <c r="AZ523" s="1" t="s">
        <v>3010</v>
      </c>
      <c r="BA523" s="1">
        <v>601922.72817625001</v>
      </c>
      <c r="BB523" s="1">
        <v>5466317.5494731003</v>
      </c>
      <c r="BC523" s="1">
        <v>10</v>
      </c>
      <c r="BN523" s="1" t="s">
        <v>3009</v>
      </c>
      <c r="BO523" s="1" t="s">
        <v>3583</v>
      </c>
      <c r="BP523" s="1" t="s">
        <v>1986</v>
      </c>
      <c r="BQ523" s="1" t="s">
        <v>4028</v>
      </c>
      <c r="BR523" s="1" t="s">
        <v>1621</v>
      </c>
      <c r="BV523" s="1" t="s">
        <v>3002</v>
      </c>
      <c r="BW523" s="1" t="s">
        <v>1022</v>
      </c>
      <c r="BX523" s="1" t="s">
        <v>3199</v>
      </c>
      <c r="BY523" s="1" t="s">
        <v>3000</v>
      </c>
      <c r="CB523" s="1" t="s">
        <v>3198</v>
      </c>
      <c r="CC523" s="1" t="s">
        <v>3197</v>
      </c>
      <c r="CD523" s="1" t="s">
        <v>3040</v>
      </c>
      <c r="CO523" s="1" t="s">
        <v>2996</v>
      </c>
      <c r="CP523" s="1" t="s">
        <v>4086</v>
      </c>
      <c r="CX523" s="1" t="s">
        <v>4081</v>
      </c>
      <c r="CZ523" s="1" t="s">
        <v>3779</v>
      </c>
    </row>
    <row r="524" spans="1:104" x14ac:dyDescent="0.2">
      <c r="A524" s="1">
        <f t="shared" si="36"/>
        <v>1055429.74</v>
      </c>
      <c r="C524" s="1" t="str">
        <f t="shared" si="37"/>
        <v>OC</v>
      </c>
      <c r="D524" s="2" t="str">
        <f t="shared" si="38"/>
        <v>OC</v>
      </c>
      <c r="F524" s="1" t="str">
        <f>IF(_xlfn.SINGLE('~10 Other Crossings'!TypeCL)="WC","",_xlfn.CONCAT(UPPER(_xlfn.SINGLE(Description)),IF(ISBLANK(_xlfn.SINGLE(CrossingIdentifierDescription)),""," ["&amp;_xlfn.SINGLE(CrossingIdentifierDescription)&amp;"]")," (",_xlfn.SINGLE(PXID),")"))</f>
        <v>TELUS O/H COMMUNICATIONS CABLE (U5581.0)</v>
      </c>
      <c r="G5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24" s="1" t="s">
        <v>4085</v>
      </c>
      <c r="N524" s="1">
        <v>1055429.74</v>
      </c>
      <c r="O524" s="1" t="s">
        <v>3028</v>
      </c>
      <c r="P524" s="1" t="s">
        <v>4084</v>
      </c>
      <c r="Q524" s="1" t="s">
        <v>3733</v>
      </c>
      <c r="R524" s="1" t="s">
        <v>3025</v>
      </c>
      <c r="S524" s="1" t="s">
        <v>3024</v>
      </c>
      <c r="T524" s="1" t="s">
        <v>3098</v>
      </c>
      <c r="U524" s="1" t="s">
        <v>3109</v>
      </c>
      <c r="V524" s="1" t="s">
        <v>3108</v>
      </c>
      <c r="W524" s="1" t="s">
        <v>3107</v>
      </c>
      <c r="Y524" s="1">
        <v>43782.626828703702</v>
      </c>
      <c r="Z524" s="1">
        <v>44645</v>
      </c>
      <c r="AA524" s="1">
        <v>401768</v>
      </c>
      <c r="AB524" s="1">
        <v>44648.866053240738</v>
      </c>
      <c r="AC524" s="1" t="s">
        <v>4083</v>
      </c>
      <c r="AD524" s="1" t="s">
        <v>3061</v>
      </c>
      <c r="AE524" s="1">
        <v>5581</v>
      </c>
      <c r="AF524" s="1">
        <v>0</v>
      </c>
      <c r="AH524" s="1" t="s">
        <v>3091</v>
      </c>
      <c r="AI524" s="1" t="s">
        <v>3016</v>
      </c>
      <c r="AJ524" s="1" t="s">
        <v>3091</v>
      </c>
      <c r="AK524" s="1" t="s">
        <v>3015</v>
      </c>
      <c r="AL524" s="1" t="s">
        <v>3014</v>
      </c>
      <c r="AM524" s="1" t="s">
        <v>3104</v>
      </c>
      <c r="AQ524" s="1" t="s">
        <v>3970</v>
      </c>
      <c r="AS524" s="1" t="s">
        <v>3011</v>
      </c>
      <c r="AT524" s="1" t="s">
        <v>1022</v>
      </c>
      <c r="AY524" s="1" t="s">
        <v>3000</v>
      </c>
      <c r="AZ524" s="1" t="s">
        <v>3010</v>
      </c>
      <c r="BA524" s="1">
        <v>601922.72817625001</v>
      </c>
      <c r="BB524" s="1">
        <v>5466317.5494731003</v>
      </c>
      <c r="BC524" s="1">
        <v>10</v>
      </c>
      <c r="BN524" s="1" t="s">
        <v>3009</v>
      </c>
      <c r="BO524" s="1" t="s">
        <v>3583</v>
      </c>
      <c r="BP524" s="1" t="s">
        <v>1986</v>
      </c>
      <c r="BQ524" s="1" t="s">
        <v>4028</v>
      </c>
      <c r="BR524" s="1" t="s">
        <v>1621</v>
      </c>
      <c r="BV524" s="1" t="s">
        <v>3002</v>
      </c>
      <c r="BW524" s="1" t="s">
        <v>1022</v>
      </c>
      <c r="BX524" s="1" t="s">
        <v>3199</v>
      </c>
      <c r="BY524" s="1" t="s">
        <v>3000</v>
      </c>
      <c r="CB524" s="1" t="s">
        <v>3198</v>
      </c>
      <c r="CC524" s="1" t="s">
        <v>3197</v>
      </c>
      <c r="CD524" s="1" t="s">
        <v>3040</v>
      </c>
      <c r="CO524" s="1" t="s">
        <v>2996</v>
      </c>
      <c r="CP524" s="1" t="s">
        <v>4082</v>
      </c>
      <c r="CX524" s="1" t="s">
        <v>4081</v>
      </c>
      <c r="CZ524" s="1" t="s">
        <v>4080</v>
      </c>
    </row>
    <row r="525" spans="1:104" x14ac:dyDescent="0.2">
      <c r="A525" s="1">
        <f t="shared" si="36"/>
        <v>1055431.18</v>
      </c>
      <c r="C525" s="1" t="str">
        <f t="shared" si="37"/>
        <v>ST</v>
      </c>
      <c r="D525" s="2" t="str">
        <f t="shared" si="38"/>
        <v>ST</v>
      </c>
      <c r="F525" s="1" t="str">
        <f>IF(_xlfn.SINGLE('~10 Other Crossings'!TypeCL)="WC","",_xlfn.CONCAT(UPPER(_xlfn.SINGLE(Description)),IF(ISBLANK(_xlfn.SINGLE(CrossingIdentifierDescription)),""," ["&amp;_xlfn.SINGLE(CrossingIdentifierDescription)&amp;"]")," (",_xlfn.SINGLE(PXID),")"))</f>
        <v>100MM CSP BURIED MOTI CULVERT (P7106.0)</v>
      </c>
      <c r="G5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25" s="1" t="s">
        <v>4079</v>
      </c>
      <c r="N525" s="1">
        <v>1055431.18</v>
      </c>
      <c r="O525" s="1" t="s">
        <v>3028</v>
      </c>
      <c r="R525" s="1" t="s">
        <v>3024</v>
      </c>
      <c r="S525" s="1" t="s">
        <v>3024</v>
      </c>
      <c r="T525" s="1" t="s">
        <v>3098</v>
      </c>
      <c r="U525" s="1" t="s">
        <v>3022</v>
      </c>
      <c r="V525" s="1" t="s">
        <v>4078</v>
      </c>
      <c r="W525" s="1" t="s">
        <v>3127</v>
      </c>
      <c r="Y525" s="1">
        <v>44412.759976851848</v>
      </c>
      <c r="Z525" s="1">
        <v>44645</v>
      </c>
      <c r="AA525" s="1">
        <v>401768</v>
      </c>
      <c r="AB525" s="1">
        <v>44655.881249999999</v>
      </c>
      <c r="AC525" s="1" t="s">
        <v>4077</v>
      </c>
      <c r="AD525" s="1" t="s">
        <v>3018</v>
      </c>
      <c r="AE525" s="1">
        <v>7106</v>
      </c>
      <c r="AF525" s="1">
        <v>0</v>
      </c>
      <c r="AI525" s="1" t="s">
        <v>3016</v>
      </c>
      <c r="AK525" s="1" t="s">
        <v>3015</v>
      </c>
      <c r="AL525" s="1" t="s">
        <v>3014</v>
      </c>
      <c r="AM525" s="1" t="s">
        <v>3406</v>
      </c>
      <c r="AT525" s="1" t="s">
        <v>3011</v>
      </c>
      <c r="AY525" s="1" t="s">
        <v>3000</v>
      </c>
      <c r="AZ525" s="1" t="s">
        <v>3010</v>
      </c>
      <c r="BA525" s="1">
        <v>601922.09</v>
      </c>
      <c r="BB525" s="1">
        <v>5466316.1900000004</v>
      </c>
      <c r="BC525" s="1">
        <v>10</v>
      </c>
      <c r="BN525" s="1" t="s">
        <v>3009</v>
      </c>
      <c r="BO525" s="1" t="s">
        <v>3583</v>
      </c>
      <c r="BP525" s="1" t="s">
        <v>1986</v>
      </c>
      <c r="BQ525" s="1" t="s">
        <v>4028</v>
      </c>
      <c r="BR525" s="1" t="s">
        <v>1621</v>
      </c>
      <c r="BV525" s="1" t="s">
        <v>3002</v>
      </c>
      <c r="BW525" s="1" t="s">
        <v>1505</v>
      </c>
      <c r="BX525" s="1" t="s">
        <v>3001</v>
      </c>
      <c r="BY525" s="1" t="s">
        <v>3000</v>
      </c>
      <c r="CB525" s="1" t="s">
        <v>2999</v>
      </c>
      <c r="CC525" s="1" t="s">
        <v>2998</v>
      </c>
      <c r="CD525" s="1" t="s">
        <v>2997</v>
      </c>
      <c r="CO525" s="1" t="s">
        <v>3122</v>
      </c>
      <c r="CP525" s="1" t="s">
        <v>4076</v>
      </c>
      <c r="CZ525" s="1" t="s">
        <v>3771</v>
      </c>
    </row>
    <row r="526" spans="1:104" x14ac:dyDescent="0.2">
      <c r="A526" s="1">
        <f t="shared" si="36"/>
        <v>1055445.3700000001</v>
      </c>
      <c r="C526" s="1" t="str">
        <f t="shared" si="37"/>
        <v>UE</v>
      </c>
      <c r="D526" s="2" t="str">
        <f t="shared" si="38"/>
        <v>UE</v>
      </c>
      <c r="F526" s="1" t="str">
        <f>IF(_xlfn.SINGLE('~10 Other Crossings'!TypeCL)="WC","",_xlfn.CONCAT(UPPER(_xlfn.SINGLE(Description)),IF(ISBLANK(_xlfn.SINGLE(CrossingIdentifierDescription)),""," ["&amp;_xlfn.SINGLE(CrossingIdentifierDescription)&amp;"]")," (",_xlfn.SINGLE(PXID),")"))</f>
        <v>MOTI 1" BURIED COMMUNICATIONS CABLE (U7369.0)</v>
      </c>
      <c r="G5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6" s="1" t="s">
        <v>4075</v>
      </c>
      <c r="N526" s="1">
        <v>1055445.3700000001</v>
      </c>
      <c r="O526" s="1" t="s">
        <v>3028</v>
      </c>
      <c r="P526" s="1" t="s">
        <v>4043</v>
      </c>
      <c r="Q526" s="1" t="s">
        <v>4042</v>
      </c>
      <c r="R526" s="1" t="s">
        <v>3024</v>
      </c>
      <c r="S526" s="1" t="s">
        <v>3024</v>
      </c>
      <c r="T526" s="1" t="s">
        <v>3098</v>
      </c>
      <c r="V526" s="1" t="s">
        <v>4041</v>
      </c>
      <c r="W526" s="1" t="s">
        <v>3127</v>
      </c>
      <c r="Y526" s="1">
        <v>44412.759976851848</v>
      </c>
      <c r="Z526" s="1">
        <v>44645</v>
      </c>
      <c r="AA526" s="1">
        <v>401768</v>
      </c>
      <c r="AB526" s="1">
        <v>44648.866087962961</v>
      </c>
      <c r="AC526" s="1" t="s">
        <v>4074</v>
      </c>
      <c r="AD526" s="1" t="s">
        <v>3061</v>
      </c>
      <c r="AE526" s="1">
        <v>7369</v>
      </c>
      <c r="AF526" s="1">
        <v>0</v>
      </c>
      <c r="AI526" s="1" t="s">
        <v>3016</v>
      </c>
      <c r="AK526" s="1" t="s">
        <v>3015</v>
      </c>
      <c r="AL526" s="1" t="s">
        <v>3014</v>
      </c>
      <c r="AM526" s="1" t="s">
        <v>3059</v>
      </c>
      <c r="AN526" s="1" t="s">
        <v>4073</v>
      </c>
      <c r="AT526" s="1" t="s">
        <v>3011</v>
      </c>
      <c r="AY526" s="1" t="s">
        <v>3000</v>
      </c>
      <c r="AZ526" s="1" t="s">
        <v>3010</v>
      </c>
      <c r="BA526" s="1">
        <v>601912.24</v>
      </c>
      <c r="BB526" s="1">
        <v>5466305.96</v>
      </c>
      <c r="BC526" s="1">
        <v>10</v>
      </c>
      <c r="BN526" s="1" t="s">
        <v>3009</v>
      </c>
      <c r="BO526" s="1" t="s">
        <v>3583</v>
      </c>
      <c r="BP526" s="1" t="s">
        <v>1986</v>
      </c>
      <c r="BQ526" s="1" t="s">
        <v>4028</v>
      </c>
      <c r="BR526" s="1" t="s">
        <v>1621</v>
      </c>
      <c r="BU526" s="1">
        <v>0.629</v>
      </c>
      <c r="BV526" s="1" t="s">
        <v>3002</v>
      </c>
      <c r="BW526" s="1" t="s">
        <v>1973</v>
      </c>
      <c r="BX526" s="1" t="s">
        <v>3001</v>
      </c>
      <c r="BY526" s="1" t="s">
        <v>3000</v>
      </c>
      <c r="CB526" s="1" t="s">
        <v>3057</v>
      </c>
      <c r="CC526" s="1" t="s">
        <v>2998</v>
      </c>
      <c r="CD526" s="1" t="s">
        <v>3055</v>
      </c>
      <c r="CO526" s="1" t="s">
        <v>3122</v>
      </c>
      <c r="CP526" s="1" t="s">
        <v>4072</v>
      </c>
      <c r="CZ526" s="1" t="s">
        <v>3766</v>
      </c>
    </row>
    <row r="527" spans="1:104" x14ac:dyDescent="0.2">
      <c r="A527" s="1">
        <f t="shared" si="36"/>
        <v>1055445.83</v>
      </c>
      <c r="C527" s="1" t="str">
        <f t="shared" si="37"/>
        <v>UE</v>
      </c>
      <c r="D527" s="2" t="str">
        <f t="shared" si="38"/>
        <v>UE</v>
      </c>
      <c r="F527" s="1" t="str">
        <f>IF(_xlfn.SINGLE('~10 Other Crossings'!TypeCL)="WC","",_xlfn.CONCAT(UPPER(_xlfn.SINGLE(Description)),IF(ISBLANK(_xlfn.SINGLE(CrossingIdentifierDescription)),""," ["&amp;_xlfn.SINGLE(CrossingIdentifierDescription)&amp;"]")," (",_xlfn.SINGLE(PXID),")"))</f>
        <v>MOTI 1" BURIED POWER CABLE (U7370.0)</v>
      </c>
      <c r="G5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7" s="1" t="s">
        <v>4071</v>
      </c>
      <c r="N527" s="1">
        <v>1055445.83</v>
      </c>
      <c r="O527" s="1" t="s">
        <v>3028</v>
      </c>
      <c r="R527" s="1" t="s">
        <v>3024</v>
      </c>
      <c r="S527" s="1" t="s">
        <v>3024</v>
      </c>
      <c r="T527" s="1" t="s">
        <v>3098</v>
      </c>
      <c r="V527" s="1" t="s">
        <v>4053</v>
      </c>
      <c r="W527" s="1" t="s">
        <v>3127</v>
      </c>
      <c r="Y527" s="1">
        <v>44412.759976851848</v>
      </c>
      <c r="Z527" s="1">
        <v>44645</v>
      </c>
      <c r="AA527" s="1">
        <v>401768</v>
      </c>
      <c r="AB527" s="1">
        <v>44648.866087962961</v>
      </c>
      <c r="AC527" s="1" t="s">
        <v>4070</v>
      </c>
      <c r="AD527" s="1" t="s">
        <v>3061</v>
      </c>
      <c r="AE527" s="1">
        <v>7370</v>
      </c>
      <c r="AF527" s="1">
        <v>0</v>
      </c>
      <c r="AI527" s="1" t="s">
        <v>3016</v>
      </c>
      <c r="AK527" s="1" t="s">
        <v>3015</v>
      </c>
      <c r="AL527" s="1" t="s">
        <v>3014</v>
      </c>
      <c r="AM527" s="1" t="s">
        <v>3059</v>
      </c>
      <c r="AN527" s="1" t="s">
        <v>4069</v>
      </c>
      <c r="AT527" s="1" t="s">
        <v>3011</v>
      </c>
      <c r="AY527" s="1" t="s">
        <v>3000</v>
      </c>
      <c r="AZ527" s="1" t="s">
        <v>3010</v>
      </c>
      <c r="BA527" s="1">
        <v>601911.93000000005</v>
      </c>
      <c r="BB527" s="1">
        <v>5466305.6200000001</v>
      </c>
      <c r="BC527" s="1">
        <v>10</v>
      </c>
      <c r="BN527" s="1" t="s">
        <v>3009</v>
      </c>
      <c r="BO527" s="1" t="s">
        <v>3583</v>
      </c>
      <c r="BP527" s="1" t="s">
        <v>1986</v>
      </c>
      <c r="BQ527" s="1" t="s">
        <v>4028</v>
      </c>
      <c r="BR527" s="1" t="s">
        <v>1621</v>
      </c>
      <c r="BU527" s="1">
        <v>0.50700000000000001</v>
      </c>
      <c r="BV527" s="1" t="s">
        <v>3002</v>
      </c>
      <c r="BW527" s="1" t="s">
        <v>1973</v>
      </c>
      <c r="BX527" s="1" t="s">
        <v>3001</v>
      </c>
      <c r="BY527" s="1" t="s">
        <v>3000</v>
      </c>
      <c r="CB527" s="1" t="s">
        <v>3057</v>
      </c>
      <c r="CC527" s="1" t="s">
        <v>2998</v>
      </c>
      <c r="CD527" s="1" t="s">
        <v>3055</v>
      </c>
      <c r="CO527" s="1" t="s">
        <v>3122</v>
      </c>
      <c r="CP527" s="1" t="s">
        <v>4068</v>
      </c>
      <c r="CZ527" s="1" t="s">
        <v>4067</v>
      </c>
    </row>
    <row r="528" spans="1:104" x14ac:dyDescent="0.2">
      <c r="A528" s="1">
        <f t="shared" si="36"/>
        <v>1055451.53</v>
      </c>
      <c r="C528" s="1" t="str">
        <f t="shared" si="37"/>
        <v>UE</v>
      </c>
      <c r="D528" s="2" t="str">
        <f t="shared" si="38"/>
        <v>UE</v>
      </c>
      <c r="F528" s="1" t="str">
        <f>IF(_xlfn.SINGLE('~10 Other Crossings'!TypeCL)="WC","",_xlfn.CONCAT(UPPER(_xlfn.SINGLE(Description)),IF(ISBLANK(_xlfn.SINGLE(CrossingIdentifierDescription)),""," ["&amp;_xlfn.SINGLE(CrossingIdentifierDescription)&amp;"]")," (",_xlfn.SINGLE(PXID),")"))</f>
        <v>MOTI BURIED POWER CABLE (U7353.0)</v>
      </c>
      <c r="G5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8" s="1" t="s">
        <v>4066</v>
      </c>
      <c r="N528" s="1">
        <v>1055451.53</v>
      </c>
      <c r="O528" s="1" t="s">
        <v>3028</v>
      </c>
      <c r="P528" s="1" t="s">
        <v>4065</v>
      </c>
      <c r="Q528" s="1" t="s">
        <v>4064</v>
      </c>
      <c r="R528" s="1" t="s">
        <v>3024</v>
      </c>
      <c r="S528" s="1" t="s">
        <v>3024</v>
      </c>
      <c r="T528" s="1" t="s">
        <v>3098</v>
      </c>
      <c r="U528" s="1" t="s">
        <v>3064</v>
      </c>
      <c r="V528" s="1" t="s">
        <v>4063</v>
      </c>
      <c r="W528" s="1" t="s">
        <v>3127</v>
      </c>
      <c r="Y528" s="1">
        <v>44425.846990740742</v>
      </c>
      <c r="Z528" s="1">
        <v>44645</v>
      </c>
      <c r="AA528" s="1">
        <v>401768</v>
      </c>
      <c r="AB528" s="1">
        <v>44648.866099537037</v>
      </c>
      <c r="AC528" s="1" t="s">
        <v>4062</v>
      </c>
      <c r="AD528" s="1" t="s">
        <v>3061</v>
      </c>
      <c r="AE528" s="1">
        <v>7353</v>
      </c>
      <c r="AF528" s="1">
        <v>0</v>
      </c>
      <c r="AI528" s="1" t="s">
        <v>3016</v>
      </c>
      <c r="AK528" s="1" t="s">
        <v>3015</v>
      </c>
      <c r="AL528" s="1" t="s">
        <v>3014</v>
      </c>
      <c r="AM528" s="1" t="s">
        <v>3059</v>
      </c>
      <c r="AT528" s="1" t="s">
        <v>3011</v>
      </c>
      <c r="AY528" s="1" t="s">
        <v>3000</v>
      </c>
      <c r="AZ528" s="1" t="s">
        <v>3010</v>
      </c>
      <c r="BA528" s="1">
        <v>601908.1</v>
      </c>
      <c r="BB528" s="1">
        <v>5466301.4000000004</v>
      </c>
      <c r="BC528" s="1">
        <v>10</v>
      </c>
      <c r="BN528" s="1" t="s">
        <v>3009</v>
      </c>
      <c r="BO528" s="1" t="s">
        <v>3583</v>
      </c>
      <c r="BP528" s="1" t="s">
        <v>1986</v>
      </c>
      <c r="BQ528" s="1" t="s">
        <v>4028</v>
      </c>
      <c r="BR528" s="1" t="s">
        <v>1621</v>
      </c>
      <c r="BV528" s="1" t="s">
        <v>3002</v>
      </c>
      <c r="BW528" s="1" t="s">
        <v>1973</v>
      </c>
      <c r="BX528" s="1" t="s">
        <v>3058</v>
      </c>
      <c r="BY528" s="1" t="s">
        <v>3000</v>
      </c>
      <c r="CB528" s="1" t="s">
        <v>3057</v>
      </c>
      <c r="CC528" s="1" t="s">
        <v>3056</v>
      </c>
      <c r="CD528" s="1" t="s">
        <v>3055</v>
      </c>
      <c r="CO528" s="1" t="s">
        <v>3122</v>
      </c>
      <c r="CP528" s="1" t="s">
        <v>4061</v>
      </c>
      <c r="CZ528" s="1" t="s">
        <v>4060</v>
      </c>
    </row>
    <row r="529" spans="1:104" x14ac:dyDescent="0.2">
      <c r="A529" s="1">
        <f t="shared" si="36"/>
        <v>1055454.76</v>
      </c>
      <c r="C529" s="1" t="str">
        <f t="shared" si="37"/>
        <v>UE</v>
      </c>
      <c r="D529" s="2" t="str">
        <f t="shared" si="38"/>
        <v>UE</v>
      </c>
      <c r="F529" s="1" t="str">
        <f>IF(_xlfn.SINGLE('~10 Other Crossings'!TypeCL)="WC","",_xlfn.CONCAT(UPPER(_xlfn.SINGLE(Description)),IF(ISBLANK(_xlfn.SINGLE(CrossingIdentifierDescription)),""," ["&amp;_xlfn.SINGLE(CrossingIdentifierDescription)&amp;"]")," (",_xlfn.SINGLE(PXID),")"))</f>
        <v>MOTI 1" BURIED POWER CABLE (U7371.0)</v>
      </c>
      <c r="G5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29" s="1" t="s">
        <v>4059</v>
      </c>
      <c r="N529" s="1">
        <v>1055454.76</v>
      </c>
      <c r="O529" s="1" t="s">
        <v>3028</v>
      </c>
      <c r="P529" s="1" t="s">
        <v>4058</v>
      </c>
      <c r="Q529" s="1" t="s">
        <v>4057</v>
      </c>
      <c r="R529" s="1" t="s">
        <v>3024</v>
      </c>
      <c r="S529" s="1" t="s">
        <v>3024</v>
      </c>
      <c r="T529" s="1" t="s">
        <v>3098</v>
      </c>
      <c r="V529" s="1" t="s">
        <v>4053</v>
      </c>
      <c r="W529" s="1" t="s">
        <v>3127</v>
      </c>
      <c r="Y529" s="1">
        <v>44425.846990740742</v>
      </c>
      <c r="Z529" s="1">
        <v>44645</v>
      </c>
      <c r="AA529" s="1">
        <v>401768</v>
      </c>
      <c r="AB529" s="1">
        <v>44648.866099537037</v>
      </c>
      <c r="AC529" s="1" t="s">
        <v>4056</v>
      </c>
      <c r="AD529" s="1" t="s">
        <v>3061</v>
      </c>
      <c r="AE529" s="1">
        <v>7371</v>
      </c>
      <c r="AF529" s="1">
        <v>0</v>
      </c>
      <c r="AI529" s="1" t="s">
        <v>3016</v>
      </c>
      <c r="AK529" s="1" t="s">
        <v>3015</v>
      </c>
      <c r="AL529" s="1" t="s">
        <v>3014</v>
      </c>
      <c r="AM529" s="1" t="s">
        <v>3059</v>
      </c>
      <c r="AN529" s="1" t="s">
        <v>4039</v>
      </c>
      <c r="AT529" s="1" t="s">
        <v>3011</v>
      </c>
      <c r="AY529" s="1" t="s">
        <v>3000</v>
      </c>
      <c r="AZ529" s="1" t="s">
        <v>3010</v>
      </c>
      <c r="BA529" s="1">
        <v>601905.93999999994</v>
      </c>
      <c r="BB529" s="1">
        <v>5466299</v>
      </c>
      <c r="BC529" s="1">
        <v>10</v>
      </c>
      <c r="BN529" s="1" t="s">
        <v>3009</v>
      </c>
      <c r="BO529" s="1" t="s">
        <v>3583</v>
      </c>
      <c r="BP529" s="1" t="s">
        <v>1986</v>
      </c>
      <c r="BQ529" s="1" t="s">
        <v>4028</v>
      </c>
      <c r="BR529" s="1" t="s">
        <v>1621</v>
      </c>
      <c r="BU529" s="1">
        <v>0.69</v>
      </c>
      <c r="BV529" s="1" t="s">
        <v>3002</v>
      </c>
      <c r="BW529" s="1" t="s">
        <v>1973</v>
      </c>
      <c r="BX529" s="1" t="s">
        <v>3001</v>
      </c>
      <c r="BY529" s="1" t="s">
        <v>3000</v>
      </c>
      <c r="CB529" s="1" t="s">
        <v>3057</v>
      </c>
      <c r="CC529" s="1" t="s">
        <v>2998</v>
      </c>
      <c r="CD529" s="1" t="s">
        <v>3055</v>
      </c>
      <c r="CO529" s="1" t="s">
        <v>3122</v>
      </c>
      <c r="CP529" s="1" t="s">
        <v>4055</v>
      </c>
      <c r="CZ529" s="1" t="s">
        <v>2203</v>
      </c>
    </row>
    <row r="530" spans="1:104" x14ac:dyDescent="0.2">
      <c r="A530" s="1">
        <f t="shared" si="36"/>
        <v>1055467.17</v>
      </c>
      <c r="C530" s="1" t="str">
        <f t="shared" si="37"/>
        <v>UE</v>
      </c>
      <c r="D530" s="2" t="str">
        <f t="shared" si="38"/>
        <v>UE</v>
      </c>
      <c r="F530" s="1" t="str">
        <f>IF(_xlfn.SINGLE('~10 Other Crossings'!TypeCL)="WC","",_xlfn.CONCAT(UPPER(_xlfn.SINGLE(Description)),IF(ISBLANK(_xlfn.SINGLE(CrossingIdentifierDescription)),""," ["&amp;_xlfn.SINGLE(CrossingIdentifierDescription)&amp;"]")," (",_xlfn.SINGLE(PXID),")"))</f>
        <v>MOTI 1" BURIED POWER CABLE (U7374.0)</v>
      </c>
      <c r="G5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30" s="1" t="s">
        <v>4054</v>
      </c>
      <c r="N530" s="1">
        <v>1055467.17</v>
      </c>
      <c r="O530" s="1" t="s">
        <v>3028</v>
      </c>
      <c r="R530" s="1" t="s">
        <v>3024</v>
      </c>
      <c r="S530" s="1" t="s">
        <v>3024</v>
      </c>
      <c r="T530" s="1" t="s">
        <v>3098</v>
      </c>
      <c r="V530" s="1" t="s">
        <v>4053</v>
      </c>
      <c r="W530" s="1" t="s">
        <v>3127</v>
      </c>
      <c r="Y530" s="1">
        <v>44425.857893518521</v>
      </c>
      <c r="Z530" s="1">
        <v>44645</v>
      </c>
      <c r="AA530" s="1">
        <v>401768</v>
      </c>
      <c r="AB530" s="1">
        <v>44648.866099537037</v>
      </c>
      <c r="AC530" s="1" t="s">
        <v>4052</v>
      </c>
      <c r="AD530" s="1" t="s">
        <v>3061</v>
      </c>
      <c r="AE530" s="1">
        <v>7374</v>
      </c>
      <c r="AF530" s="1">
        <v>0</v>
      </c>
      <c r="AI530" s="1" t="s">
        <v>3016</v>
      </c>
      <c r="AK530" s="1" t="s">
        <v>3015</v>
      </c>
      <c r="AL530" s="1" t="s">
        <v>3014</v>
      </c>
      <c r="AM530" s="1" t="s">
        <v>3059</v>
      </c>
      <c r="AT530" s="1" t="s">
        <v>3011</v>
      </c>
      <c r="AY530" s="1" t="s">
        <v>3000</v>
      </c>
      <c r="AZ530" s="1" t="s">
        <v>3010</v>
      </c>
      <c r="BA530" s="1">
        <v>601897.62</v>
      </c>
      <c r="BB530" s="1">
        <v>5466289.7999999998</v>
      </c>
      <c r="BC530" s="1">
        <v>10</v>
      </c>
      <c r="BN530" s="1" t="s">
        <v>3009</v>
      </c>
      <c r="BO530" s="1" t="s">
        <v>3583</v>
      </c>
      <c r="BP530" s="1" t="s">
        <v>1986</v>
      </c>
      <c r="BQ530" s="1" t="s">
        <v>4028</v>
      </c>
      <c r="BR530" s="1" t="s">
        <v>1621</v>
      </c>
      <c r="BV530" s="1" t="s">
        <v>3002</v>
      </c>
      <c r="BW530" s="1" t="s">
        <v>1973</v>
      </c>
      <c r="BX530" s="1" t="s">
        <v>3058</v>
      </c>
      <c r="BY530" s="1" t="s">
        <v>3000</v>
      </c>
      <c r="CB530" s="1" t="s">
        <v>3057</v>
      </c>
      <c r="CC530" s="1" t="s">
        <v>3056</v>
      </c>
      <c r="CD530" s="1" t="s">
        <v>3055</v>
      </c>
      <c r="CO530" s="1" t="s">
        <v>3122</v>
      </c>
      <c r="CP530" s="1" t="s">
        <v>4051</v>
      </c>
      <c r="CZ530" s="1" t="s">
        <v>3738</v>
      </c>
    </row>
    <row r="531" spans="1:104" x14ac:dyDescent="0.2">
      <c r="A531" s="1">
        <f t="shared" si="36"/>
        <v>1055467.45</v>
      </c>
      <c r="C531" s="1" t="str">
        <f t="shared" si="37"/>
        <v>ST</v>
      </c>
      <c r="D531" s="2" t="str">
        <f t="shared" si="38"/>
        <v>ST</v>
      </c>
      <c r="F531" s="1" t="str">
        <f>IF(_xlfn.SINGLE('~10 Other Crossings'!TypeCL)="WC","",_xlfn.CONCAT(UPPER(_xlfn.SINGLE(Description)),IF(ISBLANK(_xlfn.SINGLE(CrossingIdentifierDescription)),""," ["&amp;_xlfn.SINGLE(CrossingIdentifierDescription)&amp;"]")," (",_xlfn.SINGLE(PXID),")"))</f>
        <v>200MM CSP BURIED MOTI CULVERT (P7111.0)</v>
      </c>
      <c r="G5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31" s="1" t="s">
        <v>4050</v>
      </c>
      <c r="N531" s="1">
        <v>1055467.45</v>
      </c>
      <c r="O531" s="1" t="s">
        <v>3028</v>
      </c>
      <c r="P531" s="1" t="s">
        <v>4049</v>
      </c>
      <c r="Q531" s="1" t="s">
        <v>4048</v>
      </c>
      <c r="R531" s="1" t="s">
        <v>3024</v>
      </c>
      <c r="S531" s="1" t="s">
        <v>3024</v>
      </c>
      <c r="T531" s="1" t="s">
        <v>3098</v>
      </c>
      <c r="V531" s="1" t="s">
        <v>4047</v>
      </c>
      <c r="W531" s="1" t="s">
        <v>3127</v>
      </c>
      <c r="Y531" s="1">
        <v>44425.857893518521</v>
      </c>
      <c r="Z531" s="1">
        <v>44645</v>
      </c>
      <c r="AA531" s="1">
        <v>401768</v>
      </c>
      <c r="AB531" s="1">
        <v>44655.881249999999</v>
      </c>
      <c r="AC531" s="1" t="s">
        <v>4046</v>
      </c>
      <c r="AD531" s="1" t="s">
        <v>3018</v>
      </c>
      <c r="AE531" s="1">
        <v>7111</v>
      </c>
      <c r="AF531" s="1">
        <v>0</v>
      </c>
      <c r="AI531" s="1" t="s">
        <v>3016</v>
      </c>
      <c r="AK531" s="1" t="s">
        <v>3015</v>
      </c>
      <c r="AL531" s="1" t="s">
        <v>3014</v>
      </c>
      <c r="AM531" s="1" t="s">
        <v>3406</v>
      </c>
      <c r="AT531" s="1" t="s">
        <v>3011</v>
      </c>
      <c r="AY531" s="1" t="s">
        <v>3000</v>
      </c>
      <c r="AZ531" s="1" t="s">
        <v>3010</v>
      </c>
      <c r="BA531" s="1">
        <v>601897.25</v>
      </c>
      <c r="BB531" s="1">
        <v>5466289.75</v>
      </c>
      <c r="BC531" s="1">
        <v>10</v>
      </c>
      <c r="BN531" s="1" t="s">
        <v>3009</v>
      </c>
      <c r="BO531" s="1" t="s">
        <v>3583</v>
      </c>
      <c r="BP531" s="1" t="s">
        <v>1986</v>
      </c>
      <c r="BQ531" s="1" t="s">
        <v>4028</v>
      </c>
      <c r="BR531" s="1" t="s">
        <v>1621</v>
      </c>
      <c r="BV531" s="1" t="s">
        <v>3002</v>
      </c>
      <c r="BW531" s="1" t="s">
        <v>1505</v>
      </c>
      <c r="BX531" s="1" t="s">
        <v>3001</v>
      </c>
      <c r="BY531" s="1" t="s">
        <v>3000</v>
      </c>
      <c r="CB531" s="1" t="s">
        <v>2999</v>
      </c>
      <c r="CC531" s="1" t="s">
        <v>2998</v>
      </c>
      <c r="CD531" s="1" t="s">
        <v>2997</v>
      </c>
      <c r="CO531" s="1" t="s">
        <v>3122</v>
      </c>
      <c r="CP531" s="1" t="s">
        <v>4045</v>
      </c>
      <c r="CZ531" s="1" t="s">
        <v>3735</v>
      </c>
    </row>
    <row r="532" spans="1:104" x14ac:dyDescent="0.2">
      <c r="A532" s="1">
        <f t="shared" si="36"/>
        <v>1055472.6399999999</v>
      </c>
      <c r="C532" s="1" t="str">
        <f t="shared" si="37"/>
        <v>UE</v>
      </c>
      <c r="D532" s="2" t="str">
        <f t="shared" si="38"/>
        <v>UE</v>
      </c>
      <c r="F532" s="1" t="str">
        <f>IF(_xlfn.SINGLE('~10 Other Crossings'!TypeCL)="WC","",_xlfn.CONCAT(UPPER(_xlfn.SINGLE(Description)),IF(ISBLANK(_xlfn.SINGLE(CrossingIdentifierDescription)),""," ["&amp;_xlfn.SINGLE(CrossingIdentifierDescription)&amp;"]")," (",_xlfn.SINGLE(PXID),")"))</f>
        <v>MOTI 1" BURIED COMMUNICATIONS CABLE (U7372.0)</v>
      </c>
      <c r="G5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32" s="1" t="s">
        <v>4044</v>
      </c>
      <c r="N532" s="1">
        <v>1055472.6399999999</v>
      </c>
      <c r="O532" s="1" t="s">
        <v>3028</v>
      </c>
      <c r="P532" s="1" t="s">
        <v>4043</v>
      </c>
      <c r="Q532" s="1" t="s">
        <v>4042</v>
      </c>
      <c r="R532" s="1" t="s">
        <v>3024</v>
      </c>
      <c r="S532" s="1" t="s">
        <v>3024</v>
      </c>
      <c r="T532" s="1" t="s">
        <v>3098</v>
      </c>
      <c r="V532" s="1" t="s">
        <v>4041</v>
      </c>
      <c r="W532" s="1" t="s">
        <v>3127</v>
      </c>
      <c r="Y532" s="1">
        <v>44412.759976851848</v>
      </c>
      <c r="Z532" s="1">
        <v>44645</v>
      </c>
      <c r="AA532" s="1">
        <v>401768</v>
      </c>
      <c r="AB532" s="1">
        <v>44648.866087962961</v>
      </c>
      <c r="AC532" s="1" t="s">
        <v>4040</v>
      </c>
      <c r="AD532" s="1" t="s">
        <v>3061</v>
      </c>
      <c r="AE532" s="1">
        <v>7372</v>
      </c>
      <c r="AF532" s="1">
        <v>0</v>
      </c>
      <c r="AI532" s="1" t="s">
        <v>3016</v>
      </c>
      <c r="AK532" s="1" t="s">
        <v>3015</v>
      </c>
      <c r="AL532" s="1" t="s">
        <v>3014</v>
      </c>
      <c r="AM532" s="1" t="s">
        <v>3059</v>
      </c>
      <c r="AN532" s="1" t="s">
        <v>4039</v>
      </c>
      <c r="AT532" s="1" t="s">
        <v>3011</v>
      </c>
      <c r="AY532" s="1" t="s">
        <v>3000</v>
      </c>
      <c r="AZ532" s="1" t="s">
        <v>3010</v>
      </c>
      <c r="BA532" s="1">
        <v>601893.93999999994</v>
      </c>
      <c r="BB532" s="1">
        <v>5466285.7400000002</v>
      </c>
      <c r="BC532" s="1">
        <v>10</v>
      </c>
      <c r="BN532" s="1" t="s">
        <v>3009</v>
      </c>
      <c r="BO532" s="1" t="s">
        <v>3583</v>
      </c>
      <c r="BP532" s="1" t="s">
        <v>1986</v>
      </c>
      <c r="BQ532" s="1" t="s">
        <v>4028</v>
      </c>
      <c r="BR532" s="1" t="s">
        <v>1621</v>
      </c>
      <c r="BU532" s="1">
        <v>0.68799999999999994</v>
      </c>
      <c r="BV532" s="1" t="s">
        <v>3002</v>
      </c>
      <c r="BW532" s="1" t="s">
        <v>1973</v>
      </c>
      <c r="BX532" s="1" t="s">
        <v>3001</v>
      </c>
      <c r="BY532" s="1" t="s">
        <v>3000</v>
      </c>
      <c r="CB532" s="1" t="s">
        <v>3057</v>
      </c>
      <c r="CC532" s="1" t="s">
        <v>2998</v>
      </c>
      <c r="CD532" s="1" t="s">
        <v>3055</v>
      </c>
      <c r="CO532" s="1" t="s">
        <v>3122</v>
      </c>
      <c r="CP532" s="1" t="s">
        <v>4038</v>
      </c>
      <c r="CZ532" s="1" t="s">
        <v>4037</v>
      </c>
    </row>
    <row r="533" spans="1:104" x14ac:dyDescent="0.2">
      <c r="A533" s="1">
        <f t="shared" si="36"/>
        <v>1055511.92</v>
      </c>
      <c r="C533" s="1" t="str">
        <f t="shared" si="37"/>
        <v>RD</v>
      </c>
      <c r="D533" s="2" t="str">
        <f t="shared" si="38"/>
        <v>RD</v>
      </c>
      <c r="F533" s="1" t="str">
        <f>IF(_xlfn.SINGLE('~10 Other Crossings'!TypeCL)="WC","",_xlfn.CONCAT(UPPER(_xlfn.SINGLE(Description)),IF(ISBLANK(_xlfn.SINGLE(CrossingIdentifierDescription)),""," ["&amp;_xlfn.SINGLE(CrossingIdentifierDescription)&amp;"]")," (",_xlfn.SINGLE(PXID),")"))</f>
        <v>CONNECTOR TO LAIDLAW ROAD (T4976.0)</v>
      </c>
      <c r="G5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33" s="1" t="s">
        <v>4036</v>
      </c>
      <c r="N533" s="1">
        <v>1055511.92</v>
      </c>
      <c r="O533" s="1" t="s">
        <v>3028</v>
      </c>
      <c r="P533" s="1" t="s">
        <v>3929</v>
      </c>
      <c r="Q533" s="1" t="s">
        <v>4035</v>
      </c>
      <c r="R533" s="1" t="s">
        <v>3024</v>
      </c>
      <c r="S533" s="1" t="s">
        <v>3024</v>
      </c>
      <c r="T533" s="1" t="s">
        <v>3098</v>
      </c>
      <c r="U533" s="1" t="s">
        <v>3045</v>
      </c>
      <c r="V533" s="1" t="s">
        <v>4034</v>
      </c>
      <c r="W533" s="1" t="s">
        <v>3127</v>
      </c>
      <c r="Y533" s="1">
        <v>43964.888553240744</v>
      </c>
      <c r="Z533" s="1">
        <v>44645</v>
      </c>
      <c r="AA533" s="1">
        <v>401768</v>
      </c>
      <c r="AB533" s="1">
        <v>44648.866053240738</v>
      </c>
      <c r="AC533" s="1" t="s">
        <v>4033</v>
      </c>
      <c r="AD533" s="1" t="s">
        <v>3046</v>
      </c>
      <c r="AE533" s="1">
        <v>4976</v>
      </c>
      <c r="AF533" s="1">
        <v>0</v>
      </c>
      <c r="AH533" s="1" t="s">
        <v>3091</v>
      </c>
      <c r="AI533" s="1" t="s">
        <v>3016</v>
      </c>
      <c r="AK533" s="1" t="s">
        <v>3044</v>
      </c>
      <c r="AL533" s="1" t="s">
        <v>3014</v>
      </c>
      <c r="AM533" s="1" t="s">
        <v>737</v>
      </c>
      <c r="AS533" s="1" t="s">
        <v>3011</v>
      </c>
      <c r="AT533" s="1" t="s">
        <v>3011</v>
      </c>
      <c r="AY533" s="1" t="s">
        <v>3000</v>
      </c>
      <c r="AZ533" s="1" t="s">
        <v>3010</v>
      </c>
      <c r="BA533" s="1">
        <v>601867.58836056001</v>
      </c>
      <c r="BB533" s="1">
        <v>5466256.6141765304</v>
      </c>
      <c r="BC533" s="1">
        <v>10</v>
      </c>
      <c r="BN533" s="1" t="s">
        <v>3009</v>
      </c>
      <c r="BO533" s="1" t="s">
        <v>3583</v>
      </c>
      <c r="BP533" s="1" t="s">
        <v>1986</v>
      </c>
      <c r="BQ533" s="1" t="s">
        <v>4028</v>
      </c>
      <c r="BR533" s="1" t="s">
        <v>1621</v>
      </c>
      <c r="BV533" s="1" t="s">
        <v>3002</v>
      </c>
      <c r="BW533" s="1" t="s">
        <v>3007</v>
      </c>
      <c r="BX533" s="1" t="s">
        <v>3043</v>
      </c>
      <c r="BY533" s="1" t="s">
        <v>3000</v>
      </c>
      <c r="CB533" s="1" t="s">
        <v>3042</v>
      </c>
      <c r="CC533" s="1" t="s">
        <v>3041</v>
      </c>
      <c r="CD533" s="1" t="s">
        <v>3040</v>
      </c>
      <c r="CO533" s="1" t="s">
        <v>3122</v>
      </c>
      <c r="CP533" s="1" t="s">
        <v>4032</v>
      </c>
      <c r="CZ533" s="1" t="s">
        <v>3729</v>
      </c>
    </row>
    <row r="534" spans="1:104" x14ac:dyDescent="0.2">
      <c r="A534" s="1">
        <f t="shared" si="36"/>
        <v>1055703.1200000001</v>
      </c>
      <c r="C534" s="1" t="str">
        <f t="shared" si="37"/>
        <v>ST</v>
      </c>
      <c r="D534" s="2" t="str">
        <f t="shared" si="38"/>
        <v>ST</v>
      </c>
      <c r="F534" s="1" t="str">
        <f>IF(_xlfn.SINGLE('~10 Other Crossings'!TypeCL)="WC","",_xlfn.CONCAT(UPPER(_xlfn.SINGLE(Description)),IF(ISBLANK(_xlfn.SINGLE(CrossingIdentifierDescription)),""," ["&amp;_xlfn.SINGLE(CrossingIdentifierDescription)&amp;"]")," (",_xlfn.SINGLE(PXID),")"))</f>
        <v>600MM CSP BURIED MOTI CULVERT (P7088.0)</v>
      </c>
      <c r="G5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34" s="1" t="s">
        <v>4031</v>
      </c>
      <c r="N534" s="1">
        <v>1055703.1200000001</v>
      </c>
      <c r="O534" s="1" t="s">
        <v>3028</v>
      </c>
      <c r="R534" s="1" t="s">
        <v>3024</v>
      </c>
      <c r="S534" s="1" t="s">
        <v>3024</v>
      </c>
      <c r="T534" s="1" t="s">
        <v>3098</v>
      </c>
      <c r="U534" s="1" t="s">
        <v>3022</v>
      </c>
      <c r="V534" s="1" t="s">
        <v>4030</v>
      </c>
      <c r="W534" s="1" t="s">
        <v>3127</v>
      </c>
      <c r="Y534" s="1">
        <v>44337.839490740742</v>
      </c>
      <c r="Z534" s="1">
        <v>44645</v>
      </c>
      <c r="AA534" s="1">
        <v>401768</v>
      </c>
      <c r="AB534" s="1">
        <v>44655.881249999999</v>
      </c>
      <c r="AC534" s="1" t="s">
        <v>4029</v>
      </c>
      <c r="AD534" s="1" t="s">
        <v>3018</v>
      </c>
      <c r="AE534" s="1">
        <v>7088</v>
      </c>
      <c r="AF534" s="1">
        <v>0</v>
      </c>
      <c r="AI534" s="1" t="s">
        <v>3016</v>
      </c>
      <c r="AK534" s="1" t="s">
        <v>3015</v>
      </c>
      <c r="AL534" s="1" t="s">
        <v>3014</v>
      </c>
      <c r="AM534" s="1" t="s">
        <v>3406</v>
      </c>
      <c r="AT534" s="1" t="s">
        <v>3011</v>
      </c>
      <c r="AY534" s="1" t="s">
        <v>3000</v>
      </c>
      <c r="AZ534" s="1" t="s">
        <v>3010</v>
      </c>
      <c r="BA534" s="1">
        <v>601739.4</v>
      </c>
      <c r="BB534" s="1">
        <v>5466115.2000000002</v>
      </c>
      <c r="BC534" s="1">
        <v>10</v>
      </c>
      <c r="BN534" s="1" t="s">
        <v>3009</v>
      </c>
      <c r="BO534" s="1" t="s">
        <v>3583</v>
      </c>
      <c r="BP534" s="1" t="s">
        <v>1986</v>
      </c>
      <c r="BQ534" s="1" t="s">
        <v>4028</v>
      </c>
      <c r="BR534" s="1" t="s">
        <v>1621</v>
      </c>
      <c r="BV534" s="1" t="s">
        <v>3002</v>
      </c>
      <c r="BW534" s="1" t="s">
        <v>1505</v>
      </c>
      <c r="BX534" s="1" t="s">
        <v>3001</v>
      </c>
      <c r="BY534" s="1" t="s">
        <v>3000</v>
      </c>
      <c r="CB534" s="1" t="s">
        <v>2999</v>
      </c>
      <c r="CC534" s="1" t="s">
        <v>2998</v>
      </c>
      <c r="CD534" s="1" t="s">
        <v>2997</v>
      </c>
      <c r="CO534" s="1" t="s">
        <v>3122</v>
      </c>
      <c r="CP534" s="1" t="s">
        <v>4027</v>
      </c>
      <c r="CZ534" s="1" t="s">
        <v>3721</v>
      </c>
    </row>
    <row r="535" spans="1:104" x14ac:dyDescent="0.2">
      <c r="A535" s="1">
        <f t="shared" si="36"/>
        <v>1055914.47</v>
      </c>
      <c r="C535" s="1" t="str">
        <f t="shared" si="37"/>
        <v>OC</v>
      </c>
      <c r="D535" s="2" t="str">
        <f t="shared" si="38"/>
        <v>OC</v>
      </c>
      <c r="F535" s="1" t="str">
        <f>IF(_xlfn.SINGLE('~10 Other Crossings'!TypeCL)="WC","",_xlfn.CONCAT(UPPER(_xlfn.SINGLE(Description)),IF(ISBLANK(_xlfn.SINGLE(CrossingIdentifierDescription)),""," ["&amp;_xlfn.SINGLE(CrossingIdentifierDescription)&amp;"]")," (",_xlfn.SINGLE(PXID),")"))</f>
        <v>BC HYDRO O/H DISTRIBUTION [OVERHEAD CABLE] (U5943.0)</v>
      </c>
      <c r="G5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35" s="1" t="s">
        <v>4026</v>
      </c>
      <c r="N535" s="1">
        <v>1055914.47</v>
      </c>
      <c r="O535" s="1" t="s">
        <v>3028</v>
      </c>
      <c r="P535" s="1" t="s">
        <v>3223</v>
      </c>
      <c r="Q535" s="1" t="s">
        <v>3222</v>
      </c>
      <c r="R535" s="1" t="s">
        <v>3024</v>
      </c>
      <c r="S535" s="1" t="s">
        <v>3024</v>
      </c>
      <c r="T535" s="1" t="s">
        <v>3098</v>
      </c>
      <c r="U535" s="1" t="s">
        <v>3097</v>
      </c>
      <c r="V535" s="1" t="s">
        <v>3096</v>
      </c>
      <c r="W535" s="1" t="s">
        <v>3095</v>
      </c>
      <c r="Y535" s="1">
        <v>43984.907037037039</v>
      </c>
      <c r="Z535" s="1">
        <v>44645</v>
      </c>
      <c r="AA535" s="1">
        <v>401768</v>
      </c>
      <c r="AB535" s="1">
        <v>44648.866064814814</v>
      </c>
      <c r="AC535" s="1" t="s">
        <v>4025</v>
      </c>
      <c r="AD535" s="1" t="s">
        <v>3061</v>
      </c>
      <c r="AE535" s="1">
        <v>5943</v>
      </c>
      <c r="AF535" s="1">
        <v>0</v>
      </c>
      <c r="AG535" s="1" t="s">
        <v>3200</v>
      </c>
      <c r="AI535" s="1" t="s">
        <v>3016</v>
      </c>
      <c r="AK535" s="1" t="s">
        <v>3015</v>
      </c>
      <c r="AL535" s="1" t="s">
        <v>3014</v>
      </c>
      <c r="AM535" s="1" t="s">
        <v>3104</v>
      </c>
      <c r="AS535" s="1" t="s">
        <v>3011</v>
      </c>
      <c r="AT535" s="1" t="s">
        <v>1022</v>
      </c>
      <c r="AY535" s="1" t="s">
        <v>3000</v>
      </c>
      <c r="AZ535" s="1" t="s">
        <v>3010</v>
      </c>
      <c r="BA535" s="1">
        <v>601599.03899999999</v>
      </c>
      <c r="BB535" s="1">
        <v>5465956.7759999996</v>
      </c>
      <c r="BC535" s="1">
        <v>10</v>
      </c>
      <c r="BN535" s="1" t="s">
        <v>3009</v>
      </c>
      <c r="BO535" s="1" t="s">
        <v>3583</v>
      </c>
      <c r="BP535" s="1" t="s">
        <v>1986</v>
      </c>
      <c r="BQ535" s="1" t="s">
        <v>4005</v>
      </c>
      <c r="BR535" s="1" t="s">
        <v>3086</v>
      </c>
      <c r="BV535" s="1" t="s">
        <v>3002</v>
      </c>
      <c r="BW535" s="1" t="s">
        <v>1022</v>
      </c>
      <c r="BX535" s="1" t="s">
        <v>3199</v>
      </c>
      <c r="BY535" s="1" t="s">
        <v>3000</v>
      </c>
      <c r="CB535" s="1" t="s">
        <v>3198</v>
      </c>
      <c r="CC535" s="1" t="s">
        <v>3197</v>
      </c>
      <c r="CD535" s="1" t="s">
        <v>3040</v>
      </c>
      <c r="CO535" s="1" t="s">
        <v>2996</v>
      </c>
      <c r="CP535" s="1" t="s">
        <v>4024</v>
      </c>
      <c r="CX535" s="1" t="s">
        <v>4023</v>
      </c>
      <c r="CZ535" s="1" t="s">
        <v>3710</v>
      </c>
    </row>
    <row r="536" spans="1:104" x14ac:dyDescent="0.2">
      <c r="A536" s="1">
        <f t="shared" si="36"/>
        <v>1056332.07</v>
      </c>
      <c r="C536" s="1" t="str">
        <f t="shared" si="37"/>
        <v>OE</v>
      </c>
      <c r="D536" s="2" t="str">
        <f t="shared" si="38"/>
        <v>OE</v>
      </c>
      <c r="F536" s="1" t="str">
        <f>IF(_xlfn.SINGLE('~10 Other Crossings'!TypeCL)="WC","",_xlfn.CONCAT(UPPER(_xlfn.SINGLE(Description)),IF(ISBLANK(_xlfn.SINGLE(CrossingIdentifierDescription)),""," ["&amp;_xlfn.SINGLE(CrossingIdentifierDescription)&amp;"]")," (",_xlfn.SINGLE(PXID),")"))</f>
        <v>BC HYDRO O/H DISTRIBUTION (U5582.0)</v>
      </c>
      <c r="G5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36" s="1" t="s">
        <v>4022</v>
      </c>
      <c r="N536" s="1">
        <v>1056332.07</v>
      </c>
      <c r="O536" s="1" t="s">
        <v>3028</v>
      </c>
      <c r="P536" s="1" t="s">
        <v>4021</v>
      </c>
      <c r="Q536" s="1" t="s">
        <v>4020</v>
      </c>
      <c r="R536" s="1" t="s">
        <v>3025</v>
      </c>
      <c r="S536" s="1" t="s">
        <v>3024</v>
      </c>
      <c r="T536" s="1" t="s">
        <v>3098</v>
      </c>
      <c r="U536" s="1" t="s">
        <v>3097</v>
      </c>
      <c r="V536" s="1" t="s">
        <v>3096</v>
      </c>
      <c r="W536" s="1" t="s">
        <v>3095</v>
      </c>
      <c r="Y536" s="1">
        <v>43782.627627314818</v>
      </c>
      <c r="Z536" s="1">
        <v>44645</v>
      </c>
      <c r="AA536" s="1">
        <v>401768</v>
      </c>
      <c r="AB536" s="1">
        <v>44648.866053240738</v>
      </c>
      <c r="AC536" s="1" t="s">
        <v>4019</v>
      </c>
      <c r="AD536" s="1" t="s">
        <v>3061</v>
      </c>
      <c r="AE536" s="1">
        <v>5582</v>
      </c>
      <c r="AF536" s="1">
        <v>0</v>
      </c>
      <c r="AH536" s="1" t="s">
        <v>3091</v>
      </c>
      <c r="AI536" s="1" t="s">
        <v>3016</v>
      </c>
      <c r="AJ536" s="1" t="s">
        <v>3091</v>
      </c>
      <c r="AK536" s="1" t="s">
        <v>3015</v>
      </c>
      <c r="AL536" s="1" t="s">
        <v>3014</v>
      </c>
      <c r="AM536" s="1" t="s">
        <v>3090</v>
      </c>
      <c r="AQ536" s="1" t="s">
        <v>3970</v>
      </c>
      <c r="AS536" s="1" t="s">
        <v>3011</v>
      </c>
      <c r="AT536" s="1" t="s">
        <v>1022</v>
      </c>
      <c r="AY536" s="1" t="s">
        <v>3000</v>
      </c>
      <c r="AZ536" s="1" t="s">
        <v>3010</v>
      </c>
      <c r="BA536" s="1">
        <v>601329.51330245996</v>
      </c>
      <c r="BB536" s="1">
        <v>5465637.7996876799</v>
      </c>
      <c r="BC536" s="1">
        <v>10</v>
      </c>
      <c r="BN536" s="1" t="s">
        <v>3009</v>
      </c>
      <c r="BO536" s="1" t="s">
        <v>3583</v>
      </c>
      <c r="BP536" s="1" t="s">
        <v>1986</v>
      </c>
      <c r="BQ536" s="1" t="s">
        <v>4005</v>
      </c>
      <c r="BR536" s="1" t="s">
        <v>3005</v>
      </c>
      <c r="BV536" s="1" t="s">
        <v>3002</v>
      </c>
      <c r="BW536" s="1" t="s">
        <v>1022</v>
      </c>
      <c r="BX536" s="1" t="s">
        <v>3199</v>
      </c>
      <c r="BY536" s="1" t="s">
        <v>3000</v>
      </c>
      <c r="CB536" s="1" t="s">
        <v>3198</v>
      </c>
      <c r="CC536" s="1" t="s">
        <v>3197</v>
      </c>
      <c r="CD536" s="1" t="s">
        <v>3040</v>
      </c>
      <c r="CO536" s="1" t="s">
        <v>2996</v>
      </c>
      <c r="CP536" s="1" t="s">
        <v>4018</v>
      </c>
      <c r="CX536" s="1" t="s">
        <v>4012</v>
      </c>
      <c r="CZ536" s="1" t="s">
        <v>3704</v>
      </c>
    </row>
    <row r="537" spans="1:104" x14ac:dyDescent="0.2">
      <c r="A537" s="1">
        <f t="shared" si="36"/>
        <v>1056332.07</v>
      </c>
      <c r="C537" s="1" t="str">
        <f t="shared" si="37"/>
        <v>OC</v>
      </c>
      <c r="D537" s="2" t="str">
        <f t="shared" si="38"/>
        <v>OC</v>
      </c>
      <c r="F537" s="1" t="str">
        <f>IF(_xlfn.SINGLE('~10 Other Crossings'!TypeCL)="WC","",_xlfn.CONCAT(UPPER(_xlfn.SINGLE(Description)),IF(ISBLANK(_xlfn.SINGLE(CrossingIdentifierDescription)),""," ["&amp;_xlfn.SINGLE(CrossingIdentifierDescription)&amp;"]")," (",_xlfn.SINGLE(PXID),")"))</f>
        <v>TELUS O/H COMMUNICATIONS CABLE (U5583.0)</v>
      </c>
      <c r="G5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37" s="1" t="s">
        <v>4017</v>
      </c>
      <c r="N537" s="1">
        <v>1056332.07</v>
      </c>
      <c r="O537" s="1" t="s">
        <v>3028</v>
      </c>
      <c r="P537" s="1" t="s">
        <v>4016</v>
      </c>
      <c r="Q537" s="1" t="s">
        <v>4015</v>
      </c>
      <c r="R537" s="1" t="s">
        <v>3025</v>
      </c>
      <c r="S537" s="1" t="s">
        <v>3024</v>
      </c>
      <c r="T537" s="1" t="s">
        <v>3098</v>
      </c>
      <c r="U537" s="1" t="s">
        <v>3109</v>
      </c>
      <c r="V537" s="1" t="s">
        <v>3108</v>
      </c>
      <c r="W537" s="1" t="s">
        <v>3107</v>
      </c>
      <c r="Y537" s="1">
        <v>43782.62767361111</v>
      </c>
      <c r="Z537" s="1">
        <v>44645</v>
      </c>
      <c r="AA537" s="1">
        <v>401768</v>
      </c>
      <c r="AB537" s="1">
        <v>44648.866053240738</v>
      </c>
      <c r="AC537" s="1" t="s">
        <v>4014</v>
      </c>
      <c r="AD537" s="1" t="s">
        <v>3061</v>
      </c>
      <c r="AE537" s="1">
        <v>5583</v>
      </c>
      <c r="AF537" s="1">
        <v>0</v>
      </c>
      <c r="AH537" s="1" t="s">
        <v>3091</v>
      </c>
      <c r="AI537" s="1" t="s">
        <v>3016</v>
      </c>
      <c r="AJ537" s="1" t="s">
        <v>3091</v>
      </c>
      <c r="AK537" s="1" t="s">
        <v>3015</v>
      </c>
      <c r="AL537" s="1" t="s">
        <v>3014</v>
      </c>
      <c r="AM537" s="1" t="s">
        <v>3104</v>
      </c>
      <c r="AQ537" s="1" t="s">
        <v>3970</v>
      </c>
      <c r="AS537" s="1" t="s">
        <v>3011</v>
      </c>
      <c r="AT537" s="1" t="s">
        <v>1022</v>
      </c>
      <c r="AY537" s="1" t="s">
        <v>3000</v>
      </c>
      <c r="AZ537" s="1" t="s">
        <v>3010</v>
      </c>
      <c r="BA537" s="1">
        <v>601329.51330245996</v>
      </c>
      <c r="BB537" s="1">
        <v>5465637.7996876799</v>
      </c>
      <c r="BC537" s="1">
        <v>10</v>
      </c>
      <c r="BN537" s="1" t="s">
        <v>3009</v>
      </c>
      <c r="BO537" s="1" t="s">
        <v>3583</v>
      </c>
      <c r="BP537" s="1" t="s">
        <v>1986</v>
      </c>
      <c r="BQ537" s="1" t="s">
        <v>4005</v>
      </c>
      <c r="BR537" s="1" t="s">
        <v>3005</v>
      </c>
      <c r="BV537" s="1" t="s">
        <v>3002</v>
      </c>
      <c r="BW537" s="1" t="s">
        <v>1022</v>
      </c>
      <c r="BX537" s="1" t="s">
        <v>3199</v>
      </c>
      <c r="BY537" s="1" t="s">
        <v>3000</v>
      </c>
      <c r="CB537" s="1" t="s">
        <v>3198</v>
      </c>
      <c r="CC537" s="1" t="s">
        <v>3197</v>
      </c>
      <c r="CD537" s="1" t="s">
        <v>3040</v>
      </c>
      <c r="CO537" s="1" t="s">
        <v>2996</v>
      </c>
      <c r="CP537" s="1" t="s">
        <v>4013</v>
      </c>
      <c r="CX537" s="1" t="s">
        <v>4012</v>
      </c>
      <c r="CZ537" s="1" t="s">
        <v>3697</v>
      </c>
    </row>
    <row r="538" spans="1:104" x14ac:dyDescent="0.2">
      <c r="A538" s="1">
        <f t="shared" si="36"/>
        <v>1056566.1200000001</v>
      </c>
      <c r="C538" s="1" t="str">
        <f t="shared" si="37"/>
        <v>OH</v>
      </c>
      <c r="D538" s="2" t="str">
        <f t="shared" si="38"/>
        <v>OH</v>
      </c>
      <c r="F538" s="1" t="str">
        <f>IF(_xlfn.SINGLE('~10 Other Crossings'!TypeCL)="WC","",_xlfn.CONCAT(UPPER(_xlfn.SINGLE(Description)),IF(ISBLANK(_xlfn.SINGLE(CrossingIdentifierDescription)),""," ["&amp;_xlfn.SINGLE(CrossingIdentifierDescription)&amp;"]")," (",_xlfn.SINGLE(PXID),")"))</f>
        <v>BC HYDRO O/H DISTRIBUTION (U7384.0)</v>
      </c>
      <c r="G5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v>
      </c>
      <c r="M538" s="1" t="s">
        <v>4011</v>
      </c>
      <c r="N538" s="1">
        <v>1056566.1200000001</v>
      </c>
      <c r="O538" s="1" t="s">
        <v>3028</v>
      </c>
      <c r="P538" s="1" t="s">
        <v>4010</v>
      </c>
      <c r="Q538" s="1" t="s">
        <v>4009</v>
      </c>
      <c r="R538" s="1" t="s">
        <v>3024</v>
      </c>
      <c r="S538" s="1" t="s">
        <v>3024</v>
      </c>
      <c r="T538" s="1" t="s">
        <v>3098</v>
      </c>
      <c r="U538" s="1" t="s">
        <v>4008</v>
      </c>
      <c r="V538" s="1" t="s">
        <v>3096</v>
      </c>
      <c r="W538" s="1" t="s">
        <v>3095</v>
      </c>
      <c r="Y538" s="1">
        <v>44454.820069444446</v>
      </c>
      <c r="Z538" s="1">
        <v>44645</v>
      </c>
      <c r="AA538" s="1">
        <v>401768</v>
      </c>
      <c r="AB538" s="1">
        <v>44648.866099537037</v>
      </c>
      <c r="AC538" s="1" t="s">
        <v>4007</v>
      </c>
      <c r="AD538" s="1" t="s">
        <v>3061</v>
      </c>
      <c r="AE538" s="1">
        <v>7384</v>
      </c>
      <c r="AF538" s="1">
        <v>0</v>
      </c>
      <c r="AH538" s="1" t="s">
        <v>3091</v>
      </c>
      <c r="AI538" s="1" t="s">
        <v>3016</v>
      </c>
      <c r="AJ538" s="1" t="s">
        <v>3091</v>
      </c>
      <c r="AK538" s="1" t="s">
        <v>3015</v>
      </c>
      <c r="AL538" s="1" t="s">
        <v>3014</v>
      </c>
      <c r="AM538" s="1" t="s">
        <v>4006</v>
      </c>
      <c r="AY538" s="1" t="s">
        <v>3000</v>
      </c>
      <c r="AZ538" s="1" t="s">
        <v>3010</v>
      </c>
      <c r="BA538" s="1">
        <v>601178.74996414001</v>
      </c>
      <c r="BB538" s="1">
        <v>5465458.78003796</v>
      </c>
      <c r="BC538" s="1">
        <v>10</v>
      </c>
      <c r="BN538" s="1" t="s">
        <v>3009</v>
      </c>
      <c r="BO538" s="1" t="s">
        <v>3583</v>
      </c>
      <c r="BP538" s="1" t="s">
        <v>1986</v>
      </c>
      <c r="BQ538" s="1" t="s">
        <v>4005</v>
      </c>
      <c r="BR538" s="1" t="s">
        <v>3005</v>
      </c>
      <c r="BV538" s="1" t="s">
        <v>3002</v>
      </c>
      <c r="BW538" s="1" t="s">
        <v>1022</v>
      </c>
      <c r="BX538" s="1" t="s">
        <v>3199</v>
      </c>
      <c r="BY538" s="1" t="s">
        <v>3000</v>
      </c>
      <c r="CB538" s="1" t="s">
        <v>3198</v>
      </c>
      <c r="CC538" s="1" t="s">
        <v>3197</v>
      </c>
      <c r="CD538" s="1" t="s">
        <v>3040</v>
      </c>
      <c r="CO538" s="1" t="s">
        <v>2996</v>
      </c>
      <c r="CP538" s="1" t="s">
        <v>4004</v>
      </c>
      <c r="CX538" s="1" t="s">
        <v>4003</v>
      </c>
      <c r="CZ538" s="1" t="s">
        <v>3693</v>
      </c>
    </row>
    <row r="539" spans="1:104" x14ac:dyDescent="0.2">
      <c r="A539" s="1">
        <f t="shared" si="36"/>
        <v>1056654</v>
      </c>
      <c r="C539" s="1" t="str">
        <f t="shared" si="37"/>
        <v>RD</v>
      </c>
      <c r="D539" s="2" t="str">
        <f t="shared" si="38"/>
        <v>RD</v>
      </c>
      <c r="F539" s="1" t="str">
        <f>IF(_xlfn.SINGLE('~10 Other Crossings'!TypeCL)="WC","",_xlfn.CONCAT(UPPER(_xlfn.SINGLE(Description)),IF(ISBLANK(_xlfn.SINGLE(CrossingIdentifierDescription)),""," ["&amp;_xlfn.SINGLE(CrossingIdentifierDescription)&amp;"]")," (",_xlfn.SINGLE(PXID),")"))</f>
        <v>LAIDLAW RD (T4957.0)</v>
      </c>
      <c r="G5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v>
      </c>
      <c r="M539" s="1" t="s">
        <v>4002</v>
      </c>
      <c r="N539" s="1" t="s">
        <v>4001</v>
      </c>
      <c r="O539" s="1" t="s">
        <v>3028</v>
      </c>
      <c r="P539" s="1" t="s">
        <v>4000</v>
      </c>
      <c r="Q539" s="1" t="s">
        <v>3999</v>
      </c>
      <c r="R539" s="1" t="s">
        <v>3025</v>
      </c>
      <c r="S539" s="1" t="s">
        <v>3024</v>
      </c>
      <c r="T539" s="1" t="s">
        <v>3963</v>
      </c>
      <c r="U539" s="1" t="s">
        <v>3045</v>
      </c>
      <c r="V539" s="1" t="s">
        <v>3708</v>
      </c>
      <c r="W539" s="1" t="s">
        <v>3127</v>
      </c>
      <c r="Y539" s="1">
        <v>43732.60869212963</v>
      </c>
      <c r="Z539" s="1">
        <v>44645</v>
      </c>
      <c r="AA539" s="1">
        <v>401768</v>
      </c>
      <c r="AB539" s="1">
        <v>44648.866053240738</v>
      </c>
      <c r="AC539" s="1" t="s">
        <v>3998</v>
      </c>
      <c r="AD539" s="1" t="s">
        <v>3046</v>
      </c>
      <c r="AE539" s="1">
        <v>4957</v>
      </c>
      <c r="AF539" s="1">
        <v>0</v>
      </c>
      <c r="AH539" s="1" t="s">
        <v>3091</v>
      </c>
      <c r="AI539" s="1" t="s">
        <v>3092</v>
      </c>
      <c r="AJ539" s="1" t="s">
        <v>3091</v>
      </c>
      <c r="AK539" s="1" t="s">
        <v>3044</v>
      </c>
      <c r="AL539" s="1" t="s">
        <v>3014</v>
      </c>
      <c r="AM539" s="1" t="s">
        <v>737</v>
      </c>
      <c r="AY539" s="1" t="s">
        <v>3088</v>
      </c>
      <c r="AZ539" s="1" t="s">
        <v>3010</v>
      </c>
      <c r="BA539" s="1">
        <v>601135.01367160003</v>
      </c>
      <c r="BB539" s="1">
        <v>5465392.2879452296</v>
      </c>
      <c r="BC539" s="1">
        <v>10</v>
      </c>
      <c r="BN539" s="1" t="s">
        <v>3009</v>
      </c>
      <c r="BO539" s="1" t="s">
        <v>3583</v>
      </c>
      <c r="BP539" s="1" t="s">
        <v>3742</v>
      </c>
      <c r="BQ539" s="1" t="s">
        <v>3846</v>
      </c>
      <c r="BR539" s="1" t="s">
        <v>1621</v>
      </c>
      <c r="BV539" s="1" t="s">
        <v>3002</v>
      </c>
      <c r="BX539" s="1" t="s">
        <v>3845</v>
      </c>
      <c r="BY539" s="1" t="s">
        <v>3088</v>
      </c>
      <c r="CB539" s="1" t="s">
        <v>3960</v>
      </c>
      <c r="CC539" s="1" t="s">
        <v>3959</v>
      </c>
      <c r="CD539" s="1" t="s">
        <v>3258</v>
      </c>
      <c r="CO539" s="1" t="s">
        <v>3122</v>
      </c>
      <c r="CP539" s="1" t="s">
        <v>3997</v>
      </c>
      <c r="CZ539" s="1" t="s">
        <v>3687</v>
      </c>
    </row>
    <row r="540" spans="1:104" x14ac:dyDescent="0.2">
      <c r="A540" s="1">
        <f t="shared" si="36"/>
        <v>1056660</v>
      </c>
      <c r="C540" s="1" t="str">
        <f t="shared" si="37"/>
        <v>UC</v>
      </c>
      <c r="D540" s="2" t="str">
        <f t="shared" si="38"/>
        <v>UC</v>
      </c>
      <c r="F540" s="1" t="str">
        <f>IF(_xlfn.SINGLE('~10 Other Crossings'!TypeCL)="WC","",_xlfn.CONCAT(UPPER(_xlfn.SINGLE(Description)),IF(ISBLANK(_xlfn.SINGLE(CrossingIdentifierDescription)),""," ["&amp;_xlfn.SINGLE(CrossingIdentifierDescription)&amp;"]")," (",_xlfn.SINGLE(PXID),")"))</f>
        <v>TELUS BURIED FIBRE OPTIC CABLE (U5810.0)</v>
      </c>
      <c r="G5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v>
      </c>
      <c r="M540" s="1" t="s">
        <v>3996</v>
      </c>
      <c r="N540" s="1" t="s">
        <v>3995</v>
      </c>
      <c r="O540" s="1" t="s">
        <v>3028</v>
      </c>
      <c r="P540" s="1" t="s">
        <v>3994</v>
      </c>
      <c r="Q540" s="1" t="s">
        <v>3993</v>
      </c>
      <c r="R540" s="1" t="s">
        <v>3024</v>
      </c>
      <c r="S540" s="1" t="s">
        <v>3024</v>
      </c>
      <c r="T540" s="1" t="s">
        <v>3963</v>
      </c>
      <c r="U540" s="1" t="s">
        <v>3992</v>
      </c>
      <c r="V540" s="1" t="s">
        <v>3991</v>
      </c>
      <c r="W540" s="1" t="s">
        <v>3107</v>
      </c>
      <c r="Y540" s="1">
        <v>44545.835844907408</v>
      </c>
      <c r="Z540" s="1">
        <v>44645</v>
      </c>
      <c r="AA540" s="1">
        <v>401768</v>
      </c>
      <c r="AB540" s="1">
        <v>44648.866099537037</v>
      </c>
      <c r="AC540" s="1" t="s">
        <v>3990</v>
      </c>
      <c r="AD540" s="1" t="s">
        <v>3061</v>
      </c>
      <c r="AE540" s="1">
        <v>5810</v>
      </c>
      <c r="AF540" s="1">
        <v>0</v>
      </c>
      <c r="AI540" s="1" t="s">
        <v>3092</v>
      </c>
      <c r="AK540" s="1" t="s">
        <v>3015</v>
      </c>
      <c r="AL540" s="1" t="s">
        <v>3014</v>
      </c>
      <c r="AM540" s="1" t="s">
        <v>3823</v>
      </c>
      <c r="AN540" s="1" t="s">
        <v>3012</v>
      </c>
      <c r="AS540" s="1" t="s">
        <v>3011</v>
      </c>
      <c r="AT540" s="1" t="s">
        <v>3011</v>
      </c>
      <c r="AY540" s="1" t="s">
        <v>3088</v>
      </c>
      <c r="AZ540" s="1" t="s">
        <v>3010</v>
      </c>
      <c r="BA540" s="1">
        <v>601139.25</v>
      </c>
      <c r="BB540" s="1">
        <v>5465388.7199999997</v>
      </c>
      <c r="BC540" s="1">
        <v>10</v>
      </c>
      <c r="BN540" s="1" t="s">
        <v>3009</v>
      </c>
      <c r="BO540" s="1" t="s">
        <v>3583</v>
      </c>
      <c r="BP540" s="1" t="s">
        <v>3742</v>
      </c>
      <c r="BQ540" s="1" t="s">
        <v>3846</v>
      </c>
      <c r="BR540" s="1" t="s">
        <v>1621</v>
      </c>
      <c r="BV540" s="1" t="s">
        <v>3002</v>
      </c>
      <c r="BX540" s="1" t="s">
        <v>3845</v>
      </c>
      <c r="BY540" s="1" t="s">
        <v>3000</v>
      </c>
      <c r="CB540" s="1" t="s">
        <v>3960</v>
      </c>
      <c r="CC540" s="1" t="s">
        <v>3959</v>
      </c>
      <c r="CD540" s="1" t="s">
        <v>3258</v>
      </c>
      <c r="CO540" s="1" t="s">
        <v>2996</v>
      </c>
      <c r="CP540" s="1" t="s">
        <v>3989</v>
      </c>
      <c r="CX540" s="1" t="s">
        <v>3988</v>
      </c>
      <c r="CZ540" s="1" t="s">
        <v>2197</v>
      </c>
    </row>
    <row r="541" spans="1:104" x14ac:dyDescent="0.2">
      <c r="A541" s="1">
        <f t="shared" si="36"/>
        <v>1056663</v>
      </c>
      <c r="C541" s="1" t="str">
        <f t="shared" si="37"/>
        <v>OE</v>
      </c>
      <c r="D541" s="2" t="str">
        <f t="shared" si="38"/>
        <v>OE</v>
      </c>
      <c r="F541" s="1" t="str">
        <f>IF(_xlfn.SINGLE('~10 Other Crossings'!TypeCL)="WC","",_xlfn.CONCAT(UPPER(_xlfn.SINGLE(Description)),IF(ISBLANK(_xlfn.SINGLE(CrossingIdentifierDescription)),""," ["&amp;_xlfn.SINGLE(CrossingIdentifierDescription)&amp;"]")," (",_xlfn.SINGLE(PXID),")"))</f>
        <v>BC HYDRO O/H DISTRIBUTION [DISTRIBUTION] (U5563.0)</v>
      </c>
      <c r="G5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01-13283-M002-XH0332301 - Goalposts Required</v>
      </c>
      <c r="M541" s="1" t="s">
        <v>3987</v>
      </c>
      <c r="N541" s="1" t="s">
        <v>3976</v>
      </c>
      <c r="O541" s="1" t="s">
        <v>3028</v>
      </c>
      <c r="P541" s="1" t="s">
        <v>3986</v>
      </c>
      <c r="Q541" s="1" t="s">
        <v>3985</v>
      </c>
      <c r="R541" s="1" t="s">
        <v>3025</v>
      </c>
      <c r="S541" s="1" t="s">
        <v>3024</v>
      </c>
      <c r="T541" s="1" t="s">
        <v>3963</v>
      </c>
      <c r="U541" s="1" t="s">
        <v>3097</v>
      </c>
      <c r="V541" s="1" t="s">
        <v>3096</v>
      </c>
      <c r="W541" s="1" t="s">
        <v>3095</v>
      </c>
      <c r="Y541" s="1">
        <v>43732.591469907406</v>
      </c>
      <c r="Z541" s="1">
        <v>44645</v>
      </c>
      <c r="AA541" s="1">
        <v>401768</v>
      </c>
      <c r="AB541" s="1">
        <v>44648.866053240738</v>
      </c>
      <c r="AC541" s="1" t="s">
        <v>3984</v>
      </c>
      <c r="AD541" s="1" t="s">
        <v>3061</v>
      </c>
      <c r="AE541" s="1">
        <v>5563</v>
      </c>
      <c r="AF541" s="1">
        <v>0</v>
      </c>
      <c r="AG541" s="1" t="s">
        <v>3093</v>
      </c>
      <c r="AH541" s="1" t="s">
        <v>3091</v>
      </c>
      <c r="AI541" s="1" t="s">
        <v>3092</v>
      </c>
      <c r="AJ541" s="1" t="s">
        <v>3091</v>
      </c>
      <c r="AK541" s="1" t="s">
        <v>3015</v>
      </c>
      <c r="AL541" s="1" t="s">
        <v>3014</v>
      </c>
      <c r="AM541" s="1" t="s">
        <v>3090</v>
      </c>
      <c r="AN541" s="1" t="s">
        <v>3012</v>
      </c>
      <c r="AQ541" s="1" t="s">
        <v>3970</v>
      </c>
      <c r="AT541" s="1" t="s">
        <v>1022</v>
      </c>
      <c r="AY541" s="1" t="s">
        <v>3088</v>
      </c>
      <c r="AZ541" s="1" t="s">
        <v>3010</v>
      </c>
      <c r="BA541" s="1">
        <v>601141.21817149001</v>
      </c>
      <c r="BB541" s="1">
        <v>5465386.9699674798</v>
      </c>
      <c r="BC541" s="1">
        <v>10</v>
      </c>
      <c r="BN541" s="1" t="s">
        <v>3009</v>
      </c>
      <c r="BO541" s="1" t="s">
        <v>3583</v>
      </c>
      <c r="BP541" s="1" t="s">
        <v>3742</v>
      </c>
      <c r="BQ541" s="1" t="s">
        <v>3846</v>
      </c>
      <c r="BR541" s="1" t="s">
        <v>1621</v>
      </c>
      <c r="BV541" s="1" t="s">
        <v>3002</v>
      </c>
      <c r="BX541" s="1" t="s">
        <v>3845</v>
      </c>
      <c r="BY541" s="1" t="s">
        <v>3000</v>
      </c>
      <c r="CB541" s="1" t="s">
        <v>3960</v>
      </c>
      <c r="CC541" s="1" t="s">
        <v>3959</v>
      </c>
      <c r="CD541" s="1" t="s">
        <v>3258</v>
      </c>
      <c r="CO541" s="1" t="s">
        <v>2996</v>
      </c>
      <c r="CP541" s="1" t="s">
        <v>3983</v>
      </c>
      <c r="CX541" s="1" t="s">
        <v>3968</v>
      </c>
      <c r="CZ541" s="1" t="s">
        <v>2194</v>
      </c>
    </row>
    <row r="542" spans="1:104" x14ac:dyDescent="0.2">
      <c r="A542" s="1">
        <f t="shared" si="36"/>
        <v>1056663</v>
      </c>
      <c r="C542" s="1" t="str">
        <f t="shared" si="37"/>
        <v>OC</v>
      </c>
      <c r="D542" s="2" t="str">
        <f t="shared" si="38"/>
        <v>OC</v>
      </c>
      <c r="F542" s="1" t="str">
        <f>IF(_xlfn.SINGLE('~10 Other Crossings'!TypeCL)="WC","",_xlfn.CONCAT(UPPER(_xlfn.SINGLE(Description)),IF(ISBLANK(_xlfn.SINGLE(CrossingIdentifierDescription)),""," ["&amp;_xlfn.SINGLE(CrossingIdentifierDescription)&amp;"]")," (",_xlfn.SINGLE(PXID),")"))</f>
        <v>TELUS O/H COMMUNICATIONS CABLE [O/H COMMUNICATION CABLE] (U5577.0)</v>
      </c>
      <c r="G5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01-13283-M002-XH0332301 - Goalposts Required</v>
      </c>
      <c r="M542" s="1" t="s">
        <v>3982</v>
      </c>
      <c r="N542" s="1" t="s">
        <v>3976</v>
      </c>
      <c r="O542" s="1" t="s">
        <v>3028</v>
      </c>
      <c r="P542" s="1" t="s">
        <v>3981</v>
      </c>
      <c r="Q542" s="1" t="s">
        <v>3980</v>
      </c>
      <c r="R542" s="1" t="s">
        <v>3025</v>
      </c>
      <c r="S542" s="1" t="s">
        <v>3024</v>
      </c>
      <c r="T542" s="1" t="s">
        <v>3963</v>
      </c>
      <c r="U542" s="1" t="s">
        <v>3109</v>
      </c>
      <c r="V542" s="1" t="s">
        <v>3108</v>
      </c>
      <c r="W542" s="1" t="s">
        <v>3107</v>
      </c>
      <c r="Y542" s="1">
        <v>43782.613425925927</v>
      </c>
      <c r="Z542" s="1">
        <v>44645</v>
      </c>
      <c r="AA542" s="1">
        <v>401768</v>
      </c>
      <c r="AB542" s="1">
        <v>44648.866053240738</v>
      </c>
      <c r="AC542" s="1" t="s">
        <v>3979</v>
      </c>
      <c r="AD542" s="1" t="s">
        <v>3061</v>
      </c>
      <c r="AE542" s="1">
        <v>5577</v>
      </c>
      <c r="AF542" s="1">
        <v>0</v>
      </c>
      <c r="AG542" s="1" t="s">
        <v>3109</v>
      </c>
      <c r="AH542" s="1" t="s">
        <v>3091</v>
      </c>
      <c r="AI542" s="1" t="s">
        <v>3092</v>
      </c>
      <c r="AJ542" s="1" t="s">
        <v>3091</v>
      </c>
      <c r="AK542" s="1" t="s">
        <v>3015</v>
      </c>
      <c r="AL542" s="1" t="s">
        <v>3014</v>
      </c>
      <c r="AM542" s="1" t="s">
        <v>3104</v>
      </c>
      <c r="AN542" s="1" t="s">
        <v>3012</v>
      </c>
      <c r="AQ542" s="1" t="s">
        <v>3970</v>
      </c>
      <c r="AT542" s="1" t="s">
        <v>1022</v>
      </c>
      <c r="AY542" s="1" t="s">
        <v>3088</v>
      </c>
      <c r="AZ542" s="1" t="s">
        <v>3010</v>
      </c>
      <c r="BA542" s="1">
        <v>601141.21817149001</v>
      </c>
      <c r="BB542" s="1">
        <v>5465386.9699674798</v>
      </c>
      <c r="BC542" s="1">
        <v>10</v>
      </c>
      <c r="BN542" s="1" t="s">
        <v>3009</v>
      </c>
      <c r="BO542" s="1" t="s">
        <v>3583</v>
      </c>
      <c r="BP542" s="1" t="s">
        <v>3742</v>
      </c>
      <c r="BQ542" s="1" t="s">
        <v>3846</v>
      </c>
      <c r="BR542" s="1" t="s">
        <v>1621</v>
      </c>
      <c r="BV542" s="1" t="s">
        <v>3002</v>
      </c>
      <c r="BX542" s="1" t="s">
        <v>3845</v>
      </c>
      <c r="BY542" s="1" t="s">
        <v>3000</v>
      </c>
      <c r="CB542" s="1" t="s">
        <v>3960</v>
      </c>
      <c r="CC542" s="1" t="s">
        <v>3959</v>
      </c>
      <c r="CD542" s="1" t="s">
        <v>3258</v>
      </c>
      <c r="CO542" s="1" t="s">
        <v>2996</v>
      </c>
      <c r="CP542" s="1" t="s">
        <v>3978</v>
      </c>
      <c r="CX542" s="1" t="s">
        <v>3968</v>
      </c>
      <c r="CZ542" s="1" t="s">
        <v>2191</v>
      </c>
    </row>
    <row r="543" spans="1:104" x14ac:dyDescent="0.2">
      <c r="A543" s="1">
        <f t="shared" si="36"/>
        <v>1056663</v>
      </c>
      <c r="C543" s="1" t="str">
        <f t="shared" si="37"/>
        <v>OC</v>
      </c>
      <c r="D543" s="2" t="str">
        <f t="shared" si="38"/>
        <v>OC</v>
      </c>
      <c r="F543" s="1" t="str">
        <f>IF(_xlfn.SINGLE('~10 Other Crossings'!TypeCL)="WC","",_xlfn.CONCAT(UPPER(_xlfn.SINGLE(Description)),IF(ISBLANK(_xlfn.SINGLE(CrossingIdentifierDescription)),""," ["&amp;_xlfn.SINGLE(CrossingIdentifierDescription)&amp;"]")," (",_xlfn.SINGLE(PXID),")"))</f>
        <v>SHAW O/H FIBRE OPTIC COMMUNICATIONS CABLE [FOTS _ SHAW] (U5578.0)</v>
      </c>
      <c r="G5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01-13283-M002-XH0332301 - Goalposts Required</v>
      </c>
      <c r="M543" s="1" t="s">
        <v>3977</v>
      </c>
      <c r="N543" s="1" t="s">
        <v>3976</v>
      </c>
      <c r="O543" s="1" t="s">
        <v>3028</v>
      </c>
      <c r="P543" s="1" t="s">
        <v>3975</v>
      </c>
      <c r="Q543" s="1" t="s">
        <v>3974</v>
      </c>
      <c r="R543" s="1" t="s">
        <v>3025</v>
      </c>
      <c r="S543" s="1" t="s">
        <v>3024</v>
      </c>
      <c r="T543" s="1" t="s">
        <v>3963</v>
      </c>
      <c r="U543" s="1" t="s">
        <v>3109</v>
      </c>
      <c r="V543" s="1" t="s">
        <v>3973</v>
      </c>
      <c r="W543" s="1" t="s">
        <v>3116</v>
      </c>
      <c r="Y543" s="1">
        <v>43782.613541666666</v>
      </c>
      <c r="Z543" s="1">
        <v>44645</v>
      </c>
      <c r="AA543" s="1">
        <v>401768</v>
      </c>
      <c r="AB543" s="1">
        <v>44648.866053240738</v>
      </c>
      <c r="AC543" s="1" t="s">
        <v>3972</v>
      </c>
      <c r="AD543" s="1" t="s">
        <v>3061</v>
      </c>
      <c r="AE543" s="1">
        <v>5578</v>
      </c>
      <c r="AF543" s="1">
        <v>0</v>
      </c>
      <c r="AG543" s="1" t="s">
        <v>3971</v>
      </c>
      <c r="AH543" s="1" t="s">
        <v>3091</v>
      </c>
      <c r="AI543" s="1" t="s">
        <v>3092</v>
      </c>
      <c r="AJ543" s="1" t="s">
        <v>3091</v>
      </c>
      <c r="AK543" s="1" t="s">
        <v>3015</v>
      </c>
      <c r="AL543" s="1" t="s">
        <v>3014</v>
      </c>
      <c r="AM543" s="1" t="s">
        <v>3104</v>
      </c>
      <c r="AN543" s="1" t="s">
        <v>3012</v>
      </c>
      <c r="AQ543" s="1" t="s">
        <v>3970</v>
      </c>
      <c r="AT543" s="1" t="s">
        <v>1022</v>
      </c>
      <c r="AY543" s="1" t="s">
        <v>3088</v>
      </c>
      <c r="AZ543" s="1" t="s">
        <v>3010</v>
      </c>
      <c r="BA543" s="1">
        <v>601141.21817149001</v>
      </c>
      <c r="BB543" s="1">
        <v>5465386.9699674798</v>
      </c>
      <c r="BC543" s="1">
        <v>10</v>
      </c>
      <c r="BN543" s="1" t="s">
        <v>3009</v>
      </c>
      <c r="BO543" s="1" t="s">
        <v>3583</v>
      </c>
      <c r="BP543" s="1" t="s">
        <v>3742</v>
      </c>
      <c r="BQ543" s="1" t="s">
        <v>3846</v>
      </c>
      <c r="BR543" s="1" t="s">
        <v>1621</v>
      </c>
      <c r="BV543" s="1" t="s">
        <v>3002</v>
      </c>
      <c r="BX543" s="1" t="s">
        <v>3845</v>
      </c>
      <c r="BY543" s="1" t="s">
        <v>3000</v>
      </c>
      <c r="CB543" s="1" t="s">
        <v>3960</v>
      </c>
      <c r="CC543" s="1" t="s">
        <v>3959</v>
      </c>
      <c r="CD543" s="1" t="s">
        <v>3258</v>
      </c>
      <c r="CO543" s="1" t="s">
        <v>2996</v>
      </c>
      <c r="CP543" s="1" t="s">
        <v>3969</v>
      </c>
      <c r="CX543" s="1" t="s">
        <v>3968</v>
      </c>
      <c r="CZ543" s="1" t="s">
        <v>2189</v>
      </c>
    </row>
    <row r="544" spans="1:104" x14ac:dyDescent="0.2">
      <c r="A544" s="1">
        <f t="shared" si="36"/>
        <v>1056705</v>
      </c>
      <c r="C544" s="1" t="str">
        <f t="shared" si="37"/>
        <v>UN</v>
      </c>
      <c r="D544" s="2" t="str">
        <f t="shared" si="38"/>
        <v>UN</v>
      </c>
      <c r="F544" s="1" t="str">
        <f>IF(_xlfn.SINGLE('~10 Other Crossings'!TypeCL)="WC","",_xlfn.CONCAT(UPPER(_xlfn.SINGLE(Description)),IF(ISBLANK(_xlfn.SINGLE(CrossingIdentifierDescription)),""," ["&amp;_xlfn.SINGLE(CrossingIdentifierDescription)&amp;"]")," (",_xlfn.SINGLE(PXID),")"))</f>
        <v>O/H ZIPLINE CABLE (U5811.0)</v>
      </c>
      <c r="G5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01-13283-M002-XH0332301</v>
      </c>
      <c r="M544" s="1" t="s">
        <v>3967</v>
      </c>
      <c r="N544" s="1" t="s">
        <v>3966</v>
      </c>
      <c r="O544" s="1" t="s">
        <v>3028</v>
      </c>
      <c r="P544" s="1" t="s">
        <v>3965</v>
      </c>
      <c r="Q544" s="1" t="s">
        <v>3964</v>
      </c>
      <c r="R544" s="1" t="s">
        <v>3024</v>
      </c>
      <c r="S544" s="1" t="s">
        <v>3024</v>
      </c>
      <c r="T544" s="1" t="s">
        <v>3963</v>
      </c>
      <c r="U544" s="1" t="s">
        <v>3938</v>
      </c>
      <c r="V544" s="1" t="s">
        <v>3962</v>
      </c>
      <c r="W544" s="1" t="s">
        <v>3181</v>
      </c>
      <c r="Y544" s="1">
        <v>43964.895104166666</v>
      </c>
      <c r="Z544" s="1">
        <v>44645</v>
      </c>
      <c r="AA544" s="1">
        <v>401768</v>
      </c>
      <c r="AB544" s="1">
        <v>44648.866053240738</v>
      </c>
      <c r="AC544" s="1" t="s">
        <v>3961</v>
      </c>
      <c r="AD544" s="1" t="s">
        <v>3061</v>
      </c>
      <c r="AE544" s="1">
        <v>5811</v>
      </c>
      <c r="AF544" s="1">
        <v>0</v>
      </c>
      <c r="AH544" s="1" t="s">
        <v>3091</v>
      </c>
      <c r="AI544" s="1" t="s">
        <v>3594</v>
      </c>
      <c r="AK544" s="1" t="s">
        <v>3015</v>
      </c>
      <c r="AL544" s="1" t="s">
        <v>3014</v>
      </c>
      <c r="AM544" s="1" t="s">
        <v>3071</v>
      </c>
      <c r="AS544" s="1" t="s">
        <v>3011</v>
      </c>
      <c r="AT544" s="1" t="s">
        <v>1022</v>
      </c>
      <c r="AY544" s="1" t="s">
        <v>3088</v>
      </c>
      <c r="AZ544" s="1" t="s">
        <v>3010</v>
      </c>
      <c r="BA544" s="1">
        <v>601173.43979295995</v>
      </c>
      <c r="BB544" s="1">
        <v>5465359.8869671198</v>
      </c>
      <c r="BC544" s="1">
        <v>10</v>
      </c>
      <c r="BN544" s="1" t="s">
        <v>3009</v>
      </c>
      <c r="BO544" s="1" t="s">
        <v>3583</v>
      </c>
      <c r="BP544" s="1" t="s">
        <v>3742</v>
      </c>
      <c r="BQ544" s="1" t="s">
        <v>3846</v>
      </c>
      <c r="BR544" s="1" t="s">
        <v>3086</v>
      </c>
      <c r="BV544" s="1" t="s">
        <v>3002</v>
      </c>
      <c r="BX544" s="1" t="s">
        <v>3845</v>
      </c>
      <c r="BY544" s="1" t="s">
        <v>3000</v>
      </c>
      <c r="CB544" s="1" t="s">
        <v>3960</v>
      </c>
      <c r="CC544" s="1" t="s">
        <v>3959</v>
      </c>
      <c r="CD544" s="1" t="s">
        <v>3258</v>
      </c>
      <c r="CO544" s="1" t="s">
        <v>3070</v>
      </c>
      <c r="CP544" s="1" t="s">
        <v>3958</v>
      </c>
      <c r="CZ544" s="1" t="s">
        <v>2186</v>
      </c>
    </row>
    <row r="545" spans="1:104" x14ac:dyDescent="0.2">
      <c r="A545" s="1">
        <f t="shared" si="36"/>
        <v>1056858.01</v>
      </c>
      <c r="C545" s="1" t="str">
        <f t="shared" si="37"/>
        <v>OL</v>
      </c>
      <c r="D545" s="2" t="str">
        <f t="shared" si="38"/>
        <v>OL</v>
      </c>
      <c r="F545" s="1" t="str">
        <f>IF(_xlfn.SINGLE('~10 Other Crossings'!TypeCL)="WC","",_xlfn.CONCAT(UPPER(_xlfn.SINGLE(Description)),IF(ISBLANK(_xlfn.SINGLE(CrossingIdentifierDescription)),""," ["&amp;_xlfn.SINGLE(CrossingIdentifierDescription)&amp;"]")," (",_xlfn.SINGLE(PXID),")"))</f>
        <v>TRANS MOUNTAIN PIPELINE CO. LTD. BURIED PIPE [CRUDE OIL PIPELINE] (P5477.0)</v>
      </c>
      <c r="G5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45" s="1" t="s">
        <v>3957</v>
      </c>
      <c r="N545" s="1">
        <v>1056858.01</v>
      </c>
      <c r="O545" s="1" t="s">
        <v>3028</v>
      </c>
      <c r="P545" s="1" t="s">
        <v>3956</v>
      </c>
      <c r="Q545" s="1" t="s">
        <v>3955</v>
      </c>
      <c r="R545" s="1" t="s">
        <v>3025</v>
      </c>
      <c r="S545" s="1" t="s">
        <v>3024</v>
      </c>
      <c r="T545" s="1" t="s">
        <v>3098</v>
      </c>
      <c r="U545" s="1" t="s">
        <v>3022</v>
      </c>
      <c r="V545" s="1" t="s">
        <v>3624</v>
      </c>
      <c r="W545" s="1" t="s">
        <v>3020</v>
      </c>
      <c r="Y545" s="1">
        <v>43773.932916666665</v>
      </c>
      <c r="Z545" s="1">
        <v>44645</v>
      </c>
      <c r="AA545" s="1">
        <v>401768</v>
      </c>
      <c r="AB545" s="1">
        <v>44655.881238425929</v>
      </c>
      <c r="AC545" s="1" t="s">
        <v>3954</v>
      </c>
      <c r="AD545" s="1" t="s">
        <v>3018</v>
      </c>
      <c r="AE545" s="1">
        <v>5477</v>
      </c>
      <c r="AF545" s="1">
        <v>0</v>
      </c>
      <c r="AG545" s="1" t="s">
        <v>3622</v>
      </c>
      <c r="AH545" s="1" t="s">
        <v>3091</v>
      </c>
      <c r="AI545" s="1" t="s">
        <v>3016</v>
      </c>
      <c r="AJ545" s="1" t="s">
        <v>3091</v>
      </c>
      <c r="AK545" s="1" t="s">
        <v>3015</v>
      </c>
      <c r="AL545" s="1" t="s">
        <v>3014</v>
      </c>
      <c r="AM545" s="1" t="s">
        <v>3013</v>
      </c>
      <c r="AN545" s="1" t="s">
        <v>3953</v>
      </c>
      <c r="AS545" s="1" t="s">
        <v>3011</v>
      </c>
      <c r="AT545" s="1" t="s">
        <v>3011</v>
      </c>
      <c r="AY545" s="1" t="s">
        <v>3000</v>
      </c>
      <c r="AZ545" s="1" t="s">
        <v>3010</v>
      </c>
      <c r="BA545" s="1">
        <v>601189.53248991002</v>
      </c>
      <c r="BB545" s="1">
        <v>5465214.2234969698</v>
      </c>
      <c r="BC545" s="1">
        <v>10</v>
      </c>
      <c r="BN545" s="1" t="s">
        <v>3009</v>
      </c>
      <c r="BO545" s="1" t="s">
        <v>3583</v>
      </c>
      <c r="BP545" s="1" t="s">
        <v>3742</v>
      </c>
      <c r="BQ545" s="1" t="s">
        <v>3846</v>
      </c>
      <c r="BR545" s="1" t="s">
        <v>3086</v>
      </c>
      <c r="BS545" s="1" t="s">
        <v>3952</v>
      </c>
      <c r="BT545" s="1" t="s">
        <v>3951</v>
      </c>
      <c r="BU545" s="1">
        <v>1</v>
      </c>
      <c r="BV545" s="1" t="s">
        <v>3002</v>
      </c>
      <c r="BW545" s="1" t="s">
        <v>1505</v>
      </c>
      <c r="BX545" s="1" t="s">
        <v>3001</v>
      </c>
      <c r="BY545" s="1" t="s">
        <v>3000</v>
      </c>
      <c r="CB545" s="1" t="s">
        <v>2999</v>
      </c>
      <c r="CC545" s="1" t="s">
        <v>2998</v>
      </c>
      <c r="CD545" s="1" t="s">
        <v>2997</v>
      </c>
      <c r="CO545" s="1" t="s">
        <v>2996</v>
      </c>
      <c r="CP545" s="1" t="s">
        <v>3950</v>
      </c>
      <c r="CX545" s="1" t="s">
        <v>3949</v>
      </c>
      <c r="CZ545" s="1" t="s">
        <v>2182</v>
      </c>
    </row>
    <row r="546" spans="1:104" x14ac:dyDescent="0.2">
      <c r="A546" s="1">
        <f t="shared" si="36"/>
        <v>1056926.01</v>
      </c>
      <c r="C546" s="1" t="str">
        <f t="shared" si="37"/>
        <v>RD</v>
      </c>
      <c r="D546" s="2" t="str">
        <f t="shared" si="38"/>
        <v>RD</v>
      </c>
      <c r="F546" s="1" t="str">
        <f>IF(_xlfn.SINGLE('~10 Other Crossings'!TypeCL)="WC","",_xlfn.CONCAT(UPPER(_xlfn.SINGLE(Description)),IF(ISBLANK(_xlfn.SINGLE(CrossingIdentifierDescription)),""," ["&amp;_xlfn.SINGLE(CrossingIdentifierDescription)&amp;"]")," (",_xlfn.SINGLE(PXID),")"))</f>
        <v>ROAD (T4923.0)</v>
      </c>
      <c r="G5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6" s="1" t="s">
        <v>3948</v>
      </c>
      <c r="N546" s="1">
        <v>1056926.01</v>
      </c>
      <c r="O546" s="1" t="s">
        <v>3028</v>
      </c>
      <c r="P546" s="1" t="s">
        <v>3256</v>
      </c>
      <c r="Q546" s="1" t="s">
        <v>3947</v>
      </c>
      <c r="R546" s="1" t="s">
        <v>3025</v>
      </c>
      <c r="S546" s="1" t="s">
        <v>3024</v>
      </c>
      <c r="T546" s="1" t="s">
        <v>3098</v>
      </c>
      <c r="U546" s="1" t="s">
        <v>3045</v>
      </c>
      <c r="V546" s="1" t="s">
        <v>3045</v>
      </c>
      <c r="W546" s="1" t="s">
        <v>3946</v>
      </c>
      <c r="Y546" s="1">
        <v>43541.032997685186</v>
      </c>
      <c r="Z546" s="1">
        <v>44645</v>
      </c>
      <c r="AA546" s="1">
        <v>401768</v>
      </c>
      <c r="AB546" s="1">
        <v>44648.866041666668</v>
      </c>
      <c r="AC546" s="1" t="s">
        <v>3945</v>
      </c>
      <c r="AD546" s="1" t="s">
        <v>3046</v>
      </c>
      <c r="AE546" s="1">
        <v>4923</v>
      </c>
      <c r="AF546" s="1">
        <v>0</v>
      </c>
      <c r="AH546" s="1" t="s">
        <v>3091</v>
      </c>
      <c r="AI546" s="1" t="s">
        <v>3092</v>
      </c>
      <c r="AJ546" s="1" t="s">
        <v>3091</v>
      </c>
      <c r="AK546" s="1" t="s">
        <v>3044</v>
      </c>
      <c r="AL546" s="1" t="s">
        <v>3014</v>
      </c>
      <c r="AM546" s="1" t="s">
        <v>737</v>
      </c>
      <c r="AY546" s="1" t="s">
        <v>3000</v>
      </c>
      <c r="AZ546" s="1" t="s">
        <v>3010</v>
      </c>
      <c r="BA546" s="1">
        <v>601153.60627852997</v>
      </c>
      <c r="BB546" s="1">
        <v>5465158.0072128</v>
      </c>
      <c r="BC546" s="1">
        <v>10</v>
      </c>
      <c r="BN546" s="1" t="s">
        <v>3009</v>
      </c>
      <c r="BO546" s="1" t="s">
        <v>3583</v>
      </c>
      <c r="BP546" s="1" t="s">
        <v>3742</v>
      </c>
      <c r="BQ546" s="1" t="s">
        <v>3846</v>
      </c>
      <c r="BR546" s="1" t="s">
        <v>1621</v>
      </c>
      <c r="BS546" s="1" t="s">
        <v>3944</v>
      </c>
      <c r="BT546" s="1" t="s">
        <v>3943</v>
      </c>
      <c r="BV546" s="1" t="s">
        <v>3002</v>
      </c>
      <c r="BW546" s="1" t="s">
        <v>3007</v>
      </c>
      <c r="BX546" s="1" t="s">
        <v>3043</v>
      </c>
      <c r="BY546" s="1" t="s">
        <v>3000</v>
      </c>
      <c r="CB546" s="1" t="s">
        <v>3042</v>
      </c>
      <c r="CC546" s="1" t="s">
        <v>3041</v>
      </c>
      <c r="CD546" s="1" t="s">
        <v>3040</v>
      </c>
      <c r="CO546" s="1" t="s">
        <v>3070</v>
      </c>
      <c r="CP546" s="1" t="s">
        <v>3942</v>
      </c>
      <c r="CY546" s="1" t="s">
        <v>3884</v>
      </c>
      <c r="CZ546" s="1" t="s">
        <v>2179</v>
      </c>
    </row>
    <row r="547" spans="1:104" x14ac:dyDescent="0.2">
      <c r="A547" s="1">
        <f t="shared" si="36"/>
        <v>1057044.76</v>
      </c>
      <c r="C547" s="1" t="str">
        <f t="shared" si="37"/>
        <v>OE</v>
      </c>
      <c r="D547" s="2" t="str">
        <f t="shared" si="38"/>
        <v>OE</v>
      </c>
      <c r="F547" s="1" t="str">
        <f>IF(_xlfn.SINGLE('~10 Other Crossings'!TypeCL)="WC","",_xlfn.CONCAT(UPPER(_xlfn.SINGLE(Description)),IF(ISBLANK(_xlfn.SINGLE(CrossingIdentifierDescription)),""," ["&amp;_xlfn.SINGLE(CrossingIdentifierDescription)&amp;"]")," (",_xlfn.SINGLE(PXID),")"))</f>
        <v>PRIVATE O/H POWER (U5812.0)</v>
      </c>
      <c r="G5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47" s="1" t="s">
        <v>3941</v>
      </c>
      <c r="N547" s="1">
        <v>1057044.76</v>
      </c>
      <c r="O547" s="1" t="s">
        <v>3028</v>
      </c>
      <c r="P547" s="1" t="s">
        <v>3940</v>
      </c>
      <c r="Q547" s="1" t="s">
        <v>3939</v>
      </c>
      <c r="R547" s="1" t="s">
        <v>3024</v>
      </c>
      <c r="S547" s="1" t="s">
        <v>3024</v>
      </c>
      <c r="T547" s="1" t="s">
        <v>3098</v>
      </c>
      <c r="U547" s="1" t="s">
        <v>3938</v>
      </c>
      <c r="V547" s="1" t="s">
        <v>3912</v>
      </c>
      <c r="W547" s="1" t="s">
        <v>3181</v>
      </c>
      <c r="Y547" s="1">
        <v>43964.897291666668</v>
      </c>
      <c r="Z547" s="1">
        <v>44645</v>
      </c>
      <c r="AA547" s="1">
        <v>401768</v>
      </c>
      <c r="AB547" s="1">
        <v>44648.866053240738</v>
      </c>
      <c r="AC547" s="1" t="s">
        <v>3937</v>
      </c>
      <c r="AD547" s="1" t="s">
        <v>3061</v>
      </c>
      <c r="AE547" s="1">
        <v>5812</v>
      </c>
      <c r="AF547" s="1">
        <v>0</v>
      </c>
      <c r="AH547" s="1" t="s">
        <v>3091</v>
      </c>
      <c r="AI547" s="1" t="s">
        <v>3672</v>
      </c>
      <c r="AK547" s="1" t="s">
        <v>3015</v>
      </c>
      <c r="AL547" s="1" t="s">
        <v>3014</v>
      </c>
      <c r="AM547" s="1" t="s">
        <v>3090</v>
      </c>
      <c r="AS547" s="1" t="s">
        <v>3011</v>
      </c>
      <c r="AT547" s="1" t="s">
        <v>1022</v>
      </c>
      <c r="AY547" s="1" t="s">
        <v>3000</v>
      </c>
      <c r="AZ547" s="1" t="s">
        <v>3010</v>
      </c>
      <c r="BA547" s="1">
        <v>601083.35315524996</v>
      </c>
      <c r="BB547" s="1">
        <v>5465062.2574296398</v>
      </c>
      <c r="BC547" s="1">
        <v>10</v>
      </c>
      <c r="BN547" s="1" t="s">
        <v>3009</v>
      </c>
      <c r="BO547" s="1" t="s">
        <v>3583</v>
      </c>
      <c r="BP547" s="1" t="s">
        <v>3742</v>
      </c>
      <c r="BQ547" s="1" t="s">
        <v>3846</v>
      </c>
      <c r="BR547" s="1" t="s">
        <v>1621</v>
      </c>
      <c r="BV547" s="1" t="s">
        <v>3002</v>
      </c>
      <c r="BW547" s="1" t="s">
        <v>1022</v>
      </c>
      <c r="BX547" s="1" t="s">
        <v>3199</v>
      </c>
      <c r="BY547" s="1" t="s">
        <v>3000</v>
      </c>
      <c r="CB547" s="1" t="s">
        <v>3198</v>
      </c>
      <c r="CC547" s="1" t="s">
        <v>3197</v>
      </c>
      <c r="CD547" s="1" t="s">
        <v>3040</v>
      </c>
      <c r="CO547" s="1" t="s">
        <v>3070</v>
      </c>
      <c r="CP547" s="1" t="s">
        <v>3936</v>
      </c>
      <c r="CX547" s="1" t="s">
        <v>3935</v>
      </c>
      <c r="CZ547" s="1" t="s">
        <v>2177</v>
      </c>
    </row>
    <row r="548" spans="1:104" x14ac:dyDescent="0.2">
      <c r="A548" s="1">
        <f t="shared" si="36"/>
        <v>1057047.27</v>
      </c>
      <c r="C548" s="1" t="str">
        <f t="shared" si="37"/>
        <v>RD</v>
      </c>
      <c r="D548" s="2" t="str">
        <f t="shared" si="38"/>
        <v>RD</v>
      </c>
      <c r="F548" s="1" t="str">
        <f>IF(_xlfn.SINGLE('~10 Other Crossings'!TypeCL)="WC","",_xlfn.CONCAT(UPPER(_xlfn.SINGLE(Description)),IF(ISBLANK(_xlfn.SINGLE(CrossingIdentifierDescription)),""," ["&amp;_xlfn.SINGLE(CrossingIdentifierDescription)&amp;"]")," (",_xlfn.SINGLE(PXID),")"))</f>
        <v>ROAD (T4237.0)</v>
      </c>
      <c r="G5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8" s="1" t="s">
        <v>3934</v>
      </c>
      <c r="N548" s="1">
        <v>1057047.27</v>
      </c>
      <c r="O548" s="1" t="s">
        <v>3028</v>
      </c>
      <c r="P548" s="1" t="s">
        <v>3334</v>
      </c>
      <c r="Q548" s="1" t="s">
        <v>3922</v>
      </c>
      <c r="R548" s="1" t="s">
        <v>3025</v>
      </c>
      <c r="S548" s="1" t="s">
        <v>3024</v>
      </c>
      <c r="T548" s="1" t="s">
        <v>3098</v>
      </c>
      <c r="U548" s="1" t="s">
        <v>3045</v>
      </c>
      <c r="V548" s="1" t="s">
        <v>3045</v>
      </c>
      <c r="W548" s="1" t="s">
        <v>3921</v>
      </c>
      <c r="Y548" s="1">
        <v>43541.032314814816</v>
      </c>
      <c r="Z548" s="1">
        <v>44645</v>
      </c>
      <c r="AA548" s="1">
        <v>401768</v>
      </c>
      <c r="AB548" s="1">
        <v>44648.866041666668</v>
      </c>
      <c r="AC548" s="1" t="s">
        <v>3933</v>
      </c>
      <c r="AD548" s="1" t="s">
        <v>3046</v>
      </c>
      <c r="AE548" s="1">
        <v>4237</v>
      </c>
      <c r="AF548" s="1">
        <v>0</v>
      </c>
      <c r="AH548" s="1" t="s">
        <v>3091</v>
      </c>
      <c r="AI548" s="1" t="s">
        <v>3092</v>
      </c>
      <c r="AJ548" s="1" t="s">
        <v>3091</v>
      </c>
      <c r="AK548" s="1" t="s">
        <v>3044</v>
      </c>
      <c r="AL548" s="1" t="s">
        <v>3014</v>
      </c>
      <c r="AM548" s="1" t="s">
        <v>737</v>
      </c>
      <c r="AX548" s="1" t="s">
        <v>3932</v>
      </c>
      <c r="AY548" s="1" t="s">
        <v>3000</v>
      </c>
      <c r="AZ548" s="1" t="s">
        <v>3010</v>
      </c>
      <c r="BA548" s="1">
        <v>601081.93051267997</v>
      </c>
      <c r="BB548" s="1">
        <v>5465060.1905107796</v>
      </c>
      <c r="BC548" s="1">
        <v>10</v>
      </c>
      <c r="BN548" s="1" t="s">
        <v>3009</v>
      </c>
      <c r="BO548" s="1" t="s">
        <v>3583</v>
      </c>
      <c r="BP548" s="1" t="s">
        <v>3742</v>
      </c>
      <c r="BQ548" s="1" t="s">
        <v>3846</v>
      </c>
      <c r="BR548" s="1" t="s">
        <v>1621</v>
      </c>
      <c r="BS548" s="1" t="s">
        <v>3909</v>
      </c>
      <c r="BT548" s="1" t="s">
        <v>3918</v>
      </c>
      <c r="BV548" s="1" t="s">
        <v>3002</v>
      </c>
      <c r="BW548" s="1" t="s">
        <v>3007</v>
      </c>
      <c r="BX548" s="1" t="s">
        <v>3043</v>
      </c>
      <c r="BY548" s="1" t="s">
        <v>3000</v>
      </c>
      <c r="CB548" s="1" t="s">
        <v>3042</v>
      </c>
      <c r="CC548" s="1" t="s">
        <v>3041</v>
      </c>
      <c r="CD548" s="1" t="s">
        <v>3040</v>
      </c>
      <c r="CO548" s="1" t="s">
        <v>3070</v>
      </c>
      <c r="CP548" s="1" t="s">
        <v>3931</v>
      </c>
      <c r="CX548" s="1" t="s">
        <v>3916</v>
      </c>
      <c r="CY548" s="1" t="s">
        <v>3884</v>
      </c>
      <c r="CZ548" s="1" t="s">
        <v>2175</v>
      </c>
    </row>
    <row r="549" spans="1:104" x14ac:dyDescent="0.2">
      <c r="A549" s="1">
        <f t="shared" si="36"/>
        <v>1057068.04</v>
      </c>
      <c r="C549" s="1" t="str">
        <f t="shared" si="37"/>
        <v>RD</v>
      </c>
      <c r="D549" s="2" t="str">
        <f t="shared" si="38"/>
        <v>RD</v>
      </c>
      <c r="F549" s="1" t="str">
        <f>IF(_xlfn.SINGLE('~10 Other Crossings'!TypeCL)="WC","",_xlfn.CONCAT(UPPER(_xlfn.SINGLE(Description)),IF(ISBLANK(_xlfn.SINGLE(CrossingIdentifierDescription)),""," ["&amp;_xlfn.SINGLE(CrossingIdentifierDescription)&amp;"]")," (",_xlfn.SINGLE(PXID),")"))</f>
        <v>PRIVATE SIDEWALK (T4977.0)</v>
      </c>
      <c r="G5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49" s="1" t="s">
        <v>3930</v>
      </c>
      <c r="N549" s="1">
        <v>1057068.04</v>
      </c>
      <c r="O549" s="1" t="s">
        <v>3028</v>
      </c>
      <c r="P549" s="1" t="s">
        <v>3929</v>
      </c>
      <c r="Q549" s="1" t="s">
        <v>3928</v>
      </c>
      <c r="R549" s="1" t="s">
        <v>3024</v>
      </c>
      <c r="S549" s="1" t="s">
        <v>3024</v>
      </c>
      <c r="T549" s="1" t="s">
        <v>3098</v>
      </c>
      <c r="U549" s="1" t="s">
        <v>3927</v>
      </c>
      <c r="V549" s="1" t="s">
        <v>3926</v>
      </c>
      <c r="W549" s="1" t="s">
        <v>3181</v>
      </c>
      <c r="Y549" s="1">
        <v>43964.903414351851</v>
      </c>
      <c r="Z549" s="1">
        <v>44645</v>
      </c>
      <c r="AA549" s="1">
        <v>401768</v>
      </c>
      <c r="AB549" s="1">
        <v>44648.866053240738</v>
      </c>
      <c r="AC549" s="1" t="s">
        <v>3925</v>
      </c>
      <c r="AD549" s="1" t="s">
        <v>3046</v>
      </c>
      <c r="AE549" s="1">
        <v>4977</v>
      </c>
      <c r="AF549" s="1">
        <v>0</v>
      </c>
      <c r="AH549" s="1" t="s">
        <v>3091</v>
      </c>
      <c r="AI549" s="1" t="s">
        <v>3016</v>
      </c>
      <c r="AK549" s="1" t="s">
        <v>3044</v>
      </c>
      <c r="AL549" s="1" t="s">
        <v>3014</v>
      </c>
      <c r="AM549" s="1" t="s">
        <v>737</v>
      </c>
      <c r="AS549" s="1" t="s">
        <v>3011</v>
      </c>
      <c r="AT549" s="1" t="s">
        <v>3011</v>
      </c>
      <c r="AY549" s="1" t="s">
        <v>3000</v>
      </c>
      <c r="AZ549" s="1" t="s">
        <v>3010</v>
      </c>
      <c r="BA549" s="1">
        <v>601069.60399354994</v>
      </c>
      <c r="BB549" s="1">
        <v>5465043.4810754601</v>
      </c>
      <c r="BC549" s="1">
        <v>10</v>
      </c>
      <c r="BN549" s="1" t="s">
        <v>3009</v>
      </c>
      <c r="BO549" s="1" t="s">
        <v>3583</v>
      </c>
      <c r="BP549" s="1" t="s">
        <v>3742</v>
      </c>
      <c r="BQ549" s="1" t="s">
        <v>3846</v>
      </c>
      <c r="BR549" s="1" t="s">
        <v>1621</v>
      </c>
      <c r="BV549" s="1" t="s">
        <v>3002</v>
      </c>
      <c r="BW549" s="1" t="s">
        <v>3007</v>
      </c>
      <c r="BX549" s="1" t="s">
        <v>3043</v>
      </c>
      <c r="BY549" s="1" t="s">
        <v>3000</v>
      </c>
      <c r="CB549" s="1" t="s">
        <v>3042</v>
      </c>
      <c r="CC549" s="1" t="s">
        <v>3041</v>
      </c>
      <c r="CD549" s="1" t="s">
        <v>3040</v>
      </c>
      <c r="CO549" s="1" t="s">
        <v>3070</v>
      </c>
      <c r="CP549" s="1" t="s">
        <v>3924</v>
      </c>
      <c r="CZ549" s="1" t="s">
        <v>2172</v>
      </c>
    </row>
    <row r="550" spans="1:104" x14ac:dyDescent="0.2">
      <c r="A550" s="1">
        <f t="shared" si="36"/>
        <v>1057083.75</v>
      </c>
      <c r="C550" s="1" t="str">
        <f t="shared" si="37"/>
        <v>RD</v>
      </c>
      <c r="D550" s="2" t="str">
        <f t="shared" si="38"/>
        <v>RD</v>
      </c>
      <c r="F550" s="1" t="str">
        <f>IF(_xlfn.SINGLE('~10 Other Crossings'!TypeCL)="WC","",_xlfn.CONCAT(UPPER(_xlfn.SINGLE(Description)),IF(ISBLANK(_xlfn.SINGLE(CrossingIdentifierDescription)),""," ["&amp;_xlfn.SINGLE(CrossingIdentifierDescription)&amp;"]")," (",_xlfn.SINGLE(PXID),")"))</f>
        <v>ROAD (T4242.0)</v>
      </c>
      <c r="G5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50" s="1" t="s">
        <v>3923</v>
      </c>
      <c r="N550" s="1">
        <v>1057083.75</v>
      </c>
      <c r="O550" s="1" t="s">
        <v>3028</v>
      </c>
      <c r="P550" s="1" t="s">
        <v>3334</v>
      </c>
      <c r="Q550" s="1" t="s">
        <v>3922</v>
      </c>
      <c r="R550" s="1" t="s">
        <v>3025</v>
      </c>
      <c r="S550" s="1" t="s">
        <v>3024</v>
      </c>
      <c r="T550" s="1" t="s">
        <v>3098</v>
      </c>
      <c r="U550" s="1" t="s">
        <v>3045</v>
      </c>
      <c r="V550" s="1" t="s">
        <v>3045</v>
      </c>
      <c r="W550" s="1" t="s">
        <v>3921</v>
      </c>
      <c r="Y550" s="1">
        <v>42165.883981481478</v>
      </c>
      <c r="Z550" s="1">
        <v>44645</v>
      </c>
      <c r="AA550" s="1">
        <v>401768</v>
      </c>
      <c r="AB550" s="1">
        <v>44648.866018518522</v>
      </c>
      <c r="AC550" s="1" t="s">
        <v>3920</v>
      </c>
      <c r="AD550" s="1" t="s">
        <v>3046</v>
      </c>
      <c r="AE550" s="1">
        <v>4242</v>
      </c>
      <c r="AF550" s="1">
        <v>0</v>
      </c>
      <c r="AH550" s="1" t="s">
        <v>3091</v>
      </c>
      <c r="AI550" s="1" t="s">
        <v>3092</v>
      </c>
      <c r="AJ550" s="1" t="s">
        <v>3091</v>
      </c>
      <c r="AK550" s="1" t="s">
        <v>3044</v>
      </c>
      <c r="AL550" s="1" t="s">
        <v>3014</v>
      </c>
      <c r="AM550" s="1" t="s">
        <v>737</v>
      </c>
      <c r="AX550" s="1" t="s">
        <v>3919</v>
      </c>
      <c r="AY550" s="1" t="s">
        <v>3000</v>
      </c>
      <c r="AZ550" s="1" t="s">
        <v>3010</v>
      </c>
      <c r="BA550" s="1">
        <v>601060.21974847</v>
      </c>
      <c r="BB550" s="1">
        <v>5465030.8817037996</v>
      </c>
      <c r="BC550" s="1">
        <v>10</v>
      </c>
      <c r="BN550" s="1" t="s">
        <v>3009</v>
      </c>
      <c r="BO550" s="1" t="s">
        <v>3583</v>
      </c>
      <c r="BP550" s="1" t="s">
        <v>3742</v>
      </c>
      <c r="BQ550" s="1" t="s">
        <v>3846</v>
      </c>
      <c r="BR550" s="1" t="s">
        <v>1621</v>
      </c>
      <c r="BS550" s="1" t="s">
        <v>3909</v>
      </c>
      <c r="BT550" s="1" t="s">
        <v>3918</v>
      </c>
      <c r="BV550" s="1" t="s">
        <v>3002</v>
      </c>
      <c r="BW550" s="1" t="s">
        <v>3007</v>
      </c>
      <c r="BX550" s="1" t="s">
        <v>3043</v>
      </c>
      <c r="BY550" s="1" t="s">
        <v>3000</v>
      </c>
      <c r="CB550" s="1" t="s">
        <v>3042</v>
      </c>
      <c r="CC550" s="1" t="s">
        <v>3041</v>
      </c>
      <c r="CD550" s="1" t="s">
        <v>3040</v>
      </c>
      <c r="CO550" s="1" t="s">
        <v>3070</v>
      </c>
      <c r="CP550" s="1" t="s">
        <v>3917</v>
      </c>
      <c r="CX550" s="1" t="s">
        <v>3916</v>
      </c>
      <c r="CY550" s="1" t="s">
        <v>3884</v>
      </c>
      <c r="CZ550" s="1" t="s">
        <v>2169</v>
      </c>
    </row>
    <row r="551" spans="1:104" x14ac:dyDescent="0.2">
      <c r="A551" s="1">
        <f t="shared" si="36"/>
        <v>1057116.44</v>
      </c>
      <c r="C551" s="1" t="str">
        <f t="shared" si="37"/>
        <v>OE</v>
      </c>
      <c r="D551" s="2" t="str">
        <f t="shared" si="38"/>
        <v>OE</v>
      </c>
      <c r="F551" s="1" t="str">
        <f>IF(_xlfn.SINGLE('~10 Other Crossings'!TypeCL)="WC","",_xlfn.CONCAT(UPPER(_xlfn.SINGLE(Description)),IF(ISBLANK(_xlfn.SINGLE(CrossingIdentifierDescription)),""," ["&amp;_xlfn.SINGLE(CrossingIdentifierDescription)&amp;"]")," (",_xlfn.SINGLE(PXID),")"))</f>
        <v>PRIVATE O/H POWER [DISTRIBUTION] (U4408.0)</v>
      </c>
      <c r="G5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51" s="1" t="s">
        <v>3915</v>
      </c>
      <c r="N551" s="1">
        <v>1057116.44</v>
      </c>
      <c r="O551" s="1" t="s">
        <v>3028</v>
      </c>
      <c r="P551" s="1" t="s">
        <v>3914</v>
      </c>
      <c r="Q551" s="1" t="s">
        <v>3913</v>
      </c>
      <c r="R551" s="1" t="s">
        <v>3025</v>
      </c>
      <c r="S551" s="1" t="s">
        <v>3024</v>
      </c>
      <c r="T551" s="1" t="s">
        <v>3098</v>
      </c>
      <c r="U551" s="1" t="s">
        <v>3097</v>
      </c>
      <c r="V551" s="1" t="s">
        <v>3912</v>
      </c>
      <c r="W551" s="1" t="s">
        <v>3181</v>
      </c>
      <c r="Y551" s="1">
        <v>43541.041180555556</v>
      </c>
      <c r="Z551" s="1">
        <v>44645</v>
      </c>
      <c r="AA551" s="1">
        <v>401768</v>
      </c>
      <c r="AB551" s="1">
        <v>44648.866041666668</v>
      </c>
      <c r="AC551" s="1" t="s">
        <v>3911</v>
      </c>
      <c r="AD551" s="1" t="s">
        <v>3061</v>
      </c>
      <c r="AE551" s="1">
        <v>4408</v>
      </c>
      <c r="AF551" s="1">
        <v>0</v>
      </c>
      <c r="AG551" s="1" t="s">
        <v>3093</v>
      </c>
      <c r="AH551" s="1" t="s">
        <v>3091</v>
      </c>
      <c r="AI551" s="1" t="s">
        <v>3016</v>
      </c>
      <c r="AJ551" s="1" t="s">
        <v>3091</v>
      </c>
      <c r="AK551" s="1" t="s">
        <v>3015</v>
      </c>
      <c r="AL551" s="1" t="s">
        <v>3014</v>
      </c>
      <c r="AM551" s="1" t="s">
        <v>3090</v>
      </c>
      <c r="AS551" s="1" t="s">
        <v>3011</v>
      </c>
      <c r="AT551" s="1" t="s">
        <v>1022</v>
      </c>
      <c r="AX551" s="1" t="s">
        <v>3910</v>
      </c>
      <c r="AY551" s="1" t="s">
        <v>3000</v>
      </c>
      <c r="AZ551" s="1" t="s">
        <v>3010</v>
      </c>
      <c r="BA551" s="1">
        <v>601040.99381404999</v>
      </c>
      <c r="BB551" s="1">
        <v>5465004.4321037503</v>
      </c>
      <c r="BC551" s="1">
        <v>10</v>
      </c>
      <c r="BG551" s="1">
        <v>42665</v>
      </c>
      <c r="BN551" s="1" t="s">
        <v>3009</v>
      </c>
      <c r="BO551" s="1" t="s">
        <v>3583</v>
      </c>
      <c r="BP551" s="1" t="s">
        <v>3742</v>
      </c>
      <c r="BQ551" s="1" t="s">
        <v>3846</v>
      </c>
      <c r="BR551" s="1" t="s">
        <v>1621</v>
      </c>
      <c r="BS551" s="1" t="s">
        <v>3909</v>
      </c>
      <c r="BT551" s="1" t="s">
        <v>3887</v>
      </c>
      <c r="BV551" s="1" t="s">
        <v>3002</v>
      </c>
      <c r="BW551" s="1" t="s">
        <v>1022</v>
      </c>
      <c r="BX551" s="1" t="s">
        <v>3199</v>
      </c>
      <c r="BY551" s="1" t="s">
        <v>3000</v>
      </c>
      <c r="CB551" s="1" t="s">
        <v>3198</v>
      </c>
      <c r="CC551" s="1" t="s">
        <v>3197</v>
      </c>
      <c r="CD551" s="1" t="s">
        <v>3040</v>
      </c>
      <c r="CO551" s="1" t="s">
        <v>3070</v>
      </c>
      <c r="CP551" s="1" t="s">
        <v>3908</v>
      </c>
      <c r="CW551" s="1" t="s">
        <v>3907</v>
      </c>
      <c r="CX551" s="1" t="s">
        <v>3906</v>
      </c>
      <c r="CY551" s="1" t="s">
        <v>3884</v>
      </c>
      <c r="CZ551" s="1" t="s">
        <v>2166</v>
      </c>
    </row>
    <row r="552" spans="1:104" x14ac:dyDescent="0.2">
      <c r="A552" s="1">
        <f t="shared" ref="A552:A590" si="39">IF(OR(AND(ISNUMBER(_xlfn.SINGLE(Measure)),_xlfn.SINGLE(Measure)&gt;0),ISNUMBER(SEARCH("+",_xlfn.SINGLE(Measure)))),IF(NOT(ISNUMBER(_xlfn.SINGLE(Measure))),1000*LEFT(_xlfn.SINGLE(Measure),SEARCH("+",_xlfn.SINGLE(Measure))-1)+MID(_xlfn.SINGLE(Measure),SEARCH("+",_xlfn.SINGLE(Measure))+1,3)+RIGHT(_xlfn.SINGLE(Measure),3),_xlfn.SINGLE(Measure)),"")</f>
        <v>1057175.67</v>
      </c>
      <c r="C552" s="1" t="str">
        <f t="shared" ref="C552:C590" si="40">TypeCL</f>
        <v>RD</v>
      </c>
      <c r="D552" s="2" t="str">
        <f t="shared" si="38"/>
        <v>RD</v>
      </c>
      <c r="F552" s="1" t="str">
        <f>IF(_xlfn.SINGLE('~10 Other Crossings'!TypeCL)="WC","",_xlfn.CONCAT(UPPER(_xlfn.SINGLE(Description)),IF(ISBLANK(_xlfn.SINGLE(CrossingIdentifierDescription)),""," ["&amp;_xlfn.SINGLE(CrossingIdentifierDescription)&amp;"]")," (",_xlfn.SINGLE(PXID),")"))</f>
        <v>ROAD (T4137.1)</v>
      </c>
      <c r="G5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52" s="1" t="s">
        <v>3905</v>
      </c>
      <c r="N552" s="1">
        <v>1057175.67</v>
      </c>
      <c r="O552" s="1" t="s">
        <v>3028</v>
      </c>
      <c r="P552" s="1" t="s">
        <v>3256</v>
      </c>
      <c r="Q552" s="1" t="s">
        <v>3255</v>
      </c>
      <c r="R552" s="1" t="s">
        <v>3025</v>
      </c>
      <c r="S552" s="1" t="s">
        <v>3024</v>
      </c>
      <c r="T552" s="1" t="s">
        <v>3098</v>
      </c>
      <c r="U552" s="1" t="s">
        <v>3045</v>
      </c>
      <c r="V552" s="1" t="s">
        <v>3045</v>
      </c>
      <c r="W552" s="1" t="s">
        <v>3904</v>
      </c>
      <c r="Y552" s="1">
        <v>43541.043032407404</v>
      </c>
      <c r="Z552" s="1">
        <v>44645</v>
      </c>
      <c r="AA552" s="1">
        <v>401768</v>
      </c>
      <c r="AB552" s="1">
        <v>44648.866041666668</v>
      </c>
      <c r="AC552" s="1" t="s">
        <v>3903</v>
      </c>
      <c r="AD552" s="1" t="s">
        <v>3046</v>
      </c>
      <c r="AE552" s="1">
        <v>4137</v>
      </c>
      <c r="AF552" s="1">
        <v>1</v>
      </c>
      <c r="AH552" s="1" t="s">
        <v>3091</v>
      </c>
      <c r="AI552" s="1" t="s">
        <v>3016</v>
      </c>
      <c r="AJ552" s="1" t="s">
        <v>3091</v>
      </c>
      <c r="AK552" s="1" t="s">
        <v>3044</v>
      </c>
      <c r="AL552" s="1" t="s">
        <v>3014</v>
      </c>
      <c r="AM552" s="1" t="s">
        <v>737</v>
      </c>
      <c r="AX552" s="1" t="s">
        <v>3902</v>
      </c>
      <c r="AY552" s="1" t="s">
        <v>3000</v>
      </c>
      <c r="AZ552" s="1" t="s">
        <v>3010</v>
      </c>
      <c r="BA552" s="1">
        <v>601005.83818292001</v>
      </c>
      <c r="BB552" s="1">
        <v>5464956.7735852897</v>
      </c>
      <c r="BC552" s="1">
        <v>10</v>
      </c>
      <c r="BD552" s="1" t="s">
        <v>3087</v>
      </c>
      <c r="BE552" s="1">
        <v>1059.3399999999999</v>
      </c>
      <c r="BG552" s="1">
        <v>42270</v>
      </c>
      <c r="BN552" s="1" t="s">
        <v>3009</v>
      </c>
      <c r="BO552" s="1" t="s">
        <v>3583</v>
      </c>
      <c r="BP552" s="1" t="s">
        <v>3742</v>
      </c>
      <c r="BQ552" s="1" t="s">
        <v>3846</v>
      </c>
      <c r="BR552" s="1" t="s">
        <v>3228</v>
      </c>
      <c r="BS552" s="1" t="s">
        <v>3888</v>
      </c>
      <c r="BT552" s="1" t="s">
        <v>3887</v>
      </c>
      <c r="BV552" s="1" t="s">
        <v>3002</v>
      </c>
      <c r="BW552" s="1" t="s">
        <v>3007</v>
      </c>
      <c r="BX552" s="1" t="s">
        <v>3043</v>
      </c>
      <c r="BY552" s="1" t="s">
        <v>3000</v>
      </c>
      <c r="CB552" s="1" t="s">
        <v>3042</v>
      </c>
      <c r="CC552" s="1" t="s">
        <v>3041</v>
      </c>
      <c r="CD552" s="1" t="s">
        <v>3040</v>
      </c>
      <c r="CO552" s="1" t="s">
        <v>3070</v>
      </c>
      <c r="CP552" s="1" t="s">
        <v>3901</v>
      </c>
      <c r="CW552" s="1" t="s">
        <v>3900</v>
      </c>
      <c r="CX552" s="1" t="s">
        <v>3899</v>
      </c>
      <c r="CY552" s="1" t="s">
        <v>3884</v>
      </c>
      <c r="CZ552" s="1" t="s">
        <v>3668</v>
      </c>
    </row>
    <row r="553" spans="1:104" x14ac:dyDescent="0.2">
      <c r="A553" s="1">
        <f t="shared" si="39"/>
        <v>1057178.99</v>
      </c>
      <c r="C553" s="1" t="str">
        <f t="shared" si="40"/>
        <v>OE</v>
      </c>
      <c r="D553" s="2" t="str">
        <f t="shared" ref="D553:D590" si="41">C553</f>
        <v>OE</v>
      </c>
      <c r="F553" s="1" t="str">
        <f>IF(_xlfn.SINGLE('~10 Other Crossings'!TypeCL)="WC","",_xlfn.CONCAT(UPPER(_xlfn.SINGLE(Description)),IF(ISBLANK(_xlfn.SINGLE(CrossingIdentifierDescription)),""," ["&amp;_xlfn.SINGLE(CrossingIdentifierDescription)&amp;"]")," (",_xlfn.SINGLE(PXID),")"))</f>
        <v>TELUS O/H COMMUNICATIONS CABLE [DISTRIBUTION] (U7092.0)</v>
      </c>
      <c r="G5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53" s="1" t="s">
        <v>3898</v>
      </c>
      <c r="N553" s="1">
        <v>1057178.99</v>
      </c>
      <c r="O553" s="1" t="s">
        <v>3028</v>
      </c>
      <c r="P553" s="1" t="s">
        <v>3897</v>
      </c>
      <c r="Q553" s="1" t="s">
        <v>3896</v>
      </c>
      <c r="R553" s="1" t="s">
        <v>3025</v>
      </c>
      <c r="S553" s="1" t="s">
        <v>3024</v>
      </c>
      <c r="T553" s="1" t="s">
        <v>3098</v>
      </c>
      <c r="U553" s="1" t="s">
        <v>3097</v>
      </c>
      <c r="V553" s="1" t="s">
        <v>3108</v>
      </c>
      <c r="W553" s="1" t="s">
        <v>3107</v>
      </c>
      <c r="Y553" s="1">
        <v>44103.719027777777</v>
      </c>
      <c r="Z553" s="1">
        <v>44645</v>
      </c>
      <c r="AA553" s="1">
        <v>401768</v>
      </c>
      <c r="AB553" s="1">
        <v>44648.866076388891</v>
      </c>
      <c r="AC553" s="1" t="s">
        <v>3895</v>
      </c>
      <c r="AD553" s="1" t="s">
        <v>3061</v>
      </c>
      <c r="AE553" s="1">
        <v>7092</v>
      </c>
      <c r="AF553" s="1">
        <v>0</v>
      </c>
      <c r="AG553" s="1" t="s">
        <v>3093</v>
      </c>
      <c r="AH553" s="1" t="s">
        <v>3091</v>
      </c>
      <c r="AI553" s="1" t="s">
        <v>3016</v>
      </c>
      <c r="AK553" s="1" t="s">
        <v>3015</v>
      </c>
      <c r="AL553" s="1" t="s">
        <v>3014</v>
      </c>
      <c r="AM553" s="1" t="s">
        <v>3090</v>
      </c>
      <c r="AS553" s="1" t="s">
        <v>3011</v>
      </c>
      <c r="AT553" s="1" t="s">
        <v>1022</v>
      </c>
      <c r="AY553" s="1" t="s">
        <v>3000</v>
      </c>
      <c r="AZ553" s="1" t="s">
        <v>3010</v>
      </c>
      <c r="BA553" s="1">
        <v>601003.89690168004</v>
      </c>
      <c r="BB553" s="1">
        <v>5464954.0749542601</v>
      </c>
      <c r="BC553" s="1">
        <v>10</v>
      </c>
      <c r="BN553" s="1" t="s">
        <v>3009</v>
      </c>
      <c r="BO553" s="1" t="s">
        <v>3583</v>
      </c>
      <c r="BP553" s="1" t="s">
        <v>3742</v>
      </c>
      <c r="BQ553" s="1" t="s">
        <v>3846</v>
      </c>
      <c r="BR553" s="1" t="s">
        <v>3228</v>
      </c>
      <c r="BS553" s="1" t="s">
        <v>3888</v>
      </c>
      <c r="BT553" s="1" t="s">
        <v>3887</v>
      </c>
      <c r="BV553" s="1" t="s">
        <v>3002</v>
      </c>
      <c r="BW553" s="1" t="s">
        <v>1022</v>
      </c>
      <c r="BX553" s="1" t="s">
        <v>3199</v>
      </c>
      <c r="BY553" s="1" t="s">
        <v>3000</v>
      </c>
      <c r="CB553" s="1" t="s">
        <v>3198</v>
      </c>
      <c r="CC553" s="1" t="s">
        <v>3197</v>
      </c>
      <c r="CD553" s="1" t="s">
        <v>3040</v>
      </c>
      <c r="CO553" s="1" t="s">
        <v>2996</v>
      </c>
      <c r="CP553" s="1" t="s">
        <v>3894</v>
      </c>
      <c r="CX553" s="1" t="s">
        <v>3885</v>
      </c>
      <c r="CZ553" s="1" t="s">
        <v>2164</v>
      </c>
    </row>
    <row r="554" spans="1:104" x14ac:dyDescent="0.2">
      <c r="A554" s="1">
        <f t="shared" si="39"/>
        <v>1057178.99</v>
      </c>
      <c r="C554" s="1" t="str">
        <f t="shared" si="40"/>
        <v>OE</v>
      </c>
      <c r="D554" s="2" t="str">
        <f t="shared" si="41"/>
        <v>OE</v>
      </c>
      <c r="F554" s="1" t="str">
        <f>IF(_xlfn.SINGLE('~10 Other Crossings'!TypeCL)="WC","",_xlfn.CONCAT(UPPER(_xlfn.SINGLE(Description)),IF(ISBLANK(_xlfn.SINGLE(CrossingIdentifierDescription)),""," ["&amp;_xlfn.SINGLE(CrossingIdentifierDescription)&amp;"]")," (",_xlfn.SINGLE(PXID),")"))</f>
        <v>BC HYDRO O/H DISTRIBUTION [DISTRIBUTION] (U4409.0)</v>
      </c>
      <c r="G5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54" s="1" t="s">
        <v>3893</v>
      </c>
      <c r="N554" s="1">
        <v>1057178.99</v>
      </c>
      <c r="O554" s="1" t="s">
        <v>3028</v>
      </c>
      <c r="P554" s="1" t="s">
        <v>3892</v>
      </c>
      <c r="Q554" s="1" t="s">
        <v>3891</v>
      </c>
      <c r="R554" s="1" t="s">
        <v>3025</v>
      </c>
      <c r="S554" s="1" t="s">
        <v>3024</v>
      </c>
      <c r="T554" s="1" t="s">
        <v>3098</v>
      </c>
      <c r="U554" s="1" t="s">
        <v>3097</v>
      </c>
      <c r="V554" s="1" t="s">
        <v>3096</v>
      </c>
      <c r="W554" s="1" t="s">
        <v>3095</v>
      </c>
      <c r="Y554" s="1">
        <v>43541.043275462966</v>
      </c>
      <c r="Z554" s="1">
        <v>44645</v>
      </c>
      <c r="AA554" s="1">
        <v>401768</v>
      </c>
      <c r="AB554" s="1">
        <v>44648.866041666668</v>
      </c>
      <c r="AC554" s="1" t="s">
        <v>3890</v>
      </c>
      <c r="AD554" s="1" t="s">
        <v>3061</v>
      </c>
      <c r="AE554" s="1">
        <v>4409</v>
      </c>
      <c r="AF554" s="1">
        <v>0</v>
      </c>
      <c r="AG554" s="1" t="s">
        <v>3093</v>
      </c>
      <c r="AH554" s="1" t="s">
        <v>3091</v>
      </c>
      <c r="AI554" s="1" t="s">
        <v>3016</v>
      </c>
      <c r="AJ554" s="1" t="s">
        <v>3091</v>
      </c>
      <c r="AK554" s="1" t="s">
        <v>3015</v>
      </c>
      <c r="AL554" s="1" t="s">
        <v>3014</v>
      </c>
      <c r="AM554" s="1" t="s">
        <v>3090</v>
      </c>
      <c r="AS554" s="1" t="s">
        <v>3011</v>
      </c>
      <c r="AT554" s="1" t="s">
        <v>1022</v>
      </c>
      <c r="AX554" s="1" t="s">
        <v>3889</v>
      </c>
      <c r="AY554" s="1" t="s">
        <v>3000</v>
      </c>
      <c r="AZ554" s="1" t="s">
        <v>3010</v>
      </c>
      <c r="BA554" s="1">
        <v>601003.89690168004</v>
      </c>
      <c r="BB554" s="1">
        <v>5464954.0749542601</v>
      </c>
      <c r="BC554" s="1">
        <v>10</v>
      </c>
      <c r="BG554" s="1">
        <v>42665</v>
      </c>
      <c r="BN554" s="1" t="s">
        <v>3009</v>
      </c>
      <c r="BO554" s="1" t="s">
        <v>3583</v>
      </c>
      <c r="BP554" s="1" t="s">
        <v>3742</v>
      </c>
      <c r="BQ554" s="1" t="s">
        <v>3846</v>
      </c>
      <c r="BR554" s="1" t="s">
        <v>3228</v>
      </c>
      <c r="BS554" s="1" t="s">
        <v>3888</v>
      </c>
      <c r="BT554" s="1" t="s">
        <v>3887</v>
      </c>
      <c r="BV554" s="1" t="s">
        <v>3002</v>
      </c>
      <c r="BW554" s="1" t="s">
        <v>1022</v>
      </c>
      <c r="BX554" s="1" t="s">
        <v>3199</v>
      </c>
      <c r="BY554" s="1" t="s">
        <v>3000</v>
      </c>
      <c r="CB554" s="1" t="s">
        <v>3198</v>
      </c>
      <c r="CC554" s="1" t="s">
        <v>3197</v>
      </c>
      <c r="CD554" s="1" t="s">
        <v>3040</v>
      </c>
      <c r="CO554" s="1" t="s">
        <v>2996</v>
      </c>
      <c r="CP554" s="1" t="s">
        <v>3886</v>
      </c>
      <c r="CW554" s="1" t="s">
        <v>3867</v>
      </c>
      <c r="CX554" s="1" t="s">
        <v>3885</v>
      </c>
      <c r="CY554" s="1" t="s">
        <v>3884</v>
      </c>
      <c r="CZ554" s="1" t="s">
        <v>3659</v>
      </c>
    </row>
    <row r="555" spans="1:104" x14ac:dyDescent="0.2">
      <c r="A555" s="1">
        <f t="shared" si="39"/>
        <v>1057204.75</v>
      </c>
      <c r="C555" s="1" t="str">
        <f t="shared" si="40"/>
        <v>WD</v>
      </c>
      <c r="D555" s="2" t="str">
        <f t="shared" si="41"/>
        <v>WD</v>
      </c>
      <c r="F555" s="1" t="str">
        <f>IF(_xlfn.SINGLE('~10 Other Crossings'!TypeCL)="WC","",_xlfn.CONCAT(UPPER(_xlfn.SINGLE(Description)),IF(ISBLANK(_xlfn.SINGLE(CrossingIdentifierDescription)),""," ["&amp;_xlfn.SINGLE(CrossingIdentifierDescription)&amp;"]")," (",_xlfn.SINGLE(PXID),")"))</f>
        <v>IRRIGATION HOSE (P5666.0)</v>
      </c>
      <c r="G5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55" s="1" t="s">
        <v>3883</v>
      </c>
      <c r="N555" s="1">
        <v>1057204.75</v>
      </c>
      <c r="O555" s="1" t="s">
        <v>3028</v>
      </c>
      <c r="P555" s="1" t="s">
        <v>3879</v>
      </c>
      <c r="Q555" s="1" t="s">
        <v>3878</v>
      </c>
      <c r="R555" s="1" t="s">
        <v>3024</v>
      </c>
      <c r="S555" s="1" t="s">
        <v>3024</v>
      </c>
      <c r="T555" s="1" t="s">
        <v>3098</v>
      </c>
      <c r="U555" s="1" t="s">
        <v>3075</v>
      </c>
      <c r="V555" s="1" t="s">
        <v>3877</v>
      </c>
      <c r="W555" s="1" t="s">
        <v>3181</v>
      </c>
      <c r="Y555" s="1">
        <v>43964.904976851853</v>
      </c>
      <c r="Z555" s="1">
        <v>44645</v>
      </c>
      <c r="AA555" s="1">
        <v>401768</v>
      </c>
      <c r="AB555" s="1">
        <v>44655.881238425929</v>
      </c>
      <c r="AC555" s="1" t="s">
        <v>3882</v>
      </c>
      <c r="AD555" s="1" t="s">
        <v>3018</v>
      </c>
      <c r="AE555" s="1">
        <v>5666</v>
      </c>
      <c r="AF555" s="1">
        <v>0</v>
      </c>
      <c r="AH555" s="1" t="s">
        <v>3091</v>
      </c>
      <c r="AI555" s="1" t="s">
        <v>3672</v>
      </c>
      <c r="AK555" s="1" t="s">
        <v>3015</v>
      </c>
      <c r="AL555" s="1" t="s">
        <v>3014</v>
      </c>
      <c r="AM555" s="1" t="s">
        <v>3179</v>
      </c>
      <c r="AN555" s="1" t="s">
        <v>3012</v>
      </c>
      <c r="AS555" s="1" t="s">
        <v>3011</v>
      </c>
      <c r="AT555" s="1" t="s">
        <v>3011</v>
      </c>
      <c r="AY555" s="1" t="s">
        <v>3000</v>
      </c>
      <c r="AZ555" s="1" t="s">
        <v>3010</v>
      </c>
      <c r="BA555" s="1">
        <v>600988.64202984003</v>
      </c>
      <c r="BB555" s="1">
        <v>5464933.3200296601</v>
      </c>
      <c r="BC555" s="1">
        <v>10</v>
      </c>
      <c r="BN555" s="1" t="s">
        <v>3009</v>
      </c>
      <c r="BO555" s="1" t="s">
        <v>3583</v>
      </c>
      <c r="BP555" s="1" t="s">
        <v>3742</v>
      </c>
      <c r="BQ555" s="1" t="s">
        <v>3846</v>
      </c>
      <c r="BR555" s="1" t="s">
        <v>3228</v>
      </c>
      <c r="BV555" s="1" t="s">
        <v>3002</v>
      </c>
      <c r="BW555" s="1" t="s">
        <v>1505</v>
      </c>
      <c r="BX555" s="1" t="s">
        <v>3001</v>
      </c>
      <c r="BY555" s="1" t="s">
        <v>3000</v>
      </c>
      <c r="CB555" s="1" t="s">
        <v>2999</v>
      </c>
      <c r="CC555" s="1" t="s">
        <v>2998</v>
      </c>
      <c r="CD555" s="1" t="s">
        <v>2997</v>
      </c>
      <c r="CO555" s="1" t="s">
        <v>3070</v>
      </c>
      <c r="CP555" s="1" t="s">
        <v>3881</v>
      </c>
      <c r="CZ555" s="1" t="s">
        <v>3654</v>
      </c>
    </row>
    <row r="556" spans="1:104" x14ac:dyDescent="0.2">
      <c r="A556" s="1">
        <f t="shared" si="39"/>
        <v>1057209.67</v>
      </c>
      <c r="C556" s="1" t="str">
        <f t="shared" si="40"/>
        <v>WD</v>
      </c>
      <c r="D556" s="2" t="str">
        <f t="shared" si="41"/>
        <v>WD</v>
      </c>
      <c r="F556" s="1" t="str">
        <f>IF(_xlfn.SINGLE('~10 Other Crossings'!TypeCL)="WC","",_xlfn.CONCAT(UPPER(_xlfn.SINGLE(Description)),IF(ISBLANK(_xlfn.SINGLE(CrossingIdentifierDescription)),""," ["&amp;_xlfn.SINGLE(CrossingIdentifierDescription)&amp;"]")," (",_xlfn.SINGLE(PXID),")"))</f>
        <v>IRRIGATION HOSE (P5667.0)</v>
      </c>
      <c r="G5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56" s="1" t="s">
        <v>3880</v>
      </c>
      <c r="N556" s="1">
        <v>1057209.67</v>
      </c>
      <c r="O556" s="1" t="s">
        <v>3028</v>
      </c>
      <c r="P556" s="1" t="s">
        <v>3879</v>
      </c>
      <c r="Q556" s="1" t="s">
        <v>3878</v>
      </c>
      <c r="R556" s="1" t="s">
        <v>3024</v>
      </c>
      <c r="S556" s="1" t="s">
        <v>3024</v>
      </c>
      <c r="T556" s="1" t="s">
        <v>3098</v>
      </c>
      <c r="U556" s="1" t="s">
        <v>3075</v>
      </c>
      <c r="V556" s="1" t="s">
        <v>3877</v>
      </c>
      <c r="W556" s="1" t="s">
        <v>3181</v>
      </c>
      <c r="Y556" s="1">
        <v>43964.906909722224</v>
      </c>
      <c r="Z556" s="1">
        <v>44645</v>
      </c>
      <c r="AA556" s="1">
        <v>401768</v>
      </c>
      <c r="AB556" s="1">
        <v>44655.881238425929</v>
      </c>
      <c r="AC556" s="1" t="s">
        <v>3876</v>
      </c>
      <c r="AD556" s="1" t="s">
        <v>3018</v>
      </c>
      <c r="AE556" s="1">
        <v>5667</v>
      </c>
      <c r="AF556" s="1">
        <v>0</v>
      </c>
      <c r="AH556" s="1" t="s">
        <v>3091</v>
      </c>
      <c r="AI556" s="1" t="s">
        <v>3672</v>
      </c>
      <c r="AK556" s="1" t="s">
        <v>3015</v>
      </c>
      <c r="AL556" s="1" t="s">
        <v>3014</v>
      </c>
      <c r="AM556" s="1" t="s">
        <v>3179</v>
      </c>
      <c r="AN556" s="1" t="s">
        <v>3012</v>
      </c>
      <c r="AS556" s="1" t="s">
        <v>3011</v>
      </c>
      <c r="AT556" s="1" t="s">
        <v>3011</v>
      </c>
      <c r="AY556" s="1" t="s">
        <v>3000</v>
      </c>
      <c r="AZ556" s="1" t="s">
        <v>3010</v>
      </c>
      <c r="BA556" s="1">
        <v>600985.71367365995</v>
      </c>
      <c r="BB556" s="1">
        <v>5464929.3599761203</v>
      </c>
      <c r="BC556" s="1">
        <v>10</v>
      </c>
      <c r="BN556" s="1" t="s">
        <v>3009</v>
      </c>
      <c r="BO556" s="1" t="s">
        <v>3583</v>
      </c>
      <c r="BP556" s="1" t="s">
        <v>3742</v>
      </c>
      <c r="BQ556" s="1" t="s">
        <v>3846</v>
      </c>
      <c r="BR556" s="1" t="s">
        <v>3228</v>
      </c>
      <c r="BV556" s="1" t="s">
        <v>3002</v>
      </c>
      <c r="BW556" s="1" t="s">
        <v>1505</v>
      </c>
      <c r="BX556" s="1" t="s">
        <v>3001</v>
      </c>
      <c r="BY556" s="1" t="s">
        <v>3000</v>
      </c>
      <c r="CB556" s="1" t="s">
        <v>2999</v>
      </c>
      <c r="CC556" s="1" t="s">
        <v>2998</v>
      </c>
      <c r="CD556" s="1" t="s">
        <v>2997</v>
      </c>
      <c r="CO556" s="1" t="s">
        <v>3070</v>
      </c>
      <c r="CP556" s="1" t="s">
        <v>3875</v>
      </c>
      <c r="CZ556" s="1" t="s">
        <v>3874</v>
      </c>
    </row>
    <row r="557" spans="1:104" x14ac:dyDescent="0.2">
      <c r="A557" s="1">
        <f t="shared" si="39"/>
        <v>1057433.29</v>
      </c>
      <c r="C557" s="1" t="str">
        <f t="shared" si="40"/>
        <v>OE</v>
      </c>
      <c r="D557" s="2" t="str">
        <f t="shared" si="41"/>
        <v>OE</v>
      </c>
      <c r="F557" s="1" t="str">
        <f>IF(_xlfn.SINGLE('~10 Other Crossings'!TypeCL)="WC","",_xlfn.CONCAT(UPPER(_xlfn.SINGLE(Description)),IF(ISBLANK(_xlfn.SINGLE(CrossingIdentifierDescription)),""," ["&amp;_xlfn.SINGLE(CrossingIdentifierDescription)&amp;"]")," (",_xlfn.SINGLE(PXID),")"))</f>
        <v>BC HYDRO O/H DISTRIBUTION [DISTRIBUTION] (U4410.0)</v>
      </c>
      <c r="G5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01-13283-M002-XH0332501 - Goalposts Required</v>
      </c>
      <c r="M557" s="1" t="s">
        <v>3873</v>
      </c>
      <c r="N557" s="1">
        <v>1057433.29</v>
      </c>
      <c r="O557" s="1" t="s">
        <v>3028</v>
      </c>
      <c r="P557" s="1" t="s">
        <v>3872</v>
      </c>
      <c r="Q557" s="1" t="s">
        <v>3871</v>
      </c>
      <c r="R557" s="1" t="s">
        <v>3025</v>
      </c>
      <c r="S557" s="1" t="s">
        <v>3024</v>
      </c>
      <c r="T557" s="1" t="s">
        <v>3098</v>
      </c>
      <c r="U557" s="1" t="s">
        <v>3097</v>
      </c>
      <c r="V557" s="1" t="s">
        <v>3096</v>
      </c>
      <c r="W557" s="1" t="s">
        <v>3095</v>
      </c>
      <c r="Y557" s="1">
        <v>43564.988553240742</v>
      </c>
      <c r="Z557" s="1">
        <v>44645</v>
      </c>
      <c r="AA557" s="1">
        <v>401768</v>
      </c>
      <c r="AB557" s="1">
        <v>44648.866041666668</v>
      </c>
      <c r="AC557" s="1" t="s">
        <v>3870</v>
      </c>
      <c r="AD557" s="1" t="s">
        <v>3061</v>
      </c>
      <c r="AE557" s="1">
        <v>4410</v>
      </c>
      <c r="AF557" s="1">
        <v>0</v>
      </c>
      <c r="AG557" s="1" t="s">
        <v>3093</v>
      </c>
      <c r="AH557" s="1" t="s">
        <v>3091</v>
      </c>
      <c r="AI557" s="1" t="s">
        <v>3092</v>
      </c>
      <c r="AJ557" s="1" t="s">
        <v>3091</v>
      </c>
      <c r="AK557" s="1" t="s">
        <v>3015</v>
      </c>
      <c r="AL557" s="1" t="s">
        <v>3014</v>
      </c>
      <c r="AM557" s="1" t="s">
        <v>3090</v>
      </c>
      <c r="AS557" s="1" t="s">
        <v>3011</v>
      </c>
      <c r="AT557" s="1" t="s">
        <v>1022</v>
      </c>
      <c r="AX557" s="1" t="s">
        <v>3869</v>
      </c>
      <c r="AY557" s="1" t="s">
        <v>3088</v>
      </c>
      <c r="AZ557" s="1" t="s">
        <v>3010</v>
      </c>
      <c r="BA557" s="1">
        <v>600805.55000108003</v>
      </c>
      <c r="BB557" s="1">
        <v>5464804.3300514501</v>
      </c>
      <c r="BC557" s="1">
        <v>10</v>
      </c>
      <c r="BG557" s="1">
        <v>42664</v>
      </c>
      <c r="BN557" s="1" t="s">
        <v>3009</v>
      </c>
      <c r="BO557" s="1" t="s">
        <v>3583</v>
      </c>
      <c r="BP557" s="1" t="s">
        <v>3742</v>
      </c>
      <c r="BQ557" s="1" t="s">
        <v>3846</v>
      </c>
      <c r="BR557" s="1" t="s">
        <v>3228</v>
      </c>
      <c r="BV557" s="1" t="s">
        <v>3002</v>
      </c>
      <c r="BX557" s="1" t="s">
        <v>3845</v>
      </c>
      <c r="BY557" s="1" t="s">
        <v>3000</v>
      </c>
      <c r="CB557" s="1" t="s">
        <v>3844</v>
      </c>
      <c r="CC557" s="1" t="s">
        <v>3843</v>
      </c>
      <c r="CD557" s="1" t="s">
        <v>3082</v>
      </c>
      <c r="CO557" s="1" t="s">
        <v>2996</v>
      </c>
      <c r="CP557" s="1" t="s">
        <v>3868</v>
      </c>
      <c r="CW557" s="1" t="s">
        <v>3867</v>
      </c>
      <c r="CX557" s="1" t="s">
        <v>3860</v>
      </c>
      <c r="CY557" s="1" t="s">
        <v>3660</v>
      </c>
      <c r="CZ557" s="1" t="s">
        <v>2162</v>
      </c>
    </row>
    <row r="558" spans="1:104" x14ac:dyDescent="0.2">
      <c r="A558" s="1">
        <f t="shared" si="39"/>
        <v>1057433.29</v>
      </c>
      <c r="C558" s="1" t="str">
        <f t="shared" si="40"/>
        <v>OC</v>
      </c>
      <c r="D558" s="2" t="str">
        <f t="shared" si="41"/>
        <v>OC</v>
      </c>
      <c r="F558" s="1" t="str">
        <f>IF(_xlfn.SINGLE('~10 Other Crossings'!TypeCL)="WC","",_xlfn.CONCAT(UPPER(_xlfn.SINGLE(Description)),IF(ISBLANK(_xlfn.SINGLE(CrossingIdentifierDescription)),""," ["&amp;_xlfn.SINGLE(CrossingIdentifierDescription)&amp;"]")," (",_xlfn.SINGLE(PXID),")"))</f>
        <v>TELUS O/H COMMUNICATIONS CABLE [UTILITY] (U5524.0)</v>
      </c>
      <c r="G5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01-13283-M002-XH0332501 - Goalposts Required</v>
      </c>
      <c r="M558" s="1" t="s">
        <v>3866</v>
      </c>
      <c r="N558" s="1">
        <v>1057433.29</v>
      </c>
      <c r="O558" s="1" t="s">
        <v>3028</v>
      </c>
      <c r="P558" s="1" t="s">
        <v>3865</v>
      </c>
      <c r="Q558" s="1" t="s">
        <v>3864</v>
      </c>
      <c r="R558" s="1" t="s">
        <v>3025</v>
      </c>
      <c r="S558" s="1" t="s">
        <v>3024</v>
      </c>
      <c r="T558" s="1" t="s">
        <v>3098</v>
      </c>
      <c r="U558" s="1" t="s">
        <v>3105</v>
      </c>
      <c r="V558" s="1" t="s">
        <v>3108</v>
      </c>
      <c r="W558" s="1" t="s">
        <v>3107</v>
      </c>
      <c r="Y558" s="1">
        <v>43699.704004629632</v>
      </c>
      <c r="Z558" s="1">
        <v>44645</v>
      </c>
      <c r="AA558" s="1">
        <v>401768</v>
      </c>
      <c r="AB558" s="1">
        <v>44648.866053240738</v>
      </c>
      <c r="AC558" s="1" t="s">
        <v>3863</v>
      </c>
      <c r="AD558" s="1" t="s">
        <v>3061</v>
      </c>
      <c r="AE558" s="1">
        <v>5524</v>
      </c>
      <c r="AF558" s="1">
        <v>0</v>
      </c>
      <c r="AG558" s="1" t="s">
        <v>3862</v>
      </c>
      <c r="AH558" s="1" t="s">
        <v>3091</v>
      </c>
      <c r="AI558" s="1" t="s">
        <v>3092</v>
      </c>
      <c r="AJ558" s="1" t="s">
        <v>3091</v>
      </c>
      <c r="AK558" s="1" t="s">
        <v>3015</v>
      </c>
      <c r="AL558" s="1" t="s">
        <v>3014</v>
      </c>
      <c r="AM558" s="1" t="s">
        <v>3104</v>
      </c>
      <c r="AN558" s="1" t="s">
        <v>3012</v>
      </c>
      <c r="AS558" s="1" t="s">
        <v>3011</v>
      </c>
      <c r="AT558" s="1" t="s">
        <v>1022</v>
      </c>
      <c r="AU558" s="1" t="s">
        <v>1022</v>
      </c>
      <c r="AY558" s="1" t="s">
        <v>3088</v>
      </c>
      <c r="AZ558" s="1" t="s">
        <v>3010</v>
      </c>
      <c r="BA558" s="1">
        <v>600805.55000108003</v>
      </c>
      <c r="BB558" s="1">
        <v>5464804.3300514501</v>
      </c>
      <c r="BC558" s="1">
        <v>10</v>
      </c>
      <c r="BG558" s="1">
        <v>42664</v>
      </c>
      <c r="BN558" s="1" t="s">
        <v>3009</v>
      </c>
      <c r="BO558" s="1" t="s">
        <v>3583</v>
      </c>
      <c r="BP558" s="1" t="s">
        <v>3742</v>
      </c>
      <c r="BQ558" s="1" t="s">
        <v>3846</v>
      </c>
      <c r="BR558" s="1" t="s">
        <v>3228</v>
      </c>
      <c r="BV558" s="1" t="s">
        <v>3002</v>
      </c>
      <c r="BX558" s="1" t="s">
        <v>3845</v>
      </c>
      <c r="BY558" s="1" t="s">
        <v>3000</v>
      </c>
      <c r="CB558" s="1" t="s">
        <v>3844</v>
      </c>
      <c r="CC558" s="1" t="s">
        <v>3843</v>
      </c>
      <c r="CD558" s="1" t="s">
        <v>3082</v>
      </c>
      <c r="CO558" s="1" t="s">
        <v>2996</v>
      </c>
      <c r="CP558" s="1" t="s">
        <v>3861</v>
      </c>
      <c r="CX558" s="1" t="s">
        <v>3860</v>
      </c>
      <c r="CZ558" s="1" t="s">
        <v>2160</v>
      </c>
    </row>
    <row r="559" spans="1:104" x14ac:dyDescent="0.2">
      <c r="A559" s="1">
        <f t="shared" si="39"/>
        <v>1057449.67</v>
      </c>
      <c r="C559" s="1" t="str">
        <f t="shared" si="40"/>
        <v>RD</v>
      </c>
      <c r="D559" s="2" t="str">
        <f t="shared" si="41"/>
        <v>RD</v>
      </c>
      <c r="F559" s="1" t="str">
        <f>IF(_xlfn.SINGLE('~10 Other Crossings'!TypeCL)="WC","",_xlfn.CONCAT(UPPER(_xlfn.SINGLE(Description)),IF(ISBLANK(_xlfn.SINGLE(CrossingIdentifierDescription)),""," ["&amp;_xlfn.SINGLE(CrossingIdentifierDescription)&amp;"]")," (",_xlfn.SINGLE(PXID),")"))</f>
        <v>LAIDLAW RD [LKI Segment: 540] (T4138.1)</v>
      </c>
      <c r="G5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v>
      </c>
      <c r="M559" s="1" t="s">
        <v>3859</v>
      </c>
      <c r="N559" s="1">
        <v>1057449.67</v>
      </c>
      <c r="O559" s="1" t="s">
        <v>3028</v>
      </c>
      <c r="P559" s="1" t="s">
        <v>3858</v>
      </c>
      <c r="Q559" s="1" t="s">
        <v>3857</v>
      </c>
      <c r="R559" s="1" t="s">
        <v>3025</v>
      </c>
      <c r="S559" s="1" t="s">
        <v>3024</v>
      </c>
      <c r="T559" s="1" t="s">
        <v>3098</v>
      </c>
      <c r="U559" s="1" t="s">
        <v>3045</v>
      </c>
      <c r="V559" s="1" t="s">
        <v>3708</v>
      </c>
      <c r="W559" s="1" t="s">
        <v>3127</v>
      </c>
      <c r="Y559" s="1">
        <v>43515.902754629627</v>
      </c>
      <c r="Z559" s="1">
        <v>44645</v>
      </c>
      <c r="AA559" s="1">
        <v>401768</v>
      </c>
      <c r="AB559" s="1">
        <v>44648.866030092591</v>
      </c>
      <c r="AC559" s="1" t="s">
        <v>3856</v>
      </c>
      <c r="AD559" s="1" t="s">
        <v>3046</v>
      </c>
      <c r="AE559" s="1">
        <v>4138</v>
      </c>
      <c r="AF559" s="1">
        <v>1</v>
      </c>
      <c r="AG559" s="1" t="s">
        <v>3125</v>
      </c>
      <c r="AH559" s="1" t="s">
        <v>3124</v>
      </c>
      <c r="AI559" s="1" t="s">
        <v>3092</v>
      </c>
      <c r="AJ559" s="1" t="s">
        <v>3091</v>
      </c>
      <c r="AK559" s="1" t="s">
        <v>3044</v>
      </c>
      <c r="AL559" s="1" t="s">
        <v>3014</v>
      </c>
      <c r="AM559" s="1" t="s">
        <v>737</v>
      </c>
      <c r="AP559" s="1">
        <v>44</v>
      </c>
      <c r="AX559" s="1" t="s">
        <v>3855</v>
      </c>
      <c r="AY559" s="1" t="s">
        <v>3088</v>
      </c>
      <c r="AZ559" s="1" t="s">
        <v>3010</v>
      </c>
      <c r="BA559" s="1">
        <v>600790.53238495998</v>
      </c>
      <c r="BB559" s="1">
        <v>5464797.7934224801</v>
      </c>
      <c r="BC559" s="1">
        <v>10</v>
      </c>
      <c r="BD559" s="1" t="s">
        <v>3087</v>
      </c>
      <c r="BE559" s="1">
        <v>1059.6099999999999</v>
      </c>
      <c r="BG559" s="1">
        <v>42270</v>
      </c>
      <c r="BN559" s="1" t="s">
        <v>3009</v>
      </c>
      <c r="BO559" s="1" t="s">
        <v>3583</v>
      </c>
      <c r="BP559" s="1" t="s">
        <v>3742</v>
      </c>
      <c r="BQ559" s="1" t="s">
        <v>3846</v>
      </c>
      <c r="BR559" s="1" t="s">
        <v>3228</v>
      </c>
      <c r="BV559" s="1" t="s">
        <v>3002</v>
      </c>
      <c r="BX559" s="1" t="s">
        <v>3845</v>
      </c>
      <c r="BY559" s="1" t="s">
        <v>3088</v>
      </c>
      <c r="CB559" s="1" t="s">
        <v>3844</v>
      </c>
      <c r="CC559" s="1" t="s">
        <v>3843</v>
      </c>
      <c r="CD559" s="1" t="s">
        <v>3082</v>
      </c>
      <c r="CO559" s="1" t="s">
        <v>3122</v>
      </c>
      <c r="CP559" s="1" t="s">
        <v>3854</v>
      </c>
      <c r="CW559" s="1" t="s">
        <v>3853</v>
      </c>
      <c r="CX559" s="1" t="s">
        <v>3852</v>
      </c>
      <c r="CY559" s="1" t="s">
        <v>3660</v>
      </c>
      <c r="CZ559" s="1" t="s">
        <v>2158</v>
      </c>
    </row>
    <row r="560" spans="1:104" x14ac:dyDescent="0.2">
      <c r="A560" s="1">
        <f t="shared" si="39"/>
        <v>1057466.5</v>
      </c>
      <c r="C560" s="1" t="str">
        <f t="shared" si="40"/>
        <v>OC</v>
      </c>
      <c r="D560" s="2" t="str">
        <f t="shared" si="41"/>
        <v>OC</v>
      </c>
      <c r="F560" s="1" t="str">
        <f>IF(_xlfn.SINGLE('~10 Other Crossings'!TypeCL)="WC","",_xlfn.CONCAT(UPPER(_xlfn.SINGLE(Description)),IF(ISBLANK(_xlfn.SINGLE(CrossingIdentifierDescription)),""," ["&amp;_xlfn.SINGLE(CrossingIdentifierDescription)&amp;"]")," (",_xlfn.SINGLE(PXID),")"))</f>
        <v>TELUS O/H COMMUNICATIONS CABLE [O/H COMMUNICATIONS CABLE] (U4411.0)</v>
      </c>
      <c r="G56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01-13283-M002-XH0332501 - Goalposts Required</v>
      </c>
      <c r="M560" s="1" t="s">
        <v>3851</v>
      </c>
      <c r="N560" s="1">
        <v>1057466.5</v>
      </c>
      <c r="O560" s="1" t="s">
        <v>3028</v>
      </c>
      <c r="P560" s="1" t="s">
        <v>3850</v>
      </c>
      <c r="Q560" s="1" t="s">
        <v>3849</v>
      </c>
      <c r="R560" s="1" t="s">
        <v>3025</v>
      </c>
      <c r="S560" s="1" t="s">
        <v>3024</v>
      </c>
      <c r="T560" s="1" t="s">
        <v>3098</v>
      </c>
      <c r="U560" s="1" t="s">
        <v>3109</v>
      </c>
      <c r="V560" s="1" t="s">
        <v>3108</v>
      </c>
      <c r="W560" s="1" t="s">
        <v>3107</v>
      </c>
      <c r="Y560" s="1">
        <v>43564.994675925926</v>
      </c>
      <c r="Z560" s="1">
        <v>44645</v>
      </c>
      <c r="AA560" s="1">
        <v>401768</v>
      </c>
      <c r="AB560" s="1">
        <v>44648.866041666668</v>
      </c>
      <c r="AC560" s="1" t="s">
        <v>3848</v>
      </c>
      <c r="AD560" s="1" t="s">
        <v>3061</v>
      </c>
      <c r="AE560" s="1">
        <v>4411</v>
      </c>
      <c r="AF560" s="1">
        <v>0</v>
      </c>
      <c r="AG560" s="1" t="s">
        <v>3105</v>
      </c>
      <c r="AH560" s="1" t="s">
        <v>3091</v>
      </c>
      <c r="AI560" s="1" t="s">
        <v>3092</v>
      </c>
      <c r="AJ560" s="1" t="s">
        <v>3091</v>
      </c>
      <c r="AK560" s="1" t="s">
        <v>3015</v>
      </c>
      <c r="AL560" s="1" t="s">
        <v>3014</v>
      </c>
      <c r="AM560" s="1" t="s">
        <v>3104</v>
      </c>
      <c r="AS560" s="1" t="s">
        <v>3011</v>
      </c>
      <c r="AT560" s="1" t="s">
        <v>1022</v>
      </c>
      <c r="AX560" s="1" t="s">
        <v>3847</v>
      </c>
      <c r="AY560" s="1" t="s">
        <v>3088</v>
      </c>
      <c r="AZ560" s="1" t="s">
        <v>3010</v>
      </c>
      <c r="BA560" s="1">
        <v>600775.12001138995</v>
      </c>
      <c r="BB560" s="1">
        <v>5464791.0499753105</v>
      </c>
      <c r="BC560" s="1">
        <v>10</v>
      </c>
      <c r="BG560" s="1">
        <v>42665</v>
      </c>
      <c r="BN560" s="1" t="s">
        <v>3009</v>
      </c>
      <c r="BO560" s="1" t="s">
        <v>3583</v>
      </c>
      <c r="BP560" s="1" t="s">
        <v>3742</v>
      </c>
      <c r="BQ560" s="1" t="s">
        <v>3846</v>
      </c>
      <c r="BR560" s="1" t="s">
        <v>3228</v>
      </c>
      <c r="BV560" s="1" t="s">
        <v>3002</v>
      </c>
      <c r="BX560" s="1" t="s">
        <v>3845</v>
      </c>
      <c r="BY560" s="1" t="s">
        <v>3000</v>
      </c>
      <c r="CB560" s="1" t="s">
        <v>3844</v>
      </c>
      <c r="CC560" s="1" t="s">
        <v>3843</v>
      </c>
      <c r="CD560" s="1" t="s">
        <v>3082</v>
      </c>
      <c r="CO560" s="1" t="s">
        <v>3323</v>
      </c>
      <c r="CP560" s="1" t="s">
        <v>3842</v>
      </c>
      <c r="CW560" s="1" t="s">
        <v>3841</v>
      </c>
      <c r="CX560" s="1" t="s">
        <v>3840</v>
      </c>
      <c r="CY560" s="1" t="s">
        <v>3660</v>
      </c>
      <c r="CZ560" s="1" t="s">
        <v>3839</v>
      </c>
    </row>
    <row r="561" spans="1:104" x14ac:dyDescent="0.2">
      <c r="A561" s="1">
        <f t="shared" si="39"/>
        <v>1057924.54</v>
      </c>
      <c r="C561" s="1" t="str">
        <f t="shared" si="40"/>
        <v>RD</v>
      </c>
      <c r="D561" s="2" t="str">
        <f t="shared" si="41"/>
        <v>RD</v>
      </c>
      <c r="F561" s="1" t="str">
        <f>IF(_xlfn.SINGLE('~10 Other Crossings'!TypeCL)="WC","",_xlfn.CONCAT(UPPER(_xlfn.SINGLE(Description)),IF(ISBLANK(_xlfn.SINGLE(CrossingIdentifierDescription)),""," ["&amp;_xlfn.SINGLE(CrossingIdentifierDescription)&amp;"]")," (",_xlfn.SINGLE(PXID),")"))</f>
        <v>MCKAY RD [LKI Segment: 540] (T4139.1)</v>
      </c>
      <c r="G56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v>
      </c>
      <c r="M561" s="1" t="s">
        <v>3838</v>
      </c>
      <c r="N561" s="1">
        <v>1057924.54</v>
      </c>
      <c r="O561" s="1" t="s">
        <v>3028</v>
      </c>
      <c r="P561" s="1" t="s">
        <v>3837</v>
      </c>
      <c r="Q561" s="1" t="s">
        <v>3836</v>
      </c>
      <c r="R561" s="1" t="s">
        <v>3025</v>
      </c>
      <c r="S561" s="1" t="s">
        <v>3024</v>
      </c>
      <c r="T561" s="1" t="s">
        <v>3098</v>
      </c>
      <c r="U561" s="1" t="s">
        <v>3045</v>
      </c>
      <c r="V561" s="1" t="s">
        <v>3835</v>
      </c>
      <c r="W561" s="1" t="s">
        <v>3127</v>
      </c>
      <c r="Y561" s="1">
        <v>43588.988912037035</v>
      </c>
      <c r="Z561" s="1">
        <v>44645</v>
      </c>
      <c r="AA561" s="1">
        <v>401768</v>
      </c>
      <c r="AB561" s="1">
        <v>44648.866041666668</v>
      </c>
      <c r="AC561" s="1" t="s">
        <v>3834</v>
      </c>
      <c r="AD561" s="1" t="s">
        <v>3046</v>
      </c>
      <c r="AE561" s="1">
        <v>4139</v>
      </c>
      <c r="AF561" s="1">
        <v>1</v>
      </c>
      <c r="AG561" s="1" t="s">
        <v>3125</v>
      </c>
      <c r="AH561" s="1" t="s">
        <v>3124</v>
      </c>
      <c r="AI561" s="1" t="s">
        <v>3092</v>
      </c>
      <c r="AJ561" s="1" t="s">
        <v>3091</v>
      </c>
      <c r="AK561" s="1" t="s">
        <v>3044</v>
      </c>
      <c r="AL561" s="1" t="s">
        <v>3014</v>
      </c>
      <c r="AM561" s="1" t="s">
        <v>737</v>
      </c>
      <c r="AP561" s="1">
        <v>57</v>
      </c>
      <c r="AX561" s="1" t="s">
        <v>3833</v>
      </c>
      <c r="AY561" s="1" t="s">
        <v>3088</v>
      </c>
      <c r="AZ561" s="1" t="s">
        <v>3010</v>
      </c>
      <c r="BA561" s="1">
        <v>600519.24000469001</v>
      </c>
      <c r="BB561" s="1">
        <v>5464415.2600015895</v>
      </c>
      <c r="BC561" s="1">
        <v>10</v>
      </c>
      <c r="BD561" s="1" t="s">
        <v>3087</v>
      </c>
      <c r="BE561" s="1">
        <v>1060.08</v>
      </c>
      <c r="BG561" s="1">
        <v>42270</v>
      </c>
      <c r="BN561" s="1" t="s">
        <v>3009</v>
      </c>
      <c r="BO561" s="1" t="s">
        <v>3583</v>
      </c>
      <c r="BP561" s="1" t="s">
        <v>3742</v>
      </c>
      <c r="BQ561" s="1" t="s">
        <v>3753</v>
      </c>
      <c r="BR561" s="1" t="s">
        <v>3086</v>
      </c>
      <c r="BV561" s="1" t="s">
        <v>3002</v>
      </c>
      <c r="BX561" s="1" t="s">
        <v>3806</v>
      </c>
      <c r="BY561" s="1" t="s">
        <v>3088</v>
      </c>
      <c r="CB561" s="1" t="s">
        <v>3805</v>
      </c>
      <c r="CC561" s="1" t="s">
        <v>3804</v>
      </c>
      <c r="CD561" s="1" t="s">
        <v>3082</v>
      </c>
      <c r="CO561" s="1" t="s">
        <v>3122</v>
      </c>
      <c r="CP561" s="1" t="s">
        <v>3832</v>
      </c>
      <c r="CW561" s="1" t="s">
        <v>3831</v>
      </c>
      <c r="CX561" s="1" t="s">
        <v>3830</v>
      </c>
      <c r="CY561" s="1" t="s">
        <v>3660</v>
      </c>
      <c r="CZ561" s="1" t="s">
        <v>3643</v>
      </c>
    </row>
    <row r="562" spans="1:104" x14ac:dyDescent="0.2">
      <c r="A562" s="1">
        <f t="shared" si="39"/>
        <v>1057926.55</v>
      </c>
      <c r="C562" s="1" t="str">
        <f t="shared" si="40"/>
        <v>UC</v>
      </c>
      <c r="D562" s="2" t="str">
        <f t="shared" si="41"/>
        <v>UC</v>
      </c>
      <c r="F562" s="1" t="str">
        <f>IF(_xlfn.SINGLE('~10 Other Crossings'!TypeCL)="WC","",_xlfn.CONCAT(UPPER(_xlfn.SINGLE(Description)),IF(ISBLANK(_xlfn.SINGLE(CrossingIdentifierDescription)),""," ["&amp;_xlfn.SINGLE(CrossingIdentifierDescription)&amp;"]")," (",_xlfn.SINGLE(PXID),")"))</f>
        <v>TELUS U/G COMMUNICATIONS CABLE (U4210.1)</v>
      </c>
      <c r="G56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v>
      </c>
      <c r="M562" s="1" t="s">
        <v>3829</v>
      </c>
      <c r="N562" s="1">
        <v>1057926.55</v>
      </c>
      <c r="O562" s="1" t="s">
        <v>3028</v>
      </c>
      <c r="P562" s="1" t="s">
        <v>3828</v>
      </c>
      <c r="Q562" s="1" t="s">
        <v>3827</v>
      </c>
      <c r="R562" s="1" t="s">
        <v>3025</v>
      </c>
      <c r="S562" s="1" t="s">
        <v>3024</v>
      </c>
      <c r="T562" s="1" t="s">
        <v>3098</v>
      </c>
      <c r="U562" s="1" t="s">
        <v>3826</v>
      </c>
      <c r="V562" s="1" t="s">
        <v>3825</v>
      </c>
      <c r="W562" s="1" t="s">
        <v>3107</v>
      </c>
      <c r="Y562" s="1">
        <v>43599.919236111113</v>
      </c>
      <c r="Z562" s="1">
        <v>44645</v>
      </c>
      <c r="AA562" s="1">
        <v>401768</v>
      </c>
      <c r="AB562" s="1">
        <v>44648.866053240738</v>
      </c>
      <c r="AC562" s="1" t="s">
        <v>3824</v>
      </c>
      <c r="AD562" s="1" t="s">
        <v>3061</v>
      </c>
      <c r="AE562" s="1">
        <v>4210</v>
      </c>
      <c r="AF562" s="1">
        <v>1</v>
      </c>
      <c r="AH562" s="1" t="s">
        <v>3091</v>
      </c>
      <c r="AI562" s="1" t="s">
        <v>3092</v>
      </c>
      <c r="AJ562" s="1" t="s">
        <v>3091</v>
      </c>
      <c r="AK562" s="1" t="s">
        <v>3015</v>
      </c>
      <c r="AL562" s="1" t="s">
        <v>3014</v>
      </c>
      <c r="AM562" s="1" t="s">
        <v>3823</v>
      </c>
      <c r="AN562" s="1" t="s">
        <v>3012</v>
      </c>
      <c r="AS562" s="1" t="s">
        <v>3011</v>
      </c>
      <c r="AT562" s="1" t="s">
        <v>3011</v>
      </c>
      <c r="AX562" s="1" t="s">
        <v>3822</v>
      </c>
      <c r="AY562" s="1" t="s">
        <v>3088</v>
      </c>
      <c r="AZ562" s="1" t="s">
        <v>3010</v>
      </c>
      <c r="BA562" s="1">
        <v>600518.16003104998</v>
      </c>
      <c r="BB562" s="1">
        <v>5464413.56004206</v>
      </c>
      <c r="BC562" s="1">
        <v>10</v>
      </c>
      <c r="BD562" s="1" t="s">
        <v>3087</v>
      </c>
      <c r="BE562" s="1">
        <v>1060.07</v>
      </c>
      <c r="BG562" s="1">
        <v>42270</v>
      </c>
      <c r="BN562" s="1" t="s">
        <v>3009</v>
      </c>
      <c r="BO562" s="1" t="s">
        <v>3583</v>
      </c>
      <c r="BP562" s="1" t="s">
        <v>3742</v>
      </c>
      <c r="BQ562" s="1" t="s">
        <v>3753</v>
      </c>
      <c r="BR562" s="1" t="s">
        <v>3086</v>
      </c>
      <c r="BV562" s="1" t="s">
        <v>3002</v>
      </c>
      <c r="BX562" s="1" t="s">
        <v>3806</v>
      </c>
      <c r="BY562" s="1" t="s">
        <v>3000</v>
      </c>
      <c r="CB562" s="1" t="s">
        <v>3805</v>
      </c>
      <c r="CC562" s="1" t="s">
        <v>3804</v>
      </c>
      <c r="CD562" s="1" t="s">
        <v>3082</v>
      </c>
      <c r="CO562" s="1" t="s">
        <v>2996</v>
      </c>
      <c r="CP562" s="1" t="s">
        <v>3821</v>
      </c>
      <c r="CW562" s="1" t="s">
        <v>3820</v>
      </c>
      <c r="CX562" s="1" t="s">
        <v>3819</v>
      </c>
      <c r="CY562" s="1" t="s">
        <v>3660</v>
      </c>
      <c r="CZ562" s="1" t="s">
        <v>3636</v>
      </c>
    </row>
    <row r="563" spans="1:104" x14ac:dyDescent="0.2">
      <c r="A563" s="1">
        <f t="shared" si="39"/>
        <v>1057933.3600000001</v>
      </c>
      <c r="C563" s="1" t="str">
        <f t="shared" si="40"/>
        <v>OC</v>
      </c>
      <c r="D563" s="2" t="str">
        <f t="shared" si="41"/>
        <v>OC</v>
      </c>
      <c r="F563" s="1" t="str">
        <f>IF(_xlfn.SINGLE('~10 Other Crossings'!TypeCL)="WC","",_xlfn.CONCAT(UPPER(_xlfn.SINGLE(Description)),IF(ISBLANK(_xlfn.SINGLE(CrossingIdentifierDescription)),""," ["&amp;_xlfn.SINGLE(CrossingIdentifierDescription)&amp;"]")," (",_xlfn.SINGLE(PXID),")"))</f>
        <v>TELUS O/H COMMUNICATIONS CABLE [O/H COMMUNICATIONS CABLE] (U4211.1)</v>
      </c>
      <c r="G56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01-13283-M002-XH0332601 - Goalposts Required</v>
      </c>
      <c r="M563" s="1" t="s">
        <v>3818</v>
      </c>
      <c r="N563" s="1">
        <v>1057933.3600000001</v>
      </c>
      <c r="O563" s="1" t="s">
        <v>3028</v>
      </c>
      <c r="P563" s="1" t="s">
        <v>3817</v>
      </c>
      <c r="Q563" s="1" t="s">
        <v>3816</v>
      </c>
      <c r="R563" s="1" t="s">
        <v>3025</v>
      </c>
      <c r="S563" s="1" t="s">
        <v>3024</v>
      </c>
      <c r="T563" s="1" t="s">
        <v>3098</v>
      </c>
      <c r="U563" s="1" t="s">
        <v>3109</v>
      </c>
      <c r="V563" s="1" t="s">
        <v>3108</v>
      </c>
      <c r="W563" s="1" t="s">
        <v>3107</v>
      </c>
      <c r="Y563" s="1">
        <v>42165.883981481478</v>
      </c>
      <c r="Z563" s="1">
        <v>44645</v>
      </c>
      <c r="AA563" s="1">
        <v>401768</v>
      </c>
      <c r="AB563" s="1">
        <v>44648.866018518522</v>
      </c>
      <c r="AC563" s="1" t="s">
        <v>3815</v>
      </c>
      <c r="AD563" s="1" t="s">
        <v>3061</v>
      </c>
      <c r="AE563" s="1">
        <v>4211</v>
      </c>
      <c r="AF563" s="1">
        <v>1</v>
      </c>
      <c r="AG563" s="1" t="s">
        <v>3105</v>
      </c>
      <c r="AH563" s="1" t="s">
        <v>3091</v>
      </c>
      <c r="AI563" s="1" t="s">
        <v>3092</v>
      </c>
      <c r="AJ563" s="1" t="s">
        <v>3091</v>
      </c>
      <c r="AK563" s="1" t="s">
        <v>3015</v>
      </c>
      <c r="AL563" s="1" t="s">
        <v>3014</v>
      </c>
      <c r="AM563" s="1" t="s">
        <v>3104</v>
      </c>
      <c r="AS563" s="1" t="s">
        <v>3011</v>
      </c>
      <c r="AT563" s="1" t="s">
        <v>1022</v>
      </c>
      <c r="AX563" s="1" t="s">
        <v>3814</v>
      </c>
      <c r="AY563" s="1" t="s">
        <v>3088</v>
      </c>
      <c r="AZ563" s="1" t="s">
        <v>3010</v>
      </c>
      <c r="BA563" s="1">
        <v>600514.49179755</v>
      </c>
      <c r="BB563" s="1">
        <v>5464407.8267987696</v>
      </c>
      <c r="BC563" s="1">
        <v>10</v>
      </c>
      <c r="BD563" s="1" t="s">
        <v>3087</v>
      </c>
      <c r="BE563" s="1">
        <v>1060.08</v>
      </c>
      <c r="BG563" s="1">
        <v>42271</v>
      </c>
      <c r="BN563" s="1" t="s">
        <v>3009</v>
      </c>
      <c r="BO563" s="1" t="s">
        <v>3583</v>
      </c>
      <c r="BP563" s="1" t="s">
        <v>3742</v>
      </c>
      <c r="BQ563" s="1" t="s">
        <v>3753</v>
      </c>
      <c r="BR563" s="1" t="s">
        <v>3086</v>
      </c>
      <c r="BV563" s="1" t="s">
        <v>3002</v>
      </c>
      <c r="BX563" s="1" t="s">
        <v>3806</v>
      </c>
      <c r="BY563" s="1" t="s">
        <v>3000</v>
      </c>
      <c r="CB563" s="1" t="s">
        <v>3805</v>
      </c>
      <c r="CC563" s="1" t="s">
        <v>3804</v>
      </c>
      <c r="CD563" s="1" t="s">
        <v>3082</v>
      </c>
      <c r="CO563" s="1" t="s">
        <v>2996</v>
      </c>
      <c r="CP563" s="1" t="s">
        <v>3813</v>
      </c>
      <c r="CW563" s="1" t="s">
        <v>3812</v>
      </c>
      <c r="CX563" s="1" t="s">
        <v>3811</v>
      </c>
      <c r="CY563" s="1" t="s">
        <v>3660</v>
      </c>
      <c r="CZ563" s="1" t="s">
        <v>2153</v>
      </c>
    </row>
    <row r="564" spans="1:104" x14ac:dyDescent="0.2">
      <c r="A564" s="1">
        <f t="shared" si="39"/>
        <v>1057933.8600000001</v>
      </c>
      <c r="C564" s="1" t="str">
        <f t="shared" si="40"/>
        <v>OE</v>
      </c>
      <c r="D564" s="2" t="str">
        <f t="shared" si="41"/>
        <v>OE</v>
      </c>
      <c r="F564" s="1" t="str">
        <f>IF(_xlfn.SINGLE('~10 Other Crossings'!TypeCL)="WC","",_xlfn.CONCAT(UPPER(_xlfn.SINGLE(Description)),IF(ISBLANK(_xlfn.SINGLE(CrossingIdentifierDescription)),""," ["&amp;_xlfn.SINGLE(CrossingIdentifierDescription)&amp;"]")," (",_xlfn.SINGLE(PXID),")"))</f>
        <v>BC HYDRO O/H DISTRIBUTION [DISTRIBUTION] (U4670.0)</v>
      </c>
      <c r="G56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01-13283-M002-XH0332601 - Goalposts Required</v>
      </c>
      <c r="M564" s="1" t="s">
        <v>3810</v>
      </c>
      <c r="N564" s="1">
        <v>1057933.8600000001</v>
      </c>
      <c r="O564" s="1" t="s">
        <v>3028</v>
      </c>
      <c r="P564" s="1" t="s">
        <v>3809</v>
      </c>
      <c r="Q564" s="1" t="s">
        <v>3808</v>
      </c>
      <c r="R564" s="1" t="s">
        <v>3025</v>
      </c>
      <c r="S564" s="1" t="s">
        <v>3024</v>
      </c>
      <c r="T564" s="1" t="s">
        <v>3098</v>
      </c>
      <c r="U564" s="1" t="s">
        <v>3097</v>
      </c>
      <c r="V564" s="1" t="s">
        <v>3096</v>
      </c>
      <c r="W564" s="1" t="s">
        <v>3095</v>
      </c>
      <c r="Y564" s="1">
        <v>42895.724247685182</v>
      </c>
      <c r="Z564" s="1">
        <v>44645</v>
      </c>
      <c r="AA564" s="1">
        <v>401768</v>
      </c>
      <c r="AB564" s="1">
        <v>44648.866030092591</v>
      </c>
      <c r="AC564" s="1" t="s">
        <v>3807</v>
      </c>
      <c r="AD564" s="1" t="s">
        <v>3061</v>
      </c>
      <c r="AE564" s="1">
        <v>4670</v>
      </c>
      <c r="AF564" s="1">
        <v>0</v>
      </c>
      <c r="AG564" s="1" t="s">
        <v>3093</v>
      </c>
      <c r="AI564" s="1" t="s">
        <v>3092</v>
      </c>
      <c r="AK564" s="1" t="s">
        <v>3015</v>
      </c>
      <c r="AL564" s="1" t="s">
        <v>3014</v>
      </c>
      <c r="AM564" s="1" t="s">
        <v>3090</v>
      </c>
      <c r="AS564" s="1" t="s">
        <v>3011</v>
      </c>
      <c r="AT564" s="1" t="s">
        <v>1022</v>
      </c>
      <c r="AY564" s="1" t="s">
        <v>3088</v>
      </c>
      <c r="AZ564" s="1" t="s">
        <v>3010</v>
      </c>
      <c r="BA564" s="1">
        <v>600514.25996495003</v>
      </c>
      <c r="BB564" s="1">
        <v>5464407.3799613602</v>
      </c>
      <c r="BC564" s="1">
        <v>10</v>
      </c>
      <c r="BN564" s="1" t="s">
        <v>3009</v>
      </c>
      <c r="BO564" s="1" t="s">
        <v>3583</v>
      </c>
      <c r="BP564" s="1" t="s">
        <v>3742</v>
      </c>
      <c r="BQ564" s="1" t="s">
        <v>3753</v>
      </c>
      <c r="BR564" s="1" t="s">
        <v>3086</v>
      </c>
      <c r="BV564" s="1" t="s">
        <v>3002</v>
      </c>
      <c r="BX564" s="1" t="s">
        <v>3806</v>
      </c>
      <c r="BY564" s="1" t="s">
        <v>3000</v>
      </c>
      <c r="CB564" s="1" t="s">
        <v>3805</v>
      </c>
      <c r="CC564" s="1" t="s">
        <v>3804</v>
      </c>
      <c r="CD564" s="1" t="s">
        <v>3082</v>
      </c>
      <c r="CO564" s="1" t="s">
        <v>2996</v>
      </c>
      <c r="CP564" s="1" t="s">
        <v>3803</v>
      </c>
      <c r="CX564" s="1" t="s">
        <v>3802</v>
      </c>
      <c r="CY564" s="1" t="s">
        <v>3660</v>
      </c>
      <c r="CZ564" s="1" t="s">
        <v>2150</v>
      </c>
    </row>
    <row r="565" spans="1:104" x14ac:dyDescent="0.2">
      <c r="A565" s="1">
        <f t="shared" si="39"/>
        <v>1058266.8</v>
      </c>
      <c r="C565" s="1" t="str">
        <f t="shared" si="40"/>
        <v>RD</v>
      </c>
      <c r="D565" s="2" t="str">
        <f t="shared" si="41"/>
        <v>RD</v>
      </c>
      <c r="F565" s="1" t="str">
        <f>IF(_xlfn.SINGLE('~10 Other Crossings'!TypeCL)="WC","",_xlfn.CONCAT(UPPER(_xlfn.SINGLE(Description)),IF(ISBLANK(_xlfn.SINGLE(CrossingIdentifierDescription)),""," ["&amp;_xlfn.SINGLE(CrossingIdentifierDescription)&amp;"]")," (",_xlfn.SINGLE(PXID),")"))</f>
        <v>ROAD (T4140.1)</v>
      </c>
      <c r="G56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65" s="1" t="s">
        <v>3801</v>
      </c>
      <c r="N565" s="1">
        <v>1058266.8</v>
      </c>
      <c r="O565" s="1" t="s">
        <v>3028</v>
      </c>
      <c r="P565" s="1" t="s">
        <v>3800</v>
      </c>
      <c r="Q565" s="1" t="s">
        <v>3799</v>
      </c>
      <c r="R565" s="1" t="s">
        <v>3025</v>
      </c>
      <c r="S565" s="1" t="s">
        <v>3024</v>
      </c>
      <c r="T565" s="1" t="s">
        <v>3098</v>
      </c>
      <c r="U565" s="1" t="s">
        <v>3045</v>
      </c>
      <c r="V565" s="1" t="s">
        <v>3045</v>
      </c>
      <c r="W565" s="1" t="s">
        <v>3798</v>
      </c>
      <c r="Y565" s="1">
        <v>44543.911550925928</v>
      </c>
      <c r="Z565" s="1">
        <v>44645</v>
      </c>
      <c r="AA565" s="1">
        <v>401768</v>
      </c>
      <c r="AB565" s="1">
        <v>44648.866099537037</v>
      </c>
      <c r="AC565" s="1" t="s">
        <v>3797</v>
      </c>
      <c r="AD565" s="1" t="s">
        <v>3046</v>
      </c>
      <c r="AE565" s="1">
        <v>4140</v>
      </c>
      <c r="AF565" s="1">
        <v>1</v>
      </c>
      <c r="AI565" s="1" t="s">
        <v>3092</v>
      </c>
      <c r="AJ565" s="1" t="s">
        <v>3091</v>
      </c>
      <c r="AK565" s="1" t="s">
        <v>3044</v>
      </c>
      <c r="AL565" s="1" t="s">
        <v>3014</v>
      </c>
      <c r="AM565" s="1" t="s">
        <v>737</v>
      </c>
      <c r="AY565" s="1" t="s">
        <v>3000</v>
      </c>
      <c r="AZ565" s="1" t="s">
        <v>3010</v>
      </c>
      <c r="BA565" s="1">
        <v>600341.40999147994</v>
      </c>
      <c r="BB565" s="1">
        <v>5464123.1500074798</v>
      </c>
      <c r="BC565" s="1">
        <v>10</v>
      </c>
      <c r="BG565" s="1">
        <v>42270</v>
      </c>
      <c r="BN565" s="1" t="s">
        <v>3009</v>
      </c>
      <c r="BO565" s="1" t="s">
        <v>3583</v>
      </c>
      <c r="BP565" s="1" t="s">
        <v>3742</v>
      </c>
      <c r="BQ565" s="1" t="s">
        <v>3753</v>
      </c>
      <c r="BR565" s="1" t="s">
        <v>3086</v>
      </c>
      <c r="BS565" s="1" t="s">
        <v>3774</v>
      </c>
      <c r="BT565" s="1" t="s">
        <v>3773</v>
      </c>
      <c r="BV565" s="1" t="s">
        <v>3002</v>
      </c>
      <c r="BW565" s="1" t="s">
        <v>3007</v>
      </c>
      <c r="BX565" s="1" t="s">
        <v>3043</v>
      </c>
      <c r="BY565" s="1" t="s">
        <v>3000</v>
      </c>
      <c r="CB565" s="1" t="s">
        <v>3042</v>
      </c>
      <c r="CC565" s="1" t="s">
        <v>3041</v>
      </c>
      <c r="CD565" s="1" t="s">
        <v>3040</v>
      </c>
      <c r="CO565" s="1" t="s">
        <v>3070</v>
      </c>
      <c r="CP565" s="1" t="s">
        <v>3796</v>
      </c>
      <c r="CX565" s="1" t="s">
        <v>3795</v>
      </c>
      <c r="CY565" s="1" t="s">
        <v>3660</v>
      </c>
      <c r="CZ565" s="1" t="s">
        <v>2142</v>
      </c>
    </row>
    <row r="566" spans="1:104" x14ac:dyDescent="0.2">
      <c r="A566" s="1">
        <f t="shared" si="39"/>
        <v>1058269.73</v>
      </c>
      <c r="C566" s="1" t="str">
        <f t="shared" si="40"/>
        <v>UE</v>
      </c>
      <c r="D566" s="2" t="str">
        <f t="shared" si="41"/>
        <v>UE</v>
      </c>
      <c r="F566" s="1" t="str">
        <f>IF(_xlfn.SINGLE('~10 Other Crossings'!TypeCL)="WC","",_xlfn.CONCAT(UPPER(_xlfn.SINGLE(Description)),IF(ISBLANK(_xlfn.SINGLE(CrossingIdentifierDescription)),""," ["&amp;_xlfn.SINGLE(CrossingIdentifierDescription)&amp;"]")," (",_xlfn.SINGLE(PXID),")"))</f>
        <v>PRIVATE POWER CABLE (U7389.0)</v>
      </c>
      <c r="G56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566" s="1" t="s">
        <v>3794</v>
      </c>
      <c r="N566" s="1">
        <v>1058269.73</v>
      </c>
      <c r="O566" s="1" t="s">
        <v>3028</v>
      </c>
      <c r="P566" s="1" t="s">
        <v>3793</v>
      </c>
      <c r="Q566" s="1" t="s">
        <v>3792</v>
      </c>
      <c r="R566" s="1" t="s">
        <v>3024</v>
      </c>
      <c r="S566" s="1" t="s">
        <v>3024</v>
      </c>
      <c r="T566" s="1" t="s">
        <v>3098</v>
      </c>
      <c r="V566" s="1" t="s">
        <v>3717</v>
      </c>
      <c r="W566" s="1" t="s">
        <v>3181</v>
      </c>
      <c r="Y566" s="1">
        <v>44543.901759259257</v>
      </c>
      <c r="Z566" s="1">
        <v>44645</v>
      </c>
      <c r="AA566" s="1">
        <v>401768</v>
      </c>
      <c r="AB566" s="1">
        <v>44648.866099537037</v>
      </c>
      <c r="AC566" s="1" t="s">
        <v>3791</v>
      </c>
      <c r="AD566" s="1" t="s">
        <v>3061</v>
      </c>
      <c r="AE566" s="1">
        <v>7389</v>
      </c>
      <c r="AF566" s="1">
        <v>0</v>
      </c>
      <c r="AI566" s="1" t="s">
        <v>3092</v>
      </c>
      <c r="AK566" s="1" t="s">
        <v>3015</v>
      </c>
      <c r="AL566" s="1" t="s">
        <v>3014</v>
      </c>
      <c r="AM566" s="1" t="s">
        <v>3059</v>
      </c>
      <c r="AT566" s="1" t="s">
        <v>3011</v>
      </c>
      <c r="AY566" s="1" t="s">
        <v>3000</v>
      </c>
      <c r="AZ566" s="1" t="s">
        <v>3010</v>
      </c>
      <c r="BA566" s="1">
        <v>600340.18000000005</v>
      </c>
      <c r="BB566" s="1">
        <v>5464120.4800000004</v>
      </c>
      <c r="BC566" s="1">
        <v>10</v>
      </c>
      <c r="BN566" s="1" t="s">
        <v>3009</v>
      </c>
      <c r="BO566" s="1" t="s">
        <v>3583</v>
      </c>
      <c r="BP566" s="1" t="s">
        <v>3742</v>
      </c>
      <c r="BQ566" s="1" t="s">
        <v>3753</v>
      </c>
      <c r="BR566" s="1" t="s">
        <v>3086</v>
      </c>
      <c r="BS566" s="1" t="s">
        <v>3774</v>
      </c>
      <c r="BT566" s="1" t="s">
        <v>3773</v>
      </c>
      <c r="BV566" s="1" t="s">
        <v>3002</v>
      </c>
      <c r="BW566" s="1" t="s">
        <v>1973</v>
      </c>
      <c r="BX566" s="1" t="s">
        <v>3058</v>
      </c>
      <c r="BY566" s="1" t="s">
        <v>3000</v>
      </c>
      <c r="CB566" s="1" t="s">
        <v>3057</v>
      </c>
      <c r="CC566" s="1" t="s">
        <v>3056</v>
      </c>
      <c r="CD566" s="1" t="s">
        <v>3055</v>
      </c>
      <c r="CO566" s="1" t="s">
        <v>3070</v>
      </c>
      <c r="CP566" s="1" t="s">
        <v>3790</v>
      </c>
      <c r="CZ566" s="1" t="s">
        <v>3628</v>
      </c>
    </row>
    <row r="567" spans="1:104" x14ac:dyDescent="0.2">
      <c r="A567" s="1">
        <f t="shared" si="39"/>
        <v>1058280.07</v>
      </c>
      <c r="C567" s="1" t="str">
        <f t="shared" si="40"/>
        <v>OE</v>
      </c>
      <c r="D567" s="2" t="str">
        <f t="shared" si="41"/>
        <v>OE</v>
      </c>
      <c r="F567" s="1" t="str">
        <f>IF(_xlfn.SINGLE('~10 Other Crossings'!TypeCL)="WC","",_xlfn.CONCAT(UPPER(_xlfn.SINGLE(Description)),IF(ISBLANK(_xlfn.SINGLE(CrossingIdentifierDescription)),""," ["&amp;_xlfn.SINGLE(CrossingIdentifierDescription)&amp;"]")," (",_xlfn.SINGLE(PXID),")"))</f>
        <v>PRIVATE O/H POWERLINE [DISTRIBUTION] (U4412.0)</v>
      </c>
      <c r="G56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67" s="1" t="s">
        <v>3789</v>
      </c>
      <c r="N567" s="1">
        <v>1058280.07</v>
      </c>
      <c r="O567" s="1" t="s">
        <v>3028</v>
      </c>
      <c r="P567" s="1" t="s">
        <v>3788</v>
      </c>
      <c r="Q567" s="1" t="s">
        <v>3787</v>
      </c>
      <c r="R567" s="1" t="s">
        <v>3025</v>
      </c>
      <c r="S567" s="1" t="s">
        <v>3024</v>
      </c>
      <c r="T567" s="1" t="s">
        <v>3098</v>
      </c>
      <c r="U567" s="1" t="s">
        <v>3097</v>
      </c>
      <c r="V567" s="1" t="s">
        <v>3786</v>
      </c>
      <c r="W567" s="1" t="s">
        <v>3785</v>
      </c>
      <c r="Y567" s="1">
        <v>42333.896273148152</v>
      </c>
      <c r="Z567" s="1">
        <v>44645</v>
      </c>
      <c r="AA567" s="1">
        <v>401768</v>
      </c>
      <c r="AB567" s="1">
        <v>44648.866018518522</v>
      </c>
      <c r="AC567" s="1" t="s">
        <v>3784</v>
      </c>
      <c r="AD567" s="1" t="s">
        <v>3061</v>
      </c>
      <c r="AE567" s="1">
        <v>4412</v>
      </c>
      <c r="AF567" s="1">
        <v>0</v>
      </c>
      <c r="AG567" s="1" t="s">
        <v>3093</v>
      </c>
      <c r="AH567" s="1" t="s">
        <v>3091</v>
      </c>
      <c r="AI567" s="1" t="s">
        <v>3092</v>
      </c>
      <c r="AJ567" s="1" t="s">
        <v>3091</v>
      </c>
      <c r="AK567" s="1" t="s">
        <v>3015</v>
      </c>
      <c r="AL567" s="1" t="s">
        <v>3014</v>
      </c>
      <c r="AM567" s="1" t="s">
        <v>3090</v>
      </c>
      <c r="AS567" s="1" t="s">
        <v>3011</v>
      </c>
      <c r="AT567" s="1" t="s">
        <v>1022</v>
      </c>
      <c r="AX567" s="1" t="s">
        <v>3783</v>
      </c>
      <c r="AY567" s="1" t="s">
        <v>3000</v>
      </c>
      <c r="AZ567" s="1" t="s">
        <v>3010</v>
      </c>
      <c r="BA567" s="1">
        <v>600335.27399626002</v>
      </c>
      <c r="BB567" s="1">
        <v>5464111.3760130899</v>
      </c>
      <c r="BC567" s="1">
        <v>10</v>
      </c>
      <c r="BG567" s="1">
        <v>42665</v>
      </c>
      <c r="BN567" s="1" t="s">
        <v>3009</v>
      </c>
      <c r="BO567" s="1" t="s">
        <v>3583</v>
      </c>
      <c r="BP567" s="1" t="s">
        <v>3742</v>
      </c>
      <c r="BQ567" s="1" t="s">
        <v>3753</v>
      </c>
      <c r="BR567" s="1" t="s">
        <v>3086</v>
      </c>
      <c r="BS567" s="1" t="s">
        <v>3774</v>
      </c>
      <c r="BT567" s="1" t="s">
        <v>3773</v>
      </c>
      <c r="BV567" s="1" t="s">
        <v>3002</v>
      </c>
      <c r="BW567" s="1" t="s">
        <v>1022</v>
      </c>
      <c r="BX567" s="1" t="s">
        <v>3199</v>
      </c>
      <c r="BY567" s="1" t="s">
        <v>3000</v>
      </c>
      <c r="CB567" s="1" t="s">
        <v>3198</v>
      </c>
      <c r="CC567" s="1" t="s">
        <v>3197</v>
      </c>
      <c r="CD567" s="1" t="s">
        <v>3040</v>
      </c>
      <c r="CO567" s="1" t="s">
        <v>3070</v>
      </c>
      <c r="CP567" s="1" t="s">
        <v>3782</v>
      </c>
      <c r="CW567" s="1" t="s">
        <v>3781</v>
      </c>
      <c r="CX567" s="1" t="s">
        <v>3780</v>
      </c>
      <c r="CY567" s="1" t="s">
        <v>3660</v>
      </c>
      <c r="CZ567" s="1" t="s">
        <v>3614</v>
      </c>
    </row>
    <row r="568" spans="1:104" x14ac:dyDescent="0.2">
      <c r="A568" s="1">
        <f t="shared" si="39"/>
        <v>1058741.75</v>
      </c>
      <c r="C568" s="1" t="str">
        <f t="shared" si="40"/>
        <v>WD</v>
      </c>
      <c r="D568" s="2" t="str">
        <f t="shared" si="41"/>
        <v>WD</v>
      </c>
      <c r="F568" s="1" t="str">
        <f>IF(_xlfn.SINGLE('~10 Other Crossings'!TypeCL)="WC","",_xlfn.CONCAT(UPPER(_xlfn.SINGLE(Description)),IF(ISBLANK(_xlfn.SINGLE(CrossingIdentifierDescription)),""," ["&amp;_xlfn.SINGLE(CrossingIdentifierDescription)&amp;"]")," (",_xlfn.SINGLE(PXID),")"))</f>
        <v>PRIVATE UG IRRIGATION PIPE [BURIED PIPE] (P5447.0)</v>
      </c>
      <c r="G56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568" s="1" t="s">
        <v>3779</v>
      </c>
      <c r="N568" s="1">
        <v>1058741.75</v>
      </c>
      <c r="O568" s="1" t="s">
        <v>3028</v>
      </c>
      <c r="P568" s="1" t="s">
        <v>3778</v>
      </c>
      <c r="Q568" s="1" t="s">
        <v>3777</v>
      </c>
      <c r="R568" s="1" t="s">
        <v>3025</v>
      </c>
      <c r="S568" s="1" t="s">
        <v>3024</v>
      </c>
      <c r="T568" s="1" t="s">
        <v>3098</v>
      </c>
      <c r="U568" s="1" t="s">
        <v>3022</v>
      </c>
      <c r="V568" s="1" t="s">
        <v>3776</v>
      </c>
      <c r="W568" s="1" t="s">
        <v>3181</v>
      </c>
      <c r="Y568" s="1">
        <v>44543.913472222222</v>
      </c>
      <c r="Z568" s="1">
        <v>44645</v>
      </c>
      <c r="AA568" s="1">
        <v>401768</v>
      </c>
      <c r="AB568" s="1">
        <v>44655.881249999999</v>
      </c>
      <c r="AC568" s="1" t="s">
        <v>3775</v>
      </c>
      <c r="AD568" s="1" t="s">
        <v>3018</v>
      </c>
      <c r="AE568" s="1">
        <v>5447</v>
      </c>
      <c r="AF568" s="1">
        <v>0</v>
      </c>
      <c r="AG568" s="1" t="s">
        <v>3022</v>
      </c>
      <c r="AI568" s="1" t="s">
        <v>3016</v>
      </c>
      <c r="AK568" s="1" t="s">
        <v>3015</v>
      </c>
      <c r="AL568" s="1" t="s">
        <v>3014</v>
      </c>
      <c r="AM568" s="1" t="s">
        <v>3179</v>
      </c>
      <c r="AN568" s="1" t="s">
        <v>3012</v>
      </c>
      <c r="AS568" s="1" t="s">
        <v>3011</v>
      </c>
      <c r="AT568" s="1" t="s">
        <v>3011</v>
      </c>
      <c r="AY568" s="1" t="s">
        <v>3000</v>
      </c>
      <c r="AZ568" s="1" t="s">
        <v>3010</v>
      </c>
      <c r="BA568" s="1">
        <v>600133.24999594002</v>
      </c>
      <c r="BB568" s="1">
        <v>5463696.7899847897</v>
      </c>
      <c r="BC568" s="1">
        <v>10</v>
      </c>
      <c r="BG568" s="1">
        <v>41927</v>
      </c>
      <c r="BN568" s="1" t="s">
        <v>3009</v>
      </c>
      <c r="BO568" s="1" t="s">
        <v>3583</v>
      </c>
      <c r="BP568" s="1" t="s">
        <v>3742</v>
      </c>
      <c r="BQ568" s="1" t="s">
        <v>3753</v>
      </c>
      <c r="BR568" s="1" t="s">
        <v>3228</v>
      </c>
      <c r="BS568" s="1" t="s">
        <v>3774</v>
      </c>
      <c r="BT568" s="1" t="s">
        <v>3773</v>
      </c>
      <c r="BV568" s="1" t="s">
        <v>3002</v>
      </c>
      <c r="BW568" s="1" t="s">
        <v>1505</v>
      </c>
      <c r="BX568" s="1" t="s">
        <v>3001</v>
      </c>
      <c r="BY568" s="1" t="s">
        <v>3000</v>
      </c>
      <c r="CB568" s="1" t="s">
        <v>2999</v>
      </c>
      <c r="CC568" s="1" t="s">
        <v>2998</v>
      </c>
      <c r="CD568" s="1" t="s">
        <v>2997</v>
      </c>
      <c r="CO568" s="1" t="s">
        <v>3070</v>
      </c>
      <c r="CP568" s="1" t="s">
        <v>3772</v>
      </c>
      <c r="CY568" s="1" t="s">
        <v>3660</v>
      </c>
      <c r="CZ568" s="1" t="s">
        <v>3605</v>
      </c>
    </row>
    <row r="569" spans="1:104" x14ac:dyDescent="0.2">
      <c r="A569" s="1">
        <f t="shared" si="39"/>
        <v>1058844.8700000001</v>
      </c>
      <c r="C569" s="1" t="str">
        <f t="shared" si="40"/>
        <v>OE</v>
      </c>
      <c r="D569" s="2" t="str">
        <f t="shared" si="41"/>
        <v>OE</v>
      </c>
      <c r="F569" s="1" t="str">
        <f>IF(_xlfn.SINGLE('~10 Other Crossings'!TypeCL)="WC","",_xlfn.CONCAT(UPPER(_xlfn.SINGLE(Description)),IF(ISBLANK(_xlfn.SINGLE(CrossingIdentifierDescription)),""," ["&amp;_xlfn.SINGLE(CrossingIdentifierDescription)&amp;"]")," (",_xlfn.SINGLE(PXID),")"))</f>
        <v>BC HYDRO O/H DISTRIBUTION [DISTRIBUTION] (U4212.2)</v>
      </c>
      <c r="G56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01-13283-M002-XH0333501 - Goalposts Required</v>
      </c>
      <c r="M569" s="1" t="s">
        <v>3771</v>
      </c>
      <c r="N569" s="1">
        <v>1058844.8700000001</v>
      </c>
      <c r="O569" s="1" t="s">
        <v>3028</v>
      </c>
      <c r="P569" s="1" t="s">
        <v>3765</v>
      </c>
      <c r="Q569" s="1" t="s">
        <v>3764</v>
      </c>
      <c r="R569" s="1" t="s">
        <v>3025</v>
      </c>
      <c r="S569" s="1" t="s">
        <v>3024</v>
      </c>
      <c r="T569" s="1" t="s">
        <v>3098</v>
      </c>
      <c r="U569" s="1" t="s">
        <v>3097</v>
      </c>
      <c r="V569" s="1" t="s">
        <v>3096</v>
      </c>
      <c r="W569" s="1" t="s">
        <v>3095</v>
      </c>
      <c r="Y569" s="1">
        <v>43731.93644675926</v>
      </c>
      <c r="Z569" s="1">
        <v>44645</v>
      </c>
      <c r="AA569" s="1">
        <v>401768</v>
      </c>
      <c r="AB569" s="1">
        <v>44648.866053240738</v>
      </c>
      <c r="AC569" s="1" t="s">
        <v>3770</v>
      </c>
      <c r="AD569" s="1" t="s">
        <v>3061</v>
      </c>
      <c r="AE569" s="1">
        <v>4212</v>
      </c>
      <c r="AF569" s="1">
        <v>2</v>
      </c>
      <c r="AG569" s="1" t="s">
        <v>3093</v>
      </c>
      <c r="AH569" s="1" t="s">
        <v>3091</v>
      </c>
      <c r="AI569" s="1" t="s">
        <v>3016</v>
      </c>
      <c r="AJ569" s="1" t="s">
        <v>3091</v>
      </c>
      <c r="AK569" s="1" t="s">
        <v>3015</v>
      </c>
      <c r="AL569" s="1" t="s">
        <v>3014</v>
      </c>
      <c r="AM569" s="1" t="s">
        <v>3090</v>
      </c>
      <c r="AS569" s="1" t="s">
        <v>3011</v>
      </c>
      <c r="AT569" s="1" t="s">
        <v>1022</v>
      </c>
      <c r="AX569" s="1" t="s">
        <v>3769</v>
      </c>
      <c r="AY569" s="1" t="s">
        <v>3088</v>
      </c>
      <c r="AZ569" s="1" t="s">
        <v>3010</v>
      </c>
      <c r="BA569" s="1">
        <v>600086.42993061</v>
      </c>
      <c r="BB569" s="1">
        <v>5463604.9160914496</v>
      </c>
      <c r="BC569" s="1">
        <v>10</v>
      </c>
      <c r="BD569" s="1" t="s">
        <v>3087</v>
      </c>
      <c r="BE569" s="1">
        <v>1060.99</v>
      </c>
      <c r="BG569" s="1">
        <v>41929</v>
      </c>
      <c r="BN569" s="1" t="s">
        <v>3009</v>
      </c>
      <c r="BO569" s="1" t="s">
        <v>3583</v>
      </c>
      <c r="BP569" s="1" t="s">
        <v>3742</v>
      </c>
      <c r="BQ569" s="1" t="s">
        <v>3753</v>
      </c>
      <c r="BR569" s="1" t="s">
        <v>3228</v>
      </c>
      <c r="BV569" s="1" t="s">
        <v>3002</v>
      </c>
      <c r="BX569" s="1" t="s">
        <v>3752</v>
      </c>
      <c r="BY569" s="1" t="s">
        <v>3000</v>
      </c>
      <c r="CB569" s="1" t="s">
        <v>3751</v>
      </c>
      <c r="CC569" s="1" t="s">
        <v>3750</v>
      </c>
      <c r="CD569" s="1" t="s">
        <v>3082</v>
      </c>
      <c r="CO569" s="1" t="s">
        <v>2996</v>
      </c>
      <c r="CP569" s="1" t="s">
        <v>3768</v>
      </c>
      <c r="CW569" s="1" t="s">
        <v>3767</v>
      </c>
      <c r="CX569" s="1" t="s">
        <v>3761</v>
      </c>
      <c r="CY569" s="1" t="s">
        <v>3660</v>
      </c>
      <c r="CZ569" s="1" t="s">
        <v>3588</v>
      </c>
    </row>
    <row r="570" spans="1:104" x14ac:dyDescent="0.2">
      <c r="A570" s="1">
        <f t="shared" si="39"/>
        <v>1058844.8700000001</v>
      </c>
      <c r="C570" s="1" t="str">
        <f t="shared" si="40"/>
        <v>OC</v>
      </c>
      <c r="D570" s="2" t="str">
        <f t="shared" si="41"/>
        <v>OC</v>
      </c>
      <c r="F570" s="1" t="str">
        <f>IF(_xlfn.SINGLE('~10 Other Crossings'!TypeCL)="WC","",_xlfn.CONCAT(UPPER(_xlfn.SINGLE(Description)),IF(ISBLANK(_xlfn.SINGLE(CrossingIdentifierDescription)),""," ["&amp;_xlfn.SINGLE(CrossingIdentifierDescription)&amp;"]")," (",_xlfn.SINGLE(PXID),")"))</f>
        <v>TELUS O/H COMMUNICATIONS CABLE [O/H COMMUNICATIONS CABLE] (U4582.0)</v>
      </c>
      <c r="G57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01-13283-M002-XH0333501 - Goalposts Required</v>
      </c>
      <c r="M570" s="1" t="s">
        <v>3766</v>
      </c>
      <c r="N570" s="1">
        <v>1058844.8700000001</v>
      </c>
      <c r="O570" s="1" t="s">
        <v>3028</v>
      </c>
      <c r="P570" s="1" t="s">
        <v>3765</v>
      </c>
      <c r="Q570" s="1" t="s">
        <v>3764</v>
      </c>
      <c r="R570" s="1" t="s">
        <v>3025</v>
      </c>
      <c r="S570" s="1" t="s">
        <v>3024</v>
      </c>
      <c r="T570" s="1" t="s">
        <v>3098</v>
      </c>
      <c r="U570" s="1" t="s">
        <v>3109</v>
      </c>
      <c r="V570" s="1" t="s">
        <v>3108</v>
      </c>
      <c r="W570" s="1" t="s">
        <v>3107</v>
      </c>
      <c r="Y570" s="1">
        <v>43731.93644675926</v>
      </c>
      <c r="Z570" s="1">
        <v>44645</v>
      </c>
      <c r="AA570" s="1">
        <v>401768</v>
      </c>
      <c r="AB570" s="1">
        <v>44648.866053240738</v>
      </c>
      <c r="AC570" s="1" t="s">
        <v>3763</v>
      </c>
      <c r="AD570" s="1" t="s">
        <v>3061</v>
      </c>
      <c r="AE570" s="1">
        <v>4582</v>
      </c>
      <c r="AF570" s="1">
        <v>0</v>
      </c>
      <c r="AG570" s="1" t="s">
        <v>3105</v>
      </c>
      <c r="AH570" s="1" t="s">
        <v>3091</v>
      </c>
      <c r="AI570" s="1" t="s">
        <v>3016</v>
      </c>
      <c r="AJ570" s="1" t="s">
        <v>3091</v>
      </c>
      <c r="AK570" s="1" t="s">
        <v>3015</v>
      </c>
      <c r="AL570" s="1" t="s">
        <v>3014</v>
      </c>
      <c r="AM570" s="1" t="s">
        <v>3104</v>
      </c>
      <c r="AS570" s="1" t="s">
        <v>3011</v>
      </c>
      <c r="AT570" s="1" t="s">
        <v>1022</v>
      </c>
      <c r="AY570" s="1" t="s">
        <v>3088</v>
      </c>
      <c r="AZ570" s="1" t="s">
        <v>3010</v>
      </c>
      <c r="BA570" s="1">
        <v>600086.42993061</v>
      </c>
      <c r="BB570" s="1">
        <v>5463604.9160914496</v>
      </c>
      <c r="BC570" s="1">
        <v>10</v>
      </c>
      <c r="BG570" s="1">
        <v>41929</v>
      </c>
      <c r="BN570" s="1" t="s">
        <v>3009</v>
      </c>
      <c r="BO570" s="1" t="s">
        <v>3583</v>
      </c>
      <c r="BP570" s="1" t="s">
        <v>3742</v>
      </c>
      <c r="BQ570" s="1" t="s">
        <v>3753</v>
      </c>
      <c r="BR570" s="1" t="s">
        <v>3228</v>
      </c>
      <c r="BV570" s="1" t="s">
        <v>3002</v>
      </c>
      <c r="BX570" s="1" t="s">
        <v>3752</v>
      </c>
      <c r="BY570" s="1" t="s">
        <v>3000</v>
      </c>
      <c r="CB570" s="1" t="s">
        <v>3751</v>
      </c>
      <c r="CC570" s="1" t="s">
        <v>3750</v>
      </c>
      <c r="CD570" s="1" t="s">
        <v>3082</v>
      </c>
      <c r="CO570" s="1" t="s">
        <v>2996</v>
      </c>
      <c r="CP570" s="1" t="s">
        <v>3762</v>
      </c>
      <c r="CW570" s="1" t="s">
        <v>3695</v>
      </c>
      <c r="CX570" s="1" t="s">
        <v>3761</v>
      </c>
      <c r="CY570" s="1" t="s">
        <v>3660</v>
      </c>
      <c r="CZ570" s="1" t="s">
        <v>3760</v>
      </c>
    </row>
    <row r="571" spans="1:104" x14ac:dyDescent="0.2">
      <c r="A571" s="1">
        <f t="shared" si="39"/>
        <v>1058849.6499999999</v>
      </c>
      <c r="C571" s="1" t="str">
        <f t="shared" si="40"/>
        <v>RD</v>
      </c>
      <c r="D571" s="2" t="str">
        <f t="shared" si="41"/>
        <v>RD</v>
      </c>
      <c r="F571" s="1" t="str">
        <f>IF(_xlfn.SINGLE('~10 Other Crossings'!TypeCL)="WC","",_xlfn.CONCAT(UPPER(_xlfn.SINGLE(Description)),IF(ISBLANK(_xlfn.SINGLE(CrossingIdentifierDescription)),""," ["&amp;_xlfn.SINGLE(CrossingIdentifierDescription)&amp;"]")," (",_xlfn.SINGLE(PXID),")"))</f>
        <v>FRANCHER ROAD [ROAD] (T4245.2)</v>
      </c>
      <c r="G57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01-13283-M002-XH0333501</v>
      </c>
      <c r="M571" s="1" t="s">
        <v>3759</v>
      </c>
      <c r="N571" s="1">
        <v>1058849.6499999999</v>
      </c>
      <c r="O571" s="1" t="s">
        <v>3028</v>
      </c>
      <c r="P571" s="1" t="s">
        <v>3758</v>
      </c>
      <c r="Q571" s="1" t="s">
        <v>3757</v>
      </c>
      <c r="R571" s="1" t="s">
        <v>3025</v>
      </c>
      <c r="S571" s="1" t="s">
        <v>3024</v>
      </c>
      <c r="T571" s="1" t="s">
        <v>3098</v>
      </c>
      <c r="U571" s="1" t="s">
        <v>3045</v>
      </c>
      <c r="V571" s="1" t="s">
        <v>3756</v>
      </c>
      <c r="W571" s="1" t="s">
        <v>3127</v>
      </c>
      <c r="Y571" s="1">
        <v>43731.931909722225</v>
      </c>
      <c r="Z571" s="1">
        <v>44645</v>
      </c>
      <c r="AA571" s="1">
        <v>401768</v>
      </c>
      <c r="AB571" s="1">
        <v>44648.866053240738</v>
      </c>
      <c r="AC571" s="1" t="s">
        <v>3755</v>
      </c>
      <c r="AD571" s="1" t="s">
        <v>3046</v>
      </c>
      <c r="AE571" s="1">
        <v>4245</v>
      </c>
      <c r="AF571" s="1">
        <v>2</v>
      </c>
      <c r="AG571" s="1" t="s">
        <v>3045</v>
      </c>
      <c r="AH571" s="1" t="s">
        <v>3124</v>
      </c>
      <c r="AI571" s="1" t="s">
        <v>3016</v>
      </c>
      <c r="AJ571" s="1" t="s">
        <v>3091</v>
      </c>
      <c r="AK571" s="1" t="s">
        <v>3044</v>
      </c>
      <c r="AL571" s="1" t="s">
        <v>3014</v>
      </c>
      <c r="AM571" s="1" t="s">
        <v>737</v>
      </c>
      <c r="AP571" s="1">
        <v>58</v>
      </c>
      <c r="AX571" s="1" t="s">
        <v>3754</v>
      </c>
      <c r="AY571" s="1" t="s">
        <v>3088</v>
      </c>
      <c r="AZ571" s="1" t="s">
        <v>3010</v>
      </c>
      <c r="BA571" s="1">
        <v>600084.25512622006</v>
      </c>
      <c r="BB571" s="1">
        <v>5463600.6590494001</v>
      </c>
      <c r="BC571" s="1">
        <v>10</v>
      </c>
      <c r="BN571" s="1" t="s">
        <v>3009</v>
      </c>
      <c r="BO571" s="1" t="s">
        <v>3583</v>
      </c>
      <c r="BP571" s="1" t="s">
        <v>3742</v>
      </c>
      <c r="BQ571" s="1" t="s">
        <v>3753</v>
      </c>
      <c r="BR571" s="1" t="s">
        <v>3228</v>
      </c>
      <c r="BV571" s="1" t="s">
        <v>3002</v>
      </c>
      <c r="BX571" s="1" t="s">
        <v>3752</v>
      </c>
      <c r="BY571" s="1" t="s">
        <v>3088</v>
      </c>
      <c r="CB571" s="1" t="s">
        <v>3751</v>
      </c>
      <c r="CC571" s="1" t="s">
        <v>3750</v>
      </c>
      <c r="CD571" s="1" t="s">
        <v>3082</v>
      </c>
      <c r="CO571" s="1" t="s">
        <v>3122</v>
      </c>
      <c r="CP571" s="1" t="s">
        <v>3749</v>
      </c>
      <c r="CY571" s="1" t="s">
        <v>3660</v>
      </c>
      <c r="CZ571" s="1" t="s">
        <v>2138</v>
      </c>
    </row>
    <row r="572" spans="1:104" x14ac:dyDescent="0.2">
      <c r="A572" s="1">
        <f t="shared" si="39"/>
        <v>1058989.68</v>
      </c>
      <c r="C572" s="1" t="str">
        <f t="shared" si="40"/>
        <v>RD</v>
      </c>
      <c r="D572" s="2" t="str">
        <f t="shared" si="41"/>
        <v>RD</v>
      </c>
      <c r="F572" s="1" t="str">
        <f>IF(_xlfn.SINGLE('~10 Other Crossings'!TypeCL)="WC","",_xlfn.CONCAT(UPPER(_xlfn.SINGLE(Description)),IF(ISBLANK(_xlfn.SINGLE(CrossingIdentifierDescription)),""," ["&amp;_xlfn.SINGLE(CrossingIdentifierDescription)&amp;"]")," (",_xlfn.SINGLE(PXID),")"))</f>
        <v>PRIVATE ROAD (T4963.0)</v>
      </c>
      <c r="G57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2" s="1" t="s">
        <v>3748</v>
      </c>
      <c r="N572" s="1">
        <v>1058989.68</v>
      </c>
      <c r="O572" s="1" t="s">
        <v>3028</v>
      </c>
      <c r="P572" s="1" t="s">
        <v>3747</v>
      </c>
      <c r="Q572" s="1" t="s">
        <v>3746</v>
      </c>
      <c r="R572" s="1" t="s">
        <v>3025</v>
      </c>
      <c r="S572" s="1" t="s">
        <v>3024</v>
      </c>
      <c r="T572" s="1" t="s">
        <v>3098</v>
      </c>
      <c r="U572" s="1" t="s">
        <v>3045</v>
      </c>
      <c r="V572" s="1" t="s">
        <v>3173</v>
      </c>
      <c r="W572" s="1" t="s">
        <v>3745</v>
      </c>
      <c r="Y572" s="1">
        <v>43783.847662037035</v>
      </c>
      <c r="Z572" s="1">
        <v>44645</v>
      </c>
      <c r="AA572" s="1">
        <v>401768</v>
      </c>
      <c r="AB572" s="1">
        <v>44648.866053240738</v>
      </c>
      <c r="AC572" s="1" t="s">
        <v>3744</v>
      </c>
      <c r="AD572" s="1" t="s">
        <v>3046</v>
      </c>
      <c r="AE572" s="1">
        <v>4963</v>
      </c>
      <c r="AF572" s="1">
        <v>0</v>
      </c>
      <c r="AH572" s="1" t="s">
        <v>3091</v>
      </c>
      <c r="AI572" s="1" t="s">
        <v>3016</v>
      </c>
      <c r="AJ572" s="1" t="s">
        <v>3091</v>
      </c>
      <c r="AK572" s="1" t="s">
        <v>3044</v>
      </c>
      <c r="AL572" s="1" t="s">
        <v>3014</v>
      </c>
      <c r="AM572" s="1" t="s">
        <v>737</v>
      </c>
      <c r="AS572" s="1" t="s">
        <v>3011</v>
      </c>
      <c r="AY572" s="1" t="s">
        <v>3000</v>
      </c>
      <c r="AZ572" s="1" t="s">
        <v>3010</v>
      </c>
      <c r="BA572" s="1">
        <v>600013.25483574998</v>
      </c>
      <c r="BB572" s="1">
        <v>5463480.1056458103</v>
      </c>
      <c r="BC572" s="1">
        <v>10</v>
      </c>
      <c r="BG572" s="1">
        <v>43447</v>
      </c>
      <c r="BN572" s="1" t="s">
        <v>3009</v>
      </c>
      <c r="BO572" s="1" t="s">
        <v>3583</v>
      </c>
      <c r="BP572" s="1" t="s">
        <v>3742</v>
      </c>
      <c r="BQ572" s="1" t="s">
        <v>3741</v>
      </c>
      <c r="BR572" s="1" t="s">
        <v>1621</v>
      </c>
      <c r="BS572" s="1" t="s">
        <v>3740</v>
      </c>
      <c r="BT572" s="1" t="s">
        <v>3739</v>
      </c>
      <c r="BV572" s="1" t="s">
        <v>3002</v>
      </c>
      <c r="BW572" s="1" t="s">
        <v>3007</v>
      </c>
      <c r="BX572" s="1" t="s">
        <v>3043</v>
      </c>
      <c r="BY572" s="1" t="s">
        <v>3000</v>
      </c>
      <c r="CB572" s="1" t="s">
        <v>3042</v>
      </c>
      <c r="CC572" s="1" t="s">
        <v>3041</v>
      </c>
      <c r="CD572" s="1" t="s">
        <v>3040</v>
      </c>
      <c r="CO572" s="1" t="s">
        <v>3070</v>
      </c>
      <c r="CP572" s="1" t="s">
        <v>3743</v>
      </c>
      <c r="CZ572" s="1" t="s">
        <v>2133</v>
      </c>
    </row>
    <row r="573" spans="1:104" x14ac:dyDescent="0.2">
      <c r="A573" s="1">
        <f t="shared" si="39"/>
        <v>1059252.8500000001</v>
      </c>
      <c r="C573" s="1" t="str">
        <f t="shared" si="40"/>
        <v>RD</v>
      </c>
      <c r="D573" s="2" t="str">
        <f t="shared" si="41"/>
        <v>RD</v>
      </c>
      <c r="F573" s="1" t="str">
        <f>IF(_xlfn.SINGLE('~10 Other Crossings'!TypeCL)="WC","",_xlfn.CONCAT(UPPER(_xlfn.SINGLE(Description)),IF(ISBLANK(_xlfn.SINGLE(CrossingIdentifierDescription)),""," ["&amp;_xlfn.SINGLE(CrossingIdentifierDescription)&amp;"]")," (",_xlfn.SINGLE(PXID),")"))</f>
        <v>ROAD (T4927.0)</v>
      </c>
      <c r="G57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3" s="1" t="s">
        <v>3738</v>
      </c>
      <c r="N573" s="1">
        <v>1059252.8500000001</v>
      </c>
      <c r="O573" s="1" t="s">
        <v>3028</v>
      </c>
      <c r="P573" s="1" t="s">
        <v>3734</v>
      </c>
      <c r="Q573" s="1" t="s">
        <v>3733</v>
      </c>
      <c r="R573" s="1" t="s">
        <v>3025</v>
      </c>
      <c r="S573" s="1" t="s">
        <v>3024</v>
      </c>
      <c r="T573" s="1" t="s">
        <v>3098</v>
      </c>
      <c r="V573" s="1" t="s">
        <v>3045</v>
      </c>
      <c r="W573" s="1" t="s">
        <v>3181</v>
      </c>
      <c r="Y573" s="1">
        <v>43565.00472222222</v>
      </c>
      <c r="Z573" s="1">
        <v>44645</v>
      </c>
      <c r="AA573" s="1">
        <v>401768</v>
      </c>
      <c r="AB573" s="1">
        <v>44648.866041666668</v>
      </c>
      <c r="AC573" s="1" t="s">
        <v>3737</v>
      </c>
      <c r="AD573" s="1" t="s">
        <v>3046</v>
      </c>
      <c r="AE573" s="1">
        <v>4927</v>
      </c>
      <c r="AF573" s="1">
        <v>0</v>
      </c>
      <c r="AI573" s="1" t="s">
        <v>3016</v>
      </c>
      <c r="AK573" s="1" t="s">
        <v>3044</v>
      </c>
      <c r="AL573" s="1" t="s">
        <v>3014</v>
      </c>
      <c r="AM573" s="1" t="s">
        <v>737</v>
      </c>
      <c r="AY573" s="1" t="s">
        <v>3000</v>
      </c>
      <c r="AZ573" s="1" t="s">
        <v>3010</v>
      </c>
      <c r="BA573" s="1">
        <v>599832.00342792005</v>
      </c>
      <c r="BB573" s="1">
        <v>5463290.7645572303</v>
      </c>
      <c r="BC573" s="1">
        <v>10</v>
      </c>
      <c r="BN573" s="1" t="s">
        <v>3009</v>
      </c>
      <c r="BO573" s="1" t="s">
        <v>3583</v>
      </c>
      <c r="BP573" s="1" t="s">
        <v>3266</v>
      </c>
      <c r="BQ573" s="1" t="s">
        <v>3685</v>
      </c>
      <c r="BR573" s="1" t="s">
        <v>3086</v>
      </c>
      <c r="BS573" s="1" t="s">
        <v>3731</v>
      </c>
      <c r="BV573" s="1" t="s">
        <v>3002</v>
      </c>
      <c r="BW573" s="1" t="s">
        <v>3007</v>
      </c>
      <c r="BX573" s="1" t="s">
        <v>3043</v>
      </c>
      <c r="BY573" s="1" t="s">
        <v>3000</v>
      </c>
      <c r="CB573" s="1" t="s">
        <v>3042</v>
      </c>
      <c r="CC573" s="1" t="s">
        <v>3041</v>
      </c>
      <c r="CD573" s="1" t="s">
        <v>3040</v>
      </c>
      <c r="CO573" s="1" t="s">
        <v>3070</v>
      </c>
      <c r="CP573" s="1" t="s">
        <v>3736</v>
      </c>
      <c r="CZ573" s="1" t="s">
        <v>2127</v>
      </c>
    </row>
    <row r="574" spans="1:104" x14ac:dyDescent="0.2">
      <c r="A574" s="1">
        <f t="shared" si="39"/>
        <v>1059315.02</v>
      </c>
      <c r="C574" s="1" t="str">
        <f t="shared" si="40"/>
        <v>RD</v>
      </c>
      <c r="D574" s="2" t="str">
        <f t="shared" si="41"/>
        <v>RD</v>
      </c>
      <c r="F574" s="1" t="str">
        <f>IF(_xlfn.SINGLE('~10 Other Crossings'!TypeCL)="WC","",_xlfn.CONCAT(UPPER(_xlfn.SINGLE(Description)),IF(ISBLANK(_xlfn.SINGLE(CrossingIdentifierDescription)),""," ["&amp;_xlfn.SINGLE(CrossingIdentifierDescription)&amp;"]")," (",_xlfn.SINGLE(PXID),")"))</f>
        <v>ROAD (T4928.0)</v>
      </c>
      <c r="G57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74" s="1" t="s">
        <v>3735</v>
      </c>
      <c r="N574" s="1">
        <v>1059315.02</v>
      </c>
      <c r="O574" s="1" t="s">
        <v>3028</v>
      </c>
      <c r="P574" s="1" t="s">
        <v>3734</v>
      </c>
      <c r="Q574" s="1" t="s">
        <v>3733</v>
      </c>
      <c r="R574" s="1" t="s">
        <v>3025</v>
      </c>
      <c r="S574" s="1" t="s">
        <v>3024</v>
      </c>
      <c r="T574" s="1" t="s">
        <v>3098</v>
      </c>
      <c r="V574" s="1" t="s">
        <v>3045</v>
      </c>
      <c r="W574" s="1" t="s">
        <v>3181</v>
      </c>
      <c r="Y574" s="1">
        <v>43565.00476851852</v>
      </c>
      <c r="Z574" s="1">
        <v>44645</v>
      </c>
      <c r="AA574" s="1">
        <v>401768</v>
      </c>
      <c r="AB574" s="1">
        <v>44648.866041666668</v>
      </c>
      <c r="AC574" s="1" t="s">
        <v>3732</v>
      </c>
      <c r="AD574" s="1" t="s">
        <v>3046</v>
      </c>
      <c r="AE574" s="1">
        <v>4928</v>
      </c>
      <c r="AF574" s="1">
        <v>0</v>
      </c>
      <c r="AI574" s="1" t="s">
        <v>3016</v>
      </c>
      <c r="AK574" s="1" t="s">
        <v>3044</v>
      </c>
      <c r="AL574" s="1" t="s">
        <v>3014</v>
      </c>
      <c r="AM574" s="1" t="s">
        <v>737</v>
      </c>
      <c r="AY574" s="1" t="s">
        <v>3000</v>
      </c>
      <c r="AZ574" s="1" t="s">
        <v>3010</v>
      </c>
      <c r="BA574" s="1">
        <v>599777.9754614</v>
      </c>
      <c r="BB574" s="1">
        <v>5463260.0199025003</v>
      </c>
      <c r="BC574" s="1">
        <v>10</v>
      </c>
      <c r="BN574" s="1" t="s">
        <v>3009</v>
      </c>
      <c r="BO574" s="1" t="s">
        <v>3583</v>
      </c>
      <c r="BP574" s="1" t="s">
        <v>3266</v>
      </c>
      <c r="BQ574" s="1" t="s">
        <v>3685</v>
      </c>
      <c r="BR574" s="1" t="s">
        <v>3086</v>
      </c>
      <c r="BS574" s="1" t="s">
        <v>3731</v>
      </c>
      <c r="BV574" s="1" t="s">
        <v>3002</v>
      </c>
      <c r="BW574" s="1" t="s">
        <v>3007</v>
      </c>
      <c r="BX574" s="1" t="s">
        <v>3043</v>
      </c>
      <c r="BY574" s="1" t="s">
        <v>3000</v>
      </c>
      <c r="CB574" s="1" t="s">
        <v>3042</v>
      </c>
      <c r="CC574" s="1" t="s">
        <v>3041</v>
      </c>
      <c r="CD574" s="1" t="s">
        <v>3040</v>
      </c>
      <c r="CO574" s="1" t="s">
        <v>3070</v>
      </c>
      <c r="CP574" s="1" t="s">
        <v>3730</v>
      </c>
      <c r="CZ574" s="1" t="s">
        <v>2124</v>
      </c>
    </row>
    <row r="575" spans="1:104" x14ac:dyDescent="0.2">
      <c r="A575" s="1">
        <f t="shared" si="39"/>
        <v>1059381</v>
      </c>
      <c r="C575" s="1" t="str">
        <f t="shared" si="40"/>
        <v>RD</v>
      </c>
      <c r="D575" s="2" t="str">
        <f t="shared" si="41"/>
        <v>RD</v>
      </c>
      <c r="F575" s="1" t="str">
        <f>IF(_xlfn.SINGLE('~10 Other Crossings'!TypeCL)="WC","",_xlfn.CONCAT(UPPER(_xlfn.SINGLE(Description)),IF(ISBLANK(_xlfn.SINGLE(CrossingIdentifierDescription)),""," ["&amp;_xlfn.SINGLE(CrossingIdentifierDescription)&amp;"]")," (",_xlfn.SINGLE(PXID),")"))</f>
        <v>ROAD (T4932.0)</v>
      </c>
      <c r="G57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01-13283-M002-XW0334001</v>
      </c>
      <c r="M575" s="1" t="s">
        <v>3729</v>
      </c>
      <c r="N575" s="1">
        <v>1059381</v>
      </c>
      <c r="O575" s="1" t="s">
        <v>3028</v>
      </c>
      <c r="P575" s="1" t="s">
        <v>3728</v>
      </c>
      <c r="Q575" s="1" t="s">
        <v>3727</v>
      </c>
      <c r="R575" s="1" t="s">
        <v>3025</v>
      </c>
      <c r="S575" s="1" t="s">
        <v>3024</v>
      </c>
      <c r="T575" s="1" t="s">
        <v>3098</v>
      </c>
      <c r="V575" s="1" t="s">
        <v>3045</v>
      </c>
      <c r="W575" s="1" t="s">
        <v>3181</v>
      </c>
      <c r="Y575" s="1">
        <v>43811.961446759262</v>
      </c>
      <c r="Z575" s="1">
        <v>44645</v>
      </c>
      <c r="AA575" s="1">
        <v>401768</v>
      </c>
      <c r="AB575" s="1">
        <v>44648.866053240738</v>
      </c>
      <c r="AC575" s="1" t="s">
        <v>3726</v>
      </c>
      <c r="AD575" s="1" t="s">
        <v>3046</v>
      </c>
      <c r="AE575" s="1">
        <v>4932</v>
      </c>
      <c r="AF575" s="1">
        <v>0</v>
      </c>
      <c r="AI575" s="1" t="s">
        <v>3016</v>
      </c>
      <c r="AK575" s="1" t="s">
        <v>3044</v>
      </c>
      <c r="AL575" s="1" t="s">
        <v>3014</v>
      </c>
      <c r="AM575" s="1" t="s">
        <v>737</v>
      </c>
      <c r="AY575" s="1" t="s">
        <v>3088</v>
      </c>
      <c r="AZ575" s="1" t="s">
        <v>3010</v>
      </c>
      <c r="BA575" s="1">
        <v>599720.57083773997</v>
      </c>
      <c r="BB575" s="1">
        <v>5463227.4837050997</v>
      </c>
      <c r="BC575" s="1">
        <v>10</v>
      </c>
      <c r="BN575" s="1" t="s">
        <v>3009</v>
      </c>
      <c r="BO575" s="1" t="s">
        <v>3583</v>
      </c>
      <c r="BP575" s="1" t="s">
        <v>3266</v>
      </c>
      <c r="BQ575" s="1" t="s">
        <v>3685</v>
      </c>
      <c r="BR575" s="1" t="s">
        <v>3086</v>
      </c>
      <c r="BS575" s="1" t="s">
        <v>3725</v>
      </c>
      <c r="BV575" s="1" t="s">
        <v>3002</v>
      </c>
      <c r="BX575" s="1" t="s">
        <v>3724</v>
      </c>
      <c r="BY575" s="1" t="s">
        <v>3000</v>
      </c>
      <c r="CB575" s="1" t="s">
        <v>3712</v>
      </c>
      <c r="CC575" s="1" t="s">
        <v>3723</v>
      </c>
      <c r="CD575" s="1" t="s">
        <v>3040</v>
      </c>
      <c r="CO575" s="1" t="s">
        <v>3070</v>
      </c>
      <c r="CP575" s="1" t="s">
        <v>3722</v>
      </c>
      <c r="CZ575" s="1" t="s">
        <v>2118</v>
      </c>
    </row>
    <row r="576" spans="1:104" x14ac:dyDescent="0.2">
      <c r="A576" s="1">
        <f t="shared" si="39"/>
        <v>1059430.98</v>
      </c>
      <c r="C576" s="1" t="str">
        <f t="shared" si="40"/>
        <v>UE</v>
      </c>
      <c r="D576" s="2" t="str">
        <f t="shared" si="41"/>
        <v>UE</v>
      </c>
      <c r="F576" s="1" t="str">
        <f>IF(_xlfn.SINGLE('~10 Other Crossings'!TypeCL)="WC","",_xlfn.CONCAT(UPPER(_xlfn.SINGLE(Description)),IF(ISBLANK(_xlfn.SINGLE(CrossingIdentifierDescription)),""," ["&amp;_xlfn.SINGLE(CrossingIdentifierDescription)&amp;"]")," (",_xlfn.SINGLE(PXID),")"))</f>
        <v>PRIVATE POWER CABLE (U7033.0)</v>
      </c>
      <c r="G57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01-13283-M002-XW0334001</v>
      </c>
      <c r="M576" s="1" t="s">
        <v>3721</v>
      </c>
      <c r="N576" s="1">
        <v>1059430.98</v>
      </c>
      <c r="O576" s="1" t="s">
        <v>3028</v>
      </c>
      <c r="P576" s="1" t="s">
        <v>3720</v>
      </c>
      <c r="Q576" s="1" t="s">
        <v>3719</v>
      </c>
      <c r="R576" s="1" t="s">
        <v>3024</v>
      </c>
      <c r="S576" s="1" t="s">
        <v>3024</v>
      </c>
      <c r="T576" s="1" t="s">
        <v>3098</v>
      </c>
      <c r="U576" s="1" t="s">
        <v>3718</v>
      </c>
      <c r="V576" s="1" t="s">
        <v>3717</v>
      </c>
      <c r="W576" s="1" t="s">
        <v>3181</v>
      </c>
      <c r="Y576" s="1">
        <v>44026.829745370371</v>
      </c>
      <c r="Z576" s="1">
        <v>44645</v>
      </c>
      <c r="AA576" s="1">
        <v>401768</v>
      </c>
      <c r="AB576" s="1">
        <v>44648.866064814814</v>
      </c>
      <c r="AC576" s="1" t="s">
        <v>3716</v>
      </c>
      <c r="AD576" s="1" t="s">
        <v>3061</v>
      </c>
      <c r="AE576" s="1">
        <v>7033</v>
      </c>
      <c r="AF576" s="1">
        <v>0</v>
      </c>
      <c r="AI576" s="1" t="s">
        <v>3016</v>
      </c>
      <c r="AK576" s="1" t="s">
        <v>3015</v>
      </c>
      <c r="AL576" s="1" t="s">
        <v>3014</v>
      </c>
      <c r="AM576" s="1" t="s">
        <v>3059</v>
      </c>
      <c r="AN576" s="1" t="s">
        <v>3012</v>
      </c>
      <c r="AT576" s="1" t="s">
        <v>3011</v>
      </c>
      <c r="AX576" s="1" t="s">
        <v>3715</v>
      </c>
      <c r="AY576" s="1" t="s">
        <v>3088</v>
      </c>
      <c r="AZ576" s="1" t="s">
        <v>3010</v>
      </c>
      <c r="BA576" s="1">
        <v>599677.10800000001</v>
      </c>
      <c r="BB576" s="1">
        <v>5463202.8030000003</v>
      </c>
      <c r="BC576" s="1">
        <v>10</v>
      </c>
      <c r="BN576" s="1" t="s">
        <v>3009</v>
      </c>
      <c r="BO576" s="1" t="s">
        <v>3583</v>
      </c>
      <c r="BP576" s="1" t="s">
        <v>3266</v>
      </c>
      <c r="BQ576" s="1" t="s">
        <v>3685</v>
      </c>
      <c r="BR576" s="1" t="s">
        <v>3086</v>
      </c>
      <c r="BS576" s="1" t="s">
        <v>3714</v>
      </c>
      <c r="BT576" s="1" t="s">
        <v>3713</v>
      </c>
      <c r="BV576" s="1" t="s">
        <v>3002</v>
      </c>
      <c r="CB576" s="1" t="s">
        <v>3712</v>
      </c>
      <c r="CD576" s="1" t="s">
        <v>3040</v>
      </c>
      <c r="CO576" s="1" t="s">
        <v>3070</v>
      </c>
      <c r="CP576" s="1" t="s">
        <v>3711</v>
      </c>
      <c r="CZ576" s="1" t="s">
        <v>2115</v>
      </c>
    </row>
    <row r="577" spans="1:104" x14ac:dyDescent="0.2">
      <c r="A577" s="1">
        <f t="shared" si="39"/>
        <v>1060013.97</v>
      </c>
      <c r="C577" s="1" t="str">
        <f t="shared" si="40"/>
        <v>RD</v>
      </c>
      <c r="D577" s="2" t="str">
        <f t="shared" si="41"/>
        <v>RD</v>
      </c>
      <c r="F577" s="1" t="str">
        <f>IF(_xlfn.SINGLE('~10 Other Crossings'!TypeCL)="WC","",_xlfn.CONCAT(UPPER(_xlfn.SINGLE(Description)),IF(ISBLANK(_xlfn.SINGLE(CrossingIdentifierDescription)),""," ["&amp;_xlfn.SINGLE(CrossingIdentifierDescription)&amp;"]")," (",_xlfn.SINGLE(PXID),")"))</f>
        <v>LAIDLAW RD [LKI Segment: 540] (T4141.0)</v>
      </c>
      <c r="G57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v>
      </c>
      <c r="M577" s="1" t="s">
        <v>3710</v>
      </c>
      <c r="N577" s="1">
        <v>1060013.97</v>
      </c>
      <c r="O577" s="1" t="s">
        <v>3028</v>
      </c>
      <c r="P577" s="1" t="s">
        <v>3141</v>
      </c>
      <c r="Q577" s="1" t="s">
        <v>3709</v>
      </c>
      <c r="R577" s="1" t="s">
        <v>3025</v>
      </c>
      <c r="S577" s="1" t="s">
        <v>3024</v>
      </c>
      <c r="T577" s="1" t="s">
        <v>3098</v>
      </c>
      <c r="U577" s="1" t="s">
        <v>3045</v>
      </c>
      <c r="V577" s="1" t="s">
        <v>3708</v>
      </c>
      <c r="W577" s="1" t="s">
        <v>3127</v>
      </c>
      <c r="Y577" s="1">
        <v>43588.989733796298</v>
      </c>
      <c r="Z577" s="1">
        <v>44645</v>
      </c>
      <c r="AA577" s="1">
        <v>401768</v>
      </c>
      <c r="AB577" s="1">
        <v>44648.866041666668</v>
      </c>
      <c r="AC577" s="1" t="s">
        <v>3707</v>
      </c>
      <c r="AD577" s="1" t="s">
        <v>3046</v>
      </c>
      <c r="AE577" s="1">
        <v>4141</v>
      </c>
      <c r="AF577" s="1">
        <v>0</v>
      </c>
      <c r="AG577" s="1" t="s">
        <v>3125</v>
      </c>
      <c r="AH577" s="1" t="s">
        <v>3138</v>
      </c>
      <c r="AI577" s="1" t="s">
        <v>3092</v>
      </c>
      <c r="AJ577" s="1" t="s">
        <v>3091</v>
      </c>
      <c r="AK577" s="1" t="s">
        <v>3044</v>
      </c>
      <c r="AL577" s="1" t="s">
        <v>3014</v>
      </c>
      <c r="AM577" s="1" t="s">
        <v>737</v>
      </c>
      <c r="AP577" s="1">
        <v>74</v>
      </c>
      <c r="AX577" s="1" t="s">
        <v>3706</v>
      </c>
      <c r="AY577" s="1" t="s">
        <v>3088</v>
      </c>
      <c r="AZ577" s="1" t="s">
        <v>3010</v>
      </c>
      <c r="BA577" s="1">
        <v>599279.66999335005</v>
      </c>
      <c r="BB577" s="1">
        <v>5462800.2100216597</v>
      </c>
      <c r="BC577" s="1">
        <v>10</v>
      </c>
      <c r="BD577" s="1" t="s">
        <v>3593</v>
      </c>
      <c r="BE577" s="1">
        <v>1062.1500000000001</v>
      </c>
      <c r="BG577" s="1">
        <v>41934</v>
      </c>
      <c r="BN577" s="1" t="s">
        <v>3009</v>
      </c>
      <c r="BO577" s="1" t="s">
        <v>3583</v>
      </c>
      <c r="BP577" s="1" t="s">
        <v>3266</v>
      </c>
      <c r="BQ577" s="1" t="s">
        <v>3685</v>
      </c>
      <c r="BR577" s="1" t="s">
        <v>3228</v>
      </c>
      <c r="BV577" s="1" t="s">
        <v>3002</v>
      </c>
      <c r="BX577" s="1" t="s">
        <v>3684</v>
      </c>
      <c r="BY577" s="1" t="s">
        <v>3088</v>
      </c>
      <c r="CB577" s="1" t="s">
        <v>3683</v>
      </c>
      <c r="CC577" s="1" t="s">
        <v>3682</v>
      </c>
      <c r="CD577" s="1" t="s">
        <v>3040</v>
      </c>
      <c r="CO577" s="1" t="s">
        <v>3122</v>
      </c>
      <c r="CP577" s="1" t="s">
        <v>3705</v>
      </c>
      <c r="CY577" s="1" t="s">
        <v>3660</v>
      </c>
      <c r="CZ577" s="1" t="s">
        <v>2112</v>
      </c>
    </row>
    <row r="578" spans="1:104" x14ac:dyDescent="0.2">
      <c r="A578" s="1">
        <f t="shared" si="39"/>
        <v>1060030.94</v>
      </c>
      <c r="C578" s="1" t="str">
        <f t="shared" si="40"/>
        <v>OC</v>
      </c>
      <c r="D578" s="2" t="str">
        <f t="shared" si="41"/>
        <v>OC</v>
      </c>
      <c r="F578" s="1" t="str">
        <f>IF(_xlfn.SINGLE('~10 Other Crossings'!TypeCL)="WC","",_xlfn.CONCAT(UPPER(_xlfn.SINGLE(Description)),IF(ISBLANK(_xlfn.SINGLE(CrossingIdentifierDescription)),""," ["&amp;_xlfn.SINGLE(CrossingIdentifierDescription)&amp;"]")," (",_xlfn.SINGLE(PXID),")"))</f>
        <v>SHAW O/H COMMUNICATIONS CABLE [O/H COMMUNICATIONS CABLE] (U7361.0)</v>
      </c>
      <c r="G57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78" s="1" t="s">
        <v>3704</v>
      </c>
      <c r="N578" s="1">
        <v>1060030.94</v>
      </c>
      <c r="O578" s="1" t="s">
        <v>3028</v>
      </c>
      <c r="R578" s="1" t="s">
        <v>3024</v>
      </c>
      <c r="S578" s="1" t="s">
        <v>3024</v>
      </c>
      <c r="T578" s="1" t="s">
        <v>3098</v>
      </c>
      <c r="U578" s="1" t="s">
        <v>3109</v>
      </c>
      <c r="V578" s="1" t="s">
        <v>3703</v>
      </c>
      <c r="W578" s="1" t="s">
        <v>3116</v>
      </c>
      <c r="Y578" s="1">
        <v>44379.747569444444</v>
      </c>
      <c r="Z578" s="1">
        <v>44645</v>
      </c>
      <c r="AA578" s="1">
        <v>401768</v>
      </c>
      <c r="AB578" s="1">
        <v>44648.866087962961</v>
      </c>
      <c r="AC578" s="1" t="s">
        <v>3702</v>
      </c>
      <c r="AD578" s="1" t="s">
        <v>3061</v>
      </c>
      <c r="AE578" s="1">
        <v>7361</v>
      </c>
      <c r="AF578" s="1">
        <v>0</v>
      </c>
      <c r="AG578" s="1" t="s">
        <v>3105</v>
      </c>
      <c r="AI578" s="1" t="s">
        <v>3016</v>
      </c>
      <c r="AJ578" s="1" t="s">
        <v>3091</v>
      </c>
      <c r="AK578" s="1" t="s">
        <v>3015</v>
      </c>
      <c r="AL578" s="1" t="s">
        <v>3014</v>
      </c>
      <c r="AM578" s="1" t="s">
        <v>3104</v>
      </c>
      <c r="AS578" s="1" t="s">
        <v>3011</v>
      </c>
      <c r="AT578" s="1" t="s">
        <v>1022</v>
      </c>
      <c r="AY578" s="1" t="s">
        <v>3088</v>
      </c>
      <c r="AZ578" s="1" t="s">
        <v>3010</v>
      </c>
      <c r="BA578" s="1">
        <v>599272.57999999996</v>
      </c>
      <c r="BB578" s="1">
        <v>5462784.79</v>
      </c>
      <c r="BC578" s="1">
        <v>10</v>
      </c>
      <c r="BN578" s="1" t="s">
        <v>3009</v>
      </c>
      <c r="BO578" s="1" t="s">
        <v>3583</v>
      </c>
      <c r="BP578" s="1" t="s">
        <v>3266</v>
      </c>
      <c r="BQ578" s="1" t="s">
        <v>3685</v>
      </c>
      <c r="BR578" s="1" t="s">
        <v>3228</v>
      </c>
      <c r="BV578" s="1" t="s">
        <v>3002</v>
      </c>
      <c r="BX578" s="1" t="s">
        <v>3684</v>
      </c>
      <c r="BY578" s="1" t="s">
        <v>3000</v>
      </c>
      <c r="CB578" s="1" t="s">
        <v>3683</v>
      </c>
      <c r="CC578" s="1" t="s">
        <v>3682</v>
      </c>
      <c r="CD578" s="1" t="s">
        <v>3040</v>
      </c>
      <c r="CO578" s="1" t="s">
        <v>3323</v>
      </c>
      <c r="CP578" s="1" t="s">
        <v>3701</v>
      </c>
      <c r="CZ578" s="1" t="s">
        <v>2109</v>
      </c>
    </row>
    <row r="579" spans="1:104" x14ac:dyDescent="0.2">
      <c r="A579" s="1">
        <f t="shared" si="39"/>
        <v>1060030.94</v>
      </c>
      <c r="C579" s="1" t="str">
        <f t="shared" si="40"/>
        <v>OC</v>
      </c>
      <c r="D579" s="2" t="str">
        <f t="shared" si="41"/>
        <v>OC</v>
      </c>
      <c r="F579" s="1" t="str">
        <f>IF(_xlfn.SINGLE('~10 Other Crossings'!TypeCL)="WC","",_xlfn.CONCAT(UPPER(_xlfn.SINGLE(Description)),IF(ISBLANK(_xlfn.SINGLE(CrossingIdentifierDescription)),""," ["&amp;_xlfn.SINGLE(CrossingIdentifierDescription)&amp;"]")," (",_xlfn.SINGLE(PXID),")"))</f>
        <v>TELUS O/H COMMUNICATIONS CABLE [O/H COMMUNICATIONS CABLE] (U5477.0)</v>
      </c>
      <c r="G57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79" s="1" t="s">
        <v>3700</v>
      </c>
      <c r="N579" s="1">
        <v>1060030.94</v>
      </c>
      <c r="O579" s="1" t="s">
        <v>3028</v>
      </c>
      <c r="P579" s="1" t="s">
        <v>3699</v>
      </c>
      <c r="Q579" s="1" t="s">
        <v>3698</v>
      </c>
      <c r="R579" s="1" t="s">
        <v>3024</v>
      </c>
      <c r="S579" s="1" t="s">
        <v>3024</v>
      </c>
      <c r="T579" s="1" t="s">
        <v>3098</v>
      </c>
      <c r="U579" s="1" t="s">
        <v>3109</v>
      </c>
      <c r="V579" s="1" t="s">
        <v>3108</v>
      </c>
      <c r="W579" s="1" t="s">
        <v>3107</v>
      </c>
      <c r="Y579" s="1">
        <v>44375.694537037038</v>
      </c>
      <c r="Z579" s="1">
        <v>44645</v>
      </c>
      <c r="AA579" s="1">
        <v>401768</v>
      </c>
      <c r="AB579" s="1">
        <v>44648.866087962961</v>
      </c>
      <c r="AC579" s="1" t="s">
        <v>3697</v>
      </c>
      <c r="AD579" s="1" t="s">
        <v>3061</v>
      </c>
      <c r="AE579" s="1">
        <v>5477</v>
      </c>
      <c r="AF579" s="1">
        <v>0</v>
      </c>
      <c r="AG579" s="1" t="s">
        <v>3105</v>
      </c>
      <c r="AH579" s="1" t="s">
        <v>3091</v>
      </c>
      <c r="AI579" s="1" t="s">
        <v>3016</v>
      </c>
      <c r="AJ579" s="1" t="s">
        <v>3091</v>
      </c>
      <c r="AK579" s="1" t="s">
        <v>3015</v>
      </c>
      <c r="AL579" s="1" t="s">
        <v>3014</v>
      </c>
      <c r="AM579" s="1" t="s">
        <v>3104</v>
      </c>
      <c r="AS579" s="1" t="s">
        <v>3011</v>
      </c>
      <c r="AT579" s="1" t="s">
        <v>1022</v>
      </c>
      <c r="AY579" s="1" t="s">
        <v>3088</v>
      </c>
      <c r="AZ579" s="1" t="s">
        <v>3010</v>
      </c>
      <c r="BA579" s="1">
        <v>599272.57997368998</v>
      </c>
      <c r="BB579" s="1">
        <v>5462784.7900038203</v>
      </c>
      <c r="BC579" s="1">
        <v>10</v>
      </c>
      <c r="BG579" s="1">
        <v>41929</v>
      </c>
      <c r="BN579" s="1" t="s">
        <v>3009</v>
      </c>
      <c r="BO579" s="1" t="s">
        <v>3583</v>
      </c>
      <c r="BP579" s="1" t="s">
        <v>3266</v>
      </c>
      <c r="BQ579" s="1" t="s">
        <v>3685</v>
      </c>
      <c r="BR579" s="1" t="s">
        <v>3228</v>
      </c>
      <c r="BV579" s="1" t="s">
        <v>3002</v>
      </c>
      <c r="BX579" s="1" t="s">
        <v>3684</v>
      </c>
      <c r="BY579" s="1" t="s">
        <v>3000</v>
      </c>
      <c r="CB579" s="1" t="s">
        <v>3683</v>
      </c>
      <c r="CC579" s="1" t="s">
        <v>3682</v>
      </c>
      <c r="CD579" s="1" t="s">
        <v>3040</v>
      </c>
      <c r="CO579" s="1" t="s">
        <v>3323</v>
      </c>
      <c r="CP579" s="1" t="s">
        <v>3696</v>
      </c>
      <c r="CW579" s="1" t="s">
        <v>3695</v>
      </c>
      <c r="CX579" s="1" t="s">
        <v>3694</v>
      </c>
      <c r="CZ579" s="1" t="s">
        <v>2106</v>
      </c>
    </row>
    <row r="580" spans="1:104" x14ac:dyDescent="0.2">
      <c r="A580" s="1">
        <f t="shared" si="39"/>
        <v>1060030.94</v>
      </c>
      <c r="C580" s="1" t="str">
        <f t="shared" si="40"/>
        <v>OE</v>
      </c>
      <c r="D580" s="2" t="str">
        <f t="shared" si="41"/>
        <v>OE</v>
      </c>
      <c r="F580" s="1" t="str">
        <f>IF(_xlfn.SINGLE('~10 Other Crossings'!TypeCL)="WC","",_xlfn.CONCAT(UPPER(_xlfn.SINGLE(Description)),IF(ISBLANK(_xlfn.SINGLE(CrossingIdentifierDescription)),""," ["&amp;_xlfn.SINGLE(CrossingIdentifierDescription)&amp;"]")," (",_xlfn.SINGLE(PXID),")"))</f>
        <v>BC HYDRO O/H DISTRIBUTION [DISTRIBUTION] (U4564.0)</v>
      </c>
      <c r="G58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80" s="1" t="s">
        <v>3693</v>
      </c>
      <c r="N580" s="1">
        <v>1060030.94</v>
      </c>
      <c r="O580" s="1" t="s">
        <v>3028</v>
      </c>
      <c r="P580" s="1" t="s">
        <v>3692</v>
      </c>
      <c r="Q580" s="1" t="s">
        <v>3691</v>
      </c>
      <c r="R580" s="1" t="s">
        <v>3024</v>
      </c>
      <c r="S580" s="1" t="s">
        <v>3024</v>
      </c>
      <c r="T580" s="1" t="s">
        <v>3098</v>
      </c>
      <c r="U580" s="1" t="s">
        <v>3097</v>
      </c>
      <c r="V580" s="1" t="s">
        <v>3096</v>
      </c>
      <c r="W580" s="1" t="s">
        <v>3095</v>
      </c>
      <c r="Y580" s="1">
        <v>44376.777430555558</v>
      </c>
      <c r="Z580" s="1">
        <v>44645</v>
      </c>
      <c r="AA580" s="1">
        <v>401768</v>
      </c>
      <c r="AB580" s="1">
        <v>44648.866087962961</v>
      </c>
      <c r="AC580" s="1" t="s">
        <v>3690</v>
      </c>
      <c r="AD580" s="1" t="s">
        <v>3061</v>
      </c>
      <c r="AE580" s="1">
        <v>4564</v>
      </c>
      <c r="AF580" s="1">
        <v>0</v>
      </c>
      <c r="AG580" s="1" t="s">
        <v>3093</v>
      </c>
      <c r="AH580" s="1" t="s">
        <v>3091</v>
      </c>
      <c r="AI580" s="1" t="s">
        <v>3016</v>
      </c>
      <c r="AJ580" s="1" t="s">
        <v>3091</v>
      </c>
      <c r="AK580" s="1" t="s">
        <v>3015</v>
      </c>
      <c r="AL580" s="1" t="s">
        <v>3014</v>
      </c>
      <c r="AM580" s="1" t="s">
        <v>3090</v>
      </c>
      <c r="AS580" s="1" t="s">
        <v>3011</v>
      </c>
      <c r="AT580" s="1" t="s">
        <v>1022</v>
      </c>
      <c r="AY580" s="1" t="s">
        <v>3088</v>
      </c>
      <c r="AZ580" s="1" t="s">
        <v>3010</v>
      </c>
      <c r="BA580" s="1">
        <v>599272.57997368998</v>
      </c>
      <c r="BB580" s="1">
        <v>5462784.7900038203</v>
      </c>
      <c r="BC580" s="1">
        <v>10</v>
      </c>
      <c r="BN580" s="1" t="s">
        <v>3009</v>
      </c>
      <c r="BO580" s="1" t="s">
        <v>3583</v>
      </c>
      <c r="BP580" s="1" t="s">
        <v>3266</v>
      </c>
      <c r="BQ580" s="1" t="s">
        <v>3685</v>
      </c>
      <c r="BR580" s="1" t="s">
        <v>3228</v>
      </c>
      <c r="BV580" s="1" t="s">
        <v>3002</v>
      </c>
      <c r="BX580" s="1" t="s">
        <v>3684</v>
      </c>
      <c r="BY580" s="1" t="s">
        <v>3000</v>
      </c>
      <c r="CB580" s="1" t="s">
        <v>3683</v>
      </c>
      <c r="CC580" s="1" t="s">
        <v>3682</v>
      </c>
      <c r="CD580" s="1" t="s">
        <v>3040</v>
      </c>
      <c r="CO580" s="1" t="s">
        <v>2996</v>
      </c>
      <c r="CP580" s="1" t="s">
        <v>3689</v>
      </c>
      <c r="CX580" s="1" t="s">
        <v>3688</v>
      </c>
      <c r="CY580" s="1" t="s">
        <v>3660</v>
      </c>
      <c r="CZ580" s="1" t="s">
        <v>2103</v>
      </c>
    </row>
    <row r="581" spans="1:104" x14ac:dyDescent="0.2">
      <c r="A581" s="1">
        <f t="shared" si="39"/>
        <v>1060041.1200000001</v>
      </c>
      <c r="C581" s="1" t="str">
        <f t="shared" si="40"/>
        <v>OE</v>
      </c>
      <c r="D581" s="2" t="str">
        <f t="shared" si="41"/>
        <v>OE</v>
      </c>
      <c r="F581" s="1" t="str">
        <f>IF(_xlfn.SINGLE('~10 Other Crossings'!TypeCL)="WC","",_xlfn.CONCAT(UPPER(_xlfn.SINGLE(Description)),IF(ISBLANK(_xlfn.SINGLE(CrossingIdentifierDescription)),""," ["&amp;_xlfn.SINGLE(CrossingIdentifierDescription)&amp;"]")," (",_xlfn.SINGLE(PXID),")"))</f>
        <v>BC HYDRO O/H DISTRIBUTION [DISTRIBUTION] (U7362.0)</v>
      </c>
      <c r="G58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01-13283-M002-XH0335001 - Goalposts Required</v>
      </c>
      <c r="M581" s="1" t="s">
        <v>3687</v>
      </c>
      <c r="N581" s="1">
        <v>1060041.1200000001</v>
      </c>
      <c r="O581" s="1" t="s">
        <v>3028</v>
      </c>
      <c r="R581" s="1" t="s">
        <v>3024</v>
      </c>
      <c r="S581" s="1" t="s">
        <v>3024</v>
      </c>
      <c r="T581" s="1" t="s">
        <v>3098</v>
      </c>
      <c r="U581" s="1" t="s">
        <v>3097</v>
      </c>
      <c r="V581" s="1" t="s">
        <v>3096</v>
      </c>
      <c r="W581" s="1" t="s">
        <v>3095</v>
      </c>
      <c r="Y581" s="1">
        <v>44379.747569444444</v>
      </c>
      <c r="Z581" s="1">
        <v>44645</v>
      </c>
      <c r="AA581" s="1">
        <v>401768</v>
      </c>
      <c r="AB581" s="1">
        <v>44648.866087962961</v>
      </c>
      <c r="AC581" s="1" t="s">
        <v>3686</v>
      </c>
      <c r="AD581" s="1" t="s">
        <v>3061</v>
      </c>
      <c r="AE581" s="1">
        <v>7362</v>
      </c>
      <c r="AF581" s="1">
        <v>0</v>
      </c>
      <c r="AG581" s="1" t="s">
        <v>3093</v>
      </c>
      <c r="AI581" s="1" t="s">
        <v>3016</v>
      </c>
      <c r="AJ581" s="1" t="s">
        <v>3091</v>
      </c>
      <c r="AK581" s="1" t="s">
        <v>3015</v>
      </c>
      <c r="AL581" s="1" t="s">
        <v>3014</v>
      </c>
      <c r="AM581" s="1" t="s">
        <v>3090</v>
      </c>
      <c r="AS581" s="1" t="s">
        <v>3011</v>
      </c>
      <c r="AT581" s="1" t="s">
        <v>1022</v>
      </c>
      <c r="AY581" s="1" t="s">
        <v>3088</v>
      </c>
      <c r="AZ581" s="1" t="s">
        <v>3010</v>
      </c>
      <c r="BA581" s="1">
        <v>599268.32999999996</v>
      </c>
      <c r="BB581" s="1">
        <v>5462775.54</v>
      </c>
      <c r="BC581" s="1">
        <v>10</v>
      </c>
      <c r="BN581" s="1" t="s">
        <v>3009</v>
      </c>
      <c r="BO581" s="1" t="s">
        <v>3583</v>
      </c>
      <c r="BP581" s="1" t="s">
        <v>3266</v>
      </c>
      <c r="BQ581" s="1" t="s">
        <v>3685</v>
      </c>
      <c r="BR581" s="1" t="s">
        <v>3228</v>
      </c>
      <c r="BV581" s="1" t="s">
        <v>3002</v>
      </c>
      <c r="BX581" s="1" t="s">
        <v>3684</v>
      </c>
      <c r="BY581" s="1" t="s">
        <v>3000</v>
      </c>
      <c r="CB581" s="1" t="s">
        <v>3683</v>
      </c>
      <c r="CC581" s="1" t="s">
        <v>3682</v>
      </c>
      <c r="CD581" s="1" t="s">
        <v>3040</v>
      </c>
      <c r="CO581" s="1" t="s">
        <v>3323</v>
      </c>
      <c r="CP581" s="1" t="s">
        <v>3681</v>
      </c>
      <c r="CZ581" s="1" t="s">
        <v>2101</v>
      </c>
    </row>
    <row r="582" spans="1:104" x14ac:dyDescent="0.2">
      <c r="A582" s="1">
        <f t="shared" si="39"/>
        <v>1061262</v>
      </c>
      <c r="C582" s="1" t="str">
        <f t="shared" si="40"/>
        <v>OL</v>
      </c>
      <c r="D582" s="2" t="str">
        <f t="shared" si="41"/>
        <v>OL</v>
      </c>
      <c r="F582" s="1" t="str">
        <f>IF(_xlfn.SINGLE('~10 Other Crossings'!TypeCL)="WC","",_xlfn.CONCAT(UPPER(_xlfn.SINGLE(Description)),IF(ISBLANK(_xlfn.SINGLE(CrossingIdentifierDescription)),""," ["&amp;_xlfn.SINGLE(CrossingIdentifierDescription)&amp;"]")," (",_xlfn.SINGLE(PXID),")"))</f>
        <v>KINDERMORGAN CANADA INC. BURIED PIPE [CRUDE OIL PIPELINE] (P3612.2)</v>
      </c>
      <c r="G58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01-13283-M002-PT620001 - Open Cut.</v>
      </c>
      <c r="M582" s="1" t="s">
        <v>3679</v>
      </c>
      <c r="N582" s="1" t="s">
        <v>3678</v>
      </c>
      <c r="O582" s="1" t="s">
        <v>3028</v>
      </c>
      <c r="P582" s="1" t="s">
        <v>3677</v>
      </c>
      <c r="Q582" s="1" t="s">
        <v>3676</v>
      </c>
      <c r="R582" s="1" t="s">
        <v>3025</v>
      </c>
      <c r="S582" s="1" t="s">
        <v>3024</v>
      </c>
      <c r="T582" s="1" t="s">
        <v>3644</v>
      </c>
      <c r="U582" s="1" t="s">
        <v>3022</v>
      </c>
      <c r="V582" s="1" t="s">
        <v>3675</v>
      </c>
      <c r="W582" s="1" t="s">
        <v>3674</v>
      </c>
      <c r="Y582" s="1">
        <v>44547.836377314816</v>
      </c>
      <c r="Z582" s="1">
        <v>44645</v>
      </c>
      <c r="AA582" s="1">
        <v>401768</v>
      </c>
      <c r="AB582" s="1">
        <v>44655.881249999999</v>
      </c>
      <c r="AC582" s="1" t="s">
        <v>3673</v>
      </c>
      <c r="AD582" s="1" t="s">
        <v>3018</v>
      </c>
      <c r="AE582" s="1">
        <v>3612</v>
      </c>
      <c r="AF582" s="1">
        <v>2</v>
      </c>
      <c r="AG582" s="1" t="s">
        <v>3622</v>
      </c>
      <c r="AI582" s="1" t="s">
        <v>3016</v>
      </c>
      <c r="AJ582" s="1" t="s">
        <v>3672</v>
      </c>
      <c r="AK582" s="1" t="s">
        <v>3015</v>
      </c>
      <c r="AL582" s="1" t="s">
        <v>3014</v>
      </c>
      <c r="AM582" s="1" t="s">
        <v>3013</v>
      </c>
      <c r="AN582" s="1" t="s">
        <v>3012</v>
      </c>
      <c r="AS582" s="1" t="s">
        <v>3011</v>
      </c>
      <c r="AT582" s="1" t="s">
        <v>3011</v>
      </c>
      <c r="AY582" s="1" t="s">
        <v>3000</v>
      </c>
      <c r="AZ582" s="1" t="s">
        <v>3010</v>
      </c>
      <c r="BA582" s="1">
        <v>598479.34559489996</v>
      </c>
      <c r="BB582" s="1">
        <v>5461854.4185726801</v>
      </c>
      <c r="BC582" s="1">
        <v>10</v>
      </c>
      <c r="BG582" s="1">
        <v>42262</v>
      </c>
      <c r="BN582" s="1" t="s">
        <v>3009</v>
      </c>
      <c r="BO582" s="1" t="s">
        <v>3583</v>
      </c>
      <c r="BP582" s="1" t="s">
        <v>3266</v>
      </c>
      <c r="BQ582" s="1" t="s">
        <v>3669</v>
      </c>
      <c r="BR582" s="1" t="s">
        <v>3228</v>
      </c>
      <c r="BS582" s="1" t="s">
        <v>3649</v>
      </c>
      <c r="BT582" s="1" t="s">
        <v>3648</v>
      </c>
      <c r="BV582" s="1" t="s">
        <v>3002</v>
      </c>
      <c r="BW582" s="1" t="s">
        <v>1505</v>
      </c>
      <c r="BX582" s="1" t="s">
        <v>3001</v>
      </c>
      <c r="BY582" s="1" t="s">
        <v>3000</v>
      </c>
      <c r="BZ582" s="1" t="s">
        <v>3672</v>
      </c>
      <c r="CB582" s="1" t="s">
        <v>2999</v>
      </c>
      <c r="CC582" s="1" t="s">
        <v>2998</v>
      </c>
      <c r="CD582" s="1" t="s">
        <v>2997</v>
      </c>
      <c r="CO582" s="1" t="s">
        <v>2996</v>
      </c>
      <c r="CP582" s="1" t="s">
        <v>3671</v>
      </c>
      <c r="CX582" s="1" t="s">
        <v>3670</v>
      </c>
      <c r="CY582" s="1" t="s">
        <v>3631</v>
      </c>
      <c r="CZ582" s="1" t="s">
        <v>2082</v>
      </c>
    </row>
    <row r="583" spans="1:104" x14ac:dyDescent="0.2">
      <c r="A583" s="1">
        <f t="shared" si="39"/>
        <v>1062052</v>
      </c>
      <c r="C583" s="1" t="str">
        <f t="shared" si="40"/>
        <v>RD</v>
      </c>
      <c r="D583" s="2" t="str">
        <f t="shared" si="41"/>
        <v>RD</v>
      </c>
      <c r="F583" s="1" t="str">
        <f>IF(_xlfn.SINGLE('~10 Other Crossings'!TypeCL)="WC","",_xlfn.CONCAT(UPPER(_xlfn.SINGLE(Description)),IF(ISBLANK(_xlfn.SINGLE(CrossingIdentifierDescription)),""," ["&amp;_xlfn.SINGLE(CrossingIdentifierDescription)&amp;"]")," (",_xlfn.SINGLE(PXID),")"))</f>
        <v>ROAD (T4922.0)</v>
      </c>
      <c r="G58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583" s="1" t="s">
        <v>3668</v>
      </c>
      <c r="N583" s="1" t="s">
        <v>3667</v>
      </c>
      <c r="O583" s="1" t="s">
        <v>3028</v>
      </c>
      <c r="P583" s="1" t="s">
        <v>3666</v>
      </c>
      <c r="Q583" s="1" t="s">
        <v>3665</v>
      </c>
      <c r="R583" s="1" t="s">
        <v>3025</v>
      </c>
      <c r="S583" s="1" t="s">
        <v>3024</v>
      </c>
      <c r="T583" s="1" t="s">
        <v>3644</v>
      </c>
      <c r="U583" s="1" t="s">
        <v>3045</v>
      </c>
      <c r="V583" s="1" t="s">
        <v>3045</v>
      </c>
      <c r="W583" s="1" t="s">
        <v>3315</v>
      </c>
      <c r="Y583" s="1">
        <v>44551.022719907407</v>
      </c>
      <c r="Z583" s="1">
        <v>44645</v>
      </c>
      <c r="AA583" s="1">
        <v>401768</v>
      </c>
      <c r="AB583" s="1">
        <v>44648.866099537037</v>
      </c>
      <c r="AC583" s="1" t="s">
        <v>3664</v>
      </c>
      <c r="AD583" s="1" t="s">
        <v>3046</v>
      </c>
      <c r="AE583" s="1">
        <v>4922</v>
      </c>
      <c r="AF583" s="1">
        <v>0</v>
      </c>
      <c r="AI583" s="1" t="s">
        <v>3016</v>
      </c>
      <c r="AJ583" s="1" t="s">
        <v>3091</v>
      </c>
      <c r="AK583" s="1" t="s">
        <v>3044</v>
      </c>
      <c r="AL583" s="1" t="s">
        <v>3014</v>
      </c>
      <c r="AM583" s="1" t="s">
        <v>737</v>
      </c>
      <c r="AY583" s="1" t="s">
        <v>3000</v>
      </c>
      <c r="AZ583" s="1" t="s">
        <v>3010</v>
      </c>
      <c r="BA583" s="1">
        <v>597893.39379061002</v>
      </c>
      <c r="BB583" s="1">
        <v>5461367.6659744801</v>
      </c>
      <c r="BC583" s="1">
        <v>10</v>
      </c>
      <c r="BN583" s="1" t="s">
        <v>3009</v>
      </c>
      <c r="BO583" s="1" t="s">
        <v>3583</v>
      </c>
      <c r="BP583" s="1" t="s">
        <v>3266</v>
      </c>
      <c r="BQ583" s="1" t="s">
        <v>3645</v>
      </c>
      <c r="BR583" s="1" t="s">
        <v>3086</v>
      </c>
      <c r="BS583" s="1" t="s">
        <v>3663</v>
      </c>
      <c r="BT583" s="1" t="s">
        <v>3662</v>
      </c>
      <c r="BV583" s="1" t="s">
        <v>3002</v>
      </c>
      <c r="BW583" s="1" t="s">
        <v>1986</v>
      </c>
      <c r="BX583" s="1" t="s">
        <v>3311</v>
      </c>
      <c r="BY583" s="1" t="s">
        <v>3000</v>
      </c>
      <c r="CB583" s="1" t="s">
        <v>3292</v>
      </c>
      <c r="CC583" s="1" t="s">
        <v>3291</v>
      </c>
      <c r="CD583" s="1" t="s">
        <v>3055</v>
      </c>
      <c r="CO583" s="1" t="s">
        <v>3122</v>
      </c>
      <c r="CP583" s="1" t="s">
        <v>3661</v>
      </c>
      <c r="CY583" s="1" t="s">
        <v>3660</v>
      </c>
      <c r="CZ583" s="1" t="s">
        <v>3558</v>
      </c>
    </row>
    <row r="584" spans="1:104" x14ac:dyDescent="0.2">
      <c r="A584" s="1">
        <f t="shared" si="39"/>
        <v>1061500</v>
      </c>
      <c r="C584" s="1" t="str">
        <f t="shared" si="40"/>
        <v>OE</v>
      </c>
      <c r="D584" s="2" t="str">
        <f t="shared" si="41"/>
        <v>OE</v>
      </c>
      <c r="F584" s="1" t="str">
        <f>IF(_xlfn.SINGLE('~10 Other Crossings'!TypeCL)="WC","",_xlfn.CONCAT(UPPER(_xlfn.SINGLE(Description)),IF(ISBLANK(_xlfn.SINGLE(CrossingIdentifierDescription)),""," ["&amp;_xlfn.SINGLE(CrossingIdentifierDescription)&amp;"]")," (",_xlfn.SINGLE(PXID),")"))</f>
        <v>BC HYDRO O/H TRANSMISSION (69KV) 60L010 [TRANSMISSION] (U4229.2)</v>
      </c>
      <c r="G58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84" s="1" t="s">
        <v>3659</v>
      </c>
      <c r="N584" s="1" t="s">
        <v>3653</v>
      </c>
      <c r="O584" s="1" t="s">
        <v>3028</v>
      </c>
      <c r="P584" s="1" t="s">
        <v>3658</v>
      </c>
      <c r="Q584" s="1" t="s">
        <v>3657</v>
      </c>
      <c r="R584" s="1" t="s">
        <v>3025</v>
      </c>
      <c r="S584" s="1" t="s">
        <v>3024</v>
      </c>
      <c r="T584" s="1" t="s">
        <v>3644</v>
      </c>
      <c r="U584" s="1" t="s">
        <v>3097</v>
      </c>
      <c r="V584" s="1" t="s">
        <v>3543</v>
      </c>
      <c r="W584" s="1" t="s">
        <v>3095</v>
      </c>
      <c r="Y584" s="1">
        <v>44551.022719907407</v>
      </c>
      <c r="Z584" s="1">
        <v>44645</v>
      </c>
      <c r="AA584" s="1">
        <v>401768</v>
      </c>
      <c r="AB584" s="1">
        <v>44648.866099537037</v>
      </c>
      <c r="AC584" s="1" t="s">
        <v>3656</v>
      </c>
      <c r="AD584" s="1" t="s">
        <v>3061</v>
      </c>
      <c r="AE584" s="1">
        <v>4229</v>
      </c>
      <c r="AF584" s="1">
        <v>2</v>
      </c>
      <c r="AG584" s="1" t="s">
        <v>3282</v>
      </c>
      <c r="AI584" s="1" t="s">
        <v>3016</v>
      </c>
      <c r="AJ584" s="1" t="s">
        <v>3091</v>
      </c>
      <c r="AK584" s="1" t="s">
        <v>3015</v>
      </c>
      <c r="AL584" s="1" t="s">
        <v>3014</v>
      </c>
      <c r="AM584" s="1" t="s">
        <v>3090</v>
      </c>
      <c r="AS584" s="1" t="s">
        <v>3011</v>
      </c>
      <c r="AT584" s="1" t="s">
        <v>1022</v>
      </c>
      <c r="AY584" s="1" t="s">
        <v>3000</v>
      </c>
      <c r="AZ584" s="1" t="s">
        <v>3010</v>
      </c>
      <c r="BA584" s="1">
        <v>597655.14723303996</v>
      </c>
      <c r="BB584" s="1">
        <v>5460989.4208253799</v>
      </c>
      <c r="BC584" s="1">
        <v>10</v>
      </c>
      <c r="BG584" s="1">
        <v>42665</v>
      </c>
      <c r="BN584" s="1" t="s">
        <v>3009</v>
      </c>
      <c r="BO584" s="1" t="s">
        <v>3583</v>
      </c>
      <c r="BP584" s="1" t="s">
        <v>3266</v>
      </c>
      <c r="BQ584" s="1" t="s">
        <v>3645</v>
      </c>
      <c r="BR584" s="1" t="s">
        <v>3005</v>
      </c>
      <c r="BS584" s="1" t="s">
        <v>3649</v>
      </c>
      <c r="BT584" s="1" t="s">
        <v>3648</v>
      </c>
      <c r="BV584" s="1" t="s">
        <v>3002</v>
      </c>
      <c r="BW584" s="1" t="s">
        <v>1022</v>
      </c>
      <c r="BX584" s="1" t="s">
        <v>3199</v>
      </c>
      <c r="BY584" s="1" t="s">
        <v>3000</v>
      </c>
      <c r="CB584" s="1" t="s">
        <v>3198</v>
      </c>
      <c r="CC584" s="1" t="s">
        <v>3197</v>
      </c>
      <c r="CD584" s="1" t="s">
        <v>3040</v>
      </c>
      <c r="CO584" s="1" t="s">
        <v>2996</v>
      </c>
      <c r="CP584" s="1" t="s">
        <v>3655</v>
      </c>
      <c r="CX584" s="1" t="s">
        <v>3646</v>
      </c>
      <c r="CY584" s="1" t="s">
        <v>3631</v>
      </c>
      <c r="CZ584" s="1" t="s">
        <v>3544</v>
      </c>
    </row>
    <row r="585" spans="1:104" x14ac:dyDescent="0.2">
      <c r="A585" s="1">
        <f t="shared" si="39"/>
        <v>1061500</v>
      </c>
      <c r="C585" s="1" t="str">
        <f t="shared" si="40"/>
        <v>OE</v>
      </c>
      <c r="D585" s="2" t="str">
        <f t="shared" si="41"/>
        <v>OE</v>
      </c>
      <c r="F585" s="1" t="str">
        <f>IF(_xlfn.SINGLE('~10 Other Crossings'!TypeCL)="WC","",_xlfn.CONCAT(UPPER(_xlfn.SINGLE(Description)),IF(ISBLANK(_xlfn.SINGLE(CrossingIdentifierDescription)),""," ["&amp;_xlfn.SINGLE(CrossingIdentifierDescription)&amp;"]")," (",_xlfn.SINGLE(PXID),")"))</f>
        <v>BC HYDRO O/H DISTRIBUTION [DISTRIBUTION] (U5272.0)</v>
      </c>
      <c r="G58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85" s="1" t="s">
        <v>3654</v>
      </c>
      <c r="N585" s="1" t="s">
        <v>3653</v>
      </c>
      <c r="O585" s="1" t="s">
        <v>3028</v>
      </c>
      <c r="P585" s="1" t="s">
        <v>3652</v>
      </c>
      <c r="Q585" s="1" t="s">
        <v>3651</v>
      </c>
      <c r="R585" s="1" t="s">
        <v>3025</v>
      </c>
      <c r="S585" s="1" t="s">
        <v>3024</v>
      </c>
      <c r="T585" s="1" t="s">
        <v>3644</v>
      </c>
      <c r="U585" s="1" t="s">
        <v>3097</v>
      </c>
      <c r="V585" s="1" t="s">
        <v>3096</v>
      </c>
      <c r="W585" s="1" t="s">
        <v>3095</v>
      </c>
      <c r="Y585" s="1">
        <v>44551.022719907407</v>
      </c>
      <c r="Z585" s="1">
        <v>44645</v>
      </c>
      <c r="AA585" s="1">
        <v>401768</v>
      </c>
      <c r="AB585" s="1">
        <v>44648.866099537037</v>
      </c>
      <c r="AC585" s="1" t="s">
        <v>3650</v>
      </c>
      <c r="AD585" s="1" t="s">
        <v>3061</v>
      </c>
      <c r="AE585" s="1">
        <v>5272</v>
      </c>
      <c r="AF585" s="1">
        <v>0</v>
      </c>
      <c r="AG585" s="1" t="s">
        <v>3093</v>
      </c>
      <c r="AI585" s="1" t="s">
        <v>3016</v>
      </c>
      <c r="AJ585" s="1" t="s">
        <v>3091</v>
      </c>
      <c r="AK585" s="1" t="s">
        <v>3015</v>
      </c>
      <c r="AL585" s="1" t="s">
        <v>3014</v>
      </c>
      <c r="AM585" s="1" t="s">
        <v>3090</v>
      </c>
      <c r="AS585" s="1" t="s">
        <v>3011</v>
      </c>
      <c r="AT585" s="1" t="s">
        <v>1022</v>
      </c>
      <c r="AY585" s="1" t="s">
        <v>3000</v>
      </c>
      <c r="AZ585" s="1" t="s">
        <v>3010</v>
      </c>
      <c r="BA585" s="1">
        <v>597655.14723303996</v>
      </c>
      <c r="BB585" s="1">
        <v>5460989.4208253799</v>
      </c>
      <c r="BC585" s="1">
        <v>10</v>
      </c>
      <c r="BG585" s="1">
        <v>42665</v>
      </c>
      <c r="BN585" s="1" t="s">
        <v>3009</v>
      </c>
      <c r="BO585" s="1" t="s">
        <v>3583</v>
      </c>
      <c r="BP585" s="1" t="s">
        <v>3266</v>
      </c>
      <c r="BQ585" s="1" t="s">
        <v>3645</v>
      </c>
      <c r="BR585" s="1" t="s">
        <v>3005</v>
      </c>
      <c r="BS585" s="1" t="s">
        <v>3649</v>
      </c>
      <c r="BT585" s="1" t="s">
        <v>3648</v>
      </c>
      <c r="BV585" s="1" t="s">
        <v>3002</v>
      </c>
      <c r="BW585" s="1" t="s">
        <v>1022</v>
      </c>
      <c r="BX585" s="1" t="s">
        <v>3199</v>
      </c>
      <c r="BY585" s="1" t="s">
        <v>3000</v>
      </c>
      <c r="CB585" s="1" t="s">
        <v>3198</v>
      </c>
      <c r="CC585" s="1" t="s">
        <v>3197</v>
      </c>
      <c r="CD585" s="1" t="s">
        <v>3040</v>
      </c>
      <c r="CO585" s="1" t="s">
        <v>2996</v>
      </c>
      <c r="CP585" s="1" t="s">
        <v>3647</v>
      </c>
      <c r="CX585" s="1" t="s">
        <v>3646</v>
      </c>
      <c r="CY585" s="1" t="s">
        <v>3631</v>
      </c>
      <c r="CZ585" s="1" t="s">
        <v>3538</v>
      </c>
    </row>
    <row r="586" spans="1:104" x14ac:dyDescent="0.2">
      <c r="A586" s="1">
        <f t="shared" si="39"/>
        <v>1063996.3</v>
      </c>
      <c r="C586" s="1" t="str">
        <f t="shared" si="40"/>
        <v>RD</v>
      </c>
      <c r="D586" s="2" t="str">
        <f t="shared" si="41"/>
        <v>RD</v>
      </c>
      <c r="F586" s="1" t="str">
        <f>IF(_xlfn.SINGLE('~10 Other Crossings'!TypeCL)="WC","",_xlfn.CONCAT(UPPER(_xlfn.SINGLE(Description)),IF(ISBLANK(_xlfn.SINGLE(CrossingIdentifierDescription)),""," ["&amp;_xlfn.SINGLE(CrossingIdentifierDescription)&amp;"]")," (",_xlfn.SINGLE(PXID),")"))</f>
        <v>ROAD [ROAD] (T4162.0)</v>
      </c>
      <c r="G58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586" s="1" t="s">
        <v>3643</v>
      </c>
      <c r="N586" s="1">
        <v>1063996.3</v>
      </c>
      <c r="O586" s="1" t="s">
        <v>3028</v>
      </c>
      <c r="P586" s="1" t="s">
        <v>3642</v>
      </c>
      <c r="Q586" s="1" t="s">
        <v>3641</v>
      </c>
      <c r="R586" s="1" t="s">
        <v>3025</v>
      </c>
      <c r="S586" s="1" t="s">
        <v>3024</v>
      </c>
      <c r="T586" s="1" t="s">
        <v>3098</v>
      </c>
      <c r="U586" s="1" t="s">
        <v>3045</v>
      </c>
      <c r="V586" s="1" t="s">
        <v>3045</v>
      </c>
      <c r="W586" s="1" t="s">
        <v>3640</v>
      </c>
      <c r="Y586" s="1">
        <v>43539.939918981479</v>
      </c>
      <c r="Z586" s="1">
        <v>44645</v>
      </c>
      <c r="AA586" s="1">
        <v>401768</v>
      </c>
      <c r="AB586" s="1">
        <v>44648.866041666668</v>
      </c>
      <c r="AC586" s="1" t="s">
        <v>3639</v>
      </c>
      <c r="AD586" s="1" t="s">
        <v>3046</v>
      </c>
      <c r="AE586" s="1">
        <v>4162</v>
      </c>
      <c r="AF586" s="1">
        <v>0</v>
      </c>
      <c r="AG586" s="1" t="s">
        <v>3045</v>
      </c>
      <c r="AH586" s="1" t="s">
        <v>3091</v>
      </c>
      <c r="AI586" s="1" t="s">
        <v>3016</v>
      </c>
      <c r="AJ586" s="1" t="s">
        <v>3091</v>
      </c>
      <c r="AK586" s="1" t="s">
        <v>3044</v>
      </c>
      <c r="AL586" s="1" t="s">
        <v>3014</v>
      </c>
      <c r="AM586" s="1" t="s">
        <v>737</v>
      </c>
      <c r="AY586" s="1" t="s">
        <v>3000</v>
      </c>
      <c r="AZ586" s="1" t="s">
        <v>3010</v>
      </c>
      <c r="BA586" s="1">
        <v>596866.96310429997</v>
      </c>
      <c r="BB586" s="1">
        <v>5459898.8111145096</v>
      </c>
      <c r="BC586" s="1">
        <v>10</v>
      </c>
      <c r="BN586" s="1" t="s">
        <v>3009</v>
      </c>
      <c r="BO586" s="1" t="s">
        <v>3583</v>
      </c>
      <c r="BP586" s="1" t="s">
        <v>3266</v>
      </c>
      <c r="BQ586" s="1" t="s">
        <v>3633</v>
      </c>
      <c r="BR586" s="1" t="s">
        <v>3005</v>
      </c>
      <c r="BT586" s="1" t="s">
        <v>3632</v>
      </c>
      <c r="BV586" s="1" t="s">
        <v>3002</v>
      </c>
      <c r="BW586" s="1" t="s">
        <v>3007</v>
      </c>
      <c r="BX586" s="1" t="s">
        <v>3043</v>
      </c>
      <c r="BY586" s="1" t="s">
        <v>3000</v>
      </c>
      <c r="CB586" s="1" t="s">
        <v>3042</v>
      </c>
      <c r="CC586" s="1" t="s">
        <v>3041</v>
      </c>
      <c r="CD586" s="1" t="s">
        <v>3040</v>
      </c>
      <c r="CO586" s="1" t="s">
        <v>2996</v>
      </c>
      <c r="CP586" s="1" t="s">
        <v>3638</v>
      </c>
      <c r="CX586" s="1" t="s">
        <v>3637</v>
      </c>
      <c r="CZ586" s="1" t="s">
        <v>3508</v>
      </c>
    </row>
    <row r="587" spans="1:104" x14ac:dyDescent="0.2">
      <c r="A587" s="1">
        <f t="shared" si="39"/>
        <v>1064748</v>
      </c>
      <c r="C587" s="1" t="str">
        <f t="shared" si="40"/>
        <v>OL</v>
      </c>
      <c r="D587" s="2" t="str">
        <f t="shared" si="41"/>
        <v>OL</v>
      </c>
      <c r="F587" s="1" t="str">
        <f>IF(_xlfn.SINGLE('~10 Other Crossings'!TypeCL)="WC","",_xlfn.CONCAT(UPPER(_xlfn.SINGLE(Description)),IF(ISBLANK(_xlfn.SINGLE(CrossingIdentifierDescription)),""," ["&amp;_xlfn.SINGLE(CrossingIdentifierDescription)&amp;"]")," (",_xlfn.SINGLE(PXID),")"))</f>
        <v>TRANS MOUNTAIN PIPELINE CO. LTD. BURIED PIPE [CRUDE OIL PIPELINE] (P4344.0)</v>
      </c>
      <c r="G58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v>
      </c>
      <c r="M587" s="1" t="s">
        <v>3628</v>
      </c>
      <c r="N587" s="1" t="s">
        <v>3627</v>
      </c>
      <c r="O587" s="1" t="s">
        <v>3028</v>
      </c>
      <c r="P587" s="1" t="s">
        <v>3626</v>
      </c>
      <c r="Q587" s="1" t="s">
        <v>3625</v>
      </c>
      <c r="R587" s="1" t="s">
        <v>3025</v>
      </c>
      <c r="S587" s="1" t="s">
        <v>3024</v>
      </c>
      <c r="T587" s="1" t="s">
        <v>3582</v>
      </c>
      <c r="U587" s="1" t="s">
        <v>3022</v>
      </c>
      <c r="V587" s="1" t="s">
        <v>3624</v>
      </c>
      <c r="W587" s="1" t="s">
        <v>3020</v>
      </c>
      <c r="Y587" s="1">
        <v>44642.006585648145</v>
      </c>
      <c r="Z587" s="1">
        <v>44645</v>
      </c>
      <c r="AA587" s="1">
        <v>401768</v>
      </c>
      <c r="AB587" s="1">
        <v>44658.862013888887</v>
      </c>
      <c r="AC587" s="1" t="s">
        <v>3623</v>
      </c>
      <c r="AD587" s="1" t="s">
        <v>3018</v>
      </c>
      <c r="AE587" s="1">
        <v>4344</v>
      </c>
      <c r="AF587" s="1">
        <v>0</v>
      </c>
      <c r="AG587" s="1" t="s">
        <v>3622</v>
      </c>
      <c r="AH587" s="1" t="s">
        <v>3091</v>
      </c>
      <c r="AI587" s="1" t="s">
        <v>3587</v>
      </c>
      <c r="AJ587" s="1" t="s">
        <v>3091</v>
      </c>
      <c r="AK587" s="1" t="s">
        <v>3015</v>
      </c>
      <c r="AL587" s="1" t="s">
        <v>3014</v>
      </c>
      <c r="AM587" s="1" t="s">
        <v>3013</v>
      </c>
      <c r="AN587" s="1" t="s">
        <v>3012</v>
      </c>
      <c r="AS587" s="1" t="s">
        <v>3011</v>
      </c>
      <c r="AT587" s="1" t="s">
        <v>3011</v>
      </c>
      <c r="AX587" s="1" t="s">
        <v>3621</v>
      </c>
      <c r="AY587" s="1" t="s">
        <v>3088</v>
      </c>
      <c r="AZ587" s="1" t="s">
        <v>3010</v>
      </c>
      <c r="BA587" s="1">
        <v>596688.90064361005</v>
      </c>
      <c r="BB587" s="1">
        <v>5459175.9140648702</v>
      </c>
      <c r="BC587" s="1">
        <v>10</v>
      </c>
      <c r="BD587" s="1" t="s">
        <v>3087</v>
      </c>
      <c r="BN587" s="1" t="s">
        <v>3009</v>
      </c>
      <c r="BO587" s="1" t="s">
        <v>3583</v>
      </c>
      <c r="BP587" s="1" t="s">
        <v>3266</v>
      </c>
      <c r="BQ587" s="1" t="s">
        <v>3620</v>
      </c>
      <c r="BR587" s="1" t="s">
        <v>3228</v>
      </c>
      <c r="BS587" s="1" t="s">
        <v>3619</v>
      </c>
      <c r="BT587" s="1" t="s">
        <v>3618</v>
      </c>
      <c r="BV587" s="1" t="s">
        <v>3002</v>
      </c>
      <c r="BY587" s="1" t="s">
        <v>3000</v>
      </c>
      <c r="CB587" s="1" t="s">
        <v>3586</v>
      </c>
      <c r="CD587" s="1" t="s">
        <v>3258</v>
      </c>
      <c r="CO587" s="1" t="s">
        <v>2996</v>
      </c>
      <c r="CP587" s="1" t="s">
        <v>3617</v>
      </c>
      <c r="CW587" s="1" t="s">
        <v>3616</v>
      </c>
      <c r="CX587" s="1" t="s">
        <v>3615</v>
      </c>
      <c r="CY587" s="1" t="s">
        <v>3584</v>
      </c>
    </row>
    <row r="588" spans="1:104" x14ac:dyDescent="0.2">
      <c r="A588" s="1">
        <f t="shared" si="39"/>
        <v>1064950</v>
      </c>
      <c r="C588" s="1" t="str">
        <f t="shared" si="40"/>
        <v>OE</v>
      </c>
      <c r="D588" s="2" t="str">
        <f t="shared" si="41"/>
        <v>OE</v>
      </c>
      <c r="F588" s="1" t="str">
        <f>IF(_xlfn.SINGLE('~10 Other Crossings'!TypeCL)="WC","",_xlfn.CONCAT(UPPER(_xlfn.SINGLE(Description)),IF(ISBLANK(_xlfn.SINGLE(CrossingIdentifierDescription)),""," ["&amp;_xlfn.SINGLE(CrossingIdentifierDescription)&amp;"]")," (",_xlfn.SINGLE(PXID),")"))</f>
        <v>BC HYDRO O/H TRANSMISSION (69KV) 60L010 [TRANSMISSION] (U4237.0)</v>
      </c>
      <c r="G58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01-13283-M002-XD0027101 - Goalposts Required</v>
      </c>
      <c r="M588" s="1" t="s">
        <v>3614</v>
      </c>
      <c r="N588" s="1" t="s">
        <v>3613</v>
      </c>
      <c r="O588" s="1" t="s">
        <v>3028</v>
      </c>
      <c r="P588" s="1" t="s">
        <v>3612</v>
      </c>
      <c r="Q588" s="1" t="s">
        <v>3611</v>
      </c>
      <c r="R588" s="1" t="s">
        <v>3025</v>
      </c>
      <c r="S588" s="1" t="s">
        <v>3024</v>
      </c>
      <c r="T588" s="1" t="s">
        <v>3582</v>
      </c>
      <c r="U588" s="1" t="s">
        <v>3097</v>
      </c>
      <c r="V588" s="1" t="s">
        <v>3543</v>
      </c>
      <c r="W588" s="1" t="s">
        <v>3095</v>
      </c>
      <c r="Y588" s="1">
        <v>44641.978321759256</v>
      </c>
      <c r="Z588" s="1">
        <v>44645</v>
      </c>
      <c r="AA588" s="1">
        <v>401768</v>
      </c>
      <c r="AB588" s="1">
        <v>44658.862013888887</v>
      </c>
      <c r="AC588" s="1" t="s">
        <v>3610</v>
      </c>
      <c r="AD588" s="1" t="s">
        <v>3061</v>
      </c>
      <c r="AE588" s="1">
        <v>4237</v>
      </c>
      <c r="AF588" s="1">
        <v>0</v>
      </c>
      <c r="AG588" s="1" t="s">
        <v>3282</v>
      </c>
      <c r="AH588" s="1" t="s">
        <v>3091</v>
      </c>
      <c r="AI588" s="1" t="s">
        <v>3587</v>
      </c>
      <c r="AJ588" s="1" t="s">
        <v>3594</v>
      </c>
      <c r="AK588" s="1" t="s">
        <v>3015</v>
      </c>
      <c r="AL588" s="1" t="s">
        <v>3014</v>
      </c>
      <c r="AM588" s="1" t="s">
        <v>3090</v>
      </c>
      <c r="AS588" s="1" t="s">
        <v>3011</v>
      </c>
      <c r="AT588" s="1" t="s">
        <v>1022</v>
      </c>
      <c r="AX588" s="1" t="s">
        <v>3609</v>
      </c>
      <c r="AY588" s="1" t="s">
        <v>3088</v>
      </c>
      <c r="AZ588" s="1" t="s">
        <v>3010</v>
      </c>
      <c r="BA588" s="1">
        <v>596660.61996852001</v>
      </c>
      <c r="BB588" s="1">
        <v>5458975.5700104097</v>
      </c>
      <c r="BC588" s="1">
        <v>10</v>
      </c>
      <c r="BD588" s="1" t="s">
        <v>3593</v>
      </c>
      <c r="BE588" s="1">
        <v>1067.3</v>
      </c>
      <c r="BG588" s="1">
        <v>42293</v>
      </c>
      <c r="BN588" s="1" t="s">
        <v>3009</v>
      </c>
      <c r="BO588" s="1" t="s">
        <v>3583</v>
      </c>
      <c r="BP588" s="1" t="s">
        <v>3266</v>
      </c>
      <c r="BQ588" s="1" t="s">
        <v>3592</v>
      </c>
      <c r="BR588" s="1" t="s">
        <v>1621</v>
      </c>
      <c r="BV588" s="1" t="s">
        <v>3002</v>
      </c>
      <c r="BY588" s="1" t="s">
        <v>3000</v>
      </c>
      <c r="CB588" s="1" t="s">
        <v>3586</v>
      </c>
      <c r="CD588" s="1" t="s">
        <v>3258</v>
      </c>
      <c r="CE588" s="1" t="s">
        <v>3591</v>
      </c>
      <c r="CF588" s="1" t="s">
        <v>3197</v>
      </c>
      <c r="CO588" s="1" t="s">
        <v>2996</v>
      </c>
      <c r="CP588" s="1" t="s">
        <v>3608</v>
      </c>
      <c r="CW588" s="1" t="s">
        <v>3607</v>
      </c>
      <c r="CX588" s="1" t="s">
        <v>3606</v>
      </c>
      <c r="CY588" s="1" t="s">
        <v>3584</v>
      </c>
    </row>
    <row r="589" spans="1:104" x14ac:dyDescent="0.2">
      <c r="A589" s="1">
        <f t="shared" si="39"/>
        <v>1065105</v>
      </c>
      <c r="C589" s="1" t="str">
        <f t="shared" si="40"/>
        <v>OE</v>
      </c>
      <c r="D589" s="2" t="str">
        <f t="shared" si="41"/>
        <v>OE</v>
      </c>
      <c r="F589" s="1" t="str">
        <f>IF(_xlfn.SINGLE('~10 Other Crossings'!TypeCL)="WC","",_xlfn.CONCAT(UPPER(_xlfn.SINGLE(Description)),IF(ISBLANK(_xlfn.SINGLE(CrossingIdentifierDescription)),""," ["&amp;_xlfn.SINGLE(CrossingIdentifierDescription)&amp;"]")," (",_xlfn.SINGLE(PXID),")"))</f>
        <v>BC HYDRO O/H TRANSMISSION (69KV) 60L095 [TRANSMISSION] (U4238.0)</v>
      </c>
      <c r="G58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01-13283-M002-XD0027101 - Goalposts Required</v>
      </c>
      <c r="M589" s="1" t="s">
        <v>3605</v>
      </c>
      <c r="N589" s="1" t="s">
        <v>3598</v>
      </c>
      <c r="O589" s="1" t="s">
        <v>3028</v>
      </c>
      <c r="P589" s="1" t="s">
        <v>3604</v>
      </c>
      <c r="Q589" s="1" t="s">
        <v>3596</v>
      </c>
      <c r="R589" s="1" t="s">
        <v>3025</v>
      </c>
      <c r="S589" s="1" t="s">
        <v>3024</v>
      </c>
      <c r="T589" s="1" t="s">
        <v>3582</v>
      </c>
      <c r="U589" s="1" t="s">
        <v>3097</v>
      </c>
      <c r="V589" s="1" t="s">
        <v>3529</v>
      </c>
      <c r="W589" s="1" t="s">
        <v>3095</v>
      </c>
      <c r="Y589" s="1">
        <v>44641.978321759256</v>
      </c>
      <c r="Z589" s="1">
        <v>44645</v>
      </c>
      <c r="AA589" s="1">
        <v>401768</v>
      </c>
      <c r="AB589" s="1">
        <v>44658.862013888887</v>
      </c>
      <c r="AC589" s="1" t="s">
        <v>3603</v>
      </c>
      <c r="AD589" s="1" t="s">
        <v>3061</v>
      </c>
      <c r="AE589" s="1">
        <v>4238</v>
      </c>
      <c r="AF589" s="1">
        <v>0</v>
      </c>
      <c r="AG589" s="1" t="s">
        <v>3282</v>
      </c>
      <c r="AH589" s="1" t="s">
        <v>3091</v>
      </c>
      <c r="AI589" s="1" t="s">
        <v>3587</v>
      </c>
      <c r="AJ589" s="1" t="s">
        <v>3594</v>
      </c>
      <c r="AK589" s="1" t="s">
        <v>3015</v>
      </c>
      <c r="AL589" s="1" t="s">
        <v>3014</v>
      </c>
      <c r="AM589" s="1" t="s">
        <v>3090</v>
      </c>
      <c r="AS589" s="1" t="s">
        <v>3011</v>
      </c>
      <c r="AT589" s="1" t="s">
        <v>1022</v>
      </c>
      <c r="AX589" s="1" t="s">
        <v>3602</v>
      </c>
      <c r="AY589" s="1" t="s">
        <v>3088</v>
      </c>
      <c r="AZ589" s="1" t="s">
        <v>3010</v>
      </c>
      <c r="BA589" s="1">
        <v>596638.9700189</v>
      </c>
      <c r="BB589" s="1">
        <v>5458822.2300105002</v>
      </c>
      <c r="BC589" s="1">
        <v>10</v>
      </c>
      <c r="BD589" s="1" t="s">
        <v>3593</v>
      </c>
      <c r="BE589" s="1">
        <v>1067.4100000000001</v>
      </c>
      <c r="BG589" s="1">
        <v>42293</v>
      </c>
      <c r="BN589" s="1" t="s">
        <v>3009</v>
      </c>
      <c r="BO589" s="1" t="s">
        <v>3583</v>
      </c>
      <c r="BP589" s="1" t="s">
        <v>3266</v>
      </c>
      <c r="BQ589" s="1" t="s">
        <v>3592</v>
      </c>
      <c r="BR589" s="1" t="s">
        <v>1621</v>
      </c>
      <c r="BV589" s="1" t="s">
        <v>3002</v>
      </c>
      <c r="BY589" s="1" t="s">
        <v>3000</v>
      </c>
      <c r="CB589" s="1" t="s">
        <v>3586</v>
      </c>
      <c r="CD589" s="1" t="s">
        <v>3258</v>
      </c>
      <c r="CE589" s="1" t="s">
        <v>3591</v>
      </c>
      <c r="CF589" s="1" t="s">
        <v>3197</v>
      </c>
      <c r="CO589" s="1" t="s">
        <v>2996</v>
      </c>
      <c r="CP589" s="1" t="s">
        <v>3601</v>
      </c>
      <c r="CW589" s="1" t="s">
        <v>3600</v>
      </c>
      <c r="CX589" s="1" t="s">
        <v>3589</v>
      </c>
      <c r="CY589" s="1" t="s">
        <v>3584</v>
      </c>
      <c r="CZ589" s="1" t="s">
        <v>3465</v>
      </c>
    </row>
    <row r="590" spans="1:104" x14ac:dyDescent="0.2">
      <c r="A590" s="1">
        <f t="shared" si="39"/>
        <v>1065105</v>
      </c>
      <c r="C590" s="1" t="str">
        <f t="shared" si="40"/>
        <v>OE</v>
      </c>
      <c r="D590" s="2" t="str">
        <f t="shared" si="41"/>
        <v>OE</v>
      </c>
      <c r="F590" s="1" t="str">
        <f>IF(_xlfn.SINGLE('~10 Other Crossings'!TypeCL)="WC","",_xlfn.CONCAT(UPPER(_xlfn.SINGLE(Description)),IF(ISBLANK(_xlfn.SINGLE(CrossingIdentifierDescription)),""," ["&amp;_xlfn.SINGLE(CrossingIdentifierDescription)&amp;"]")," (",_xlfn.SINGLE(PXID),")"))</f>
        <v>BC HYDRO O/H DISTRIBUTION [DISTRIBUTION] (U5273.0)</v>
      </c>
      <c r="G59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01-13283-M002-XD0027101 - Goalposts Required</v>
      </c>
      <c r="M590" s="1" t="s">
        <v>3599</v>
      </c>
      <c r="N590" s="1" t="s">
        <v>3598</v>
      </c>
      <c r="O590" s="1" t="s">
        <v>3028</v>
      </c>
      <c r="P590" s="1" t="s">
        <v>3597</v>
      </c>
      <c r="Q590" s="1" t="s">
        <v>3596</v>
      </c>
      <c r="R590" s="1" t="s">
        <v>3025</v>
      </c>
      <c r="S590" s="1" t="s">
        <v>3024</v>
      </c>
      <c r="T590" s="1" t="s">
        <v>3582</v>
      </c>
      <c r="U590" s="1" t="s">
        <v>3097</v>
      </c>
      <c r="V590" s="1" t="s">
        <v>3096</v>
      </c>
      <c r="W590" s="1" t="s">
        <v>3095</v>
      </c>
      <c r="Y590" s="1">
        <v>44641.978321759256</v>
      </c>
      <c r="Z590" s="1">
        <v>44645</v>
      </c>
      <c r="AA590" s="1">
        <v>401768</v>
      </c>
      <c r="AB590" s="1">
        <v>44658.862013888887</v>
      </c>
      <c r="AC590" s="1" t="s">
        <v>3595</v>
      </c>
      <c r="AD590" s="1" t="s">
        <v>3061</v>
      </c>
      <c r="AE590" s="1">
        <v>5273</v>
      </c>
      <c r="AF590" s="1">
        <v>0</v>
      </c>
      <c r="AG590" s="1" t="s">
        <v>3093</v>
      </c>
      <c r="AH590" s="1" t="s">
        <v>3091</v>
      </c>
      <c r="AI590" s="1" t="s">
        <v>3587</v>
      </c>
      <c r="AJ590" s="1" t="s">
        <v>3594</v>
      </c>
      <c r="AK590" s="1" t="s">
        <v>3015</v>
      </c>
      <c r="AL590" s="1" t="s">
        <v>3014</v>
      </c>
      <c r="AM590" s="1" t="s">
        <v>3090</v>
      </c>
      <c r="AS590" s="1" t="s">
        <v>3011</v>
      </c>
      <c r="AT590" s="1" t="s">
        <v>1022</v>
      </c>
      <c r="AY590" s="1" t="s">
        <v>3088</v>
      </c>
      <c r="AZ590" s="1" t="s">
        <v>3010</v>
      </c>
      <c r="BA590" s="1">
        <v>596638.9700189</v>
      </c>
      <c r="BB590" s="1">
        <v>5458822.2300105002</v>
      </c>
      <c r="BC590" s="1">
        <v>10</v>
      </c>
      <c r="BD590" s="1" t="s">
        <v>3593</v>
      </c>
      <c r="BE590" s="1">
        <v>1067.4100000000001</v>
      </c>
      <c r="BG590" s="1">
        <v>42293</v>
      </c>
      <c r="BN590" s="1" t="s">
        <v>3009</v>
      </c>
      <c r="BO590" s="1" t="s">
        <v>3583</v>
      </c>
      <c r="BP590" s="1" t="s">
        <v>3266</v>
      </c>
      <c r="BQ590" s="1" t="s">
        <v>3592</v>
      </c>
      <c r="BR590" s="1" t="s">
        <v>1621</v>
      </c>
      <c r="BV590" s="1" t="s">
        <v>3002</v>
      </c>
      <c r="BY590" s="1" t="s">
        <v>3000</v>
      </c>
      <c r="CB590" s="1" t="s">
        <v>3586</v>
      </c>
      <c r="CD590" s="1" t="s">
        <v>3258</v>
      </c>
      <c r="CE590" s="1" t="s">
        <v>3591</v>
      </c>
      <c r="CF590" s="1" t="s">
        <v>3197</v>
      </c>
      <c r="CO590" s="1" t="s">
        <v>2996</v>
      </c>
      <c r="CP590" s="1" t="s">
        <v>3590</v>
      </c>
      <c r="CX590" s="1" t="s">
        <v>3589</v>
      </c>
      <c r="CY590" s="1" t="s">
        <v>3584</v>
      </c>
      <c r="CZ590" s="1" t="s">
        <v>3451</v>
      </c>
    </row>
    <row r="591" spans="1:104" x14ac:dyDescent="0.2">
      <c r="A591" s="1">
        <f t="shared" ref="A591:A617" si="42">IF(OR(AND(ISNUMBER(_xlfn.SINGLE(Measure)),_xlfn.SINGLE(Measure)&gt;0),ISNUMBER(SEARCH("+",_xlfn.SINGLE(Measure)))),IF(NOT(ISNUMBER(_xlfn.SINGLE(Measure))),1000*LEFT(_xlfn.SINGLE(Measure),SEARCH("+",_xlfn.SINGLE(Measure))-1)+MID(_xlfn.SINGLE(Measure),SEARCH("+",_xlfn.SINGLE(Measure))+1,3)+RIGHT(_xlfn.SINGLE(Measure),3),_xlfn.SINGLE(Measure)),"")</f>
        <v>1068966.43</v>
      </c>
      <c r="C591" s="1" t="str">
        <f t="shared" ref="C591:C617" si="43">TypeCL</f>
        <v>OE</v>
      </c>
      <c r="D591" s="2" t="str">
        <f t="shared" ref="D591:D617" si="44">C591</f>
        <v>OE</v>
      </c>
      <c r="F591" s="1" t="str">
        <f>IF(_xlfn.SINGLE('~10 Other Crossings'!TypeCL)="WC","",_xlfn.CONCAT(UPPER(_xlfn.SINGLE(Description)),IF(ISBLANK(_xlfn.SINGLE(CrossingIdentifierDescription)),""," ["&amp;_xlfn.SINGLE(CrossingIdentifierDescription)&amp;"]")," (",_xlfn.SINGLE(PXID),")"))</f>
        <v>BC HYDRO O/H DISTRIBUTION [DISTRIBUTION] (U5276.0)</v>
      </c>
      <c r="G59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1" s="1" t="s">
        <v>3581</v>
      </c>
      <c r="N591" s="1">
        <v>1068966.43</v>
      </c>
      <c r="O591" s="1" t="s">
        <v>3028</v>
      </c>
      <c r="P591" s="1" t="s">
        <v>3580</v>
      </c>
      <c r="Q591" s="1" t="s">
        <v>3579</v>
      </c>
      <c r="R591" s="1" t="s">
        <v>3025</v>
      </c>
      <c r="S591" s="1" t="s">
        <v>3024</v>
      </c>
      <c r="T591" s="1" t="s">
        <v>3098</v>
      </c>
      <c r="U591" s="1" t="s">
        <v>3097</v>
      </c>
      <c r="V591" s="1" t="s">
        <v>3096</v>
      </c>
      <c r="W591" s="1" t="s">
        <v>3095</v>
      </c>
      <c r="Y591" s="1">
        <v>43731.745000000003</v>
      </c>
      <c r="Z591" s="1">
        <v>44645</v>
      </c>
      <c r="AA591" s="1">
        <v>401768</v>
      </c>
      <c r="AB591" s="1">
        <v>44648.866053240738</v>
      </c>
      <c r="AC591" s="1" t="s">
        <v>3578</v>
      </c>
      <c r="AD591" s="1" t="s">
        <v>3061</v>
      </c>
      <c r="AE591" s="1">
        <v>5276</v>
      </c>
      <c r="AF591" s="1">
        <v>0</v>
      </c>
      <c r="AG591" s="1" t="s">
        <v>3093</v>
      </c>
      <c r="AH591" s="1" t="s">
        <v>3091</v>
      </c>
      <c r="AI591" s="1" t="s">
        <v>3016</v>
      </c>
      <c r="AJ591" s="1" t="s">
        <v>3091</v>
      </c>
      <c r="AK591" s="1" t="s">
        <v>3015</v>
      </c>
      <c r="AL591" s="1" t="s">
        <v>3014</v>
      </c>
      <c r="AM591" s="1" t="s">
        <v>3090</v>
      </c>
      <c r="AS591" s="1" t="s">
        <v>3011</v>
      </c>
      <c r="AT591" s="1" t="s">
        <v>1022</v>
      </c>
      <c r="AY591" s="1" t="s">
        <v>3000</v>
      </c>
      <c r="AZ591" s="1" t="s">
        <v>3010</v>
      </c>
      <c r="BA591" s="1">
        <v>596359.55499018996</v>
      </c>
      <c r="BB591" s="1">
        <v>5455235.9244564399</v>
      </c>
      <c r="BC591" s="1">
        <v>10</v>
      </c>
      <c r="BD591" s="1" t="s">
        <v>3087</v>
      </c>
      <c r="BE591" s="1">
        <v>1071.1400000000001</v>
      </c>
      <c r="BG591" s="1">
        <v>42301</v>
      </c>
      <c r="BN591" s="1" t="s">
        <v>3009</v>
      </c>
      <c r="BO591" s="1" t="s">
        <v>3008</v>
      </c>
      <c r="BP591" s="1" t="s">
        <v>3007</v>
      </c>
      <c r="BQ591" s="1" t="s">
        <v>3573</v>
      </c>
      <c r="BR591" s="1" t="s">
        <v>3228</v>
      </c>
      <c r="BS591" s="1" t="s">
        <v>3563</v>
      </c>
      <c r="BT591" s="1" t="s">
        <v>3562</v>
      </c>
      <c r="BV591" s="1" t="s">
        <v>3002</v>
      </c>
      <c r="BW591" s="1" t="s">
        <v>1022</v>
      </c>
      <c r="BX591" s="1" t="s">
        <v>3199</v>
      </c>
      <c r="BY591" s="1" t="s">
        <v>3000</v>
      </c>
      <c r="CB591" s="1" t="s">
        <v>3198</v>
      </c>
      <c r="CC591" s="1" t="s">
        <v>3197</v>
      </c>
      <c r="CD591" s="1" t="s">
        <v>3040</v>
      </c>
      <c r="CO591" s="1" t="s">
        <v>2996</v>
      </c>
      <c r="CP591" s="1" t="s">
        <v>3577</v>
      </c>
      <c r="CX591" s="1" t="s">
        <v>3570</v>
      </c>
      <c r="CY591" s="1" t="s">
        <v>3374</v>
      </c>
      <c r="CZ591" s="1" t="s">
        <v>3372</v>
      </c>
    </row>
    <row r="592" spans="1:104" x14ac:dyDescent="0.2">
      <c r="A592" s="1">
        <f t="shared" si="42"/>
        <v>1068966.43</v>
      </c>
      <c r="C592" s="1" t="str">
        <f t="shared" si="43"/>
        <v>OE</v>
      </c>
      <c r="D592" s="2" t="str">
        <f t="shared" si="44"/>
        <v>OE</v>
      </c>
      <c r="F592" s="1" t="str">
        <f>IF(_xlfn.SINGLE('~10 Other Crossings'!TypeCL)="WC","",_xlfn.CONCAT(UPPER(_xlfn.SINGLE(Description)),IF(ISBLANK(_xlfn.SINGLE(CrossingIdentifierDescription)),""," ["&amp;_xlfn.SINGLE(CrossingIdentifierDescription)&amp;"]")," (",_xlfn.SINGLE(PXID),")"))</f>
        <v>BC HYDRO O/H TRANSMISSION (69KV) 60L095 [TRANSMISSION] (U4243.1)</v>
      </c>
      <c r="G59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2" s="1" t="s">
        <v>3576</v>
      </c>
      <c r="N592" s="1">
        <v>1068966.43</v>
      </c>
      <c r="O592" s="1" t="s">
        <v>3028</v>
      </c>
      <c r="P592" s="1" t="s">
        <v>3568</v>
      </c>
      <c r="Q592" s="1" t="s">
        <v>3567</v>
      </c>
      <c r="R592" s="1" t="s">
        <v>3025</v>
      </c>
      <c r="S592" s="1" t="s">
        <v>3024</v>
      </c>
      <c r="T592" s="1" t="s">
        <v>3098</v>
      </c>
      <c r="U592" s="1" t="s">
        <v>3097</v>
      </c>
      <c r="V592" s="1" t="s">
        <v>3529</v>
      </c>
      <c r="W592" s="1" t="s">
        <v>3095</v>
      </c>
      <c r="Y592" s="1">
        <v>43731.745000000003</v>
      </c>
      <c r="Z592" s="1">
        <v>44645</v>
      </c>
      <c r="AA592" s="1">
        <v>401768</v>
      </c>
      <c r="AB592" s="1">
        <v>44648.866053240738</v>
      </c>
      <c r="AC592" s="1" t="s">
        <v>3575</v>
      </c>
      <c r="AD592" s="1" t="s">
        <v>3061</v>
      </c>
      <c r="AE592" s="1">
        <v>4243</v>
      </c>
      <c r="AF592" s="1">
        <v>1</v>
      </c>
      <c r="AG592" s="1" t="s">
        <v>3282</v>
      </c>
      <c r="AH592" s="1" t="s">
        <v>3091</v>
      </c>
      <c r="AI592" s="1" t="s">
        <v>3016</v>
      </c>
      <c r="AJ592" s="1" t="s">
        <v>3091</v>
      </c>
      <c r="AK592" s="1" t="s">
        <v>3015</v>
      </c>
      <c r="AL592" s="1" t="s">
        <v>3014</v>
      </c>
      <c r="AM592" s="1" t="s">
        <v>3090</v>
      </c>
      <c r="AS592" s="1" t="s">
        <v>3011</v>
      </c>
      <c r="AT592" s="1" t="s">
        <v>1022</v>
      </c>
      <c r="AX592" s="1" t="s">
        <v>3574</v>
      </c>
      <c r="AY592" s="1" t="s">
        <v>3000</v>
      </c>
      <c r="AZ592" s="1" t="s">
        <v>3010</v>
      </c>
      <c r="BA592" s="1">
        <v>596359.55499018996</v>
      </c>
      <c r="BB592" s="1">
        <v>5455235.9244564399</v>
      </c>
      <c r="BC592" s="1">
        <v>10</v>
      </c>
      <c r="BD592" s="1" t="s">
        <v>3087</v>
      </c>
      <c r="BE592" s="1">
        <v>1071.1400000000001</v>
      </c>
      <c r="BG592" s="1">
        <v>42301</v>
      </c>
      <c r="BN592" s="1" t="s">
        <v>3009</v>
      </c>
      <c r="BO592" s="1" t="s">
        <v>3008</v>
      </c>
      <c r="BP592" s="1" t="s">
        <v>3007</v>
      </c>
      <c r="BQ592" s="1" t="s">
        <v>3573</v>
      </c>
      <c r="BR592" s="1" t="s">
        <v>3228</v>
      </c>
      <c r="BS592" s="1" t="s">
        <v>3563</v>
      </c>
      <c r="BT592" s="1" t="s">
        <v>3562</v>
      </c>
      <c r="BV592" s="1" t="s">
        <v>3002</v>
      </c>
      <c r="BW592" s="1" t="s">
        <v>1022</v>
      </c>
      <c r="BX592" s="1" t="s">
        <v>3199</v>
      </c>
      <c r="BY592" s="1" t="s">
        <v>3000</v>
      </c>
      <c r="CB592" s="1" t="s">
        <v>3198</v>
      </c>
      <c r="CC592" s="1" t="s">
        <v>3197</v>
      </c>
      <c r="CD592" s="1" t="s">
        <v>3040</v>
      </c>
      <c r="CO592" s="1" t="s">
        <v>2996</v>
      </c>
      <c r="CP592" s="1" t="s">
        <v>3572</v>
      </c>
      <c r="CW592" s="1" t="s">
        <v>3571</v>
      </c>
      <c r="CX592" s="1" t="s">
        <v>3570</v>
      </c>
      <c r="CY592" s="1" t="s">
        <v>3374</v>
      </c>
      <c r="CZ592" s="1" t="s">
        <v>3369</v>
      </c>
    </row>
    <row r="593" spans="1:104" x14ac:dyDescent="0.2">
      <c r="A593" s="1">
        <f t="shared" si="42"/>
        <v>1068982.26</v>
      </c>
      <c r="C593" s="1" t="str">
        <f t="shared" si="43"/>
        <v>OE</v>
      </c>
      <c r="D593" s="2" t="str">
        <f t="shared" si="44"/>
        <v>OE</v>
      </c>
      <c r="F593" s="1" t="str">
        <f>IF(_xlfn.SINGLE('~10 Other Crossings'!TypeCL)="WC","",_xlfn.CONCAT(UPPER(_xlfn.SINGLE(Description)),IF(ISBLANK(_xlfn.SINGLE(CrossingIdentifierDescription)),""," ["&amp;_xlfn.SINGLE(CrossingIdentifierDescription)&amp;"]")," (",_xlfn.SINGLE(PXID),")"))</f>
        <v>BC HYDRO O/H TRANSMISSION (69KV) 60L010 [TRANSMISSION] (U4244.2)</v>
      </c>
      <c r="G59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3" s="1" t="s">
        <v>3569</v>
      </c>
      <c r="N593" s="1">
        <v>1068982.26</v>
      </c>
      <c r="O593" s="1" t="s">
        <v>3028</v>
      </c>
      <c r="P593" s="1" t="s">
        <v>3568</v>
      </c>
      <c r="Q593" s="1" t="s">
        <v>3567</v>
      </c>
      <c r="R593" s="1" t="s">
        <v>3025</v>
      </c>
      <c r="S593" s="1" t="s">
        <v>3024</v>
      </c>
      <c r="T593" s="1" t="s">
        <v>3098</v>
      </c>
      <c r="U593" s="1" t="s">
        <v>3097</v>
      </c>
      <c r="V593" s="1" t="s">
        <v>3543</v>
      </c>
      <c r="W593" s="1" t="s">
        <v>3095</v>
      </c>
      <c r="Y593" s="1">
        <v>43731.745000000003</v>
      </c>
      <c r="Z593" s="1">
        <v>44645</v>
      </c>
      <c r="AA593" s="1">
        <v>401768</v>
      </c>
      <c r="AB593" s="1">
        <v>44648.866053240738</v>
      </c>
      <c r="AC593" s="1" t="s">
        <v>3566</v>
      </c>
      <c r="AD593" s="1" t="s">
        <v>3061</v>
      </c>
      <c r="AE593" s="1">
        <v>4244</v>
      </c>
      <c r="AF593" s="1">
        <v>2</v>
      </c>
      <c r="AG593" s="1" t="s">
        <v>3282</v>
      </c>
      <c r="AH593" s="1" t="s">
        <v>3091</v>
      </c>
      <c r="AI593" s="1" t="s">
        <v>3016</v>
      </c>
      <c r="AJ593" s="1" t="s">
        <v>3091</v>
      </c>
      <c r="AK593" s="1" t="s">
        <v>3015</v>
      </c>
      <c r="AL593" s="1" t="s">
        <v>3014</v>
      </c>
      <c r="AM593" s="1" t="s">
        <v>3090</v>
      </c>
      <c r="AS593" s="1" t="s">
        <v>3011</v>
      </c>
      <c r="AT593" s="1" t="s">
        <v>1022</v>
      </c>
      <c r="AX593" s="1" t="s">
        <v>3565</v>
      </c>
      <c r="AY593" s="1" t="s">
        <v>3000</v>
      </c>
      <c r="AZ593" s="1" t="s">
        <v>3010</v>
      </c>
      <c r="BA593" s="1">
        <v>596345.25247229997</v>
      </c>
      <c r="BB593" s="1">
        <v>5455229.1174392197</v>
      </c>
      <c r="BC593" s="1">
        <v>10</v>
      </c>
      <c r="BD593" s="1" t="s">
        <v>3087</v>
      </c>
      <c r="BE593" s="1">
        <v>1071.1600000000001</v>
      </c>
      <c r="BG593" s="1">
        <v>42301</v>
      </c>
      <c r="BN593" s="1" t="s">
        <v>3009</v>
      </c>
      <c r="BO593" s="1" t="s">
        <v>3008</v>
      </c>
      <c r="BP593" s="1" t="s">
        <v>3007</v>
      </c>
      <c r="BQ593" s="1" t="s">
        <v>3564</v>
      </c>
      <c r="BR593" s="1" t="s">
        <v>3005</v>
      </c>
      <c r="BS593" s="1" t="s">
        <v>3563</v>
      </c>
      <c r="BT593" s="1" t="s">
        <v>3562</v>
      </c>
      <c r="BV593" s="1" t="s">
        <v>3002</v>
      </c>
      <c r="BW593" s="1" t="s">
        <v>1022</v>
      </c>
      <c r="BX593" s="1" t="s">
        <v>3199</v>
      </c>
      <c r="BY593" s="1" t="s">
        <v>3000</v>
      </c>
      <c r="CB593" s="1" t="s">
        <v>3198</v>
      </c>
      <c r="CC593" s="1" t="s">
        <v>3197</v>
      </c>
      <c r="CD593" s="1" t="s">
        <v>3040</v>
      </c>
      <c r="CO593" s="1" t="s">
        <v>2996</v>
      </c>
      <c r="CP593" s="1" t="s">
        <v>3561</v>
      </c>
      <c r="CW593" s="1" t="s">
        <v>3560</v>
      </c>
      <c r="CX593" s="1" t="s">
        <v>3559</v>
      </c>
      <c r="CY593" s="1" t="s">
        <v>3374</v>
      </c>
      <c r="CZ593" s="1" t="s">
        <v>2004</v>
      </c>
    </row>
    <row r="594" spans="1:104" x14ac:dyDescent="0.2">
      <c r="A594" s="1">
        <f t="shared" si="42"/>
        <v>1069329</v>
      </c>
      <c r="C594" s="1" t="str">
        <f t="shared" si="43"/>
        <v>RD</v>
      </c>
      <c r="D594" s="2" t="str">
        <f t="shared" si="44"/>
        <v>RD</v>
      </c>
      <c r="F594" s="1" t="str">
        <f>IF(_xlfn.SINGLE('~10 Other Crossings'!TypeCL)="WC","",_xlfn.CONCAT(UPPER(_xlfn.SINGLE(Description)),IF(ISBLANK(_xlfn.SINGLE(CrossingIdentifierDescription)),""," ["&amp;_xlfn.SINGLE(CrossingIdentifierDescription)&amp;"]")," (",_xlfn.SINGLE(PXID),")"))</f>
        <v>ROAD (T4211.1)</v>
      </c>
      <c r="G59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01-13283-M002-PT641101</v>
      </c>
      <c r="M594" s="1" t="s">
        <v>3558</v>
      </c>
      <c r="N594" s="1">
        <v>1069329</v>
      </c>
      <c r="O594" s="1" t="s">
        <v>3028</v>
      </c>
      <c r="P594" s="1" t="s">
        <v>3557</v>
      </c>
      <c r="Q594" s="1" t="s">
        <v>3556</v>
      </c>
      <c r="R594" s="1" t="s">
        <v>3025</v>
      </c>
      <c r="S594" s="1" t="s">
        <v>3024</v>
      </c>
      <c r="T594" s="1" t="s">
        <v>3098</v>
      </c>
      <c r="U594" s="1" t="s">
        <v>3045</v>
      </c>
      <c r="V594" s="1" t="s">
        <v>3045</v>
      </c>
      <c r="W594" s="1" t="s">
        <v>3462</v>
      </c>
      <c r="Y594" s="1">
        <v>42165.883981481478</v>
      </c>
      <c r="Z594" s="1">
        <v>44645</v>
      </c>
      <c r="AA594" s="1">
        <v>401768</v>
      </c>
      <c r="AB594" s="1">
        <v>44648.866018518522</v>
      </c>
      <c r="AC594" s="1" t="s">
        <v>3555</v>
      </c>
      <c r="AD594" s="1" t="s">
        <v>3046</v>
      </c>
      <c r="AE594" s="1">
        <v>4211</v>
      </c>
      <c r="AF594" s="1">
        <v>1</v>
      </c>
      <c r="AH594" s="1" t="s">
        <v>3091</v>
      </c>
      <c r="AI594" s="1" t="s">
        <v>3016</v>
      </c>
      <c r="AJ594" s="1" t="s">
        <v>3091</v>
      </c>
      <c r="AK594" s="1" t="s">
        <v>3044</v>
      </c>
      <c r="AL594" s="1" t="s">
        <v>3014</v>
      </c>
      <c r="AM594" s="1" t="s">
        <v>737</v>
      </c>
      <c r="AX594" s="1" t="s">
        <v>3554</v>
      </c>
      <c r="AY594" s="1" t="s">
        <v>3000</v>
      </c>
      <c r="AZ594" s="1" t="s">
        <v>3010</v>
      </c>
      <c r="BA594" s="1">
        <v>596283.99961515004</v>
      </c>
      <c r="BB594" s="1">
        <v>5454906.6673216</v>
      </c>
      <c r="BC594" s="1">
        <v>10</v>
      </c>
      <c r="BG594" s="1">
        <v>42272</v>
      </c>
      <c r="BN594" s="1" t="s">
        <v>3009</v>
      </c>
      <c r="BO594" s="1" t="s">
        <v>3008</v>
      </c>
      <c r="BP594" s="1" t="s">
        <v>3007</v>
      </c>
      <c r="BQ594" s="1" t="s">
        <v>3412</v>
      </c>
      <c r="BR594" s="1" t="s">
        <v>3086</v>
      </c>
      <c r="BS594" s="1" t="s">
        <v>3520</v>
      </c>
      <c r="BT594" s="1" t="s">
        <v>3519</v>
      </c>
      <c r="BV594" s="1" t="s">
        <v>3002</v>
      </c>
      <c r="BW594" s="1" t="s">
        <v>3421</v>
      </c>
      <c r="BX594" s="1" t="s">
        <v>3420</v>
      </c>
      <c r="BY594" s="1" t="s">
        <v>3000</v>
      </c>
      <c r="CB594" s="1" t="s">
        <v>3419</v>
      </c>
      <c r="CC594" s="1" t="s">
        <v>3418</v>
      </c>
      <c r="CD594" s="1" t="s">
        <v>3082</v>
      </c>
      <c r="CO594" s="1" t="s">
        <v>3070</v>
      </c>
      <c r="CP594" s="1" t="s">
        <v>3553</v>
      </c>
      <c r="CW594" s="1" t="s">
        <v>3546</v>
      </c>
      <c r="CX594" s="1" t="s">
        <v>3545</v>
      </c>
      <c r="CY594" s="1" t="s">
        <v>3374</v>
      </c>
      <c r="CZ594" s="1" t="s">
        <v>3350</v>
      </c>
    </row>
    <row r="595" spans="1:104" x14ac:dyDescent="0.2">
      <c r="A595" s="1">
        <f t="shared" si="42"/>
        <v>1069377.83</v>
      </c>
      <c r="C595" s="1" t="str">
        <f t="shared" si="43"/>
        <v>RD</v>
      </c>
      <c r="D595" s="2" t="str">
        <f t="shared" si="44"/>
        <v>RD</v>
      </c>
      <c r="F595" s="1" t="str">
        <f>IF(_xlfn.SINGLE('~10 Other Crossings'!TypeCL)="WC","",_xlfn.CONCAT(UPPER(_xlfn.SINGLE(Description)),IF(ISBLANK(_xlfn.SINGLE(CrossingIdentifierDescription)),""," ["&amp;_xlfn.SINGLE(CrossingIdentifierDescription)&amp;"]")," (",_xlfn.SINGLE(PXID),")"))</f>
        <v>TRAIL (T4163.1)</v>
      </c>
      <c r="G59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01-13283-M002-PT641101</v>
      </c>
      <c r="M595" s="1" t="s">
        <v>3552</v>
      </c>
      <c r="N595" s="1">
        <v>1069377.83</v>
      </c>
      <c r="O595" s="1" t="s">
        <v>3028</v>
      </c>
      <c r="P595" s="1" t="s">
        <v>3551</v>
      </c>
      <c r="Q595" s="1" t="s">
        <v>3550</v>
      </c>
      <c r="R595" s="1" t="s">
        <v>3025</v>
      </c>
      <c r="S595" s="1" t="s">
        <v>3024</v>
      </c>
      <c r="T595" s="1" t="s">
        <v>3098</v>
      </c>
      <c r="U595" s="1" t="s">
        <v>3316</v>
      </c>
      <c r="V595" s="1" t="s">
        <v>3316</v>
      </c>
      <c r="W595" s="1" t="s">
        <v>3462</v>
      </c>
      <c r="Y595" s="1">
        <v>42165.883981481478</v>
      </c>
      <c r="Z595" s="1">
        <v>44645</v>
      </c>
      <c r="AA595" s="1">
        <v>401768</v>
      </c>
      <c r="AB595" s="1">
        <v>44648.866018518522</v>
      </c>
      <c r="AC595" s="1" t="s">
        <v>3549</v>
      </c>
      <c r="AD595" s="1" t="s">
        <v>3046</v>
      </c>
      <c r="AE595" s="1">
        <v>4163</v>
      </c>
      <c r="AF595" s="1">
        <v>1</v>
      </c>
      <c r="AH595" s="1" t="s">
        <v>3091</v>
      </c>
      <c r="AI595" s="1" t="s">
        <v>3016</v>
      </c>
      <c r="AJ595" s="1" t="s">
        <v>3091</v>
      </c>
      <c r="AK595" s="1" t="s">
        <v>3044</v>
      </c>
      <c r="AL595" s="1" t="s">
        <v>3014</v>
      </c>
      <c r="AM595" s="1" t="s">
        <v>737</v>
      </c>
      <c r="AX595" s="1" t="s">
        <v>3548</v>
      </c>
      <c r="AY595" s="1" t="s">
        <v>3000</v>
      </c>
      <c r="AZ595" s="1" t="s">
        <v>3010</v>
      </c>
      <c r="BA595" s="1">
        <v>596283.99219332996</v>
      </c>
      <c r="BB595" s="1">
        <v>5454857.88806298</v>
      </c>
      <c r="BC595" s="1">
        <v>10</v>
      </c>
      <c r="BD595" s="1" t="s">
        <v>3087</v>
      </c>
      <c r="BE595" s="1">
        <v>1071.78</v>
      </c>
      <c r="BG595" s="1">
        <v>42272</v>
      </c>
      <c r="BN595" s="1" t="s">
        <v>3009</v>
      </c>
      <c r="BO595" s="1" t="s">
        <v>3008</v>
      </c>
      <c r="BP595" s="1" t="s">
        <v>3007</v>
      </c>
      <c r="BQ595" s="1" t="s">
        <v>3412</v>
      </c>
      <c r="BR595" s="1" t="s">
        <v>3086</v>
      </c>
      <c r="BS595" s="1" t="s">
        <v>3520</v>
      </c>
      <c r="BT595" s="1" t="s">
        <v>3519</v>
      </c>
      <c r="BV595" s="1" t="s">
        <v>3002</v>
      </c>
      <c r="BW595" s="1" t="s">
        <v>3421</v>
      </c>
      <c r="BX595" s="1" t="s">
        <v>3420</v>
      </c>
      <c r="BY595" s="1" t="s">
        <v>3000</v>
      </c>
      <c r="CB595" s="1" t="s">
        <v>3419</v>
      </c>
      <c r="CC595" s="1" t="s">
        <v>3418</v>
      </c>
      <c r="CD595" s="1" t="s">
        <v>3082</v>
      </c>
      <c r="CO595" s="1" t="s">
        <v>3070</v>
      </c>
      <c r="CP595" s="1" t="s">
        <v>3547</v>
      </c>
      <c r="CW595" s="1" t="s">
        <v>3546</v>
      </c>
      <c r="CX595" s="1" t="s">
        <v>3545</v>
      </c>
      <c r="CY595" s="1" t="s">
        <v>3374</v>
      </c>
      <c r="CZ595" s="1" t="s">
        <v>3343</v>
      </c>
    </row>
    <row r="596" spans="1:104" x14ac:dyDescent="0.2">
      <c r="A596" s="1">
        <f t="shared" si="42"/>
        <v>1069585.6200000001</v>
      </c>
      <c r="C596" s="1" t="str">
        <f t="shared" si="43"/>
        <v>OE</v>
      </c>
      <c r="D596" s="2" t="str">
        <f t="shared" si="44"/>
        <v>OE</v>
      </c>
      <c r="F596" s="1" t="str">
        <f>IF(_xlfn.SINGLE('~10 Other Crossings'!TypeCL)="WC","",_xlfn.CONCAT(UPPER(_xlfn.SINGLE(Description)),IF(ISBLANK(_xlfn.SINGLE(CrossingIdentifierDescription)),""," ["&amp;_xlfn.SINGLE(CrossingIdentifierDescription)&amp;"]")," (",_xlfn.SINGLE(PXID),")"))</f>
        <v>BC HYDRO O/H TRANSMISSION (69KV) 60L010 [TRANSMISSION] (U4245.1)</v>
      </c>
      <c r="G59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6" s="1" t="s">
        <v>3544</v>
      </c>
      <c r="N596" s="1">
        <v>1069585.6200000001</v>
      </c>
      <c r="O596" s="1" t="s">
        <v>3028</v>
      </c>
      <c r="P596" s="1" t="s">
        <v>3130</v>
      </c>
      <c r="Q596" s="1" t="s">
        <v>3129</v>
      </c>
      <c r="R596" s="1" t="s">
        <v>3025</v>
      </c>
      <c r="S596" s="1" t="s">
        <v>3024</v>
      </c>
      <c r="T596" s="1" t="s">
        <v>3098</v>
      </c>
      <c r="U596" s="1" t="s">
        <v>3097</v>
      </c>
      <c r="V596" s="1" t="s">
        <v>3543</v>
      </c>
      <c r="W596" s="1" t="s">
        <v>3095</v>
      </c>
      <c r="Y596" s="1">
        <v>42165.883981481478</v>
      </c>
      <c r="Z596" s="1">
        <v>44645</v>
      </c>
      <c r="AA596" s="1">
        <v>401768</v>
      </c>
      <c r="AB596" s="1">
        <v>44648.866018518522</v>
      </c>
      <c r="AC596" s="1" t="s">
        <v>3542</v>
      </c>
      <c r="AD596" s="1" t="s">
        <v>3061</v>
      </c>
      <c r="AE596" s="1">
        <v>4245</v>
      </c>
      <c r="AF596" s="1">
        <v>1</v>
      </c>
      <c r="AG596" s="1" t="s">
        <v>3282</v>
      </c>
      <c r="AH596" s="1" t="s">
        <v>3091</v>
      </c>
      <c r="AI596" s="1" t="s">
        <v>3016</v>
      </c>
      <c r="AJ596" s="1" t="s">
        <v>3091</v>
      </c>
      <c r="AK596" s="1" t="s">
        <v>3015</v>
      </c>
      <c r="AL596" s="1" t="s">
        <v>3014</v>
      </c>
      <c r="AM596" s="1" t="s">
        <v>3090</v>
      </c>
      <c r="AS596" s="1" t="s">
        <v>3011</v>
      </c>
      <c r="AT596" s="1" t="s">
        <v>1022</v>
      </c>
      <c r="AX596" s="1" t="s">
        <v>3541</v>
      </c>
      <c r="AY596" s="1" t="s">
        <v>3000</v>
      </c>
      <c r="AZ596" s="1" t="s">
        <v>3010</v>
      </c>
      <c r="BA596" s="1">
        <v>596265.33525124996</v>
      </c>
      <c r="BB596" s="1">
        <v>5454651.0720755998</v>
      </c>
      <c r="BC596" s="1">
        <v>10</v>
      </c>
      <c r="BD596" s="1" t="s">
        <v>3087</v>
      </c>
      <c r="BE596" s="1">
        <v>1071.78</v>
      </c>
      <c r="BG596" s="1">
        <v>42311</v>
      </c>
      <c r="BN596" s="1" t="s">
        <v>3009</v>
      </c>
      <c r="BO596" s="1" t="s">
        <v>3008</v>
      </c>
      <c r="BP596" s="1" t="s">
        <v>3007</v>
      </c>
      <c r="BQ596" s="1" t="s">
        <v>3412</v>
      </c>
      <c r="BR596" s="1" t="s">
        <v>3005</v>
      </c>
      <c r="BS596" s="1" t="s">
        <v>3520</v>
      </c>
      <c r="BT596" s="1" t="s">
        <v>3519</v>
      </c>
      <c r="BV596" s="1" t="s">
        <v>3002</v>
      </c>
      <c r="BW596" s="1" t="s">
        <v>1022</v>
      </c>
      <c r="BX596" s="1" t="s">
        <v>3199</v>
      </c>
      <c r="BY596" s="1" t="s">
        <v>3000</v>
      </c>
      <c r="CB596" s="1" t="s">
        <v>3198</v>
      </c>
      <c r="CC596" s="1" t="s">
        <v>3197</v>
      </c>
      <c r="CD596" s="1" t="s">
        <v>3040</v>
      </c>
      <c r="CO596" s="1" t="s">
        <v>2996</v>
      </c>
      <c r="CP596" s="1" t="s">
        <v>3540</v>
      </c>
      <c r="CW596" s="1" t="s">
        <v>3539</v>
      </c>
      <c r="CX596" s="1" t="s">
        <v>3533</v>
      </c>
      <c r="CY596" s="1" t="s">
        <v>3374</v>
      </c>
      <c r="CZ596" s="1" t="s">
        <v>2000</v>
      </c>
    </row>
    <row r="597" spans="1:104" x14ac:dyDescent="0.2">
      <c r="A597" s="1">
        <f t="shared" si="42"/>
        <v>1069585.6200000001</v>
      </c>
      <c r="C597" s="1" t="str">
        <f t="shared" si="43"/>
        <v>OE</v>
      </c>
      <c r="D597" s="2" t="str">
        <f t="shared" si="44"/>
        <v>OE</v>
      </c>
      <c r="F597" s="1" t="str">
        <f>IF(_xlfn.SINGLE('~10 Other Crossings'!TypeCL)="WC","",_xlfn.CONCAT(UPPER(_xlfn.SINGLE(Description)),IF(ISBLANK(_xlfn.SINGLE(CrossingIdentifierDescription)),""," ["&amp;_xlfn.SINGLE(CrossingIdentifierDescription)&amp;"]")," (",_xlfn.SINGLE(PXID),")"))</f>
        <v>BC HYDRO O/H DISTRIBUTION [DISTRIBUTION] (U5277.0)</v>
      </c>
      <c r="G59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7" s="1" t="s">
        <v>3538</v>
      </c>
      <c r="N597" s="1">
        <v>1069585.6200000001</v>
      </c>
      <c r="O597" s="1" t="s">
        <v>3028</v>
      </c>
      <c r="P597" s="1" t="s">
        <v>3537</v>
      </c>
      <c r="Q597" s="1" t="s">
        <v>3536</v>
      </c>
      <c r="R597" s="1" t="s">
        <v>3025</v>
      </c>
      <c r="S597" s="1" t="s">
        <v>3024</v>
      </c>
      <c r="T597" s="1" t="s">
        <v>3098</v>
      </c>
      <c r="U597" s="1" t="s">
        <v>3097</v>
      </c>
      <c r="V597" s="1" t="s">
        <v>3096</v>
      </c>
      <c r="W597" s="1" t="s">
        <v>3095</v>
      </c>
      <c r="Y597" s="1">
        <v>43171.843958333331</v>
      </c>
      <c r="Z597" s="1">
        <v>44645</v>
      </c>
      <c r="AA597" s="1">
        <v>401768</v>
      </c>
      <c r="AB597" s="1">
        <v>44648.866030092591</v>
      </c>
      <c r="AC597" s="1" t="s">
        <v>3535</v>
      </c>
      <c r="AD597" s="1" t="s">
        <v>3061</v>
      </c>
      <c r="AE597" s="1">
        <v>5277</v>
      </c>
      <c r="AF597" s="1">
        <v>0</v>
      </c>
      <c r="AG597" s="1" t="s">
        <v>3093</v>
      </c>
      <c r="AH597" s="1" t="s">
        <v>3091</v>
      </c>
      <c r="AI597" s="1" t="s">
        <v>3016</v>
      </c>
      <c r="AJ597" s="1" t="s">
        <v>3091</v>
      </c>
      <c r="AK597" s="1" t="s">
        <v>3015</v>
      </c>
      <c r="AL597" s="1" t="s">
        <v>3014</v>
      </c>
      <c r="AM597" s="1" t="s">
        <v>3090</v>
      </c>
      <c r="AS597" s="1" t="s">
        <v>3011</v>
      </c>
      <c r="AT597" s="1" t="s">
        <v>1022</v>
      </c>
      <c r="AY597" s="1" t="s">
        <v>3000</v>
      </c>
      <c r="AZ597" s="1" t="s">
        <v>3010</v>
      </c>
      <c r="BA597" s="1">
        <v>596265.33525124996</v>
      </c>
      <c r="BB597" s="1">
        <v>5454651.0720755998</v>
      </c>
      <c r="BC597" s="1">
        <v>10</v>
      </c>
      <c r="BD597" s="1" t="s">
        <v>3087</v>
      </c>
      <c r="BE597" s="1">
        <v>1071.78</v>
      </c>
      <c r="BG597" s="1">
        <v>42311</v>
      </c>
      <c r="BN597" s="1" t="s">
        <v>3009</v>
      </c>
      <c r="BO597" s="1" t="s">
        <v>3008</v>
      </c>
      <c r="BP597" s="1" t="s">
        <v>3007</v>
      </c>
      <c r="BQ597" s="1" t="s">
        <v>3412</v>
      </c>
      <c r="BR597" s="1" t="s">
        <v>3005</v>
      </c>
      <c r="BS597" s="1" t="s">
        <v>3520</v>
      </c>
      <c r="BT597" s="1" t="s">
        <v>3519</v>
      </c>
      <c r="BV597" s="1" t="s">
        <v>3002</v>
      </c>
      <c r="BW597" s="1" t="s">
        <v>1022</v>
      </c>
      <c r="BX597" s="1" t="s">
        <v>3199</v>
      </c>
      <c r="BY597" s="1" t="s">
        <v>3000</v>
      </c>
      <c r="CB597" s="1" t="s">
        <v>3198</v>
      </c>
      <c r="CC597" s="1" t="s">
        <v>3197</v>
      </c>
      <c r="CD597" s="1" t="s">
        <v>3040</v>
      </c>
      <c r="CO597" s="1" t="s">
        <v>2996</v>
      </c>
      <c r="CP597" s="1" t="s">
        <v>3534</v>
      </c>
      <c r="CX597" s="1" t="s">
        <v>3533</v>
      </c>
      <c r="CY597" s="1" t="s">
        <v>3374</v>
      </c>
      <c r="CZ597" s="1" t="s">
        <v>3339</v>
      </c>
    </row>
    <row r="598" spans="1:104" x14ac:dyDescent="0.2">
      <c r="A598" s="1">
        <f t="shared" si="42"/>
        <v>1069597.76</v>
      </c>
      <c r="C598" s="1" t="str">
        <f t="shared" si="43"/>
        <v>OE</v>
      </c>
      <c r="D598" s="2" t="str">
        <f t="shared" si="44"/>
        <v>OE</v>
      </c>
      <c r="F598" s="1" t="str">
        <f>IF(_xlfn.SINGLE('~10 Other Crossings'!TypeCL)="WC","",_xlfn.CONCAT(UPPER(_xlfn.SINGLE(Description)),IF(ISBLANK(_xlfn.SINGLE(CrossingIdentifierDescription)),""," ["&amp;_xlfn.SINGLE(CrossingIdentifierDescription)&amp;"]")," (",_xlfn.SINGLE(PXID),")"))</f>
        <v>BC HYDRO O/H TRANSMISSION (69KV) 60L095 [TRANSMISSION] (U4246.1)</v>
      </c>
      <c r="G59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8" s="1" t="s">
        <v>3532</v>
      </c>
      <c r="N598" s="1">
        <v>1069597.76</v>
      </c>
      <c r="O598" s="1" t="s">
        <v>3028</v>
      </c>
      <c r="P598" s="1" t="s">
        <v>3531</v>
      </c>
      <c r="Q598" s="1" t="s">
        <v>3530</v>
      </c>
      <c r="R598" s="1" t="s">
        <v>3025</v>
      </c>
      <c r="S598" s="1" t="s">
        <v>3024</v>
      </c>
      <c r="T598" s="1" t="s">
        <v>3098</v>
      </c>
      <c r="U598" s="1" t="s">
        <v>3097</v>
      </c>
      <c r="V598" s="1" t="s">
        <v>3529</v>
      </c>
      <c r="W598" s="1" t="s">
        <v>3095</v>
      </c>
      <c r="Y598" s="1">
        <v>42165.883981481478</v>
      </c>
      <c r="Z598" s="1">
        <v>44645</v>
      </c>
      <c r="AA598" s="1">
        <v>401768</v>
      </c>
      <c r="AB598" s="1">
        <v>44648.866018518522</v>
      </c>
      <c r="AC598" s="1" t="s">
        <v>3528</v>
      </c>
      <c r="AD598" s="1" t="s">
        <v>3061</v>
      </c>
      <c r="AE598" s="1">
        <v>4246</v>
      </c>
      <c r="AF598" s="1">
        <v>1</v>
      </c>
      <c r="AG598" s="1" t="s">
        <v>3282</v>
      </c>
      <c r="AH598" s="1" t="s">
        <v>3091</v>
      </c>
      <c r="AI598" s="1" t="s">
        <v>3016</v>
      </c>
      <c r="AJ598" s="1" t="s">
        <v>3091</v>
      </c>
      <c r="AK598" s="1" t="s">
        <v>3015</v>
      </c>
      <c r="AL598" s="1" t="s">
        <v>3014</v>
      </c>
      <c r="AM598" s="1" t="s">
        <v>3090</v>
      </c>
      <c r="AS598" s="1" t="s">
        <v>3011</v>
      </c>
      <c r="AT598" s="1" t="s">
        <v>1022</v>
      </c>
      <c r="AX598" s="1" t="s">
        <v>3527</v>
      </c>
      <c r="AY598" s="1" t="s">
        <v>3000</v>
      </c>
      <c r="AZ598" s="1" t="s">
        <v>3010</v>
      </c>
      <c r="BA598" s="1">
        <v>596263.78600244003</v>
      </c>
      <c r="BB598" s="1">
        <v>5454639.03988971</v>
      </c>
      <c r="BC598" s="1">
        <v>10</v>
      </c>
      <c r="BD598" s="1" t="s">
        <v>3087</v>
      </c>
      <c r="BE598" s="1">
        <v>1071.79</v>
      </c>
      <c r="BG598" s="1">
        <v>42312</v>
      </c>
      <c r="BN598" s="1" t="s">
        <v>3009</v>
      </c>
      <c r="BO598" s="1" t="s">
        <v>3008</v>
      </c>
      <c r="BP598" s="1" t="s">
        <v>3007</v>
      </c>
      <c r="BQ598" s="1" t="s">
        <v>3412</v>
      </c>
      <c r="BR598" s="1" t="s">
        <v>3005</v>
      </c>
      <c r="BS598" s="1" t="s">
        <v>3520</v>
      </c>
      <c r="BT598" s="1" t="s">
        <v>3519</v>
      </c>
      <c r="BV598" s="1" t="s">
        <v>3002</v>
      </c>
      <c r="BW598" s="1" t="s">
        <v>1022</v>
      </c>
      <c r="BX598" s="1" t="s">
        <v>3199</v>
      </c>
      <c r="BY598" s="1" t="s">
        <v>3000</v>
      </c>
      <c r="CB598" s="1" t="s">
        <v>3198</v>
      </c>
      <c r="CC598" s="1" t="s">
        <v>3197</v>
      </c>
      <c r="CD598" s="1" t="s">
        <v>3040</v>
      </c>
      <c r="CO598" s="1" t="s">
        <v>2996</v>
      </c>
      <c r="CP598" s="1" t="s">
        <v>3526</v>
      </c>
      <c r="CW598" s="1" t="s">
        <v>3525</v>
      </c>
      <c r="CX598" s="1" t="s">
        <v>3517</v>
      </c>
      <c r="CY598" s="1" t="s">
        <v>3374</v>
      </c>
      <c r="CZ598" s="1" t="s">
        <v>3335</v>
      </c>
    </row>
    <row r="599" spans="1:104" x14ac:dyDescent="0.2">
      <c r="A599" s="1">
        <f t="shared" si="42"/>
        <v>1069597.76</v>
      </c>
      <c r="C599" s="1" t="str">
        <f t="shared" si="43"/>
        <v>OE</v>
      </c>
      <c r="D599" s="2" t="str">
        <f t="shared" si="44"/>
        <v>OE</v>
      </c>
      <c r="F599" s="1" t="str">
        <f>IF(_xlfn.SINGLE('~10 Other Crossings'!TypeCL)="WC","",_xlfn.CONCAT(UPPER(_xlfn.SINGLE(Description)),IF(ISBLANK(_xlfn.SINGLE(CrossingIdentifierDescription)),""," ["&amp;_xlfn.SINGLE(CrossingIdentifierDescription)&amp;"]")," (",_xlfn.SINGLE(PXID),")"))</f>
        <v>BC HYDRO O/H DISTRIBUTION [DISTRIBUTION] (U5278.0)</v>
      </c>
      <c r="G59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599" s="1" t="s">
        <v>3524</v>
      </c>
      <c r="N599" s="1">
        <v>1069597.76</v>
      </c>
      <c r="O599" s="1" t="s">
        <v>3028</v>
      </c>
      <c r="P599" s="1" t="s">
        <v>3523</v>
      </c>
      <c r="Q599" s="1" t="s">
        <v>3522</v>
      </c>
      <c r="R599" s="1" t="s">
        <v>3025</v>
      </c>
      <c r="S599" s="1" t="s">
        <v>3024</v>
      </c>
      <c r="T599" s="1" t="s">
        <v>3098</v>
      </c>
      <c r="U599" s="1" t="s">
        <v>3097</v>
      </c>
      <c r="V599" s="1" t="s">
        <v>3096</v>
      </c>
      <c r="W599" s="1" t="s">
        <v>3095</v>
      </c>
      <c r="Y599" s="1">
        <v>43171.843958333331</v>
      </c>
      <c r="Z599" s="1">
        <v>44645</v>
      </c>
      <c r="AA599" s="1">
        <v>401768</v>
      </c>
      <c r="AB599" s="1">
        <v>44648.866030092591</v>
      </c>
      <c r="AC599" s="1" t="s">
        <v>3521</v>
      </c>
      <c r="AD599" s="1" t="s">
        <v>3061</v>
      </c>
      <c r="AE599" s="1">
        <v>5278</v>
      </c>
      <c r="AF599" s="1">
        <v>0</v>
      </c>
      <c r="AG599" s="1" t="s">
        <v>3093</v>
      </c>
      <c r="AH599" s="1" t="s">
        <v>3091</v>
      </c>
      <c r="AI599" s="1" t="s">
        <v>3016</v>
      </c>
      <c r="AJ599" s="1" t="s">
        <v>3091</v>
      </c>
      <c r="AK599" s="1" t="s">
        <v>3015</v>
      </c>
      <c r="AL599" s="1" t="s">
        <v>3014</v>
      </c>
      <c r="AM599" s="1" t="s">
        <v>3090</v>
      </c>
      <c r="AS599" s="1" t="s">
        <v>3011</v>
      </c>
      <c r="AT599" s="1" t="s">
        <v>1022</v>
      </c>
      <c r="AY599" s="1" t="s">
        <v>3000</v>
      </c>
      <c r="AZ599" s="1" t="s">
        <v>3010</v>
      </c>
      <c r="BA599" s="1">
        <v>596263.78600244003</v>
      </c>
      <c r="BB599" s="1">
        <v>5454639.03988971</v>
      </c>
      <c r="BC599" s="1">
        <v>10</v>
      </c>
      <c r="BD599" s="1" t="s">
        <v>3087</v>
      </c>
      <c r="BE599" s="1">
        <v>1071.79</v>
      </c>
      <c r="BG599" s="1">
        <v>42312</v>
      </c>
      <c r="BN599" s="1" t="s">
        <v>3009</v>
      </c>
      <c r="BO599" s="1" t="s">
        <v>3008</v>
      </c>
      <c r="BP599" s="1" t="s">
        <v>3007</v>
      </c>
      <c r="BQ599" s="1" t="s">
        <v>3412</v>
      </c>
      <c r="BR599" s="1" t="s">
        <v>3005</v>
      </c>
      <c r="BS599" s="1" t="s">
        <v>3520</v>
      </c>
      <c r="BT599" s="1" t="s">
        <v>3519</v>
      </c>
      <c r="BV599" s="1" t="s">
        <v>3002</v>
      </c>
      <c r="BW599" s="1" t="s">
        <v>1022</v>
      </c>
      <c r="BX599" s="1" t="s">
        <v>3199</v>
      </c>
      <c r="BY599" s="1" t="s">
        <v>3000</v>
      </c>
      <c r="CB599" s="1" t="s">
        <v>3198</v>
      </c>
      <c r="CC599" s="1" t="s">
        <v>3197</v>
      </c>
      <c r="CD599" s="1" t="s">
        <v>3040</v>
      </c>
      <c r="CO599" s="1" t="s">
        <v>2996</v>
      </c>
      <c r="CP599" s="1" t="s">
        <v>3518</v>
      </c>
      <c r="CX599" s="1" t="s">
        <v>3517</v>
      </c>
      <c r="CY599" s="1" t="s">
        <v>3374</v>
      </c>
      <c r="CZ599" s="1" t="s">
        <v>3327</v>
      </c>
    </row>
    <row r="600" spans="1:104" x14ac:dyDescent="0.2">
      <c r="A600" s="1">
        <f t="shared" si="42"/>
        <v>1069644.3999999999</v>
      </c>
      <c r="C600" s="1" t="str">
        <f t="shared" si="43"/>
        <v>OE</v>
      </c>
      <c r="D600" s="2" t="str">
        <f t="shared" si="44"/>
        <v>OE</v>
      </c>
      <c r="F600" s="1" t="str">
        <f>IF(_xlfn.SINGLE('~10 Other Crossings'!TypeCL)="WC","",_xlfn.CONCAT(UPPER(_xlfn.SINGLE(Description)),IF(ISBLANK(_xlfn.SINGLE(CrossingIdentifierDescription)),""," ["&amp;_xlfn.SINGLE(CrossingIdentifierDescription)&amp;"]")," (",_xlfn.SINGLE(PXID),")"))</f>
        <v>BC HYDRO O/H TRANSMISSION (69KV) 60L093WAH [TRANSMISSION] (U4247.1)</v>
      </c>
      <c r="G60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00" s="1" t="s">
        <v>3516</v>
      </c>
      <c r="N600" s="1">
        <v>1069644.3999999999</v>
      </c>
      <c r="O600" s="1" t="s">
        <v>3028</v>
      </c>
      <c r="P600" s="1" t="s">
        <v>3515</v>
      </c>
      <c r="Q600" s="1" t="s">
        <v>3514</v>
      </c>
      <c r="R600" s="1" t="s">
        <v>3025</v>
      </c>
      <c r="S600" s="1" t="s">
        <v>3024</v>
      </c>
      <c r="T600" s="1" t="s">
        <v>3098</v>
      </c>
      <c r="U600" s="1" t="s">
        <v>3097</v>
      </c>
      <c r="V600" s="1" t="s">
        <v>3284</v>
      </c>
      <c r="W600" s="1" t="s">
        <v>3095</v>
      </c>
      <c r="Y600" s="1">
        <v>42165.883981481478</v>
      </c>
      <c r="Z600" s="1">
        <v>44645</v>
      </c>
      <c r="AA600" s="1">
        <v>401768</v>
      </c>
      <c r="AB600" s="1">
        <v>44648.866018518522</v>
      </c>
      <c r="AC600" s="1" t="s">
        <v>3513</v>
      </c>
      <c r="AD600" s="1" t="s">
        <v>3061</v>
      </c>
      <c r="AE600" s="1">
        <v>4247</v>
      </c>
      <c r="AF600" s="1">
        <v>1</v>
      </c>
      <c r="AG600" s="1" t="s">
        <v>3282</v>
      </c>
      <c r="AH600" s="1" t="s">
        <v>3091</v>
      </c>
      <c r="AI600" s="1" t="s">
        <v>3016</v>
      </c>
      <c r="AJ600" s="1" t="s">
        <v>3091</v>
      </c>
      <c r="AK600" s="1" t="s">
        <v>3015</v>
      </c>
      <c r="AL600" s="1" t="s">
        <v>3014</v>
      </c>
      <c r="AM600" s="1" t="s">
        <v>3090</v>
      </c>
      <c r="AS600" s="1" t="s">
        <v>3011</v>
      </c>
      <c r="AT600" s="1" t="s">
        <v>1022</v>
      </c>
      <c r="AX600" s="1" t="s">
        <v>3512</v>
      </c>
      <c r="AY600" s="1" t="s">
        <v>3000</v>
      </c>
      <c r="AZ600" s="1" t="s">
        <v>3010</v>
      </c>
      <c r="BA600" s="1">
        <v>596257.98114252998</v>
      </c>
      <c r="BB600" s="1">
        <v>5454592.9124846803</v>
      </c>
      <c r="BC600" s="1">
        <v>10</v>
      </c>
      <c r="BD600" s="1" t="s">
        <v>3087</v>
      </c>
      <c r="BE600" s="1">
        <v>1071.82</v>
      </c>
      <c r="BG600" s="1">
        <v>42692</v>
      </c>
      <c r="BN600" s="1" t="s">
        <v>3009</v>
      </c>
      <c r="BO600" s="1" t="s">
        <v>3008</v>
      </c>
      <c r="BP600" s="1" t="s">
        <v>3007</v>
      </c>
      <c r="BQ600" s="1" t="s">
        <v>3412</v>
      </c>
      <c r="BR600" s="1" t="s">
        <v>3005</v>
      </c>
      <c r="BS600" s="1" t="s">
        <v>3414</v>
      </c>
      <c r="BT600" s="1" t="s">
        <v>3413</v>
      </c>
      <c r="BV600" s="1" t="s">
        <v>3002</v>
      </c>
      <c r="BW600" s="1" t="s">
        <v>1022</v>
      </c>
      <c r="BX600" s="1" t="s">
        <v>3199</v>
      </c>
      <c r="BY600" s="1" t="s">
        <v>3000</v>
      </c>
      <c r="CB600" s="1" t="s">
        <v>3198</v>
      </c>
      <c r="CC600" s="1" t="s">
        <v>3197</v>
      </c>
      <c r="CD600" s="1" t="s">
        <v>3040</v>
      </c>
      <c r="CO600" s="1" t="s">
        <v>2996</v>
      </c>
      <c r="CP600" s="1" t="s">
        <v>3511</v>
      </c>
      <c r="CW600" s="1" t="s">
        <v>3510</v>
      </c>
      <c r="CX600" s="1" t="s">
        <v>3509</v>
      </c>
      <c r="CY600" s="1" t="s">
        <v>3374</v>
      </c>
      <c r="CZ600" s="1" t="s">
        <v>3319</v>
      </c>
    </row>
    <row r="601" spans="1:104" x14ac:dyDescent="0.2">
      <c r="A601" s="1">
        <f t="shared" si="42"/>
        <v>1069682.78</v>
      </c>
      <c r="C601" s="1" t="str">
        <f t="shared" si="43"/>
        <v>OC</v>
      </c>
      <c r="D601" s="2" t="str">
        <f t="shared" si="44"/>
        <v>OC</v>
      </c>
      <c r="F601" s="1" t="str">
        <f>IF(_xlfn.SINGLE('~10 Other Crossings'!TypeCL)="WC","",_xlfn.CONCAT(UPPER(_xlfn.SINGLE(Description)),IF(ISBLANK(_xlfn.SINGLE(CrossingIdentifierDescription)),""," ["&amp;_xlfn.SINGLE(CrossingIdentifierDescription)&amp;"]")," (",_xlfn.SINGLE(PXID),")"))</f>
        <v>BC HYDRO TRANSMISSION O/H COMMUNICATIONS CABLE [O/H COMMUNICATIONS CABLE] (U4671.0)</v>
      </c>
      <c r="G60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01" s="1" t="s">
        <v>3508</v>
      </c>
      <c r="N601" s="1">
        <v>1069682.78</v>
      </c>
      <c r="O601" s="1" t="s">
        <v>3028</v>
      </c>
      <c r="P601" s="1" t="s">
        <v>3507</v>
      </c>
      <c r="Q601" s="1" t="s">
        <v>3442</v>
      </c>
      <c r="R601" s="1" t="s">
        <v>3025</v>
      </c>
      <c r="S601" s="1" t="s">
        <v>3024</v>
      </c>
      <c r="T601" s="1" t="s">
        <v>3098</v>
      </c>
      <c r="U601" s="1" t="s">
        <v>3105</v>
      </c>
      <c r="V601" s="1" t="s">
        <v>3441</v>
      </c>
      <c r="W601" s="1" t="s">
        <v>3095</v>
      </c>
      <c r="Y601" s="1">
        <v>43589.014664351853</v>
      </c>
      <c r="Z601" s="1">
        <v>44645</v>
      </c>
      <c r="AA601" s="1">
        <v>401768</v>
      </c>
      <c r="AB601" s="1">
        <v>44648.866053240738</v>
      </c>
      <c r="AC601" s="1" t="s">
        <v>3506</v>
      </c>
      <c r="AD601" s="1" t="s">
        <v>3061</v>
      </c>
      <c r="AE601" s="1">
        <v>4671</v>
      </c>
      <c r="AF601" s="1">
        <v>0</v>
      </c>
      <c r="AG601" s="1" t="s">
        <v>3105</v>
      </c>
      <c r="AI601" s="1" t="s">
        <v>3439</v>
      </c>
      <c r="AK601" s="1" t="s">
        <v>3015</v>
      </c>
      <c r="AL601" s="1" t="s">
        <v>3014</v>
      </c>
      <c r="AM601" s="1" t="s">
        <v>3104</v>
      </c>
      <c r="AS601" s="1" t="s">
        <v>3011</v>
      </c>
      <c r="AT601" s="1" t="s">
        <v>1022</v>
      </c>
      <c r="AY601" s="1" t="s">
        <v>3088</v>
      </c>
      <c r="AZ601" s="1" t="s">
        <v>3010</v>
      </c>
      <c r="BA601" s="1">
        <v>596243.06952636002</v>
      </c>
      <c r="BB601" s="1">
        <v>5454557.5551346503</v>
      </c>
      <c r="BC601" s="1">
        <v>10</v>
      </c>
      <c r="BN601" s="1" t="s">
        <v>3009</v>
      </c>
      <c r="BO601" s="1" t="s">
        <v>3008</v>
      </c>
      <c r="BP601" s="1" t="s">
        <v>3007</v>
      </c>
      <c r="BQ601" s="1" t="s">
        <v>3412</v>
      </c>
      <c r="BR601" s="1" t="s">
        <v>3005</v>
      </c>
      <c r="BS601" s="1" t="s">
        <v>3414</v>
      </c>
      <c r="BT601" s="1" t="s">
        <v>3413</v>
      </c>
      <c r="BV601" s="1" t="s">
        <v>3002</v>
      </c>
      <c r="BX601" s="1" t="s">
        <v>3431</v>
      </c>
      <c r="BY601" s="1" t="s">
        <v>3000</v>
      </c>
      <c r="CB601" s="1" t="s">
        <v>3430</v>
      </c>
      <c r="CC601" s="1" t="s">
        <v>3429</v>
      </c>
      <c r="CD601" s="1" t="s">
        <v>3040</v>
      </c>
      <c r="CO601" s="1" t="s">
        <v>2996</v>
      </c>
      <c r="CP601" s="1" t="s">
        <v>3505</v>
      </c>
      <c r="CX601" s="1" t="s">
        <v>3504</v>
      </c>
      <c r="CY601" s="1" t="s">
        <v>3374</v>
      </c>
      <c r="CZ601" s="1" t="s">
        <v>1998</v>
      </c>
    </row>
    <row r="602" spans="1:104" x14ac:dyDescent="0.2">
      <c r="A602" s="1">
        <f t="shared" si="42"/>
        <v>1069684.72</v>
      </c>
      <c r="C602" s="1" t="str">
        <f t="shared" si="43"/>
        <v>OE</v>
      </c>
      <c r="D602" s="2" t="str">
        <f t="shared" si="44"/>
        <v>OE</v>
      </c>
      <c r="F602" s="1" t="str">
        <f>IF(_xlfn.SINGLE('~10 Other Crossings'!TypeCL)="WC","",_xlfn.CONCAT(UPPER(_xlfn.SINGLE(Description)),IF(ISBLANK(_xlfn.SINGLE(CrossingIdentifierDescription)),""," ["&amp;_xlfn.SINGLE(CrossingIdentifierDescription)&amp;"]")," (",_xlfn.SINGLE(PXID),")"))</f>
        <v>BC HYDRO O/H TRANSMISSION (360KV) 3L003 [TRANSMISSION] (U4248.1)</v>
      </c>
      <c r="G60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02" s="1" t="s">
        <v>3503</v>
      </c>
      <c r="N602" s="1">
        <v>1069684.72</v>
      </c>
      <c r="O602" s="1" t="s">
        <v>3028</v>
      </c>
      <c r="P602" s="1" t="s">
        <v>3502</v>
      </c>
      <c r="Q602" s="1" t="s">
        <v>3501</v>
      </c>
      <c r="R602" s="1" t="s">
        <v>3025</v>
      </c>
      <c r="S602" s="1" t="s">
        <v>3024</v>
      </c>
      <c r="T602" s="1" t="s">
        <v>3098</v>
      </c>
      <c r="U602" s="1" t="s">
        <v>3097</v>
      </c>
      <c r="V602" s="1" t="s">
        <v>3305</v>
      </c>
      <c r="W602" s="1" t="s">
        <v>3095</v>
      </c>
      <c r="Y602" s="1">
        <v>42165.883981481478</v>
      </c>
      <c r="Z602" s="1">
        <v>44645</v>
      </c>
      <c r="AA602" s="1">
        <v>401768</v>
      </c>
      <c r="AB602" s="1">
        <v>44648.866018518522</v>
      </c>
      <c r="AC602" s="1" t="s">
        <v>3500</v>
      </c>
      <c r="AD602" s="1" t="s">
        <v>3061</v>
      </c>
      <c r="AE602" s="1">
        <v>4248</v>
      </c>
      <c r="AF602" s="1">
        <v>1</v>
      </c>
      <c r="AG602" s="1" t="s">
        <v>3282</v>
      </c>
      <c r="AH602" s="1" t="s">
        <v>3091</v>
      </c>
      <c r="AI602" s="1" t="s">
        <v>3439</v>
      </c>
      <c r="AJ602" s="1" t="s">
        <v>3091</v>
      </c>
      <c r="AK602" s="1" t="s">
        <v>3015</v>
      </c>
      <c r="AL602" s="1" t="s">
        <v>3014</v>
      </c>
      <c r="AM602" s="1" t="s">
        <v>3090</v>
      </c>
      <c r="AS602" s="1" t="s">
        <v>3011</v>
      </c>
      <c r="AT602" s="1" t="s">
        <v>1022</v>
      </c>
      <c r="AX602" s="1" t="s">
        <v>3499</v>
      </c>
      <c r="AY602" s="1" t="s">
        <v>3088</v>
      </c>
      <c r="AZ602" s="1" t="s">
        <v>3010</v>
      </c>
      <c r="BA602" s="1">
        <v>596242.32003430999</v>
      </c>
      <c r="BB602" s="1">
        <v>5454555.7599506201</v>
      </c>
      <c r="BC602" s="1">
        <v>10</v>
      </c>
      <c r="BD602" s="1" t="s">
        <v>3087</v>
      </c>
      <c r="BE602" s="1">
        <v>1071.8599999999999</v>
      </c>
      <c r="BG602" s="1">
        <v>42313</v>
      </c>
      <c r="BN602" s="1" t="s">
        <v>3009</v>
      </c>
      <c r="BO602" s="1" t="s">
        <v>3008</v>
      </c>
      <c r="BP602" s="1" t="s">
        <v>3007</v>
      </c>
      <c r="BQ602" s="1" t="s">
        <v>3412</v>
      </c>
      <c r="BR602" s="1" t="s">
        <v>3005</v>
      </c>
      <c r="BS602" s="1" t="s">
        <v>3414</v>
      </c>
      <c r="BT602" s="1" t="s">
        <v>3413</v>
      </c>
      <c r="BV602" s="1" t="s">
        <v>3002</v>
      </c>
      <c r="BX602" s="1" t="s">
        <v>3431</v>
      </c>
      <c r="BY602" s="1" t="s">
        <v>3000</v>
      </c>
      <c r="CB602" s="1" t="s">
        <v>3430</v>
      </c>
      <c r="CC602" s="1" t="s">
        <v>3429</v>
      </c>
      <c r="CD602" s="1" t="s">
        <v>3040</v>
      </c>
      <c r="CO602" s="1" t="s">
        <v>2996</v>
      </c>
      <c r="CP602" s="1" t="s">
        <v>3498</v>
      </c>
      <c r="CW602" s="1" t="s">
        <v>3497</v>
      </c>
      <c r="CX602" s="1" t="s">
        <v>3496</v>
      </c>
      <c r="CY602" s="1" t="s">
        <v>3374</v>
      </c>
      <c r="CZ602" s="1" t="s">
        <v>1992</v>
      </c>
    </row>
    <row r="603" spans="1:104" x14ac:dyDescent="0.2">
      <c r="A603" s="1">
        <f t="shared" si="42"/>
        <v>1069685.1499999999</v>
      </c>
      <c r="C603" s="1" t="str">
        <f t="shared" si="43"/>
        <v>UN</v>
      </c>
      <c r="D603" s="2" t="str">
        <f t="shared" si="44"/>
        <v>UN</v>
      </c>
      <c r="F603" s="1" t="str">
        <f>IF(_xlfn.SINGLE('~10 Other Crossings'!TypeCL)="WC","",_xlfn.CONCAT(UPPER(_xlfn.SINGLE(Description)),IF(ISBLANK(_xlfn.SINGLE(CrossingIdentifierDescription)),""," ["&amp;_xlfn.SINGLE(CrossingIdentifierDescription)&amp;"]")," (",_xlfn.SINGLE(PXID),")"))</f>
        <v>BC HYDRO 75MM RPVC CONDUIT ENCASED IN CONCRETE (P5795.0)</v>
      </c>
      <c r="G60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3" s="1" t="s">
        <v>3495</v>
      </c>
      <c r="N603" s="1">
        <v>1069685.1499999999</v>
      </c>
      <c r="O603" s="1" t="s">
        <v>3028</v>
      </c>
      <c r="P603" s="1" t="s">
        <v>3473</v>
      </c>
      <c r="Q603" s="1" t="s">
        <v>3472</v>
      </c>
      <c r="R603" s="1" t="s">
        <v>3024</v>
      </c>
      <c r="S603" s="1" t="s">
        <v>3024</v>
      </c>
      <c r="T603" s="1" t="s">
        <v>3098</v>
      </c>
      <c r="U603" s="1" t="s">
        <v>3487</v>
      </c>
      <c r="V603" s="1" t="s">
        <v>3486</v>
      </c>
      <c r="W603" s="1" t="s">
        <v>3095</v>
      </c>
      <c r="Y603" s="1">
        <v>44018.719953703701</v>
      </c>
      <c r="Z603" s="1">
        <v>44645</v>
      </c>
      <c r="AA603" s="1">
        <v>401768</v>
      </c>
      <c r="AB603" s="1">
        <v>44648.866064814814</v>
      </c>
      <c r="AC603" s="1" t="s">
        <v>3494</v>
      </c>
      <c r="AD603" s="1" t="s">
        <v>3018</v>
      </c>
      <c r="AE603" s="1">
        <v>5795</v>
      </c>
      <c r="AF603" s="1">
        <v>0</v>
      </c>
      <c r="AI603" s="1" t="s">
        <v>3439</v>
      </c>
      <c r="AK603" s="1" t="s">
        <v>3015</v>
      </c>
      <c r="AL603" s="1" t="s">
        <v>3014</v>
      </c>
      <c r="AM603" s="1" t="s">
        <v>3071</v>
      </c>
      <c r="AQ603" s="1" t="s">
        <v>3484</v>
      </c>
      <c r="AS603" s="1" t="s">
        <v>3011</v>
      </c>
      <c r="AT603" s="1" t="s">
        <v>3011</v>
      </c>
      <c r="AU603" s="1" t="s">
        <v>1022</v>
      </c>
      <c r="AY603" s="1" t="s">
        <v>3088</v>
      </c>
      <c r="AZ603" s="1" t="s">
        <v>3010</v>
      </c>
      <c r="BA603" s="1">
        <v>596242.14984017005</v>
      </c>
      <c r="BB603" s="1">
        <v>5454555.3683754597</v>
      </c>
      <c r="BC603" s="1">
        <v>10</v>
      </c>
      <c r="BN603" s="1" t="s">
        <v>3009</v>
      </c>
      <c r="BO603" s="1" t="s">
        <v>3008</v>
      </c>
      <c r="BP603" s="1" t="s">
        <v>3007</v>
      </c>
      <c r="BQ603" s="1" t="s">
        <v>3412</v>
      </c>
      <c r="BR603" s="1" t="s">
        <v>3005</v>
      </c>
      <c r="BS603" s="1" t="s">
        <v>3414</v>
      </c>
      <c r="BT603" s="1" t="s">
        <v>3413</v>
      </c>
      <c r="BV603" s="1" t="s">
        <v>3002</v>
      </c>
      <c r="BX603" s="1" t="s">
        <v>3431</v>
      </c>
      <c r="BY603" s="1" t="s">
        <v>3088</v>
      </c>
      <c r="CB603" s="1" t="s">
        <v>3430</v>
      </c>
      <c r="CC603" s="1" t="s">
        <v>3429</v>
      </c>
      <c r="CD603" s="1" t="s">
        <v>3040</v>
      </c>
      <c r="CO603" s="1" t="s">
        <v>2996</v>
      </c>
      <c r="CP603" s="1" t="s">
        <v>3493</v>
      </c>
      <c r="CX603" s="1" t="s">
        <v>3482</v>
      </c>
      <c r="CZ603" s="1" t="s">
        <v>3306</v>
      </c>
    </row>
    <row r="604" spans="1:104" x14ac:dyDescent="0.2">
      <c r="A604" s="1">
        <f t="shared" si="42"/>
        <v>1069685.1499999999</v>
      </c>
      <c r="C604" s="1" t="str">
        <f t="shared" si="43"/>
        <v>UN</v>
      </c>
      <c r="D604" s="2" t="str">
        <f t="shared" si="44"/>
        <v>UN</v>
      </c>
      <c r="F604" s="1" t="str">
        <f>IF(_xlfn.SINGLE('~10 Other Crossings'!TypeCL)="WC","",_xlfn.CONCAT(UPPER(_xlfn.SINGLE(Description)),IF(ISBLANK(_xlfn.SINGLE(CrossingIdentifierDescription)),""," ["&amp;_xlfn.SINGLE(CrossingIdentifierDescription)&amp;"]")," (",_xlfn.SINGLE(PXID),")"))</f>
        <v>BC HYDRO 75MM RPVC CONDUIT ENCASED IN CONCRETE (P5794.0)</v>
      </c>
      <c r="G60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4" s="1" t="s">
        <v>3492</v>
      </c>
      <c r="N604" s="1">
        <v>1069685.1499999999</v>
      </c>
      <c r="O604" s="1" t="s">
        <v>3028</v>
      </c>
      <c r="P604" s="1" t="s">
        <v>3473</v>
      </c>
      <c r="Q604" s="1" t="s">
        <v>3472</v>
      </c>
      <c r="R604" s="1" t="s">
        <v>3024</v>
      </c>
      <c r="S604" s="1" t="s">
        <v>3024</v>
      </c>
      <c r="T604" s="1" t="s">
        <v>3098</v>
      </c>
      <c r="U604" s="1" t="s">
        <v>3487</v>
      </c>
      <c r="V604" s="1" t="s">
        <v>3486</v>
      </c>
      <c r="W604" s="1" t="s">
        <v>3095</v>
      </c>
      <c r="Y604" s="1">
        <v>44018.719953703701</v>
      </c>
      <c r="Z604" s="1">
        <v>44645</v>
      </c>
      <c r="AA604" s="1">
        <v>401768</v>
      </c>
      <c r="AB604" s="1">
        <v>44648.866064814814</v>
      </c>
      <c r="AC604" s="1" t="s">
        <v>3491</v>
      </c>
      <c r="AD604" s="1" t="s">
        <v>3018</v>
      </c>
      <c r="AE604" s="1">
        <v>5794</v>
      </c>
      <c r="AF604" s="1">
        <v>0</v>
      </c>
      <c r="AI604" s="1" t="s">
        <v>3439</v>
      </c>
      <c r="AK604" s="1" t="s">
        <v>3015</v>
      </c>
      <c r="AL604" s="1" t="s">
        <v>3014</v>
      </c>
      <c r="AM604" s="1" t="s">
        <v>3071</v>
      </c>
      <c r="AQ604" s="1" t="s">
        <v>3484</v>
      </c>
      <c r="AS604" s="1" t="s">
        <v>3011</v>
      </c>
      <c r="AT604" s="1" t="s">
        <v>3011</v>
      </c>
      <c r="AU604" s="1" t="s">
        <v>1022</v>
      </c>
      <c r="AY604" s="1" t="s">
        <v>3088</v>
      </c>
      <c r="AZ604" s="1" t="s">
        <v>3010</v>
      </c>
      <c r="BA604" s="1">
        <v>596242.14984017005</v>
      </c>
      <c r="BB604" s="1">
        <v>5454555.3683754597</v>
      </c>
      <c r="BC604" s="1">
        <v>10</v>
      </c>
      <c r="BN604" s="1" t="s">
        <v>3009</v>
      </c>
      <c r="BO604" s="1" t="s">
        <v>3008</v>
      </c>
      <c r="BP604" s="1" t="s">
        <v>3007</v>
      </c>
      <c r="BQ604" s="1" t="s">
        <v>3412</v>
      </c>
      <c r="BR604" s="1" t="s">
        <v>3005</v>
      </c>
      <c r="BS604" s="1" t="s">
        <v>3414</v>
      </c>
      <c r="BT604" s="1" t="s">
        <v>3413</v>
      </c>
      <c r="BV604" s="1" t="s">
        <v>3002</v>
      </c>
      <c r="BX604" s="1" t="s">
        <v>3431</v>
      </c>
      <c r="BY604" s="1" t="s">
        <v>3088</v>
      </c>
      <c r="CB604" s="1" t="s">
        <v>3430</v>
      </c>
      <c r="CC604" s="1" t="s">
        <v>3429</v>
      </c>
      <c r="CD604" s="1" t="s">
        <v>3040</v>
      </c>
      <c r="CO604" s="1" t="s">
        <v>2996</v>
      </c>
      <c r="CP604" s="1" t="s">
        <v>3490</v>
      </c>
      <c r="CX604" s="1" t="s">
        <v>3482</v>
      </c>
      <c r="CZ604" s="1" t="s">
        <v>3297</v>
      </c>
    </row>
    <row r="605" spans="1:104" x14ac:dyDescent="0.2">
      <c r="A605" s="1">
        <f t="shared" si="42"/>
        <v>1069685.1499999999</v>
      </c>
      <c r="C605" s="1" t="str">
        <f t="shared" si="43"/>
        <v>UN</v>
      </c>
      <c r="D605" s="2" t="str">
        <f t="shared" si="44"/>
        <v>UN</v>
      </c>
      <c r="F605" s="1" t="str">
        <f>IF(_xlfn.SINGLE('~10 Other Crossings'!TypeCL)="WC","",_xlfn.CONCAT(UPPER(_xlfn.SINGLE(Description)),IF(ISBLANK(_xlfn.SINGLE(CrossingIdentifierDescription)),""," ["&amp;_xlfn.SINGLE(CrossingIdentifierDescription)&amp;"]")," (",_xlfn.SINGLE(PXID),")"))</f>
        <v>BC HYDRO 75MM RPVC CONDUIT ENCASED IN CONCRETE (P5796.0)</v>
      </c>
      <c r="G60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5" s="1" t="s">
        <v>3489</v>
      </c>
      <c r="N605" s="1">
        <v>1069685.1499999999</v>
      </c>
      <c r="O605" s="1" t="s">
        <v>3028</v>
      </c>
      <c r="P605" s="1" t="s">
        <v>3488</v>
      </c>
      <c r="Q605" s="1" t="s">
        <v>3472</v>
      </c>
      <c r="R605" s="1" t="s">
        <v>3024</v>
      </c>
      <c r="S605" s="1" t="s">
        <v>3024</v>
      </c>
      <c r="T605" s="1" t="s">
        <v>3098</v>
      </c>
      <c r="U605" s="1" t="s">
        <v>3487</v>
      </c>
      <c r="V605" s="1" t="s">
        <v>3486</v>
      </c>
      <c r="W605" s="1" t="s">
        <v>3095</v>
      </c>
      <c r="Y605" s="1">
        <v>44018.719953703701</v>
      </c>
      <c r="Z605" s="1">
        <v>44645</v>
      </c>
      <c r="AA605" s="1">
        <v>401768</v>
      </c>
      <c r="AB605" s="1">
        <v>44648.866064814814</v>
      </c>
      <c r="AC605" s="1" t="s">
        <v>3485</v>
      </c>
      <c r="AD605" s="1" t="s">
        <v>3018</v>
      </c>
      <c r="AE605" s="1">
        <v>5796</v>
      </c>
      <c r="AF605" s="1">
        <v>0</v>
      </c>
      <c r="AI605" s="1" t="s">
        <v>3439</v>
      </c>
      <c r="AK605" s="1" t="s">
        <v>3015</v>
      </c>
      <c r="AL605" s="1" t="s">
        <v>3014</v>
      </c>
      <c r="AM605" s="1" t="s">
        <v>3071</v>
      </c>
      <c r="AQ605" s="1" t="s">
        <v>3484</v>
      </c>
      <c r="AS605" s="1" t="s">
        <v>3011</v>
      </c>
      <c r="AT605" s="1" t="s">
        <v>3011</v>
      </c>
      <c r="AU605" s="1" t="s">
        <v>1022</v>
      </c>
      <c r="AY605" s="1" t="s">
        <v>3088</v>
      </c>
      <c r="AZ605" s="1" t="s">
        <v>3010</v>
      </c>
      <c r="BA605" s="1">
        <v>596242.14984017005</v>
      </c>
      <c r="BB605" s="1">
        <v>5454555.3683754597</v>
      </c>
      <c r="BC605" s="1">
        <v>10</v>
      </c>
      <c r="BN605" s="1" t="s">
        <v>3009</v>
      </c>
      <c r="BO605" s="1" t="s">
        <v>3008</v>
      </c>
      <c r="BP605" s="1" t="s">
        <v>3007</v>
      </c>
      <c r="BQ605" s="1" t="s">
        <v>3412</v>
      </c>
      <c r="BR605" s="1" t="s">
        <v>3005</v>
      </c>
      <c r="BS605" s="1" t="s">
        <v>3414</v>
      </c>
      <c r="BT605" s="1" t="s">
        <v>3413</v>
      </c>
      <c r="BV605" s="1" t="s">
        <v>3002</v>
      </c>
      <c r="BX605" s="1" t="s">
        <v>3431</v>
      </c>
      <c r="BY605" s="1" t="s">
        <v>3088</v>
      </c>
      <c r="CB605" s="1" t="s">
        <v>3430</v>
      </c>
      <c r="CC605" s="1" t="s">
        <v>3429</v>
      </c>
      <c r="CD605" s="1" t="s">
        <v>3040</v>
      </c>
      <c r="CO605" s="1" t="s">
        <v>2996</v>
      </c>
      <c r="CP605" s="1" t="s">
        <v>3483</v>
      </c>
      <c r="CX605" s="1" t="s">
        <v>3482</v>
      </c>
      <c r="CZ605" s="1" t="s">
        <v>3287</v>
      </c>
    </row>
    <row r="606" spans="1:104" x14ac:dyDescent="0.2">
      <c r="A606" s="1">
        <f t="shared" si="42"/>
        <v>1069685.6499999999</v>
      </c>
      <c r="C606" s="1" t="str">
        <f t="shared" si="43"/>
        <v>WD</v>
      </c>
      <c r="D606" s="2" t="str">
        <f t="shared" si="44"/>
        <v>WD</v>
      </c>
      <c r="F606" s="1" t="str">
        <f>IF(_xlfn.SINGLE('~10 Other Crossings'!TypeCL)="WC","",_xlfn.CONCAT(UPPER(_xlfn.SINGLE(Description)),IF(ISBLANK(_xlfn.SINGLE(CrossingIdentifierDescription)),""," ["&amp;_xlfn.SINGLE(CrossingIdentifierDescription)&amp;"]")," (",_xlfn.SINGLE(PXID),")"))</f>
        <v>BC HYDRO 75MM HDPE DOMESTIC WATER SUPPLY MAIN (P5793.0)</v>
      </c>
      <c r="G60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6" s="1" t="s">
        <v>3481</v>
      </c>
      <c r="N606" s="1">
        <v>1069685.6499999999</v>
      </c>
      <c r="O606" s="1" t="s">
        <v>3028</v>
      </c>
      <c r="P606" s="1" t="s">
        <v>3473</v>
      </c>
      <c r="Q606" s="1" t="s">
        <v>3472</v>
      </c>
      <c r="R606" s="1" t="s">
        <v>3024</v>
      </c>
      <c r="S606" s="1" t="s">
        <v>3024</v>
      </c>
      <c r="T606" s="1" t="s">
        <v>3098</v>
      </c>
      <c r="U606" s="1" t="s">
        <v>3480</v>
      </c>
      <c r="V606" s="1" t="s">
        <v>3479</v>
      </c>
      <c r="W606" s="1" t="s">
        <v>3095</v>
      </c>
      <c r="Y606" s="1">
        <v>44018.719953703701</v>
      </c>
      <c r="Z606" s="1">
        <v>44645</v>
      </c>
      <c r="AA606" s="1">
        <v>401768</v>
      </c>
      <c r="AB606" s="1">
        <v>44648.866064814814</v>
      </c>
      <c r="AC606" s="1" t="s">
        <v>3478</v>
      </c>
      <c r="AD606" s="1" t="s">
        <v>3018</v>
      </c>
      <c r="AE606" s="1">
        <v>5793</v>
      </c>
      <c r="AF606" s="1">
        <v>0</v>
      </c>
      <c r="AI606" s="1" t="s">
        <v>3439</v>
      </c>
      <c r="AK606" s="1" t="s">
        <v>3015</v>
      </c>
      <c r="AL606" s="1" t="s">
        <v>3014</v>
      </c>
      <c r="AM606" s="1" t="s">
        <v>3179</v>
      </c>
      <c r="AQ606" s="1" t="s">
        <v>3477</v>
      </c>
      <c r="AS606" s="1" t="s">
        <v>3011</v>
      </c>
      <c r="AT606" s="1" t="s">
        <v>3011</v>
      </c>
      <c r="AU606" s="1" t="s">
        <v>1022</v>
      </c>
      <c r="AY606" s="1" t="s">
        <v>3088</v>
      </c>
      <c r="AZ606" s="1" t="s">
        <v>3010</v>
      </c>
      <c r="BA606" s="1">
        <v>596241.95556783001</v>
      </c>
      <c r="BB606" s="1">
        <v>5454554.9076603903</v>
      </c>
      <c r="BC606" s="1">
        <v>10</v>
      </c>
      <c r="BN606" s="1" t="s">
        <v>3009</v>
      </c>
      <c r="BO606" s="1" t="s">
        <v>3008</v>
      </c>
      <c r="BP606" s="1" t="s">
        <v>3007</v>
      </c>
      <c r="BQ606" s="1" t="s">
        <v>3412</v>
      </c>
      <c r="BR606" s="1" t="s">
        <v>3005</v>
      </c>
      <c r="BS606" s="1" t="s">
        <v>3414</v>
      </c>
      <c r="BT606" s="1" t="s">
        <v>3413</v>
      </c>
      <c r="BV606" s="1" t="s">
        <v>3002</v>
      </c>
      <c r="BX606" s="1" t="s">
        <v>3431</v>
      </c>
      <c r="BY606" s="1" t="s">
        <v>3088</v>
      </c>
      <c r="CB606" s="1" t="s">
        <v>3430</v>
      </c>
      <c r="CC606" s="1" t="s">
        <v>3429</v>
      </c>
      <c r="CD606" s="1" t="s">
        <v>3040</v>
      </c>
      <c r="CO606" s="1" t="s">
        <v>2996</v>
      </c>
      <c r="CP606" s="1" t="s">
        <v>3476</v>
      </c>
      <c r="CX606" s="1" t="s">
        <v>3475</v>
      </c>
      <c r="CZ606" s="1" t="s">
        <v>1990</v>
      </c>
    </row>
    <row r="607" spans="1:104" x14ac:dyDescent="0.2">
      <c r="A607" s="1">
        <f t="shared" si="42"/>
        <v>1069686.05</v>
      </c>
      <c r="C607" s="1" t="str">
        <f t="shared" si="43"/>
        <v>WD</v>
      </c>
      <c r="D607" s="2" t="str">
        <f t="shared" si="44"/>
        <v>WD</v>
      </c>
      <c r="F607" s="1" t="str">
        <f>IF(_xlfn.SINGLE('~10 Other Crossings'!TypeCL)="WC","",_xlfn.CONCAT(UPPER(_xlfn.SINGLE(Description)),IF(ISBLANK(_xlfn.SINGLE(CrossingIdentifierDescription)),""," ["&amp;_xlfn.SINGLE(CrossingIdentifierDescription)&amp;"]")," (",_xlfn.SINGLE(PXID),")"))</f>
        <v>BC HYDRO 250MM PVC FIRE PROTECTION WATER MAIN (P5792.0)</v>
      </c>
      <c r="G60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7" s="1" t="s">
        <v>3474</v>
      </c>
      <c r="N607" s="1">
        <v>1069686.05</v>
      </c>
      <c r="O607" s="1" t="s">
        <v>3028</v>
      </c>
      <c r="P607" s="1" t="s">
        <v>3473</v>
      </c>
      <c r="Q607" s="1" t="s">
        <v>3472</v>
      </c>
      <c r="R607" s="1" t="s">
        <v>3024</v>
      </c>
      <c r="S607" s="1" t="s">
        <v>3024</v>
      </c>
      <c r="T607" s="1" t="s">
        <v>3098</v>
      </c>
      <c r="U607" s="1" t="s">
        <v>3471</v>
      </c>
      <c r="V607" s="1" t="s">
        <v>3470</v>
      </c>
      <c r="W607" s="1" t="s">
        <v>3095</v>
      </c>
      <c r="Y607" s="1">
        <v>44018.719953703701</v>
      </c>
      <c r="Z607" s="1">
        <v>44645</v>
      </c>
      <c r="AA607" s="1">
        <v>401768</v>
      </c>
      <c r="AB607" s="1">
        <v>44648.866064814814</v>
      </c>
      <c r="AC607" s="1" t="s">
        <v>3469</v>
      </c>
      <c r="AD607" s="1" t="s">
        <v>3018</v>
      </c>
      <c r="AE607" s="1">
        <v>5792</v>
      </c>
      <c r="AF607" s="1">
        <v>0</v>
      </c>
      <c r="AI607" s="1" t="s">
        <v>3439</v>
      </c>
      <c r="AK607" s="1" t="s">
        <v>3015</v>
      </c>
      <c r="AL607" s="1" t="s">
        <v>3014</v>
      </c>
      <c r="AM607" s="1" t="s">
        <v>3179</v>
      </c>
      <c r="AQ607" s="1" t="s">
        <v>3468</v>
      </c>
      <c r="AS607" s="1" t="s">
        <v>3011</v>
      </c>
      <c r="AT607" s="1" t="s">
        <v>3011</v>
      </c>
      <c r="AU607" s="1" t="s">
        <v>1022</v>
      </c>
      <c r="AY607" s="1" t="s">
        <v>3088</v>
      </c>
      <c r="AZ607" s="1" t="s">
        <v>3010</v>
      </c>
      <c r="BA607" s="1">
        <v>596241.80014992994</v>
      </c>
      <c r="BB607" s="1">
        <v>5454554.5390883395</v>
      </c>
      <c r="BC607" s="1">
        <v>10</v>
      </c>
      <c r="BN607" s="1" t="s">
        <v>3009</v>
      </c>
      <c r="BO607" s="1" t="s">
        <v>3008</v>
      </c>
      <c r="BP607" s="1" t="s">
        <v>3007</v>
      </c>
      <c r="BQ607" s="1" t="s">
        <v>3412</v>
      </c>
      <c r="BR607" s="1" t="s">
        <v>3005</v>
      </c>
      <c r="BS607" s="1" t="s">
        <v>3414</v>
      </c>
      <c r="BT607" s="1" t="s">
        <v>3413</v>
      </c>
      <c r="BV607" s="1" t="s">
        <v>3002</v>
      </c>
      <c r="BX607" s="1" t="s">
        <v>3431</v>
      </c>
      <c r="BY607" s="1" t="s">
        <v>3088</v>
      </c>
      <c r="CB607" s="1" t="s">
        <v>3430</v>
      </c>
      <c r="CC607" s="1" t="s">
        <v>3429</v>
      </c>
      <c r="CD607" s="1" t="s">
        <v>3040</v>
      </c>
      <c r="CO607" s="1" t="s">
        <v>2996</v>
      </c>
      <c r="CP607" s="1" t="s">
        <v>3467</v>
      </c>
      <c r="CX607" s="1" t="s">
        <v>3466</v>
      </c>
      <c r="CZ607" s="1" t="s">
        <v>1983</v>
      </c>
    </row>
    <row r="608" spans="1:104" x14ac:dyDescent="0.2">
      <c r="A608" s="1">
        <f t="shared" si="42"/>
        <v>1069686.4099999999</v>
      </c>
      <c r="C608" s="1" t="str">
        <f t="shared" si="43"/>
        <v>RD</v>
      </c>
      <c r="D608" s="2" t="str">
        <f t="shared" si="44"/>
        <v>RD</v>
      </c>
      <c r="F608" s="1" t="str">
        <f>IF(_xlfn.SINGLE('~10 Other Crossings'!TypeCL)="WC","",_xlfn.CONCAT(UPPER(_xlfn.SINGLE(Description)),IF(ISBLANK(_xlfn.SINGLE(CrossingIdentifierDescription)),""," ["&amp;_xlfn.SINGLE(CrossingIdentifierDescription)&amp;"]")," (",_xlfn.SINGLE(PXID),")"))</f>
        <v>ROAD (T4246.0)</v>
      </c>
      <c r="G60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08" s="1" t="s">
        <v>3465</v>
      </c>
      <c r="N608" s="1">
        <v>1069686.4099999999</v>
      </c>
      <c r="O608" s="1" t="s">
        <v>3028</v>
      </c>
      <c r="P608" s="1" t="s">
        <v>3464</v>
      </c>
      <c r="Q608" s="1" t="s">
        <v>3463</v>
      </c>
      <c r="R608" s="1" t="s">
        <v>3025</v>
      </c>
      <c r="S608" s="1" t="s">
        <v>3024</v>
      </c>
      <c r="T608" s="1" t="s">
        <v>3098</v>
      </c>
      <c r="U608" s="1" t="s">
        <v>3045</v>
      </c>
      <c r="V608" s="1" t="s">
        <v>3045</v>
      </c>
      <c r="W608" s="1" t="s">
        <v>3462</v>
      </c>
      <c r="Y608" s="1">
        <v>42165.883981481478</v>
      </c>
      <c r="Z608" s="1">
        <v>44645</v>
      </c>
      <c r="AA608" s="1">
        <v>401768</v>
      </c>
      <c r="AB608" s="1">
        <v>44648.866018518522</v>
      </c>
      <c r="AC608" s="1" t="s">
        <v>3461</v>
      </c>
      <c r="AD608" s="1" t="s">
        <v>3046</v>
      </c>
      <c r="AE608" s="1">
        <v>4246</v>
      </c>
      <c r="AF608" s="1">
        <v>0</v>
      </c>
      <c r="AH608" s="1" t="s">
        <v>3091</v>
      </c>
      <c r="AI608" s="1" t="s">
        <v>3439</v>
      </c>
      <c r="AJ608" s="1" t="s">
        <v>3091</v>
      </c>
      <c r="AK608" s="1" t="s">
        <v>3044</v>
      </c>
      <c r="AL608" s="1" t="s">
        <v>3014</v>
      </c>
      <c r="AM608" s="1" t="s">
        <v>737</v>
      </c>
      <c r="AX608" s="1" t="s">
        <v>3460</v>
      </c>
      <c r="AY608" s="1" t="s">
        <v>3088</v>
      </c>
      <c r="AZ608" s="1" t="s">
        <v>3010</v>
      </c>
      <c r="BA608" s="1">
        <v>596241.66043692001</v>
      </c>
      <c r="BB608" s="1">
        <v>5454554.2081969101</v>
      </c>
      <c r="BC608" s="1">
        <v>10</v>
      </c>
      <c r="BG608" s="1">
        <v>41863</v>
      </c>
      <c r="BN608" s="1" t="s">
        <v>3009</v>
      </c>
      <c r="BO608" s="1" t="s">
        <v>3008</v>
      </c>
      <c r="BP608" s="1" t="s">
        <v>3007</v>
      </c>
      <c r="BQ608" s="1" t="s">
        <v>3412</v>
      </c>
      <c r="BR608" s="1" t="s">
        <v>3005</v>
      </c>
      <c r="BS608" s="1" t="s">
        <v>3414</v>
      </c>
      <c r="BT608" s="1" t="s">
        <v>3413</v>
      </c>
      <c r="BV608" s="1" t="s">
        <v>3002</v>
      </c>
      <c r="BX608" s="1" t="s">
        <v>3431</v>
      </c>
      <c r="BY608" s="1" t="s">
        <v>3000</v>
      </c>
      <c r="CB608" s="1" t="s">
        <v>3430</v>
      </c>
      <c r="CC608" s="1" t="s">
        <v>3429</v>
      </c>
      <c r="CD608" s="1" t="s">
        <v>3040</v>
      </c>
      <c r="CO608" s="1" t="s">
        <v>3070</v>
      </c>
      <c r="CP608" s="1" t="s">
        <v>3459</v>
      </c>
      <c r="CW608" s="1" t="s">
        <v>3416</v>
      </c>
      <c r="CX608" s="1" t="s">
        <v>3415</v>
      </c>
      <c r="CY608" s="1" t="s">
        <v>3374</v>
      </c>
      <c r="CZ608" s="1" t="s">
        <v>3273</v>
      </c>
    </row>
    <row r="609" spans="1:104" x14ac:dyDescent="0.2">
      <c r="A609" s="1">
        <f t="shared" si="42"/>
        <v>1069693.06</v>
      </c>
      <c r="C609" s="1" t="str">
        <f t="shared" si="43"/>
        <v>OC</v>
      </c>
      <c r="D609" s="2" t="str">
        <f t="shared" si="44"/>
        <v>OC</v>
      </c>
      <c r="F609" s="1" t="str">
        <f>IF(_xlfn.SINGLE('~10 Other Crossings'!TypeCL)="WC","",_xlfn.CONCAT(UPPER(_xlfn.SINGLE(Description)),IF(ISBLANK(_xlfn.SINGLE(CrossingIdentifierDescription)),""," ["&amp;_xlfn.SINGLE(CrossingIdentifierDescription)&amp;"]")," (",_xlfn.SINGLE(PXID),")"))</f>
        <v>BC HYDRO BURIED CABLE (EXPOSED) (U7500.0)</v>
      </c>
      <c r="G60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09" s="1" t="s">
        <v>3458</v>
      </c>
      <c r="N609" s="1">
        <v>1069693.06</v>
      </c>
      <c r="O609" s="1" t="s">
        <v>3028</v>
      </c>
      <c r="R609" s="1" t="s">
        <v>3024</v>
      </c>
      <c r="S609" s="1" t="s">
        <v>3024</v>
      </c>
      <c r="T609" s="1" t="s">
        <v>3098</v>
      </c>
      <c r="U609" s="1" t="s">
        <v>3457</v>
      </c>
      <c r="V609" s="1" t="s">
        <v>3456</v>
      </c>
      <c r="W609" s="1" t="s">
        <v>3095</v>
      </c>
      <c r="Y609" s="1">
        <v>44595.724675925929</v>
      </c>
      <c r="Z609" s="1">
        <v>44645</v>
      </c>
      <c r="AA609" s="1">
        <v>401768</v>
      </c>
      <c r="AB609" s="1">
        <v>44648.866111111114</v>
      </c>
      <c r="AC609" s="1" t="s">
        <v>3455</v>
      </c>
      <c r="AD609" s="1" t="s">
        <v>3061</v>
      </c>
      <c r="AE609" s="1">
        <v>7500</v>
      </c>
      <c r="AF609" s="1">
        <v>0</v>
      </c>
      <c r="AH609" s="1" t="s">
        <v>3091</v>
      </c>
      <c r="AI609" s="1" t="s">
        <v>3439</v>
      </c>
      <c r="AK609" s="1" t="s">
        <v>3015</v>
      </c>
      <c r="AL609" s="1" t="s">
        <v>3014</v>
      </c>
      <c r="AM609" s="1" t="s">
        <v>3104</v>
      </c>
      <c r="AN609" s="1" t="s">
        <v>3454</v>
      </c>
      <c r="AS609" s="1" t="s">
        <v>3011</v>
      </c>
      <c r="AT609" s="1" t="s">
        <v>3011</v>
      </c>
      <c r="AY609" s="1" t="s">
        <v>3088</v>
      </c>
      <c r="AZ609" s="1" t="s">
        <v>3010</v>
      </c>
      <c r="BA609" s="1">
        <v>596239.07476583996</v>
      </c>
      <c r="BB609" s="1">
        <v>5454548.0759409899</v>
      </c>
      <c r="BC609" s="1">
        <v>10</v>
      </c>
      <c r="BO609" s="1" t="s">
        <v>3008</v>
      </c>
      <c r="BP609" s="1" t="s">
        <v>3007</v>
      </c>
      <c r="BQ609" s="1" t="s">
        <v>3412</v>
      </c>
      <c r="BR609" s="1" t="s">
        <v>3005</v>
      </c>
      <c r="BS609" s="1" t="s">
        <v>3414</v>
      </c>
      <c r="BT609" s="1" t="s">
        <v>3413</v>
      </c>
      <c r="BU609" s="1">
        <v>0.1</v>
      </c>
      <c r="BV609" s="1" t="s">
        <v>3002</v>
      </c>
      <c r="BX609" s="1" t="s">
        <v>3431</v>
      </c>
      <c r="CB609" s="1" t="s">
        <v>3430</v>
      </c>
      <c r="CC609" s="1" t="s">
        <v>3429</v>
      </c>
      <c r="CD609" s="1" t="s">
        <v>3040</v>
      </c>
      <c r="CO609" s="1" t="s">
        <v>2996</v>
      </c>
      <c r="CP609" s="1" t="s">
        <v>3453</v>
      </c>
      <c r="CX609" s="1" t="s">
        <v>3452</v>
      </c>
      <c r="CZ609" s="1" t="s">
        <v>1979</v>
      </c>
    </row>
    <row r="610" spans="1:104" x14ac:dyDescent="0.2">
      <c r="A610" s="1">
        <f t="shared" si="42"/>
        <v>1069693.95</v>
      </c>
      <c r="C610" s="1" t="str">
        <f t="shared" si="43"/>
        <v>UN</v>
      </c>
      <c r="D610" s="2" t="str">
        <f t="shared" si="44"/>
        <v>UN</v>
      </c>
      <c r="F610" s="1" t="str">
        <f>IF(_xlfn.SINGLE('~10 Other Crossings'!TypeCL)="WC","",_xlfn.CONCAT(UPPER(_xlfn.SINGLE(Description)),IF(ISBLANK(_xlfn.SINGLE(CrossingIdentifierDescription)),""," ["&amp;_xlfn.SINGLE(CrossingIdentifierDescription)&amp;"]")," (",_xlfn.SINGLE(PXID),")"))</f>
        <v>BC HYDRO GENERATION NPS 72 PENSTOCK LINE (AGL) (P3644.0)</v>
      </c>
      <c r="G61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10" s="1" t="s">
        <v>3451</v>
      </c>
      <c r="N610" s="1">
        <v>1069693.95</v>
      </c>
      <c r="O610" s="1" t="s">
        <v>3028</v>
      </c>
      <c r="P610" s="1" t="s">
        <v>3450</v>
      </c>
      <c r="Q610" s="1" t="s">
        <v>3449</v>
      </c>
      <c r="R610" s="1" t="s">
        <v>3025</v>
      </c>
      <c r="S610" s="1" t="s">
        <v>3024</v>
      </c>
      <c r="T610" s="1" t="s">
        <v>3098</v>
      </c>
      <c r="U610" s="1" t="s">
        <v>3448</v>
      </c>
      <c r="V610" s="1" t="s">
        <v>3448</v>
      </c>
      <c r="W610" s="1" t="s">
        <v>3095</v>
      </c>
      <c r="Y610" s="1">
        <v>42165.883981481478</v>
      </c>
      <c r="Z610" s="1">
        <v>44645</v>
      </c>
      <c r="AA610" s="1">
        <v>401768</v>
      </c>
      <c r="AB610" s="1">
        <v>44648.866018518522</v>
      </c>
      <c r="AC610" s="1" t="s">
        <v>3447</v>
      </c>
      <c r="AD610" s="1" t="s">
        <v>3018</v>
      </c>
      <c r="AE610" s="1">
        <v>3644</v>
      </c>
      <c r="AF610" s="1">
        <v>0</v>
      </c>
      <c r="AH610" s="1" t="s">
        <v>3091</v>
      </c>
      <c r="AI610" s="1" t="s">
        <v>3439</v>
      </c>
      <c r="AJ610" s="1" t="s">
        <v>3091</v>
      </c>
      <c r="AK610" s="1" t="s">
        <v>3015</v>
      </c>
      <c r="AL610" s="1" t="s">
        <v>3014</v>
      </c>
      <c r="AM610" s="1" t="s">
        <v>3071</v>
      </c>
      <c r="AQ610" s="1" t="s">
        <v>3091</v>
      </c>
      <c r="AS610" s="1" t="s">
        <v>3011</v>
      </c>
      <c r="AT610" s="1" t="s">
        <v>1022</v>
      </c>
      <c r="AX610" s="1" t="s">
        <v>3446</v>
      </c>
      <c r="AY610" s="1" t="s">
        <v>3088</v>
      </c>
      <c r="AZ610" s="1" t="s">
        <v>3010</v>
      </c>
      <c r="BA610" s="1">
        <v>596238.72997394996</v>
      </c>
      <c r="BB610" s="1">
        <v>5454547.2600484705</v>
      </c>
      <c r="BC610" s="1">
        <v>10</v>
      </c>
      <c r="BD610" s="1" t="s">
        <v>3087</v>
      </c>
      <c r="BE610" s="1">
        <v>1071.883</v>
      </c>
      <c r="BG610" s="1">
        <v>41863</v>
      </c>
      <c r="BN610" s="1" t="s">
        <v>3009</v>
      </c>
      <c r="BO610" s="1" t="s">
        <v>3008</v>
      </c>
      <c r="BP610" s="1" t="s">
        <v>3007</v>
      </c>
      <c r="BQ610" s="1" t="s">
        <v>3412</v>
      </c>
      <c r="BR610" s="1" t="s">
        <v>3005</v>
      </c>
      <c r="BS610" s="1" t="s">
        <v>3414</v>
      </c>
      <c r="BT610" s="1" t="s">
        <v>3413</v>
      </c>
      <c r="BV610" s="1" t="s">
        <v>3002</v>
      </c>
      <c r="BX610" s="1" t="s">
        <v>3431</v>
      </c>
      <c r="BY610" s="1" t="s">
        <v>3088</v>
      </c>
      <c r="CB610" s="1" t="s">
        <v>3430</v>
      </c>
      <c r="CC610" s="1" t="s">
        <v>3429</v>
      </c>
      <c r="CD610" s="1" t="s">
        <v>3040</v>
      </c>
      <c r="CO610" s="1" t="s">
        <v>2996</v>
      </c>
      <c r="CP610" s="1" t="s">
        <v>3445</v>
      </c>
      <c r="CY610" s="1" t="s">
        <v>3374</v>
      </c>
      <c r="CZ610" s="1" t="s">
        <v>3264</v>
      </c>
    </row>
    <row r="611" spans="1:104" x14ac:dyDescent="0.2">
      <c r="A611" s="1">
        <f t="shared" si="42"/>
        <v>1069694.3899999999</v>
      </c>
      <c r="C611" s="1" t="str">
        <f t="shared" si="43"/>
        <v>OC</v>
      </c>
      <c r="D611" s="2" t="str">
        <f t="shared" si="44"/>
        <v>OC</v>
      </c>
      <c r="F611" s="1" t="str">
        <f>IF(_xlfn.SINGLE('~10 Other Crossings'!TypeCL)="WC","",_xlfn.CONCAT(UPPER(_xlfn.SINGLE(Description)),IF(ISBLANK(_xlfn.SINGLE(CrossingIdentifierDescription)),""," ["&amp;_xlfn.SINGLE(CrossingIdentifierDescription)&amp;"]")," (",_xlfn.SINGLE(PXID),")"))</f>
        <v>BC HYDRO TRANSMISSION O/H COMMUNICATIONS CABLE [O/H COMMUNICATIONS CABLE] (U4672.0)</v>
      </c>
      <c r="G61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01-13283-M002-XU0339601 - Goalposts Required</v>
      </c>
      <c r="M611" s="1" t="s">
        <v>3444</v>
      </c>
      <c r="N611" s="1">
        <v>1069694.3899999999</v>
      </c>
      <c r="O611" s="1" t="s">
        <v>3028</v>
      </c>
      <c r="P611" s="1" t="s">
        <v>3443</v>
      </c>
      <c r="Q611" s="1" t="s">
        <v>3442</v>
      </c>
      <c r="R611" s="1" t="s">
        <v>3025</v>
      </c>
      <c r="S611" s="1" t="s">
        <v>3024</v>
      </c>
      <c r="T611" s="1" t="s">
        <v>3098</v>
      </c>
      <c r="U611" s="1" t="s">
        <v>3105</v>
      </c>
      <c r="V611" s="1" t="s">
        <v>3441</v>
      </c>
      <c r="W611" s="1" t="s">
        <v>3095</v>
      </c>
      <c r="Y611" s="1">
        <v>42895.730162037034</v>
      </c>
      <c r="Z611" s="1">
        <v>44645</v>
      </c>
      <c r="AA611" s="1">
        <v>401768</v>
      </c>
      <c r="AB611" s="1">
        <v>44648.866030092591</v>
      </c>
      <c r="AC611" s="1" t="s">
        <v>3440</v>
      </c>
      <c r="AD611" s="1" t="s">
        <v>3061</v>
      </c>
      <c r="AE611" s="1">
        <v>4672</v>
      </c>
      <c r="AF611" s="1">
        <v>0</v>
      </c>
      <c r="AG611" s="1" t="s">
        <v>3105</v>
      </c>
      <c r="AI611" s="1" t="s">
        <v>3439</v>
      </c>
      <c r="AK611" s="1" t="s">
        <v>3015</v>
      </c>
      <c r="AL611" s="1" t="s">
        <v>3014</v>
      </c>
      <c r="AM611" s="1" t="s">
        <v>3104</v>
      </c>
      <c r="AS611" s="1" t="s">
        <v>3011</v>
      </c>
      <c r="AT611" s="1" t="s">
        <v>1022</v>
      </c>
      <c r="AY611" s="1" t="s">
        <v>3088</v>
      </c>
      <c r="AZ611" s="1" t="s">
        <v>3010</v>
      </c>
      <c r="BA611" s="1">
        <v>596238.56016592996</v>
      </c>
      <c r="BB611" s="1">
        <v>5454546.8560950402</v>
      </c>
      <c r="BC611" s="1">
        <v>10</v>
      </c>
      <c r="BN611" s="1" t="s">
        <v>3009</v>
      </c>
      <c r="BO611" s="1" t="s">
        <v>3008</v>
      </c>
      <c r="BP611" s="1" t="s">
        <v>3007</v>
      </c>
      <c r="BQ611" s="1" t="s">
        <v>3412</v>
      </c>
      <c r="BR611" s="1" t="s">
        <v>3005</v>
      </c>
      <c r="BS611" s="1" t="s">
        <v>3414</v>
      </c>
      <c r="BT611" s="1" t="s">
        <v>3413</v>
      </c>
      <c r="BV611" s="1" t="s">
        <v>3002</v>
      </c>
      <c r="BX611" s="1" t="s">
        <v>3431</v>
      </c>
      <c r="BY611" s="1" t="s">
        <v>3000</v>
      </c>
      <c r="CB611" s="1" t="s">
        <v>3430</v>
      </c>
      <c r="CC611" s="1" t="s">
        <v>3429</v>
      </c>
      <c r="CD611" s="1" t="s">
        <v>3040</v>
      </c>
      <c r="CO611" s="1" t="s">
        <v>2996</v>
      </c>
      <c r="CP611" s="1" t="s">
        <v>3438</v>
      </c>
      <c r="CX611" s="1" t="s">
        <v>3437</v>
      </c>
      <c r="CY611" s="1" t="s">
        <v>3374</v>
      </c>
      <c r="CZ611" s="1" t="s">
        <v>1977</v>
      </c>
    </row>
    <row r="612" spans="1:104" x14ac:dyDescent="0.2">
      <c r="A612" s="1">
        <f t="shared" si="42"/>
        <v>1069712</v>
      </c>
      <c r="C612" s="1" t="str">
        <f t="shared" si="43"/>
        <v>RD</v>
      </c>
      <c r="D612" s="2" t="str">
        <f t="shared" si="44"/>
        <v>RD</v>
      </c>
      <c r="F612" s="1" t="str">
        <f>IF(_xlfn.SINGLE('~10 Other Crossings'!TypeCL)="WC","",_xlfn.CONCAT(UPPER(_xlfn.SINGLE(Description)),IF(ISBLANK(_xlfn.SINGLE(CrossingIdentifierDescription)),""," ["&amp;_xlfn.SINGLE(CrossingIdentifierDescription)&amp;"]")," (",_xlfn.SINGLE(PXID),")"))</f>
        <v>ROAD (T4164.1)</v>
      </c>
      <c r="G61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01-13283-M002-XU0339601</v>
      </c>
      <c r="M612" s="1" t="s">
        <v>3436</v>
      </c>
      <c r="N612" s="1">
        <v>1069712</v>
      </c>
      <c r="O612" s="1" t="s">
        <v>3028</v>
      </c>
      <c r="P612" s="1" t="s">
        <v>3435</v>
      </c>
      <c r="Q612" s="1" t="s">
        <v>3434</v>
      </c>
      <c r="R612" s="1" t="s">
        <v>3025</v>
      </c>
      <c r="S612" s="1" t="s">
        <v>3024</v>
      </c>
      <c r="T612" s="1" t="s">
        <v>3098</v>
      </c>
      <c r="U612" s="1" t="s">
        <v>3045</v>
      </c>
      <c r="V612" s="1" t="s">
        <v>3045</v>
      </c>
      <c r="W612" s="1" t="s">
        <v>3424</v>
      </c>
      <c r="Y612" s="1">
        <v>42165.883981481478</v>
      </c>
      <c r="Z612" s="1">
        <v>44645</v>
      </c>
      <c r="AA612" s="1">
        <v>401768</v>
      </c>
      <c r="AB612" s="1">
        <v>44648.866018518522</v>
      </c>
      <c r="AC612" s="1" t="s">
        <v>3433</v>
      </c>
      <c r="AD612" s="1" t="s">
        <v>3046</v>
      </c>
      <c r="AE612" s="1">
        <v>4164</v>
      </c>
      <c r="AF612" s="1">
        <v>1</v>
      </c>
      <c r="AH612" s="1" t="s">
        <v>3091</v>
      </c>
      <c r="AI612" s="1" t="s">
        <v>3016</v>
      </c>
      <c r="AJ612" s="1" t="s">
        <v>3091</v>
      </c>
      <c r="AK612" s="1" t="s">
        <v>3044</v>
      </c>
      <c r="AL612" s="1" t="s">
        <v>3014</v>
      </c>
      <c r="AM612" s="1" t="s">
        <v>737</v>
      </c>
      <c r="AX612" s="1" t="s">
        <v>3432</v>
      </c>
      <c r="AY612" s="1" t="s">
        <v>3088</v>
      </c>
      <c r="AZ612" s="1" t="s">
        <v>3010</v>
      </c>
      <c r="BA612" s="1">
        <v>596231.76891928003</v>
      </c>
      <c r="BB612" s="1">
        <v>5454530.6061309697</v>
      </c>
      <c r="BC612" s="1">
        <v>10</v>
      </c>
      <c r="BD612" s="1" t="s">
        <v>3087</v>
      </c>
      <c r="BE612" s="1">
        <v>1071.81</v>
      </c>
      <c r="BG612" s="1">
        <v>42258</v>
      </c>
      <c r="BN612" s="1" t="s">
        <v>3009</v>
      </c>
      <c r="BO612" s="1" t="s">
        <v>3008</v>
      </c>
      <c r="BP612" s="1" t="s">
        <v>3007</v>
      </c>
      <c r="BQ612" s="1" t="s">
        <v>3412</v>
      </c>
      <c r="BR612" s="1" t="s">
        <v>3005</v>
      </c>
      <c r="BS612" s="1" t="s">
        <v>3414</v>
      </c>
      <c r="BT612" s="1" t="s">
        <v>3413</v>
      </c>
      <c r="BV612" s="1" t="s">
        <v>3002</v>
      </c>
      <c r="BX612" s="1" t="s">
        <v>3431</v>
      </c>
      <c r="BY612" s="1" t="s">
        <v>3000</v>
      </c>
      <c r="CB612" s="1" t="s">
        <v>3430</v>
      </c>
      <c r="CC612" s="1" t="s">
        <v>3429</v>
      </c>
      <c r="CD612" s="1" t="s">
        <v>3040</v>
      </c>
      <c r="CO612" s="1" t="s">
        <v>3070</v>
      </c>
      <c r="CP612" s="1" t="s">
        <v>3428</v>
      </c>
      <c r="CW612" s="1" t="s">
        <v>3416</v>
      </c>
      <c r="CX612" s="1" t="s">
        <v>3415</v>
      </c>
      <c r="CY612" s="1" t="s">
        <v>3374</v>
      </c>
      <c r="CZ612" s="1" t="s">
        <v>3257</v>
      </c>
    </row>
    <row r="613" spans="1:104" x14ac:dyDescent="0.2">
      <c r="A613" s="1">
        <f t="shared" si="42"/>
        <v>1069751.1299999999</v>
      </c>
      <c r="C613" s="1" t="str">
        <f t="shared" si="43"/>
        <v>RD</v>
      </c>
      <c r="D613" s="2" t="str">
        <f t="shared" si="44"/>
        <v>RD</v>
      </c>
      <c r="F613" s="1" t="str">
        <f>IF(_xlfn.SINGLE('~10 Other Crossings'!TypeCL)="WC","",_xlfn.CONCAT(UPPER(_xlfn.SINGLE(Description)),IF(ISBLANK(_xlfn.SINGLE(CrossingIdentifierDescription)),""," ["&amp;_xlfn.SINGLE(CrossingIdentifierDescription)&amp;"]")," (",_xlfn.SINGLE(PXID),")"))</f>
        <v>ROAD (T4165.1)</v>
      </c>
      <c r="G61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01-13283-M002-PT641101</v>
      </c>
      <c r="M613" s="1" t="s">
        <v>3427</v>
      </c>
      <c r="N613" s="1">
        <v>1069751.1299999999</v>
      </c>
      <c r="O613" s="1" t="s">
        <v>3028</v>
      </c>
      <c r="P613" s="1" t="s">
        <v>3426</v>
      </c>
      <c r="Q613" s="1" t="s">
        <v>3425</v>
      </c>
      <c r="R613" s="1" t="s">
        <v>3025</v>
      </c>
      <c r="S613" s="1" t="s">
        <v>3024</v>
      </c>
      <c r="T613" s="1" t="s">
        <v>3098</v>
      </c>
      <c r="U613" s="1" t="s">
        <v>3045</v>
      </c>
      <c r="V613" s="1" t="s">
        <v>3045</v>
      </c>
      <c r="W613" s="1" t="s">
        <v>3424</v>
      </c>
      <c r="Y613" s="1">
        <v>42165.883981481478</v>
      </c>
      <c r="Z613" s="1">
        <v>44645</v>
      </c>
      <c r="AA613" s="1">
        <v>401768</v>
      </c>
      <c r="AB613" s="1">
        <v>44648.866018518522</v>
      </c>
      <c r="AC613" s="1" t="s">
        <v>3423</v>
      </c>
      <c r="AD613" s="1" t="s">
        <v>3046</v>
      </c>
      <c r="AE613" s="1">
        <v>4165</v>
      </c>
      <c r="AF613" s="1">
        <v>1</v>
      </c>
      <c r="AH613" s="1" t="s">
        <v>3091</v>
      </c>
      <c r="AI613" s="1" t="s">
        <v>3016</v>
      </c>
      <c r="AJ613" s="1" t="s">
        <v>3091</v>
      </c>
      <c r="AK613" s="1" t="s">
        <v>3044</v>
      </c>
      <c r="AL613" s="1" t="s">
        <v>3014</v>
      </c>
      <c r="AM613" s="1" t="s">
        <v>737</v>
      </c>
      <c r="AX613" s="1" t="s">
        <v>3422</v>
      </c>
      <c r="AY613" s="1" t="s">
        <v>3000</v>
      </c>
      <c r="AZ613" s="1" t="s">
        <v>3010</v>
      </c>
      <c r="BA613" s="1">
        <v>596219.51449830004</v>
      </c>
      <c r="BB613" s="1">
        <v>5454493.53356905</v>
      </c>
      <c r="BC613" s="1">
        <v>10</v>
      </c>
      <c r="BD613" s="1" t="s">
        <v>3087</v>
      </c>
      <c r="BE613" s="1">
        <v>1072.01</v>
      </c>
      <c r="BG613" s="1">
        <v>42258</v>
      </c>
      <c r="BN613" s="1" t="s">
        <v>3009</v>
      </c>
      <c r="BO613" s="1" t="s">
        <v>3008</v>
      </c>
      <c r="BP613" s="1" t="s">
        <v>3007</v>
      </c>
      <c r="BQ613" s="1" t="s">
        <v>3412</v>
      </c>
      <c r="BR613" s="1" t="s">
        <v>3005</v>
      </c>
      <c r="BS613" s="1" t="s">
        <v>3414</v>
      </c>
      <c r="BT613" s="1" t="s">
        <v>3413</v>
      </c>
      <c r="BV613" s="1" t="s">
        <v>3002</v>
      </c>
      <c r="BW613" s="1" t="s">
        <v>3421</v>
      </c>
      <c r="BX613" s="1" t="s">
        <v>3420</v>
      </c>
      <c r="BY613" s="1" t="s">
        <v>3000</v>
      </c>
      <c r="CB613" s="1" t="s">
        <v>3419</v>
      </c>
      <c r="CC613" s="1" t="s">
        <v>3418</v>
      </c>
      <c r="CD613" s="1" t="s">
        <v>3082</v>
      </c>
      <c r="CO613" s="1" t="s">
        <v>3070</v>
      </c>
      <c r="CP613" s="1" t="s">
        <v>3417</v>
      </c>
      <c r="CW613" s="1" t="s">
        <v>3416</v>
      </c>
      <c r="CX613" s="1" t="s">
        <v>3415</v>
      </c>
      <c r="CY613" s="1" t="s">
        <v>3374</v>
      </c>
      <c r="CZ613" s="1" t="s">
        <v>3248</v>
      </c>
    </row>
    <row r="614" spans="1:104" x14ac:dyDescent="0.2">
      <c r="A614" s="1">
        <f t="shared" si="42"/>
        <v>1070113.06</v>
      </c>
      <c r="C614" s="1" t="str">
        <f t="shared" si="43"/>
        <v>ST</v>
      </c>
      <c r="D614" s="2" t="str">
        <f t="shared" si="44"/>
        <v>ST</v>
      </c>
      <c r="F614" s="1" t="str">
        <f>IF(_xlfn.SINGLE('~10 Other Crossings'!TypeCL)="WC","",_xlfn.CONCAT(UPPER(_xlfn.SINGLE(Description)),IF(ISBLANK(_xlfn.SINGLE(CrossingIdentifierDescription)),""," ["&amp;_xlfn.SINGLE(CrossingIdentifierDescription)&amp;"]")," (",_xlfn.SINGLE(PXID),")"))</f>
        <v>BURIED MOTI CULVERT (P5602.0)</v>
      </c>
      <c r="G61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01-13283-M002-XW0340001</v>
      </c>
      <c r="M614" s="1" t="s">
        <v>3411</v>
      </c>
      <c r="N614" s="1">
        <v>1070113.06</v>
      </c>
      <c r="O614" s="1" t="s">
        <v>3028</v>
      </c>
      <c r="P614" s="1" t="s">
        <v>3410</v>
      </c>
      <c r="Q614" s="1" t="s">
        <v>3409</v>
      </c>
      <c r="R614" s="1" t="s">
        <v>3024</v>
      </c>
      <c r="S614" s="1" t="s">
        <v>3024</v>
      </c>
      <c r="T614" s="1" t="s">
        <v>3098</v>
      </c>
      <c r="U614" s="1" t="s">
        <v>3022</v>
      </c>
      <c r="V614" s="1" t="s">
        <v>3408</v>
      </c>
      <c r="W614" s="1" t="s">
        <v>3127</v>
      </c>
      <c r="Y614" s="1">
        <v>43959.6091087963</v>
      </c>
      <c r="Z614" s="1">
        <v>44645</v>
      </c>
      <c r="AA614" s="1">
        <v>401768</v>
      </c>
      <c r="AB614" s="1">
        <v>44648.866053240738</v>
      </c>
      <c r="AC614" s="1" t="s">
        <v>3407</v>
      </c>
      <c r="AD614" s="1" t="s">
        <v>3018</v>
      </c>
      <c r="AE614" s="1">
        <v>5602</v>
      </c>
      <c r="AF614" s="1">
        <v>0</v>
      </c>
      <c r="AI614" s="1" t="s">
        <v>3016</v>
      </c>
      <c r="AK614" s="1" t="s">
        <v>3015</v>
      </c>
      <c r="AL614" s="1" t="s">
        <v>3014</v>
      </c>
      <c r="AM614" s="1" t="s">
        <v>3406</v>
      </c>
      <c r="AT614" s="1" t="s">
        <v>3011</v>
      </c>
      <c r="AX614" s="1" t="s">
        <v>3405</v>
      </c>
      <c r="AY614" s="1" t="s">
        <v>3088</v>
      </c>
      <c r="AZ614" s="1" t="s">
        <v>3010</v>
      </c>
      <c r="BA614" s="1">
        <v>596019.473</v>
      </c>
      <c r="BB614" s="1">
        <v>5454199.3300000001</v>
      </c>
      <c r="BC614" s="1">
        <v>10</v>
      </c>
      <c r="BN614" s="1" t="s">
        <v>3009</v>
      </c>
      <c r="BO614" s="1" t="s">
        <v>3008</v>
      </c>
      <c r="BP614" s="1" t="s">
        <v>3007</v>
      </c>
      <c r="BQ614" s="1" t="s">
        <v>3373</v>
      </c>
      <c r="BR614" s="1" t="s">
        <v>3086</v>
      </c>
      <c r="BS614" s="1" t="s">
        <v>3387</v>
      </c>
      <c r="BT614" s="1" t="s">
        <v>3386</v>
      </c>
      <c r="BV614" s="1" t="s">
        <v>3002</v>
      </c>
      <c r="BX614" s="1" t="s">
        <v>3001</v>
      </c>
      <c r="BY614" s="1" t="s">
        <v>3000</v>
      </c>
      <c r="CB614" s="1" t="s">
        <v>3396</v>
      </c>
      <c r="CC614" s="1" t="s">
        <v>2998</v>
      </c>
      <c r="CD614" s="1" t="s">
        <v>3082</v>
      </c>
      <c r="CO614" s="1" t="s">
        <v>2996</v>
      </c>
      <c r="CP614" s="1" t="s">
        <v>3404</v>
      </c>
      <c r="CX614" s="1" t="s">
        <v>3403</v>
      </c>
    </row>
    <row r="615" spans="1:104" x14ac:dyDescent="0.2">
      <c r="A615" s="1">
        <f t="shared" si="42"/>
        <v>1070134.08</v>
      </c>
      <c r="C615" s="1" t="str">
        <f t="shared" si="43"/>
        <v>UN</v>
      </c>
      <c r="D615" s="2" t="str">
        <f t="shared" si="44"/>
        <v>UN</v>
      </c>
      <c r="F615" s="1" t="str">
        <f>IF(_xlfn.SINGLE('~10 Other Crossings'!TypeCL)="WC","",_xlfn.CONCAT(UPPER(_xlfn.SINGLE(Description)),IF(ISBLANK(_xlfn.SINGLE(CrossingIdentifierDescription)),""," ["&amp;_xlfn.SINGLE(CrossingIdentifierDescription)&amp;"]")," (",_xlfn.SINGLE(PXID),")"))</f>
        <v>TRAIL (T4166.2)</v>
      </c>
      <c r="G61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01-13283-M002-XW0340001</v>
      </c>
      <c r="M615" s="1" t="s">
        <v>3402</v>
      </c>
      <c r="N615" s="1">
        <v>1070134.08</v>
      </c>
      <c r="O615" s="1" t="s">
        <v>3028</v>
      </c>
      <c r="P615" s="1" t="s">
        <v>3401</v>
      </c>
      <c r="Q615" s="1" t="s">
        <v>3400</v>
      </c>
      <c r="R615" s="1" t="s">
        <v>3025</v>
      </c>
      <c r="S615" s="1" t="s">
        <v>3024</v>
      </c>
      <c r="T615" s="1" t="s">
        <v>3098</v>
      </c>
      <c r="U615" s="1" t="s">
        <v>3045</v>
      </c>
      <c r="V615" s="1" t="s">
        <v>3316</v>
      </c>
      <c r="W615" s="1" t="s">
        <v>3315</v>
      </c>
      <c r="Y615" s="1">
        <v>43539.892696759256</v>
      </c>
      <c r="Z615" s="1">
        <v>44645</v>
      </c>
      <c r="AA615" s="1">
        <v>401768</v>
      </c>
      <c r="AB615" s="1">
        <v>44648.866041666668</v>
      </c>
      <c r="AC615" s="1" t="s">
        <v>3399</v>
      </c>
      <c r="AD615" s="1" t="s">
        <v>3046</v>
      </c>
      <c r="AE615" s="1">
        <v>4166</v>
      </c>
      <c r="AF615" s="1">
        <v>2</v>
      </c>
      <c r="AH615" s="1" t="s">
        <v>3091</v>
      </c>
      <c r="AI615" s="1" t="s">
        <v>3016</v>
      </c>
      <c r="AJ615" s="1" t="s">
        <v>3091</v>
      </c>
      <c r="AK615" s="1" t="s">
        <v>3044</v>
      </c>
      <c r="AL615" s="1" t="s">
        <v>3014</v>
      </c>
      <c r="AM615" s="1" t="s">
        <v>3071</v>
      </c>
      <c r="AX615" s="1" t="s">
        <v>3398</v>
      </c>
      <c r="AY615" s="1" t="s">
        <v>3088</v>
      </c>
      <c r="AZ615" s="1" t="s">
        <v>3010</v>
      </c>
      <c r="BA615" s="1">
        <v>596015.12999456003</v>
      </c>
      <c r="BB615" s="1">
        <v>5454178.7600351796</v>
      </c>
      <c r="BC615" s="1">
        <v>10</v>
      </c>
      <c r="BD615" s="1" t="s">
        <v>3087</v>
      </c>
      <c r="BE615" s="1">
        <v>1072.31</v>
      </c>
      <c r="BG615" s="1">
        <v>42257</v>
      </c>
      <c r="BN615" s="1" t="s">
        <v>3009</v>
      </c>
      <c r="BO615" s="1" t="s">
        <v>3008</v>
      </c>
      <c r="BP615" s="1" t="s">
        <v>3007</v>
      </c>
      <c r="BQ615" s="1" t="s">
        <v>3373</v>
      </c>
      <c r="BR615" s="1" t="s">
        <v>3086</v>
      </c>
      <c r="BS615" s="1" t="s">
        <v>3387</v>
      </c>
      <c r="BT615" s="1" t="s">
        <v>3386</v>
      </c>
      <c r="BV615" s="1" t="s">
        <v>3002</v>
      </c>
      <c r="BX615" s="1" t="s">
        <v>3397</v>
      </c>
      <c r="BY615" s="1" t="s">
        <v>3000</v>
      </c>
      <c r="CB615" s="1" t="s">
        <v>3396</v>
      </c>
      <c r="CC615" s="1" t="s">
        <v>3395</v>
      </c>
      <c r="CD615" s="1" t="s">
        <v>3082</v>
      </c>
      <c r="CO615" s="1" t="s">
        <v>3122</v>
      </c>
      <c r="CP615" s="1" t="s">
        <v>3394</v>
      </c>
      <c r="CW615" s="1" t="s">
        <v>3379</v>
      </c>
      <c r="CX615" s="1" t="s">
        <v>3378</v>
      </c>
      <c r="CY615" s="1" t="s">
        <v>3374</v>
      </c>
    </row>
    <row r="616" spans="1:104" x14ac:dyDescent="0.2">
      <c r="A616" s="1">
        <f t="shared" si="42"/>
        <v>1070282.82</v>
      </c>
      <c r="C616" s="1" t="str">
        <f t="shared" si="43"/>
        <v>UN</v>
      </c>
      <c r="D616" s="2" t="str">
        <f t="shared" si="44"/>
        <v>UN</v>
      </c>
      <c r="F616" s="1" t="str">
        <f>IF(_xlfn.SINGLE('~10 Other Crossings'!TypeCL)="WC","",_xlfn.CONCAT(UPPER(_xlfn.SINGLE(Description)),IF(ISBLANK(_xlfn.SINGLE(CrossingIdentifierDescription)),""," ["&amp;_xlfn.SINGLE(CrossingIdentifierDescription)&amp;"]")," (",_xlfn.SINGLE(PXID),")"))</f>
        <v>TRAIL (T4167.2)</v>
      </c>
      <c r="G61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6" s="1" t="s">
        <v>3393</v>
      </c>
      <c r="N616" s="1">
        <v>1070282.82</v>
      </c>
      <c r="O616" s="1" t="s">
        <v>3028</v>
      </c>
      <c r="P616" s="1" t="s">
        <v>3349</v>
      </c>
      <c r="Q616" s="1" t="s">
        <v>3348</v>
      </c>
      <c r="R616" s="1" t="s">
        <v>3025</v>
      </c>
      <c r="S616" s="1" t="s">
        <v>3024</v>
      </c>
      <c r="T616" s="1" t="s">
        <v>3098</v>
      </c>
      <c r="U616" s="1" t="s">
        <v>3045</v>
      </c>
      <c r="V616" s="1" t="s">
        <v>3316</v>
      </c>
      <c r="W616" s="1" t="s">
        <v>3315</v>
      </c>
      <c r="Y616" s="1">
        <v>42165.883981481478</v>
      </c>
      <c r="Z616" s="1">
        <v>44645</v>
      </c>
      <c r="AA616" s="1">
        <v>401768</v>
      </c>
      <c r="AB616" s="1">
        <v>44648.866018518522</v>
      </c>
      <c r="AC616" s="1" t="s">
        <v>3392</v>
      </c>
      <c r="AD616" s="1" t="s">
        <v>3046</v>
      </c>
      <c r="AE616" s="1">
        <v>4167</v>
      </c>
      <c r="AF616" s="1">
        <v>2</v>
      </c>
      <c r="AH616" s="1" t="s">
        <v>3091</v>
      </c>
      <c r="AI616" s="1" t="s">
        <v>3016</v>
      </c>
      <c r="AJ616" s="1" t="s">
        <v>3091</v>
      </c>
      <c r="AK616" s="1" t="s">
        <v>3044</v>
      </c>
      <c r="AL616" s="1" t="s">
        <v>3014</v>
      </c>
      <c r="AM616" s="1" t="s">
        <v>3071</v>
      </c>
      <c r="AX616" s="1" t="s">
        <v>3391</v>
      </c>
      <c r="AY616" s="1" t="s">
        <v>3000</v>
      </c>
      <c r="AZ616" s="1" t="s">
        <v>3010</v>
      </c>
      <c r="BA616" s="1">
        <v>595985.81042154005</v>
      </c>
      <c r="BB616" s="1">
        <v>5454032.9664142402</v>
      </c>
      <c r="BC616" s="1">
        <v>10</v>
      </c>
      <c r="BD616" s="1" t="s">
        <v>3087</v>
      </c>
      <c r="BE616" s="1">
        <v>1072.48</v>
      </c>
      <c r="BG616" s="1">
        <v>42258</v>
      </c>
      <c r="BN616" s="1" t="s">
        <v>3009</v>
      </c>
      <c r="BO616" s="1" t="s">
        <v>3008</v>
      </c>
      <c r="BP616" s="1" t="s">
        <v>3007</v>
      </c>
      <c r="BQ616" s="1" t="s">
        <v>3373</v>
      </c>
      <c r="BR616" s="1" t="s">
        <v>3086</v>
      </c>
      <c r="BS616" s="1" t="s">
        <v>3387</v>
      </c>
      <c r="BT616" s="1" t="s">
        <v>3386</v>
      </c>
      <c r="BV616" s="1" t="s">
        <v>3002</v>
      </c>
      <c r="BW616" s="1" t="s">
        <v>1986</v>
      </c>
      <c r="BX616" s="1" t="s">
        <v>3311</v>
      </c>
      <c r="BY616" s="1" t="s">
        <v>3000</v>
      </c>
      <c r="CB616" s="1" t="s">
        <v>3292</v>
      </c>
      <c r="CC616" s="1" t="s">
        <v>3291</v>
      </c>
      <c r="CD616" s="1" t="s">
        <v>3055</v>
      </c>
      <c r="CO616" s="1" t="s">
        <v>3122</v>
      </c>
      <c r="CP616" s="1" t="s">
        <v>3390</v>
      </c>
      <c r="CW616" s="1" t="s">
        <v>3379</v>
      </c>
      <c r="CX616" s="1" t="s">
        <v>3378</v>
      </c>
      <c r="CY616" s="1" t="s">
        <v>3374</v>
      </c>
    </row>
    <row r="617" spans="1:104" x14ac:dyDescent="0.2">
      <c r="A617" s="1">
        <f t="shared" si="42"/>
        <v>1070580</v>
      </c>
      <c r="C617" s="1" t="str">
        <f t="shared" si="43"/>
        <v>UN</v>
      </c>
      <c r="D617" s="2" t="str">
        <f t="shared" si="44"/>
        <v>UN</v>
      </c>
      <c r="F617" s="1" t="str">
        <f>IF(_xlfn.SINGLE('~10 Other Crossings'!TypeCL)="WC","",_xlfn.CONCAT(UPPER(_xlfn.SINGLE(Description)),IF(ISBLANK(_xlfn.SINGLE(CrossingIdentifierDescription)),""," ["&amp;_xlfn.SINGLE(CrossingIdentifierDescription)&amp;"]")," (",_xlfn.SINGLE(PXID),")"))</f>
        <v>ROAD (T4920.0)</v>
      </c>
      <c r="G61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7" s="1" t="s">
        <v>3385</v>
      </c>
      <c r="N617" s="1" t="s">
        <v>3384</v>
      </c>
      <c r="O617" s="1" t="s">
        <v>3028</v>
      </c>
      <c r="P617" s="1" t="s">
        <v>3383</v>
      </c>
      <c r="Q617" s="1" t="s">
        <v>3382</v>
      </c>
      <c r="R617" s="1" t="s">
        <v>3025</v>
      </c>
      <c r="S617" s="1" t="s">
        <v>3024</v>
      </c>
      <c r="T617" s="1" t="s">
        <v>3375</v>
      </c>
      <c r="U617" s="1" t="s">
        <v>3045</v>
      </c>
      <c r="V617" s="1" t="s">
        <v>3045</v>
      </c>
      <c r="W617" s="1" t="s">
        <v>3315</v>
      </c>
      <c r="Y617" s="1">
        <v>44370.946793981479</v>
      </c>
      <c r="Z617" s="1">
        <v>44645</v>
      </c>
      <c r="AA617" s="1">
        <v>401768</v>
      </c>
      <c r="AB617" s="1">
        <v>44648.866087962961</v>
      </c>
      <c r="AC617" s="1" t="s">
        <v>3381</v>
      </c>
      <c r="AD617" s="1" t="s">
        <v>3046</v>
      </c>
      <c r="AE617" s="1">
        <v>4920</v>
      </c>
      <c r="AF617" s="1">
        <v>0</v>
      </c>
      <c r="AH617" s="1" t="s">
        <v>3091</v>
      </c>
      <c r="AI617" s="1" t="s">
        <v>3016</v>
      </c>
      <c r="AJ617" s="1" t="s">
        <v>3091</v>
      </c>
      <c r="AK617" s="1" t="s">
        <v>3044</v>
      </c>
      <c r="AL617" s="1" t="s">
        <v>3014</v>
      </c>
      <c r="AM617" s="1" t="s">
        <v>3071</v>
      </c>
      <c r="AY617" s="1" t="s">
        <v>3000</v>
      </c>
      <c r="AZ617" s="1" t="s">
        <v>3010</v>
      </c>
      <c r="BA617" s="1">
        <v>595951.49899203004</v>
      </c>
      <c r="BB617" s="1">
        <v>5453737.8729165001</v>
      </c>
      <c r="BC617" s="1">
        <v>10</v>
      </c>
      <c r="BD617" s="1" t="s">
        <v>3087</v>
      </c>
      <c r="BE617" s="1">
        <v>1072.48</v>
      </c>
      <c r="BN617" s="1" t="s">
        <v>3009</v>
      </c>
      <c r="BO617" s="1" t="s">
        <v>3008</v>
      </c>
      <c r="BP617" s="1" t="s">
        <v>3007</v>
      </c>
      <c r="BQ617" s="1" t="s">
        <v>3373</v>
      </c>
      <c r="BR617" s="1" t="s">
        <v>3005</v>
      </c>
      <c r="BS617" s="1" t="s">
        <v>3377</v>
      </c>
      <c r="BT617" s="1" t="s">
        <v>3376</v>
      </c>
      <c r="BV617" s="1" t="s">
        <v>3002</v>
      </c>
      <c r="BW617" s="1" t="s">
        <v>1986</v>
      </c>
      <c r="BX617" s="1" t="s">
        <v>3311</v>
      </c>
      <c r="BY617" s="1" t="s">
        <v>3000</v>
      </c>
      <c r="CB617" s="1" t="s">
        <v>3292</v>
      </c>
      <c r="CC617" s="1" t="s">
        <v>3291</v>
      </c>
      <c r="CD617" s="1" t="s">
        <v>3055</v>
      </c>
      <c r="CO617" s="1" t="s">
        <v>3122</v>
      </c>
      <c r="CP617" s="1" t="s">
        <v>3380</v>
      </c>
      <c r="CW617" s="1" t="s">
        <v>3379</v>
      </c>
      <c r="CX617" s="1" t="s">
        <v>3378</v>
      </c>
      <c r="CY617" s="1" t="s">
        <v>3374</v>
      </c>
      <c r="CZ617" s="1" t="s">
        <v>3153</v>
      </c>
    </row>
    <row r="618" spans="1:104" x14ac:dyDescent="0.2">
      <c r="A618" s="1">
        <f t="shared" ref="A618:A659" si="45">IF(OR(AND(ISNUMBER(_xlfn.SINGLE(Measure)),_xlfn.SINGLE(Measure)&gt;0),ISNUMBER(SEARCH("+",_xlfn.SINGLE(Measure)))),IF(NOT(ISNUMBER(_xlfn.SINGLE(Measure))),1000*LEFT(_xlfn.SINGLE(Measure),SEARCH("+",_xlfn.SINGLE(Measure))-1)+MID(_xlfn.SINGLE(Measure),SEARCH("+",_xlfn.SINGLE(Measure))+1,3)+RIGHT(_xlfn.SINGLE(Measure),3),_xlfn.SINGLE(Measure)),"")</f>
        <v>1071793.3999999999</v>
      </c>
      <c r="C618" s="1" t="str">
        <f t="shared" ref="C618:C659" si="46">TypeCL</f>
        <v>RD</v>
      </c>
      <c r="D618" s="2" t="str">
        <f t="shared" ref="D618:D659" si="47">C618</f>
        <v>RD</v>
      </c>
      <c r="F618" s="1" t="str">
        <f>IF(_xlfn.SINGLE('~10 Other Crossings'!TypeCL)="WC","",_xlfn.CONCAT(UPPER(_xlfn.SINGLE(Description)),IF(ISBLANK(_xlfn.SINGLE(CrossingIdentifierDescription)),""," ["&amp;_xlfn.SINGLE(CrossingIdentifierDescription)&amp;"]")," (",_xlfn.SINGLE(PXID),")"))</f>
        <v>TRAIL (T4168.1)</v>
      </c>
      <c r="G61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8" s="1" t="s">
        <v>3372</v>
      </c>
      <c r="N618" s="1">
        <v>1071793.3999999999</v>
      </c>
      <c r="O618" s="1" t="s">
        <v>3028</v>
      </c>
      <c r="P618" s="1" t="s">
        <v>3349</v>
      </c>
      <c r="Q618" s="1" t="s">
        <v>3348</v>
      </c>
      <c r="R618" s="1" t="s">
        <v>3025</v>
      </c>
      <c r="S618" s="1" t="s">
        <v>3024</v>
      </c>
      <c r="T618" s="1" t="s">
        <v>3098</v>
      </c>
      <c r="U618" s="1" t="s">
        <v>3045</v>
      </c>
      <c r="V618" s="1" t="s">
        <v>3316</v>
      </c>
      <c r="W618" s="1" t="s">
        <v>3315</v>
      </c>
      <c r="Y618" s="1">
        <v>42165.883981481478</v>
      </c>
      <c r="Z618" s="1">
        <v>44645</v>
      </c>
      <c r="AA618" s="1">
        <v>401768</v>
      </c>
      <c r="AB618" s="1">
        <v>44648.866018518522</v>
      </c>
      <c r="AC618" s="1" t="s">
        <v>3371</v>
      </c>
      <c r="AD618" s="1" t="s">
        <v>3046</v>
      </c>
      <c r="AE618" s="1">
        <v>4168</v>
      </c>
      <c r="AF618" s="1">
        <v>1</v>
      </c>
      <c r="AH618" s="1" t="s">
        <v>3091</v>
      </c>
      <c r="AI618" s="1" t="s">
        <v>3016</v>
      </c>
      <c r="AJ618" s="1" t="s">
        <v>3091</v>
      </c>
      <c r="AK618" s="1" t="s">
        <v>3044</v>
      </c>
      <c r="AL618" s="1" t="s">
        <v>3014</v>
      </c>
      <c r="AM618" s="1" t="s">
        <v>737</v>
      </c>
      <c r="AX618" s="1" t="s">
        <v>3367</v>
      </c>
      <c r="AY618" s="1" t="s">
        <v>3000</v>
      </c>
      <c r="AZ618" s="1" t="s">
        <v>3010</v>
      </c>
      <c r="BA618" s="1">
        <v>595398.52692126995</v>
      </c>
      <c r="BB618" s="1">
        <v>5452666.2426344501</v>
      </c>
      <c r="BC618" s="1">
        <v>10</v>
      </c>
      <c r="BD618" s="1" t="s">
        <v>3087</v>
      </c>
      <c r="BE618" s="1">
        <v>1073.97</v>
      </c>
      <c r="BG618" s="1">
        <v>42262</v>
      </c>
      <c r="BN618" s="1" t="s">
        <v>3009</v>
      </c>
      <c r="BO618" s="1" t="s">
        <v>3008</v>
      </c>
      <c r="BP618" s="1" t="s">
        <v>3007</v>
      </c>
      <c r="BQ618" s="1" t="s">
        <v>3360</v>
      </c>
      <c r="BR618" s="1" t="s">
        <v>3005</v>
      </c>
      <c r="BS618" s="1" t="s">
        <v>3312</v>
      </c>
      <c r="BT618" s="1" t="s">
        <v>3307</v>
      </c>
      <c r="BV618" s="1" t="s">
        <v>3002</v>
      </c>
      <c r="BW618" s="1" t="s">
        <v>1986</v>
      </c>
      <c r="BX618" s="1" t="s">
        <v>3311</v>
      </c>
      <c r="BY618" s="1" t="s">
        <v>3000</v>
      </c>
      <c r="CB618" s="1" t="s">
        <v>3292</v>
      </c>
      <c r="CC618" s="1" t="s">
        <v>3291</v>
      </c>
      <c r="CD618" s="1" t="s">
        <v>3055</v>
      </c>
      <c r="CO618" s="1" t="s">
        <v>3122</v>
      </c>
      <c r="CP618" s="1" t="s">
        <v>3370</v>
      </c>
      <c r="CW618" s="1" t="s">
        <v>3356</v>
      </c>
      <c r="CX618" s="1" t="s">
        <v>3355</v>
      </c>
      <c r="CY618" s="1" t="s">
        <v>3236</v>
      </c>
      <c r="CZ618" s="1" t="s">
        <v>3037</v>
      </c>
    </row>
    <row r="619" spans="1:104" x14ac:dyDescent="0.2">
      <c r="A619" s="1">
        <f t="shared" si="45"/>
        <v>1071957.45</v>
      </c>
      <c r="C619" s="1" t="str">
        <f t="shared" si="46"/>
        <v>RD</v>
      </c>
      <c r="D619" s="2" t="str">
        <f t="shared" si="47"/>
        <v>RD</v>
      </c>
      <c r="F619" s="1" t="str">
        <f>IF(_xlfn.SINGLE('~10 Other Crossings'!TypeCL)="WC","",_xlfn.CONCAT(UPPER(_xlfn.SINGLE(Description)),IF(ISBLANK(_xlfn.SINGLE(CrossingIdentifierDescription)),""," ["&amp;_xlfn.SINGLE(CrossingIdentifierDescription)&amp;"]")," (",_xlfn.SINGLE(PXID),")"))</f>
        <v>TRAIL (T4919.0)</v>
      </c>
      <c r="G61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19" s="1" t="s">
        <v>3369</v>
      </c>
      <c r="N619" s="1">
        <v>1071957.45</v>
      </c>
      <c r="O619" s="1" t="s">
        <v>3028</v>
      </c>
      <c r="P619" s="1" t="s">
        <v>3349</v>
      </c>
      <c r="Q619" s="1" t="s">
        <v>3348</v>
      </c>
      <c r="R619" s="1" t="s">
        <v>3025</v>
      </c>
      <c r="S619" s="1" t="s">
        <v>3024</v>
      </c>
      <c r="T619" s="1" t="s">
        <v>3098</v>
      </c>
      <c r="U619" s="1" t="s">
        <v>3045</v>
      </c>
      <c r="V619" s="1" t="s">
        <v>3316</v>
      </c>
      <c r="W619" s="1" t="s">
        <v>3315</v>
      </c>
      <c r="Y619" s="1">
        <v>43539.873831018522</v>
      </c>
      <c r="Z619" s="1">
        <v>44645</v>
      </c>
      <c r="AA619" s="1">
        <v>401768</v>
      </c>
      <c r="AB619" s="1">
        <v>44648.866041666668</v>
      </c>
      <c r="AC619" s="1" t="s">
        <v>3368</v>
      </c>
      <c r="AD619" s="1" t="s">
        <v>3046</v>
      </c>
      <c r="AE619" s="1">
        <v>4919</v>
      </c>
      <c r="AF619" s="1">
        <v>0</v>
      </c>
      <c r="AH619" s="1" t="s">
        <v>3091</v>
      </c>
      <c r="AI619" s="1" t="s">
        <v>3016</v>
      </c>
      <c r="AJ619" s="1" t="s">
        <v>3091</v>
      </c>
      <c r="AK619" s="1" t="s">
        <v>3044</v>
      </c>
      <c r="AL619" s="1" t="s">
        <v>3014</v>
      </c>
      <c r="AM619" s="1" t="s">
        <v>737</v>
      </c>
      <c r="AX619" s="1" t="s">
        <v>3367</v>
      </c>
      <c r="AY619" s="1" t="s">
        <v>3000</v>
      </c>
      <c r="AZ619" s="1" t="s">
        <v>3010</v>
      </c>
      <c r="BA619" s="1">
        <v>595320.81305988994</v>
      </c>
      <c r="BB619" s="1">
        <v>5452522.3996192897</v>
      </c>
      <c r="BC619" s="1">
        <v>10</v>
      </c>
      <c r="BD619" s="1" t="s">
        <v>3087</v>
      </c>
      <c r="BE619" s="1">
        <v>1073.97</v>
      </c>
      <c r="BG619" s="1">
        <v>42262</v>
      </c>
      <c r="BN619" s="1" t="s">
        <v>3009</v>
      </c>
      <c r="BO619" s="1" t="s">
        <v>3008</v>
      </c>
      <c r="BP619" s="1" t="s">
        <v>3007</v>
      </c>
      <c r="BQ619" s="1" t="s">
        <v>3360</v>
      </c>
      <c r="BR619" s="1" t="s">
        <v>3005</v>
      </c>
      <c r="BS619" s="1" t="s">
        <v>3312</v>
      </c>
      <c r="BT619" s="1" t="s">
        <v>3307</v>
      </c>
      <c r="BV619" s="1" t="s">
        <v>3002</v>
      </c>
      <c r="BW619" s="1" t="s">
        <v>1986</v>
      </c>
      <c r="BX619" s="1" t="s">
        <v>3311</v>
      </c>
      <c r="BY619" s="1" t="s">
        <v>3000</v>
      </c>
      <c r="CB619" s="1" t="s">
        <v>3292</v>
      </c>
      <c r="CC619" s="1" t="s">
        <v>3291</v>
      </c>
      <c r="CD619" s="1" t="s">
        <v>3055</v>
      </c>
      <c r="CO619" s="1" t="s">
        <v>3122</v>
      </c>
      <c r="CP619" s="1" t="s">
        <v>3366</v>
      </c>
      <c r="CW619" s="1" t="s">
        <v>3356</v>
      </c>
      <c r="CX619" s="1" t="s">
        <v>3355</v>
      </c>
      <c r="CY619" s="1" t="s">
        <v>3236</v>
      </c>
    </row>
    <row r="620" spans="1:104" x14ac:dyDescent="0.2">
      <c r="A620" s="1">
        <f t="shared" si="45"/>
        <v>1072056.05</v>
      </c>
      <c r="C620" s="1" t="str">
        <f t="shared" si="46"/>
        <v>RD</v>
      </c>
      <c r="D620" s="2" t="str">
        <f t="shared" si="47"/>
        <v>RD</v>
      </c>
      <c r="F620" s="1" t="str">
        <f>IF(_xlfn.SINGLE('~10 Other Crossings'!TypeCL)="WC","",_xlfn.CONCAT(UPPER(_xlfn.SINGLE(Description)),IF(ISBLANK(_xlfn.SINGLE(CrossingIdentifierDescription)),""," ["&amp;_xlfn.SINGLE(CrossingIdentifierDescription)&amp;"]")," (",_xlfn.SINGLE(PXID),")"))</f>
        <v>TRAIL (T4169.1)</v>
      </c>
      <c r="G62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01-13283-M002-XW0343001</v>
      </c>
      <c r="M620" s="1" t="s">
        <v>3365</v>
      </c>
      <c r="N620" s="1">
        <v>1072056.05</v>
      </c>
      <c r="O620" s="1" t="s">
        <v>3028</v>
      </c>
      <c r="P620" s="1" t="s">
        <v>3364</v>
      </c>
      <c r="Q620" s="1" t="s">
        <v>3363</v>
      </c>
      <c r="R620" s="1" t="s">
        <v>3025</v>
      </c>
      <c r="S620" s="1" t="s">
        <v>3024</v>
      </c>
      <c r="T620" s="1" t="s">
        <v>3098</v>
      </c>
      <c r="U620" s="1" t="s">
        <v>3045</v>
      </c>
      <c r="V620" s="1" t="s">
        <v>3316</v>
      </c>
      <c r="W620" s="1" t="s">
        <v>3315</v>
      </c>
      <c r="Y620" s="1">
        <v>42165.883981481478</v>
      </c>
      <c r="Z620" s="1">
        <v>44645</v>
      </c>
      <c r="AA620" s="1">
        <v>401768</v>
      </c>
      <c r="AB620" s="1">
        <v>44648.866018518522</v>
      </c>
      <c r="AC620" s="1" t="s">
        <v>3362</v>
      </c>
      <c r="AD620" s="1" t="s">
        <v>3046</v>
      </c>
      <c r="AE620" s="1">
        <v>4169</v>
      </c>
      <c r="AF620" s="1">
        <v>1</v>
      </c>
      <c r="AH620" s="1" t="s">
        <v>3091</v>
      </c>
      <c r="AI620" s="1" t="s">
        <v>3016</v>
      </c>
      <c r="AJ620" s="1" t="s">
        <v>3091</v>
      </c>
      <c r="AK620" s="1" t="s">
        <v>3044</v>
      </c>
      <c r="AL620" s="1" t="s">
        <v>3014</v>
      </c>
      <c r="AM620" s="1" t="s">
        <v>737</v>
      </c>
      <c r="AX620" s="1" t="s">
        <v>3361</v>
      </c>
      <c r="AY620" s="1" t="s">
        <v>3088</v>
      </c>
      <c r="AZ620" s="1" t="s">
        <v>3010</v>
      </c>
      <c r="BA620" s="1">
        <v>595274.86487377004</v>
      </c>
      <c r="BB620" s="1">
        <v>5452435.3806246296</v>
      </c>
      <c r="BC620" s="1">
        <v>10</v>
      </c>
      <c r="BD620" s="1" t="s">
        <v>3087</v>
      </c>
      <c r="BE620" s="1">
        <v>1074.26</v>
      </c>
      <c r="BG620" s="1">
        <v>42262</v>
      </c>
      <c r="BN620" s="1" t="s">
        <v>3009</v>
      </c>
      <c r="BO620" s="1" t="s">
        <v>3008</v>
      </c>
      <c r="BP620" s="1" t="s">
        <v>3007</v>
      </c>
      <c r="BQ620" s="1" t="s">
        <v>3360</v>
      </c>
      <c r="BR620" s="1" t="s">
        <v>3005</v>
      </c>
      <c r="BS620" s="1" t="s">
        <v>3312</v>
      </c>
      <c r="BT620" s="1" t="s">
        <v>3307</v>
      </c>
      <c r="BV620" s="1" t="s">
        <v>3002</v>
      </c>
      <c r="BX620" s="1" t="s">
        <v>3135</v>
      </c>
      <c r="BY620" s="1" t="s">
        <v>3000</v>
      </c>
      <c r="CB620" s="1" t="s">
        <v>3359</v>
      </c>
      <c r="CC620" s="1" t="s">
        <v>3358</v>
      </c>
      <c r="CD620" s="1" t="s">
        <v>3082</v>
      </c>
      <c r="CO620" s="1" t="s">
        <v>3122</v>
      </c>
      <c r="CP620" s="1" t="s">
        <v>3357</v>
      </c>
      <c r="CW620" s="1" t="s">
        <v>3356</v>
      </c>
      <c r="CX620" s="1" t="s">
        <v>3355</v>
      </c>
      <c r="CY620" s="1" t="s">
        <v>3236</v>
      </c>
    </row>
    <row r="621" spans="1:104" x14ac:dyDescent="0.2">
      <c r="A621" s="1">
        <f t="shared" si="45"/>
        <v>1072164.24</v>
      </c>
      <c r="C621" s="1" t="str">
        <f t="shared" si="46"/>
        <v>RD</v>
      </c>
      <c r="D621" s="2" t="str">
        <f t="shared" si="47"/>
        <v>RD</v>
      </c>
      <c r="F621" s="1" t="str">
        <f>IF(_xlfn.SINGLE('~10 Other Crossings'!TypeCL)="WC","",_xlfn.CONCAT(UPPER(_xlfn.SINGLE(Description)),IF(ISBLANK(_xlfn.SINGLE(CrossingIdentifierDescription)),""," ["&amp;_xlfn.SINGLE(CrossingIdentifierDescription)&amp;"]")," (",_xlfn.SINGLE(PXID),")"))</f>
        <v>TRAIL (T4170.1)</v>
      </c>
      <c r="G62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1" s="1" t="s">
        <v>3354</v>
      </c>
      <c r="N621" s="1">
        <v>1072164.24</v>
      </c>
      <c r="O621" s="1" t="s">
        <v>3028</v>
      </c>
      <c r="P621" s="1" t="s">
        <v>3349</v>
      </c>
      <c r="Q621" s="1" t="s">
        <v>3348</v>
      </c>
      <c r="R621" s="1" t="s">
        <v>3025</v>
      </c>
      <c r="S621" s="1" t="s">
        <v>3024</v>
      </c>
      <c r="T621" s="1" t="s">
        <v>3098</v>
      </c>
      <c r="U621" s="1" t="s">
        <v>3045</v>
      </c>
      <c r="V621" s="1" t="s">
        <v>3316</v>
      </c>
      <c r="W621" s="1" t="s">
        <v>3315</v>
      </c>
      <c r="Y621" s="1">
        <v>42165.883981481478</v>
      </c>
      <c r="Z621" s="1">
        <v>44645</v>
      </c>
      <c r="AA621" s="1">
        <v>401768</v>
      </c>
      <c r="AB621" s="1">
        <v>44648.866018518522</v>
      </c>
      <c r="AC621" s="1" t="s">
        <v>3353</v>
      </c>
      <c r="AD621" s="1" t="s">
        <v>3046</v>
      </c>
      <c r="AE621" s="1">
        <v>4170</v>
      </c>
      <c r="AF621" s="1">
        <v>1</v>
      </c>
      <c r="AH621" s="1" t="s">
        <v>3091</v>
      </c>
      <c r="AI621" s="1" t="s">
        <v>3016</v>
      </c>
      <c r="AJ621" s="1" t="s">
        <v>3091</v>
      </c>
      <c r="AK621" s="1" t="s">
        <v>3044</v>
      </c>
      <c r="AL621" s="1" t="s">
        <v>3014</v>
      </c>
      <c r="AM621" s="1" t="s">
        <v>737</v>
      </c>
      <c r="AX621" s="1" t="s">
        <v>3352</v>
      </c>
      <c r="AY621" s="1" t="s">
        <v>3000</v>
      </c>
      <c r="AZ621" s="1" t="s">
        <v>3010</v>
      </c>
      <c r="BA621" s="1">
        <v>595215.75846915995</v>
      </c>
      <c r="BB621" s="1">
        <v>5452344.7584492601</v>
      </c>
      <c r="BC621" s="1">
        <v>10</v>
      </c>
      <c r="BD621" s="1" t="s">
        <v>3087</v>
      </c>
      <c r="BE621" s="1">
        <v>1074.31</v>
      </c>
      <c r="BG621" s="1">
        <v>42262</v>
      </c>
      <c r="BN621" s="1" t="s">
        <v>3009</v>
      </c>
      <c r="BO621" s="1" t="s">
        <v>3008</v>
      </c>
      <c r="BP621" s="1" t="s">
        <v>3007</v>
      </c>
      <c r="BQ621" s="1" t="s">
        <v>3308</v>
      </c>
      <c r="BR621" s="1" t="s">
        <v>3086</v>
      </c>
      <c r="BS621" s="1" t="s">
        <v>3312</v>
      </c>
      <c r="BT621" s="1" t="s">
        <v>3307</v>
      </c>
      <c r="BV621" s="1" t="s">
        <v>3002</v>
      </c>
      <c r="BW621" s="1" t="s">
        <v>1986</v>
      </c>
      <c r="BX621" s="1" t="s">
        <v>3311</v>
      </c>
      <c r="BY621" s="1" t="s">
        <v>3000</v>
      </c>
      <c r="CB621" s="1" t="s">
        <v>3292</v>
      </c>
      <c r="CC621" s="1" t="s">
        <v>3291</v>
      </c>
      <c r="CD621" s="1" t="s">
        <v>3055</v>
      </c>
      <c r="CO621" s="1" t="s">
        <v>3122</v>
      </c>
      <c r="CP621" s="1" t="s">
        <v>3351</v>
      </c>
      <c r="CW621" s="1" t="s">
        <v>3344</v>
      </c>
      <c r="CX621" s="1" t="s">
        <v>3309</v>
      </c>
      <c r="CY621" s="1" t="s">
        <v>3236</v>
      </c>
    </row>
    <row r="622" spans="1:104" x14ac:dyDescent="0.2">
      <c r="A622" s="1">
        <f t="shared" si="45"/>
        <v>1072178.21</v>
      </c>
      <c r="C622" s="1" t="str">
        <f t="shared" si="46"/>
        <v>UN</v>
      </c>
      <c r="D622" s="2" t="str">
        <f t="shared" si="47"/>
        <v>UN</v>
      </c>
      <c r="F622" s="1" t="str">
        <f>IF(_xlfn.SINGLE('~10 Other Crossings'!TypeCL)="WC","",_xlfn.CONCAT(UPPER(_xlfn.SINGLE(Description)),IF(ISBLANK(_xlfn.SINGLE(CrossingIdentifierDescription)),""," ["&amp;_xlfn.SINGLE(CrossingIdentifierDescription)&amp;"]")," (",_xlfn.SINGLE(PXID),")"))</f>
        <v>TRAIL (T4212.1)</v>
      </c>
      <c r="G62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2" s="1" t="s">
        <v>3350</v>
      </c>
      <c r="N622" s="1">
        <v>1072178.21</v>
      </c>
      <c r="O622" s="1" t="s">
        <v>3028</v>
      </c>
      <c r="P622" s="1" t="s">
        <v>3349</v>
      </c>
      <c r="Q622" s="1" t="s">
        <v>3348</v>
      </c>
      <c r="R622" s="1" t="s">
        <v>3025</v>
      </c>
      <c r="S622" s="1" t="s">
        <v>3024</v>
      </c>
      <c r="T622" s="1" t="s">
        <v>3098</v>
      </c>
      <c r="U622" s="1" t="s">
        <v>3045</v>
      </c>
      <c r="V622" s="1" t="s">
        <v>3316</v>
      </c>
      <c r="W622" s="1" t="s">
        <v>3315</v>
      </c>
      <c r="Y622" s="1">
        <v>43536.088437500002</v>
      </c>
      <c r="Z622" s="1">
        <v>44645</v>
      </c>
      <c r="AA622" s="1">
        <v>401768</v>
      </c>
      <c r="AB622" s="1">
        <v>44648.866030092591</v>
      </c>
      <c r="AC622" s="1" t="s">
        <v>3347</v>
      </c>
      <c r="AD622" s="1" t="s">
        <v>3046</v>
      </c>
      <c r="AE622" s="1">
        <v>4212</v>
      </c>
      <c r="AF622" s="1">
        <v>1</v>
      </c>
      <c r="AH622" s="1" t="s">
        <v>3091</v>
      </c>
      <c r="AI622" s="1" t="s">
        <v>3016</v>
      </c>
      <c r="AJ622" s="1" t="s">
        <v>3091</v>
      </c>
      <c r="AK622" s="1" t="s">
        <v>3044</v>
      </c>
      <c r="AL622" s="1" t="s">
        <v>3014</v>
      </c>
      <c r="AM622" s="1" t="s">
        <v>3071</v>
      </c>
      <c r="AX622" s="1" t="s">
        <v>3346</v>
      </c>
      <c r="AY622" s="1" t="s">
        <v>3000</v>
      </c>
      <c r="AZ622" s="1" t="s">
        <v>3010</v>
      </c>
      <c r="BA622" s="1">
        <v>595206.91977031995</v>
      </c>
      <c r="BB622" s="1">
        <v>5452334.3309736503</v>
      </c>
      <c r="BC622" s="1">
        <v>10</v>
      </c>
      <c r="BG622" s="1">
        <v>42262</v>
      </c>
      <c r="BN622" s="1" t="s">
        <v>3009</v>
      </c>
      <c r="BO622" s="1" t="s">
        <v>3008</v>
      </c>
      <c r="BP622" s="1" t="s">
        <v>3007</v>
      </c>
      <c r="BQ622" s="1" t="s">
        <v>3308</v>
      </c>
      <c r="BR622" s="1" t="s">
        <v>3086</v>
      </c>
      <c r="BS622" s="1" t="s">
        <v>3312</v>
      </c>
      <c r="BT622" s="1" t="s">
        <v>3307</v>
      </c>
      <c r="BV622" s="1" t="s">
        <v>3002</v>
      </c>
      <c r="BW622" s="1" t="s">
        <v>1986</v>
      </c>
      <c r="BX622" s="1" t="s">
        <v>3311</v>
      </c>
      <c r="BY622" s="1" t="s">
        <v>3000</v>
      </c>
      <c r="CB622" s="1" t="s">
        <v>3292</v>
      </c>
      <c r="CC622" s="1" t="s">
        <v>3291</v>
      </c>
      <c r="CD622" s="1" t="s">
        <v>3055</v>
      </c>
      <c r="CO622" s="1" t="s">
        <v>3122</v>
      </c>
      <c r="CP622" s="1" t="s">
        <v>3345</v>
      </c>
      <c r="CW622" s="1" t="s">
        <v>3344</v>
      </c>
      <c r="CX622" s="1" t="s">
        <v>3309</v>
      </c>
      <c r="CY622" s="1" t="s">
        <v>3236</v>
      </c>
    </row>
    <row r="623" spans="1:104" x14ac:dyDescent="0.2">
      <c r="A623" s="1">
        <f t="shared" si="45"/>
        <v>1072206.93</v>
      </c>
      <c r="C623" s="1" t="str">
        <f t="shared" si="46"/>
        <v>UN</v>
      </c>
      <c r="D623" s="2" t="str">
        <f t="shared" si="47"/>
        <v>UN</v>
      </c>
      <c r="F623" s="1" t="str">
        <f>IF(_xlfn.SINGLE('~10 Other Crossings'!TypeCL)="WC","",_xlfn.CONCAT(UPPER(_xlfn.SINGLE(Description)),IF(ISBLANK(_xlfn.SINGLE(CrossingIdentifierDescription)),""," ["&amp;_xlfn.SINGLE(CrossingIdentifierDescription)&amp;"]")," (",_xlfn.SINGLE(PXID),")"))</f>
        <v>TRAIL (T4213.1)</v>
      </c>
      <c r="G62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3" s="1" t="s">
        <v>3343</v>
      </c>
      <c r="N623" s="1">
        <v>1072206.93</v>
      </c>
      <c r="O623" s="1" t="s">
        <v>3028</v>
      </c>
      <c r="P623" s="1" t="s">
        <v>3318</v>
      </c>
      <c r="Q623" s="1" t="s">
        <v>3317</v>
      </c>
      <c r="R623" s="1" t="s">
        <v>3025</v>
      </c>
      <c r="S623" s="1" t="s">
        <v>3024</v>
      </c>
      <c r="T623" s="1" t="s">
        <v>3098</v>
      </c>
      <c r="U623" s="1" t="s">
        <v>3045</v>
      </c>
      <c r="V623" s="1" t="s">
        <v>3316</v>
      </c>
      <c r="W623" s="1" t="s">
        <v>3315</v>
      </c>
      <c r="Y623" s="1">
        <v>42165.883981481478</v>
      </c>
      <c r="Z623" s="1">
        <v>44645</v>
      </c>
      <c r="AA623" s="1">
        <v>401768</v>
      </c>
      <c r="AB623" s="1">
        <v>44648.866018518522</v>
      </c>
      <c r="AC623" s="1" t="s">
        <v>3342</v>
      </c>
      <c r="AD623" s="1" t="s">
        <v>3046</v>
      </c>
      <c r="AE623" s="1">
        <v>4213</v>
      </c>
      <c r="AF623" s="1">
        <v>1</v>
      </c>
      <c r="AH623" s="1" t="s">
        <v>3091</v>
      </c>
      <c r="AI623" s="1" t="s">
        <v>3016</v>
      </c>
      <c r="AJ623" s="1" t="s">
        <v>3091</v>
      </c>
      <c r="AK623" s="1" t="s">
        <v>3044</v>
      </c>
      <c r="AL623" s="1" t="s">
        <v>3014</v>
      </c>
      <c r="AM623" s="1" t="s">
        <v>3071</v>
      </c>
      <c r="AX623" s="1" t="s">
        <v>3341</v>
      </c>
      <c r="AY623" s="1" t="s">
        <v>3000</v>
      </c>
      <c r="AZ623" s="1" t="s">
        <v>3010</v>
      </c>
      <c r="BA623" s="1">
        <v>595183.68162559997</v>
      </c>
      <c r="BB623" s="1">
        <v>5452317.4478596803</v>
      </c>
      <c r="BC623" s="1">
        <v>10</v>
      </c>
      <c r="BG623" s="1">
        <v>42262</v>
      </c>
      <c r="BN623" s="1" t="s">
        <v>3009</v>
      </c>
      <c r="BO623" s="1" t="s">
        <v>3008</v>
      </c>
      <c r="BP623" s="1" t="s">
        <v>3007</v>
      </c>
      <c r="BQ623" s="1" t="s">
        <v>3308</v>
      </c>
      <c r="BR623" s="1" t="s">
        <v>3086</v>
      </c>
      <c r="BS623" s="1" t="s">
        <v>3312</v>
      </c>
      <c r="BT623" s="1" t="s">
        <v>3307</v>
      </c>
      <c r="BV623" s="1" t="s">
        <v>3002</v>
      </c>
      <c r="BW623" s="1" t="s">
        <v>1986</v>
      </c>
      <c r="BX623" s="1" t="s">
        <v>3311</v>
      </c>
      <c r="BY623" s="1" t="s">
        <v>3000</v>
      </c>
      <c r="CB623" s="1" t="s">
        <v>3292</v>
      </c>
      <c r="CC623" s="1" t="s">
        <v>3291</v>
      </c>
      <c r="CD623" s="1" t="s">
        <v>3055</v>
      </c>
      <c r="CO623" s="1" t="s">
        <v>3122</v>
      </c>
      <c r="CP623" s="1" t="s">
        <v>3340</v>
      </c>
      <c r="CX623" s="1" t="s">
        <v>3309</v>
      </c>
      <c r="CY623" s="1" t="s">
        <v>3236</v>
      </c>
    </row>
    <row r="624" spans="1:104" x14ac:dyDescent="0.2">
      <c r="A624" s="1">
        <f t="shared" si="45"/>
        <v>1072263.5900000001</v>
      </c>
      <c r="C624" s="1" t="str">
        <f t="shared" si="46"/>
        <v>UN</v>
      </c>
      <c r="D624" s="2" t="str">
        <f t="shared" si="47"/>
        <v>UN</v>
      </c>
      <c r="F624" s="1" t="str">
        <f>IF(_xlfn.SINGLE('~10 Other Crossings'!TypeCL)="WC","",_xlfn.CONCAT(UPPER(_xlfn.SINGLE(Description)),IF(ISBLANK(_xlfn.SINGLE(CrossingIdentifierDescription)),""," ["&amp;_xlfn.SINGLE(CrossingIdentifierDescription)&amp;"]")," (",_xlfn.SINGLE(PXID),")"))</f>
        <v>TRAIL (T4214.1)</v>
      </c>
      <c r="G62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4" s="1" t="s">
        <v>3339</v>
      </c>
      <c r="N624" s="1">
        <v>1072263.5900000001</v>
      </c>
      <c r="O624" s="1" t="s">
        <v>3028</v>
      </c>
      <c r="P624" s="1" t="s">
        <v>3318</v>
      </c>
      <c r="Q624" s="1" t="s">
        <v>3317</v>
      </c>
      <c r="R624" s="1" t="s">
        <v>3025</v>
      </c>
      <c r="S624" s="1" t="s">
        <v>3024</v>
      </c>
      <c r="T624" s="1" t="s">
        <v>3098</v>
      </c>
      <c r="U624" s="1" t="s">
        <v>3045</v>
      </c>
      <c r="V624" s="1" t="s">
        <v>3316</v>
      </c>
      <c r="W624" s="1" t="s">
        <v>3315</v>
      </c>
      <c r="Y624" s="1">
        <v>42165.883981481478</v>
      </c>
      <c r="Z624" s="1">
        <v>44645</v>
      </c>
      <c r="AA624" s="1">
        <v>401768</v>
      </c>
      <c r="AB624" s="1">
        <v>44648.866018518522</v>
      </c>
      <c r="AC624" s="1" t="s">
        <v>3338</v>
      </c>
      <c r="AD624" s="1" t="s">
        <v>3046</v>
      </c>
      <c r="AE624" s="1">
        <v>4214</v>
      </c>
      <c r="AF624" s="1">
        <v>1</v>
      </c>
      <c r="AH624" s="1" t="s">
        <v>3091</v>
      </c>
      <c r="AI624" s="1" t="s">
        <v>3016</v>
      </c>
      <c r="AJ624" s="1" t="s">
        <v>3091</v>
      </c>
      <c r="AK624" s="1" t="s">
        <v>3044</v>
      </c>
      <c r="AL624" s="1" t="s">
        <v>3014</v>
      </c>
      <c r="AM624" s="1" t="s">
        <v>3071</v>
      </c>
      <c r="AX624" s="1" t="s">
        <v>3337</v>
      </c>
      <c r="AY624" s="1" t="s">
        <v>3000</v>
      </c>
      <c r="AZ624" s="1" t="s">
        <v>3010</v>
      </c>
      <c r="BA624" s="1">
        <v>595138.39470020996</v>
      </c>
      <c r="BB624" s="1">
        <v>5452283.3941238103</v>
      </c>
      <c r="BC624" s="1">
        <v>10</v>
      </c>
      <c r="BG624" s="1">
        <v>42261</v>
      </c>
      <c r="BN624" s="1" t="s">
        <v>3009</v>
      </c>
      <c r="BO624" s="1" t="s">
        <v>3008</v>
      </c>
      <c r="BP624" s="1" t="s">
        <v>3007</v>
      </c>
      <c r="BQ624" s="1" t="s">
        <v>3308</v>
      </c>
      <c r="BR624" s="1" t="s">
        <v>3086</v>
      </c>
      <c r="BS624" s="1" t="s">
        <v>3312</v>
      </c>
      <c r="BT624" s="1" t="s">
        <v>3307</v>
      </c>
      <c r="BV624" s="1" t="s">
        <v>3002</v>
      </c>
      <c r="BW624" s="1" t="s">
        <v>1986</v>
      </c>
      <c r="BX624" s="1" t="s">
        <v>3311</v>
      </c>
      <c r="BY624" s="1" t="s">
        <v>3000</v>
      </c>
      <c r="CB624" s="1" t="s">
        <v>3292</v>
      </c>
      <c r="CC624" s="1" t="s">
        <v>3291</v>
      </c>
      <c r="CD624" s="1" t="s">
        <v>3055</v>
      </c>
      <c r="CO624" s="1" t="s">
        <v>3122</v>
      </c>
      <c r="CP624" s="1" t="s">
        <v>3336</v>
      </c>
      <c r="CX624" s="1" t="s">
        <v>3309</v>
      </c>
      <c r="CY624" s="1" t="s">
        <v>3236</v>
      </c>
    </row>
    <row r="625" spans="1:103" x14ac:dyDescent="0.2">
      <c r="A625" s="1">
        <f t="shared" si="45"/>
        <v>1072271.82</v>
      </c>
      <c r="C625" s="1" t="str">
        <f t="shared" si="46"/>
        <v>OE</v>
      </c>
      <c r="D625" s="2" t="str">
        <f t="shared" si="47"/>
        <v>OE</v>
      </c>
      <c r="F625" s="1" t="str">
        <f>IF(_xlfn.SINGLE('~10 Other Crossings'!TypeCL)="WC","",_xlfn.CONCAT(UPPER(_xlfn.SINGLE(Description)),IF(ISBLANK(_xlfn.SINGLE(CrossingIdentifierDescription)),""," ["&amp;_xlfn.SINGLE(CrossingIdentifierDescription)&amp;"]")," (",_xlfn.SINGLE(PXID),")"))</f>
        <v>BC HYDRO O/H DISTRIBUTION [DISTRIBUTION] (U4413.0)</v>
      </c>
      <c r="G62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25" s="1" t="s">
        <v>3335</v>
      </c>
      <c r="N625" s="1">
        <v>1072271.82</v>
      </c>
      <c r="O625" s="1" t="s">
        <v>3028</v>
      </c>
      <c r="P625" s="1" t="s">
        <v>3334</v>
      </c>
      <c r="Q625" s="1" t="s">
        <v>3333</v>
      </c>
      <c r="R625" s="1" t="s">
        <v>3025</v>
      </c>
      <c r="S625" s="1" t="s">
        <v>3024</v>
      </c>
      <c r="T625" s="1" t="s">
        <v>3098</v>
      </c>
      <c r="U625" s="1" t="s">
        <v>3097</v>
      </c>
      <c r="V625" s="1" t="s">
        <v>3096</v>
      </c>
      <c r="W625" s="1" t="s">
        <v>3095</v>
      </c>
      <c r="Y625" s="1">
        <v>42333.896273148152</v>
      </c>
      <c r="Z625" s="1">
        <v>44645</v>
      </c>
      <c r="AA625" s="1">
        <v>401768</v>
      </c>
      <c r="AB625" s="1">
        <v>44648.866018518522</v>
      </c>
      <c r="AC625" s="1" t="s">
        <v>3332</v>
      </c>
      <c r="AD625" s="1" t="s">
        <v>3061</v>
      </c>
      <c r="AE625" s="1">
        <v>4413</v>
      </c>
      <c r="AF625" s="1">
        <v>0</v>
      </c>
      <c r="AG625" s="1" t="s">
        <v>3093</v>
      </c>
      <c r="AH625" s="1" t="s">
        <v>3091</v>
      </c>
      <c r="AI625" s="1" t="s">
        <v>3016</v>
      </c>
      <c r="AJ625" s="1" t="s">
        <v>3091</v>
      </c>
      <c r="AK625" s="1" t="s">
        <v>3015</v>
      </c>
      <c r="AL625" s="1" t="s">
        <v>3014</v>
      </c>
      <c r="AM625" s="1" t="s">
        <v>3090</v>
      </c>
      <c r="AS625" s="1" t="s">
        <v>3011</v>
      </c>
      <c r="AT625" s="1" t="s">
        <v>1022</v>
      </c>
      <c r="AX625" s="1" t="s">
        <v>3331</v>
      </c>
      <c r="AY625" s="1" t="s">
        <v>3000</v>
      </c>
      <c r="AZ625" s="1" t="s">
        <v>3010</v>
      </c>
      <c r="BA625" s="1">
        <v>595131.82092448999</v>
      </c>
      <c r="BB625" s="1">
        <v>5452278.4480459504</v>
      </c>
      <c r="BC625" s="1">
        <v>10</v>
      </c>
      <c r="BG625" s="1">
        <v>42657</v>
      </c>
      <c r="BN625" s="1" t="s">
        <v>3009</v>
      </c>
      <c r="BO625" s="1" t="s">
        <v>3008</v>
      </c>
      <c r="BP625" s="1" t="s">
        <v>3007</v>
      </c>
      <c r="BQ625" s="1" t="s">
        <v>3308</v>
      </c>
      <c r="BR625" s="1" t="s">
        <v>3086</v>
      </c>
      <c r="BS625" s="1" t="s">
        <v>3312</v>
      </c>
      <c r="BT625" s="1" t="s">
        <v>3307</v>
      </c>
      <c r="BV625" s="1" t="s">
        <v>3002</v>
      </c>
      <c r="BW625" s="1" t="s">
        <v>1022</v>
      </c>
      <c r="BX625" s="1" t="s">
        <v>3199</v>
      </c>
      <c r="BY625" s="1" t="s">
        <v>3000</v>
      </c>
      <c r="CB625" s="1" t="s">
        <v>3198</v>
      </c>
      <c r="CC625" s="1" t="s">
        <v>3197</v>
      </c>
      <c r="CD625" s="1" t="s">
        <v>3040</v>
      </c>
      <c r="CO625" s="1" t="s">
        <v>3323</v>
      </c>
      <c r="CP625" s="1" t="s">
        <v>3330</v>
      </c>
      <c r="CW625" s="1" t="s">
        <v>3329</v>
      </c>
      <c r="CX625" s="1" t="s">
        <v>3328</v>
      </c>
      <c r="CY625" s="1" t="s">
        <v>3236</v>
      </c>
    </row>
    <row r="626" spans="1:103" x14ac:dyDescent="0.2">
      <c r="A626" s="1">
        <f t="shared" si="45"/>
        <v>1072344.6499999999</v>
      </c>
      <c r="C626" s="1" t="str">
        <f t="shared" si="46"/>
        <v>OE</v>
      </c>
      <c r="D626" s="2" t="str">
        <f t="shared" si="47"/>
        <v>OE</v>
      </c>
      <c r="F626" s="1" t="str">
        <f>IF(_xlfn.SINGLE('~10 Other Crossings'!TypeCL)="WC","",_xlfn.CONCAT(UPPER(_xlfn.SINGLE(Description)),IF(ISBLANK(_xlfn.SINGLE(CrossingIdentifierDescription)),""," ["&amp;_xlfn.SINGLE(CrossingIdentifierDescription)&amp;"]")," (",_xlfn.SINGLE(PXID),")"))</f>
        <v>BC HYDRO O/H DISTRIBUTION [DISTRIBUTION] (U4414.0)</v>
      </c>
      <c r="G62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26" s="1" t="s">
        <v>3327</v>
      </c>
      <c r="N626" s="1">
        <v>1072344.6499999999</v>
      </c>
      <c r="O626" s="1" t="s">
        <v>3028</v>
      </c>
      <c r="P626" s="1" t="s">
        <v>3256</v>
      </c>
      <c r="Q626" s="1" t="s">
        <v>3326</v>
      </c>
      <c r="R626" s="1" t="s">
        <v>3025</v>
      </c>
      <c r="S626" s="1" t="s">
        <v>3024</v>
      </c>
      <c r="T626" s="1" t="s">
        <v>3098</v>
      </c>
      <c r="U626" s="1" t="s">
        <v>3097</v>
      </c>
      <c r="V626" s="1" t="s">
        <v>3096</v>
      </c>
      <c r="W626" s="1" t="s">
        <v>3095</v>
      </c>
      <c r="Y626" s="1">
        <v>43539.861932870372</v>
      </c>
      <c r="Z626" s="1">
        <v>44645</v>
      </c>
      <c r="AA626" s="1">
        <v>401768</v>
      </c>
      <c r="AB626" s="1">
        <v>44648.866041666668</v>
      </c>
      <c r="AC626" s="1" t="s">
        <v>3325</v>
      </c>
      <c r="AD626" s="1" t="s">
        <v>3061</v>
      </c>
      <c r="AE626" s="1">
        <v>4414</v>
      </c>
      <c r="AF626" s="1">
        <v>0</v>
      </c>
      <c r="AG626" s="1" t="s">
        <v>3093</v>
      </c>
      <c r="AH626" s="1" t="s">
        <v>3091</v>
      </c>
      <c r="AI626" s="1" t="s">
        <v>3016</v>
      </c>
      <c r="AJ626" s="1" t="s">
        <v>3091</v>
      </c>
      <c r="AK626" s="1" t="s">
        <v>3015</v>
      </c>
      <c r="AL626" s="1" t="s">
        <v>3014</v>
      </c>
      <c r="AM626" s="1" t="s">
        <v>3090</v>
      </c>
      <c r="AS626" s="1" t="s">
        <v>3011</v>
      </c>
      <c r="AT626" s="1" t="s">
        <v>1022</v>
      </c>
      <c r="AX626" s="1" t="s">
        <v>3324</v>
      </c>
      <c r="AY626" s="1" t="s">
        <v>3000</v>
      </c>
      <c r="AZ626" s="1" t="s">
        <v>3010</v>
      </c>
      <c r="BA626" s="1">
        <v>595073.31661294994</v>
      </c>
      <c r="BB626" s="1">
        <v>5452235.0734278699</v>
      </c>
      <c r="BC626" s="1">
        <v>10</v>
      </c>
      <c r="BG626" s="1">
        <v>42657</v>
      </c>
      <c r="BN626" s="1" t="s">
        <v>3009</v>
      </c>
      <c r="BO626" s="1" t="s">
        <v>3008</v>
      </c>
      <c r="BP626" s="1" t="s">
        <v>3007</v>
      </c>
      <c r="BQ626" s="1" t="s">
        <v>3308</v>
      </c>
      <c r="BR626" s="1" t="s">
        <v>3086</v>
      </c>
      <c r="BS626" s="1" t="s">
        <v>3312</v>
      </c>
      <c r="BT626" s="1" t="s">
        <v>3307</v>
      </c>
      <c r="BV626" s="1" t="s">
        <v>3002</v>
      </c>
      <c r="BW626" s="1" t="s">
        <v>1022</v>
      </c>
      <c r="BX626" s="1" t="s">
        <v>3199</v>
      </c>
      <c r="BY626" s="1" t="s">
        <v>3000</v>
      </c>
      <c r="CB626" s="1" t="s">
        <v>3198</v>
      </c>
      <c r="CC626" s="1" t="s">
        <v>3197</v>
      </c>
      <c r="CD626" s="1" t="s">
        <v>3040</v>
      </c>
      <c r="CO626" s="1" t="s">
        <v>3323</v>
      </c>
      <c r="CP626" s="1" t="s">
        <v>3322</v>
      </c>
      <c r="CW626" s="1" t="s">
        <v>3321</v>
      </c>
      <c r="CX626" s="1" t="s">
        <v>3320</v>
      </c>
      <c r="CY626" s="1" t="s">
        <v>3236</v>
      </c>
    </row>
    <row r="627" spans="1:103" x14ac:dyDescent="0.2">
      <c r="A627" s="1">
        <f t="shared" si="45"/>
        <v>1072360.24</v>
      </c>
      <c r="C627" s="1" t="str">
        <f t="shared" si="46"/>
        <v>UN</v>
      </c>
      <c r="D627" s="2" t="str">
        <f t="shared" si="47"/>
        <v>UN</v>
      </c>
      <c r="F627" s="1" t="str">
        <f>IF(_xlfn.SINGLE('~10 Other Crossings'!TypeCL)="WC","",_xlfn.CONCAT(UPPER(_xlfn.SINGLE(Description)),IF(ISBLANK(_xlfn.SINGLE(CrossingIdentifierDescription)),""," ["&amp;_xlfn.SINGLE(CrossingIdentifierDescription)&amp;"]")," (",_xlfn.SINGLE(PXID),")"))</f>
        <v>TRAIL (T4216.1)</v>
      </c>
      <c r="G62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7" s="1" t="s">
        <v>3319</v>
      </c>
      <c r="N627" s="1">
        <v>1072360.24</v>
      </c>
      <c r="O627" s="1" t="s">
        <v>3028</v>
      </c>
      <c r="P627" s="1" t="s">
        <v>3318</v>
      </c>
      <c r="Q627" s="1" t="s">
        <v>3317</v>
      </c>
      <c r="R627" s="1" t="s">
        <v>3025</v>
      </c>
      <c r="S627" s="1" t="s">
        <v>3024</v>
      </c>
      <c r="T627" s="1" t="s">
        <v>3098</v>
      </c>
      <c r="U627" s="1" t="s">
        <v>3045</v>
      </c>
      <c r="V627" s="1" t="s">
        <v>3316</v>
      </c>
      <c r="W627" s="1" t="s">
        <v>3315</v>
      </c>
      <c r="Y627" s="1">
        <v>43539.861620370371</v>
      </c>
      <c r="Z627" s="1">
        <v>44645</v>
      </c>
      <c r="AA627" s="1">
        <v>401768</v>
      </c>
      <c r="AB627" s="1">
        <v>44648.866041666668</v>
      </c>
      <c r="AC627" s="1" t="s">
        <v>3314</v>
      </c>
      <c r="AD627" s="1" t="s">
        <v>3046</v>
      </c>
      <c r="AE627" s="1">
        <v>4216</v>
      </c>
      <c r="AF627" s="1">
        <v>1</v>
      </c>
      <c r="AH627" s="1" t="s">
        <v>3091</v>
      </c>
      <c r="AI627" s="1" t="s">
        <v>3016</v>
      </c>
      <c r="AJ627" s="1" t="s">
        <v>3091</v>
      </c>
      <c r="AK627" s="1" t="s">
        <v>3044</v>
      </c>
      <c r="AL627" s="1" t="s">
        <v>3014</v>
      </c>
      <c r="AM627" s="1" t="s">
        <v>3071</v>
      </c>
      <c r="AX627" s="1" t="s">
        <v>3313</v>
      </c>
      <c r="AY627" s="1" t="s">
        <v>3000</v>
      </c>
      <c r="AZ627" s="1" t="s">
        <v>3010</v>
      </c>
      <c r="BA627" s="1">
        <v>595060.82007390005</v>
      </c>
      <c r="BB627" s="1">
        <v>5452225.7504459396</v>
      </c>
      <c r="BC627" s="1">
        <v>10</v>
      </c>
      <c r="BG627" s="1">
        <v>42261</v>
      </c>
      <c r="BN627" s="1" t="s">
        <v>3009</v>
      </c>
      <c r="BO627" s="1" t="s">
        <v>3008</v>
      </c>
      <c r="BP627" s="1" t="s">
        <v>3007</v>
      </c>
      <c r="BQ627" s="1" t="s">
        <v>3308</v>
      </c>
      <c r="BR627" s="1" t="s">
        <v>3086</v>
      </c>
      <c r="BS627" s="1" t="s">
        <v>3312</v>
      </c>
      <c r="BT627" s="1" t="s">
        <v>3307</v>
      </c>
      <c r="BV627" s="1" t="s">
        <v>3002</v>
      </c>
      <c r="BW627" s="1" t="s">
        <v>1986</v>
      </c>
      <c r="BX627" s="1" t="s">
        <v>3311</v>
      </c>
      <c r="BY627" s="1" t="s">
        <v>3000</v>
      </c>
      <c r="CB627" s="1" t="s">
        <v>3292</v>
      </c>
      <c r="CC627" s="1" t="s">
        <v>3291</v>
      </c>
      <c r="CD627" s="1" t="s">
        <v>3055</v>
      </c>
      <c r="CO627" s="1" t="s">
        <v>3122</v>
      </c>
      <c r="CP627" s="1" t="s">
        <v>3310</v>
      </c>
      <c r="CX627" s="1" t="s">
        <v>3309</v>
      </c>
      <c r="CY627" s="1" t="s">
        <v>3236</v>
      </c>
    </row>
    <row r="628" spans="1:103" x14ac:dyDescent="0.2">
      <c r="A628" s="1">
        <f t="shared" si="45"/>
        <v>1073556.8400000001</v>
      </c>
      <c r="C628" s="1" t="str">
        <f t="shared" si="46"/>
        <v>OE</v>
      </c>
      <c r="D628" s="2" t="str">
        <f t="shared" si="47"/>
        <v>OE</v>
      </c>
      <c r="F628" s="1" t="str">
        <f>IF(_xlfn.SINGLE('~10 Other Crossings'!TypeCL)="WC","",_xlfn.CONCAT(UPPER(_xlfn.SINGLE(Description)),IF(ISBLANK(_xlfn.SINGLE(CrossingIdentifierDescription)),""," ["&amp;_xlfn.SINGLE(CrossingIdentifierDescription)&amp;"]")," (",_xlfn.SINGLE(PXID),")"))</f>
        <v>BC HYDRO O/H TRANSMISSION (360KV) 3L003 [TRANSMISSION] (U4249.1)</v>
      </c>
      <c r="G62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28" s="1" t="s">
        <v>3306</v>
      </c>
      <c r="N628" s="1">
        <v>1073556.8400000001</v>
      </c>
      <c r="O628" s="1" t="s">
        <v>3028</v>
      </c>
      <c r="P628" s="1" t="s">
        <v>3130</v>
      </c>
      <c r="Q628" s="1" t="s">
        <v>3129</v>
      </c>
      <c r="R628" s="1" t="s">
        <v>3025</v>
      </c>
      <c r="S628" s="1" t="s">
        <v>3024</v>
      </c>
      <c r="T628" s="1" t="s">
        <v>3098</v>
      </c>
      <c r="U628" s="1" t="s">
        <v>3097</v>
      </c>
      <c r="V628" s="1" t="s">
        <v>3305</v>
      </c>
      <c r="W628" s="1" t="s">
        <v>3095</v>
      </c>
      <c r="Y628" s="1">
        <v>42165.883981481478</v>
      </c>
      <c r="Z628" s="1">
        <v>44645</v>
      </c>
      <c r="AA628" s="1">
        <v>401768</v>
      </c>
      <c r="AB628" s="1">
        <v>44648.866018518522</v>
      </c>
      <c r="AC628" s="1" t="s">
        <v>3304</v>
      </c>
      <c r="AD628" s="1" t="s">
        <v>3061</v>
      </c>
      <c r="AE628" s="1">
        <v>4249</v>
      </c>
      <c r="AF628" s="1">
        <v>1</v>
      </c>
      <c r="AG628" s="1" t="s">
        <v>3282</v>
      </c>
      <c r="AH628" s="1" t="s">
        <v>3091</v>
      </c>
      <c r="AI628" s="1" t="s">
        <v>3016</v>
      </c>
      <c r="AJ628" s="1" t="s">
        <v>3091</v>
      </c>
      <c r="AK628" s="1" t="s">
        <v>3015</v>
      </c>
      <c r="AL628" s="1" t="s">
        <v>3014</v>
      </c>
      <c r="AM628" s="1" t="s">
        <v>3090</v>
      </c>
      <c r="AS628" s="1" t="s">
        <v>3011</v>
      </c>
      <c r="AT628" s="1" t="s">
        <v>1022</v>
      </c>
      <c r="AX628" s="1" t="s">
        <v>3303</v>
      </c>
      <c r="AY628" s="1" t="s">
        <v>3000</v>
      </c>
      <c r="AZ628" s="1" t="s">
        <v>3010</v>
      </c>
      <c r="BA628" s="1">
        <v>594145.29036365997</v>
      </c>
      <c r="BB628" s="1">
        <v>5451465.2285461696</v>
      </c>
      <c r="BC628" s="1">
        <v>10</v>
      </c>
      <c r="BD628" s="1" t="s">
        <v>3087</v>
      </c>
      <c r="BE628" s="1">
        <v>1075.78</v>
      </c>
      <c r="BG628" s="1">
        <v>42297</v>
      </c>
      <c r="BN628" s="1" t="s">
        <v>3009</v>
      </c>
      <c r="BO628" s="1" t="s">
        <v>3008</v>
      </c>
      <c r="BP628" s="1" t="s">
        <v>3007</v>
      </c>
      <c r="BQ628" s="1" t="s">
        <v>3280</v>
      </c>
      <c r="BR628" s="1" t="s">
        <v>3005</v>
      </c>
      <c r="BS628" s="1" t="s">
        <v>3302</v>
      </c>
      <c r="BT628" s="1" t="s">
        <v>3301</v>
      </c>
      <c r="BV628" s="1" t="s">
        <v>3002</v>
      </c>
      <c r="BW628" s="1" t="s">
        <v>1022</v>
      </c>
      <c r="BX628" s="1" t="s">
        <v>3199</v>
      </c>
      <c r="BY628" s="1" t="s">
        <v>3000</v>
      </c>
      <c r="CB628" s="1" t="s">
        <v>3198</v>
      </c>
      <c r="CC628" s="1" t="s">
        <v>3197</v>
      </c>
      <c r="CD628" s="1" t="s">
        <v>3040</v>
      </c>
      <c r="CO628" s="1" t="s">
        <v>2996</v>
      </c>
      <c r="CP628" s="1" t="s">
        <v>3300</v>
      </c>
      <c r="CW628" s="1" t="s">
        <v>3299</v>
      </c>
      <c r="CX628" s="1" t="s">
        <v>3298</v>
      </c>
      <c r="CY628" s="1" t="s">
        <v>3236</v>
      </c>
    </row>
    <row r="629" spans="1:103" x14ac:dyDescent="0.2">
      <c r="A629" s="1">
        <f t="shared" si="45"/>
        <v>1073610.8400000001</v>
      </c>
      <c r="C629" s="1" t="str">
        <f t="shared" si="46"/>
        <v>RD</v>
      </c>
      <c r="D629" s="2" t="str">
        <f t="shared" si="47"/>
        <v>RD</v>
      </c>
      <c r="F629" s="1" t="str">
        <f>IF(_xlfn.SINGLE('~10 Other Crossings'!TypeCL)="WC","",_xlfn.CONCAT(UPPER(_xlfn.SINGLE(Description)),IF(ISBLANK(_xlfn.SINGLE(CrossingIdentifierDescription)),""," ["&amp;_xlfn.SINGLE(CrossingIdentifierDescription)&amp;"]")," (",_xlfn.SINGLE(PXID),")"))</f>
        <v>ROAD (T4171.1)</v>
      </c>
      <c r="G62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01-13283-M002-PT640301</v>
      </c>
      <c r="M629" s="1" t="s">
        <v>3297</v>
      </c>
      <c r="N629" s="1">
        <v>1073610.8400000001</v>
      </c>
      <c r="O629" s="1" t="s">
        <v>3028</v>
      </c>
      <c r="P629" s="1" t="s">
        <v>3296</v>
      </c>
      <c r="Q629" s="1" t="s">
        <v>3295</v>
      </c>
      <c r="R629" s="1" t="s">
        <v>3025</v>
      </c>
      <c r="S629" s="1" t="s">
        <v>3024</v>
      </c>
      <c r="T629" s="1" t="s">
        <v>3098</v>
      </c>
      <c r="U629" s="1" t="s">
        <v>3045</v>
      </c>
      <c r="V629" s="1" t="s">
        <v>3045</v>
      </c>
      <c r="W629" s="1" t="s">
        <v>3020</v>
      </c>
      <c r="Y629" s="1">
        <v>43539.847268518519</v>
      </c>
      <c r="Z629" s="1">
        <v>44645</v>
      </c>
      <c r="AA629" s="1">
        <v>401768</v>
      </c>
      <c r="AB629" s="1">
        <v>44648.866041666668</v>
      </c>
      <c r="AC629" s="1" t="s">
        <v>3294</v>
      </c>
      <c r="AD629" s="1" t="s">
        <v>3046</v>
      </c>
      <c r="AE629" s="1">
        <v>4171</v>
      </c>
      <c r="AF629" s="1">
        <v>1</v>
      </c>
      <c r="AH629" s="1" t="s">
        <v>3091</v>
      </c>
      <c r="AI629" s="1" t="s">
        <v>3016</v>
      </c>
      <c r="AJ629" s="1" t="s">
        <v>3091</v>
      </c>
      <c r="AK629" s="1" t="s">
        <v>3044</v>
      </c>
      <c r="AL629" s="1" t="s">
        <v>3014</v>
      </c>
      <c r="AM629" s="1" t="s">
        <v>737</v>
      </c>
      <c r="AX629" s="1" t="s">
        <v>3293</v>
      </c>
      <c r="AY629" s="1" t="s">
        <v>3000</v>
      </c>
      <c r="AZ629" s="1" t="s">
        <v>3010</v>
      </c>
      <c r="BA629" s="1">
        <v>594112.20884651004</v>
      </c>
      <c r="BB629" s="1">
        <v>5451422.5470980303</v>
      </c>
      <c r="BC629" s="1">
        <v>10</v>
      </c>
      <c r="BD629" s="1" t="s">
        <v>3087</v>
      </c>
      <c r="BE629" s="1">
        <v>1075.81</v>
      </c>
      <c r="BG629" s="1">
        <v>42262</v>
      </c>
      <c r="BN629" s="1" t="s">
        <v>3009</v>
      </c>
      <c r="BO629" s="1" t="s">
        <v>3008</v>
      </c>
      <c r="BP629" s="1" t="s">
        <v>3007</v>
      </c>
      <c r="BQ629" s="1" t="s">
        <v>3280</v>
      </c>
      <c r="BR629" s="1" t="s">
        <v>3228</v>
      </c>
      <c r="BS629" s="1" t="s">
        <v>3279</v>
      </c>
      <c r="BT629" s="1" t="s">
        <v>3278</v>
      </c>
      <c r="BV629" s="1" t="s">
        <v>3002</v>
      </c>
      <c r="BW629" s="1" t="s">
        <v>1986</v>
      </c>
      <c r="BX629" s="1" t="s">
        <v>3043</v>
      </c>
      <c r="BY629" s="1" t="s">
        <v>3000</v>
      </c>
      <c r="CB629" s="1" t="s">
        <v>3292</v>
      </c>
      <c r="CC629" s="1" t="s">
        <v>3291</v>
      </c>
      <c r="CD629" s="1" t="s">
        <v>3055</v>
      </c>
      <c r="CO629" s="1" t="s">
        <v>2996</v>
      </c>
      <c r="CP629" s="1" t="s">
        <v>3290</v>
      </c>
      <c r="CW629" s="1" t="s">
        <v>3289</v>
      </c>
      <c r="CX629" s="1" t="s">
        <v>3288</v>
      </c>
      <c r="CY629" s="1" t="s">
        <v>3236</v>
      </c>
    </row>
    <row r="630" spans="1:103" x14ac:dyDescent="0.2">
      <c r="A630" s="1">
        <f t="shared" si="45"/>
        <v>1073614.6499999999</v>
      </c>
      <c r="C630" s="1" t="str">
        <f t="shared" si="46"/>
        <v>OE</v>
      </c>
      <c r="D630" s="2" t="str">
        <f t="shared" si="47"/>
        <v>OE</v>
      </c>
      <c r="F630" s="1" t="str">
        <f>IF(_xlfn.SINGLE('~10 Other Crossings'!TypeCL)="WC","",_xlfn.CONCAT(UPPER(_xlfn.SINGLE(Description)),IF(ISBLANK(_xlfn.SINGLE(CrossingIdentifierDescription)),""," ["&amp;_xlfn.SINGLE(CrossingIdentifierDescription)&amp;"]")," (",_xlfn.SINGLE(PXID),")"))</f>
        <v>BC HYDRO O/H TRANSMISSION (69KV) 60L093WAH [TRANSMISSION] (U4250.1)</v>
      </c>
      <c r="G63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30" s="1" t="s">
        <v>3287</v>
      </c>
      <c r="N630" s="1">
        <v>1073614.6499999999</v>
      </c>
      <c r="O630" s="1" t="s">
        <v>3028</v>
      </c>
      <c r="P630" s="1" t="s">
        <v>3286</v>
      </c>
      <c r="Q630" s="1" t="s">
        <v>3285</v>
      </c>
      <c r="R630" s="1" t="s">
        <v>3025</v>
      </c>
      <c r="S630" s="1" t="s">
        <v>3024</v>
      </c>
      <c r="T630" s="1" t="s">
        <v>3098</v>
      </c>
      <c r="U630" s="1" t="s">
        <v>3097</v>
      </c>
      <c r="V630" s="1" t="s">
        <v>3284</v>
      </c>
      <c r="W630" s="1" t="s">
        <v>3095</v>
      </c>
      <c r="Y630" s="1">
        <v>42165.883981481478</v>
      </c>
      <c r="Z630" s="1">
        <v>44645</v>
      </c>
      <c r="AA630" s="1">
        <v>401768</v>
      </c>
      <c r="AB630" s="1">
        <v>44648.866018518522</v>
      </c>
      <c r="AC630" s="1" t="s">
        <v>3283</v>
      </c>
      <c r="AD630" s="1" t="s">
        <v>3061</v>
      </c>
      <c r="AE630" s="1">
        <v>4250</v>
      </c>
      <c r="AF630" s="1">
        <v>1</v>
      </c>
      <c r="AG630" s="1" t="s">
        <v>3282</v>
      </c>
      <c r="AH630" s="1" t="s">
        <v>3091</v>
      </c>
      <c r="AI630" s="1" t="s">
        <v>3016</v>
      </c>
      <c r="AJ630" s="1" t="s">
        <v>3091</v>
      </c>
      <c r="AK630" s="1" t="s">
        <v>3015</v>
      </c>
      <c r="AL630" s="1" t="s">
        <v>3014</v>
      </c>
      <c r="AM630" s="1" t="s">
        <v>3090</v>
      </c>
      <c r="AS630" s="1" t="s">
        <v>3011</v>
      </c>
      <c r="AT630" s="1" t="s">
        <v>1022</v>
      </c>
      <c r="AX630" s="1" t="s">
        <v>3281</v>
      </c>
      <c r="AY630" s="1" t="s">
        <v>3000</v>
      </c>
      <c r="AZ630" s="1" t="s">
        <v>3010</v>
      </c>
      <c r="BA630" s="1">
        <v>594109.68491794995</v>
      </c>
      <c r="BB630" s="1">
        <v>5451419.6840277398</v>
      </c>
      <c r="BC630" s="1">
        <v>10</v>
      </c>
      <c r="BD630" s="1" t="s">
        <v>3087</v>
      </c>
      <c r="BE630" s="1">
        <v>1075.83</v>
      </c>
      <c r="BG630" s="1">
        <v>42264</v>
      </c>
      <c r="BN630" s="1" t="s">
        <v>3009</v>
      </c>
      <c r="BO630" s="1" t="s">
        <v>3008</v>
      </c>
      <c r="BP630" s="1" t="s">
        <v>3007</v>
      </c>
      <c r="BQ630" s="1" t="s">
        <v>3280</v>
      </c>
      <c r="BR630" s="1" t="s">
        <v>3228</v>
      </c>
      <c r="BS630" s="1" t="s">
        <v>3279</v>
      </c>
      <c r="BT630" s="1" t="s">
        <v>3278</v>
      </c>
      <c r="BV630" s="1" t="s">
        <v>3002</v>
      </c>
      <c r="BW630" s="1" t="s">
        <v>1022</v>
      </c>
      <c r="BX630" s="1" t="s">
        <v>3199</v>
      </c>
      <c r="BY630" s="1" t="s">
        <v>3000</v>
      </c>
      <c r="CB630" s="1" t="s">
        <v>3198</v>
      </c>
      <c r="CC630" s="1" t="s">
        <v>3197</v>
      </c>
      <c r="CD630" s="1" t="s">
        <v>3040</v>
      </c>
      <c r="CO630" s="1" t="s">
        <v>2996</v>
      </c>
      <c r="CP630" s="1" t="s">
        <v>3277</v>
      </c>
      <c r="CW630" s="1" t="s">
        <v>3276</v>
      </c>
      <c r="CX630" s="1" t="s">
        <v>3275</v>
      </c>
      <c r="CY630" s="1" t="s">
        <v>3236</v>
      </c>
    </row>
    <row r="631" spans="1:103" x14ac:dyDescent="0.2">
      <c r="A631" s="1">
        <f t="shared" si="45"/>
        <v>1073865.3999999999</v>
      </c>
      <c r="C631" s="1" t="str">
        <f t="shared" si="46"/>
        <v>RD</v>
      </c>
      <c r="D631" s="2" t="str">
        <f t="shared" si="47"/>
        <v>RD</v>
      </c>
      <c r="F631" s="1" t="str">
        <f>IF(_xlfn.SINGLE('~10 Other Crossings'!TypeCL)="WC","",_xlfn.CONCAT(UPPER(_xlfn.SINGLE(Description)),IF(ISBLANK(_xlfn.SINGLE(CrossingIdentifierDescription)),""," ["&amp;_xlfn.SINGLE(CrossingIdentifierDescription)&amp;"]")," (",_xlfn.SINGLE(PXID),")"))</f>
        <v>ROAD [Road Crossing] (T4378.0)</v>
      </c>
      <c r="G63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1" s="1" t="s">
        <v>3273</v>
      </c>
      <c r="N631" s="1">
        <v>1073865.3999999999</v>
      </c>
      <c r="O631" s="1" t="s">
        <v>3028</v>
      </c>
      <c r="P631" s="1" t="s">
        <v>3256</v>
      </c>
      <c r="Q631" s="1" t="s">
        <v>3255</v>
      </c>
      <c r="R631" s="1" t="s">
        <v>3025</v>
      </c>
      <c r="S631" s="1" t="s">
        <v>3024</v>
      </c>
      <c r="T631" s="1" t="s">
        <v>3098</v>
      </c>
      <c r="U631" s="1" t="s">
        <v>3045</v>
      </c>
      <c r="V631" s="1" t="s">
        <v>3045</v>
      </c>
      <c r="W631" s="1" t="s">
        <v>3242</v>
      </c>
      <c r="Y631" s="1">
        <v>42333.896273148152</v>
      </c>
      <c r="Z631" s="1">
        <v>44645</v>
      </c>
      <c r="AA631" s="1">
        <v>401768</v>
      </c>
      <c r="AB631" s="1">
        <v>44648.866018518522</v>
      </c>
      <c r="AC631" s="1" t="s">
        <v>3272</v>
      </c>
      <c r="AD631" s="1" t="s">
        <v>3046</v>
      </c>
      <c r="AE631" s="1">
        <v>4378</v>
      </c>
      <c r="AF631" s="1">
        <v>0</v>
      </c>
      <c r="AG631" s="1" t="s">
        <v>3253</v>
      </c>
      <c r="AH631" s="1" t="s">
        <v>3091</v>
      </c>
      <c r="AI631" s="1" t="s">
        <v>3016</v>
      </c>
      <c r="AJ631" s="1" t="s">
        <v>3091</v>
      </c>
      <c r="AK631" s="1" t="s">
        <v>3044</v>
      </c>
      <c r="AL631" s="1" t="s">
        <v>3014</v>
      </c>
      <c r="AM631" s="1" t="s">
        <v>737</v>
      </c>
      <c r="AX631" s="1" t="s">
        <v>3271</v>
      </c>
      <c r="AY631" s="1" t="s">
        <v>3000</v>
      </c>
      <c r="AZ631" s="1" t="s">
        <v>3010</v>
      </c>
      <c r="BA631" s="1">
        <v>593956.79398238997</v>
      </c>
      <c r="BB631" s="1">
        <v>5451220.9500378696</v>
      </c>
      <c r="BC631" s="1">
        <v>10</v>
      </c>
      <c r="BN631" s="1" t="s">
        <v>3009</v>
      </c>
      <c r="BO631" s="1" t="s">
        <v>3008</v>
      </c>
      <c r="BP631" s="1" t="s">
        <v>3007</v>
      </c>
      <c r="BQ631" s="1" t="s">
        <v>3267</v>
      </c>
      <c r="BR631" s="1" t="s">
        <v>1621</v>
      </c>
      <c r="BS631" s="1" t="s">
        <v>3227</v>
      </c>
      <c r="BT631" s="1" t="s">
        <v>3226</v>
      </c>
      <c r="BV631" s="1" t="s">
        <v>3002</v>
      </c>
      <c r="BW631" s="1" t="s">
        <v>3007</v>
      </c>
      <c r="BX631" s="1" t="s">
        <v>3043</v>
      </c>
      <c r="BY631" s="1" t="s">
        <v>3000</v>
      </c>
      <c r="CB631" s="1" t="s">
        <v>3042</v>
      </c>
      <c r="CC631" s="1" t="s">
        <v>3041</v>
      </c>
      <c r="CD631" s="1" t="s">
        <v>3040</v>
      </c>
      <c r="CO631" s="1" t="s">
        <v>3122</v>
      </c>
      <c r="CP631" s="1" t="s">
        <v>3270</v>
      </c>
      <c r="CW631" s="1" t="s">
        <v>3269</v>
      </c>
      <c r="CX631" s="1" t="s">
        <v>3268</v>
      </c>
      <c r="CY631" s="1" t="s">
        <v>3236</v>
      </c>
    </row>
    <row r="632" spans="1:103" x14ac:dyDescent="0.2">
      <c r="A632" s="1">
        <f t="shared" si="45"/>
        <v>1074345.6499999999</v>
      </c>
      <c r="C632" s="1" t="str">
        <f t="shared" si="46"/>
        <v>RD</v>
      </c>
      <c r="D632" s="2" t="str">
        <f t="shared" si="47"/>
        <v>RD</v>
      </c>
      <c r="F632" s="1" t="str">
        <f>IF(_xlfn.SINGLE('~10 Other Crossings'!TypeCL)="WC","",_xlfn.CONCAT(UPPER(_xlfn.SINGLE(Description)),IF(ISBLANK(_xlfn.SINGLE(CrossingIdentifierDescription)),""," ["&amp;_xlfn.SINGLE(CrossingIdentifierDescription)&amp;"]")," (",_xlfn.SINGLE(PXID),")"))</f>
        <v>ROAD [Road Crossing] (T4379.0)</v>
      </c>
      <c r="G63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2" s="1" t="s">
        <v>3264</v>
      </c>
      <c r="N632" s="1">
        <v>1074345.6499999999</v>
      </c>
      <c r="O632" s="1" t="s">
        <v>3028</v>
      </c>
      <c r="P632" s="1" t="s">
        <v>3256</v>
      </c>
      <c r="Q632" s="1" t="s">
        <v>3255</v>
      </c>
      <c r="R632" s="1" t="s">
        <v>3025</v>
      </c>
      <c r="S632" s="1" t="s">
        <v>3024</v>
      </c>
      <c r="T632" s="1" t="s">
        <v>3098</v>
      </c>
      <c r="U632" s="1" t="s">
        <v>3045</v>
      </c>
      <c r="V632" s="1" t="s">
        <v>3045</v>
      </c>
      <c r="W632" s="1" t="s">
        <v>3242</v>
      </c>
      <c r="Y632" s="1">
        <v>42333.896273148152</v>
      </c>
      <c r="Z632" s="1">
        <v>44645</v>
      </c>
      <c r="AA632" s="1">
        <v>401768</v>
      </c>
      <c r="AB632" s="1">
        <v>44648.866018518522</v>
      </c>
      <c r="AC632" s="1" t="s">
        <v>3263</v>
      </c>
      <c r="AD632" s="1" t="s">
        <v>3046</v>
      </c>
      <c r="AE632" s="1">
        <v>4379</v>
      </c>
      <c r="AF632" s="1">
        <v>0</v>
      </c>
      <c r="AG632" s="1" t="s">
        <v>3253</v>
      </c>
      <c r="AH632" s="1" t="s">
        <v>3091</v>
      </c>
      <c r="AI632" s="1" t="s">
        <v>3016</v>
      </c>
      <c r="AJ632" s="1" t="s">
        <v>3091</v>
      </c>
      <c r="AK632" s="1" t="s">
        <v>3044</v>
      </c>
      <c r="AL632" s="1" t="s">
        <v>3014</v>
      </c>
      <c r="AM632" s="1" t="s">
        <v>737</v>
      </c>
      <c r="AX632" s="1" t="s">
        <v>3262</v>
      </c>
      <c r="AY632" s="1" t="s">
        <v>3000</v>
      </c>
      <c r="AZ632" s="1" t="s">
        <v>3010</v>
      </c>
      <c r="BA632" s="1">
        <v>593586.73605319997</v>
      </c>
      <c r="BB632" s="1">
        <v>5450917.56206585</v>
      </c>
      <c r="BC632" s="1">
        <v>10</v>
      </c>
      <c r="BN632" s="1" t="s">
        <v>3009</v>
      </c>
      <c r="BO632" s="1" t="s">
        <v>3008</v>
      </c>
      <c r="BP632" s="1" t="s">
        <v>3007</v>
      </c>
      <c r="BQ632" s="1" t="s">
        <v>3229</v>
      </c>
      <c r="BR632" s="1" t="s">
        <v>3005</v>
      </c>
      <c r="BS632" s="1" t="s">
        <v>3227</v>
      </c>
      <c r="BT632" s="1" t="s">
        <v>3226</v>
      </c>
      <c r="BV632" s="1" t="s">
        <v>3002</v>
      </c>
      <c r="BW632" s="1" t="s">
        <v>3007</v>
      </c>
      <c r="BX632" s="1" t="s">
        <v>3043</v>
      </c>
      <c r="BY632" s="1" t="s">
        <v>3000</v>
      </c>
      <c r="CB632" s="1" t="s">
        <v>3042</v>
      </c>
      <c r="CC632" s="1" t="s">
        <v>3041</v>
      </c>
      <c r="CD632" s="1" t="s">
        <v>3040</v>
      </c>
      <c r="CO632" s="1" t="s">
        <v>3122</v>
      </c>
      <c r="CP632" s="1" t="s">
        <v>3261</v>
      </c>
      <c r="CW632" s="1" t="s">
        <v>3260</v>
      </c>
      <c r="CX632" s="1" t="s">
        <v>3259</v>
      </c>
      <c r="CY632" s="1" t="s">
        <v>3236</v>
      </c>
    </row>
    <row r="633" spans="1:103" x14ac:dyDescent="0.2">
      <c r="A633" s="1">
        <f t="shared" si="45"/>
        <v>1074824.74</v>
      </c>
      <c r="C633" s="1" t="str">
        <f t="shared" si="46"/>
        <v>RD</v>
      </c>
      <c r="D633" s="2" t="str">
        <f t="shared" si="47"/>
        <v>RD</v>
      </c>
      <c r="F633" s="1" t="str">
        <f>IF(_xlfn.SINGLE('~10 Other Crossings'!TypeCL)="WC","",_xlfn.CONCAT(UPPER(_xlfn.SINGLE(Description)),IF(ISBLANK(_xlfn.SINGLE(CrossingIdentifierDescription)),""," ["&amp;_xlfn.SINGLE(CrossingIdentifierDescription)&amp;"]")," (",_xlfn.SINGLE(PXID),")"))</f>
        <v>ROAD [Road Crossing] (T4390.0)</v>
      </c>
      <c r="G63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3" s="1" t="s">
        <v>3257</v>
      </c>
      <c r="N633" s="1">
        <v>1074824.74</v>
      </c>
      <c r="O633" s="1" t="s">
        <v>3028</v>
      </c>
      <c r="P633" s="1" t="s">
        <v>3256</v>
      </c>
      <c r="Q633" s="1" t="s">
        <v>3255</v>
      </c>
      <c r="R633" s="1" t="s">
        <v>3025</v>
      </c>
      <c r="S633" s="1" t="s">
        <v>3024</v>
      </c>
      <c r="T633" s="1" t="s">
        <v>3098</v>
      </c>
      <c r="U633" s="1" t="s">
        <v>3045</v>
      </c>
      <c r="V633" s="1" t="s">
        <v>3045</v>
      </c>
      <c r="W633" s="1" t="s">
        <v>3242</v>
      </c>
      <c r="Y633" s="1">
        <v>42333.896273148152</v>
      </c>
      <c r="Z633" s="1">
        <v>44645</v>
      </c>
      <c r="AA633" s="1">
        <v>401768</v>
      </c>
      <c r="AB633" s="1">
        <v>44648.866018518522</v>
      </c>
      <c r="AC633" s="1" t="s">
        <v>3254</v>
      </c>
      <c r="AD633" s="1" t="s">
        <v>3046</v>
      </c>
      <c r="AE633" s="1">
        <v>4390</v>
      </c>
      <c r="AF633" s="1">
        <v>0</v>
      </c>
      <c r="AG633" s="1" t="s">
        <v>3253</v>
      </c>
      <c r="AH633" s="1" t="s">
        <v>3091</v>
      </c>
      <c r="AI633" s="1" t="s">
        <v>3016</v>
      </c>
      <c r="AJ633" s="1" t="s">
        <v>3091</v>
      </c>
      <c r="AK633" s="1" t="s">
        <v>3044</v>
      </c>
      <c r="AL633" s="1" t="s">
        <v>3014</v>
      </c>
      <c r="AM633" s="1" t="s">
        <v>737</v>
      </c>
      <c r="AX633" s="1" t="s">
        <v>3252</v>
      </c>
      <c r="AY633" s="1" t="s">
        <v>3000</v>
      </c>
      <c r="AZ633" s="1" t="s">
        <v>3010</v>
      </c>
      <c r="BA633" s="1">
        <v>593207.67199189996</v>
      </c>
      <c r="BB633" s="1">
        <v>5450624.58100871</v>
      </c>
      <c r="BC633" s="1">
        <v>10</v>
      </c>
      <c r="BN633" s="1" t="s">
        <v>3009</v>
      </c>
      <c r="BO633" s="1" t="s">
        <v>3008</v>
      </c>
      <c r="BP633" s="1" t="s">
        <v>3007</v>
      </c>
      <c r="BQ633" s="1" t="s">
        <v>3229</v>
      </c>
      <c r="BR633" s="1" t="s">
        <v>3228</v>
      </c>
      <c r="BS633" s="1" t="s">
        <v>3227</v>
      </c>
      <c r="BT633" s="1" t="s">
        <v>3226</v>
      </c>
      <c r="BV633" s="1" t="s">
        <v>3002</v>
      </c>
      <c r="BW633" s="1" t="s">
        <v>3007</v>
      </c>
      <c r="BX633" s="1" t="s">
        <v>3043</v>
      </c>
      <c r="BY633" s="1" t="s">
        <v>3000</v>
      </c>
      <c r="CB633" s="1" t="s">
        <v>3042</v>
      </c>
      <c r="CC633" s="1" t="s">
        <v>3041</v>
      </c>
      <c r="CD633" s="1" t="s">
        <v>3040</v>
      </c>
      <c r="CO633" s="1" t="s">
        <v>3122</v>
      </c>
      <c r="CP633" s="1" t="s">
        <v>3251</v>
      </c>
      <c r="CW633" s="1" t="s">
        <v>3250</v>
      </c>
      <c r="CX633" s="1" t="s">
        <v>3249</v>
      </c>
      <c r="CY633" s="1" t="s">
        <v>3236</v>
      </c>
    </row>
    <row r="634" spans="1:103" x14ac:dyDescent="0.2">
      <c r="A634" s="1">
        <f t="shared" si="45"/>
        <v>1074928.1100000001</v>
      </c>
      <c r="C634" s="1" t="str">
        <f t="shared" si="46"/>
        <v>RD</v>
      </c>
      <c r="D634" s="2" t="str">
        <f t="shared" si="47"/>
        <v>RD</v>
      </c>
      <c r="F634" s="1" t="str">
        <f>IF(_xlfn.SINGLE('~10 Other Crossings'!TypeCL)="WC","",_xlfn.CONCAT(UPPER(_xlfn.SINGLE(Description)),IF(ISBLANK(_xlfn.SINGLE(CrossingIdentifierDescription)),""," ["&amp;_xlfn.SINGLE(CrossingIdentifierDescription)&amp;"]")," (",_xlfn.SINGLE(PXID),")"))</f>
        <v>ROAD (T4917.0)</v>
      </c>
      <c r="G63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4" s="1" t="s">
        <v>3248</v>
      </c>
      <c r="N634" s="1">
        <v>1074928.1100000001</v>
      </c>
      <c r="O634" s="1" t="s">
        <v>3028</v>
      </c>
      <c r="P634" s="1" t="s">
        <v>3130</v>
      </c>
      <c r="Q634" s="1" t="s">
        <v>3129</v>
      </c>
      <c r="R634" s="1" t="s">
        <v>3025</v>
      </c>
      <c r="S634" s="1" t="s">
        <v>3024</v>
      </c>
      <c r="T634" s="1" t="s">
        <v>3098</v>
      </c>
      <c r="U634" s="1" t="s">
        <v>3045</v>
      </c>
      <c r="V634" s="1" t="s">
        <v>3045</v>
      </c>
      <c r="W634" s="1" t="s">
        <v>3242</v>
      </c>
      <c r="Y634" s="1">
        <v>43539.826157407406</v>
      </c>
      <c r="Z634" s="1">
        <v>44645</v>
      </c>
      <c r="AA634" s="1">
        <v>401768</v>
      </c>
      <c r="AB634" s="1">
        <v>44648.866041666668</v>
      </c>
      <c r="AC634" s="1" t="s">
        <v>3247</v>
      </c>
      <c r="AD634" s="1" t="s">
        <v>3046</v>
      </c>
      <c r="AE634" s="1">
        <v>4917</v>
      </c>
      <c r="AF634" s="1">
        <v>0</v>
      </c>
      <c r="AH634" s="1" t="s">
        <v>3091</v>
      </c>
      <c r="AI634" s="1" t="s">
        <v>3016</v>
      </c>
      <c r="AJ634" s="1" t="s">
        <v>3091</v>
      </c>
      <c r="AK634" s="1" t="s">
        <v>3044</v>
      </c>
      <c r="AL634" s="1" t="s">
        <v>3014</v>
      </c>
      <c r="AM634" s="1" t="s">
        <v>737</v>
      </c>
      <c r="AX634" s="1" t="s">
        <v>3240</v>
      </c>
      <c r="AY634" s="1" t="s">
        <v>3000</v>
      </c>
      <c r="AZ634" s="1" t="s">
        <v>3010</v>
      </c>
      <c r="BA634" s="1">
        <v>593125.85706938</v>
      </c>
      <c r="BB634" s="1">
        <v>5450561.4125248203</v>
      </c>
      <c r="BC634" s="1">
        <v>10</v>
      </c>
      <c r="BD634" s="1" t="s">
        <v>3087</v>
      </c>
      <c r="BE634" s="1">
        <v>1077.2</v>
      </c>
      <c r="BG634" s="1">
        <v>42273</v>
      </c>
      <c r="BN634" s="1" t="s">
        <v>3009</v>
      </c>
      <c r="BO634" s="1" t="s">
        <v>3008</v>
      </c>
      <c r="BP634" s="1" t="s">
        <v>3007</v>
      </c>
      <c r="BQ634" s="1" t="s">
        <v>3229</v>
      </c>
      <c r="BR634" s="1" t="s">
        <v>3228</v>
      </c>
      <c r="BS634" s="1" t="s">
        <v>3227</v>
      </c>
      <c r="BT634" s="1" t="s">
        <v>3226</v>
      </c>
      <c r="BV634" s="1" t="s">
        <v>3002</v>
      </c>
      <c r="BW634" s="1" t="s">
        <v>3007</v>
      </c>
      <c r="BX634" s="1" t="s">
        <v>3043</v>
      </c>
      <c r="BY634" s="1" t="s">
        <v>3000</v>
      </c>
      <c r="CB634" s="1" t="s">
        <v>3042</v>
      </c>
      <c r="CC634" s="1" t="s">
        <v>3041</v>
      </c>
      <c r="CD634" s="1" t="s">
        <v>3040</v>
      </c>
      <c r="CO634" s="1" t="s">
        <v>3122</v>
      </c>
      <c r="CP634" s="1" t="s">
        <v>3246</v>
      </c>
      <c r="CW634" s="1" t="s">
        <v>3238</v>
      </c>
      <c r="CY634" s="1" t="s">
        <v>3236</v>
      </c>
    </row>
    <row r="635" spans="1:103" x14ac:dyDescent="0.2">
      <c r="A635" s="1">
        <f t="shared" si="45"/>
        <v>1075011.94</v>
      </c>
      <c r="C635" s="1" t="str">
        <f t="shared" si="46"/>
        <v>RD</v>
      </c>
      <c r="D635" s="2" t="str">
        <f t="shared" si="47"/>
        <v>RD</v>
      </c>
      <c r="F635" s="1" t="str">
        <f>IF(_xlfn.SINGLE('~10 Other Crossings'!TypeCL)="WC","",_xlfn.CONCAT(UPPER(_xlfn.SINGLE(Description)),IF(ISBLANK(_xlfn.SINGLE(CrossingIdentifierDescription)),""," ["&amp;_xlfn.SINGLE(CrossingIdentifierDescription)&amp;"]")," (",_xlfn.SINGLE(PXID),")"))</f>
        <v>ROAD (T4172.3)</v>
      </c>
      <c r="G63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35" s="1" t="s">
        <v>3245</v>
      </c>
      <c r="N635" s="1">
        <v>1075011.94</v>
      </c>
      <c r="O635" s="1" t="s">
        <v>3028</v>
      </c>
      <c r="P635" s="1" t="s">
        <v>3244</v>
      </c>
      <c r="Q635" s="1" t="s">
        <v>3243</v>
      </c>
      <c r="R635" s="1" t="s">
        <v>3025</v>
      </c>
      <c r="S635" s="1" t="s">
        <v>3024</v>
      </c>
      <c r="T635" s="1" t="s">
        <v>3098</v>
      </c>
      <c r="U635" s="1" t="s">
        <v>3045</v>
      </c>
      <c r="V635" s="1" t="s">
        <v>3045</v>
      </c>
      <c r="W635" s="1" t="s">
        <v>3242</v>
      </c>
      <c r="Y635" s="1">
        <v>42683.843553240738</v>
      </c>
      <c r="Z635" s="1">
        <v>44645</v>
      </c>
      <c r="AA635" s="1">
        <v>401768</v>
      </c>
      <c r="AB635" s="1">
        <v>44648.866030092591</v>
      </c>
      <c r="AC635" s="1" t="s">
        <v>3241</v>
      </c>
      <c r="AD635" s="1" t="s">
        <v>3046</v>
      </c>
      <c r="AE635" s="1">
        <v>4172</v>
      </c>
      <c r="AF635" s="1">
        <v>3</v>
      </c>
      <c r="AH635" s="1" t="s">
        <v>3091</v>
      </c>
      <c r="AI635" s="1" t="s">
        <v>3016</v>
      </c>
      <c r="AJ635" s="1" t="s">
        <v>3091</v>
      </c>
      <c r="AK635" s="1" t="s">
        <v>3044</v>
      </c>
      <c r="AL635" s="1" t="s">
        <v>3014</v>
      </c>
      <c r="AM635" s="1" t="s">
        <v>737</v>
      </c>
      <c r="AX635" s="1" t="s">
        <v>3240</v>
      </c>
      <c r="AY635" s="1" t="s">
        <v>3000</v>
      </c>
      <c r="AZ635" s="1" t="s">
        <v>3010</v>
      </c>
      <c r="BA635" s="1">
        <v>593059.19258585002</v>
      </c>
      <c r="BB635" s="1">
        <v>5450510.5793500897</v>
      </c>
      <c r="BC635" s="1">
        <v>10</v>
      </c>
      <c r="BD635" s="1" t="s">
        <v>3087</v>
      </c>
      <c r="BE635" s="1">
        <v>1077.2</v>
      </c>
      <c r="BG635" s="1">
        <v>42273</v>
      </c>
      <c r="BN635" s="1" t="s">
        <v>3009</v>
      </c>
      <c r="BO635" s="1" t="s">
        <v>3008</v>
      </c>
      <c r="BP635" s="1" t="s">
        <v>3007</v>
      </c>
      <c r="BQ635" s="1" t="s">
        <v>3229</v>
      </c>
      <c r="BR635" s="1" t="s">
        <v>3228</v>
      </c>
      <c r="BS635" s="1" t="s">
        <v>3227</v>
      </c>
      <c r="BT635" s="1" t="s">
        <v>3226</v>
      </c>
      <c r="BV635" s="1" t="s">
        <v>3002</v>
      </c>
      <c r="BW635" s="1" t="s">
        <v>3007</v>
      </c>
      <c r="BX635" s="1" t="s">
        <v>3043</v>
      </c>
      <c r="BY635" s="1" t="s">
        <v>3000</v>
      </c>
      <c r="CB635" s="1" t="s">
        <v>3042</v>
      </c>
      <c r="CC635" s="1" t="s">
        <v>3041</v>
      </c>
      <c r="CD635" s="1" t="s">
        <v>3040</v>
      </c>
      <c r="CO635" s="1" t="s">
        <v>3122</v>
      </c>
      <c r="CP635" s="1" t="s">
        <v>3239</v>
      </c>
      <c r="CW635" s="1" t="s">
        <v>3238</v>
      </c>
      <c r="CX635" s="1" t="s">
        <v>3237</v>
      </c>
      <c r="CY635" s="1" t="s">
        <v>3236</v>
      </c>
    </row>
    <row r="636" spans="1:103" x14ac:dyDescent="0.2">
      <c r="A636" s="1">
        <f t="shared" si="45"/>
        <v>1075015.24</v>
      </c>
      <c r="C636" s="1" t="str">
        <f t="shared" si="46"/>
        <v>UE</v>
      </c>
      <c r="D636" s="2" t="str">
        <f t="shared" si="47"/>
        <v>UE</v>
      </c>
      <c r="F636" s="1" t="str">
        <f>IF(_xlfn.SINGLE('~10 Other Crossings'!TypeCL)="WC","",_xlfn.CONCAT(UPPER(_xlfn.SINGLE(Description)),IF(ISBLANK(_xlfn.SINGLE(CrossingIdentifierDescription)),""," ["&amp;_xlfn.SINGLE(CrossingIdentifierDescription)&amp;"]")," (",_xlfn.SINGLE(PXID),")"))</f>
        <v>PRIVATE BURIED WATER PIPE 2" (U7091.0)</v>
      </c>
      <c r="G63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36" s="1" t="s">
        <v>3235</v>
      </c>
      <c r="N636" s="1">
        <v>1075015.24</v>
      </c>
      <c r="O636" s="1" t="s">
        <v>3028</v>
      </c>
      <c r="P636" s="1" t="s">
        <v>3234</v>
      </c>
      <c r="Q636" s="1" t="s">
        <v>3233</v>
      </c>
      <c r="R636" s="1" t="s">
        <v>3025</v>
      </c>
      <c r="S636" s="1" t="s">
        <v>3024</v>
      </c>
      <c r="T636" s="1" t="s">
        <v>3098</v>
      </c>
      <c r="U636" s="1" t="s">
        <v>3064</v>
      </c>
      <c r="V636" s="1" t="s">
        <v>3232</v>
      </c>
      <c r="W636" s="1" t="s">
        <v>3181</v>
      </c>
      <c r="Y636" s="1">
        <v>44103.691828703704</v>
      </c>
      <c r="Z636" s="1">
        <v>44645</v>
      </c>
      <c r="AA636" s="1">
        <v>401768</v>
      </c>
      <c r="AB636" s="1">
        <v>44655.881238425929</v>
      </c>
      <c r="AC636" s="1" t="s">
        <v>3231</v>
      </c>
      <c r="AD636" s="1" t="s">
        <v>3061</v>
      </c>
      <c r="AE636" s="1">
        <v>7091</v>
      </c>
      <c r="AF636" s="1">
        <v>0</v>
      </c>
      <c r="AI636" s="1" t="s">
        <v>3016</v>
      </c>
      <c r="AK636" s="1" t="s">
        <v>3015</v>
      </c>
      <c r="AL636" s="1" t="s">
        <v>3014</v>
      </c>
      <c r="AM636" s="1" t="s">
        <v>3059</v>
      </c>
      <c r="AT636" s="1" t="s">
        <v>3011</v>
      </c>
      <c r="AX636" s="1" t="s">
        <v>3230</v>
      </c>
      <c r="AY636" s="1" t="s">
        <v>3000</v>
      </c>
      <c r="AZ636" s="1" t="s">
        <v>3010</v>
      </c>
      <c r="BA636" s="1">
        <v>593056.85198019003</v>
      </c>
      <c r="BB636" s="1">
        <v>5450508.2080429103</v>
      </c>
      <c r="BC636" s="1">
        <v>10</v>
      </c>
      <c r="BN636" s="1" t="s">
        <v>3009</v>
      </c>
      <c r="BO636" s="1" t="s">
        <v>3008</v>
      </c>
      <c r="BP636" s="1" t="s">
        <v>3007</v>
      </c>
      <c r="BQ636" s="1" t="s">
        <v>3229</v>
      </c>
      <c r="BR636" s="1" t="s">
        <v>3228</v>
      </c>
      <c r="BS636" s="1" t="s">
        <v>3227</v>
      </c>
      <c r="BT636" s="1" t="s">
        <v>3226</v>
      </c>
      <c r="BV636" s="1" t="s">
        <v>3002</v>
      </c>
      <c r="BW636" s="1" t="s">
        <v>1505</v>
      </c>
      <c r="BX636" s="1" t="s">
        <v>3001</v>
      </c>
      <c r="BY636" s="1" t="s">
        <v>3000</v>
      </c>
      <c r="CB636" s="1" t="s">
        <v>2999</v>
      </c>
      <c r="CC636" s="1" t="s">
        <v>2998</v>
      </c>
      <c r="CD636" s="1" t="s">
        <v>2997</v>
      </c>
      <c r="CO636" s="1" t="s">
        <v>3070</v>
      </c>
      <c r="CP636" s="1" t="s">
        <v>3225</v>
      </c>
    </row>
    <row r="637" spans="1:103" x14ac:dyDescent="0.2">
      <c r="A637" s="1">
        <f t="shared" si="45"/>
        <v>1075125.3799999999</v>
      </c>
      <c r="C637" s="1" t="str">
        <f t="shared" si="46"/>
        <v>OC</v>
      </c>
      <c r="D637" s="2" t="str">
        <f t="shared" si="47"/>
        <v>OC</v>
      </c>
      <c r="F637" s="1" t="str">
        <f>IF(_xlfn.SINGLE('~10 Other Crossings'!TypeCL)="WC","",_xlfn.CONCAT(UPPER(_xlfn.SINGLE(Description)),IF(ISBLANK(_xlfn.SINGLE(CrossingIdentifierDescription)),""," ["&amp;_xlfn.SINGLE(CrossingIdentifierDescription)&amp;"]")," (",_xlfn.SINGLE(PXID),")"))</f>
        <v>BC HYDRO O/H DISTRIBUTION [OVERHEAD CABLE] (U5944.0)</v>
      </c>
      <c r="G63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37" s="1" t="s">
        <v>3224</v>
      </c>
      <c r="N637" s="1">
        <v>1075125.3799999999</v>
      </c>
      <c r="O637" s="1" t="s">
        <v>3028</v>
      </c>
      <c r="P637" s="1" t="s">
        <v>3223</v>
      </c>
      <c r="Q637" s="1" t="s">
        <v>3222</v>
      </c>
      <c r="R637" s="1" t="s">
        <v>3024</v>
      </c>
      <c r="S637" s="1" t="s">
        <v>3024</v>
      </c>
      <c r="T637" s="1" t="s">
        <v>3098</v>
      </c>
      <c r="U637" s="1" t="s">
        <v>3097</v>
      </c>
      <c r="V637" s="1" t="s">
        <v>3096</v>
      </c>
      <c r="W637" s="1" t="s">
        <v>3095</v>
      </c>
      <c r="Y637" s="1">
        <v>43984.907037037039</v>
      </c>
      <c r="Z637" s="1">
        <v>44645</v>
      </c>
      <c r="AA637" s="1">
        <v>401768</v>
      </c>
      <c r="AB637" s="1">
        <v>44648.866064814814</v>
      </c>
      <c r="AC637" s="1" t="s">
        <v>3221</v>
      </c>
      <c r="AD637" s="1" t="s">
        <v>3061</v>
      </c>
      <c r="AE637" s="1">
        <v>5944</v>
      </c>
      <c r="AF637" s="1">
        <v>0</v>
      </c>
      <c r="AG637" s="1" t="s">
        <v>3200</v>
      </c>
      <c r="AI637" s="1" t="s">
        <v>3016</v>
      </c>
      <c r="AK637" s="1" t="s">
        <v>3015</v>
      </c>
      <c r="AL637" s="1" t="s">
        <v>3014</v>
      </c>
      <c r="AM637" s="1" t="s">
        <v>3104</v>
      </c>
      <c r="AS637" s="1" t="s">
        <v>3011</v>
      </c>
      <c r="AT637" s="1" t="s">
        <v>1022</v>
      </c>
      <c r="AY637" s="1" t="s">
        <v>3000</v>
      </c>
      <c r="AZ637" s="1" t="s">
        <v>3010</v>
      </c>
      <c r="BA637" s="1">
        <v>592973.08900000004</v>
      </c>
      <c r="BB637" s="1">
        <v>5450437.2539999997</v>
      </c>
      <c r="BC637" s="1">
        <v>10</v>
      </c>
      <c r="BN637" s="1" t="s">
        <v>3009</v>
      </c>
      <c r="BO637" s="1" t="s">
        <v>3008</v>
      </c>
      <c r="BP637" s="1" t="s">
        <v>3007</v>
      </c>
      <c r="BQ637" s="1" t="s">
        <v>3170</v>
      </c>
      <c r="BR637" s="1" t="s">
        <v>1621</v>
      </c>
      <c r="BS637" s="1" t="s">
        <v>3169</v>
      </c>
      <c r="BT637" s="1" t="s">
        <v>3168</v>
      </c>
      <c r="BV637" s="1" t="s">
        <v>3002</v>
      </c>
      <c r="BW637" s="1" t="s">
        <v>1022</v>
      </c>
      <c r="BX637" s="1" t="s">
        <v>3199</v>
      </c>
      <c r="BY637" s="1" t="s">
        <v>3000</v>
      </c>
      <c r="CB637" s="1" t="s">
        <v>3198</v>
      </c>
      <c r="CC637" s="1" t="s">
        <v>3197</v>
      </c>
      <c r="CD637" s="1" t="s">
        <v>3040</v>
      </c>
      <c r="CO637" s="1" t="s">
        <v>2996</v>
      </c>
      <c r="CP637" s="1" t="s">
        <v>3220</v>
      </c>
      <c r="CX637" s="1" t="s">
        <v>3219</v>
      </c>
    </row>
    <row r="638" spans="1:103" x14ac:dyDescent="0.2">
      <c r="A638" s="1">
        <f t="shared" si="45"/>
        <v>1075173.46</v>
      </c>
      <c r="C638" s="1" t="str">
        <f t="shared" si="46"/>
        <v>UE</v>
      </c>
      <c r="D638" s="2" t="str">
        <f t="shared" si="47"/>
        <v>UE</v>
      </c>
      <c r="F638" s="1" t="str">
        <f>IF(_xlfn.SINGLE('~10 Other Crossings'!TypeCL)="WC","",_xlfn.CONCAT(UPPER(_xlfn.SINGLE(Description)),IF(ISBLANK(_xlfn.SINGLE(CrossingIdentifierDescription)),""," ["&amp;_xlfn.SINGLE(CrossingIdentifierDescription)&amp;"]")," (",_xlfn.SINGLE(PXID),")"))</f>
        <v>PRIVATE BURIED CABLE (U7332.0)</v>
      </c>
      <c r="G63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638" s="1" t="s">
        <v>3218</v>
      </c>
      <c r="N638" s="1">
        <v>1075173.46</v>
      </c>
      <c r="O638" s="1" t="s">
        <v>3028</v>
      </c>
      <c r="R638" s="1" t="s">
        <v>3024</v>
      </c>
      <c r="S638" s="1" t="s">
        <v>3024</v>
      </c>
      <c r="T638" s="1" t="s">
        <v>3098</v>
      </c>
      <c r="U638" s="1" t="s">
        <v>3188</v>
      </c>
      <c r="V638" s="1" t="s">
        <v>3187</v>
      </c>
      <c r="W638" s="1" t="s">
        <v>3181</v>
      </c>
      <c r="Y638" s="1">
        <v>44329.654652777775</v>
      </c>
      <c r="Z638" s="1">
        <v>44645</v>
      </c>
      <c r="AA638" s="1">
        <v>401768</v>
      </c>
      <c r="AB638" s="1">
        <v>44648.866087962961</v>
      </c>
      <c r="AC638" s="1" t="s">
        <v>3217</v>
      </c>
      <c r="AD638" s="1" t="s">
        <v>3061</v>
      </c>
      <c r="AE638" s="1">
        <v>7332</v>
      </c>
      <c r="AF638" s="1">
        <v>0</v>
      </c>
      <c r="AI638" s="1" t="s">
        <v>3016</v>
      </c>
      <c r="AK638" s="1" t="s">
        <v>3015</v>
      </c>
      <c r="AL638" s="1" t="s">
        <v>3014</v>
      </c>
      <c r="AM638" s="1" t="s">
        <v>3059</v>
      </c>
      <c r="AT638" s="1" t="s">
        <v>3011</v>
      </c>
      <c r="AY638" s="1" t="s">
        <v>3000</v>
      </c>
      <c r="AZ638" s="1" t="s">
        <v>3010</v>
      </c>
      <c r="BA638" s="1">
        <v>592941.36800000002</v>
      </c>
      <c r="BB638" s="1">
        <v>5450401.1260000002</v>
      </c>
      <c r="BC638" s="1">
        <v>10</v>
      </c>
      <c r="BN638" s="1" t="s">
        <v>3009</v>
      </c>
      <c r="BO638" s="1" t="s">
        <v>3008</v>
      </c>
      <c r="BP638" s="1" t="s">
        <v>3007</v>
      </c>
      <c r="BQ638" s="1" t="s">
        <v>3170</v>
      </c>
      <c r="BR638" s="1" t="s">
        <v>1621</v>
      </c>
      <c r="BS638" s="1" t="s">
        <v>3169</v>
      </c>
      <c r="BT638" s="1" t="s">
        <v>3168</v>
      </c>
      <c r="BV638" s="1" t="s">
        <v>3002</v>
      </c>
      <c r="BW638" s="1" t="s">
        <v>1973</v>
      </c>
      <c r="BX638" s="1" t="s">
        <v>3058</v>
      </c>
      <c r="BY638" s="1" t="s">
        <v>3000</v>
      </c>
      <c r="CB638" s="1" t="s">
        <v>3057</v>
      </c>
      <c r="CC638" s="1" t="s">
        <v>3056</v>
      </c>
      <c r="CD638" s="1" t="s">
        <v>3055</v>
      </c>
      <c r="CO638" s="1" t="s">
        <v>3070</v>
      </c>
      <c r="CP638" s="1" t="s">
        <v>3216</v>
      </c>
    </row>
    <row r="639" spans="1:103" x14ac:dyDescent="0.2">
      <c r="A639" s="1">
        <f t="shared" si="45"/>
        <v>1075177.0900000001</v>
      </c>
      <c r="C639" s="1" t="str">
        <f t="shared" si="46"/>
        <v>WD</v>
      </c>
      <c r="D639" s="2" t="str">
        <f t="shared" si="47"/>
        <v>WD</v>
      </c>
      <c r="F639" s="1" t="str">
        <f>IF(_xlfn.SINGLE('~10 Other Crossings'!TypeCL)="WC","",_xlfn.CONCAT(UPPER(_xlfn.SINGLE(Description)),IF(ISBLANK(_xlfn.SINGLE(CrossingIdentifierDescription)),""," ["&amp;_xlfn.SINGLE(CrossingIdentifierDescription)&amp;"]")," (",_xlfn.SINGLE(PXID),")"))</f>
        <v>PRIVATE BURIED WATER PIPE (P7089.0)</v>
      </c>
      <c r="G63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39" s="1" t="s">
        <v>3215</v>
      </c>
      <c r="N639" s="1">
        <v>1075177.0900000001</v>
      </c>
      <c r="O639" s="1" t="s">
        <v>3028</v>
      </c>
      <c r="R639" s="1" t="s">
        <v>3024</v>
      </c>
      <c r="S639" s="1" t="s">
        <v>3024</v>
      </c>
      <c r="T639" s="1" t="s">
        <v>3098</v>
      </c>
      <c r="U639" s="1" t="s">
        <v>3022</v>
      </c>
      <c r="V639" s="1" t="s">
        <v>3182</v>
      </c>
      <c r="W639" s="1" t="s">
        <v>3181</v>
      </c>
      <c r="Y639" s="1">
        <v>44337.839490740742</v>
      </c>
      <c r="Z639" s="1">
        <v>44645</v>
      </c>
      <c r="AA639" s="1">
        <v>401768</v>
      </c>
      <c r="AB639" s="1">
        <v>44655.881249999999</v>
      </c>
      <c r="AC639" s="1" t="s">
        <v>3214</v>
      </c>
      <c r="AD639" s="1" t="s">
        <v>3018</v>
      </c>
      <c r="AE639" s="1">
        <v>7089</v>
      </c>
      <c r="AF639" s="1">
        <v>0</v>
      </c>
      <c r="AI639" s="1" t="s">
        <v>3016</v>
      </c>
      <c r="AK639" s="1" t="s">
        <v>3015</v>
      </c>
      <c r="AL639" s="1" t="s">
        <v>3014</v>
      </c>
      <c r="AM639" s="1" t="s">
        <v>3179</v>
      </c>
      <c r="AT639" s="1" t="s">
        <v>3011</v>
      </c>
      <c r="AY639" s="1" t="s">
        <v>3000</v>
      </c>
      <c r="AZ639" s="1" t="s">
        <v>3010</v>
      </c>
      <c r="BA639" s="1">
        <v>592938.94999999995</v>
      </c>
      <c r="BB639" s="1">
        <v>5450398.3700000001</v>
      </c>
      <c r="BC639" s="1">
        <v>10</v>
      </c>
      <c r="BN639" s="1" t="s">
        <v>3009</v>
      </c>
      <c r="BO639" s="1" t="s">
        <v>3008</v>
      </c>
      <c r="BP639" s="1" t="s">
        <v>3007</v>
      </c>
      <c r="BQ639" s="1" t="s">
        <v>3170</v>
      </c>
      <c r="BR639" s="1" t="s">
        <v>1621</v>
      </c>
      <c r="BS639" s="1" t="s">
        <v>3169</v>
      </c>
      <c r="BT639" s="1" t="s">
        <v>3213</v>
      </c>
      <c r="BV639" s="1" t="s">
        <v>3002</v>
      </c>
      <c r="BW639" s="1" t="s">
        <v>1505</v>
      </c>
      <c r="BX639" s="1" t="s">
        <v>3001</v>
      </c>
      <c r="BY639" s="1" t="s">
        <v>3000</v>
      </c>
      <c r="CB639" s="1" t="s">
        <v>2999</v>
      </c>
      <c r="CC639" s="1" t="s">
        <v>2998</v>
      </c>
      <c r="CD639" s="1" t="s">
        <v>2997</v>
      </c>
      <c r="CO639" s="1" t="s">
        <v>3070</v>
      </c>
      <c r="CP639" s="1" t="s">
        <v>3212</v>
      </c>
    </row>
    <row r="640" spans="1:103" x14ac:dyDescent="0.2">
      <c r="A640" s="1">
        <f t="shared" si="45"/>
        <v>1075181.96</v>
      </c>
      <c r="C640" s="1" t="str">
        <f t="shared" si="46"/>
        <v>OC</v>
      </c>
      <c r="D640" s="2" t="str">
        <f t="shared" si="47"/>
        <v>OC</v>
      </c>
      <c r="F640" s="1" t="str">
        <f>IF(_xlfn.SINGLE('~10 Other Crossings'!TypeCL)="WC","",_xlfn.CONCAT(UPPER(_xlfn.SINGLE(Description)),IF(ISBLANK(_xlfn.SINGLE(CrossingIdentifierDescription)),""," ["&amp;_xlfn.SINGLE(CrossingIdentifierDescription)&amp;"]")," (",_xlfn.SINGLE(PXID),")"))</f>
        <v>3-WIRE O/H POWER [OVERHEAD CABLE] (U5945.0)</v>
      </c>
      <c r="G64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40" s="1" t="s">
        <v>3211</v>
      </c>
      <c r="N640" s="1">
        <v>1075181.96</v>
      </c>
      <c r="O640" s="1" t="s">
        <v>3028</v>
      </c>
      <c r="P640" s="1" t="s">
        <v>3205</v>
      </c>
      <c r="Q640" s="1" t="s">
        <v>3204</v>
      </c>
      <c r="R640" s="1" t="s">
        <v>3024</v>
      </c>
      <c r="S640" s="1" t="s">
        <v>3024</v>
      </c>
      <c r="T640" s="1" t="s">
        <v>3098</v>
      </c>
      <c r="U640" s="1" t="s">
        <v>3097</v>
      </c>
      <c r="V640" s="1" t="s">
        <v>3210</v>
      </c>
      <c r="W640" s="1" t="s">
        <v>3172</v>
      </c>
      <c r="Y640" s="1">
        <v>43984.907037037039</v>
      </c>
      <c r="Z640" s="1">
        <v>44645</v>
      </c>
      <c r="AA640" s="1">
        <v>401768</v>
      </c>
      <c r="AB640" s="1">
        <v>44648.866064814814</v>
      </c>
      <c r="AC640" s="1" t="s">
        <v>3209</v>
      </c>
      <c r="AD640" s="1" t="s">
        <v>3061</v>
      </c>
      <c r="AE640" s="1">
        <v>5945</v>
      </c>
      <c r="AF640" s="1">
        <v>0</v>
      </c>
      <c r="AG640" s="1" t="s">
        <v>3200</v>
      </c>
      <c r="AI640" s="1" t="s">
        <v>3016</v>
      </c>
      <c r="AK640" s="1" t="s">
        <v>3015</v>
      </c>
      <c r="AL640" s="1" t="s">
        <v>3014</v>
      </c>
      <c r="AM640" s="1" t="s">
        <v>3104</v>
      </c>
      <c r="AS640" s="1" t="s">
        <v>3011</v>
      </c>
      <c r="AT640" s="1" t="s">
        <v>1022</v>
      </c>
      <c r="AY640" s="1" t="s">
        <v>3000</v>
      </c>
      <c r="AZ640" s="1" t="s">
        <v>3010</v>
      </c>
      <c r="BA640" s="1">
        <v>592935.76199999999</v>
      </c>
      <c r="BB640" s="1">
        <v>5450394.7369999997</v>
      </c>
      <c r="BC640" s="1">
        <v>10</v>
      </c>
      <c r="BN640" s="1" t="s">
        <v>3009</v>
      </c>
      <c r="BO640" s="1" t="s">
        <v>3008</v>
      </c>
      <c r="BP640" s="1" t="s">
        <v>3007</v>
      </c>
      <c r="BQ640" s="1" t="s">
        <v>3170</v>
      </c>
      <c r="BR640" s="1" t="s">
        <v>1621</v>
      </c>
      <c r="BS640" s="1" t="s">
        <v>3169</v>
      </c>
      <c r="BT640" s="1" t="s">
        <v>3168</v>
      </c>
      <c r="BV640" s="1" t="s">
        <v>3002</v>
      </c>
      <c r="BW640" s="1" t="s">
        <v>1022</v>
      </c>
      <c r="BX640" s="1" t="s">
        <v>3199</v>
      </c>
      <c r="BY640" s="1" t="s">
        <v>3000</v>
      </c>
      <c r="CB640" s="1" t="s">
        <v>3198</v>
      </c>
      <c r="CC640" s="1" t="s">
        <v>3197</v>
      </c>
      <c r="CD640" s="1" t="s">
        <v>3040</v>
      </c>
      <c r="CO640" s="1" t="s">
        <v>3070</v>
      </c>
      <c r="CP640" s="1" t="s">
        <v>3208</v>
      </c>
      <c r="CX640" s="1" t="s">
        <v>3207</v>
      </c>
    </row>
    <row r="641" spans="1:103" x14ac:dyDescent="0.2">
      <c r="A641" s="1">
        <f t="shared" si="45"/>
        <v>1075185.6100000001</v>
      </c>
      <c r="C641" s="1" t="str">
        <f t="shared" si="46"/>
        <v>OC</v>
      </c>
      <c r="D641" s="2" t="str">
        <f t="shared" si="47"/>
        <v>OC</v>
      </c>
      <c r="F641" s="1" t="str">
        <f>IF(_xlfn.SINGLE('~10 Other Crossings'!TypeCL)="WC","",_xlfn.CONCAT(UPPER(_xlfn.SINGLE(Description)),IF(ISBLANK(_xlfn.SINGLE(CrossingIdentifierDescription)),""," ["&amp;_xlfn.SINGLE(CrossingIdentifierDescription)&amp;"]")," (",_xlfn.SINGLE(PXID),")"))</f>
        <v>1-WIRE O/H POWER [OVERHEAD CABLE] (U5946.0)</v>
      </c>
      <c r="G64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01-13283-M002-PT130101 - Goalposts Required</v>
      </c>
      <c r="M641" s="1" t="s">
        <v>3206</v>
      </c>
      <c r="N641" s="1">
        <v>1075185.6100000001</v>
      </c>
      <c r="O641" s="1" t="s">
        <v>3028</v>
      </c>
      <c r="P641" s="1" t="s">
        <v>3205</v>
      </c>
      <c r="Q641" s="1" t="s">
        <v>3204</v>
      </c>
      <c r="R641" s="1" t="s">
        <v>3024</v>
      </c>
      <c r="S641" s="1" t="s">
        <v>3024</v>
      </c>
      <c r="T641" s="1" t="s">
        <v>3098</v>
      </c>
      <c r="U641" s="1" t="s">
        <v>3203</v>
      </c>
      <c r="V641" s="1" t="s">
        <v>3202</v>
      </c>
      <c r="W641" s="1" t="s">
        <v>3172</v>
      </c>
      <c r="Y641" s="1">
        <v>43984.907037037039</v>
      </c>
      <c r="Z641" s="1">
        <v>44645</v>
      </c>
      <c r="AA641" s="1">
        <v>401768</v>
      </c>
      <c r="AB641" s="1">
        <v>44648.866064814814</v>
      </c>
      <c r="AC641" s="1" t="s">
        <v>3201</v>
      </c>
      <c r="AD641" s="1" t="s">
        <v>3061</v>
      </c>
      <c r="AE641" s="1">
        <v>5946</v>
      </c>
      <c r="AF641" s="1">
        <v>0</v>
      </c>
      <c r="AG641" s="1" t="s">
        <v>3200</v>
      </c>
      <c r="AI641" s="1" t="s">
        <v>3016</v>
      </c>
      <c r="AK641" s="1" t="s">
        <v>3015</v>
      </c>
      <c r="AL641" s="1" t="s">
        <v>3014</v>
      </c>
      <c r="AM641" s="1" t="s">
        <v>3104</v>
      </c>
      <c r="AS641" s="1" t="s">
        <v>3011</v>
      </c>
      <c r="AT641" s="1" t="s">
        <v>1022</v>
      </c>
      <c r="AY641" s="1" t="s">
        <v>3000</v>
      </c>
      <c r="AZ641" s="1" t="s">
        <v>3010</v>
      </c>
      <c r="BA641" s="1">
        <v>592933.34699999995</v>
      </c>
      <c r="BB641" s="1">
        <v>5450392.0029999996</v>
      </c>
      <c r="BC641" s="1">
        <v>10</v>
      </c>
      <c r="BN641" s="1" t="s">
        <v>3009</v>
      </c>
      <c r="BO641" s="1" t="s">
        <v>3008</v>
      </c>
      <c r="BP641" s="1" t="s">
        <v>3007</v>
      </c>
      <c r="BQ641" s="1" t="s">
        <v>3170</v>
      </c>
      <c r="BR641" s="1" t="s">
        <v>1621</v>
      </c>
      <c r="BS641" s="1" t="s">
        <v>3169</v>
      </c>
      <c r="BT641" s="1" t="s">
        <v>3168</v>
      </c>
      <c r="BV641" s="1" t="s">
        <v>3002</v>
      </c>
      <c r="BW641" s="1" t="s">
        <v>1022</v>
      </c>
      <c r="BX641" s="1" t="s">
        <v>3199</v>
      </c>
      <c r="BY641" s="1" t="s">
        <v>3000</v>
      </c>
      <c r="CB641" s="1" t="s">
        <v>3198</v>
      </c>
      <c r="CC641" s="1" t="s">
        <v>3197</v>
      </c>
      <c r="CD641" s="1" t="s">
        <v>3040</v>
      </c>
      <c r="CO641" s="1" t="s">
        <v>3070</v>
      </c>
      <c r="CP641" s="1" t="s">
        <v>3196</v>
      </c>
      <c r="CX641" s="1" t="s">
        <v>3195</v>
      </c>
    </row>
    <row r="642" spans="1:103" x14ac:dyDescent="0.2">
      <c r="A642" s="1">
        <f t="shared" si="45"/>
        <v>1075190.54</v>
      </c>
      <c r="C642" s="1" t="str">
        <f t="shared" si="46"/>
        <v>WD</v>
      </c>
      <c r="D642" s="2" t="str">
        <f t="shared" si="47"/>
        <v>WD</v>
      </c>
      <c r="F642" s="1" t="str">
        <f>IF(_xlfn.SINGLE('~10 Other Crossings'!TypeCL)="WC","",_xlfn.CONCAT(UPPER(_xlfn.SINGLE(Description)),IF(ISBLANK(_xlfn.SINGLE(CrossingIdentifierDescription)),""," ["&amp;_xlfn.SINGLE(CrossingIdentifierDescription)&amp;"]")," (",_xlfn.SINGLE(PXID),")"))</f>
        <v>PRIVATE BURIED 1.5" WATER PIPE (P7129.0)</v>
      </c>
      <c r="G64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42" s="1" t="s">
        <v>3194</v>
      </c>
      <c r="N642" s="1">
        <v>1075190.54</v>
      </c>
      <c r="O642" s="1" t="s">
        <v>3028</v>
      </c>
      <c r="R642" s="1" t="s">
        <v>3024</v>
      </c>
      <c r="S642" s="1" t="s">
        <v>3024</v>
      </c>
      <c r="T642" s="1" t="s">
        <v>3098</v>
      </c>
      <c r="U642" s="1" t="s">
        <v>3022</v>
      </c>
      <c r="V642" s="1" t="s">
        <v>3193</v>
      </c>
      <c r="W642" s="1" t="s">
        <v>3181</v>
      </c>
      <c r="Y642" s="1">
        <v>44545.839942129627</v>
      </c>
      <c r="Z642" s="1">
        <v>44645</v>
      </c>
      <c r="AA642" s="1">
        <v>401768</v>
      </c>
      <c r="AB642" s="1">
        <v>44655.881249999999</v>
      </c>
      <c r="AC642" s="1" t="s">
        <v>3192</v>
      </c>
      <c r="AD642" s="1" t="s">
        <v>3018</v>
      </c>
      <c r="AE642" s="1">
        <v>7129</v>
      </c>
      <c r="AF642" s="1">
        <v>0</v>
      </c>
      <c r="AI642" s="1" t="s">
        <v>3016</v>
      </c>
      <c r="AK642" s="1" t="s">
        <v>3015</v>
      </c>
      <c r="AL642" s="1" t="s">
        <v>3014</v>
      </c>
      <c r="AM642" s="1" t="s">
        <v>3179</v>
      </c>
      <c r="AN642" s="1" t="s">
        <v>3191</v>
      </c>
      <c r="AT642" s="1" t="s">
        <v>3011</v>
      </c>
      <c r="AY642" s="1" t="s">
        <v>3000</v>
      </c>
      <c r="AZ642" s="1" t="s">
        <v>3010</v>
      </c>
      <c r="BA642" s="1">
        <v>592930.04</v>
      </c>
      <c r="BB642" s="1">
        <v>5450388.3499999996</v>
      </c>
      <c r="BC642" s="1">
        <v>10</v>
      </c>
      <c r="BN642" s="1" t="s">
        <v>3009</v>
      </c>
      <c r="BO642" s="1" t="s">
        <v>3008</v>
      </c>
      <c r="BP642" s="1" t="s">
        <v>3007</v>
      </c>
      <c r="BQ642" s="1" t="s">
        <v>3170</v>
      </c>
      <c r="BR642" s="1" t="s">
        <v>1621</v>
      </c>
      <c r="BS642" s="1" t="s">
        <v>3169</v>
      </c>
      <c r="BT642" s="1" t="s">
        <v>3168</v>
      </c>
      <c r="BU642" s="1">
        <v>1.32</v>
      </c>
      <c r="BV642" s="1" t="s">
        <v>3002</v>
      </c>
      <c r="BW642" s="1" t="s">
        <v>1505</v>
      </c>
      <c r="BX642" s="1" t="s">
        <v>3001</v>
      </c>
      <c r="BY642" s="1" t="s">
        <v>3000</v>
      </c>
      <c r="CB642" s="1" t="s">
        <v>2999</v>
      </c>
      <c r="CC642" s="1" t="s">
        <v>2998</v>
      </c>
      <c r="CD642" s="1" t="s">
        <v>2997</v>
      </c>
      <c r="CO642" s="1" t="s">
        <v>3070</v>
      </c>
      <c r="CP642" s="1" t="s">
        <v>3190</v>
      </c>
    </row>
    <row r="643" spans="1:103" x14ac:dyDescent="0.2">
      <c r="A643" s="1">
        <f t="shared" si="45"/>
        <v>1075202.46</v>
      </c>
      <c r="C643" s="1" t="str">
        <f t="shared" si="46"/>
        <v>UE</v>
      </c>
      <c r="D643" s="2" t="str">
        <f t="shared" si="47"/>
        <v>UE</v>
      </c>
      <c r="F643" s="1" t="str">
        <f>IF(_xlfn.SINGLE('~10 Other Crossings'!TypeCL)="WC","",_xlfn.CONCAT(UPPER(_xlfn.SINGLE(Description)),IF(ISBLANK(_xlfn.SINGLE(CrossingIdentifierDescription)),""," ["&amp;_xlfn.SINGLE(CrossingIdentifierDescription)&amp;"]")," (",_xlfn.SINGLE(PXID),")"))</f>
        <v>PRIVATE BURIED CABLE (U7334.0)</v>
      </c>
      <c r="G64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643" s="1" t="s">
        <v>3189</v>
      </c>
      <c r="N643" s="1">
        <v>1075202.46</v>
      </c>
      <c r="O643" s="1" t="s">
        <v>3028</v>
      </c>
      <c r="R643" s="1" t="s">
        <v>3024</v>
      </c>
      <c r="S643" s="1" t="s">
        <v>3024</v>
      </c>
      <c r="T643" s="1" t="s">
        <v>3098</v>
      </c>
      <c r="U643" s="1" t="s">
        <v>3188</v>
      </c>
      <c r="V643" s="1" t="s">
        <v>3187</v>
      </c>
      <c r="W643" s="1" t="s">
        <v>3181</v>
      </c>
      <c r="Y643" s="1">
        <v>44329.654652777775</v>
      </c>
      <c r="Z643" s="1">
        <v>44645</v>
      </c>
      <c r="AA643" s="1">
        <v>401768</v>
      </c>
      <c r="AB643" s="1">
        <v>44648.866087962961</v>
      </c>
      <c r="AC643" s="1" t="s">
        <v>3186</v>
      </c>
      <c r="AD643" s="1" t="s">
        <v>3061</v>
      </c>
      <c r="AE643" s="1">
        <v>7334</v>
      </c>
      <c r="AF643" s="1">
        <v>0</v>
      </c>
      <c r="AI643" s="1" t="s">
        <v>3016</v>
      </c>
      <c r="AK643" s="1" t="s">
        <v>3015</v>
      </c>
      <c r="AL643" s="1" t="s">
        <v>3014</v>
      </c>
      <c r="AM643" s="1" t="s">
        <v>3059</v>
      </c>
      <c r="AN643" s="1" t="s">
        <v>3185</v>
      </c>
      <c r="AT643" s="1" t="s">
        <v>3011</v>
      </c>
      <c r="AY643" s="1" t="s">
        <v>3000</v>
      </c>
      <c r="AZ643" s="1" t="s">
        <v>3010</v>
      </c>
      <c r="BA643" s="1">
        <v>592922.02099999995</v>
      </c>
      <c r="BB643" s="1">
        <v>5450379.5109999999</v>
      </c>
      <c r="BC643" s="1">
        <v>10</v>
      </c>
      <c r="BN643" s="1" t="s">
        <v>3009</v>
      </c>
      <c r="BO643" s="1" t="s">
        <v>3008</v>
      </c>
      <c r="BP643" s="1" t="s">
        <v>3007</v>
      </c>
      <c r="BQ643" s="1" t="s">
        <v>3170</v>
      </c>
      <c r="BR643" s="1" t="s">
        <v>1621</v>
      </c>
      <c r="BS643" s="1" t="s">
        <v>3169</v>
      </c>
      <c r="BT643" s="1" t="s">
        <v>3168</v>
      </c>
      <c r="BU643" s="1">
        <v>0.5</v>
      </c>
      <c r="BV643" s="1" t="s">
        <v>3002</v>
      </c>
      <c r="BW643" s="1" t="s">
        <v>1973</v>
      </c>
      <c r="BX643" s="1" t="s">
        <v>3058</v>
      </c>
      <c r="BY643" s="1" t="s">
        <v>3000</v>
      </c>
      <c r="CB643" s="1" t="s">
        <v>3057</v>
      </c>
      <c r="CC643" s="1" t="s">
        <v>3056</v>
      </c>
      <c r="CD643" s="1" t="s">
        <v>3055</v>
      </c>
      <c r="CO643" s="1" t="s">
        <v>3070</v>
      </c>
      <c r="CP643" s="1" t="s">
        <v>3184</v>
      </c>
    </row>
    <row r="644" spans="1:103" x14ac:dyDescent="0.2">
      <c r="A644" s="1">
        <f t="shared" si="45"/>
        <v>1075218.8999999999</v>
      </c>
      <c r="C644" s="1" t="str">
        <f t="shared" si="46"/>
        <v>WD</v>
      </c>
      <c r="D644" s="2" t="str">
        <f t="shared" si="47"/>
        <v>WD</v>
      </c>
      <c r="F644" s="1" t="str">
        <f>IF(_xlfn.SINGLE('~10 Other Crossings'!TypeCL)="WC","",_xlfn.CONCAT(UPPER(_xlfn.SINGLE(Description)),IF(ISBLANK(_xlfn.SINGLE(CrossingIdentifierDescription)),""," ["&amp;_xlfn.SINGLE(CrossingIdentifierDescription)&amp;"]")," (",_xlfn.SINGLE(PXID),")"))</f>
        <v>PRIVATE BURIED WATER PIPE (P7121.0)</v>
      </c>
      <c r="G64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44" s="1" t="s">
        <v>3183</v>
      </c>
      <c r="N644" s="1">
        <v>1075218.8999999999</v>
      </c>
      <c r="O644" s="1" t="s">
        <v>3028</v>
      </c>
      <c r="R644" s="1" t="s">
        <v>3024</v>
      </c>
      <c r="S644" s="1" t="s">
        <v>3024</v>
      </c>
      <c r="T644" s="1" t="s">
        <v>3098</v>
      </c>
      <c r="V644" s="1" t="s">
        <v>3182</v>
      </c>
      <c r="W644" s="1" t="s">
        <v>3181</v>
      </c>
      <c r="Y644" s="1">
        <v>44543.909328703703</v>
      </c>
      <c r="Z644" s="1">
        <v>44645</v>
      </c>
      <c r="AA644" s="1">
        <v>401768</v>
      </c>
      <c r="AB644" s="1">
        <v>44655.881249999999</v>
      </c>
      <c r="AC644" s="1" t="s">
        <v>3180</v>
      </c>
      <c r="AD644" s="1" t="s">
        <v>3018</v>
      </c>
      <c r="AE644" s="1">
        <v>7121</v>
      </c>
      <c r="AF644" s="1">
        <v>0</v>
      </c>
      <c r="AI644" s="1" t="s">
        <v>3016</v>
      </c>
      <c r="AK644" s="1" t="s">
        <v>3015</v>
      </c>
      <c r="AL644" s="1" t="s">
        <v>3014</v>
      </c>
      <c r="AM644" s="1" t="s">
        <v>3179</v>
      </c>
      <c r="AN644" s="1" t="s">
        <v>3178</v>
      </c>
      <c r="AT644" s="1" t="s">
        <v>3011</v>
      </c>
      <c r="AY644" s="1" t="s">
        <v>3000</v>
      </c>
      <c r="AZ644" s="1" t="s">
        <v>3010</v>
      </c>
      <c r="BA644" s="1">
        <v>592908.94999999995</v>
      </c>
      <c r="BB644" s="1">
        <v>5450369.5300000003</v>
      </c>
      <c r="BC644" s="1">
        <v>10</v>
      </c>
      <c r="BN644" s="1" t="s">
        <v>3009</v>
      </c>
      <c r="BO644" s="1" t="s">
        <v>3008</v>
      </c>
      <c r="BP644" s="1" t="s">
        <v>3007</v>
      </c>
      <c r="BQ644" s="1" t="s">
        <v>3170</v>
      </c>
      <c r="BR644" s="1" t="s">
        <v>1621</v>
      </c>
      <c r="BS644" s="1" t="s">
        <v>3169</v>
      </c>
      <c r="BT644" s="1" t="s">
        <v>3168</v>
      </c>
      <c r="BU644" s="1">
        <v>0.747</v>
      </c>
      <c r="BV644" s="1" t="s">
        <v>3002</v>
      </c>
      <c r="BW644" s="1" t="s">
        <v>1505</v>
      </c>
      <c r="BX644" s="1" t="s">
        <v>3001</v>
      </c>
      <c r="BY644" s="1" t="s">
        <v>3000</v>
      </c>
      <c r="CB644" s="1" t="s">
        <v>2999</v>
      </c>
      <c r="CC644" s="1" t="s">
        <v>2998</v>
      </c>
      <c r="CD644" s="1" t="s">
        <v>2997</v>
      </c>
      <c r="CO644" s="1" t="s">
        <v>3070</v>
      </c>
      <c r="CP644" s="1" t="s">
        <v>3177</v>
      </c>
    </row>
    <row r="645" spans="1:103" x14ac:dyDescent="0.2">
      <c r="A645" s="1">
        <f t="shared" si="45"/>
        <v>1075250.3</v>
      </c>
      <c r="C645" s="1" t="str">
        <f t="shared" si="46"/>
        <v>RD</v>
      </c>
      <c r="D645" s="2" t="str">
        <f t="shared" si="47"/>
        <v>RD</v>
      </c>
      <c r="F645" s="1" t="str">
        <f>IF(_xlfn.SINGLE('~10 Other Crossings'!TypeCL)="WC","",_xlfn.CONCAT(UPPER(_xlfn.SINGLE(Description)),IF(ISBLANK(_xlfn.SINGLE(CrossingIdentifierDescription)),""," ["&amp;_xlfn.SINGLE(CrossingIdentifierDescription)&amp;"]")," (",_xlfn.SINGLE(PXID),")"))</f>
        <v>PRIVATE ROAD [ROAD] (T5036.0)</v>
      </c>
      <c r="G64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45" s="1" t="s">
        <v>3176</v>
      </c>
      <c r="N645" s="1">
        <v>1075250.3</v>
      </c>
      <c r="O645" s="1" t="s">
        <v>3028</v>
      </c>
      <c r="P645" s="1" t="s">
        <v>3175</v>
      </c>
      <c r="Q645" s="1" t="s">
        <v>3174</v>
      </c>
      <c r="R645" s="1" t="s">
        <v>3024</v>
      </c>
      <c r="S645" s="1" t="s">
        <v>3024</v>
      </c>
      <c r="T645" s="1" t="s">
        <v>3098</v>
      </c>
      <c r="U645" s="1" t="s">
        <v>3045</v>
      </c>
      <c r="V645" s="1" t="s">
        <v>3173</v>
      </c>
      <c r="W645" s="1" t="s">
        <v>3172</v>
      </c>
      <c r="Y645" s="1">
        <v>43984.907037037039</v>
      </c>
      <c r="Z645" s="1">
        <v>44645</v>
      </c>
      <c r="AA645" s="1">
        <v>401768</v>
      </c>
      <c r="AB645" s="1">
        <v>44648.866053240738</v>
      </c>
      <c r="AC645" s="1" t="s">
        <v>3171</v>
      </c>
      <c r="AD645" s="1" t="s">
        <v>3046</v>
      </c>
      <c r="AE645" s="1">
        <v>5036</v>
      </c>
      <c r="AF645" s="1">
        <v>0</v>
      </c>
      <c r="AG645" s="1" t="s">
        <v>3045</v>
      </c>
      <c r="AI645" s="1" t="s">
        <v>3016</v>
      </c>
      <c r="AK645" s="1" t="s">
        <v>3044</v>
      </c>
      <c r="AL645" s="1" t="s">
        <v>3014</v>
      </c>
      <c r="AM645" s="1" t="s">
        <v>737</v>
      </c>
      <c r="AS645" s="1" t="s">
        <v>3011</v>
      </c>
      <c r="AY645" s="1" t="s">
        <v>3000</v>
      </c>
      <c r="AZ645" s="1" t="s">
        <v>3010</v>
      </c>
      <c r="BA645" s="1">
        <v>592884.41599999997</v>
      </c>
      <c r="BB645" s="1">
        <v>5450349.9330000002</v>
      </c>
      <c r="BC645" s="1">
        <v>10</v>
      </c>
      <c r="BN645" s="1" t="s">
        <v>3009</v>
      </c>
      <c r="BO645" s="1" t="s">
        <v>3008</v>
      </c>
      <c r="BP645" s="1" t="s">
        <v>3007</v>
      </c>
      <c r="BQ645" s="1" t="s">
        <v>3170</v>
      </c>
      <c r="BR645" s="1" t="s">
        <v>1621</v>
      </c>
      <c r="BS645" s="1" t="s">
        <v>3169</v>
      </c>
      <c r="BT645" s="1" t="s">
        <v>3168</v>
      </c>
      <c r="BV645" s="1" t="s">
        <v>3002</v>
      </c>
      <c r="BW645" s="1" t="s">
        <v>3007</v>
      </c>
      <c r="BX645" s="1" t="s">
        <v>3043</v>
      </c>
      <c r="BY645" s="1" t="s">
        <v>3000</v>
      </c>
      <c r="CB645" s="1" t="s">
        <v>3042</v>
      </c>
      <c r="CC645" s="1" t="s">
        <v>3041</v>
      </c>
      <c r="CD645" s="1" t="s">
        <v>3040</v>
      </c>
      <c r="CO645" s="1" t="s">
        <v>3070</v>
      </c>
      <c r="CP645" s="1" t="s">
        <v>3167</v>
      </c>
    </row>
    <row r="646" spans="1:103" x14ac:dyDescent="0.2">
      <c r="A646" s="1">
        <f t="shared" si="45"/>
        <v>1075393.1599999999</v>
      </c>
      <c r="C646" s="1" t="str">
        <f t="shared" si="46"/>
        <v>OE</v>
      </c>
      <c r="D646" s="2" t="str">
        <f t="shared" si="47"/>
        <v>OE</v>
      </c>
      <c r="F646" s="1" t="str">
        <f>IF(_xlfn.SINGLE('~10 Other Crossings'!TypeCL)="WC","",_xlfn.CONCAT(UPPER(_xlfn.SINGLE(Description)),IF(ISBLANK(_xlfn.SINGLE(CrossingIdentifierDescription)),""," ["&amp;_xlfn.SINGLE(CrossingIdentifierDescription)&amp;"]")," (",_xlfn.SINGLE(PXID),")"))</f>
        <v>BC HYDRO O/H DISTRIBUTION [DISTRIBUTION] (U4251.2)</v>
      </c>
      <c r="G64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01-13283-M002-XH0345001 - Goalposts Required</v>
      </c>
      <c r="M646" s="1" t="s">
        <v>3166</v>
      </c>
      <c r="N646" s="1">
        <v>1075393.1599999999</v>
      </c>
      <c r="O646" s="1" t="s">
        <v>3028</v>
      </c>
      <c r="P646" s="1" t="s">
        <v>3165</v>
      </c>
      <c r="Q646" s="1" t="s">
        <v>3164</v>
      </c>
      <c r="R646" s="1" t="s">
        <v>3025</v>
      </c>
      <c r="S646" s="1" t="s">
        <v>3024</v>
      </c>
      <c r="T646" s="1" t="s">
        <v>3098</v>
      </c>
      <c r="U646" s="1" t="s">
        <v>3097</v>
      </c>
      <c r="V646" s="1" t="s">
        <v>3096</v>
      </c>
      <c r="W646" s="1" t="s">
        <v>3095</v>
      </c>
      <c r="Y646" s="1">
        <v>43589.003449074073</v>
      </c>
      <c r="Z646" s="1">
        <v>44645</v>
      </c>
      <c r="AA646" s="1">
        <v>401768</v>
      </c>
      <c r="AB646" s="1">
        <v>44648.866041666668</v>
      </c>
      <c r="AC646" s="1" t="s">
        <v>3163</v>
      </c>
      <c r="AD646" s="1" t="s">
        <v>3061</v>
      </c>
      <c r="AE646" s="1">
        <v>4251</v>
      </c>
      <c r="AF646" s="1">
        <v>2</v>
      </c>
      <c r="AG646" s="1" t="s">
        <v>3093</v>
      </c>
      <c r="AH646" s="1" t="s">
        <v>3091</v>
      </c>
      <c r="AI646" s="1" t="s">
        <v>3092</v>
      </c>
      <c r="AJ646" s="1" t="s">
        <v>3091</v>
      </c>
      <c r="AK646" s="1" t="s">
        <v>3015</v>
      </c>
      <c r="AL646" s="1" t="s">
        <v>3014</v>
      </c>
      <c r="AM646" s="1" t="s">
        <v>3090</v>
      </c>
      <c r="AS646" s="1" t="s">
        <v>3011</v>
      </c>
      <c r="AT646" s="1" t="s">
        <v>1022</v>
      </c>
      <c r="AX646" s="1" t="s">
        <v>3162</v>
      </c>
      <c r="AY646" s="1" t="s">
        <v>3088</v>
      </c>
      <c r="AZ646" s="1" t="s">
        <v>3010</v>
      </c>
      <c r="BA646" s="1">
        <v>592772.79002578999</v>
      </c>
      <c r="BB646" s="1">
        <v>5450260.7800169103</v>
      </c>
      <c r="BC646" s="1">
        <v>10</v>
      </c>
      <c r="BD646" s="1" t="s">
        <v>3087</v>
      </c>
      <c r="BE646" s="1">
        <v>1077.55</v>
      </c>
      <c r="BG646" s="1">
        <v>42310</v>
      </c>
      <c r="BN646" s="1" t="s">
        <v>3009</v>
      </c>
      <c r="BO646" s="1" t="s">
        <v>3008</v>
      </c>
      <c r="BP646" s="1" t="s">
        <v>3007</v>
      </c>
      <c r="BQ646" s="1" t="s">
        <v>3006</v>
      </c>
      <c r="BR646" s="1" t="s">
        <v>3086</v>
      </c>
      <c r="BV646" s="1" t="s">
        <v>3002</v>
      </c>
      <c r="BX646" s="1" t="s">
        <v>3085</v>
      </c>
      <c r="BY646" s="1" t="s">
        <v>3000</v>
      </c>
      <c r="CB646" s="1" t="s">
        <v>3145</v>
      </c>
      <c r="CC646" s="1" t="s">
        <v>3144</v>
      </c>
      <c r="CD646" s="1" t="s">
        <v>3082</v>
      </c>
      <c r="CO646" s="1" t="s">
        <v>2996</v>
      </c>
      <c r="CP646" s="1" t="s">
        <v>3161</v>
      </c>
      <c r="CW646" s="1" t="s">
        <v>3160</v>
      </c>
      <c r="CX646" s="1" t="s">
        <v>3149</v>
      </c>
      <c r="CY646" s="1" t="s">
        <v>3078</v>
      </c>
    </row>
    <row r="647" spans="1:103" x14ac:dyDescent="0.2">
      <c r="A647" s="1">
        <f t="shared" si="45"/>
        <v>1075393.1599999999</v>
      </c>
      <c r="C647" s="1" t="str">
        <f t="shared" si="46"/>
        <v>OC</v>
      </c>
      <c r="D647" s="2" t="str">
        <f t="shared" si="47"/>
        <v>OC</v>
      </c>
      <c r="F647" s="1" t="str">
        <f>IF(_xlfn.SINGLE('~10 Other Crossings'!TypeCL)="WC","",_xlfn.CONCAT(UPPER(_xlfn.SINGLE(Description)),IF(ISBLANK(_xlfn.SINGLE(CrossingIdentifierDescription)),""," ["&amp;_xlfn.SINGLE(CrossingIdentifierDescription)&amp;"]")," (",_xlfn.SINGLE(PXID),")"))</f>
        <v>TELUS O/H COMMUNICATIONS CABLE [O/H COMMUNICATIONS CABLE] (U4583.0)</v>
      </c>
      <c r="G64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01-13283-M002-XH0345001 - Goalposts Required</v>
      </c>
      <c r="M647" s="1" t="s">
        <v>3159</v>
      </c>
      <c r="N647" s="1">
        <v>1075393.1599999999</v>
      </c>
      <c r="O647" s="1" t="s">
        <v>3028</v>
      </c>
      <c r="P647" s="1" t="s">
        <v>3158</v>
      </c>
      <c r="Q647" s="1" t="s">
        <v>3157</v>
      </c>
      <c r="R647" s="1" t="s">
        <v>3025</v>
      </c>
      <c r="S647" s="1" t="s">
        <v>3024</v>
      </c>
      <c r="T647" s="1" t="s">
        <v>3098</v>
      </c>
      <c r="U647" s="1" t="s">
        <v>3109</v>
      </c>
      <c r="V647" s="1" t="s">
        <v>3108</v>
      </c>
      <c r="W647" s="1" t="s">
        <v>3107</v>
      </c>
      <c r="Y647" s="1">
        <v>43815.842233796298</v>
      </c>
      <c r="Z647" s="1">
        <v>44645</v>
      </c>
      <c r="AA647" s="1">
        <v>401768</v>
      </c>
      <c r="AB647" s="1">
        <v>44648.866053240738</v>
      </c>
      <c r="AC647" s="1" t="s">
        <v>3156</v>
      </c>
      <c r="AD647" s="1" t="s">
        <v>3061</v>
      </c>
      <c r="AE647" s="1">
        <v>4583</v>
      </c>
      <c r="AF647" s="1">
        <v>0</v>
      </c>
      <c r="AG647" s="1" t="s">
        <v>3105</v>
      </c>
      <c r="AH647" s="1" t="s">
        <v>3091</v>
      </c>
      <c r="AI647" s="1" t="s">
        <v>3092</v>
      </c>
      <c r="AJ647" s="1" t="s">
        <v>3091</v>
      </c>
      <c r="AK647" s="1" t="s">
        <v>3015</v>
      </c>
      <c r="AL647" s="1" t="s">
        <v>3014</v>
      </c>
      <c r="AM647" s="1" t="s">
        <v>3104</v>
      </c>
      <c r="AS647" s="1" t="s">
        <v>3011</v>
      </c>
      <c r="AT647" s="1" t="s">
        <v>1022</v>
      </c>
      <c r="AY647" s="1" t="s">
        <v>3088</v>
      </c>
      <c r="AZ647" s="1" t="s">
        <v>3010</v>
      </c>
      <c r="BA647" s="1">
        <v>592772.79</v>
      </c>
      <c r="BB647" s="1">
        <v>5450260.7800000003</v>
      </c>
      <c r="BC647" s="1">
        <v>10</v>
      </c>
      <c r="BG647" s="1">
        <v>42310</v>
      </c>
      <c r="BN647" s="1" t="s">
        <v>3009</v>
      </c>
      <c r="BO647" s="1" t="s">
        <v>3008</v>
      </c>
      <c r="BP647" s="1" t="s">
        <v>3007</v>
      </c>
      <c r="BQ647" s="1" t="s">
        <v>3006</v>
      </c>
      <c r="BR647" s="1" t="s">
        <v>3086</v>
      </c>
      <c r="BV647" s="1" t="s">
        <v>3002</v>
      </c>
      <c r="BX647" s="1" t="s">
        <v>3085</v>
      </c>
      <c r="BY647" s="1" t="s">
        <v>3000</v>
      </c>
      <c r="CB647" s="1" t="s">
        <v>3145</v>
      </c>
      <c r="CC647" s="1" t="s">
        <v>3144</v>
      </c>
      <c r="CD647" s="1" t="s">
        <v>3082</v>
      </c>
      <c r="CO647" s="1" t="s">
        <v>2996</v>
      </c>
      <c r="CP647" s="1" t="s">
        <v>3155</v>
      </c>
      <c r="CW647" s="1" t="s">
        <v>3154</v>
      </c>
      <c r="CX647" s="1" t="s">
        <v>3149</v>
      </c>
      <c r="CY647" s="1" t="s">
        <v>3078</v>
      </c>
    </row>
    <row r="648" spans="1:103" x14ac:dyDescent="0.2">
      <c r="A648" s="1">
        <f t="shared" si="45"/>
        <v>1075393.3400000001</v>
      </c>
      <c r="C648" s="1" t="str">
        <f t="shared" si="46"/>
        <v>OC</v>
      </c>
      <c r="D648" s="2" t="str">
        <f t="shared" si="47"/>
        <v>OC</v>
      </c>
      <c r="F648" s="1" t="str">
        <f>IF(_xlfn.SINGLE('~10 Other Crossings'!TypeCL)="WC","",_xlfn.CONCAT(UPPER(_xlfn.SINGLE(Description)),IF(ISBLANK(_xlfn.SINGLE(CrossingIdentifierDescription)),""," ["&amp;_xlfn.SINGLE(CrossingIdentifierDescription)&amp;"]")," (",_xlfn.SINGLE(PXID),")"))</f>
        <v>SHAW O/H COMMUNICATION CABLE (U7117.0)</v>
      </c>
      <c r="G64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01-13283-M002-XH0345001 - Goalposts Required</v>
      </c>
      <c r="M648" s="1" t="s">
        <v>3153</v>
      </c>
      <c r="N648" s="1">
        <v>1075393.3400000001</v>
      </c>
      <c r="O648" s="1" t="s">
        <v>3028</v>
      </c>
      <c r="P648" s="1" t="s">
        <v>3119</v>
      </c>
      <c r="Q648" s="1" t="s">
        <v>3118</v>
      </c>
      <c r="R648" s="1" t="s">
        <v>3024</v>
      </c>
      <c r="S648" s="1" t="s">
        <v>3024</v>
      </c>
      <c r="T648" s="1" t="s">
        <v>3098</v>
      </c>
      <c r="U648" s="1" t="s">
        <v>3109</v>
      </c>
      <c r="V648" s="1" t="s">
        <v>3117</v>
      </c>
      <c r="W648" s="1" t="s">
        <v>3116</v>
      </c>
      <c r="Y648" s="1">
        <v>44141.65384259259</v>
      </c>
      <c r="Z648" s="1">
        <v>44645</v>
      </c>
      <c r="AA648" s="1">
        <v>401768</v>
      </c>
      <c r="AB648" s="1">
        <v>44648.866087962961</v>
      </c>
      <c r="AC648" s="1" t="s">
        <v>3152</v>
      </c>
      <c r="AD648" s="1" t="s">
        <v>3061</v>
      </c>
      <c r="AE648" s="1">
        <v>7117</v>
      </c>
      <c r="AF648" s="1">
        <v>0</v>
      </c>
      <c r="AI648" s="1" t="s">
        <v>3092</v>
      </c>
      <c r="AK648" s="1" t="s">
        <v>3015</v>
      </c>
      <c r="AL648" s="1" t="s">
        <v>3014</v>
      </c>
      <c r="AM648" s="1" t="s">
        <v>3104</v>
      </c>
      <c r="AT648" s="1" t="s">
        <v>1022</v>
      </c>
      <c r="AX648" s="1" t="s">
        <v>3151</v>
      </c>
      <c r="AY648" s="1" t="s">
        <v>3088</v>
      </c>
      <c r="AZ648" s="1" t="s">
        <v>3010</v>
      </c>
      <c r="BA648" s="1">
        <v>592772.64800000004</v>
      </c>
      <c r="BB648" s="1">
        <v>5450260.6689999998</v>
      </c>
      <c r="BC648" s="1">
        <v>10</v>
      </c>
      <c r="BN648" s="1" t="s">
        <v>3009</v>
      </c>
      <c r="BO648" s="1" t="s">
        <v>3008</v>
      </c>
      <c r="BP648" s="1" t="s">
        <v>3007</v>
      </c>
      <c r="BQ648" s="1" t="s">
        <v>3006</v>
      </c>
      <c r="BR648" s="1" t="s">
        <v>3086</v>
      </c>
      <c r="BV648" s="1" t="s">
        <v>3002</v>
      </c>
      <c r="BX648" s="1" t="s">
        <v>3134</v>
      </c>
      <c r="BY648" s="1" t="s">
        <v>3000</v>
      </c>
      <c r="CB648" s="1" t="s">
        <v>3145</v>
      </c>
      <c r="CC648" s="1" t="s">
        <v>3144</v>
      </c>
      <c r="CD648" s="1" t="s">
        <v>3082</v>
      </c>
      <c r="CO648" s="1" t="s">
        <v>2996</v>
      </c>
      <c r="CP648" s="1" t="s">
        <v>3150</v>
      </c>
      <c r="CX648" s="1" t="s">
        <v>3149</v>
      </c>
    </row>
    <row r="649" spans="1:103" x14ac:dyDescent="0.2">
      <c r="A649" s="1">
        <f t="shared" si="45"/>
        <v>1075415.67</v>
      </c>
      <c r="C649" s="1" t="str">
        <f t="shared" si="46"/>
        <v>RD</v>
      </c>
      <c r="D649" s="2" t="str">
        <f t="shared" si="47"/>
        <v>RD</v>
      </c>
      <c r="F649" s="1" t="str">
        <f>IF(_xlfn.SINGLE('~10 Other Crossings'!TypeCL)="WC","",_xlfn.CONCAT(UPPER(_xlfn.SINGLE(Description)),IF(ISBLANK(_xlfn.SINGLE(CrossingIdentifierDescription)),""," ["&amp;_xlfn.SINGLE(CrossingIdentifierDescription)&amp;"]")," (",_xlfn.SINGLE(PXID),")"))</f>
        <v>BRIDAL FALLS RD [LKI Segment: 540] (T4173.2)</v>
      </c>
      <c r="G64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01-13283-M002-XH0345001</v>
      </c>
      <c r="M649" s="1" t="s">
        <v>3148</v>
      </c>
      <c r="N649" s="1">
        <v>1075415.67</v>
      </c>
      <c r="O649" s="1" t="s">
        <v>3028</v>
      </c>
      <c r="P649" s="1" t="s">
        <v>3130</v>
      </c>
      <c r="Q649" s="1" t="s">
        <v>3129</v>
      </c>
      <c r="R649" s="1" t="s">
        <v>3025</v>
      </c>
      <c r="S649" s="1" t="s">
        <v>3024</v>
      </c>
      <c r="T649" s="1" t="s">
        <v>3098</v>
      </c>
      <c r="U649" s="1" t="s">
        <v>3045</v>
      </c>
      <c r="V649" s="1" t="s">
        <v>3128</v>
      </c>
      <c r="W649" s="1" t="s">
        <v>3127</v>
      </c>
      <c r="Y649" s="1">
        <v>43515.871400462966</v>
      </c>
      <c r="Z649" s="1">
        <v>44645</v>
      </c>
      <c r="AA649" s="1">
        <v>401768</v>
      </c>
      <c r="AB649" s="1">
        <v>44648.866030092591</v>
      </c>
      <c r="AC649" s="1" t="s">
        <v>3147</v>
      </c>
      <c r="AD649" s="1" t="s">
        <v>3046</v>
      </c>
      <c r="AE649" s="1">
        <v>4173</v>
      </c>
      <c r="AF649" s="1">
        <v>2</v>
      </c>
      <c r="AG649" s="1" t="s">
        <v>3125</v>
      </c>
      <c r="AH649" s="1" t="s">
        <v>3124</v>
      </c>
      <c r="AI649" s="1" t="s">
        <v>3092</v>
      </c>
      <c r="AJ649" s="1" t="s">
        <v>3091</v>
      </c>
      <c r="AK649" s="1" t="s">
        <v>3044</v>
      </c>
      <c r="AL649" s="1" t="s">
        <v>3014</v>
      </c>
      <c r="AM649" s="1" t="s">
        <v>737</v>
      </c>
      <c r="AP649" s="1">
        <v>46</v>
      </c>
      <c r="AX649" s="1" t="s">
        <v>3146</v>
      </c>
      <c r="AY649" s="1" t="s">
        <v>3088</v>
      </c>
      <c r="AZ649" s="1" t="s">
        <v>3010</v>
      </c>
      <c r="BA649" s="1">
        <v>592755.20140118001</v>
      </c>
      <c r="BB649" s="1">
        <v>5450246.7246117098</v>
      </c>
      <c r="BC649" s="1">
        <v>10</v>
      </c>
      <c r="BD649" s="1" t="s">
        <v>3087</v>
      </c>
      <c r="BE649" s="1">
        <v>1077.58</v>
      </c>
      <c r="BG649" s="1">
        <v>41958</v>
      </c>
      <c r="BN649" s="1" t="s">
        <v>3009</v>
      </c>
      <c r="BO649" s="1" t="s">
        <v>3008</v>
      </c>
      <c r="BP649" s="1" t="s">
        <v>3007</v>
      </c>
      <c r="BQ649" s="1" t="s">
        <v>3006</v>
      </c>
      <c r="BR649" s="1" t="s">
        <v>3086</v>
      </c>
      <c r="BV649" s="1" t="s">
        <v>3002</v>
      </c>
      <c r="BX649" s="1" t="s">
        <v>3085</v>
      </c>
      <c r="BY649" s="1" t="s">
        <v>3088</v>
      </c>
      <c r="CB649" s="1" t="s">
        <v>3145</v>
      </c>
      <c r="CC649" s="1" t="s">
        <v>3144</v>
      </c>
      <c r="CD649" s="1" t="s">
        <v>3082</v>
      </c>
      <c r="CO649" s="1" t="s">
        <v>3122</v>
      </c>
      <c r="CP649" s="1" t="s">
        <v>3143</v>
      </c>
      <c r="CY649" s="1" t="s">
        <v>3078</v>
      </c>
    </row>
    <row r="650" spans="1:103" x14ac:dyDescent="0.2">
      <c r="A650" s="1">
        <f t="shared" si="45"/>
        <v>1075545.55</v>
      </c>
      <c r="C650" s="1" t="str">
        <f t="shared" si="46"/>
        <v>RD</v>
      </c>
      <c r="D650" s="2" t="str">
        <f t="shared" si="47"/>
        <v>RD</v>
      </c>
      <c r="F650" s="1" t="str">
        <f>IF(_xlfn.SINGLE('~10 Other Crossings'!TypeCL)="WC","",_xlfn.CONCAT(UPPER(_xlfn.SINGLE(Description)),IF(ISBLANK(_xlfn.SINGLE(CrossingIdentifierDescription)),""," ["&amp;_xlfn.SINGLE(CrossingIdentifierDescription)&amp;"]")," (",_xlfn.SINGLE(PXID),")"))</f>
        <v>BRIDAL FALLS RD [LKI Segment: 540] (T4174.2)</v>
      </c>
      <c r="G650"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01-13283-M002-XH0345301</v>
      </c>
      <c r="M650" s="1" t="s">
        <v>3142</v>
      </c>
      <c r="N650" s="1">
        <v>1075545.55</v>
      </c>
      <c r="O650" s="1" t="s">
        <v>3028</v>
      </c>
      <c r="P650" s="1" t="s">
        <v>3141</v>
      </c>
      <c r="Q650" s="1" t="s">
        <v>3140</v>
      </c>
      <c r="R650" s="1" t="s">
        <v>3025</v>
      </c>
      <c r="S650" s="1" t="s">
        <v>3024</v>
      </c>
      <c r="T650" s="1" t="s">
        <v>3098</v>
      </c>
      <c r="U650" s="1" t="s">
        <v>3045</v>
      </c>
      <c r="V650" s="1" t="s">
        <v>3128</v>
      </c>
      <c r="W650" s="1" t="s">
        <v>3127</v>
      </c>
      <c r="Y650" s="1">
        <v>43588.990717592591</v>
      </c>
      <c r="Z650" s="1">
        <v>44645</v>
      </c>
      <c r="AA650" s="1">
        <v>401768</v>
      </c>
      <c r="AB650" s="1">
        <v>44648.866041666668</v>
      </c>
      <c r="AC650" s="1" t="s">
        <v>3139</v>
      </c>
      <c r="AD650" s="1" t="s">
        <v>3046</v>
      </c>
      <c r="AE650" s="1">
        <v>4174</v>
      </c>
      <c r="AF650" s="1">
        <v>2</v>
      </c>
      <c r="AG650" s="1" t="s">
        <v>3125</v>
      </c>
      <c r="AH650" s="1" t="s">
        <v>3138</v>
      </c>
      <c r="AI650" s="1" t="s">
        <v>3092</v>
      </c>
      <c r="AJ650" s="1" t="s">
        <v>3091</v>
      </c>
      <c r="AK650" s="1" t="s">
        <v>3044</v>
      </c>
      <c r="AL650" s="1" t="s">
        <v>3014</v>
      </c>
      <c r="AM650" s="1" t="s">
        <v>737</v>
      </c>
      <c r="AP650" s="1">
        <v>86</v>
      </c>
      <c r="AX650" s="1" t="s">
        <v>3137</v>
      </c>
      <c r="AY650" s="1" t="s">
        <v>3088</v>
      </c>
      <c r="AZ650" s="1" t="s">
        <v>3010</v>
      </c>
      <c r="BA650" s="1">
        <v>592653.73002658004</v>
      </c>
      <c r="BB650" s="1">
        <v>5450165.6599987699</v>
      </c>
      <c r="BC650" s="1">
        <v>10</v>
      </c>
      <c r="BD650" s="1" t="s">
        <v>3087</v>
      </c>
      <c r="BE650" s="1">
        <v>1077.72</v>
      </c>
      <c r="BG650" s="1">
        <v>41958</v>
      </c>
      <c r="BN650" s="1" t="s">
        <v>3009</v>
      </c>
      <c r="BO650" s="1" t="s">
        <v>3008</v>
      </c>
      <c r="BP650" s="1" t="s">
        <v>3007</v>
      </c>
      <c r="BQ650" s="1" t="s">
        <v>3006</v>
      </c>
      <c r="BR650" s="1" t="s">
        <v>3086</v>
      </c>
      <c r="BV650" s="1" t="s">
        <v>3002</v>
      </c>
      <c r="BX650" s="1" t="s">
        <v>3085</v>
      </c>
      <c r="BY650" s="1" t="s">
        <v>3088</v>
      </c>
      <c r="CB650" s="1" t="s">
        <v>3133</v>
      </c>
      <c r="CC650" s="1" t="s">
        <v>3132</v>
      </c>
      <c r="CD650" s="1" t="s">
        <v>3040</v>
      </c>
      <c r="CO650" s="1" t="s">
        <v>3122</v>
      </c>
      <c r="CP650" s="1" t="s">
        <v>3136</v>
      </c>
      <c r="CY650" s="1" t="s">
        <v>3078</v>
      </c>
    </row>
    <row r="651" spans="1:103" x14ac:dyDescent="0.2">
      <c r="A651" s="1">
        <f t="shared" si="45"/>
        <v>1075680.92</v>
      </c>
      <c r="C651" s="1" t="str">
        <f t="shared" si="46"/>
        <v>RD</v>
      </c>
      <c r="D651" s="2" t="str">
        <f t="shared" si="47"/>
        <v>RD</v>
      </c>
      <c r="F651" s="1" t="str">
        <f>IF(_xlfn.SINGLE('~10 Other Crossings'!TypeCL)="WC","",_xlfn.CONCAT(UPPER(_xlfn.SINGLE(Description)),IF(ISBLANK(_xlfn.SINGLE(CrossingIdentifierDescription)),""," ["&amp;_xlfn.SINGLE(CrossingIdentifierDescription)&amp;"]")," (",_xlfn.SINGLE(PXID),")"))</f>
        <v>BRIDAL FALLS RD [LKI Segment: 540] (T4175.2)</v>
      </c>
      <c r="G651"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v>
      </c>
      <c r="M651" s="1" t="s">
        <v>3131</v>
      </c>
      <c r="N651" s="1">
        <v>1075680.92</v>
      </c>
      <c r="O651" s="1" t="s">
        <v>3028</v>
      </c>
      <c r="P651" s="1" t="s">
        <v>3130</v>
      </c>
      <c r="Q651" s="1" t="s">
        <v>3129</v>
      </c>
      <c r="R651" s="1" t="s">
        <v>3025</v>
      </c>
      <c r="S651" s="1" t="s">
        <v>3024</v>
      </c>
      <c r="T651" s="1" t="s">
        <v>3098</v>
      </c>
      <c r="U651" s="1" t="s">
        <v>3045</v>
      </c>
      <c r="V651" s="1" t="s">
        <v>3128</v>
      </c>
      <c r="W651" s="1" t="s">
        <v>3127</v>
      </c>
      <c r="Y651" s="1">
        <v>43515.873055555552</v>
      </c>
      <c r="Z651" s="1">
        <v>44645</v>
      </c>
      <c r="AA651" s="1">
        <v>401768</v>
      </c>
      <c r="AB651" s="1">
        <v>44648.866030092591</v>
      </c>
      <c r="AC651" s="1" t="s">
        <v>3126</v>
      </c>
      <c r="AD651" s="1" t="s">
        <v>3046</v>
      </c>
      <c r="AE651" s="1">
        <v>4175</v>
      </c>
      <c r="AF651" s="1">
        <v>2</v>
      </c>
      <c r="AG651" s="1" t="s">
        <v>3125</v>
      </c>
      <c r="AH651" s="1" t="s">
        <v>3124</v>
      </c>
      <c r="AI651" s="1" t="s">
        <v>3092</v>
      </c>
      <c r="AJ651" s="1" t="s">
        <v>3091</v>
      </c>
      <c r="AK651" s="1" t="s">
        <v>3044</v>
      </c>
      <c r="AL651" s="1" t="s">
        <v>3014</v>
      </c>
      <c r="AM651" s="1" t="s">
        <v>737</v>
      </c>
      <c r="AP651" s="1">
        <v>48</v>
      </c>
      <c r="AX651" s="1" t="s">
        <v>3123</v>
      </c>
      <c r="AY651" s="1" t="s">
        <v>3088</v>
      </c>
      <c r="AZ651" s="1" t="s">
        <v>3010</v>
      </c>
      <c r="BA651" s="1">
        <v>592547.97001635004</v>
      </c>
      <c r="BB651" s="1">
        <v>5450081.1700092396</v>
      </c>
      <c r="BC651" s="1">
        <v>10</v>
      </c>
      <c r="BD651" s="1" t="s">
        <v>3087</v>
      </c>
      <c r="BE651" s="1">
        <v>1077.8699999999999</v>
      </c>
      <c r="BG651" s="1">
        <v>41958</v>
      </c>
      <c r="BN651" s="1" t="s">
        <v>3009</v>
      </c>
      <c r="BO651" s="1" t="s">
        <v>3008</v>
      </c>
      <c r="BP651" s="1" t="s">
        <v>3007</v>
      </c>
      <c r="BQ651" s="1" t="s">
        <v>3006</v>
      </c>
      <c r="BR651" s="1" t="s">
        <v>3086</v>
      </c>
      <c r="BV651" s="1" t="s">
        <v>3002</v>
      </c>
      <c r="BX651" s="1" t="s">
        <v>3085</v>
      </c>
      <c r="BY651" s="1" t="s">
        <v>3088</v>
      </c>
      <c r="CB651" s="1" t="s">
        <v>3084</v>
      </c>
      <c r="CC651" s="1" t="s">
        <v>3083</v>
      </c>
      <c r="CD651" s="1" t="s">
        <v>3082</v>
      </c>
      <c r="CO651" s="1" t="s">
        <v>3122</v>
      </c>
      <c r="CP651" s="1" t="s">
        <v>3121</v>
      </c>
      <c r="CY651" s="1" t="s">
        <v>3078</v>
      </c>
    </row>
    <row r="652" spans="1:103" x14ac:dyDescent="0.2">
      <c r="A652" s="1">
        <f t="shared" si="45"/>
        <v>1075703.53</v>
      </c>
      <c r="C652" s="1" t="str">
        <f t="shared" si="46"/>
        <v>OC</v>
      </c>
      <c r="D652" s="2" t="str">
        <f t="shared" si="47"/>
        <v>OC</v>
      </c>
      <c r="F652" s="1" t="str">
        <f>IF(_xlfn.SINGLE('~10 Other Crossings'!TypeCL)="WC","",_xlfn.CONCAT(UPPER(_xlfn.SINGLE(Description)),IF(ISBLANK(_xlfn.SINGLE(CrossingIdentifierDescription)),""," ["&amp;_xlfn.SINGLE(CrossingIdentifierDescription)&amp;"]")," (",_xlfn.SINGLE(PXID),")"))</f>
        <v>SHAW O/H COMMUNICATION CABLE (U7118.0)</v>
      </c>
      <c r="G652"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01-13283-M002-XH0345501 - Goalposts Required</v>
      </c>
      <c r="M652" s="1" t="s">
        <v>3120</v>
      </c>
      <c r="N652" s="1">
        <v>1075703.53</v>
      </c>
      <c r="O652" s="1" t="s">
        <v>3028</v>
      </c>
      <c r="P652" s="1" t="s">
        <v>3119</v>
      </c>
      <c r="Q652" s="1" t="s">
        <v>3118</v>
      </c>
      <c r="R652" s="1" t="s">
        <v>3024</v>
      </c>
      <c r="S652" s="1" t="s">
        <v>3024</v>
      </c>
      <c r="T652" s="1" t="s">
        <v>3098</v>
      </c>
      <c r="U652" s="1" t="s">
        <v>3109</v>
      </c>
      <c r="V652" s="1" t="s">
        <v>3117</v>
      </c>
      <c r="W652" s="1" t="s">
        <v>3116</v>
      </c>
      <c r="Y652" s="1">
        <v>44141.653854166667</v>
      </c>
      <c r="Z652" s="1">
        <v>44645</v>
      </c>
      <c r="AA652" s="1">
        <v>401768</v>
      </c>
      <c r="AB652" s="1">
        <v>44648.866087962961</v>
      </c>
      <c r="AC652" s="1" t="s">
        <v>3115</v>
      </c>
      <c r="AD652" s="1" t="s">
        <v>3061</v>
      </c>
      <c r="AE652" s="1">
        <v>7118</v>
      </c>
      <c r="AF652" s="1">
        <v>0</v>
      </c>
      <c r="AI652" s="1" t="s">
        <v>3092</v>
      </c>
      <c r="AK652" s="1" t="s">
        <v>3015</v>
      </c>
      <c r="AL652" s="1" t="s">
        <v>3014</v>
      </c>
      <c r="AM652" s="1" t="s">
        <v>3104</v>
      </c>
      <c r="AT652" s="1" t="s">
        <v>1022</v>
      </c>
      <c r="AX652" s="1" t="s">
        <v>3114</v>
      </c>
      <c r="AY652" s="1" t="s">
        <v>3088</v>
      </c>
      <c r="AZ652" s="1" t="s">
        <v>3010</v>
      </c>
      <c r="BA652" s="1">
        <v>592530.28500000003</v>
      </c>
      <c r="BB652" s="1">
        <v>5450067.0710000005</v>
      </c>
      <c r="BC652" s="1">
        <v>10</v>
      </c>
      <c r="BN652" s="1" t="s">
        <v>3009</v>
      </c>
      <c r="BO652" s="1" t="s">
        <v>3008</v>
      </c>
      <c r="BP652" s="1" t="s">
        <v>3007</v>
      </c>
      <c r="BQ652" s="1" t="s">
        <v>3006</v>
      </c>
      <c r="BR652" s="1" t="s">
        <v>3086</v>
      </c>
      <c r="BV652" s="1" t="s">
        <v>3002</v>
      </c>
      <c r="BX652" s="1" t="s">
        <v>3085</v>
      </c>
      <c r="BY652" s="1" t="s">
        <v>3000</v>
      </c>
      <c r="CB652" s="1" t="s">
        <v>3084</v>
      </c>
      <c r="CC652" s="1" t="s">
        <v>3083</v>
      </c>
      <c r="CD652" s="1" t="s">
        <v>3082</v>
      </c>
      <c r="CO652" s="1" t="s">
        <v>2996</v>
      </c>
      <c r="CP652" s="1" t="s">
        <v>3113</v>
      </c>
      <c r="CW652" s="1" t="s">
        <v>3102</v>
      </c>
      <c r="CX652" s="1" t="s">
        <v>3079</v>
      </c>
    </row>
    <row r="653" spans="1:103" x14ac:dyDescent="0.2">
      <c r="A653" s="1">
        <f t="shared" si="45"/>
        <v>1075703.6399999999</v>
      </c>
      <c r="C653" s="1" t="str">
        <f t="shared" si="46"/>
        <v>OC</v>
      </c>
      <c r="D653" s="2" t="str">
        <f t="shared" si="47"/>
        <v>OC</v>
      </c>
      <c r="F653" s="1" t="str">
        <f>IF(_xlfn.SINGLE('~10 Other Crossings'!TypeCL)="WC","",_xlfn.CONCAT(UPPER(_xlfn.SINGLE(Description)),IF(ISBLANK(_xlfn.SINGLE(CrossingIdentifierDescription)),""," ["&amp;_xlfn.SINGLE(CrossingIdentifierDescription)&amp;"]")," (",_xlfn.SINGLE(PXID),")"))</f>
        <v>TELUS O/H COMMUNICATIONS CABLE [O/H COMMUNICATIONS CABLE] (U4584.0)</v>
      </c>
      <c r="G653"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01-13283-M002-XH0345501 - Goalposts Required</v>
      </c>
      <c r="M653" s="1" t="s">
        <v>3112</v>
      </c>
      <c r="N653" s="1">
        <v>1075703.6399999999</v>
      </c>
      <c r="O653" s="1" t="s">
        <v>3028</v>
      </c>
      <c r="P653" s="1" t="s">
        <v>3111</v>
      </c>
      <c r="Q653" s="1" t="s">
        <v>3110</v>
      </c>
      <c r="R653" s="1" t="s">
        <v>3025</v>
      </c>
      <c r="S653" s="1" t="s">
        <v>3024</v>
      </c>
      <c r="T653" s="1" t="s">
        <v>3098</v>
      </c>
      <c r="U653" s="1" t="s">
        <v>3109</v>
      </c>
      <c r="V653" s="1" t="s">
        <v>3108</v>
      </c>
      <c r="W653" s="1" t="s">
        <v>3107</v>
      </c>
      <c r="Y653" s="1">
        <v>43815.854143518518</v>
      </c>
      <c r="Z653" s="1">
        <v>44645</v>
      </c>
      <c r="AA653" s="1">
        <v>401768</v>
      </c>
      <c r="AB653" s="1">
        <v>44648.866053240738</v>
      </c>
      <c r="AC653" s="1" t="s">
        <v>3106</v>
      </c>
      <c r="AD653" s="1" t="s">
        <v>3061</v>
      </c>
      <c r="AE653" s="1">
        <v>4584</v>
      </c>
      <c r="AF653" s="1">
        <v>0</v>
      </c>
      <c r="AG653" s="1" t="s">
        <v>3105</v>
      </c>
      <c r="AH653" s="1" t="s">
        <v>3091</v>
      </c>
      <c r="AI653" s="1" t="s">
        <v>3092</v>
      </c>
      <c r="AJ653" s="1" t="s">
        <v>3091</v>
      </c>
      <c r="AK653" s="1" t="s">
        <v>3015</v>
      </c>
      <c r="AL653" s="1" t="s">
        <v>3014</v>
      </c>
      <c r="AM653" s="1" t="s">
        <v>3104</v>
      </c>
      <c r="AS653" s="1" t="s">
        <v>3011</v>
      </c>
      <c r="AT653" s="1" t="s">
        <v>1022</v>
      </c>
      <c r="AY653" s="1" t="s">
        <v>3088</v>
      </c>
      <c r="AZ653" s="1" t="s">
        <v>3010</v>
      </c>
      <c r="BA653" s="1">
        <v>592530.21</v>
      </c>
      <c r="BB653" s="1">
        <v>5450066.9900000002</v>
      </c>
      <c r="BC653" s="1">
        <v>10</v>
      </c>
      <c r="BG653" s="1">
        <v>42310</v>
      </c>
      <c r="BN653" s="1" t="s">
        <v>3009</v>
      </c>
      <c r="BO653" s="1" t="s">
        <v>3008</v>
      </c>
      <c r="BP653" s="1" t="s">
        <v>3007</v>
      </c>
      <c r="BQ653" s="1" t="s">
        <v>3006</v>
      </c>
      <c r="BR653" s="1" t="s">
        <v>3086</v>
      </c>
      <c r="BV653" s="1" t="s">
        <v>3002</v>
      </c>
      <c r="BX653" s="1" t="s">
        <v>3085</v>
      </c>
      <c r="BY653" s="1" t="s">
        <v>3000</v>
      </c>
      <c r="CB653" s="1" t="s">
        <v>3084</v>
      </c>
      <c r="CC653" s="1" t="s">
        <v>3083</v>
      </c>
      <c r="CD653" s="1" t="s">
        <v>3082</v>
      </c>
      <c r="CO653" s="1" t="s">
        <v>2996</v>
      </c>
      <c r="CP653" s="1" t="s">
        <v>3103</v>
      </c>
      <c r="CW653" s="1" t="s">
        <v>3102</v>
      </c>
      <c r="CX653" s="1" t="s">
        <v>3079</v>
      </c>
      <c r="CY653" s="1" t="s">
        <v>3078</v>
      </c>
    </row>
    <row r="654" spans="1:103" x14ac:dyDescent="0.2">
      <c r="A654" s="1">
        <f t="shared" si="45"/>
        <v>1075703.6399999999</v>
      </c>
      <c r="C654" s="1" t="str">
        <f t="shared" si="46"/>
        <v>OE</v>
      </c>
      <c r="D654" s="2" t="str">
        <f t="shared" si="47"/>
        <v>OE</v>
      </c>
      <c r="F654" s="1" t="str">
        <f>IF(_xlfn.SINGLE('~10 Other Crossings'!TypeCL)="WC","",_xlfn.CONCAT(UPPER(_xlfn.SINGLE(Description)),IF(ISBLANK(_xlfn.SINGLE(CrossingIdentifierDescription)),""," ["&amp;_xlfn.SINGLE(CrossingIdentifierDescription)&amp;"]")," (",_xlfn.SINGLE(PXID),")"))</f>
        <v>BC HYDRO O/H DISTRIBUTION [DISTRIBUTION] (U4252.2)</v>
      </c>
      <c r="G654"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01-13283-M002-XH0345501 - Goalposts Required</v>
      </c>
      <c r="M654" s="1" t="s">
        <v>3101</v>
      </c>
      <c r="N654" s="1">
        <v>1075703.6399999999</v>
      </c>
      <c r="O654" s="1" t="s">
        <v>3028</v>
      </c>
      <c r="P654" s="1" t="s">
        <v>3100</v>
      </c>
      <c r="Q654" s="1" t="s">
        <v>3099</v>
      </c>
      <c r="R654" s="1" t="s">
        <v>3025</v>
      </c>
      <c r="S654" s="1" t="s">
        <v>3024</v>
      </c>
      <c r="T654" s="1" t="s">
        <v>3098</v>
      </c>
      <c r="U654" s="1" t="s">
        <v>3097</v>
      </c>
      <c r="V654" s="1" t="s">
        <v>3096</v>
      </c>
      <c r="W654" s="1" t="s">
        <v>3095</v>
      </c>
      <c r="Y654" s="1">
        <v>43589.005104166667</v>
      </c>
      <c r="Z654" s="1">
        <v>44645</v>
      </c>
      <c r="AA654" s="1">
        <v>401768</v>
      </c>
      <c r="AB654" s="1">
        <v>44648.866053240738</v>
      </c>
      <c r="AC654" s="1" t="s">
        <v>3094</v>
      </c>
      <c r="AD654" s="1" t="s">
        <v>3061</v>
      </c>
      <c r="AE654" s="1">
        <v>4252</v>
      </c>
      <c r="AF654" s="1">
        <v>2</v>
      </c>
      <c r="AG654" s="1" t="s">
        <v>3093</v>
      </c>
      <c r="AH654" s="1" t="s">
        <v>3091</v>
      </c>
      <c r="AI654" s="1" t="s">
        <v>3092</v>
      </c>
      <c r="AJ654" s="1" t="s">
        <v>3091</v>
      </c>
      <c r="AK654" s="1" t="s">
        <v>3015</v>
      </c>
      <c r="AL654" s="1" t="s">
        <v>3014</v>
      </c>
      <c r="AM654" s="1" t="s">
        <v>3090</v>
      </c>
      <c r="AS654" s="1" t="s">
        <v>3011</v>
      </c>
      <c r="AT654" s="1" t="s">
        <v>1022</v>
      </c>
      <c r="AX654" s="1" t="s">
        <v>3089</v>
      </c>
      <c r="AY654" s="1" t="s">
        <v>3088</v>
      </c>
      <c r="AZ654" s="1" t="s">
        <v>3010</v>
      </c>
      <c r="BA654" s="1">
        <v>592530.21000557998</v>
      </c>
      <c r="BB654" s="1">
        <v>5450066.9900549501</v>
      </c>
      <c r="BC654" s="1">
        <v>10</v>
      </c>
      <c r="BD654" s="1" t="s">
        <v>3087</v>
      </c>
      <c r="BE654" s="1">
        <v>1077.8900000000001</v>
      </c>
      <c r="BG654" s="1">
        <v>42310</v>
      </c>
      <c r="BN654" s="1" t="s">
        <v>3009</v>
      </c>
      <c r="BO654" s="1" t="s">
        <v>3008</v>
      </c>
      <c r="BP654" s="1" t="s">
        <v>3007</v>
      </c>
      <c r="BQ654" s="1" t="s">
        <v>3006</v>
      </c>
      <c r="BR654" s="1" t="s">
        <v>3086</v>
      </c>
      <c r="BV654" s="1" t="s">
        <v>3002</v>
      </c>
      <c r="BX654" s="1" t="s">
        <v>3085</v>
      </c>
      <c r="BY654" s="1" t="s">
        <v>3000</v>
      </c>
      <c r="CB654" s="1" t="s">
        <v>3084</v>
      </c>
      <c r="CC654" s="1" t="s">
        <v>3083</v>
      </c>
      <c r="CD654" s="1" t="s">
        <v>3082</v>
      </c>
      <c r="CO654" s="1" t="s">
        <v>2996</v>
      </c>
      <c r="CP654" s="1" t="s">
        <v>3081</v>
      </c>
      <c r="CW654" s="1" t="s">
        <v>3080</v>
      </c>
      <c r="CX654" s="1" t="s">
        <v>3079</v>
      </c>
      <c r="CY654" s="1" t="s">
        <v>3078</v>
      </c>
    </row>
    <row r="655" spans="1:103" x14ac:dyDescent="0.2">
      <c r="A655" s="1">
        <f t="shared" si="45"/>
        <v>1075862</v>
      </c>
      <c r="C655" s="1" t="str">
        <f t="shared" si="46"/>
        <v>UN</v>
      </c>
      <c r="D655" s="2" t="str">
        <f t="shared" si="47"/>
        <v>UN</v>
      </c>
      <c r="F655" s="1" t="str">
        <f>IF(_xlfn.SINGLE('~10 Other Crossings'!TypeCL)="WC","",_xlfn.CONCAT(UPPER(_xlfn.SINGLE(Description)),IF(ISBLANK(_xlfn.SINGLE(CrossingIdentifierDescription)),""," ["&amp;_xlfn.SINGLE(CrossingIdentifierDescription)&amp;"]")," (",_xlfn.SINGLE(PXID),")"))</f>
        <v>PVC HOSE (P7069.0)</v>
      </c>
      <c r="G655"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55" s="1" t="s">
        <v>3077</v>
      </c>
      <c r="N655" s="1" t="s">
        <v>3076</v>
      </c>
      <c r="O655" s="1" t="s">
        <v>3028</v>
      </c>
      <c r="R655" s="1" t="s">
        <v>3024</v>
      </c>
      <c r="S655" s="1" t="s">
        <v>3024</v>
      </c>
      <c r="T655" s="1" t="s">
        <v>3023</v>
      </c>
      <c r="U655" s="1" t="s">
        <v>3075</v>
      </c>
      <c r="V655" s="1" t="s">
        <v>3074</v>
      </c>
      <c r="W655" s="1" t="s">
        <v>3073</v>
      </c>
      <c r="Y655" s="1">
        <v>44329.654652777775</v>
      </c>
      <c r="Z655" s="1">
        <v>44645</v>
      </c>
      <c r="AA655" s="1">
        <v>401768</v>
      </c>
      <c r="AB655" s="1">
        <v>44663.726400462961</v>
      </c>
      <c r="AC655" s="1" t="s">
        <v>3072</v>
      </c>
      <c r="AD655" s="1" t="s">
        <v>3018</v>
      </c>
      <c r="AE655" s="1">
        <v>7069</v>
      </c>
      <c r="AF655" s="1">
        <v>0</v>
      </c>
      <c r="AI655" s="1" t="s">
        <v>3016</v>
      </c>
      <c r="AK655" s="1" t="s">
        <v>3015</v>
      </c>
      <c r="AL655" s="1" t="s">
        <v>3014</v>
      </c>
      <c r="AM655" s="1" t="s">
        <v>3071</v>
      </c>
      <c r="AT655" s="1" t="s">
        <v>3011</v>
      </c>
      <c r="AY655" s="1" t="s">
        <v>3000</v>
      </c>
      <c r="AZ655" s="1" t="s">
        <v>3010</v>
      </c>
      <c r="BA655" s="1">
        <v>592408.30700000003</v>
      </c>
      <c r="BB655" s="1">
        <v>5449967.0049999999</v>
      </c>
      <c r="BC655" s="1">
        <v>10</v>
      </c>
      <c r="BN655" s="1" t="s">
        <v>3009</v>
      </c>
      <c r="BO655" s="1" t="s">
        <v>3008</v>
      </c>
      <c r="BP655" s="1" t="s">
        <v>3007</v>
      </c>
      <c r="BQ655" s="1" t="s">
        <v>3006</v>
      </c>
      <c r="BR655" s="1" t="s">
        <v>3005</v>
      </c>
      <c r="BS655" s="1" t="s">
        <v>3004</v>
      </c>
      <c r="BT655" s="1" t="s">
        <v>3003</v>
      </c>
      <c r="BV655" s="1" t="s">
        <v>3002</v>
      </c>
      <c r="BW655" s="1" t="s">
        <v>1505</v>
      </c>
      <c r="BX655" s="1" t="s">
        <v>3001</v>
      </c>
      <c r="BY655" s="1" t="s">
        <v>3000</v>
      </c>
      <c r="CB655" s="1" t="s">
        <v>2999</v>
      </c>
      <c r="CC655" s="1" t="s">
        <v>2998</v>
      </c>
      <c r="CD655" s="1" t="s">
        <v>2997</v>
      </c>
      <c r="CO655" s="1" t="s">
        <v>3070</v>
      </c>
      <c r="CP655" s="1" t="s">
        <v>3069</v>
      </c>
    </row>
    <row r="656" spans="1:103" x14ac:dyDescent="0.2">
      <c r="A656" s="1">
        <f t="shared" si="45"/>
        <v>1075874</v>
      </c>
      <c r="C656" s="1" t="str">
        <f t="shared" si="46"/>
        <v>UE</v>
      </c>
      <c r="D656" s="2" t="str">
        <f t="shared" si="47"/>
        <v>UE</v>
      </c>
      <c r="F656" s="1" t="str">
        <f>IF(_xlfn.SINGLE('~10 Other Crossings'!TypeCL)="WC","",_xlfn.CONCAT(UPPER(_xlfn.SINGLE(Description)),IF(ISBLANK(_xlfn.SINGLE(CrossingIdentifierDescription)),""," ["&amp;_xlfn.SINGLE(CrossingIdentifierDescription)&amp;"]")," (",_xlfn.SINGLE(PXID),")"))</f>
        <v>TMPL BURIED CATHODIC CABLE (TO BE REMOVED) [BURIED CATHODIC CABLE (TO BE REMOVED)] (U5219.0)</v>
      </c>
      <c r="G656"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01-13283-M002-PT630001</v>
      </c>
      <c r="M656" s="1" t="s">
        <v>3068</v>
      </c>
      <c r="N656" s="1" t="s">
        <v>3067</v>
      </c>
      <c r="O656" s="1" t="s">
        <v>3028</v>
      </c>
      <c r="P656" s="1" t="s">
        <v>3066</v>
      </c>
      <c r="Q656" s="1" t="s">
        <v>3065</v>
      </c>
      <c r="R656" s="1" t="s">
        <v>3025</v>
      </c>
      <c r="S656" s="1" t="s">
        <v>3024</v>
      </c>
      <c r="T656" s="1" t="s">
        <v>3023</v>
      </c>
      <c r="U656" s="1" t="s">
        <v>3064</v>
      </c>
      <c r="V656" s="1" t="s">
        <v>3063</v>
      </c>
      <c r="W656" s="1" t="s">
        <v>3020</v>
      </c>
      <c r="Y656" s="1">
        <v>43539.73641203704</v>
      </c>
      <c r="Z656" s="1">
        <v>44645</v>
      </c>
      <c r="AA656" s="1">
        <v>401768</v>
      </c>
      <c r="AB656" s="1">
        <v>44663.726400462961</v>
      </c>
      <c r="AC656" s="1" t="s">
        <v>3062</v>
      </c>
      <c r="AD656" s="1" t="s">
        <v>3061</v>
      </c>
      <c r="AE656" s="1">
        <v>5219</v>
      </c>
      <c r="AF656" s="1">
        <v>0</v>
      </c>
      <c r="AG656" s="1" t="s">
        <v>3060</v>
      </c>
      <c r="AI656" s="1" t="s">
        <v>3016</v>
      </c>
      <c r="AK656" s="1" t="s">
        <v>3015</v>
      </c>
      <c r="AL656" s="1" t="s">
        <v>3014</v>
      </c>
      <c r="AM656" s="1" t="s">
        <v>3059</v>
      </c>
      <c r="AS656" s="1" t="s">
        <v>3011</v>
      </c>
      <c r="AT656" s="1" t="s">
        <v>1022</v>
      </c>
      <c r="AY656" s="1" t="s">
        <v>3000</v>
      </c>
      <c r="AZ656" s="1" t="s">
        <v>3010</v>
      </c>
      <c r="BA656" s="1">
        <v>592401.33201268001</v>
      </c>
      <c r="BB656" s="1">
        <v>5449957.38435979</v>
      </c>
      <c r="BC656" s="1">
        <v>10</v>
      </c>
      <c r="BN656" s="1" t="s">
        <v>3009</v>
      </c>
      <c r="BO656" s="1" t="s">
        <v>3008</v>
      </c>
      <c r="BP656" s="1" t="s">
        <v>3007</v>
      </c>
      <c r="BQ656" s="1" t="s">
        <v>3006</v>
      </c>
      <c r="BR656" s="1" t="s">
        <v>3005</v>
      </c>
      <c r="BS656" s="1" t="s">
        <v>3004</v>
      </c>
      <c r="BT656" s="1" t="s">
        <v>3003</v>
      </c>
      <c r="BV656" s="1" t="s">
        <v>3002</v>
      </c>
      <c r="BW656" s="1" t="s">
        <v>1973</v>
      </c>
      <c r="BX656" s="1" t="s">
        <v>3058</v>
      </c>
      <c r="BY656" s="1" t="s">
        <v>3000</v>
      </c>
      <c r="CB656" s="1" t="s">
        <v>3057</v>
      </c>
      <c r="CC656" s="1" t="s">
        <v>3056</v>
      </c>
      <c r="CD656" s="1" t="s">
        <v>3055</v>
      </c>
      <c r="CO656" s="1" t="s">
        <v>2996</v>
      </c>
      <c r="CP656" s="1" t="s">
        <v>3054</v>
      </c>
      <c r="CW656" s="1" t="s">
        <v>3053</v>
      </c>
      <c r="CX656" s="1" t="s">
        <v>3052</v>
      </c>
      <c r="CY656" s="1" t="s">
        <v>2993</v>
      </c>
    </row>
    <row r="657" spans="1:103" x14ac:dyDescent="0.2">
      <c r="A657" s="1">
        <f t="shared" si="45"/>
        <v>1075879</v>
      </c>
      <c r="C657" s="1" t="str">
        <f t="shared" si="46"/>
        <v>RD</v>
      </c>
      <c r="D657" s="2" t="str">
        <f t="shared" si="47"/>
        <v>RD</v>
      </c>
      <c r="F657" s="1" t="str">
        <f>IF(_xlfn.SINGLE('~10 Other Crossings'!TypeCL)="WC","",_xlfn.CONCAT(UPPER(_xlfn.SINGLE(Description)),IF(ISBLANK(_xlfn.SINGLE(CrossingIdentifierDescription)),""," ["&amp;_xlfn.SINGLE(CrossingIdentifierDescription)&amp;"]")," (",_xlfn.SINGLE(PXID),")"))</f>
        <v>ROAD [ROAD] (T4916.0)</v>
      </c>
      <c r="G657"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01-13283-M002-PT640001</v>
      </c>
      <c r="M657" s="1" t="s">
        <v>3051</v>
      </c>
      <c r="N657" s="1" t="s">
        <v>3050</v>
      </c>
      <c r="O657" s="1" t="s">
        <v>3028</v>
      </c>
      <c r="P657" s="1" t="s">
        <v>3049</v>
      </c>
      <c r="Q657" s="1" t="s">
        <v>3048</v>
      </c>
      <c r="R657" s="1" t="s">
        <v>3025</v>
      </c>
      <c r="S657" s="1" t="s">
        <v>3024</v>
      </c>
      <c r="T657" s="1" t="s">
        <v>3023</v>
      </c>
      <c r="U657" s="1" t="s">
        <v>3045</v>
      </c>
      <c r="V657" s="1" t="s">
        <v>3045</v>
      </c>
      <c r="W657" s="1" t="s">
        <v>3020</v>
      </c>
      <c r="Y657" s="1">
        <v>44663.639363425929</v>
      </c>
      <c r="Z657" s="1">
        <v>44663.390925925924</v>
      </c>
      <c r="AA657" s="1">
        <v>401768</v>
      </c>
      <c r="AB657" s="1">
        <v>44663.726400462961</v>
      </c>
      <c r="AC657" s="1" t="s">
        <v>3047</v>
      </c>
      <c r="AD657" s="1" t="s">
        <v>3046</v>
      </c>
      <c r="AE657" s="1">
        <v>4916</v>
      </c>
      <c r="AF657" s="1">
        <v>0</v>
      </c>
      <c r="AG657" s="1" t="s">
        <v>3045</v>
      </c>
      <c r="AI657" s="1" t="s">
        <v>3016</v>
      </c>
      <c r="AK657" s="1" t="s">
        <v>3044</v>
      </c>
      <c r="AL657" s="1" t="s">
        <v>3014</v>
      </c>
      <c r="AM657" s="1" t="s">
        <v>737</v>
      </c>
      <c r="AY657" s="1" t="s">
        <v>3000</v>
      </c>
      <c r="AZ657" s="1" t="s">
        <v>3010</v>
      </c>
      <c r="BA657" s="1">
        <v>592399.80808182003</v>
      </c>
      <c r="BB657" s="1">
        <v>5449952.5353478901</v>
      </c>
      <c r="BC657" s="1">
        <v>10</v>
      </c>
      <c r="BN657" s="1" t="s">
        <v>3009</v>
      </c>
      <c r="BO657" s="1" t="s">
        <v>3008</v>
      </c>
      <c r="BP657" s="1" t="s">
        <v>3007</v>
      </c>
      <c r="BQ657" s="1" t="s">
        <v>3006</v>
      </c>
      <c r="BR657" s="1" t="s">
        <v>3005</v>
      </c>
      <c r="BS657" s="1" t="s">
        <v>3004</v>
      </c>
      <c r="BT657" s="1" t="s">
        <v>3003</v>
      </c>
      <c r="BV657" s="1" t="s">
        <v>3002</v>
      </c>
      <c r="BW657" s="1" t="s">
        <v>3007</v>
      </c>
      <c r="BX657" s="1" t="s">
        <v>3043</v>
      </c>
      <c r="BY657" s="1" t="s">
        <v>3000</v>
      </c>
      <c r="CB657" s="1" t="s">
        <v>3042</v>
      </c>
      <c r="CC657" s="1" t="s">
        <v>3041</v>
      </c>
      <c r="CD657" s="1" t="s">
        <v>3040</v>
      </c>
      <c r="CO657" s="1" t="s">
        <v>2996</v>
      </c>
      <c r="CP657" s="1" t="s">
        <v>3039</v>
      </c>
      <c r="CX657" s="1" t="s">
        <v>3038</v>
      </c>
      <c r="CY657" s="1" t="s">
        <v>2993</v>
      </c>
    </row>
    <row r="658" spans="1:103" x14ac:dyDescent="0.2">
      <c r="A658" s="1">
        <f t="shared" si="45"/>
        <v>1075884</v>
      </c>
      <c r="C658" s="1" t="str">
        <f t="shared" si="46"/>
        <v>OL</v>
      </c>
      <c r="D658" s="2" t="str">
        <f t="shared" si="47"/>
        <v>OL</v>
      </c>
      <c r="F658" s="1" t="str">
        <f>IF(_xlfn.SINGLE('~10 Other Crossings'!TypeCL)="WC","",_xlfn.CONCAT(UPPER(_xlfn.SINGLE(Description)),IF(ISBLANK(_xlfn.SINGLE(CrossingIdentifierDescription)),""," ["&amp;_xlfn.SINGLE(CrossingIdentifierDescription)&amp;"]")," (",_xlfn.SINGLE(PXID),")"))</f>
        <v>TMPL NPS 24 OIL PIPE [NPS 24 OIL PIPE] (P4143.0)</v>
      </c>
      <c r="G658"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58" s="1" t="s">
        <v>3037</v>
      </c>
      <c r="N658" s="1" t="s">
        <v>3036</v>
      </c>
      <c r="O658" s="1" t="s">
        <v>3028</v>
      </c>
      <c r="P658" s="1" t="s">
        <v>3035</v>
      </c>
      <c r="Q658" s="1" t="s">
        <v>3034</v>
      </c>
      <c r="R658" s="1" t="s">
        <v>3025</v>
      </c>
      <c r="S658" s="1" t="s">
        <v>3024</v>
      </c>
      <c r="T658" s="1" t="s">
        <v>3023</v>
      </c>
      <c r="U658" s="1" t="s">
        <v>3022</v>
      </c>
      <c r="V658" s="1" t="s">
        <v>3021</v>
      </c>
      <c r="W658" s="1" t="s">
        <v>3020</v>
      </c>
      <c r="Y658" s="1">
        <v>44663.639363425929</v>
      </c>
      <c r="Z658" s="1">
        <v>44663.390925925924</v>
      </c>
      <c r="AA658" s="1">
        <v>401768</v>
      </c>
      <c r="AB658" s="1">
        <v>44663.726400462961</v>
      </c>
      <c r="AC658" s="1" t="s">
        <v>3033</v>
      </c>
      <c r="AD658" s="1" t="s">
        <v>3018</v>
      </c>
      <c r="AE658" s="1">
        <v>4143</v>
      </c>
      <c r="AF658" s="1">
        <v>0</v>
      </c>
      <c r="AG658" s="1" t="s">
        <v>3017</v>
      </c>
      <c r="AI658" s="1" t="s">
        <v>3016</v>
      </c>
      <c r="AK658" s="1" t="s">
        <v>3015</v>
      </c>
      <c r="AL658" s="1" t="s">
        <v>3014</v>
      </c>
      <c r="AM658" s="1" t="s">
        <v>3013</v>
      </c>
      <c r="AN658" s="1" t="s">
        <v>3012</v>
      </c>
      <c r="AR658" s="1">
        <v>24</v>
      </c>
      <c r="AS658" s="1" t="s">
        <v>3011</v>
      </c>
      <c r="AT658" s="1" t="s">
        <v>3011</v>
      </c>
      <c r="AY658" s="1" t="s">
        <v>3000</v>
      </c>
      <c r="AZ658" s="1" t="s">
        <v>3010</v>
      </c>
      <c r="BA658" s="1">
        <v>592397.30013374996</v>
      </c>
      <c r="BB658" s="1">
        <v>5449947.8775614304</v>
      </c>
      <c r="BC658" s="1">
        <v>10</v>
      </c>
      <c r="BN658" s="1" t="s">
        <v>3009</v>
      </c>
      <c r="BO658" s="1" t="s">
        <v>3008</v>
      </c>
      <c r="BP658" s="1" t="s">
        <v>3007</v>
      </c>
      <c r="BQ658" s="1" t="s">
        <v>3006</v>
      </c>
      <c r="BR658" s="1" t="s">
        <v>3005</v>
      </c>
      <c r="BS658" s="1" t="s">
        <v>3004</v>
      </c>
      <c r="BT658" s="1" t="s">
        <v>3003</v>
      </c>
      <c r="BV658" s="1" t="s">
        <v>3002</v>
      </c>
      <c r="BW658" s="1" t="s">
        <v>1505</v>
      </c>
      <c r="BX658" s="1" t="s">
        <v>3001</v>
      </c>
      <c r="BY658" s="1" t="s">
        <v>3000</v>
      </c>
      <c r="CB658" s="1" t="s">
        <v>2999</v>
      </c>
      <c r="CC658" s="1" t="s">
        <v>2998</v>
      </c>
      <c r="CD658" s="1" t="s">
        <v>2997</v>
      </c>
      <c r="CO658" s="1" t="s">
        <v>2996</v>
      </c>
      <c r="CP658" s="1" t="s">
        <v>3032</v>
      </c>
      <c r="CX658" s="1" t="s">
        <v>3031</v>
      </c>
      <c r="CY658" s="1" t="s">
        <v>2993</v>
      </c>
    </row>
    <row r="659" spans="1:103" x14ac:dyDescent="0.2">
      <c r="A659" s="1">
        <f t="shared" si="45"/>
        <v>1075932</v>
      </c>
      <c r="C659" s="1" t="str">
        <f t="shared" si="46"/>
        <v>OL</v>
      </c>
      <c r="D659" s="2" t="str">
        <f t="shared" si="47"/>
        <v>OL</v>
      </c>
      <c r="F659" s="1" t="str">
        <f>IF(_xlfn.SINGLE('~10 Other Crossings'!TypeCL)="WC","",_xlfn.CONCAT(UPPER(_xlfn.SINGLE(Description)),IF(ISBLANK(_xlfn.SINGLE(CrossingIdentifierDescription)),""," ["&amp;_xlfn.SINGLE(CrossingIdentifierDescription)&amp;"]")," (",_xlfn.SINGLE(PXID),")"))</f>
        <v>TMPL NPS 24 OIL PIPE [NPS 24 OIL PIPE] (P4144.0)</v>
      </c>
      <c r="G659" s="1" t="str">
        <f>IF(_xlfn.SINGLE('~10 Other Crossings'!TypeCL)="WC","",_xlfn.CONCAT(IF(ISBLANK(_xlfn.SINGLE(TMEPDrawingNo_Primary)),"",_xlfn.SINGLE(TMEPDrawingNo_Primary)),IF(ISBLANK(_xlfn.SINGLE(ConstructionMethodPrimaryEnv)),""," - "&amp;_xlfn.SINGLE(ConstructionMethodPrimaryEnv)&amp;"."),IF(OR(_xlfn.SINGLE(TypeCL)="OE",_xlfn.SINGLE(TypeCL)="OC")," - "&amp;"Goalposts Required","")))</f>
        <v>01-13283-M002-PT620001</v>
      </c>
      <c r="M659" s="1" t="s">
        <v>3030</v>
      </c>
      <c r="N659" s="1" t="s">
        <v>3029</v>
      </c>
      <c r="O659" s="1" t="s">
        <v>3028</v>
      </c>
      <c r="P659" s="1" t="s">
        <v>3027</v>
      </c>
      <c r="Q659" s="1" t="s">
        <v>3026</v>
      </c>
      <c r="R659" s="1" t="s">
        <v>3025</v>
      </c>
      <c r="S659" s="1" t="s">
        <v>3024</v>
      </c>
      <c r="T659" s="1" t="s">
        <v>3023</v>
      </c>
      <c r="U659" s="1" t="s">
        <v>3022</v>
      </c>
      <c r="V659" s="1" t="s">
        <v>3021</v>
      </c>
      <c r="W659" s="1" t="s">
        <v>3020</v>
      </c>
      <c r="Y659" s="1">
        <v>44663.690844907411</v>
      </c>
      <c r="Z659" s="1">
        <v>44663.442199074074</v>
      </c>
      <c r="AA659" s="1">
        <v>401768</v>
      </c>
      <c r="AB659" s="1">
        <v>44663.726412037038</v>
      </c>
      <c r="AC659" s="1" t="s">
        <v>3019</v>
      </c>
      <c r="AD659" s="1" t="s">
        <v>3018</v>
      </c>
      <c r="AE659" s="1">
        <v>4144</v>
      </c>
      <c r="AF659" s="1">
        <v>0</v>
      </c>
      <c r="AG659" s="1" t="s">
        <v>3017</v>
      </c>
      <c r="AI659" s="1" t="s">
        <v>3016</v>
      </c>
      <c r="AK659" s="1" t="s">
        <v>3015</v>
      </c>
      <c r="AL659" s="1" t="s">
        <v>3014</v>
      </c>
      <c r="AM659" s="1" t="s">
        <v>3013</v>
      </c>
      <c r="AN659" s="1" t="s">
        <v>3012</v>
      </c>
      <c r="AR659" s="1">
        <v>24</v>
      </c>
      <c r="AS659" s="1" t="s">
        <v>3011</v>
      </c>
      <c r="AT659" s="1" t="s">
        <v>3011</v>
      </c>
      <c r="AU659" s="1" t="s">
        <v>1022</v>
      </c>
      <c r="AY659" s="1" t="s">
        <v>3000</v>
      </c>
      <c r="AZ659" s="1" t="s">
        <v>3010</v>
      </c>
      <c r="BA659" s="1">
        <v>592374.27881331998</v>
      </c>
      <c r="BB659" s="1">
        <v>5449905.1240403997</v>
      </c>
      <c r="BC659" s="1">
        <v>10</v>
      </c>
      <c r="BN659" s="1" t="s">
        <v>3009</v>
      </c>
      <c r="BO659" s="1" t="s">
        <v>3008</v>
      </c>
      <c r="BP659" s="1" t="s">
        <v>3007</v>
      </c>
      <c r="BQ659" s="1" t="s">
        <v>3006</v>
      </c>
      <c r="BR659" s="1" t="s">
        <v>3005</v>
      </c>
      <c r="BS659" s="1" t="s">
        <v>3004</v>
      </c>
      <c r="BT659" s="1" t="s">
        <v>3003</v>
      </c>
      <c r="BV659" s="1" t="s">
        <v>3002</v>
      </c>
      <c r="BW659" s="1" t="s">
        <v>1505</v>
      </c>
      <c r="BX659" s="1" t="s">
        <v>3001</v>
      </c>
      <c r="BY659" s="1" t="s">
        <v>3000</v>
      </c>
      <c r="CB659" s="1" t="s">
        <v>2999</v>
      </c>
      <c r="CC659" s="1" t="s">
        <v>2998</v>
      </c>
      <c r="CD659" s="1" t="s">
        <v>2997</v>
      </c>
      <c r="CO659" s="1" t="s">
        <v>2996</v>
      </c>
      <c r="CP659" s="1" t="s">
        <v>2995</v>
      </c>
      <c r="CX659" s="1" t="s">
        <v>2994</v>
      </c>
      <c r="CY659" s="1" t="s">
        <v>2993</v>
      </c>
    </row>
  </sheetData>
  <autoFilter ref="A1:CZ659" xr:uid="{3C45C54C-B757-9042-925A-942558DB657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7BC3-3A40-7E4E-BEF2-A7C488B79FA2}">
  <dimension ref="A1:Y29"/>
  <sheetViews>
    <sheetView workbookViewId="0"/>
  </sheetViews>
  <sheetFormatPr baseColWidth="10" defaultColWidth="8.83203125" defaultRowHeight="15" x14ac:dyDescent="0.2"/>
  <cols>
    <col min="1" max="2" width="8.6640625" style="1" bestFit="1" customWidth="1"/>
    <col min="3" max="3" width="7.33203125" style="1" bestFit="1" customWidth="1"/>
    <col min="4" max="4" width="44.5" style="1" customWidth="1"/>
    <col min="5" max="11" width="8.83203125" style="1"/>
    <col min="12" max="12" width="10.5" style="1" bestFit="1" customWidth="1"/>
    <col min="13" max="14" width="9" style="1" bestFit="1" customWidth="1"/>
    <col min="15" max="15" width="12.83203125" style="1" bestFit="1" customWidth="1"/>
    <col min="16" max="16" width="10.83203125" style="1" bestFit="1" customWidth="1"/>
    <col min="17" max="17" width="127.33203125" style="1" bestFit="1" customWidth="1"/>
    <col min="18" max="18" width="14.6640625" style="1" bestFit="1" customWidth="1"/>
    <col min="19" max="19" width="17.83203125" style="1" bestFit="1" customWidth="1"/>
    <col min="20" max="20" width="237.6640625" style="1" bestFit="1" customWidth="1"/>
    <col min="21" max="21" width="21.83203125" style="1" bestFit="1" customWidth="1"/>
    <col min="22" max="22" width="120.5" style="1" bestFit="1" customWidth="1"/>
    <col min="23" max="23" width="16.33203125" style="1" bestFit="1" customWidth="1"/>
    <col min="24" max="24" width="150.1640625" style="1" bestFit="1" customWidth="1"/>
    <col min="25" max="25" width="26.83203125" style="1" bestFit="1" customWidth="1"/>
    <col min="26" max="16384" width="8.83203125" style="1"/>
  </cols>
  <sheetData>
    <row r="1" spans="1:25" x14ac:dyDescent="0.2">
      <c r="A1" s="1" t="s">
        <v>35</v>
      </c>
      <c r="B1" s="1" t="s">
        <v>34</v>
      </c>
      <c r="C1" s="11" t="s">
        <v>1587</v>
      </c>
      <c r="D1" s="11" t="s">
        <v>1590</v>
      </c>
      <c r="E1" s="11" t="s">
        <v>8983</v>
      </c>
      <c r="L1" s="1" t="s">
        <v>7871</v>
      </c>
      <c r="M1" s="1" t="s">
        <v>7870</v>
      </c>
      <c r="N1" s="1" t="s">
        <v>7869</v>
      </c>
      <c r="O1" s="1" t="s">
        <v>7868</v>
      </c>
      <c r="P1" s="1" t="s">
        <v>7867</v>
      </c>
      <c r="Q1" s="1" t="s">
        <v>7866</v>
      </c>
      <c r="R1" s="1" t="s">
        <v>7865</v>
      </c>
      <c r="S1" s="1" t="s">
        <v>7864</v>
      </c>
      <c r="T1" s="1" t="s">
        <v>7863</v>
      </c>
      <c r="U1" s="1" t="s">
        <v>7713</v>
      </c>
      <c r="V1" s="1" t="s">
        <v>7862</v>
      </c>
      <c r="W1" s="1" t="s">
        <v>7861</v>
      </c>
      <c r="X1" s="1" t="s">
        <v>7860</v>
      </c>
      <c r="Y1" s="1" t="s">
        <v>7859</v>
      </c>
    </row>
    <row r="2" spans="1:25" x14ac:dyDescent="0.2">
      <c r="A2" s="1">
        <f t="shared" ref="A2:A29" si="0">1000*M2</f>
        <v>1055316</v>
      </c>
      <c r="B2" s="1">
        <f t="shared" ref="B2:B29" si="1">1000*N2</f>
        <v>1056651</v>
      </c>
      <c r="C2" s="1" t="s">
        <v>770</v>
      </c>
      <c r="D2" s="1" t="str">
        <f t="shared" ref="D2:D29" si="2">_xlfn.CONCAT("MoTI Parallel - ",L2)</f>
        <v>MoTI Parallel - TPS-122124</v>
      </c>
      <c r="E2" s="1" t="str">
        <f>C2</f>
        <v>MOTI</v>
      </c>
      <c r="L2" s="1" t="s">
        <v>7858</v>
      </c>
      <c r="M2" s="1">
        <v>1055.316</v>
      </c>
      <c r="N2" s="1">
        <v>1056.6510000000001</v>
      </c>
      <c r="O2" s="1">
        <v>0</v>
      </c>
      <c r="P2" s="9">
        <v>44124</v>
      </c>
      <c r="Q2" s="1" t="s">
        <v>7857</v>
      </c>
      <c r="R2" s="1">
        <v>1</v>
      </c>
      <c r="S2" s="1" t="s">
        <v>7741</v>
      </c>
      <c r="T2" s="1" t="s">
        <v>7856</v>
      </c>
      <c r="U2" s="1" t="s">
        <v>7855</v>
      </c>
      <c r="V2" s="1" t="s">
        <v>7854</v>
      </c>
      <c r="W2" s="10">
        <v>44237</v>
      </c>
      <c r="X2" s="1" t="s">
        <v>7853</v>
      </c>
      <c r="Y2" s="1" t="s">
        <v>7816</v>
      </c>
    </row>
    <row r="3" spans="1:25" x14ac:dyDescent="0.2">
      <c r="A3" s="1">
        <f t="shared" si="0"/>
        <v>1013600</v>
      </c>
      <c r="B3" s="1">
        <f t="shared" si="1"/>
        <v>1015156</v>
      </c>
      <c r="C3" s="1" t="s">
        <v>770</v>
      </c>
      <c r="D3" s="1" t="str">
        <f t="shared" si="2"/>
        <v>MoTI Parallel - TPS-3013</v>
      </c>
      <c r="E3" s="1" t="str">
        <f t="shared" ref="E3:E29" si="3">C3</f>
        <v>MOTI</v>
      </c>
      <c r="L3" s="1" t="s">
        <v>7852</v>
      </c>
      <c r="M3" s="1">
        <v>1013.6</v>
      </c>
      <c r="N3" s="1">
        <v>1015.1559999999999</v>
      </c>
      <c r="O3" s="1" t="s">
        <v>7851</v>
      </c>
      <c r="P3" s="9">
        <v>44064</v>
      </c>
      <c r="Q3" s="1" t="s">
        <v>7850</v>
      </c>
      <c r="R3" s="1">
        <v>1</v>
      </c>
      <c r="S3" s="1" t="s">
        <v>7741</v>
      </c>
      <c r="T3" s="1" t="s">
        <v>7849</v>
      </c>
      <c r="U3" s="1" t="s">
        <v>7811</v>
      </c>
      <c r="V3" s="1" t="s">
        <v>7848</v>
      </c>
      <c r="W3" s="1" t="s">
        <v>963</v>
      </c>
      <c r="X3" s="1" t="s">
        <v>7847</v>
      </c>
      <c r="Y3" s="1" t="s">
        <v>7807</v>
      </c>
    </row>
    <row r="4" spans="1:25" x14ac:dyDescent="0.2">
      <c r="A4" s="1">
        <f t="shared" si="0"/>
        <v>1052082</v>
      </c>
      <c r="B4" s="1">
        <f t="shared" si="1"/>
        <v>1052432</v>
      </c>
      <c r="C4" s="1" t="s">
        <v>770</v>
      </c>
      <c r="D4" s="1" t="str">
        <f t="shared" si="2"/>
        <v>MoTI Parallel - TPS-3028</v>
      </c>
      <c r="E4" s="1" t="str">
        <f t="shared" si="3"/>
        <v>MOTI</v>
      </c>
      <c r="L4" s="1" t="s">
        <v>7846</v>
      </c>
      <c r="M4" s="1">
        <v>1052.0820000000001</v>
      </c>
      <c r="N4" s="1">
        <v>1052.432</v>
      </c>
      <c r="O4" s="1" t="s">
        <v>7845</v>
      </c>
      <c r="P4" s="9">
        <v>44124</v>
      </c>
      <c r="Q4" s="1" t="s">
        <v>7844</v>
      </c>
      <c r="R4" s="1">
        <v>1</v>
      </c>
      <c r="S4" s="1" t="s">
        <v>7741</v>
      </c>
      <c r="T4" s="1" t="s">
        <v>7843</v>
      </c>
      <c r="U4" s="1" t="s">
        <v>7811</v>
      </c>
      <c r="V4" s="1" t="s">
        <v>7842</v>
      </c>
      <c r="W4" s="1" t="s">
        <v>963</v>
      </c>
      <c r="X4" s="1" t="s">
        <v>7841</v>
      </c>
      <c r="Y4" s="1" t="s">
        <v>7840</v>
      </c>
    </row>
    <row r="5" spans="1:25" x14ac:dyDescent="0.2">
      <c r="A5" s="1">
        <f t="shared" si="0"/>
        <v>1065937</v>
      </c>
      <c r="B5" s="1">
        <f t="shared" si="1"/>
        <v>1066029</v>
      </c>
      <c r="C5" s="1" t="s">
        <v>770</v>
      </c>
      <c r="D5" s="1" t="str">
        <f t="shared" si="2"/>
        <v>MoTI Parallel - TPS-122121</v>
      </c>
      <c r="E5" s="1" t="str">
        <f t="shared" si="3"/>
        <v>MOTI</v>
      </c>
      <c r="L5" s="1" t="s">
        <v>7839</v>
      </c>
      <c r="M5" s="1">
        <v>1065.9369999999999</v>
      </c>
      <c r="N5" s="1">
        <v>1066.029</v>
      </c>
      <c r="O5" s="1">
        <v>0</v>
      </c>
      <c r="P5" s="9">
        <v>44179</v>
      </c>
      <c r="Q5" s="1" t="s">
        <v>7838</v>
      </c>
      <c r="R5" s="1">
        <v>2</v>
      </c>
      <c r="S5" s="1" t="s">
        <v>7741</v>
      </c>
      <c r="T5" s="1" t="s">
        <v>7830</v>
      </c>
      <c r="U5" s="1" t="s">
        <v>7819</v>
      </c>
      <c r="V5" s="1" t="s">
        <v>7829</v>
      </c>
      <c r="W5" s="1" t="s">
        <v>963</v>
      </c>
      <c r="X5" s="1" t="s">
        <v>7828</v>
      </c>
      <c r="Y5" s="1" t="s">
        <v>7816</v>
      </c>
    </row>
    <row r="6" spans="1:25" x14ac:dyDescent="0.2">
      <c r="A6" s="1">
        <f t="shared" si="0"/>
        <v>1065805</v>
      </c>
      <c r="B6" s="1">
        <f t="shared" si="1"/>
        <v>1065870</v>
      </c>
      <c r="C6" s="1" t="s">
        <v>770</v>
      </c>
      <c r="D6" s="1" t="str">
        <f t="shared" si="2"/>
        <v>MoTI Parallel - TPS-126359</v>
      </c>
      <c r="E6" s="1" t="str">
        <f t="shared" si="3"/>
        <v>MOTI</v>
      </c>
      <c r="L6" s="1" t="s">
        <v>7837</v>
      </c>
      <c r="M6" s="1">
        <v>1065.8050000000001</v>
      </c>
      <c r="N6" s="1">
        <v>1065.8699999999999</v>
      </c>
      <c r="O6" s="1">
        <v>0</v>
      </c>
      <c r="P6" s="9">
        <v>44179</v>
      </c>
      <c r="Q6" s="1" t="s">
        <v>7836</v>
      </c>
      <c r="R6" s="1">
        <v>2</v>
      </c>
      <c r="S6" s="1" t="s">
        <v>7741</v>
      </c>
      <c r="T6" s="1" t="s">
        <v>7830</v>
      </c>
      <c r="U6" s="1" t="s">
        <v>7819</v>
      </c>
      <c r="V6" s="1" t="s">
        <v>7829</v>
      </c>
      <c r="W6" s="1" t="s">
        <v>963</v>
      </c>
      <c r="X6" s="1" t="s">
        <v>7828</v>
      </c>
      <c r="Y6" s="1" t="s">
        <v>7816</v>
      </c>
    </row>
    <row r="7" spans="1:25" x14ac:dyDescent="0.2">
      <c r="A7" s="1">
        <f t="shared" si="0"/>
        <v>1064895</v>
      </c>
      <c r="B7" s="1">
        <f t="shared" si="1"/>
        <v>1065360</v>
      </c>
      <c r="C7" s="1" t="s">
        <v>770</v>
      </c>
      <c r="D7" s="1" t="str">
        <f t="shared" si="2"/>
        <v>MoTI Parallel - TPS-122122</v>
      </c>
      <c r="E7" s="1" t="str">
        <f t="shared" si="3"/>
        <v>MOTI</v>
      </c>
      <c r="L7" s="1" t="s">
        <v>7835</v>
      </c>
      <c r="M7" s="1">
        <v>1064.895</v>
      </c>
      <c r="N7" s="1">
        <v>1065.3599999999999</v>
      </c>
      <c r="O7" s="1">
        <v>0</v>
      </c>
      <c r="P7" s="9">
        <v>44179</v>
      </c>
      <c r="Q7" s="1" t="s">
        <v>7834</v>
      </c>
      <c r="R7" s="1">
        <v>2</v>
      </c>
      <c r="S7" s="1" t="s">
        <v>7741</v>
      </c>
      <c r="T7" s="1" t="s">
        <v>7830</v>
      </c>
      <c r="U7" s="1" t="s">
        <v>7819</v>
      </c>
      <c r="V7" s="1" t="s">
        <v>7829</v>
      </c>
      <c r="W7" s="1" t="s">
        <v>963</v>
      </c>
      <c r="X7" s="1" t="s">
        <v>7828</v>
      </c>
      <c r="Y7" s="1" t="s">
        <v>7816</v>
      </c>
    </row>
    <row r="8" spans="1:25" x14ac:dyDescent="0.2">
      <c r="A8" s="1">
        <f t="shared" si="0"/>
        <v>1066930</v>
      </c>
      <c r="B8" s="1">
        <f t="shared" si="1"/>
        <v>1067457</v>
      </c>
      <c r="C8" s="1" t="s">
        <v>770</v>
      </c>
      <c r="D8" s="1" t="str">
        <f t="shared" si="2"/>
        <v>MoTI Parallel - TPS-3034</v>
      </c>
      <c r="E8" s="1" t="str">
        <f t="shared" si="3"/>
        <v>MOTI</v>
      </c>
      <c r="L8" s="1" t="s">
        <v>7833</v>
      </c>
      <c r="M8" s="1">
        <v>1066.93</v>
      </c>
      <c r="N8" s="1">
        <v>1067.4570000000001</v>
      </c>
      <c r="O8" s="1" t="s">
        <v>7832</v>
      </c>
      <c r="P8" s="9">
        <v>44179</v>
      </c>
      <c r="Q8" s="1" t="s">
        <v>7831</v>
      </c>
      <c r="R8" s="1">
        <v>2</v>
      </c>
      <c r="S8" s="1" t="s">
        <v>7741</v>
      </c>
      <c r="T8" s="1" t="s">
        <v>7830</v>
      </c>
      <c r="U8" s="1" t="s">
        <v>7819</v>
      </c>
      <c r="V8" s="1" t="s">
        <v>7829</v>
      </c>
      <c r="W8" s="1" t="s">
        <v>963</v>
      </c>
      <c r="X8" s="1" t="s">
        <v>7828</v>
      </c>
      <c r="Y8" s="1" t="s">
        <v>7816</v>
      </c>
    </row>
    <row r="9" spans="1:25" x14ac:dyDescent="0.2">
      <c r="A9" s="1">
        <f t="shared" si="0"/>
        <v>1044741</v>
      </c>
      <c r="B9" s="1">
        <f t="shared" si="1"/>
        <v>1044814.0000000001</v>
      </c>
      <c r="C9" s="1" t="s">
        <v>770</v>
      </c>
      <c r="D9" s="1" t="str">
        <f t="shared" si="2"/>
        <v>MoTI Parallel - TPS-3024</v>
      </c>
      <c r="E9" s="1" t="str">
        <f t="shared" si="3"/>
        <v>MOTI</v>
      </c>
      <c r="L9" s="1" t="s">
        <v>7827</v>
      </c>
      <c r="M9" s="1">
        <v>1044.741</v>
      </c>
      <c r="N9" s="1">
        <v>1044.8140000000001</v>
      </c>
      <c r="O9" s="1" t="s">
        <v>7826</v>
      </c>
      <c r="P9" s="9">
        <v>44138</v>
      </c>
      <c r="Q9" s="1" t="s">
        <v>7825</v>
      </c>
      <c r="R9" s="1">
        <v>1</v>
      </c>
      <c r="S9" s="1" t="s">
        <v>7741</v>
      </c>
      <c r="T9" s="1" t="s">
        <v>7820</v>
      </c>
      <c r="U9" s="1" t="s">
        <v>7819</v>
      </c>
      <c r="V9" s="1" t="s">
        <v>7818</v>
      </c>
      <c r="W9" s="1" t="s">
        <v>963</v>
      </c>
      <c r="X9" s="1" t="s">
        <v>7824</v>
      </c>
      <c r="Y9" s="1" t="s">
        <v>7816</v>
      </c>
    </row>
    <row r="10" spans="1:25" x14ac:dyDescent="0.2">
      <c r="A10" s="1">
        <f t="shared" si="0"/>
        <v>1044869.9999999999</v>
      </c>
      <c r="B10" s="1">
        <f t="shared" si="1"/>
        <v>1044904</v>
      </c>
      <c r="C10" s="1" t="s">
        <v>770</v>
      </c>
      <c r="D10" s="1" t="str">
        <f t="shared" si="2"/>
        <v>MoTI Parallel - TPS-3025</v>
      </c>
      <c r="E10" s="1" t="str">
        <f t="shared" si="3"/>
        <v>MOTI</v>
      </c>
      <c r="L10" s="1" t="s">
        <v>7823</v>
      </c>
      <c r="M10" s="1">
        <v>1044.8699999999999</v>
      </c>
      <c r="N10" s="1">
        <v>1044.904</v>
      </c>
      <c r="O10" s="1" t="s">
        <v>7822</v>
      </c>
      <c r="P10" s="9">
        <v>44138</v>
      </c>
      <c r="Q10" s="1" t="s">
        <v>7821</v>
      </c>
      <c r="R10" s="1">
        <v>1</v>
      </c>
      <c r="S10" s="1" t="s">
        <v>7741</v>
      </c>
      <c r="T10" s="1" t="s">
        <v>7820</v>
      </c>
      <c r="U10" s="1" t="s">
        <v>7819</v>
      </c>
      <c r="V10" s="1" t="s">
        <v>7818</v>
      </c>
      <c r="W10" s="1" t="s">
        <v>963</v>
      </c>
      <c r="X10" s="1" t="s">
        <v>7817</v>
      </c>
      <c r="Y10" s="1" t="s">
        <v>7816</v>
      </c>
    </row>
    <row r="11" spans="1:25" x14ac:dyDescent="0.2">
      <c r="A11" s="1">
        <f t="shared" si="0"/>
        <v>1062609</v>
      </c>
      <c r="B11" s="1">
        <f t="shared" si="1"/>
        <v>1064262</v>
      </c>
      <c r="C11" s="1" t="s">
        <v>770</v>
      </c>
      <c r="D11" s="1" t="str">
        <f t="shared" si="2"/>
        <v>MoTI Parallel - TPS-3032</v>
      </c>
      <c r="E11" s="1" t="str">
        <f t="shared" si="3"/>
        <v>MOTI</v>
      </c>
      <c r="L11" s="1" t="s">
        <v>7815</v>
      </c>
      <c r="M11" s="1">
        <v>1062.6089999999999</v>
      </c>
      <c r="N11" s="1">
        <v>1064.2619999999999</v>
      </c>
      <c r="O11" s="1" t="s">
        <v>7814</v>
      </c>
      <c r="P11" s="9">
        <v>44149</v>
      </c>
      <c r="Q11" s="1" t="s">
        <v>7813</v>
      </c>
      <c r="R11" s="1">
        <v>1</v>
      </c>
      <c r="S11" s="1" t="s">
        <v>7741</v>
      </c>
      <c r="T11" s="1" t="s">
        <v>7812</v>
      </c>
      <c r="U11" s="1" t="s">
        <v>7811</v>
      </c>
      <c r="V11" s="1" t="s">
        <v>7810</v>
      </c>
      <c r="W11" s="1" t="s">
        <v>7809</v>
      </c>
      <c r="X11" s="1" t="s">
        <v>7808</v>
      </c>
      <c r="Y11" s="1" t="s">
        <v>7807</v>
      </c>
    </row>
    <row r="12" spans="1:25" x14ac:dyDescent="0.2">
      <c r="A12" s="1">
        <f t="shared" si="0"/>
        <v>1049087</v>
      </c>
      <c r="B12" s="1">
        <f t="shared" si="1"/>
        <v>1050337</v>
      </c>
      <c r="C12" s="1" t="s">
        <v>770</v>
      </c>
      <c r="D12" s="1" t="str">
        <f t="shared" si="2"/>
        <v>MoTI Parallel - TPS-3027</v>
      </c>
      <c r="E12" s="1" t="str">
        <f t="shared" si="3"/>
        <v>MOTI</v>
      </c>
      <c r="L12" s="1" t="s">
        <v>7806</v>
      </c>
      <c r="M12" s="1">
        <v>1049.087</v>
      </c>
      <c r="N12" s="1">
        <v>1050.337</v>
      </c>
      <c r="O12" s="1" t="s">
        <v>7805</v>
      </c>
      <c r="P12" s="9">
        <v>44172</v>
      </c>
      <c r="Q12" s="1" t="s">
        <v>7804</v>
      </c>
      <c r="R12" s="1">
        <v>1</v>
      </c>
      <c r="S12" s="1" t="s">
        <v>7741</v>
      </c>
      <c r="T12" s="1" t="s">
        <v>7759</v>
      </c>
      <c r="U12" s="1" t="s">
        <v>7739</v>
      </c>
      <c r="W12" s="10">
        <v>44527</v>
      </c>
      <c r="Y12" s="1" t="s">
        <v>7758</v>
      </c>
    </row>
    <row r="13" spans="1:25" x14ac:dyDescent="0.2">
      <c r="A13" s="1">
        <f t="shared" si="0"/>
        <v>1015708</v>
      </c>
      <c r="B13" s="1">
        <f t="shared" si="1"/>
        <v>1016404</v>
      </c>
      <c r="C13" s="1" t="s">
        <v>770</v>
      </c>
      <c r="D13" s="1" t="str">
        <f t="shared" si="2"/>
        <v>MoTI Parallel - TPS-3014</v>
      </c>
      <c r="E13" s="1" t="str">
        <f t="shared" si="3"/>
        <v>MOTI</v>
      </c>
      <c r="L13" s="1" t="s">
        <v>7803</v>
      </c>
      <c r="M13" s="1">
        <v>1015.708</v>
      </c>
      <c r="N13" s="1">
        <v>1016.404</v>
      </c>
      <c r="O13" s="1" t="s">
        <v>7802</v>
      </c>
      <c r="P13" s="9">
        <v>44104</v>
      </c>
      <c r="Q13" s="1" t="s">
        <v>7801</v>
      </c>
      <c r="R13" s="1">
        <v>1</v>
      </c>
      <c r="S13" s="1" t="s">
        <v>7741</v>
      </c>
      <c r="T13" s="1" t="s">
        <v>7800</v>
      </c>
      <c r="U13" s="1" t="s">
        <v>7739</v>
      </c>
      <c r="V13" s="1" t="s">
        <v>7799</v>
      </c>
      <c r="X13" s="1" t="s">
        <v>7798</v>
      </c>
      <c r="Y13" s="1" t="s">
        <v>7758</v>
      </c>
    </row>
    <row r="14" spans="1:25" x14ac:dyDescent="0.2">
      <c r="A14" s="1">
        <f t="shared" si="0"/>
        <v>1025615</v>
      </c>
      <c r="B14" s="1">
        <f t="shared" si="1"/>
        <v>1025806</v>
      </c>
      <c r="C14" s="1" t="s">
        <v>770</v>
      </c>
      <c r="D14" s="1" t="str">
        <f t="shared" si="2"/>
        <v>MoTI Parallel - TPS-3017</v>
      </c>
      <c r="E14" s="1" t="str">
        <f t="shared" si="3"/>
        <v>MOTI</v>
      </c>
      <c r="L14" s="1" t="s">
        <v>7797</v>
      </c>
      <c r="M14" s="1">
        <v>1025.615</v>
      </c>
      <c r="N14" s="1">
        <v>1025.806</v>
      </c>
      <c r="O14" s="1" t="s">
        <v>7796</v>
      </c>
      <c r="P14" s="9">
        <v>44215</v>
      </c>
      <c r="Q14" s="1" t="s">
        <v>7795</v>
      </c>
      <c r="R14" s="1">
        <v>2</v>
      </c>
      <c r="S14" s="1" t="s">
        <v>7741</v>
      </c>
      <c r="T14" s="1" t="s">
        <v>7794</v>
      </c>
      <c r="U14" s="1" t="s">
        <v>7739</v>
      </c>
      <c r="Y14" s="1" t="s">
        <v>7775</v>
      </c>
    </row>
    <row r="15" spans="1:25" x14ac:dyDescent="0.2">
      <c r="A15" s="1">
        <f t="shared" si="0"/>
        <v>1025861.0000000001</v>
      </c>
      <c r="B15" s="1">
        <f t="shared" si="1"/>
        <v>1025936.9999999999</v>
      </c>
      <c r="C15" s="1" t="s">
        <v>770</v>
      </c>
      <c r="D15" s="1" t="str">
        <f t="shared" si="2"/>
        <v>MoTI Parallel - TPS-126355</v>
      </c>
      <c r="E15" s="1" t="str">
        <f t="shared" si="3"/>
        <v>MOTI</v>
      </c>
      <c r="L15" s="1" t="s">
        <v>7793</v>
      </c>
      <c r="M15" s="1">
        <v>1025.8610000000001</v>
      </c>
      <c r="N15" s="1">
        <v>1025.9369999999999</v>
      </c>
      <c r="O15" s="1">
        <v>0</v>
      </c>
      <c r="P15" s="9">
        <v>44232</v>
      </c>
      <c r="Q15" s="1" t="s">
        <v>7792</v>
      </c>
      <c r="R15" s="1">
        <v>2</v>
      </c>
      <c r="S15" s="1" t="s">
        <v>7741</v>
      </c>
      <c r="T15" s="1" t="s">
        <v>7740</v>
      </c>
      <c r="U15" s="1" t="s">
        <v>7739</v>
      </c>
      <c r="X15" s="1" t="s">
        <v>7738</v>
      </c>
      <c r="Y15" s="1" t="s">
        <v>7737</v>
      </c>
    </row>
    <row r="16" spans="1:25" x14ac:dyDescent="0.2">
      <c r="A16" s="1">
        <f t="shared" si="0"/>
        <v>1048907</v>
      </c>
      <c r="B16" s="1">
        <f t="shared" si="1"/>
        <v>1048968</v>
      </c>
      <c r="C16" s="1" t="s">
        <v>770</v>
      </c>
      <c r="D16" s="1" t="str">
        <f t="shared" si="2"/>
        <v>MoTI Parallel - TPS-126358</v>
      </c>
      <c r="E16" s="1" t="str">
        <f t="shared" si="3"/>
        <v>MOTI</v>
      </c>
      <c r="L16" s="1" t="s">
        <v>7791</v>
      </c>
      <c r="M16" s="1">
        <v>1048.9069999999999</v>
      </c>
      <c r="N16" s="1">
        <v>1048.9680000000001</v>
      </c>
      <c r="O16" s="1">
        <v>0</v>
      </c>
      <c r="P16" s="9">
        <v>44172</v>
      </c>
      <c r="Q16" s="1" t="s">
        <v>7790</v>
      </c>
      <c r="R16" s="1">
        <v>1</v>
      </c>
      <c r="S16" s="1" t="s">
        <v>7741</v>
      </c>
      <c r="T16" s="1" t="s">
        <v>7789</v>
      </c>
      <c r="U16" s="1" t="s">
        <v>7739</v>
      </c>
      <c r="V16" s="1" t="s">
        <v>7788</v>
      </c>
      <c r="X16" s="1" t="s">
        <v>7738</v>
      </c>
      <c r="Y16" s="1" t="s">
        <v>7737</v>
      </c>
    </row>
    <row r="17" spans="1:25" x14ac:dyDescent="0.2">
      <c r="A17" s="1">
        <f t="shared" si="0"/>
        <v>1041680.0000000001</v>
      </c>
      <c r="B17" s="1">
        <f t="shared" si="1"/>
        <v>1041900.0000000001</v>
      </c>
      <c r="C17" s="1" t="s">
        <v>770</v>
      </c>
      <c r="D17" s="1" t="str">
        <f t="shared" si="2"/>
        <v>MoTI Parallel - TPS-126356</v>
      </c>
      <c r="E17" s="1" t="str">
        <f t="shared" si="3"/>
        <v>MOTI</v>
      </c>
      <c r="L17" s="1" t="s">
        <v>7787</v>
      </c>
      <c r="M17" s="1">
        <v>1041.68</v>
      </c>
      <c r="N17" s="1">
        <v>1041.9000000000001</v>
      </c>
      <c r="O17" s="1">
        <v>0</v>
      </c>
      <c r="P17" s="9">
        <v>44169</v>
      </c>
      <c r="Q17" s="1" t="s">
        <v>7786</v>
      </c>
      <c r="R17" s="1">
        <v>1</v>
      </c>
      <c r="S17" s="1" t="s">
        <v>7741</v>
      </c>
      <c r="T17" s="1" t="s">
        <v>7740</v>
      </c>
      <c r="U17" s="1" t="s">
        <v>7739</v>
      </c>
      <c r="X17" s="1" t="s">
        <v>7738</v>
      </c>
      <c r="Y17" s="1" t="s">
        <v>7737</v>
      </c>
    </row>
    <row r="18" spans="1:25" x14ac:dyDescent="0.2">
      <c r="A18" s="1">
        <f t="shared" si="0"/>
        <v>1059898</v>
      </c>
      <c r="B18" s="1">
        <f t="shared" si="1"/>
        <v>1059999</v>
      </c>
      <c r="C18" s="1" t="s">
        <v>770</v>
      </c>
      <c r="D18" s="1" t="str">
        <f t="shared" si="2"/>
        <v>MoTI Parallel - TPS-3029</v>
      </c>
      <c r="E18" s="1" t="str">
        <f t="shared" si="3"/>
        <v>MOTI</v>
      </c>
      <c r="L18" s="1" t="s">
        <v>7785</v>
      </c>
      <c r="M18" s="1">
        <v>1059.8979999999999</v>
      </c>
      <c r="N18" s="1">
        <v>1059.999</v>
      </c>
      <c r="O18" s="1" t="s">
        <v>7784</v>
      </c>
      <c r="P18" s="9">
        <v>44188</v>
      </c>
      <c r="Q18" s="1" t="s">
        <v>7783</v>
      </c>
      <c r="R18" s="1">
        <v>2</v>
      </c>
      <c r="S18" s="1" t="s">
        <v>7741</v>
      </c>
      <c r="T18" s="1" t="s">
        <v>7782</v>
      </c>
      <c r="U18" s="1" t="s">
        <v>7739</v>
      </c>
      <c r="X18" s="1" t="s">
        <v>7738</v>
      </c>
      <c r="Y18" s="1" t="s">
        <v>7737</v>
      </c>
    </row>
    <row r="19" spans="1:25" x14ac:dyDescent="0.2">
      <c r="A19" s="1">
        <f t="shared" si="0"/>
        <v>1043032.9999999999</v>
      </c>
      <c r="B19" s="1">
        <f t="shared" si="1"/>
        <v>1043327</v>
      </c>
      <c r="C19" s="1" t="s">
        <v>770</v>
      </c>
      <c r="D19" s="1" t="str">
        <f t="shared" si="2"/>
        <v>MoTI Parallel - TPS-3021</v>
      </c>
      <c r="E19" s="1" t="str">
        <f t="shared" si="3"/>
        <v>MOTI</v>
      </c>
      <c r="L19" s="1" t="s">
        <v>7781</v>
      </c>
      <c r="M19" s="1">
        <v>1043.0329999999999</v>
      </c>
      <c r="N19" s="1">
        <v>1043.327</v>
      </c>
      <c r="O19" s="1" t="s">
        <v>7780</v>
      </c>
      <c r="P19" s="9">
        <v>44111</v>
      </c>
      <c r="Q19" s="1" t="s">
        <v>7779</v>
      </c>
      <c r="R19" s="1">
        <v>1</v>
      </c>
      <c r="S19" s="1" t="s">
        <v>7741</v>
      </c>
      <c r="T19" s="1" t="s">
        <v>7740</v>
      </c>
      <c r="U19" s="1" t="s">
        <v>7739</v>
      </c>
      <c r="Y19" s="1" t="s">
        <v>7775</v>
      </c>
    </row>
    <row r="20" spans="1:25" x14ac:dyDescent="0.2">
      <c r="A20" s="1">
        <f t="shared" si="0"/>
        <v>1044108</v>
      </c>
      <c r="B20" s="1">
        <f t="shared" si="1"/>
        <v>1044174</v>
      </c>
      <c r="C20" s="1" t="s">
        <v>770</v>
      </c>
      <c r="D20" s="1" t="str">
        <f t="shared" si="2"/>
        <v>MoTI Parallel - TPS-3023</v>
      </c>
      <c r="E20" s="1" t="str">
        <f t="shared" si="3"/>
        <v>MOTI</v>
      </c>
      <c r="L20" s="1" t="s">
        <v>7778</v>
      </c>
      <c r="M20" s="1">
        <v>1044.1079999999999</v>
      </c>
      <c r="N20" s="1">
        <v>1044.174</v>
      </c>
      <c r="O20" s="1" t="s">
        <v>7777</v>
      </c>
      <c r="P20" s="9">
        <v>44111</v>
      </c>
      <c r="Q20" s="1" t="s">
        <v>7776</v>
      </c>
      <c r="R20" s="1">
        <v>1</v>
      </c>
      <c r="S20" s="1" t="s">
        <v>7741</v>
      </c>
      <c r="T20" s="1" t="s">
        <v>7740</v>
      </c>
      <c r="U20" s="1" t="s">
        <v>7739</v>
      </c>
      <c r="Y20" s="1" t="s">
        <v>7775</v>
      </c>
    </row>
    <row r="21" spans="1:25" x14ac:dyDescent="0.2">
      <c r="A21" s="1">
        <f t="shared" si="0"/>
        <v>1024345</v>
      </c>
      <c r="B21" s="1">
        <f t="shared" si="1"/>
        <v>1024426.9999999999</v>
      </c>
      <c r="C21" s="1" t="s">
        <v>770</v>
      </c>
      <c r="D21" s="1" t="str">
        <f t="shared" si="2"/>
        <v>MoTI Parallel - TPS-126354</v>
      </c>
      <c r="E21" s="1" t="str">
        <f t="shared" si="3"/>
        <v>MOTI</v>
      </c>
      <c r="L21" s="1" t="s">
        <v>7774</v>
      </c>
      <c r="M21" s="1">
        <v>1024.345</v>
      </c>
      <c r="N21" s="1">
        <v>1024.4269999999999</v>
      </c>
      <c r="O21" s="1">
        <v>0</v>
      </c>
      <c r="P21" s="9">
        <v>44123</v>
      </c>
      <c r="Q21" s="1" t="s">
        <v>7773</v>
      </c>
      <c r="R21" s="1">
        <v>1</v>
      </c>
      <c r="S21" s="1" t="s">
        <v>7741</v>
      </c>
      <c r="T21" s="1" t="s">
        <v>7772</v>
      </c>
      <c r="U21" s="1" t="s">
        <v>7762</v>
      </c>
      <c r="V21" s="1" t="s">
        <v>7771</v>
      </c>
      <c r="Y21" s="1" t="s">
        <v>7762</v>
      </c>
    </row>
    <row r="22" spans="1:25" x14ac:dyDescent="0.2">
      <c r="A22" s="1">
        <f t="shared" si="0"/>
        <v>1042593.0000000001</v>
      </c>
      <c r="B22" s="1">
        <f t="shared" si="1"/>
        <v>1042823.0000000001</v>
      </c>
      <c r="C22" s="1" t="s">
        <v>770</v>
      </c>
      <c r="D22" s="1" t="str">
        <f t="shared" si="2"/>
        <v>MoTI Parallel - TPS-3020</v>
      </c>
      <c r="E22" s="1" t="str">
        <f t="shared" si="3"/>
        <v>MOTI</v>
      </c>
      <c r="L22" s="1" t="s">
        <v>7770</v>
      </c>
      <c r="M22" s="1">
        <v>1042.5930000000001</v>
      </c>
      <c r="N22" s="1">
        <v>1042.8230000000001</v>
      </c>
      <c r="O22" s="1" t="s">
        <v>7769</v>
      </c>
      <c r="P22" s="9">
        <v>44111</v>
      </c>
      <c r="Q22" s="1" t="s">
        <v>7768</v>
      </c>
      <c r="R22" s="1">
        <v>1</v>
      </c>
      <c r="S22" s="1" t="s">
        <v>7741</v>
      </c>
      <c r="T22" s="1" t="s">
        <v>7767</v>
      </c>
      <c r="U22" s="1" t="s">
        <v>7762</v>
      </c>
      <c r="V22" s="1" t="s">
        <v>7766</v>
      </c>
      <c r="Y22" s="1" t="s">
        <v>7762</v>
      </c>
    </row>
    <row r="23" spans="1:25" x14ac:dyDescent="0.2">
      <c r="A23" s="1">
        <f t="shared" si="0"/>
        <v>1048743</v>
      </c>
      <c r="B23" s="1">
        <f t="shared" si="1"/>
        <v>1048791</v>
      </c>
      <c r="C23" s="1" t="s">
        <v>770</v>
      </c>
      <c r="D23" s="1" t="str">
        <f t="shared" si="2"/>
        <v>MoTI Parallel - TPS-126357</v>
      </c>
      <c r="E23" s="1" t="str">
        <f t="shared" si="3"/>
        <v>MOTI</v>
      </c>
      <c r="L23" s="1" t="s">
        <v>7765</v>
      </c>
      <c r="M23" s="1">
        <v>1048.7429999999999</v>
      </c>
      <c r="N23" s="1">
        <v>1048.7909999999999</v>
      </c>
      <c r="O23" s="1">
        <v>0</v>
      </c>
      <c r="P23" s="9">
        <v>44172</v>
      </c>
      <c r="Q23" s="1" t="s">
        <v>7764</v>
      </c>
      <c r="R23" s="1">
        <v>1</v>
      </c>
      <c r="S23" s="1" t="s">
        <v>7741</v>
      </c>
      <c r="T23" s="1" t="s">
        <v>7763</v>
      </c>
      <c r="U23" s="1" t="s">
        <v>7762</v>
      </c>
      <c r="Y23" s="1" t="s">
        <v>7762</v>
      </c>
    </row>
    <row r="24" spans="1:25" x14ac:dyDescent="0.2">
      <c r="A24" s="1">
        <f t="shared" si="0"/>
        <v>1060026</v>
      </c>
      <c r="B24" s="1">
        <f t="shared" si="1"/>
        <v>1061246</v>
      </c>
      <c r="C24" s="1" t="s">
        <v>770</v>
      </c>
      <c r="D24" s="1" t="str">
        <f t="shared" si="2"/>
        <v>MoTI Parallel - TPS-122123</v>
      </c>
      <c r="E24" s="1" t="str">
        <f t="shared" si="3"/>
        <v>MOTI</v>
      </c>
      <c r="L24" s="1" t="s">
        <v>7761</v>
      </c>
      <c r="M24" s="1">
        <v>1060.0260000000001</v>
      </c>
      <c r="N24" s="1">
        <v>1061.2460000000001</v>
      </c>
      <c r="O24" s="1">
        <v>0</v>
      </c>
      <c r="P24" s="9">
        <v>44188</v>
      </c>
      <c r="Q24" s="1" t="s">
        <v>7760</v>
      </c>
      <c r="R24" s="1">
        <v>2</v>
      </c>
      <c r="S24" s="1" t="s">
        <v>7741</v>
      </c>
      <c r="T24" s="1" t="s">
        <v>7759</v>
      </c>
      <c r="U24" s="1" t="s">
        <v>7739</v>
      </c>
      <c r="Y24" s="1" t="s">
        <v>7758</v>
      </c>
    </row>
    <row r="25" spans="1:25" x14ac:dyDescent="0.2">
      <c r="A25" s="1">
        <f t="shared" si="0"/>
        <v>1068616</v>
      </c>
      <c r="B25" s="1">
        <f t="shared" si="1"/>
        <v>1068797</v>
      </c>
      <c r="C25" s="1" t="s">
        <v>770</v>
      </c>
      <c r="D25" s="1" t="str">
        <f t="shared" si="2"/>
        <v>MoTI Parallel - TPS-3035</v>
      </c>
      <c r="E25" s="1" t="str">
        <f t="shared" si="3"/>
        <v>MOTI</v>
      </c>
      <c r="L25" s="1" t="s">
        <v>7757</v>
      </c>
      <c r="M25" s="1">
        <v>1068.616</v>
      </c>
      <c r="N25" s="1">
        <v>1068.797</v>
      </c>
      <c r="O25" s="1" t="s">
        <v>7756</v>
      </c>
      <c r="P25" s="9">
        <v>44197</v>
      </c>
      <c r="Q25" s="1" t="s">
        <v>7755</v>
      </c>
      <c r="R25" s="1">
        <v>2</v>
      </c>
      <c r="S25" s="1" t="s">
        <v>7741</v>
      </c>
      <c r="T25" s="1" t="s">
        <v>7740</v>
      </c>
      <c r="U25" s="1" t="s">
        <v>7739</v>
      </c>
      <c r="X25" s="1" t="s">
        <v>7738</v>
      </c>
      <c r="Y25" s="1" t="s">
        <v>7737</v>
      </c>
    </row>
    <row r="26" spans="1:25" x14ac:dyDescent="0.2">
      <c r="A26" s="1">
        <f t="shared" si="0"/>
        <v>1068990</v>
      </c>
      <c r="B26" s="1">
        <f t="shared" si="1"/>
        <v>1069619</v>
      </c>
      <c r="C26" s="1" t="s">
        <v>770</v>
      </c>
      <c r="D26" s="1" t="str">
        <f t="shared" si="2"/>
        <v>MoTI Parallel - TPS-3036</v>
      </c>
      <c r="E26" s="1" t="str">
        <f t="shared" si="3"/>
        <v>MOTI</v>
      </c>
      <c r="L26" s="1" t="s">
        <v>7754</v>
      </c>
      <c r="M26" s="1">
        <v>1068.99</v>
      </c>
      <c r="N26" s="1">
        <v>1069.6189999999999</v>
      </c>
      <c r="O26" s="1" t="s">
        <v>7753</v>
      </c>
      <c r="P26" s="9">
        <v>44197</v>
      </c>
      <c r="Q26" s="1" t="s">
        <v>7752</v>
      </c>
      <c r="R26" s="1">
        <v>2</v>
      </c>
      <c r="S26" s="1" t="s">
        <v>7741</v>
      </c>
      <c r="T26" s="1" t="s">
        <v>7751</v>
      </c>
      <c r="U26" s="1" t="s">
        <v>7739</v>
      </c>
      <c r="X26" s="1" t="s">
        <v>7738</v>
      </c>
      <c r="Y26" s="1" t="s">
        <v>7737</v>
      </c>
    </row>
    <row r="27" spans="1:25" x14ac:dyDescent="0.2">
      <c r="A27" s="1">
        <f t="shared" si="0"/>
        <v>1075457</v>
      </c>
      <c r="B27" s="1">
        <f t="shared" si="1"/>
        <v>1075523</v>
      </c>
      <c r="C27" s="1" t="s">
        <v>770</v>
      </c>
      <c r="D27" s="1" t="str">
        <f t="shared" si="2"/>
        <v>MoTI Parallel - TPS-3037</v>
      </c>
      <c r="E27" s="1" t="str">
        <f t="shared" si="3"/>
        <v>MOTI</v>
      </c>
      <c r="L27" s="1" t="s">
        <v>7750</v>
      </c>
      <c r="M27" s="1">
        <v>1075.4570000000001</v>
      </c>
      <c r="N27" s="1">
        <v>1075.5229999999999</v>
      </c>
      <c r="O27" s="1" t="s">
        <v>7749</v>
      </c>
      <c r="P27" s="9">
        <v>44113</v>
      </c>
      <c r="Q27" s="1" t="s">
        <v>7748</v>
      </c>
      <c r="R27" s="1">
        <v>1</v>
      </c>
      <c r="S27" s="1" t="s">
        <v>7741</v>
      </c>
      <c r="T27" s="1" t="s">
        <v>7740</v>
      </c>
      <c r="U27" s="1" t="s">
        <v>7739</v>
      </c>
      <c r="X27" s="1" t="s">
        <v>7738</v>
      </c>
      <c r="Y27" s="1" t="s">
        <v>7737</v>
      </c>
    </row>
    <row r="28" spans="1:25" x14ac:dyDescent="0.2">
      <c r="A28" s="1">
        <f t="shared" si="0"/>
        <v>1075601</v>
      </c>
      <c r="B28" s="1">
        <f t="shared" si="1"/>
        <v>1075656</v>
      </c>
      <c r="C28" s="1" t="s">
        <v>770</v>
      </c>
      <c r="D28" s="1" t="str">
        <f t="shared" si="2"/>
        <v>MoTI Parallel - TPS-3038</v>
      </c>
      <c r="E28" s="1" t="str">
        <f t="shared" si="3"/>
        <v>MOTI</v>
      </c>
      <c r="L28" s="1" t="s">
        <v>7747</v>
      </c>
      <c r="M28" s="1">
        <v>1075.6010000000001</v>
      </c>
      <c r="N28" s="1">
        <v>1075.6559999999999</v>
      </c>
      <c r="O28" s="1" t="s">
        <v>7746</v>
      </c>
      <c r="P28" s="9">
        <v>44113</v>
      </c>
      <c r="Q28" s="1" t="s">
        <v>7745</v>
      </c>
      <c r="R28" s="1">
        <v>1</v>
      </c>
      <c r="S28" s="1" t="s">
        <v>7741</v>
      </c>
      <c r="T28" s="1" t="s">
        <v>7740</v>
      </c>
      <c r="U28" s="1" t="s">
        <v>7739</v>
      </c>
      <c r="X28" s="1" t="s">
        <v>7738</v>
      </c>
      <c r="Y28" s="1" t="s">
        <v>7737</v>
      </c>
    </row>
    <row r="29" spans="1:25" x14ac:dyDescent="0.2">
      <c r="A29" s="1">
        <f t="shared" si="0"/>
        <v>1032537</v>
      </c>
      <c r="B29" s="1">
        <f t="shared" si="1"/>
        <v>1032596</v>
      </c>
      <c r="C29" s="1" t="s">
        <v>770</v>
      </c>
      <c r="D29" s="1" t="str">
        <f t="shared" si="2"/>
        <v>MoTI Parallel - TPS-4077</v>
      </c>
      <c r="E29" s="1" t="str">
        <f t="shared" si="3"/>
        <v>MOTI</v>
      </c>
      <c r="L29" s="1" t="s">
        <v>7744</v>
      </c>
      <c r="M29" s="1">
        <v>1032.537</v>
      </c>
      <c r="N29" s="1">
        <v>1032.596</v>
      </c>
      <c r="O29" s="1" t="s">
        <v>7743</v>
      </c>
      <c r="P29" s="9">
        <v>44216</v>
      </c>
      <c r="Q29" s="1" t="s">
        <v>7742</v>
      </c>
      <c r="R29" s="1">
        <v>2</v>
      </c>
      <c r="S29" s="1" t="s">
        <v>7741</v>
      </c>
      <c r="T29" s="1" t="s">
        <v>7740</v>
      </c>
      <c r="U29" s="1" t="s">
        <v>7739</v>
      </c>
      <c r="X29" s="1" t="s">
        <v>7738</v>
      </c>
      <c r="Y29" s="1" t="s">
        <v>7737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D677-234C-0340-A9E3-E88CBF8AD069}">
  <dimension ref="A1:AF32"/>
  <sheetViews>
    <sheetView workbookViewId="0"/>
  </sheetViews>
  <sheetFormatPr baseColWidth="10" defaultColWidth="8.83203125" defaultRowHeight="15" x14ac:dyDescent="0.2"/>
  <cols>
    <col min="1" max="3" width="8.83203125" style="1"/>
    <col min="4" max="4" width="32.5" style="1" bestFit="1" customWidth="1"/>
    <col min="5" max="5" width="72" style="1" bestFit="1" customWidth="1"/>
    <col min="6" max="11" width="8.83203125" style="1"/>
    <col min="12" max="12" width="20.83203125" style="1" bestFit="1" customWidth="1"/>
    <col min="13" max="13" width="13.6640625" style="1" bestFit="1" customWidth="1"/>
    <col min="14" max="14" width="46.83203125" style="1" bestFit="1" customWidth="1"/>
    <col min="15" max="15" width="21.33203125" style="1" bestFit="1" customWidth="1"/>
    <col min="16" max="16" width="14.5" style="1" bestFit="1" customWidth="1"/>
    <col min="17" max="19" width="12" style="1" bestFit="1" customWidth="1"/>
    <col min="20" max="20" width="9.5" style="1" bestFit="1" customWidth="1"/>
    <col min="21" max="21" width="16.5" style="1" bestFit="1" customWidth="1"/>
    <col min="22" max="22" width="16.83203125" style="1" bestFit="1" customWidth="1"/>
    <col min="23" max="23" width="25.5" style="1" bestFit="1" customWidth="1"/>
    <col min="24" max="24" width="31" style="1" bestFit="1" customWidth="1"/>
    <col min="25" max="25" width="16.5" style="1" bestFit="1" customWidth="1"/>
    <col min="26" max="26" width="33.1640625" style="1" bestFit="1" customWidth="1"/>
    <col min="27" max="27" width="25.83203125" style="1" bestFit="1" customWidth="1"/>
    <col min="28" max="28" width="59" style="1" bestFit="1" customWidth="1"/>
    <col min="29" max="29" width="16.5" style="1" bestFit="1" customWidth="1"/>
    <col min="30" max="30" width="12.1640625" style="1" bestFit="1" customWidth="1"/>
    <col min="31" max="31" width="20.6640625" style="1" bestFit="1" customWidth="1"/>
    <col min="32" max="32" width="73.5" style="1" bestFit="1" customWidth="1"/>
    <col min="33" max="16384" width="8.83203125" style="1"/>
  </cols>
  <sheetData>
    <row r="1" spans="1:32" x14ac:dyDescent="0.2">
      <c r="A1" s="1" t="s">
        <v>35</v>
      </c>
      <c r="B1" s="11" t="s">
        <v>8983</v>
      </c>
      <c r="C1" s="11" t="s">
        <v>1587</v>
      </c>
      <c r="D1" s="11" t="s">
        <v>1590</v>
      </c>
      <c r="E1" s="11" t="s">
        <v>1598</v>
      </c>
      <c r="L1" s="1" t="s">
        <v>8032</v>
      </c>
      <c r="M1" s="1" t="s">
        <v>8031</v>
      </c>
      <c r="N1" s="1" t="s">
        <v>8030</v>
      </c>
      <c r="O1" s="1" t="s">
        <v>8029</v>
      </c>
      <c r="P1" s="1" t="s">
        <v>8028</v>
      </c>
      <c r="Q1" s="1" t="s">
        <v>8027</v>
      </c>
      <c r="R1" s="1" t="s">
        <v>8026</v>
      </c>
      <c r="S1" s="1" t="s">
        <v>8025</v>
      </c>
      <c r="T1" s="1" t="s">
        <v>8024</v>
      </c>
      <c r="U1" s="1" t="s">
        <v>8023</v>
      </c>
      <c r="V1" s="1" t="s">
        <v>8022</v>
      </c>
      <c r="W1" s="1" t="s">
        <v>8021</v>
      </c>
      <c r="X1" s="1" t="s">
        <v>8020</v>
      </c>
      <c r="Y1" s="1" t="s">
        <v>8019</v>
      </c>
      <c r="Z1" s="1" t="s">
        <v>8018</v>
      </c>
      <c r="AA1" s="1" t="s">
        <v>8017</v>
      </c>
      <c r="AB1" s="1" t="s">
        <v>8016</v>
      </c>
      <c r="AC1" s="1" t="s">
        <v>8015</v>
      </c>
      <c r="AD1" s="1" t="s">
        <v>8014</v>
      </c>
      <c r="AE1" s="1" t="s">
        <v>8013</v>
      </c>
      <c r="AF1" s="1" t="s">
        <v>51</v>
      </c>
    </row>
    <row r="2" spans="1:32" x14ac:dyDescent="0.2">
      <c r="A2" s="1">
        <f t="shared" ref="A2:A32" si="0">Q2*1000</f>
        <v>954635.17983487993</v>
      </c>
      <c r="B2" s="1" t="s">
        <v>7884</v>
      </c>
      <c r="C2" s="1" t="s">
        <v>7884</v>
      </c>
      <c r="D2" s="1" t="str">
        <f>_xlfn.CONCAT(L2," - ",V2," ",U2)</f>
        <v>2K954 - Mainline Check Valve</v>
      </c>
      <c r="E2" s="1" t="str">
        <f>_xlfn.CONCAT("DWG: ",W2,". Location: ",AB2,".")</f>
        <v>DWG: Typical. Location: Downstream of Coldwater River.</v>
      </c>
      <c r="L2" s="1" t="s">
        <v>8012</v>
      </c>
      <c r="M2" s="1" t="s">
        <v>7882</v>
      </c>
      <c r="N2" s="1" t="s">
        <v>7632</v>
      </c>
      <c r="O2" s="1" t="s">
        <v>7965</v>
      </c>
      <c r="P2" s="1">
        <v>5.19</v>
      </c>
      <c r="Q2" s="1">
        <v>954.63517983487998</v>
      </c>
      <c r="R2" s="1">
        <v>649307.55201700004</v>
      </c>
      <c r="S2" s="1">
        <v>5531088.1889599999</v>
      </c>
      <c r="T2" s="1">
        <v>10</v>
      </c>
      <c r="U2" s="1" t="s">
        <v>7895</v>
      </c>
      <c r="V2" s="1" t="s">
        <v>7878</v>
      </c>
      <c r="W2" s="1" t="s">
        <v>3000</v>
      </c>
      <c r="X2" s="1" t="s">
        <v>8011</v>
      </c>
      <c r="Y2" s="1" t="s">
        <v>7893</v>
      </c>
      <c r="Z2" s="1" t="s">
        <v>7892</v>
      </c>
      <c r="AA2" s="1" t="s">
        <v>7875</v>
      </c>
      <c r="AB2" s="1" t="s">
        <v>7995</v>
      </c>
      <c r="AC2" s="1" t="s">
        <v>965</v>
      </c>
      <c r="AD2" s="1" t="s">
        <v>8010</v>
      </c>
      <c r="AE2" s="1" t="s">
        <v>3970</v>
      </c>
    </row>
    <row r="3" spans="1:32" x14ac:dyDescent="0.2">
      <c r="A3" s="1">
        <f t="shared" si="0"/>
        <v>965384.86576672993</v>
      </c>
      <c r="B3" s="1" t="s">
        <v>7884</v>
      </c>
      <c r="C3" s="1" t="s">
        <v>7884</v>
      </c>
      <c r="D3" s="1" t="str">
        <f t="shared" ref="D3:D32" si="1">_xlfn.CONCAT(L3," - ",V3," ",U3)</f>
        <v>2K965 - Mainline Automated RMLBV</v>
      </c>
      <c r="E3" s="1" t="str">
        <f t="shared" ref="E3:E32" si="2">_xlfn.CONCAT("DWG: ",W3,". Location: ",AB3,".")</f>
        <v>DWG: Typical. Location: Upstream of Coldwater River.</v>
      </c>
      <c r="L3" s="1" t="s">
        <v>8009</v>
      </c>
      <c r="M3" s="1" t="s">
        <v>7882</v>
      </c>
      <c r="N3" s="1" t="s">
        <v>7632</v>
      </c>
      <c r="O3" s="1" t="s">
        <v>7965</v>
      </c>
      <c r="P3" s="1">
        <v>5.19</v>
      </c>
      <c r="Q3" s="1">
        <v>965.38486576672994</v>
      </c>
      <c r="R3" s="1">
        <v>648615.54249000002</v>
      </c>
      <c r="S3" s="1">
        <v>5521562.2397299996</v>
      </c>
      <c r="T3" s="1">
        <v>10</v>
      </c>
      <c r="U3" s="1" t="s">
        <v>7879</v>
      </c>
      <c r="V3" s="1" t="s">
        <v>7878</v>
      </c>
      <c r="W3" s="1" t="s">
        <v>3000</v>
      </c>
      <c r="X3" s="1" t="s">
        <v>8008</v>
      </c>
      <c r="Y3" s="1" t="s">
        <v>7876</v>
      </c>
      <c r="Z3" s="1" t="s">
        <v>324</v>
      </c>
      <c r="AA3" s="1" t="s">
        <v>7875</v>
      </c>
      <c r="AB3" s="1" t="s">
        <v>8007</v>
      </c>
      <c r="AC3" s="1" t="s">
        <v>904</v>
      </c>
      <c r="AD3" s="1" t="s">
        <v>8006</v>
      </c>
      <c r="AE3" s="1" t="s">
        <v>3742</v>
      </c>
    </row>
    <row r="4" spans="1:32" x14ac:dyDescent="0.2">
      <c r="A4" s="1">
        <f t="shared" si="0"/>
        <v>968531.62296159903</v>
      </c>
      <c r="B4" s="1" t="s">
        <v>7884</v>
      </c>
      <c r="C4" s="1" t="s">
        <v>7884</v>
      </c>
      <c r="D4" s="1" t="str">
        <f t="shared" si="1"/>
        <v>2K968 - Mainline Check Valve</v>
      </c>
      <c r="E4" s="1" t="str">
        <f t="shared" si="2"/>
        <v>DWG: Typical. Location: Downstream of Coldwater River.</v>
      </c>
      <c r="L4" s="1" t="s">
        <v>8005</v>
      </c>
      <c r="M4" s="1" t="s">
        <v>7882</v>
      </c>
      <c r="N4" s="1" t="s">
        <v>7632</v>
      </c>
      <c r="O4" s="1" t="s">
        <v>7965</v>
      </c>
      <c r="P4" s="1">
        <v>5.19</v>
      </c>
      <c r="Q4" s="1">
        <v>968.53162296159906</v>
      </c>
      <c r="R4" s="1">
        <v>647304.24408900004</v>
      </c>
      <c r="S4" s="1">
        <v>5518826.8891799999</v>
      </c>
      <c r="T4" s="1">
        <v>10</v>
      </c>
      <c r="U4" s="1" t="s">
        <v>7895</v>
      </c>
      <c r="V4" s="1" t="s">
        <v>7878</v>
      </c>
      <c r="W4" s="1" t="s">
        <v>3000</v>
      </c>
      <c r="X4" s="1" t="s">
        <v>8004</v>
      </c>
      <c r="Y4" s="1" t="s">
        <v>7893</v>
      </c>
      <c r="Z4" s="1" t="s">
        <v>7892</v>
      </c>
      <c r="AA4" s="1" t="s">
        <v>7875</v>
      </c>
      <c r="AB4" s="1" t="s">
        <v>7995</v>
      </c>
      <c r="AC4" s="1" t="s">
        <v>904</v>
      </c>
      <c r="AD4" s="1" t="s">
        <v>8003</v>
      </c>
      <c r="AE4" s="1" t="s">
        <v>3970</v>
      </c>
    </row>
    <row r="5" spans="1:32" x14ac:dyDescent="0.2">
      <c r="A5" s="1">
        <f t="shared" si="0"/>
        <v>977890.28483946004</v>
      </c>
      <c r="B5" s="1" t="s">
        <v>7884</v>
      </c>
      <c r="C5" s="1" t="s">
        <v>7884</v>
      </c>
      <c r="D5" s="1" t="str">
        <f t="shared" si="1"/>
        <v>2K977 - Mainline Check Valve</v>
      </c>
      <c r="E5" s="1" t="str">
        <f t="shared" si="2"/>
        <v>DWG: Typical. Location: Downstream of Juliet Creek.</v>
      </c>
      <c r="L5" s="1" t="s">
        <v>8002</v>
      </c>
      <c r="M5" s="1" t="s">
        <v>7882</v>
      </c>
      <c r="N5" s="1" t="s">
        <v>7632</v>
      </c>
      <c r="O5" s="1" t="s">
        <v>7965</v>
      </c>
      <c r="P5" s="1">
        <v>5.19</v>
      </c>
      <c r="Q5" s="1">
        <v>977.89028483946004</v>
      </c>
      <c r="R5" s="1">
        <v>643109.99453999999</v>
      </c>
      <c r="S5" s="1">
        <v>5511279.9386400003</v>
      </c>
      <c r="T5" s="1">
        <v>10</v>
      </c>
      <c r="U5" s="1" t="s">
        <v>7895</v>
      </c>
      <c r="V5" s="1" t="s">
        <v>7878</v>
      </c>
      <c r="W5" s="1" t="s">
        <v>3000</v>
      </c>
      <c r="X5" s="1" t="s">
        <v>8001</v>
      </c>
      <c r="Y5" s="1" t="s">
        <v>7893</v>
      </c>
      <c r="Z5" s="1" t="s">
        <v>7892</v>
      </c>
      <c r="AA5" s="1" t="s">
        <v>7875</v>
      </c>
      <c r="AB5" s="1" t="s">
        <v>8000</v>
      </c>
      <c r="AC5" s="1" t="s">
        <v>7999</v>
      </c>
      <c r="AD5" s="1" t="s">
        <v>7998</v>
      </c>
      <c r="AE5" s="1" t="s">
        <v>3970</v>
      </c>
    </row>
    <row r="6" spans="1:32" x14ac:dyDescent="0.2">
      <c r="A6" s="1">
        <f t="shared" si="0"/>
        <v>987661.60416567</v>
      </c>
      <c r="B6" s="1" t="s">
        <v>7884</v>
      </c>
      <c r="C6" s="1" t="s">
        <v>7884</v>
      </c>
      <c r="D6" s="1" t="str">
        <f t="shared" si="1"/>
        <v>2K987 - Mainline Check Valve</v>
      </c>
      <c r="E6" s="1" t="str">
        <f t="shared" si="2"/>
        <v>DWG: Typical. Location: Downstream of Coldwater River.</v>
      </c>
      <c r="L6" s="1" t="s">
        <v>7997</v>
      </c>
      <c r="M6" s="1" t="s">
        <v>7882</v>
      </c>
      <c r="N6" s="1" t="s">
        <v>7632</v>
      </c>
      <c r="O6" s="1" t="s">
        <v>7965</v>
      </c>
      <c r="P6" s="1">
        <v>5.19</v>
      </c>
      <c r="Q6" s="1">
        <v>987.66160416567004</v>
      </c>
      <c r="R6" s="1">
        <v>643963.13399400003</v>
      </c>
      <c r="S6" s="1">
        <v>5501919.3798799999</v>
      </c>
      <c r="T6" s="1">
        <v>10</v>
      </c>
      <c r="U6" s="1" t="s">
        <v>7895</v>
      </c>
      <c r="V6" s="1" t="s">
        <v>7878</v>
      </c>
      <c r="W6" s="1" t="s">
        <v>3000</v>
      </c>
      <c r="X6" s="1" t="s">
        <v>7996</v>
      </c>
      <c r="Y6" s="1" t="s">
        <v>7893</v>
      </c>
      <c r="Z6" s="1" t="s">
        <v>7892</v>
      </c>
      <c r="AA6" s="1" t="s">
        <v>7875</v>
      </c>
      <c r="AB6" s="1" t="s">
        <v>7995</v>
      </c>
      <c r="AC6" s="1" t="s">
        <v>904</v>
      </c>
      <c r="AD6" s="1" t="s">
        <v>7994</v>
      </c>
      <c r="AE6" s="1" t="s">
        <v>3970</v>
      </c>
    </row>
    <row r="7" spans="1:32" x14ac:dyDescent="0.2">
      <c r="A7" s="1">
        <f t="shared" si="0"/>
        <v>1000813.29768874</v>
      </c>
      <c r="B7" s="1" t="s">
        <v>7884</v>
      </c>
      <c r="C7" s="1" t="s">
        <v>7884</v>
      </c>
      <c r="D7" s="1" t="str">
        <f t="shared" si="1"/>
        <v>2K1000 - Mainline Automated RMLBV</v>
      </c>
      <c r="E7" s="1" t="str">
        <f t="shared" si="2"/>
        <v>DWG: 01-13283-M002-CE02705. Location: Addition to reduce peak release volume.</v>
      </c>
      <c r="L7" s="1" t="s">
        <v>7993</v>
      </c>
      <c r="M7" s="1" t="s">
        <v>7882</v>
      </c>
      <c r="N7" s="1" t="s">
        <v>3024</v>
      </c>
      <c r="O7" s="1" t="s">
        <v>7965</v>
      </c>
      <c r="P7" s="1">
        <v>5.24</v>
      </c>
      <c r="Q7" s="1">
        <v>1000.8132976887399</v>
      </c>
      <c r="R7" s="1">
        <v>634847.87096700002</v>
      </c>
      <c r="S7" s="1">
        <v>5495422.5209799996</v>
      </c>
      <c r="T7" s="1">
        <v>10</v>
      </c>
      <c r="U7" s="1" t="s">
        <v>7879</v>
      </c>
      <c r="V7" s="1" t="s">
        <v>7878</v>
      </c>
      <c r="W7" s="1" t="s">
        <v>7992</v>
      </c>
      <c r="X7" s="1" t="s">
        <v>7991</v>
      </c>
      <c r="Y7" s="1" t="s">
        <v>7876</v>
      </c>
      <c r="Z7" s="1" t="s">
        <v>324</v>
      </c>
      <c r="AA7" s="1" t="s">
        <v>7875</v>
      </c>
      <c r="AB7" s="1" t="s">
        <v>7990</v>
      </c>
      <c r="AC7" s="1" t="s">
        <v>904</v>
      </c>
      <c r="AD7" s="1" t="s">
        <v>7989</v>
      </c>
      <c r="AE7" s="1" t="s">
        <v>3266</v>
      </c>
    </row>
    <row r="8" spans="1:32" x14ac:dyDescent="0.2">
      <c r="A8" s="1">
        <f t="shared" si="0"/>
        <v>1006650.013</v>
      </c>
      <c r="B8" s="1" t="s">
        <v>7884</v>
      </c>
      <c r="C8" s="1" t="s">
        <v>7884</v>
      </c>
      <c r="D8" s="1" t="str">
        <f t="shared" si="1"/>
        <v>2K1006 - Mainline Automated RMLBV</v>
      </c>
      <c r="E8" s="1" t="str">
        <f t="shared" si="2"/>
        <v>DWG: 01-13283-M002-CE02710. Location: Downstream of Boston Bar Creek.</v>
      </c>
      <c r="L8" s="1" t="s">
        <v>7988</v>
      </c>
      <c r="M8" s="1" t="s">
        <v>7882</v>
      </c>
      <c r="N8" s="1" t="s">
        <v>3024</v>
      </c>
      <c r="O8" s="1" t="s">
        <v>7965</v>
      </c>
      <c r="P8" s="1">
        <v>5.24</v>
      </c>
      <c r="Q8" s="1">
        <v>1006.6500130000001</v>
      </c>
      <c r="R8" s="1">
        <v>631253.88798100001</v>
      </c>
      <c r="S8" s="1">
        <v>5491572.9071890004</v>
      </c>
      <c r="T8" s="1">
        <v>10</v>
      </c>
      <c r="U8" s="1" t="s">
        <v>7879</v>
      </c>
      <c r="V8" s="1" t="s">
        <v>7878</v>
      </c>
      <c r="W8" s="1" t="s">
        <v>7987</v>
      </c>
      <c r="X8" s="1" t="s">
        <v>7986</v>
      </c>
      <c r="Y8" s="1" t="s">
        <v>7876</v>
      </c>
      <c r="Z8" s="1" t="s">
        <v>324</v>
      </c>
      <c r="AA8" s="1" t="s">
        <v>7875</v>
      </c>
      <c r="AB8" s="1" t="s">
        <v>7985</v>
      </c>
      <c r="AC8" s="1" t="s">
        <v>904</v>
      </c>
      <c r="AD8" s="1" t="s">
        <v>7984</v>
      </c>
      <c r="AE8" s="1" t="s">
        <v>3266</v>
      </c>
    </row>
    <row r="9" spans="1:32" x14ac:dyDescent="0.2">
      <c r="A9" s="1">
        <f t="shared" si="0"/>
        <v>1015836.79592793</v>
      </c>
      <c r="B9" s="1" t="s">
        <v>7884</v>
      </c>
      <c r="C9" s="1" t="s">
        <v>7884</v>
      </c>
      <c r="D9" s="1" t="str">
        <f t="shared" si="1"/>
        <v>2K1015 - Mainline Automated RMLBV</v>
      </c>
      <c r="E9" s="1" t="str">
        <f t="shared" si="2"/>
        <v>DWG: Typical. Location: Shylock Road.</v>
      </c>
      <c r="L9" s="1" t="s">
        <v>7983</v>
      </c>
      <c r="M9" s="1" t="s">
        <v>7882</v>
      </c>
      <c r="N9" s="1" t="s">
        <v>3024</v>
      </c>
      <c r="O9" s="1" t="s">
        <v>7965</v>
      </c>
      <c r="P9" s="1">
        <v>5.24</v>
      </c>
      <c r="Q9" s="1">
        <v>1015.8367959279301</v>
      </c>
      <c r="R9" s="1">
        <v>629155.39359400002</v>
      </c>
      <c r="S9" s="1">
        <v>5483918.7475269996</v>
      </c>
      <c r="T9" s="1">
        <v>10</v>
      </c>
      <c r="U9" s="1" t="s">
        <v>7879</v>
      </c>
      <c r="V9" s="1" t="s">
        <v>7878</v>
      </c>
      <c r="W9" s="1" t="s">
        <v>3000</v>
      </c>
      <c r="X9" s="1" t="s">
        <v>7982</v>
      </c>
      <c r="Y9" s="1" t="s">
        <v>7876</v>
      </c>
      <c r="Z9" s="1" t="s">
        <v>324</v>
      </c>
      <c r="AA9" s="1" t="s">
        <v>7963</v>
      </c>
      <c r="AB9" s="1" t="s">
        <v>7981</v>
      </c>
      <c r="AC9" s="1" t="s">
        <v>965</v>
      </c>
      <c r="AD9" s="1" t="s">
        <v>7980</v>
      </c>
      <c r="AE9" s="1" t="s">
        <v>3742</v>
      </c>
    </row>
    <row r="10" spans="1:32" x14ac:dyDescent="0.2">
      <c r="A10" s="1">
        <f t="shared" si="0"/>
        <v>1023774.83899509</v>
      </c>
      <c r="B10" s="1" t="s">
        <v>7884</v>
      </c>
      <c r="C10" s="1" t="s">
        <v>7884</v>
      </c>
      <c r="D10" s="1" t="str">
        <f t="shared" si="1"/>
        <v>2K1023 - Mainline Automated RMLBV</v>
      </c>
      <c r="E10" s="1" t="str">
        <f t="shared" si="2"/>
        <v>DWG: Typical. Location: Coquihalla River .</v>
      </c>
      <c r="L10" s="1" t="s">
        <v>7979</v>
      </c>
      <c r="M10" s="1" t="s">
        <v>7882</v>
      </c>
      <c r="N10" s="1" t="s">
        <v>3024</v>
      </c>
      <c r="O10" s="1" t="s">
        <v>7965</v>
      </c>
      <c r="P10" s="1">
        <v>5.24</v>
      </c>
      <c r="Q10" s="1">
        <v>1023.77483899509</v>
      </c>
      <c r="R10" s="1">
        <v>625535.02641799999</v>
      </c>
      <c r="S10" s="1">
        <v>5478622.8260479998</v>
      </c>
      <c r="T10" s="1">
        <v>10</v>
      </c>
      <c r="U10" s="1" t="s">
        <v>7879</v>
      </c>
      <c r="V10" s="1" t="s">
        <v>7878</v>
      </c>
      <c r="W10" s="1" t="s">
        <v>3000</v>
      </c>
      <c r="X10" s="1" t="s">
        <v>7978</v>
      </c>
      <c r="Y10" s="1" t="s">
        <v>7876</v>
      </c>
      <c r="Z10" s="1" t="s">
        <v>324</v>
      </c>
      <c r="AA10" s="1" t="s">
        <v>7963</v>
      </c>
      <c r="AB10" s="1" t="s">
        <v>7977</v>
      </c>
      <c r="AC10" s="1" t="s">
        <v>904</v>
      </c>
      <c r="AD10" s="1" t="s">
        <v>7976</v>
      </c>
      <c r="AE10" s="1" t="s">
        <v>963</v>
      </c>
    </row>
    <row r="11" spans="1:32" x14ac:dyDescent="0.2">
      <c r="A11" s="1">
        <f t="shared" si="0"/>
        <v>1029901.3437462</v>
      </c>
      <c r="B11" s="1" t="s">
        <v>7884</v>
      </c>
      <c r="C11" s="1" t="s">
        <v>7884</v>
      </c>
      <c r="D11" s="1" t="str">
        <f t="shared" si="1"/>
        <v>2K1029 - Mainline Automated RMLBV</v>
      </c>
      <c r="E11" s="1" t="str">
        <f t="shared" si="2"/>
        <v>DWG: 01-13283-M002-CE02718. Location: Upstream of Coquihalla River.</v>
      </c>
      <c r="L11" s="1" t="s">
        <v>7975</v>
      </c>
      <c r="M11" s="1" t="s">
        <v>7882</v>
      </c>
      <c r="N11" s="1" t="s">
        <v>3024</v>
      </c>
      <c r="O11" s="1" t="s">
        <v>7965</v>
      </c>
      <c r="P11" s="1">
        <v>5.24</v>
      </c>
      <c r="Q11" s="1">
        <v>1029.9013437461999</v>
      </c>
      <c r="R11" s="1">
        <v>622200.67434699996</v>
      </c>
      <c r="S11" s="1">
        <v>5474445.7292510001</v>
      </c>
      <c r="T11" s="1">
        <v>10</v>
      </c>
      <c r="U11" s="1" t="s">
        <v>7879</v>
      </c>
      <c r="V11" s="1" t="s">
        <v>7878</v>
      </c>
      <c r="W11" s="1" t="s">
        <v>7974</v>
      </c>
      <c r="X11" s="1" t="s">
        <v>7973</v>
      </c>
      <c r="Y11" s="1" t="s">
        <v>7876</v>
      </c>
      <c r="Z11" s="1" t="s">
        <v>324</v>
      </c>
      <c r="AA11" s="1" t="s">
        <v>7963</v>
      </c>
      <c r="AB11" s="1" t="s">
        <v>7972</v>
      </c>
      <c r="AC11" s="1" t="s">
        <v>965</v>
      </c>
      <c r="AD11" s="1" t="s">
        <v>7971</v>
      </c>
      <c r="AE11" s="1" t="s">
        <v>3266</v>
      </c>
    </row>
    <row r="12" spans="1:32" x14ac:dyDescent="0.2">
      <c r="A12" s="1">
        <f t="shared" si="0"/>
        <v>1031845.2031707399</v>
      </c>
      <c r="B12" s="1" t="s">
        <v>7884</v>
      </c>
      <c r="C12" s="1" t="s">
        <v>7884</v>
      </c>
      <c r="D12" s="1" t="str">
        <f t="shared" si="1"/>
        <v>2K1031 - Mainline Check Valve</v>
      </c>
      <c r="E12" s="1" t="str">
        <f t="shared" si="2"/>
        <v>DWG: 01-13283-M002-CE02720. Location: Downstream of Coquihalla River.</v>
      </c>
      <c r="L12" s="1" t="s">
        <v>7970</v>
      </c>
      <c r="M12" s="1" t="s">
        <v>7882</v>
      </c>
      <c r="N12" s="1" t="s">
        <v>3024</v>
      </c>
      <c r="O12" s="1" t="s">
        <v>7965</v>
      </c>
      <c r="P12" s="1">
        <v>5.24</v>
      </c>
      <c r="Q12" s="1">
        <v>1031.84520317074</v>
      </c>
      <c r="R12" s="1">
        <v>621890.00320799998</v>
      </c>
      <c r="S12" s="1">
        <v>5472639.2000620002</v>
      </c>
      <c r="T12" s="1">
        <v>10</v>
      </c>
      <c r="U12" s="1" t="s">
        <v>7895</v>
      </c>
      <c r="V12" s="1" t="s">
        <v>7878</v>
      </c>
      <c r="W12" s="1" t="s">
        <v>7969</v>
      </c>
      <c r="X12" s="1" t="s">
        <v>7968</v>
      </c>
      <c r="Y12" s="1" t="s">
        <v>7893</v>
      </c>
      <c r="Z12" s="1" t="s">
        <v>7892</v>
      </c>
      <c r="AA12" s="1" t="s">
        <v>7963</v>
      </c>
      <c r="AB12" s="1" t="s">
        <v>7967</v>
      </c>
      <c r="AC12" s="1" t="s">
        <v>904</v>
      </c>
      <c r="AD12" s="1">
        <v>1941</v>
      </c>
      <c r="AE12" s="1" t="s">
        <v>3970</v>
      </c>
    </row>
    <row r="13" spans="1:32" x14ac:dyDescent="0.2">
      <c r="A13" s="1">
        <f t="shared" si="0"/>
        <v>1040302.62482498</v>
      </c>
      <c r="B13" s="1" t="s">
        <v>7884</v>
      </c>
      <c r="C13" s="1" t="s">
        <v>7884</v>
      </c>
      <c r="D13" s="1" t="str">
        <f t="shared" si="1"/>
        <v>2K1040A - Mainline Automated RMLBV</v>
      </c>
      <c r="E13" s="1" t="str">
        <f t="shared" si="2"/>
        <v>DWG: Typical. Location: Upstream of Hope, Coquihalla River.</v>
      </c>
      <c r="L13" s="1" t="s">
        <v>7966</v>
      </c>
      <c r="M13" s="1" t="s">
        <v>7882</v>
      </c>
      <c r="N13" s="1" t="s">
        <v>3024</v>
      </c>
      <c r="O13" s="1" t="s">
        <v>7965</v>
      </c>
      <c r="P13" s="1">
        <v>5.24</v>
      </c>
      <c r="Q13" s="1">
        <v>1040.3026248249801</v>
      </c>
      <c r="R13" s="1">
        <v>614994.16101000004</v>
      </c>
      <c r="S13" s="1">
        <v>5470666.286045</v>
      </c>
      <c r="T13" s="1">
        <v>10</v>
      </c>
      <c r="U13" s="1" t="s">
        <v>7879</v>
      </c>
      <c r="V13" s="1" t="s">
        <v>7878</v>
      </c>
      <c r="W13" s="1" t="s">
        <v>3000</v>
      </c>
      <c r="X13" s="1" t="s">
        <v>7964</v>
      </c>
      <c r="Y13" s="1" t="s">
        <v>7876</v>
      </c>
      <c r="Z13" s="1" t="s">
        <v>324</v>
      </c>
      <c r="AA13" s="1" t="s">
        <v>7963</v>
      </c>
      <c r="AB13" s="1" t="s">
        <v>7962</v>
      </c>
      <c r="AC13" s="1" t="s">
        <v>965</v>
      </c>
      <c r="AD13" s="1">
        <v>2001</v>
      </c>
      <c r="AE13" s="1" t="s">
        <v>3742</v>
      </c>
    </row>
    <row r="14" spans="1:32" x14ac:dyDescent="0.2">
      <c r="A14" s="1">
        <f t="shared" si="0"/>
        <v>1044629.1758674399</v>
      </c>
      <c r="B14" s="1" t="s">
        <v>7884</v>
      </c>
      <c r="C14" s="1" t="s">
        <v>7884</v>
      </c>
      <c r="D14" s="1" t="str">
        <f t="shared" si="1"/>
        <v>2K1044A - Mainline Automated RMLBV</v>
      </c>
      <c r="E14" s="1" t="str">
        <f t="shared" si="2"/>
        <v>DWG: Typical. Location: Upstream of Silverhope Creek.</v>
      </c>
      <c r="L14" s="1" t="s">
        <v>7961</v>
      </c>
      <c r="M14" s="1" t="s">
        <v>7882</v>
      </c>
      <c r="N14" s="1" t="s">
        <v>3024</v>
      </c>
      <c r="O14" s="1" t="s">
        <v>7917</v>
      </c>
      <c r="P14" s="1">
        <v>5.24</v>
      </c>
      <c r="Q14" s="1">
        <v>1044.6291758674399</v>
      </c>
      <c r="R14" s="1">
        <v>611493.92712300003</v>
      </c>
      <c r="S14" s="1">
        <v>5469313.1246929998</v>
      </c>
      <c r="T14" s="1">
        <v>10</v>
      </c>
      <c r="U14" s="1" t="s">
        <v>7879</v>
      </c>
      <c r="V14" s="1" t="s">
        <v>7878</v>
      </c>
      <c r="W14" s="1" t="s">
        <v>3000</v>
      </c>
      <c r="X14" s="1" t="s">
        <v>7960</v>
      </c>
      <c r="Y14" s="1" t="s">
        <v>7876</v>
      </c>
      <c r="Z14" s="1" t="s">
        <v>324</v>
      </c>
      <c r="AA14" s="1" t="s">
        <v>7875</v>
      </c>
      <c r="AB14" s="1" t="s">
        <v>7959</v>
      </c>
      <c r="AC14" s="1" t="s">
        <v>965</v>
      </c>
      <c r="AD14" s="1" t="s">
        <v>7958</v>
      </c>
      <c r="AE14" s="1" t="s">
        <v>3742</v>
      </c>
    </row>
    <row r="15" spans="1:32" x14ac:dyDescent="0.2">
      <c r="A15" s="1">
        <f t="shared" si="0"/>
        <v>1045136.62151263</v>
      </c>
      <c r="B15" s="1" t="s">
        <v>7884</v>
      </c>
      <c r="C15" s="1" t="s">
        <v>7884</v>
      </c>
      <c r="D15" s="1" t="str">
        <f t="shared" si="1"/>
        <v>2K1044B - Mainline Check Valve</v>
      </c>
      <c r="E15" s="1" t="str">
        <f t="shared" si="2"/>
        <v>DWG: Typical. Location: Downstream of Silverhope Creek.</v>
      </c>
      <c r="L15" s="1" t="s">
        <v>7957</v>
      </c>
      <c r="M15" s="1" t="s">
        <v>7882</v>
      </c>
      <c r="N15" s="1" t="s">
        <v>3024</v>
      </c>
      <c r="O15" s="1" t="s">
        <v>7917</v>
      </c>
      <c r="P15" s="1">
        <v>5.24</v>
      </c>
      <c r="Q15" s="1">
        <v>1045.13662151263</v>
      </c>
      <c r="R15" s="1">
        <v>611010.09211199998</v>
      </c>
      <c r="S15" s="1">
        <v>5469224.1507200003</v>
      </c>
      <c r="T15" s="1">
        <v>10</v>
      </c>
      <c r="U15" s="1" t="s">
        <v>7895</v>
      </c>
      <c r="V15" s="1" t="s">
        <v>7878</v>
      </c>
      <c r="W15" s="1" t="s">
        <v>3000</v>
      </c>
      <c r="X15" s="1" t="s">
        <v>7953</v>
      </c>
      <c r="Y15" s="1" t="s">
        <v>7893</v>
      </c>
      <c r="Z15" s="1" t="s">
        <v>7892</v>
      </c>
      <c r="AA15" s="1" t="s">
        <v>7875</v>
      </c>
      <c r="AB15" s="1" t="s">
        <v>7956</v>
      </c>
      <c r="AC15" s="1" t="s">
        <v>904</v>
      </c>
      <c r="AD15" s="1" t="s">
        <v>7955</v>
      </c>
      <c r="AE15" s="1" t="s">
        <v>3970</v>
      </c>
    </row>
    <row r="16" spans="1:32" x14ac:dyDescent="0.2">
      <c r="A16" s="1">
        <f t="shared" si="0"/>
        <v>1052609.4479841101</v>
      </c>
      <c r="B16" s="1" t="s">
        <v>7884</v>
      </c>
      <c r="C16" s="1" t="s">
        <v>7884</v>
      </c>
      <c r="D16" s="1" t="str">
        <f t="shared" si="1"/>
        <v>2K1052A - Mainline Automated RMLBV</v>
      </c>
      <c r="E16" s="1" t="str">
        <f t="shared" si="2"/>
        <v>DWG: Typical. Location: Upstream of Hunter Creek.</v>
      </c>
      <c r="L16" s="1" t="s">
        <v>7954</v>
      </c>
      <c r="M16" s="1" t="s">
        <v>7882</v>
      </c>
      <c r="N16" s="1" t="s">
        <v>3024</v>
      </c>
      <c r="O16" s="1" t="s">
        <v>7917</v>
      </c>
      <c r="P16" s="1">
        <v>5.24</v>
      </c>
      <c r="Q16" s="1">
        <v>1052.6094479841101</v>
      </c>
      <c r="R16" s="1">
        <v>603835.58923000004</v>
      </c>
      <c r="S16" s="1">
        <v>5468273.5300439997</v>
      </c>
      <c r="T16" s="1">
        <v>10</v>
      </c>
      <c r="U16" s="1" t="s">
        <v>7879</v>
      </c>
      <c r="V16" s="1" t="s">
        <v>7878</v>
      </c>
      <c r="W16" s="1" t="s">
        <v>3000</v>
      </c>
      <c r="X16" s="1" t="s">
        <v>7953</v>
      </c>
      <c r="Y16" s="1" t="s">
        <v>7876</v>
      </c>
      <c r="Z16" s="1" t="s">
        <v>324</v>
      </c>
      <c r="AA16" s="1" t="s">
        <v>7875</v>
      </c>
      <c r="AB16" s="1" t="s">
        <v>7952</v>
      </c>
      <c r="AC16" s="1" t="s">
        <v>965</v>
      </c>
      <c r="AD16" s="1" t="s">
        <v>7951</v>
      </c>
      <c r="AE16" s="1" t="s">
        <v>3742</v>
      </c>
    </row>
    <row r="17" spans="1:32" x14ac:dyDescent="0.2">
      <c r="A17" s="1">
        <f t="shared" si="0"/>
        <v>1053506.81178148</v>
      </c>
      <c r="B17" s="1" t="s">
        <v>7884</v>
      </c>
      <c r="C17" s="1" t="s">
        <v>7884</v>
      </c>
      <c r="D17" s="1" t="str">
        <f t="shared" si="1"/>
        <v>2K1052B - Mainline Check Valve</v>
      </c>
      <c r="E17" s="1" t="str">
        <f t="shared" si="2"/>
        <v>DWG: Typical. Location: Downstream of Hunter Creek.</v>
      </c>
      <c r="L17" s="1" t="s">
        <v>7950</v>
      </c>
      <c r="M17" s="1" t="s">
        <v>7882</v>
      </c>
      <c r="N17" s="1" t="s">
        <v>3024</v>
      </c>
      <c r="O17" s="1" t="s">
        <v>7917</v>
      </c>
      <c r="P17" s="1">
        <v>5.24</v>
      </c>
      <c r="Q17" s="1">
        <v>1053.5068117814799</v>
      </c>
      <c r="R17" s="1">
        <v>603277.50817000004</v>
      </c>
      <c r="S17" s="1">
        <v>5467581.1500000004</v>
      </c>
      <c r="T17" s="1">
        <v>10</v>
      </c>
      <c r="U17" s="1" t="s">
        <v>7895</v>
      </c>
      <c r="V17" s="1" t="s">
        <v>7878</v>
      </c>
      <c r="W17" s="1" t="s">
        <v>3000</v>
      </c>
      <c r="X17" s="1" t="s">
        <v>7949</v>
      </c>
      <c r="Y17" s="1" t="s">
        <v>7893</v>
      </c>
      <c r="Z17" s="1" t="s">
        <v>7892</v>
      </c>
      <c r="AA17" s="1" t="s">
        <v>7875</v>
      </c>
      <c r="AB17" s="1" t="s">
        <v>7948</v>
      </c>
      <c r="AC17" s="1" t="s">
        <v>965</v>
      </c>
      <c r="AD17" s="1" t="s">
        <v>7947</v>
      </c>
      <c r="AE17" s="1" t="s">
        <v>3970</v>
      </c>
    </row>
    <row r="18" spans="1:32" x14ac:dyDescent="0.2">
      <c r="A18" s="1">
        <f t="shared" si="0"/>
        <v>1058377.59788201</v>
      </c>
      <c r="B18" s="1" t="s">
        <v>7884</v>
      </c>
      <c r="C18" s="1" t="s">
        <v>7884</v>
      </c>
      <c r="D18" s="1" t="str">
        <f t="shared" si="1"/>
        <v>2K1057 - Mainline Automated RMLBV</v>
      </c>
      <c r="E18" s="1" t="str">
        <f t="shared" si="2"/>
        <v>DWG: Typical. Location: Upstream of Lorenzetta Creek and Wahleach Creek.</v>
      </c>
      <c r="L18" s="1" t="s">
        <v>7946</v>
      </c>
      <c r="M18" s="1" t="s">
        <v>7882</v>
      </c>
      <c r="N18" s="1" t="s">
        <v>3024</v>
      </c>
      <c r="O18" s="1" t="s">
        <v>7917</v>
      </c>
      <c r="P18" s="1">
        <v>5.24</v>
      </c>
      <c r="Q18" s="1">
        <v>1058.3775978820101</v>
      </c>
      <c r="R18" s="1">
        <v>600290.58743900002</v>
      </c>
      <c r="S18" s="1">
        <v>5464024.6906089997</v>
      </c>
      <c r="T18" s="1">
        <v>10</v>
      </c>
      <c r="U18" s="1" t="s">
        <v>7879</v>
      </c>
      <c r="V18" s="1" t="s">
        <v>7878</v>
      </c>
      <c r="W18" s="1" t="s">
        <v>3000</v>
      </c>
      <c r="X18" s="1" t="s">
        <v>7945</v>
      </c>
      <c r="Y18" s="1" t="s">
        <v>7876</v>
      </c>
      <c r="Z18" s="1" t="s">
        <v>324</v>
      </c>
      <c r="AA18" s="1" t="s">
        <v>7875</v>
      </c>
      <c r="AB18" s="1" t="s">
        <v>7944</v>
      </c>
      <c r="AC18" s="1" t="s">
        <v>965</v>
      </c>
      <c r="AD18" s="1" t="s">
        <v>7943</v>
      </c>
      <c r="AE18" s="1" t="s">
        <v>3742</v>
      </c>
    </row>
    <row r="19" spans="1:32" x14ac:dyDescent="0.2">
      <c r="A19" s="1">
        <f t="shared" si="0"/>
        <v>1059694.3949732401</v>
      </c>
      <c r="B19" s="1" t="s">
        <v>7884</v>
      </c>
      <c r="C19" s="1" t="s">
        <v>7884</v>
      </c>
      <c r="D19" s="1" t="str">
        <f t="shared" si="1"/>
        <v>2K1059 - Mainline Check Valve</v>
      </c>
      <c r="E19" s="1" t="str">
        <f t="shared" si="2"/>
        <v>DWG: Typical. Location: Downstream of Wahleach Creek (Jones Creek).</v>
      </c>
      <c r="L19" s="1" t="s">
        <v>7942</v>
      </c>
      <c r="M19" s="1" t="s">
        <v>7882</v>
      </c>
      <c r="N19" s="1" t="s">
        <v>3024</v>
      </c>
      <c r="O19" s="1" t="s">
        <v>7917</v>
      </c>
      <c r="P19" s="1">
        <v>5.24</v>
      </c>
      <c r="Q19" s="1">
        <v>1059.6943949732402</v>
      </c>
      <c r="R19" s="1">
        <v>599460.99727199995</v>
      </c>
      <c r="S19" s="1">
        <v>5463053.901327</v>
      </c>
      <c r="T19" s="1">
        <v>10</v>
      </c>
      <c r="U19" s="1" t="s">
        <v>7895</v>
      </c>
      <c r="V19" s="1" t="s">
        <v>7878</v>
      </c>
      <c r="W19" s="1" t="s">
        <v>3000</v>
      </c>
      <c r="X19" s="1" t="s">
        <v>7941</v>
      </c>
      <c r="Y19" s="1" t="s">
        <v>7893</v>
      </c>
      <c r="Z19" s="1" t="s">
        <v>7892</v>
      </c>
      <c r="AA19" s="1" t="s">
        <v>7875</v>
      </c>
      <c r="AB19" s="1" t="s">
        <v>7940</v>
      </c>
      <c r="AC19" s="1" t="s">
        <v>965</v>
      </c>
      <c r="AD19" s="1" t="s">
        <v>7939</v>
      </c>
      <c r="AE19" s="1" t="s">
        <v>3970</v>
      </c>
    </row>
    <row r="20" spans="1:32" x14ac:dyDescent="0.2">
      <c r="A20" s="1">
        <f t="shared" si="0"/>
        <v>1070151.9243625801</v>
      </c>
      <c r="B20" s="1" t="s">
        <v>7884</v>
      </c>
      <c r="C20" s="1" t="s">
        <v>7884</v>
      </c>
      <c r="D20" s="1" t="str">
        <f t="shared" si="1"/>
        <v>2K1069  - Mainline Automated RMLBV</v>
      </c>
      <c r="E20" s="1" t="str">
        <f t="shared" si="2"/>
        <v>DWG: 01-13283-M002-CE02735. Location: Popkum (co-located with existing valve site).</v>
      </c>
      <c r="L20" s="1" t="s">
        <v>7938</v>
      </c>
      <c r="M20" s="1" t="s">
        <v>7882</v>
      </c>
      <c r="N20" s="1" t="s">
        <v>3024</v>
      </c>
      <c r="O20" s="1" t="s">
        <v>7917</v>
      </c>
      <c r="P20" s="1">
        <v>5.24</v>
      </c>
      <c r="Q20" s="1">
        <v>1070.1519243625801</v>
      </c>
      <c r="R20" s="1">
        <v>596011.971502</v>
      </c>
      <c r="S20" s="1">
        <v>5454161.1976399999</v>
      </c>
      <c r="T20" s="1">
        <v>10</v>
      </c>
      <c r="U20" s="1" t="s">
        <v>7879</v>
      </c>
      <c r="V20" s="1" t="s">
        <v>7878</v>
      </c>
      <c r="W20" s="1" t="s">
        <v>7937</v>
      </c>
      <c r="X20" s="1" t="s">
        <v>7936</v>
      </c>
      <c r="Y20" s="1" t="s">
        <v>7876</v>
      </c>
      <c r="Z20" s="1" t="s">
        <v>324</v>
      </c>
      <c r="AA20" s="1" t="s">
        <v>7875</v>
      </c>
      <c r="AB20" s="1" t="s">
        <v>7935</v>
      </c>
      <c r="AC20" s="1" t="s">
        <v>904</v>
      </c>
      <c r="AD20" s="1" t="s">
        <v>7934</v>
      </c>
      <c r="AE20" s="1" t="s">
        <v>3742</v>
      </c>
    </row>
    <row r="21" spans="1:32" x14ac:dyDescent="0.2">
      <c r="A21" s="1">
        <f t="shared" si="0"/>
        <v>1085879.3894400999</v>
      </c>
      <c r="B21" s="1" t="s">
        <v>7884</v>
      </c>
      <c r="C21" s="1" t="s">
        <v>7884</v>
      </c>
      <c r="D21" s="1" t="str">
        <f t="shared" si="1"/>
        <v>2K1085 - Mainline Automated RMLBV</v>
      </c>
      <c r="E21" s="1" t="str">
        <f t="shared" si="2"/>
        <v>DWG: Typical. Location: Upper Prairie Road (co-located with existing valve site).</v>
      </c>
      <c r="L21" s="1" t="s">
        <v>7933</v>
      </c>
      <c r="M21" s="1" t="s">
        <v>7882</v>
      </c>
      <c r="N21" s="1">
        <v>6</v>
      </c>
      <c r="O21" s="1" t="s">
        <v>7917</v>
      </c>
      <c r="P21" s="1" t="s">
        <v>7880</v>
      </c>
      <c r="Q21" s="1">
        <v>1085.8793894400999</v>
      </c>
      <c r="R21" s="1">
        <v>583506.16399999999</v>
      </c>
      <c r="S21" s="1">
        <v>5445234.8420000002</v>
      </c>
      <c r="T21" s="1">
        <v>10</v>
      </c>
      <c r="U21" s="1" t="s">
        <v>7879</v>
      </c>
      <c r="V21" s="1" t="s">
        <v>7878</v>
      </c>
      <c r="W21" s="1" t="s">
        <v>3000</v>
      </c>
      <c r="X21" s="1" t="s">
        <v>7932</v>
      </c>
      <c r="Y21" s="1" t="s">
        <v>7876</v>
      </c>
      <c r="Z21" s="1" t="s">
        <v>324</v>
      </c>
      <c r="AA21" s="1" t="s">
        <v>7875</v>
      </c>
      <c r="AB21" s="1" t="s">
        <v>7931</v>
      </c>
      <c r="AC21" s="1" t="s">
        <v>904</v>
      </c>
      <c r="AD21" s="1" t="s">
        <v>7930</v>
      </c>
      <c r="AE21" s="1" t="s">
        <v>3742</v>
      </c>
    </row>
    <row r="22" spans="1:32" x14ac:dyDescent="0.2">
      <c r="A22" s="1">
        <f t="shared" si="0"/>
        <v>1094202.6156343899</v>
      </c>
      <c r="B22" s="1" t="s">
        <v>7884</v>
      </c>
      <c r="C22" s="1" t="s">
        <v>7884</v>
      </c>
      <c r="D22" s="1" t="str">
        <f t="shared" si="1"/>
        <v>2K1094 - Mainline Automated RMLBV</v>
      </c>
      <c r="E22" s="1" t="str">
        <f t="shared" si="2"/>
        <v>DWG: Typical. Location: Kincora Golf Course.</v>
      </c>
      <c r="L22" s="1" t="s">
        <v>7929</v>
      </c>
      <c r="M22" s="1" t="s">
        <v>7882</v>
      </c>
      <c r="N22" s="1">
        <v>6</v>
      </c>
      <c r="O22" s="1" t="s">
        <v>7917</v>
      </c>
      <c r="P22" s="1" t="s">
        <v>7880</v>
      </c>
      <c r="Q22" s="1">
        <v>1094.20261563439</v>
      </c>
      <c r="R22" s="1">
        <v>576494.98549600004</v>
      </c>
      <c r="S22" s="1">
        <v>5441310.4786</v>
      </c>
      <c r="T22" s="1">
        <v>10</v>
      </c>
      <c r="U22" s="1" t="s">
        <v>7879</v>
      </c>
      <c r="V22" s="1" t="s">
        <v>7878</v>
      </c>
      <c r="W22" s="1" t="s">
        <v>3000</v>
      </c>
      <c r="X22" s="1" t="s">
        <v>7928</v>
      </c>
      <c r="Y22" s="1" t="s">
        <v>7876</v>
      </c>
      <c r="Z22" s="1" t="s">
        <v>324</v>
      </c>
      <c r="AA22" s="1" t="s">
        <v>7875</v>
      </c>
      <c r="AB22" s="1" t="s">
        <v>7927</v>
      </c>
      <c r="AC22" s="1" t="s">
        <v>965</v>
      </c>
      <c r="AD22" s="1" t="s">
        <v>7926</v>
      </c>
      <c r="AE22" s="1" t="s">
        <v>3742</v>
      </c>
    </row>
    <row r="23" spans="1:32" x14ac:dyDescent="0.2">
      <c r="A23" s="1">
        <f t="shared" si="0"/>
        <v>1099444.7639248101</v>
      </c>
      <c r="B23" s="1" t="s">
        <v>7884</v>
      </c>
      <c r="C23" s="1" t="s">
        <v>7884</v>
      </c>
      <c r="D23" s="1" t="str">
        <f t="shared" si="1"/>
        <v>2K1099 - Mainline Automated RMLBV</v>
      </c>
      <c r="E23" s="1" t="str">
        <f t="shared" si="2"/>
        <v>DWG: Typical. Location: Upstream of Vedder River.</v>
      </c>
      <c r="L23" s="1" t="s">
        <v>7925</v>
      </c>
      <c r="M23" s="1" t="s">
        <v>7882</v>
      </c>
      <c r="N23" s="1">
        <v>6</v>
      </c>
      <c r="O23" s="1" t="s">
        <v>7917</v>
      </c>
      <c r="P23" s="1" t="s">
        <v>7880</v>
      </c>
      <c r="Q23" s="1">
        <v>1099.4447639248101</v>
      </c>
      <c r="R23" s="1">
        <v>571746.11192900001</v>
      </c>
      <c r="S23" s="1">
        <v>5439282.8806299996</v>
      </c>
      <c r="T23" s="1">
        <v>10</v>
      </c>
      <c r="U23" s="1" t="s">
        <v>7879</v>
      </c>
      <c r="V23" s="1" t="s">
        <v>7878</v>
      </c>
      <c r="W23" s="1" t="s">
        <v>3000</v>
      </c>
      <c r="X23" s="1" t="s">
        <v>7924</v>
      </c>
      <c r="Y23" s="1" t="s">
        <v>7876</v>
      </c>
      <c r="Z23" s="1" t="s">
        <v>324</v>
      </c>
      <c r="AA23" s="1" t="s">
        <v>7875</v>
      </c>
      <c r="AB23" s="1" t="s">
        <v>7923</v>
      </c>
      <c r="AC23" s="1" t="s">
        <v>965</v>
      </c>
      <c r="AD23" s="1" t="s">
        <v>7922</v>
      </c>
      <c r="AE23" s="1" t="s">
        <v>3742</v>
      </c>
    </row>
    <row r="24" spans="1:32" x14ac:dyDescent="0.2">
      <c r="A24" s="1">
        <f t="shared" si="0"/>
        <v>1100475.7990075101</v>
      </c>
      <c r="B24" s="1" t="s">
        <v>7884</v>
      </c>
      <c r="C24" s="1" t="s">
        <v>7884</v>
      </c>
      <c r="D24" s="1" t="str">
        <f t="shared" si="1"/>
        <v>2K1100 - Mainline Check Valve</v>
      </c>
      <c r="E24" s="1" t="str">
        <f t="shared" si="2"/>
        <v>DWG: Typical. Location: Downstream of Vedder River (co-located with existing valve site).</v>
      </c>
      <c r="L24" s="1" t="s">
        <v>7921</v>
      </c>
      <c r="M24" s="1" t="s">
        <v>7882</v>
      </c>
      <c r="N24" s="1">
        <v>6</v>
      </c>
      <c r="O24" s="1" t="s">
        <v>7917</v>
      </c>
      <c r="P24" s="1" t="s">
        <v>7880</v>
      </c>
      <c r="Q24" s="1">
        <v>1100.47579900751</v>
      </c>
      <c r="R24" s="1">
        <v>571306.72199999995</v>
      </c>
      <c r="S24" s="1">
        <v>5438447.0789999999</v>
      </c>
      <c r="T24" s="1">
        <v>10</v>
      </c>
      <c r="U24" s="1" t="s">
        <v>7895</v>
      </c>
      <c r="V24" s="1" t="s">
        <v>7878</v>
      </c>
      <c r="W24" s="1" t="s">
        <v>3000</v>
      </c>
      <c r="X24" s="1" t="s">
        <v>7920</v>
      </c>
      <c r="Y24" s="1" t="s">
        <v>7893</v>
      </c>
      <c r="Z24" s="1" t="s">
        <v>7892</v>
      </c>
      <c r="AA24" s="1" t="s">
        <v>7875</v>
      </c>
      <c r="AB24" s="1" t="s">
        <v>7919</v>
      </c>
      <c r="AC24" s="1" t="s">
        <v>965</v>
      </c>
      <c r="AD24" s="1">
        <v>2411</v>
      </c>
      <c r="AE24" s="1" t="s">
        <v>3970</v>
      </c>
    </row>
    <row r="25" spans="1:32" x14ac:dyDescent="0.2">
      <c r="A25" s="1">
        <f t="shared" si="0"/>
        <v>1107693.8325642799</v>
      </c>
      <c r="B25" s="1" t="s">
        <v>7884</v>
      </c>
      <c r="C25" s="1" t="s">
        <v>7884</v>
      </c>
      <c r="D25" s="1" t="str">
        <f t="shared" si="1"/>
        <v>2K1108 - Mainline Automated RMLBV</v>
      </c>
      <c r="E25" s="1" t="str">
        <f t="shared" si="2"/>
        <v>DWG: Typical. Location: Sumas Lake Canal.</v>
      </c>
      <c r="L25" s="1" t="s">
        <v>7918</v>
      </c>
      <c r="M25" s="1" t="s">
        <v>7882</v>
      </c>
      <c r="N25" s="1">
        <v>6</v>
      </c>
      <c r="O25" s="1" t="s">
        <v>7917</v>
      </c>
      <c r="P25" s="1" t="s">
        <v>7880</v>
      </c>
      <c r="Q25" s="1">
        <v>1107.69383256428</v>
      </c>
      <c r="R25" s="1">
        <v>565141.48499999999</v>
      </c>
      <c r="S25" s="1">
        <v>5435766.0870000003</v>
      </c>
      <c r="T25" s="1">
        <v>10</v>
      </c>
      <c r="U25" s="1" t="s">
        <v>7879</v>
      </c>
      <c r="V25" s="1" t="s">
        <v>7878</v>
      </c>
      <c r="W25" s="1" t="s">
        <v>3000</v>
      </c>
      <c r="X25" s="1" t="s">
        <v>7916</v>
      </c>
      <c r="Y25" s="1" t="s">
        <v>7876</v>
      </c>
      <c r="Z25" s="1" t="s">
        <v>324</v>
      </c>
      <c r="AA25" s="1" t="s">
        <v>7875</v>
      </c>
      <c r="AB25" s="1" t="s">
        <v>7915</v>
      </c>
      <c r="AC25" s="1" t="s">
        <v>965</v>
      </c>
      <c r="AD25" s="1" t="s">
        <v>7914</v>
      </c>
      <c r="AE25" s="1" t="s">
        <v>3742</v>
      </c>
    </row>
    <row r="26" spans="1:32" x14ac:dyDescent="0.2">
      <c r="A26" s="1">
        <f t="shared" si="0"/>
        <v>1111483.8076505901</v>
      </c>
      <c r="B26" s="1" t="s">
        <v>7884</v>
      </c>
      <c r="C26" s="1" t="s">
        <v>7884</v>
      </c>
      <c r="D26" s="1" t="str">
        <f t="shared" si="1"/>
        <v>2K1111A - Mainline Automated RMLBV</v>
      </c>
      <c r="E26" s="1" t="str">
        <f t="shared" si="2"/>
        <v>DWG: TBD. Location: Sumas Pump Station.</v>
      </c>
      <c r="L26" s="1" t="s">
        <v>7913</v>
      </c>
      <c r="M26" s="1" t="s">
        <v>7882</v>
      </c>
      <c r="N26" s="1">
        <v>6</v>
      </c>
      <c r="O26" s="1" t="s">
        <v>7881</v>
      </c>
      <c r="P26" s="1" t="s">
        <v>7880</v>
      </c>
      <c r="Q26" s="1">
        <v>1111.4838076505901</v>
      </c>
      <c r="R26" s="1">
        <v>561398.24856600002</v>
      </c>
      <c r="S26" s="1">
        <v>5435110.9933500001</v>
      </c>
      <c r="T26" s="1">
        <v>10</v>
      </c>
      <c r="U26" s="1" t="s">
        <v>7879</v>
      </c>
      <c r="V26" s="1" t="s">
        <v>7878</v>
      </c>
      <c r="W26" s="1" t="s">
        <v>963</v>
      </c>
      <c r="X26" s="1" t="s">
        <v>7912</v>
      </c>
      <c r="Y26" s="1" t="s">
        <v>7876</v>
      </c>
      <c r="Z26" s="1" t="s">
        <v>324</v>
      </c>
      <c r="AA26" s="1" t="s">
        <v>7875</v>
      </c>
      <c r="AB26" s="1" t="s">
        <v>7911</v>
      </c>
      <c r="AC26" s="1" t="s">
        <v>965</v>
      </c>
      <c r="AD26" s="1" t="s">
        <v>7910</v>
      </c>
      <c r="AE26" s="1" t="s">
        <v>908</v>
      </c>
    </row>
    <row r="27" spans="1:32" x14ac:dyDescent="0.2">
      <c r="A27" s="1">
        <f t="shared" si="0"/>
        <v>1112489.14650973</v>
      </c>
      <c r="B27" s="1" t="s">
        <v>7884</v>
      </c>
      <c r="C27" s="1" t="s">
        <v>7884</v>
      </c>
      <c r="D27" s="1" t="str">
        <f t="shared" si="1"/>
        <v>2K1112 - Mainline Check Valve</v>
      </c>
      <c r="E27" s="1" t="str">
        <f t="shared" si="2"/>
        <v>DWG: Typical. Location: Downstream of Sumas River.</v>
      </c>
      <c r="L27" s="1" t="s">
        <v>7909</v>
      </c>
      <c r="M27" s="1" t="s">
        <v>7882</v>
      </c>
      <c r="N27" s="1">
        <v>6</v>
      </c>
      <c r="O27" s="1" t="s">
        <v>7881</v>
      </c>
      <c r="P27" s="1" t="s">
        <v>7880</v>
      </c>
      <c r="Q27" s="1">
        <v>1112.4891465097301</v>
      </c>
      <c r="R27" s="1">
        <v>560416.70593699999</v>
      </c>
      <c r="S27" s="1">
        <v>5435191.1083899997</v>
      </c>
      <c r="T27" s="1">
        <v>10</v>
      </c>
      <c r="U27" s="1" t="s">
        <v>7895</v>
      </c>
      <c r="V27" s="1" t="s">
        <v>7878</v>
      </c>
      <c r="W27" s="1" t="s">
        <v>3000</v>
      </c>
      <c r="X27" s="1" t="s">
        <v>7908</v>
      </c>
      <c r="Y27" s="1" t="s">
        <v>7893</v>
      </c>
      <c r="Z27" s="1" t="s">
        <v>7892</v>
      </c>
      <c r="AA27" s="1" t="s">
        <v>7875</v>
      </c>
      <c r="AB27" s="1" t="s">
        <v>7907</v>
      </c>
      <c r="AC27" s="1" t="s">
        <v>965</v>
      </c>
      <c r="AD27" s="1" t="s">
        <v>7906</v>
      </c>
      <c r="AE27" s="1" t="s">
        <v>3970</v>
      </c>
    </row>
    <row r="28" spans="1:32" x14ac:dyDescent="0.2">
      <c r="A28" s="1">
        <f t="shared" si="0"/>
        <v>1115001.6828264</v>
      </c>
      <c r="B28" s="1" t="s">
        <v>7884</v>
      </c>
      <c r="C28" s="1" t="s">
        <v>7884</v>
      </c>
      <c r="D28" s="1" t="str">
        <f t="shared" si="1"/>
        <v>SU-2MLV-0001 - Facility Manual MLBV</v>
      </c>
      <c r="E28" s="1" t="str">
        <f t="shared" si="2"/>
        <v>DWG: N/A. Location: Sumas Tank Farm.</v>
      </c>
      <c r="L28" s="1" t="s">
        <v>7905</v>
      </c>
      <c r="M28" s="1" t="s">
        <v>7882</v>
      </c>
      <c r="N28" s="1">
        <v>6</v>
      </c>
      <c r="O28" s="1" t="s">
        <v>7881</v>
      </c>
      <c r="P28" s="1" t="s">
        <v>7880</v>
      </c>
      <c r="Q28" s="1">
        <v>1115.0016828263999</v>
      </c>
      <c r="R28" s="1">
        <v>558301.68000000005</v>
      </c>
      <c r="S28" s="1">
        <v>5436276.6100000003</v>
      </c>
      <c r="T28" s="1">
        <v>10</v>
      </c>
      <c r="U28" s="1" t="s">
        <v>7904</v>
      </c>
      <c r="V28" s="1" t="s">
        <v>7903</v>
      </c>
      <c r="W28" s="1" t="s">
        <v>3970</v>
      </c>
      <c r="X28" s="1" t="s">
        <v>3970</v>
      </c>
      <c r="Y28" s="1" t="s">
        <v>7876</v>
      </c>
      <c r="Z28" s="1" t="s">
        <v>324</v>
      </c>
      <c r="AA28" s="1" t="s">
        <v>7875</v>
      </c>
      <c r="AB28" s="1" t="s">
        <v>7902</v>
      </c>
      <c r="AC28" s="1" t="s">
        <v>965</v>
      </c>
      <c r="AD28" s="1" t="s">
        <v>7901</v>
      </c>
      <c r="AE28" s="1" t="s">
        <v>3970</v>
      </c>
    </row>
    <row r="29" spans="1:32" x14ac:dyDescent="0.2">
      <c r="A29" s="1">
        <f t="shared" si="0"/>
        <v>1119981.0776773801</v>
      </c>
      <c r="B29" s="1" t="s">
        <v>7884</v>
      </c>
      <c r="C29" s="1" t="s">
        <v>7884</v>
      </c>
      <c r="D29" s="1" t="str">
        <f t="shared" si="1"/>
        <v>2K1120 - Mainline Automated RMLBV</v>
      </c>
      <c r="E29" s="1" t="str">
        <f t="shared" si="2"/>
        <v>DWG: Typical. Location: Clayburn.</v>
      </c>
      <c r="L29" s="1" t="s">
        <v>7900</v>
      </c>
      <c r="M29" s="1" t="s">
        <v>7882</v>
      </c>
      <c r="N29" s="1">
        <v>6</v>
      </c>
      <c r="O29" s="1" t="s">
        <v>7881</v>
      </c>
      <c r="P29" s="1" t="s">
        <v>7880</v>
      </c>
      <c r="Q29" s="1">
        <v>1119.98107767738</v>
      </c>
      <c r="R29" s="1">
        <v>553829.85824700003</v>
      </c>
      <c r="S29" s="1">
        <v>5436413.5582919996</v>
      </c>
      <c r="T29" s="1">
        <v>10</v>
      </c>
      <c r="U29" s="1" t="s">
        <v>7879</v>
      </c>
      <c r="V29" s="1" t="s">
        <v>7878</v>
      </c>
      <c r="W29" s="1" t="s">
        <v>3000</v>
      </c>
      <c r="X29" s="1" t="s">
        <v>7899</v>
      </c>
      <c r="Y29" s="1" t="s">
        <v>7876</v>
      </c>
      <c r="Z29" s="1" t="s">
        <v>324</v>
      </c>
      <c r="AA29" s="1" t="s">
        <v>7875</v>
      </c>
      <c r="AB29" s="1" t="s">
        <v>7898</v>
      </c>
      <c r="AC29" s="1" t="s">
        <v>965</v>
      </c>
      <c r="AD29" s="1" t="s">
        <v>7897</v>
      </c>
      <c r="AE29" s="1" t="s">
        <v>3742</v>
      </c>
    </row>
    <row r="30" spans="1:32" x14ac:dyDescent="0.2">
      <c r="A30" s="1">
        <f t="shared" si="0"/>
        <v>1127178.92253587</v>
      </c>
      <c r="B30" s="1" t="s">
        <v>7884</v>
      </c>
      <c r="C30" s="1" t="s">
        <v>7884</v>
      </c>
      <c r="D30" s="1" t="str">
        <f t="shared" si="1"/>
        <v>2K1127 - Mainline Check Valve</v>
      </c>
      <c r="E30" s="1" t="str">
        <f t="shared" si="2"/>
        <v>DWG: Typical. Location: Downstream of McLennan Creek.</v>
      </c>
      <c r="L30" s="1" t="s">
        <v>7896</v>
      </c>
      <c r="M30" s="1" t="s">
        <v>7882</v>
      </c>
      <c r="N30" s="1">
        <v>6</v>
      </c>
      <c r="O30" s="1" t="s">
        <v>7881</v>
      </c>
      <c r="P30" s="1" t="s">
        <v>7880</v>
      </c>
      <c r="Q30" s="1">
        <v>1127.17892253587</v>
      </c>
      <c r="R30" s="1">
        <v>547158.881834</v>
      </c>
      <c r="S30" s="1">
        <v>5438990.6377999997</v>
      </c>
      <c r="T30" s="1">
        <v>10</v>
      </c>
      <c r="U30" s="1" t="s">
        <v>7895</v>
      </c>
      <c r="V30" s="1" t="s">
        <v>7878</v>
      </c>
      <c r="W30" s="1" t="s">
        <v>3000</v>
      </c>
      <c r="X30" s="1" t="s">
        <v>7894</v>
      </c>
      <c r="Y30" s="1" t="s">
        <v>7893</v>
      </c>
      <c r="Z30" s="1" t="s">
        <v>7892</v>
      </c>
      <c r="AA30" s="1" t="s">
        <v>7875</v>
      </c>
      <c r="AB30" s="1" t="s">
        <v>7891</v>
      </c>
      <c r="AC30" s="1" t="s">
        <v>965</v>
      </c>
      <c r="AD30" s="1" t="s">
        <v>7890</v>
      </c>
      <c r="AE30" s="1" t="s">
        <v>3970</v>
      </c>
    </row>
    <row r="31" spans="1:32" x14ac:dyDescent="0.2">
      <c r="A31" s="1">
        <f t="shared" si="0"/>
        <v>1135346.7884292803</v>
      </c>
      <c r="B31" s="1" t="s">
        <v>7884</v>
      </c>
      <c r="C31" s="1" t="s">
        <v>7884</v>
      </c>
      <c r="D31" s="1" t="str">
        <f t="shared" si="1"/>
        <v>2K1135 - Mainline Automated RMLBV</v>
      </c>
      <c r="E31" s="1" t="str">
        <f t="shared" si="2"/>
        <v>DWG: Typical. Location: Upstream of Nathan Creek.</v>
      </c>
      <c r="L31" s="1" t="s">
        <v>7889</v>
      </c>
      <c r="M31" s="1" t="s">
        <v>7882</v>
      </c>
      <c r="N31" s="1">
        <v>6</v>
      </c>
      <c r="O31" s="1" t="s">
        <v>7881</v>
      </c>
      <c r="P31" s="1" t="s">
        <v>7880</v>
      </c>
      <c r="Q31" s="1">
        <v>1135.3467884292802</v>
      </c>
      <c r="R31" s="1">
        <v>539544.86679999996</v>
      </c>
      <c r="S31" s="1">
        <v>5441861.5437000003</v>
      </c>
      <c r="T31" s="1">
        <v>10</v>
      </c>
      <c r="U31" s="1" t="s">
        <v>7879</v>
      </c>
      <c r="V31" s="1" t="s">
        <v>7878</v>
      </c>
      <c r="W31" s="1" t="s">
        <v>3000</v>
      </c>
      <c r="X31" s="1" t="s">
        <v>7888</v>
      </c>
      <c r="Y31" s="1" t="s">
        <v>7876</v>
      </c>
      <c r="Z31" s="1" t="s">
        <v>324</v>
      </c>
      <c r="AA31" s="1" t="s">
        <v>7875</v>
      </c>
      <c r="AB31" s="1" t="s">
        <v>7887</v>
      </c>
      <c r="AC31" s="1" t="s">
        <v>965</v>
      </c>
      <c r="AD31" s="1" t="s">
        <v>7886</v>
      </c>
      <c r="AE31" s="1" t="s">
        <v>3742</v>
      </c>
      <c r="AF31" s="1" t="s">
        <v>7885</v>
      </c>
    </row>
    <row r="32" spans="1:32" x14ac:dyDescent="0.2">
      <c r="A32" s="1">
        <f t="shared" si="0"/>
        <v>1140259.9908372802</v>
      </c>
      <c r="B32" s="1" t="s">
        <v>7884</v>
      </c>
      <c r="C32" s="1" t="s">
        <v>7884</v>
      </c>
      <c r="D32" s="1" t="str">
        <f t="shared" si="1"/>
        <v>2K1140 - Mainline Automated RMLBV</v>
      </c>
      <c r="E32" s="1" t="str">
        <f t="shared" si="2"/>
        <v>DWG: Typical. Location: Upstream of West Creek.</v>
      </c>
      <c r="L32" s="1" t="s">
        <v>7883</v>
      </c>
      <c r="M32" s="1" t="s">
        <v>7882</v>
      </c>
      <c r="N32" s="1">
        <v>6</v>
      </c>
      <c r="O32" s="1" t="s">
        <v>7881</v>
      </c>
      <c r="P32" s="1" t="s">
        <v>7880</v>
      </c>
      <c r="Q32" s="1">
        <v>1140.2599908372802</v>
      </c>
      <c r="R32" s="1">
        <v>534975</v>
      </c>
      <c r="S32" s="1">
        <v>5443206</v>
      </c>
      <c r="T32" s="1">
        <v>10</v>
      </c>
      <c r="U32" s="1" t="s">
        <v>7879</v>
      </c>
      <c r="V32" s="1" t="s">
        <v>7878</v>
      </c>
      <c r="W32" s="1" t="s">
        <v>3000</v>
      </c>
      <c r="X32" s="1" t="s">
        <v>7877</v>
      </c>
      <c r="Y32" s="1" t="s">
        <v>7876</v>
      </c>
      <c r="Z32" s="1" t="s">
        <v>324</v>
      </c>
      <c r="AA32" s="1" t="s">
        <v>7875</v>
      </c>
      <c r="AB32" s="1" t="s">
        <v>7874</v>
      </c>
      <c r="AC32" s="1" t="s">
        <v>965</v>
      </c>
      <c r="AD32" s="1" t="s">
        <v>7873</v>
      </c>
      <c r="AE32" s="1" t="s">
        <v>3742</v>
      </c>
      <c r="AF32" s="1" t="s">
        <v>7872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0317C-07CC-B042-BB0C-C1F704FD6A8A}">
  <sheetPr>
    <tabColor rgb="FFFF0000"/>
  </sheetPr>
  <dimension ref="A1:AD438"/>
  <sheetViews>
    <sheetView workbookViewId="0">
      <selection activeCell="J28" sqref="J28"/>
    </sheetView>
  </sheetViews>
  <sheetFormatPr baseColWidth="10" defaultColWidth="10.83203125" defaultRowHeight="15" x14ac:dyDescent="0.2"/>
  <cols>
    <col min="1" max="2" width="13.33203125" style="1" bestFit="1" customWidth="1"/>
    <col min="3" max="3" width="6.83203125" style="1" bestFit="1" customWidth="1"/>
    <col min="4" max="4" width="6.6640625" style="1" bestFit="1" customWidth="1"/>
    <col min="5" max="5" width="43.5" style="1" bestFit="1" customWidth="1"/>
    <col min="6" max="6" width="5.1640625" style="1" bestFit="1" customWidth="1"/>
    <col min="7" max="12" width="10.83203125" style="1"/>
    <col min="13" max="13" width="22.33203125" style="1" bestFit="1" customWidth="1"/>
    <col min="14" max="16384" width="10.83203125" style="1"/>
  </cols>
  <sheetData>
    <row r="1" spans="1:30" x14ac:dyDescent="0.2">
      <c r="A1" s="1" t="s">
        <v>35</v>
      </c>
      <c r="B1" s="1" t="s">
        <v>34</v>
      </c>
      <c r="C1" s="11" t="s">
        <v>8983</v>
      </c>
      <c r="D1" s="11" t="s">
        <v>1587</v>
      </c>
      <c r="E1" s="11" t="s">
        <v>1590</v>
      </c>
      <c r="F1" s="11" t="s">
        <v>1588</v>
      </c>
      <c r="K1" s="1" t="s">
        <v>8959</v>
      </c>
      <c r="L1" s="1" t="s">
        <v>8958</v>
      </c>
      <c r="M1" s="1" t="s">
        <v>8957</v>
      </c>
      <c r="N1" s="1" t="s">
        <v>8956</v>
      </c>
      <c r="O1" s="1" t="s">
        <v>8955</v>
      </c>
      <c r="P1" s="1" t="s">
        <v>8954</v>
      </c>
      <c r="Q1" s="1" t="s">
        <v>8953</v>
      </c>
      <c r="R1" s="1" t="s">
        <v>8952</v>
      </c>
      <c r="S1" s="1" t="s">
        <v>8951</v>
      </c>
      <c r="T1" s="1" t="s">
        <v>8950</v>
      </c>
      <c r="U1" s="1" t="s">
        <v>8949</v>
      </c>
      <c r="V1" s="1" t="s">
        <v>8948</v>
      </c>
      <c r="W1" s="1" t="s">
        <v>8947</v>
      </c>
      <c r="X1" s="1" t="s">
        <v>8946</v>
      </c>
      <c r="Y1" s="1" t="s">
        <v>8945</v>
      </c>
      <c r="Z1" s="1" t="s">
        <v>8944</v>
      </c>
      <c r="AA1" s="1" t="s">
        <v>8943</v>
      </c>
      <c r="AB1" s="1" t="s">
        <v>8942</v>
      </c>
      <c r="AC1" s="1" t="s">
        <v>8941</v>
      </c>
      <c r="AD1" s="1" t="s">
        <v>8940</v>
      </c>
    </row>
    <row r="2" spans="1:30" x14ac:dyDescent="0.2">
      <c r="A2" s="1">
        <f t="shared" ref="A2:A65" si="0">IF(N2=0,"",N2)</f>
        <v>990312</v>
      </c>
      <c r="B2" s="1">
        <f t="shared" ref="B2:B65" si="1">A2</f>
        <v>990312</v>
      </c>
      <c r="C2" s="1" t="s">
        <v>8041</v>
      </c>
      <c r="D2" s="1" t="s">
        <v>8041</v>
      </c>
      <c r="E2" s="1" t="str">
        <f t="shared" ref="E2:E65" si="2">_xlfn.CONCAT(S2,"° ",U2," Induction Bend"," (",L2,")")</f>
        <v>20° RT Induction Bend (5B−IB−2001)</v>
      </c>
      <c r="F2" s="1">
        <f>S2</f>
        <v>20</v>
      </c>
      <c r="K2" s="1">
        <v>1</v>
      </c>
      <c r="L2" s="1" t="s">
        <v>8939</v>
      </c>
      <c r="M2" s="1" t="s">
        <v>8938</v>
      </c>
      <c r="N2" s="1">
        <v>990312</v>
      </c>
      <c r="O2" s="1">
        <v>914.4</v>
      </c>
      <c r="P2" s="1">
        <v>19</v>
      </c>
      <c r="Q2" s="1">
        <v>16.2</v>
      </c>
      <c r="R2" s="1" t="s">
        <v>8037</v>
      </c>
      <c r="S2" s="1">
        <v>20</v>
      </c>
      <c r="T2" s="1" t="s">
        <v>7367</v>
      </c>
      <c r="U2" s="1" t="s">
        <v>8035</v>
      </c>
      <c r="V2" s="1">
        <v>1500</v>
      </c>
      <c r="W2" s="1">
        <v>1500</v>
      </c>
      <c r="X2" s="1">
        <v>1596</v>
      </c>
      <c r="Y2" s="1">
        <v>4596</v>
      </c>
      <c r="Z2" s="1" t="s">
        <v>8034</v>
      </c>
      <c r="AA2" s="1" t="s">
        <v>8034</v>
      </c>
      <c r="AB2" s="1" t="s">
        <v>8079</v>
      </c>
      <c r="AC2" s="1" t="s">
        <v>60</v>
      </c>
    </row>
    <row r="3" spans="1:30" x14ac:dyDescent="0.2">
      <c r="A3" s="1">
        <f t="shared" si="0"/>
        <v>990329</v>
      </c>
      <c r="B3" s="1">
        <f t="shared" si="1"/>
        <v>990329</v>
      </c>
      <c r="C3" s="1" t="s">
        <v>8041</v>
      </c>
      <c r="D3" s="1" t="s">
        <v>8041</v>
      </c>
      <c r="E3" s="1" t="str">
        <f t="shared" si="2"/>
        <v>20° LT Induction Bend (5B−IB−2002)</v>
      </c>
      <c r="F3" s="1">
        <f t="shared" ref="F3:F66" si="3">S3</f>
        <v>20</v>
      </c>
      <c r="K3" s="1">
        <v>2</v>
      </c>
      <c r="L3" s="1" t="s">
        <v>8937</v>
      </c>
      <c r="M3" s="1" t="s">
        <v>8936</v>
      </c>
      <c r="N3" s="1">
        <v>990329</v>
      </c>
      <c r="O3" s="1">
        <v>914.4</v>
      </c>
      <c r="P3" s="1">
        <v>19</v>
      </c>
      <c r="Q3" s="1">
        <v>16.2</v>
      </c>
      <c r="R3" s="1" t="s">
        <v>8037</v>
      </c>
      <c r="S3" s="1">
        <v>20</v>
      </c>
      <c r="T3" s="1" t="s">
        <v>7367</v>
      </c>
      <c r="U3" s="1" t="s">
        <v>8044</v>
      </c>
      <c r="V3" s="1">
        <v>1500</v>
      </c>
      <c r="W3" s="1">
        <v>1500</v>
      </c>
      <c r="X3" s="1">
        <v>1596</v>
      </c>
      <c r="Y3" s="1">
        <v>4596</v>
      </c>
      <c r="Z3" s="1" t="s">
        <v>8034</v>
      </c>
      <c r="AA3" s="1" t="s">
        <v>8034</v>
      </c>
      <c r="AB3" s="1" t="s">
        <v>8079</v>
      </c>
      <c r="AC3" s="1" t="s">
        <v>60</v>
      </c>
    </row>
    <row r="4" spans="1:30" x14ac:dyDescent="0.2">
      <c r="A4" s="1">
        <f t="shared" si="0"/>
        <v>990641</v>
      </c>
      <c r="B4" s="1">
        <f t="shared" si="1"/>
        <v>990641</v>
      </c>
      <c r="C4" s="1" t="s">
        <v>8041</v>
      </c>
      <c r="D4" s="1" t="s">
        <v>8041</v>
      </c>
      <c r="E4" s="1" t="str">
        <f t="shared" si="2"/>
        <v>20° OB Induction Bend (5B−IB−2003)</v>
      </c>
      <c r="F4" s="1">
        <f t="shared" si="3"/>
        <v>20</v>
      </c>
      <c r="K4" s="1">
        <v>3</v>
      </c>
      <c r="L4" s="1" t="s">
        <v>8935</v>
      </c>
      <c r="M4" s="1" t="s">
        <v>8934</v>
      </c>
      <c r="N4" s="1">
        <v>990641</v>
      </c>
      <c r="O4" s="1">
        <v>914.4</v>
      </c>
      <c r="P4" s="1">
        <v>19</v>
      </c>
      <c r="Q4" s="1">
        <v>16.2</v>
      </c>
      <c r="R4" s="1" t="s">
        <v>8037</v>
      </c>
      <c r="S4" s="1">
        <v>20</v>
      </c>
      <c r="T4" s="1" t="s">
        <v>7367</v>
      </c>
      <c r="U4" s="1" t="s">
        <v>8080</v>
      </c>
      <c r="V4" s="1">
        <v>1500</v>
      </c>
      <c r="W4" s="1">
        <v>1500</v>
      </c>
      <c r="X4" s="1">
        <v>1596</v>
      </c>
      <c r="Y4" s="1">
        <v>4596</v>
      </c>
      <c r="Z4" s="1" t="s">
        <v>8034</v>
      </c>
      <c r="AA4" s="1" t="s">
        <v>8034</v>
      </c>
      <c r="AB4" s="1" t="s">
        <v>8079</v>
      </c>
      <c r="AC4" s="1" t="s">
        <v>60</v>
      </c>
    </row>
    <row r="5" spans="1:30" x14ac:dyDescent="0.2">
      <c r="A5" s="1">
        <f t="shared" si="0"/>
        <v>990933</v>
      </c>
      <c r="B5" s="1">
        <f t="shared" si="1"/>
        <v>990933</v>
      </c>
      <c r="C5" s="1" t="s">
        <v>8041</v>
      </c>
      <c r="D5" s="1" t="s">
        <v>8041</v>
      </c>
      <c r="E5" s="1" t="str">
        <f t="shared" si="2"/>
        <v>20° OB Induction Bend (5B−IB−2004)</v>
      </c>
      <c r="F5" s="1">
        <f t="shared" si="3"/>
        <v>20</v>
      </c>
      <c r="K5" s="1">
        <v>4</v>
      </c>
      <c r="L5" s="1" t="s">
        <v>8933</v>
      </c>
      <c r="M5" s="1" t="s">
        <v>8932</v>
      </c>
      <c r="N5" s="1">
        <v>990933</v>
      </c>
      <c r="O5" s="1">
        <v>914.4</v>
      </c>
      <c r="P5" s="1">
        <v>19</v>
      </c>
      <c r="Q5" s="1">
        <v>16.2</v>
      </c>
      <c r="R5" s="1" t="s">
        <v>8037</v>
      </c>
      <c r="S5" s="1">
        <v>20</v>
      </c>
      <c r="T5" s="1" t="s">
        <v>7367</v>
      </c>
      <c r="U5" s="1" t="s">
        <v>8080</v>
      </c>
      <c r="V5" s="1">
        <v>1500</v>
      </c>
      <c r="W5" s="1">
        <v>1500</v>
      </c>
      <c r="X5" s="1">
        <v>1596</v>
      </c>
      <c r="Y5" s="1">
        <v>4596</v>
      </c>
      <c r="Z5" s="1" t="s">
        <v>8034</v>
      </c>
      <c r="AA5" s="1" t="s">
        <v>8034</v>
      </c>
      <c r="AB5" s="1" t="s">
        <v>8079</v>
      </c>
      <c r="AC5" s="1" t="s">
        <v>60</v>
      </c>
    </row>
    <row r="6" spans="1:30" x14ac:dyDescent="0.2">
      <c r="A6" s="1">
        <f t="shared" si="0"/>
        <v>990957</v>
      </c>
      <c r="B6" s="1">
        <f t="shared" si="1"/>
        <v>990957</v>
      </c>
      <c r="C6" s="1" t="s">
        <v>8041</v>
      </c>
      <c r="D6" s="1" t="s">
        <v>8041</v>
      </c>
      <c r="E6" s="1" t="str">
        <f t="shared" si="2"/>
        <v>15° RT Induction Bend (5B−IB−2005)</v>
      </c>
      <c r="F6" s="1">
        <f t="shared" si="3"/>
        <v>15</v>
      </c>
      <c r="K6" s="1">
        <v>5</v>
      </c>
      <c r="L6" s="1" t="s">
        <v>8931</v>
      </c>
      <c r="M6" s="1" t="s">
        <v>8930</v>
      </c>
      <c r="N6" s="1">
        <v>990957</v>
      </c>
      <c r="O6" s="1">
        <v>914.4</v>
      </c>
      <c r="P6" s="1">
        <v>19</v>
      </c>
      <c r="Q6" s="1">
        <v>16.2</v>
      </c>
      <c r="R6" s="1" t="s">
        <v>8037</v>
      </c>
      <c r="S6" s="1">
        <v>15</v>
      </c>
      <c r="T6" s="1" t="s">
        <v>7367</v>
      </c>
      <c r="U6" s="1" t="s">
        <v>8035</v>
      </c>
      <c r="V6" s="1">
        <v>1500</v>
      </c>
      <c r="W6" s="1">
        <v>1500</v>
      </c>
      <c r="X6" s="1">
        <v>1197</v>
      </c>
      <c r="Y6" s="1">
        <v>4197</v>
      </c>
      <c r="Z6" s="1" t="s">
        <v>8034</v>
      </c>
      <c r="AA6" s="1" t="s">
        <v>8034</v>
      </c>
      <c r="AB6" s="1" t="s">
        <v>8079</v>
      </c>
      <c r="AC6" s="1" t="s">
        <v>60</v>
      </c>
    </row>
    <row r="7" spans="1:30" x14ac:dyDescent="0.2">
      <c r="A7" s="1">
        <f t="shared" si="0"/>
        <v>991464</v>
      </c>
      <c r="B7" s="1">
        <f t="shared" si="1"/>
        <v>991464</v>
      </c>
      <c r="C7" s="1" t="s">
        <v>8041</v>
      </c>
      <c r="D7" s="1" t="s">
        <v>8041</v>
      </c>
      <c r="E7" s="1" t="str">
        <f t="shared" si="2"/>
        <v>15° RT Induction Bend (5B−IB−2006)</v>
      </c>
      <c r="F7" s="1">
        <f t="shared" si="3"/>
        <v>15</v>
      </c>
      <c r="K7" s="1">
        <v>6</v>
      </c>
      <c r="L7" s="1" t="s">
        <v>8929</v>
      </c>
      <c r="M7" s="1" t="s">
        <v>8928</v>
      </c>
      <c r="N7" s="1">
        <v>991464</v>
      </c>
      <c r="O7" s="1">
        <v>914.4</v>
      </c>
      <c r="P7" s="1">
        <v>19</v>
      </c>
      <c r="Q7" s="1">
        <v>16.2</v>
      </c>
      <c r="R7" s="1" t="s">
        <v>8037</v>
      </c>
      <c r="S7" s="1">
        <v>15</v>
      </c>
      <c r="T7" s="1" t="s">
        <v>7367</v>
      </c>
      <c r="U7" s="1" t="s">
        <v>8035</v>
      </c>
      <c r="V7" s="1">
        <v>1500</v>
      </c>
      <c r="W7" s="1">
        <v>1500</v>
      </c>
      <c r="X7" s="1">
        <v>1197</v>
      </c>
      <c r="Y7" s="1">
        <v>4197</v>
      </c>
      <c r="Z7" s="1" t="s">
        <v>8034</v>
      </c>
      <c r="AA7" s="1" t="s">
        <v>8034</v>
      </c>
      <c r="AB7" s="1" t="s">
        <v>8079</v>
      </c>
      <c r="AC7" s="1" t="s">
        <v>60</v>
      </c>
    </row>
    <row r="8" spans="1:30" x14ac:dyDescent="0.2">
      <c r="A8" s="1">
        <f t="shared" si="0"/>
        <v>991596</v>
      </c>
      <c r="B8" s="1">
        <f t="shared" si="1"/>
        <v>991596</v>
      </c>
      <c r="C8" s="1" t="s">
        <v>8041</v>
      </c>
      <c r="D8" s="1" t="s">
        <v>8041</v>
      </c>
      <c r="E8" s="1" t="str">
        <f t="shared" si="2"/>
        <v>30° LT Induction Bend (5B−IB−2007)</v>
      </c>
      <c r="F8" s="1">
        <f t="shared" si="3"/>
        <v>30</v>
      </c>
      <c r="K8" s="1">
        <v>7</v>
      </c>
      <c r="L8" s="1" t="s">
        <v>8927</v>
      </c>
      <c r="M8" s="1" t="s">
        <v>8926</v>
      </c>
      <c r="N8" s="1">
        <v>991596</v>
      </c>
      <c r="O8" s="1">
        <v>914.4</v>
      </c>
      <c r="P8" s="1">
        <v>19</v>
      </c>
      <c r="Q8" s="1">
        <v>16.2</v>
      </c>
      <c r="R8" s="1" t="s">
        <v>8037</v>
      </c>
      <c r="S8" s="1">
        <v>30</v>
      </c>
      <c r="T8" s="1" t="s">
        <v>7367</v>
      </c>
      <c r="U8" s="1" t="s">
        <v>8044</v>
      </c>
      <c r="V8" s="1">
        <v>1500</v>
      </c>
      <c r="W8" s="1">
        <v>1500</v>
      </c>
      <c r="X8" s="1">
        <v>2394</v>
      </c>
      <c r="Y8" s="1">
        <v>5394</v>
      </c>
      <c r="Z8" s="1" t="s">
        <v>8034</v>
      </c>
      <c r="AA8" s="1" t="s">
        <v>8034</v>
      </c>
      <c r="AB8" s="1" t="s">
        <v>8079</v>
      </c>
      <c r="AC8" s="1" t="s">
        <v>60</v>
      </c>
    </row>
    <row r="9" spans="1:30" x14ac:dyDescent="0.2">
      <c r="A9" s="1">
        <f t="shared" si="0"/>
        <v>992143</v>
      </c>
      <c r="B9" s="1">
        <f t="shared" si="1"/>
        <v>992143</v>
      </c>
      <c r="C9" s="1" t="s">
        <v>8041</v>
      </c>
      <c r="D9" s="1" t="s">
        <v>8041</v>
      </c>
      <c r="E9" s="1" t="str">
        <f t="shared" si="2"/>
        <v>20° SB Induction Bend (5B−IB−2008)</v>
      </c>
      <c r="F9" s="1">
        <f t="shared" si="3"/>
        <v>20</v>
      </c>
      <c r="K9" s="1">
        <v>8</v>
      </c>
      <c r="L9" s="1" t="s">
        <v>8925</v>
      </c>
      <c r="M9" s="1" t="s">
        <v>8924</v>
      </c>
      <c r="N9" s="1">
        <v>992143</v>
      </c>
      <c r="O9" s="1">
        <v>914.4</v>
      </c>
      <c r="P9" s="1">
        <v>19</v>
      </c>
      <c r="Q9" s="1">
        <v>16.2</v>
      </c>
      <c r="R9" s="1" t="s">
        <v>8037</v>
      </c>
      <c r="S9" s="1">
        <v>20</v>
      </c>
      <c r="T9" s="1" t="s">
        <v>7367</v>
      </c>
      <c r="U9" s="1" t="s">
        <v>8083</v>
      </c>
      <c r="V9" s="1">
        <v>1500</v>
      </c>
      <c r="W9" s="1">
        <v>1500</v>
      </c>
      <c r="X9" s="1">
        <v>1596</v>
      </c>
      <c r="Y9" s="1">
        <v>4596</v>
      </c>
      <c r="Z9" s="1" t="s">
        <v>8034</v>
      </c>
      <c r="AA9" s="1" t="s">
        <v>8034</v>
      </c>
      <c r="AB9" s="1" t="s">
        <v>8079</v>
      </c>
      <c r="AC9" s="1" t="s">
        <v>60</v>
      </c>
    </row>
    <row r="10" spans="1:30" x14ac:dyDescent="0.2">
      <c r="A10" s="1">
        <f t="shared" si="0"/>
        <v>992383</v>
      </c>
      <c r="B10" s="1">
        <f t="shared" si="1"/>
        <v>992383</v>
      </c>
      <c r="C10" s="1" t="s">
        <v>8041</v>
      </c>
      <c r="D10" s="1" t="s">
        <v>8041</v>
      </c>
      <c r="E10" s="1" t="str">
        <f t="shared" si="2"/>
        <v>20° OB Induction Bend (5B−IB−2009)</v>
      </c>
      <c r="F10" s="1">
        <f t="shared" si="3"/>
        <v>20</v>
      </c>
      <c r="K10" s="1">
        <v>9</v>
      </c>
      <c r="L10" s="1" t="s">
        <v>8923</v>
      </c>
      <c r="M10" s="1" t="s">
        <v>8922</v>
      </c>
      <c r="N10" s="1">
        <v>992383</v>
      </c>
      <c r="O10" s="1">
        <v>914.4</v>
      </c>
      <c r="P10" s="1">
        <v>19</v>
      </c>
      <c r="Q10" s="1">
        <v>16.2</v>
      </c>
      <c r="R10" s="1" t="s">
        <v>8037</v>
      </c>
      <c r="S10" s="1">
        <v>20</v>
      </c>
      <c r="T10" s="1" t="s">
        <v>7367</v>
      </c>
      <c r="U10" s="1" t="s">
        <v>8080</v>
      </c>
      <c r="V10" s="1">
        <v>1500</v>
      </c>
      <c r="W10" s="1">
        <v>1500</v>
      </c>
      <c r="X10" s="1">
        <v>1596</v>
      </c>
      <c r="Y10" s="1">
        <v>4596</v>
      </c>
      <c r="Z10" s="1" t="s">
        <v>8034</v>
      </c>
      <c r="AA10" s="1" t="s">
        <v>8034</v>
      </c>
      <c r="AB10" s="1" t="s">
        <v>8079</v>
      </c>
      <c r="AC10" s="1" t="s">
        <v>60</v>
      </c>
    </row>
    <row r="11" spans="1:30" x14ac:dyDescent="0.2">
      <c r="A11" s="1">
        <f t="shared" si="0"/>
        <v>992409</v>
      </c>
      <c r="B11" s="1">
        <f t="shared" si="1"/>
        <v>992409</v>
      </c>
      <c r="C11" s="1" t="s">
        <v>8041</v>
      </c>
      <c r="D11" s="1" t="s">
        <v>8041</v>
      </c>
      <c r="E11" s="1" t="str">
        <f t="shared" si="2"/>
        <v>30° SB Induction Bend (5B−IB−2010)</v>
      </c>
      <c r="F11" s="1">
        <f t="shared" si="3"/>
        <v>30</v>
      </c>
      <c r="K11" s="1">
        <v>10</v>
      </c>
      <c r="L11" s="1" t="s">
        <v>8921</v>
      </c>
      <c r="M11" s="1" t="s">
        <v>8920</v>
      </c>
      <c r="N11" s="1">
        <v>992409</v>
      </c>
      <c r="O11" s="1">
        <v>914.4</v>
      </c>
      <c r="P11" s="1">
        <v>19</v>
      </c>
      <c r="Q11" s="1">
        <v>16.2</v>
      </c>
      <c r="R11" s="1" t="s">
        <v>8037</v>
      </c>
      <c r="S11" s="1">
        <v>30</v>
      </c>
      <c r="T11" s="1" t="s">
        <v>7367</v>
      </c>
      <c r="U11" s="1" t="s">
        <v>8083</v>
      </c>
      <c r="V11" s="1">
        <v>1500</v>
      </c>
      <c r="W11" s="1">
        <v>1500</v>
      </c>
      <c r="X11" s="1">
        <v>2394</v>
      </c>
      <c r="Y11" s="1">
        <v>5394</v>
      </c>
      <c r="Z11" s="1" t="s">
        <v>8034</v>
      </c>
      <c r="AA11" s="1" t="s">
        <v>8034</v>
      </c>
      <c r="AB11" s="1" t="s">
        <v>8079</v>
      </c>
      <c r="AC11" s="1" t="s">
        <v>60</v>
      </c>
    </row>
    <row r="12" spans="1:30" x14ac:dyDescent="0.2">
      <c r="A12" s="1">
        <f t="shared" si="0"/>
        <v>992445</v>
      </c>
      <c r="B12" s="1">
        <f t="shared" si="1"/>
        <v>992445</v>
      </c>
      <c r="C12" s="1" t="s">
        <v>8041</v>
      </c>
      <c r="D12" s="1" t="s">
        <v>8041</v>
      </c>
      <c r="E12" s="1" t="str">
        <f t="shared" si="2"/>
        <v>20° OB Induction Bend (5B−IB−2011)</v>
      </c>
      <c r="F12" s="1">
        <f t="shared" si="3"/>
        <v>20</v>
      </c>
      <c r="K12" s="1">
        <v>11</v>
      </c>
      <c r="L12" s="1" t="s">
        <v>8919</v>
      </c>
      <c r="M12" s="1" t="s">
        <v>8918</v>
      </c>
      <c r="N12" s="1">
        <v>992445</v>
      </c>
      <c r="O12" s="1">
        <v>914.4</v>
      </c>
      <c r="P12" s="1">
        <v>19</v>
      </c>
      <c r="Q12" s="1">
        <v>16.2</v>
      </c>
      <c r="R12" s="1" t="s">
        <v>8037</v>
      </c>
      <c r="S12" s="1">
        <v>20</v>
      </c>
      <c r="T12" s="1" t="s">
        <v>7367</v>
      </c>
      <c r="U12" s="1" t="s">
        <v>8080</v>
      </c>
      <c r="V12" s="1">
        <v>1500</v>
      </c>
      <c r="W12" s="1">
        <v>1500</v>
      </c>
      <c r="X12" s="1">
        <v>1596</v>
      </c>
      <c r="Y12" s="1">
        <v>4596</v>
      </c>
      <c r="Z12" s="1" t="s">
        <v>8034</v>
      </c>
      <c r="AA12" s="1" t="s">
        <v>8034</v>
      </c>
      <c r="AB12" s="1" t="s">
        <v>8079</v>
      </c>
      <c r="AC12" s="1" t="s">
        <v>60</v>
      </c>
    </row>
    <row r="13" spans="1:30" x14ac:dyDescent="0.2">
      <c r="A13" s="1">
        <f t="shared" si="0"/>
        <v>992484</v>
      </c>
      <c r="B13" s="1">
        <f t="shared" si="1"/>
        <v>992484</v>
      </c>
      <c r="C13" s="1" t="s">
        <v>8041</v>
      </c>
      <c r="D13" s="1" t="s">
        <v>8041</v>
      </c>
      <c r="E13" s="1" t="str">
        <f t="shared" si="2"/>
        <v>25° SB Induction Bend (5B−IB−2012)</v>
      </c>
      <c r="F13" s="1">
        <f t="shared" si="3"/>
        <v>25</v>
      </c>
      <c r="K13" s="1">
        <v>12</v>
      </c>
      <c r="L13" s="1" t="s">
        <v>8917</v>
      </c>
      <c r="M13" s="1" t="s">
        <v>8916</v>
      </c>
      <c r="N13" s="1">
        <v>992484</v>
      </c>
      <c r="O13" s="1">
        <v>914.4</v>
      </c>
      <c r="P13" s="1">
        <v>19</v>
      </c>
      <c r="Q13" s="1">
        <v>16.2</v>
      </c>
      <c r="R13" s="1" t="s">
        <v>8037</v>
      </c>
      <c r="S13" s="1">
        <v>25</v>
      </c>
      <c r="T13" s="1" t="s">
        <v>7367</v>
      </c>
      <c r="U13" s="1" t="s">
        <v>8083</v>
      </c>
      <c r="V13" s="1">
        <v>1500</v>
      </c>
      <c r="W13" s="1">
        <v>1500</v>
      </c>
      <c r="X13" s="1">
        <v>1995</v>
      </c>
      <c r="Y13" s="1">
        <v>4995</v>
      </c>
      <c r="Z13" s="1" t="s">
        <v>8034</v>
      </c>
      <c r="AA13" s="1" t="s">
        <v>8034</v>
      </c>
      <c r="AB13" s="1" t="s">
        <v>8079</v>
      </c>
      <c r="AC13" s="1" t="s">
        <v>60</v>
      </c>
    </row>
    <row r="14" spans="1:30" x14ac:dyDescent="0.2">
      <c r="A14" s="1">
        <f t="shared" si="0"/>
        <v>992956</v>
      </c>
      <c r="B14" s="1">
        <f t="shared" si="1"/>
        <v>992956</v>
      </c>
      <c r="C14" s="1" t="s">
        <v>8041</v>
      </c>
      <c r="D14" s="1" t="s">
        <v>8041</v>
      </c>
      <c r="E14" s="1" t="str">
        <f t="shared" si="2"/>
        <v>35° SB Induction Bend (5B−IB−2013)</v>
      </c>
      <c r="F14" s="1">
        <f t="shared" si="3"/>
        <v>35</v>
      </c>
      <c r="K14" s="1">
        <v>13</v>
      </c>
      <c r="L14" s="1" t="s">
        <v>8915</v>
      </c>
      <c r="M14" s="1" t="s">
        <v>8914</v>
      </c>
      <c r="N14" s="1">
        <v>992956</v>
      </c>
      <c r="O14" s="1">
        <v>914.4</v>
      </c>
      <c r="P14" s="1">
        <v>19</v>
      </c>
      <c r="Q14" s="1">
        <v>16.2</v>
      </c>
      <c r="R14" s="1" t="s">
        <v>8037</v>
      </c>
      <c r="S14" s="1">
        <v>35</v>
      </c>
      <c r="T14" s="1" t="s">
        <v>7367</v>
      </c>
      <c r="U14" s="1" t="s">
        <v>8083</v>
      </c>
      <c r="V14" s="1">
        <v>1500</v>
      </c>
      <c r="W14" s="1">
        <v>1500</v>
      </c>
      <c r="X14" s="1">
        <v>2793</v>
      </c>
      <c r="Y14" s="1">
        <v>5793</v>
      </c>
      <c r="Z14" s="1" t="s">
        <v>8034</v>
      </c>
      <c r="AA14" s="1" t="s">
        <v>8034</v>
      </c>
      <c r="AB14" s="1" t="s">
        <v>8079</v>
      </c>
      <c r="AC14" s="1" t="s">
        <v>60</v>
      </c>
      <c r="AD14" s="1">
        <v>6</v>
      </c>
    </row>
    <row r="15" spans="1:30" x14ac:dyDescent="0.2">
      <c r="A15" s="1">
        <f t="shared" si="0"/>
        <v>992967</v>
      </c>
      <c r="B15" s="1">
        <f t="shared" si="1"/>
        <v>992967</v>
      </c>
      <c r="C15" s="1" t="s">
        <v>8041</v>
      </c>
      <c r="D15" s="1" t="s">
        <v>8041</v>
      </c>
      <c r="E15" s="1" t="str">
        <f t="shared" si="2"/>
        <v>30° SB Induction Bend (5B−IB−2014)</v>
      </c>
      <c r="F15" s="1">
        <f t="shared" si="3"/>
        <v>30</v>
      </c>
      <c r="K15" s="1">
        <v>14</v>
      </c>
      <c r="L15" s="1" t="s">
        <v>8913</v>
      </c>
      <c r="M15" s="1" t="s">
        <v>8912</v>
      </c>
      <c r="N15" s="1">
        <v>992967</v>
      </c>
      <c r="O15" s="1">
        <v>914.4</v>
      </c>
      <c r="P15" s="1">
        <v>19</v>
      </c>
      <c r="Q15" s="1">
        <v>16.2</v>
      </c>
      <c r="R15" s="1" t="s">
        <v>8037</v>
      </c>
      <c r="S15" s="1">
        <v>30</v>
      </c>
      <c r="T15" s="1" t="s">
        <v>7367</v>
      </c>
      <c r="U15" s="1" t="s">
        <v>8083</v>
      </c>
      <c r="V15" s="1">
        <v>1500</v>
      </c>
      <c r="W15" s="1">
        <v>1500</v>
      </c>
      <c r="X15" s="1">
        <v>2394</v>
      </c>
      <c r="Y15" s="1">
        <v>5394</v>
      </c>
      <c r="Z15" s="1" t="s">
        <v>8034</v>
      </c>
      <c r="AA15" s="1" t="s">
        <v>8034</v>
      </c>
      <c r="AB15" s="1" t="s">
        <v>8079</v>
      </c>
      <c r="AC15" s="1" t="s">
        <v>60</v>
      </c>
      <c r="AD15" s="1">
        <v>6</v>
      </c>
    </row>
    <row r="16" spans="1:30" x14ac:dyDescent="0.2">
      <c r="A16" s="1">
        <f t="shared" si="0"/>
        <v>994270</v>
      </c>
      <c r="B16" s="1">
        <f t="shared" si="1"/>
        <v>994270</v>
      </c>
      <c r="C16" s="1" t="s">
        <v>8041</v>
      </c>
      <c r="D16" s="1" t="s">
        <v>8041</v>
      </c>
      <c r="E16" s="1" t="str">
        <f t="shared" si="2"/>
        <v>31° Rolled (SB, LT) Induction Bend (5B−IB−2016)</v>
      </c>
      <c r="F16" s="1">
        <f t="shared" si="3"/>
        <v>31</v>
      </c>
      <c r="K16" s="1">
        <v>15</v>
      </c>
      <c r="L16" s="1" t="s">
        <v>8911</v>
      </c>
      <c r="M16" s="1" t="s">
        <v>8910</v>
      </c>
      <c r="N16" s="1">
        <v>994270</v>
      </c>
      <c r="O16" s="1">
        <v>914.4</v>
      </c>
      <c r="P16" s="1">
        <v>19</v>
      </c>
      <c r="Q16" s="1">
        <v>16.2</v>
      </c>
      <c r="R16" s="1" t="s">
        <v>8037</v>
      </c>
      <c r="S16" s="1">
        <v>31</v>
      </c>
      <c r="T16" s="1" t="s">
        <v>7367</v>
      </c>
      <c r="U16" s="1" t="s">
        <v>8318</v>
      </c>
      <c r="V16" s="1">
        <v>1500</v>
      </c>
      <c r="W16" s="1">
        <v>1500</v>
      </c>
      <c r="X16" s="1">
        <v>2474</v>
      </c>
      <c r="Y16" s="1">
        <v>5474</v>
      </c>
      <c r="Z16" s="1" t="s">
        <v>8034</v>
      </c>
      <c r="AA16" s="1" t="s">
        <v>8034</v>
      </c>
      <c r="AB16" s="1" t="s">
        <v>8079</v>
      </c>
      <c r="AC16" s="1" t="s">
        <v>60</v>
      </c>
    </row>
    <row r="17" spans="1:30" x14ac:dyDescent="0.2">
      <c r="A17" s="1">
        <f t="shared" si="0"/>
        <v>994391</v>
      </c>
      <c r="B17" s="1">
        <f t="shared" si="1"/>
        <v>994391</v>
      </c>
      <c r="C17" s="1" t="s">
        <v>8041</v>
      </c>
      <c r="D17" s="1" t="s">
        <v>8041</v>
      </c>
      <c r="E17" s="1" t="str">
        <f t="shared" si="2"/>
        <v>21° RT Induction Bend (5B−IB−2017)</v>
      </c>
      <c r="F17" s="1">
        <f t="shared" si="3"/>
        <v>21</v>
      </c>
      <c r="K17" s="1">
        <v>16</v>
      </c>
      <c r="L17" s="1" t="s">
        <v>8909</v>
      </c>
      <c r="M17" s="1" t="s">
        <v>8908</v>
      </c>
      <c r="N17" s="1">
        <v>994391</v>
      </c>
      <c r="O17" s="1">
        <v>914.4</v>
      </c>
      <c r="P17" s="1">
        <v>19</v>
      </c>
      <c r="Q17" s="1">
        <v>16.2</v>
      </c>
      <c r="R17" s="1" t="s">
        <v>8037</v>
      </c>
      <c r="S17" s="1">
        <v>21</v>
      </c>
      <c r="T17" s="1" t="s">
        <v>7367</v>
      </c>
      <c r="U17" s="1" t="s">
        <v>8035</v>
      </c>
      <c r="V17" s="1">
        <v>1500</v>
      </c>
      <c r="W17" s="1">
        <v>1500</v>
      </c>
      <c r="X17" s="1">
        <v>1676</v>
      </c>
      <c r="Y17" s="1">
        <v>4676</v>
      </c>
      <c r="Z17" s="1" t="s">
        <v>8034</v>
      </c>
      <c r="AA17" s="1" t="s">
        <v>8034</v>
      </c>
      <c r="AB17" s="1" t="s">
        <v>8079</v>
      </c>
      <c r="AC17" s="1" t="s">
        <v>60</v>
      </c>
    </row>
    <row r="18" spans="1:30" x14ac:dyDescent="0.2">
      <c r="A18" s="1">
        <f t="shared" si="0"/>
        <v>994922</v>
      </c>
      <c r="B18" s="1">
        <f t="shared" si="1"/>
        <v>994922</v>
      </c>
      <c r="C18" s="1" t="s">
        <v>8041</v>
      </c>
      <c r="D18" s="1" t="s">
        <v>8041</v>
      </c>
      <c r="E18" s="1" t="str">
        <f t="shared" si="2"/>
        <v>28° RT Induction Bend (5B−IB−2018)</v>
      </c>
      <c r="F18" s="1">
        <f t="shared" si="3"/>
        <v>28</v>
      </c>
      <c r="K18" s="1">
        <v>17</v>
      </c>
      <c r="L18" s="1" t="s">
        <v>8907</v>
      </c>
      <c r="M18" s="1" t="s">
        <v>8906</v>
      </c>
      <c r="N18" s="1">
        <v>994922</v>
      </c>
      <c r="O18" s="1">
        <v>914.4</v>
      </c>
      <c r="P18" s="1">
        <v>19</v>
      </c>
      <c r="Q18" s="1">
        <v>16.2</v>
      </c>
      <c r="R18" s="1" t="s">
        <v>8037</v>
      </c>
      <c r="S18" s="1">
        <v>28</v>
      </c>
      <c r="T18" s="1" t="s">
        <v>7367</v>
      </c>
      <c r="U18" s="1" t="s">
        <v>8035</v>
      </c>
      <c r="V18" s="1">
        <v>1500</v>
      </c>
      <c r="W18" s="1">
        <v>1500</v>
      </c>
      <c r="X18" s="1">
        <v>2234</v>
      </c>
      <c r="Y18" s="1">
        <v>5234</v>
      </c>
      <c r="Z18" s="1" t="s">
        <v>8034</v>
      </c>
      <c r="AA18" s="1" t="s">
        <v>8034</v>
      </c>
      <c r="AB18" s="1" t="s">
        <v>8079</v>
      </c>
      <c r="AC18" s="1" t="s">
        <v>60</v>
      </c>
    </row>
    <row r="19" spans="1:30" x14ac:dyDescent="0.2">
      <c r="A19" s="1">
        <f t="shared" si="0"/>
        <v>994975</v>
      </c>
      <c r="B19" s="1">
        <f t="shared" si="1"/>
        <v>994975</v>
      </c>
      <c r="C19" s="1" t="s">
        <v>8041</v>
      </c>
      <c r="D19" s="1" t="s">
        <v>8041</v>
      </c>
      <c r="E19" s="1" t="str">
        <f t="shared" si="2"/>
        <v>30° OB Induction Bend (5B−IB−2019)</v>
      </c>
      <c r="F19" s="1">
        <f t="shared" si="3"/>
        <v>30</v>
      </c>
      <c r="K19" s="1">
        <v>18</v>
      </c>
      <c r="L19" s="1" t="s">
        <v>8905</v>
      </c>
      <c r="M19" s="1" t="s">
        <v>8904</v>
      </c>
      <c r="N19" s="1">
        <v>994975</v>
      </c>
      <c r="O19" s="1">
        <v>914.4</v>
      </c>
      <c r="P19" s="1">
        <v>19</v>
      </c>
      <c r="Q19" s="1">
        <v>16.2</v>
      </c>
      <c r="R19" s="1" t="s">
        <v>8037</v>
      </c>
      <c r="S19" s="1">
        <v>30</v>
      </c>
      <c r="T19" s="1" t="s">
        <v>7367</v>
      </c>
      <c r="U19" s="1" t="s">
        <v>8080</v>
      </c>
      <c r="V19" s="1">
        <v>1500</v>
      </c>
      <c r="W19" s="1">
        <v>1500</v>
      </c>
      <c r="X19" s="1">
        <v>2394</v>
      </c>
      <c r="Y19" s="1">
        <v>5394</v>
      </c>
      <c r="Z19" s="1" t="s">
        <v>8034</v>
      </c>
      <c r="AA19" s="1" t="s">
        <v>8034</v>
      </c>
      <c r="AB19" s="1" t="s">
        <v>8079</v>
      </c>
      <c r="AC19" s="1" t="s">
        <v>60</v>
      </c>
    </row>
    <row r="20" spans="1:30" x14ac:dyDescent="0.2">
      <c r="A20" s="1">
        <f t="shared" si="0"/>
        <v>994994</v>
      </c>
      <c r="B20" s="1">
        <f t="shared" si="1"/>
        <v>994994</v>
      </c>
      <c r="C20" s="1" t="s">
        <v>8041</v>
      </c>
      <c r="D20" s="1" t="s">
        <v>8041</v>
      </c>
      <c r="E20" s="1" t="str">
        <f t="shared" si="2"/>
        <v>30° SB Induction Bend (5B−IB−2020)</v>
      </c>
      <c r="F20" s="1">
        <f t="shared" si="3"/>
        <v>30</v>
      </c>
      <c r="K20" s="1">
        <v>19</v>
      </c>
      <c r="L20" s="1" t="s">
        <v>8903</v>
      </c>
      <c r="M20" s="1" t="s">
        <v>8902</v>
      </c>
      <c r="N20" s="1">
        <v>994994</v>
      </c>
      <c r="O20" s="1">
        <v>914.4</v>
      </c>
      <c r="P20" s="1">
        <v>19</v>
      </c>
      <c r="Q20" s="1">
        <v>16.2</v>
      </c>
      <c r="R20" s="1" t="s">
        <v>8037</v>
      </c>
      <c r="S20" s="1">
        <v>30</v>
      </c>
      <c r="T20" s="1" t="s">
        <v>7367</v>
      </c>
      <c r="U20" s="1" t="s">
        <v>8083</v>
      </c>
      <c r="V20" s="1">
        <v>1500</v>
      </c>
      <c r="W20" s="1">
        <v>1500</v>
      </c>
      <c r="X20" s="1">
        <v>2394</v>
      </c>
      <c r="Y20" s="1">
        <v>5394</v>
      </c>
      <c r="Z20" s="1" t="s">
        <v>8034</v>
      </c>
      <c r="AA20" s="1" t="s">
        <v>8901</v>
      </c>
      <c r="AB20" s="1" t="s">
        <v>8079</v>
      </c>
      <c r="AC20" s="1" t="s">
        <v>60</v>
      </c>
      <c r="AD20" s="1">
        <v>3</v>
      </c>
    </row>
    <row r="21" spans="1:30" x14ac:dyDescent="0.2">
      <c r="A21" s="1">
        <f t="shared" si="0"/>
        <v>994999</v>
      </c>
      <c r="B21" s="1">
        <f t="shared" si="1"/>
        <v>994999</v>
      </c>
      <c r="C21" s="1" t="s">
        <v>8041</v>
      </c>
      <c r="D21" s="1" t="s">
        <v>8041</v>
      </c>
      <c r="E21" s="1" t="str">
        <f t="shared" si="2"/>
        <v>30° SB Induction Bend (5B−IB−2021)</v>
      </c>
      <c r="F21" s="1">
        <f t="shared" si="3"/>
        <v>30</v>
      </c>
      <c r="K21" s="1">
        <v>20</v>
      </c>
      <c r="L21" s="1" t="s">
        <v>8900</v>
      </c>
      <c r="M21" s="1" t="s">
        <v>8899</v>
      </c>
      <c r="N21" s="1">
        <v>994999</v>
      </c>
      <c r="O21" s="1">
        <v>914.4</v>
      </c>
      <c r="P21" s="1">
        <v>19</v>
      </c>
      <c r="Q21" s="1">
        <v>16.2</v>
      </c>
      <c r="R21" s="1" t="s">
        <v>8037</v>
      </c>
      <c r="S21" s="1">
        <v>30</v>
      </c>
      <c r="T21" s="1" t="s">
        <v>7367</v>
      </c>
      <c r="U21" s="1" t="s">
        <v>8083</v>
      </c>
      <c r="V21" s="1">
        <v>1500</v>
      </c>
      <c r="W21" s="1">
        <v>1500</v>
      </c>
      <c r="X21" s="1">
        <v>2394</v>
      </c>
      <c r="Y21" s="1">
        <v>5394</v>
      </c>
      <c r="Z21" s="1" t="s">
        <v>8898</v>
      </c>
      <c r="AA21" s="1" t="s">
        <v>8034</v>
      </c>
      <c r="AB21" s="1" t="s">
        <v>8079</v>
      </c>
      <c r="AC21" s="1" t="s">
        <v>60</v>
      </c>
      <c r="AD21" s="1">
        <v>3</v>
      </c>
    </row>
    <row r="22" spans="1:30" x14ac:dyDescent="0.2">
      <c r="A22" s="1">
        <f t="shared" si="0"/>
        <v>995026</v>
      </c>
      <c r="B22" s="1">
        <f t="shared" si="1"/>
        <v>995026</v>
      </c>
      <c r="C22" s="1" t="s">
        <v>8041</v>
      </c>
      <c r="D22" s="1" t="s">
        <v>8041</v>
      </c>
      <c r="E22" s="1" t="str">
        <f t="shared" si="2"/>
        <v>25° OB Induction Bend (5B−IB−2022)</v>
      </c>
      <c r="F22" s="1">
        <f t="shared" si="3"/>
        <v>25</v>
      </c>
      <c r="K22" s="1">
        <v>21</v>
      </c>
      <c r="L22" s="1" t="s">
        <v>8897</v>
      </c>
      <c r="M22" s="1" t="s">
        <v>8896</v>
      </c>
      <c r="N22" s="1">
        <v>995026</v>
      </c>
      <c r="O22" s="1">
        <v>914.4</v>
      </c>
      <c r="P22" s="1">
        <v>19</v>
      </c>
      <c r="Q22" s="1">
        <v>16.2</v>
      </c>
      <c r="R22" s="1" t="s">
        <v>8037</v>
      </c>
      <c r="S22" s="1">
        <v>25</v>
      </c>
      <c r="T22" s="1" t="s">
        <v>7367</v>
      </c>
      <c r="U22" s="1" t="s">
        <v>8080</v>
      </c>
      <c r="V22" s="1">
        <v>1500</v>
      </c>
      <c r="W22" s="1">
        <v>1500</v>
      </c>
      <c r="X22" s="1">
        <v>1995</v>
      </c>
      <c r="Y22" s="1">
        <v>4995</v>
      </c>
      <c r="Z22" s="1" t="s">
        <v>8034</v>
      </c>
      <c r="AA22" s="1" t="s">
        <v>8034</v>
      </c>
      <c r="AB22" s="1" t="s">
        <v>8079</v>
      </c>
      <c r="AC22" s="1" t="s">
        <v>60</v>
      </c>
    </row>
    <row r="23" spans="1:30" x14ac:dyDescent="0.2">
      <c r="A23" s="1">
        <f t="shared" si="0"/>
        <v>995046</v>
      </c>
      <c r="B23" s="1">
        <f t="shared" si="1"/>
        <v>995046</v>
      </c>
      <c r="C23" s="1" t="s">
        <v>8041</v>
      </c>
      <c r="D23" s="1" t="s">
        <v>8041</v>
      </c>
      <c r="E23" s="1" t="str">
        <f t="shared" si="2"/>
        <v>45° LT Induction Bend (5B−IB−2023)</v>
      </c>
      <c r="F23" s="1">
        <f t="shared" si="3"/>
        <v>45</v>
      </c>
      <c r="K23" s="1">
        <v>22</v>
      </c>
      <c r="L23" s="1" t="s">
        <v>8895</v>
      </c>
      <c r="M23" s="1" t="s">
        <v>8894</v>
      </c>
      <c r="N23" s="1">
        <v>995046</v>
      </c>
      <c r="O23" s="1">
        <v>914.4</v>
      </c>
      <c r="P23" s="1">
        <v>19</v>
      </c>
      <c r="Q23" s="1">
        <v>16.2</v>
      </c>
      <c r="R23" s="1" t="s">
        <v>8037</v>
      </c>
      <c r="S23" s="1">
        <v>45</v>
      </c>
      <c r="T23" s="1" t="s">
        <v>7367</v>
      </c>
      <c r="U23" s="1" t="s">
        <v>8044</v>
      </c>
      <c r="V23" s="1">
        <v>1500</v>
      </c>
      <c r="W23" s="1">
        <v>1500</v>
      </c>
      <c r="X23" s="1">
        <v>3591</v>
      </c>
      <c r="Y23" s="1">
        <v>6591</v>
      </c>
      <c r="Z23" s="1" t="s">
        <v>8034</v>
      </c>
      <c r="AA23" s="1" t="s">
        <v>8034</v>
      </c>
      <c r="AB23" s="1" t="s">
        <v>8079</v>
      </c>
      <c r="AC23" s="1" t="s">
        <v>60</v>
      </c>
    </row>
    <row r="24" spans="1:30" x14ac:dyDescent="0.2">
      <c r="A24" s="1">
        <f t="shared" si="0"/>
        <v>995158</v>
      </c>
      <c r="B24" s="1">
        <f t="shared" si="1"/>
        <v>995158</v>
      </c>
      <c r="C24" s="1" t="s">
        <v>8041</v>
      </c>
      <c r="D24" s="1" t="s">
        <v>8041</v>
      </c>
      <c r="E24" s="1" t="str">
        <f t="shared" si="2"/>
        <v>17° RT Induction Bend (5B−IB−2024)</v>
      </c>
      <c r="F24" s="1">
        <f t="shared" si="3"/>
        <v>17</v>
      </c>
      <c r="K24" s="1">
        <v>23</v>
      </c>
      <c r="L24" s="1" t="s">
        <v>8893</v>
      </c>
      <c r="M24" s="1" t="s">
        <v>8892</v>
      </c>
      <c r="N24" s="1">
        <v>995158</v>
      </c>
      <c r="O24" s="1">
        <v>914.4</v>
      </c>
      <c r="P24" s="1">
        <v>19</v>
      </c>
      <c r="Q24" s="1">
        <v>16.2</v>
      </c>
      <c r="R24" s="1" t="s">
        <v>8037</v>
      </c>
      <c r="S24" s="1">
        <v>17</v>
      </c>
      <c r="T24" s="1" t="s">
        <v>7367</v>
      </c>
      <c r="U24" s="1" t="s">
        <v>8035</v>
      </c>
      <c r="V24" s="1">
        <v>1500</v>
      </c>
      <c r="W24" s="1">
        <v>1500</v>
      </c>
      <c r="X24" s="1">
        <v>1357</v>
      </c>
      <c r="Y24" s="1">
        <v>4357</v>
      </c>
      <c r="Z24" s="1" t="s">
        <v>8034</v>
      </c>
      <c r="AA24" s="1" t="s">
        <v>8034</v>
      </c>
      <c r="AB24" s="1" t="s">
        <v>8079</v>
      </c>
      <c r="AC24" s="1" t="s">
        <v>60</v>
      </c>
    </row>
    <row r="25" spans="1:30" x14ac:dyDescent="0.2">
      <c r="A25" s="1">
        <f t="shared" si="0"/>
        <v>995538</v>
      </c>
      <c r="B25" s="1">
        <f t="shared" si="1"/>
        <v>995538</v>
      </c>
      <c r="C25" s="1" t="s">
        <v>8041</v>
      </c>
      <c r="D25" s="1" t="s">
        <v>8041</v>
      </c>
      <c r="E25" s="1" t="str">
        <f t="shared" si="2"/>
        <v>35° SB Induction Bend (5B−IB−2025)</v>
      </c>
      <c r="F25" s="1">
        <f t="shared" si="3"/>
        <v>35</v>
      </c>
      <c r="K25" s="1">
        <v>24</v>
      </c>
      <c r="L25" s="1" t="s">
        <v>8891</v>
      </c>
      <c r="M25" s="1" t="s">
        <v>8890</v>
      </c>
      <c r="N25" s="1">
        <v>995538</v>
      </c>
      <c r="O25" s="1">
        <v>914.4</v>
      </c>
      <c r="P25" s="1">
        <v>19</v>
      </c>
      <c r="Q25" s="1">
        <v>16.2</v>
      </c>
      <c r="R25" s="1" t="s">
        <v>8037</v>
      </c>
      <c r="S25" s="1">
        <v>35</v>
      </c>
      <c r="T25" s="1" t="s">
        <v>7367</v>
      </c>
      <c r="U25" s="1" t="s">
        <v>8083</v>
      </c>
      <c r="V25" s="1">
        <v>1500</v>
      </c>
      <c r="W25" s="1">
        <v>1500</v>
      </c>
      <c r="X25" s="1">
        <v>2793</v>
      </c>
      <c r="Y25" s="1">
        <v>5793</v>
      </c>
      <c r="Z25" s="1" t="s">
        <v>8034</v>
      </c>
      <c r="AA25" s="1" t="s">
        <v>8034</v>
      </c>
      <c r="AB25" s="1" t="s">
        <v>8079</v>
      </c>
      <c r="AC25" s="1" t="s">
        <v>60</v>
      </c>
    </row>
    <row r="26" spans="1:30" x14ac:dyDescent="0.2">
      <c r="A26" s="1">
        <f t="shared" si="0"/>
        <v>995711</v>
      </c>
      <c r="B26" s="1">
        <f t="shared" si="1"/>
        <v>995711</v>
      </c>
      <c r="C26" s="1" t="s">
        <v>8041</v>
      </c>
      <c r="D26" s="1" t="s">
        <v>8041</v>
      </c>
      <c r="E26" s="1" t="str">
        <f t="shared" si="2"/>
        <v>21° LT Induction Bend (5B−IB−2026)</v>
      </c>
      <c r="F26" s="1">
        <f t="shared" si="3"/>
        <v>21</v>
      </c>
      <c r="K26" s="1">
        <v>25</v>
      </c>
      <c r="L26" s="1" t="s">
        <v>8889</v>
      </c>
      <c r="M26" s="1" t="s">
        <v>8888</v>
      </c>
      <c r="N26" s="1">
        <v>995711</v>
      </c>
      <c r="O26" s="1">
        <v>914.4</v>
      </c>
      <c r="P26" s="1">
        <v>19</v>
      </c>
      <c r="Q26" s="1">
        <v>16.2</v>
      </c>
      <c r="R26" s="1" t="s">
        <v>8037</v>
      </c>
      <c r="S26" s="1">
        <v>21</v>
      </c>
      <c r="T26" s="1" t="s">
        <v>7367</v>
      </c>
      <c r="U26" s="1" t="s">
        <v>8044</v>
      </c>
      <c r="V26" s="1">
        <v>1500</v>
      </c>
      <c r="W26" s="1">
        <v>1500</v>
      </c>
      <c r="X26" s="1">
        <v>1676</v>
      </c>
      <c r="Y26" s="1">
        <v>4676</v>
      </c>
      <c r="Z26" s="1" t="s">
        <v>8034</v>
      </c>
      <c r="AA26" s="1" t="s">
        <v>8034</v>
      </c>
      <c r="AB26" s="1" t="s">
        <v>8079</v>
      </c>
      <c r="AC26" s="1" t="s">
        <v>60</v>
      </c>
    </row>
    <row r="27" spans="1:30" x14ac:dyDescent="0.2">
      <c r="A27" s="1">
        <f t="shared" si="0"/>
        <v>995790</v>
      </c>
      <c r="B27" s="1">
        <f t="shared" si="1"/>
        <v>995790</v>
      </c>
      <c r="C27" s="1" t="s">
        <v>8041</v>
      </c>
      <c r="D27" s="1" t="s">
        <v>8041</v>
      </c>
      <c r="E27" s="1" t="str">
        <f t="shared" si="2"/>
        <v>29° RT Induction Bend (5B−IB−2027)</v>
      </c>
      <c r="F27" s="1">
        <f t="shared" si="3"/>
        <v>29</v>
      </c>
      <c r="K27" s="1">
        <v>26</v>
      </c>
      <c r="L27" s="1" t="s">
        <v>8887</v>
      </c>
      <c r="M27" s="1" t="s">
        <v>8886</v>
      </c>
      <c r="N27" s="1">
        <v>995790</v>
      </c>
      <c r="O27" s="1">
        <v>914.4</v>
      </c>
      <c r="P27" s="1">
        <v>19</v>
      </c>
      <c r="Q27" s="1">
        <v>16.2</v>
      </c>
      <c r="R27" s="1" t="s">
        <v>8037</v>
      </c>
      <c r="S27" s="1">
        <v>29</v>
      </c>
      <c r="T27" s="1" t="s">
        <v>7367</v>
      </c>
      <c r="U27" s="1" t="s">
        <v>8035</v>
      </c>
      <c r="V27" s="1">
        <v>1500</v>
      </c>
      <c r="W27" s="1">
        <v>1500</v>
      </c>
      <c r="X27" s="1">
        <v>2314</v>
      </c>
      <c r="Y27" s="1">
        <v>5314</v>
      </c>
      <c r="Z27" s="1" t="s">
        <v>8034</v>
      </c>
      <c r="AA27" s="1" t="s">
        <v>8034</v>
      </c>
      <c r="AB27" s="1" t="s">
        <v>8079</v>
      </c>
      <c r="AC27" s="1" t="s">
        <v>60</v>
      </c>
    </row>
    <row r="28" spans="1:30" x14ac:dyDescent="0.2">
      <c r="A28" s="1">
        <f t="shared" si="0"/>
        <v>995932</v>
      </c>
      <c r="B28" s="1">
        <f t="shared" si="1"/>
        <v>995932</v>
      </c>
      <c r="C28" s="1" t="s">
        <v>8041</v>
      </c>
      <c r="D28" s="1" t="s">
        <v>8041</v>
      </c>
      <c r="E28" s="1" t="str">
        <f t="shared" si="2"/>
        <v>30° SB Induction Bend (5B−IB−2028)</v>
      </c>
      <c r="F28" s="1">
        <f t="shared" si="3"/>
        <v>30</v>
      </c>
      <c r="K28" s="1">
        <v>27</v>
      </c>
      <c r="L28" s="1" t="s">
        <v>8885</v>
      </c>
      <c r="M28" s="1" t="s">
        <v>8884</v>
      </c>
      <c r="N28" s="1">
        <v>995932</v>
      </c>
      <c r="O28" s="1">
        <v>914.4</v>
      </c>
      <c r="P28" s="1">
        <v>19</v>
      </c>
      <c r="Q28" s="1">
        <v>16.2</v>
      </c>
      <c r="R28" s="1" t="s">
        <v>8037</v>
      </c>
      <c r="S28" s="1">
        <v>30</v>
      </c>
      <c r="T28" s="1" t="s">
        <v>7367</v>
      </c>
      <c r="U28" s="1" t="s">
        <v>8083</v>
      </c>
      <c r="V28" s="1">
        <v>1500</v>
      </c>
      <c r="W28" s="1">
        <v>1500</v>
      </c>
      <c r="X28" s="1">
        <v>2394</v>
      </c>
      <c r="Y28" s="1">
        <v>5394</v>
      </c>
      <c r="Z28" s="1" t="s">
        <v>8034</v>
      </c>
      <c r="AA28" s="1" t="s">
        <v>8034</v>
      </c>
      <c r="AB28" s="1" t="s">
        <v>8079</v>
      </c>
      <c r="AC28" s="1" t="s">
        <v>60</v>
      </c>
    </row>
    <row r="29" spans="1:30" x14ac:dyDescent="0.2">
      <c r="A29" s="1">
        <f t="shared" si="0"/>
        <v>996193</v>
      </c>
      <c r="B29" s="1">
        <f t="shared" si="1"/>
        <v>996193</v>
      </c>
      <c r="C29" s="1" t="s">
        <v>8041</v>
      </c>
      <c r="D29" s="1" t="s">
        <v>8041</v>
      </c>
      <c r="E29" s="1" t="str">
        <f t="shared" si="2"/>
        <v>19° RT Induction Bend (5B−IB−2029)</v>
      </c>
      <c r="F29" s="1">
        <f t="shared" si="3"/>
        <v>19</v>
      </c>
      <c r="K29" s="1">
        <v>28</v>
      </c>
      <c r="L29" s="1" t="s">
        <v>8883</v>
      </c>
      <c r="M29" s="1" t="s">
        <v>8882</v>
      </c>
      <c r="N29" s="1">
        <v>996193</v>
      </c>
      <c r="O29" s="1">
        <v>914.4</v>
      </c>
      <c r="P29" s="1">
        <v>19</v>
      </c>
      <c r="Q29" s="1">
        <v>16.2</v>
      </c>
      <c r="R29" s="1" t="s">
        <v>8037</v>
      </c>
      <c r="S29" s="1">
        <v>19</v>
      </c>
      <c r="T29" s="1" t="s">
        <v>7367</v>
      </c>
      <c r="U29" s="1" t="s">
        <v>8035</v>
      </c>
      <c r="V29" s="1">
        <v>1500</v>
      </c>
      <c r="W29" s="1">
        <v>1500</v>
      </c>
      <c r="X29" s="1">
        <v>1516</v>
      </c>
      <c r="Y29" s="1">
        <v>4516</v>
      </c>
      <c r="Z29" s="1" t="s">
        <v>8034</v>
      </c>
      <c r="AA29" s="1" t="s">
        <v>8034</v>
      </c>
      <c r="AB29" s="1" t="s">
        <v>8079</v>
      </c>
      <c r="AC29" s="1" t="s">
        <v>60</v>
      </c>
    </row>
    <row r="30" spans="1:30" x14ac:dyDescent="0.2">
      <c r="A30" s="1">
        <f t="shared" si="0"/>
        <v>996294</v>
      </c>
      <c r="B30" s="1">
        <f t="shared" si="1"/>
        <v>996294</v>
      </c>
      <c r="C30" s="1" t="s">
        <v>8041</v>
      </c>
      <c r="D30" s="1" t="s">
        <v>8041</v>
      </c>
      <c r="E30" s="1" t="str">
        <f t="shared" si="2"/>
        <v>30° LT Induction Bend (5B−IB−2030)</v>
      </c>
      <c r="F30" s="1">
        <f t="shared" si="3"/>
        <v>30</v>
      </c>
      <c r="K30" s="1">
        <v>29</v>
      </c>
      <c r="L30" s="1" t="s">
        <v>8881</v>
      </c>
      <c r="M30" s="1" t="s">
        <v>8880</v>
      </c>
      <c r="N30" s="1">
        <v>996294</v>
      </c>
      <c r="O30" s="1">
        <v>914.4</v>
      </c>
      <c r="P30" s="1">
        <v>19</v>
      </c>
      <c r="Q30" s="1">
        <v>16.2</v>
      </c>
      <c r="R30" s="1" t="s">
        <v>8037</v>
      </c>
      <c r="S30" s="1">
        <v>30</v>
      </c>
      <c r="T30" s="1" t="s">
        <v>7367</v>
      </c>
      <c r="U30" s="1" t="s">
        <v>8044</v>
      </c>
      <c r="V30" s="1">
        <v>1500</v>
      </c>
      <c r="W30" s="1">
        <v>1500</v>
      </c>
      <c r="X30" s="1">
        <v>2394</v>
      </c>
      <c r="Y30" s="1">
        <v>5394</v>
      </c>
      <c r="Z30" s="1" t="s">
        <v>8034</v>
      </c>
      <c r="AA30" s="1" t="s">
        <v>8034</v>
      </c>
      <c r="AB30" s="1" t="s">
        <v>8079</v>
      </c>
      <c r="AC30" s="1" t="s">
        <v>60</v>
      </c>
    </row>
    <row r="31" spans="1:30" x14ac:dyDescent="0.2">
      <c r="A31" s="1">
        <f t="shared" si="0"/>
        <v>997295</v>
      </c>
      <c r="B31" s="1">
        <f t="shared" si="1"/>
        <v>997295</v>
      </c>
      <c r="C31" s="1" t="s">
        <v>8041</v>
      </c>
      <c r="D31" s="1" t="s">
        <v>8041</v>
      </c>
      <c r="E31" s="1" t="str">
        <f t="shared" si="2"/>
        <v>36° RT Induction Bend (5B−IB−2031)</v>
      </c>
      <c r="F31" s="1">
        <f t="shared" si="3"/>
        <v>36</v>
      </c>
      <c r="K31" s="1">
        <v>30</v>
      </c>
      <c r="L31" s="1" t="s">
        <v>8879</v>
      </c>
      <c r="M31" s="1" t="s">
        <v>8878</v>
      </c>
      <c r="N31" s="1">
        <v>997295</v>
      </c>
      <c r="O31" s="1">
        <v>914.4</v>
      </c>
      <c r="P31" s="1">
        <v>19</v>
      </c>
      <c r="Q31" s="1">
        <v>16.2</v>
      </c>
      <c r="R31" s="1" t="s">
        <v>8037</v>
      </c>
      <c r="S31" s="1">
        <v>36</v>
      </c>
      <c r="T31" s="1" t="s">
        <v>7367</v>
      </c>
      <c r="U31" s="1" t="s">
        <v>8035</v>
      </c>
      <c r="V31" s="1">
        <v>1500</v>
      </c>
      <c r="W31" s="1">
        <v>1500</v>
      </c>
      <c r="X31" s="1">
        <v>2873</v>
      </c>
      <c r="Y31" s="1">
        <v>5873</v>
      </c>
      <c r="Z31" s="1" t="s">
        <v>8034</v>
      </c>
      <c r="AA31" s="1" t="s">
        <v>8034</v>
      </c>
      <c r="AB31" s="1" t="s">
        <v>8079</v>
      </c>
      <c r="AC31" s="1" t="s">
        <v>60</v>
      </c>
    </row>
    <row r="32" spans="1:30" x14ac:dyDescent="0.2">
      <c r="A32" s="1">
        <f t="shared" si="0"/>
        <v>997350</v>
      </c>
      <c r="B32" s="1">
        <f t="shared" si="1"/>
        <v>997350</v>
      </c>
      <c r="C32" s="1" t="s">
        <v>8041</v>
      </c>
      <c r="D32" s="1" t="s">
        <v>8041</v>
      </c>
      <c r="E32" s="1" t="str">
        <f t="shared" si="2"/>
        <v>24° LT Induction Bend (5B−IB−2032)</v>
      </c>
      <c r="F32" s="1">
        <f t="shared" si="3"/>
        <v>24</v>
      </c>
      <c r="K32" s="1">
        <v>31</v>
      </c>
      <c r="L32" s="1" t="s">
        <v>8877</v>
      </c>
      <c r="M32" s="1" t="s">
        <v>8876</v>
      </c>
      <c r="N32" s="1">
        <v>997350</v>
      </c>
      <c r="O32" s="1">
        <v>914.4</v>
      </c>
      <c r="P32" s="1">
        <v>19</v>
      </c>
      <c r="Q32" s="1">
        <v>16.2</v>
      </c>
      <c r="R32" s="1" t="s">
        <v>8037</v>
      </c>
      <c r="S32" s="1">
        <v>24</v>
      </c>
      <c r="T32" s="1" t="s">
        <v>7367</v>
      </c>
      <c r="U32" s="1" t="s">
        <v>8044</v>
      </c>
      <c r="V32" s="1">
        <v>1500</v>
      </c>
      <c r="W32" s="1">
        <v>1500</v>
      </c>
      <c r="X32" s="1">
        <v>1915</v>
      </c>
      <c r="Y32" s="1">
        <v>4915</v>
      </c>
      <c r="Z32" s="1" t="s">
        <v>8034</v>
      </c>
      <c r="AA32" s="1" t="s">
        <v>8034</v>
      </c>
      <c r="AB32" s="1" t="s">
        <v>8079</v>
      </c>
      <c r="AC32" s="1" t="s">
        <v>60</v>
      </c>
    </row>
    <row r="33" spans="1:30" x14ac:dyDescent="0.2">
      <c r="A33" s="1">
        <f t="shared" si="0"/>
        <v>997362</v>
      </c>
      <c r="B33" s="1">
        <f t="shared" si="1"/>
        <v>997362</v>
      </c>
      <c r="C33" s="1" t="s">
        <v>8041</v>
      </c>
      <c r="D33" s="1" t="s">
        <v>8041</v>
      </c>
      <c r="E33" s="1" t="str">
        <f t="shared" si="2"/>
        <v>15° RT Induction Bend (5B−IB−2033)</v>
      </c>
      <c r="F33" s="1">
        <f t="shared" si="3"/>
        <v>15</v>
      </c>
      <c r="K33" s="1">
        <v>32</v>
      </c>
      <c r="L33" s="1" t="s">
        <v>8875</v>
      </c>
      <c r="M33" s="1" t="s">
        <v>8874</v>
      </c>
      <c r="N33" s="1">
        <v>997362</v>
      </c>
      <c r="O33" s="1">
        <v>914.4</v>
      </c>
      <c r="P33" s="1">
        <v>19</v>
      </c>
      <c r="Q33" s="1">
        <v>16.2</v>
      </c>
      <c r="R33" s="1" t="s">
        <v>8037</v>
      </c>
      <c r="S33" s="1">
        <v>15</v>
      </c>
      <c r="T33" s="1" t="s">
        <v>7367</v>
      </c>
      <c r="U33" s="1" t="s">
        <v>8035</v>
      </c>
      <c r="V33" s="1">
        <v>1500</v>
      </c>
      <c r="W33" s="1">
        <v>1500</v>
      </c>
      <c r="X33" s="1">
        <v>1197</v>
      </c>
      <c r="Y33" s="1">
        <v>4197</v>
      </c>
      <c r="Z33" s="1" t="s">
        <v>8034</v>
      </c>
      <c r="AA33" s="1" t="s">
        <v>8034</v>
      </c>
      <c r="AB33" s="1" t="s">
        <v>8079</v>
      </c>
      <c r="AC33" s="1" t="s">
        <v>60</v>
      </c>
    </row>
    <row r="34" spans="1:30" x14ac:dyDescent="0.2">
      <c r="A34" s="1">
        <f t="shared" si="0"/>
        <v>997376</v>
      </c>
      <c r="B34" s="1">
        <f t="shared" si="1"/>
        <v>997376</v>
      </c>
      <c r="C34" s="1" t="s">
        <v>8041</v>
      </c>
      <c r="D34" s="1" t="s">
        <v>8041</v>
      </c>
      <c r="E34" s="1" t="str">
        <f t="shared" si="2"/>
        <v>30° RT Induction Bend (5B−IB−2034)</v>
      </c>
      <c r="F34" s="1">
        <f t="shared" si="3"/>
        <v>30</v>
      </c>
      <c r="K34" s="1">
        <v>33</v>
      </c>
      <c r="L34" s="1" t="s">
        <v>8873</v>
      </c>
      <c r="M34" s="1" t="s">
        <v>8872</v>
      </c>
      <c r="N34" s="1">
        <v>997376</v>
      </c>
      <c r="O34" s="1">
        <v>914.4</v>
      </c>
      <c r="P34" s="1">
        <v>19</v>
      </c>
      <c r="Q34" s="1">
        <v>16.2</v>
      </c>
      <c r="R34" s="1" t="s">
        <v>8037</v>
      </c>
      <c r="S34" s="1">
        <v>30</v>
      </c>
      <c r="T34" s="1" t="s">
        <v>7367</v>
      </c>
      <c r="U34" s="1" t="s">
        <v>8035</v>
      </c>
      <c r="V34" s="1">
        <v>1500</v>
      </c>
      <c r="W34" s="1">
        <v>1500</v>
      </c>
      <c r="X34" s="1">
        <v>2394</v>
      </c>
      <c r="Y34" s="1">
        <v>5394</v>
      </c>
      <c r="Z34" s="1" t="s">
        <v>8034</v>
      </c>
      <c r="AA34" s="1" t="s">
        <v>8034</v>
      </c>
      <c r="AB34" s="1" t="s">
        <v>8079</v>
      </c>
      <c r="AC34" s="1" t="s">
        <v>60</v>
      </c>
    </row>
    <row r="35" spans="1:30" x14ac:dyDescent="0.2">
      <c r="A35" s="1">
        <f t="shared" si="0"/>
        <v>997428</v>
      </c>
      <c r="B35" s="1">
        <f t="shared" si="1"/>
        <v>997428</v>
      </c>
      <c r="C35" s="1" t="s">
        <v>8041</v>
      </c>
      <c r="D35" s="1" t="s">
        <v>8041</v>
      </c>
      <c r="E35" s="1" t="str">
        <f t="shared" si="2"/>
        <v>24° LT Induction Bend (5B−IB−2035)</v>
      </c>
      <c r="F35" s="1">
        <f t="shared" si="3"/>
        <v>24</v>
      </c>
      <c r="K35" s="1">
        <v>34</v>
      </c>
      <c r="L35" s="1" t="s">
        <v>8871</v>
      </c>
      <c r="M35" s="1" t="s">
        <v>8870</v>
      </c>
      <c r="N35" s="1">
        <v>997428</v>
      </c>
      <c r="O35" s="1">
        <v>914.4</v>
      </c>
      <c r="P35" s="1">
        <v>19</v>
      </c>
      <c r="Q35" s="1">
        <v>16.2</v>
      </c>
      <c r="R35" s="1" t="s">
        <v>8037</v>
      </c>
      <c r="S35" s="1">
        <v>24</v>
      </c>
      <c r="T35" s="1" t="s">
        <v>7367</v>
      </c>
      <c r="U35" s="1" t="s">
        <v>8044</v>
      </c>
      <c r="V35" s="1">
        <v>1500</v>
      </c>
      <c r="W35" s="1">
        <v>1500</v>
      </c>
      <c r="X35" s="1">
        <v>1915</v>
      </c>
      <c r="Y35" s="1">
        <v>4915</v>
      </c>
      <c r="Z35" s="1" t="s">
        <v>8034</v>
      </c>
      <c r="AA35" s="1" t="s">
        <v>8034</v>
      </c>
      <c r="AB35" s="1" t="s">
        <v>8079</v>
      </c>
      <c r="AC35" s="1" t="s">
        <v>60</v>
      </c>
    </row>
    <row r="36" spans="1:30" x14ac:dyDescent="0.2">
      <c r="A36" s="1">
        <f t="shared" si="0"/>
        <v>997592</v>
      </c>
      <c r="B36" s="1">
        <f t="shared" si="1"/>
        <v>997592</v>
      </c>
      <c r="C36" s="1" t="s">
        <v>8041</v>
      </c>
      <c r="D36" s="1" t="s">
        <v>8041</v>
      </c>
      <c r="E36" s="1" t="str">
        <f t="shared" si="2"/>
        <v>23° Rolled (OB, LT) Induction Bend (5B−IB−2036)</v>
      </c>
      <c r="F36" s="1">
        <f t="shared" si="3"/>
        <v>23</v>
      </c>
      <c r="K36" s="1">
        <v>35</v>
      </c>
      <c r="L36" s="1" t="s">
        <v>8869</v>
      </c>
      <c r="M36" s="1" t="s">
        <v>8868</v>
      </c>
      <c r="N36" s="1">
        <v>997592</v>
      </c>
      <c r="O36" s="1">
        <v>914.4</v>
      </c>
      <c r="P36" s="1">
        <v>19</v>
      </c>
      <c r="Q36" s="1">
        <v>16.2</v>
      </c>
      <c r="R36" s="1" t="s">
        <v>8037</v>
      </c>
      <c r="S36" s="1">
        <v>23</v>
      </c>
      <c r="T36" s="1" t="s">
        <v>7367</v>
      </c>
      <c r="U36" s="1" t="s">
        <v>8212</v>
      </c>
      <c r="V36" s="1">
        <v>1500</v>
      </c>
      <c r="W36" s="1">
        <v>1500</v>
      </c>
      <c r="X36" s="1">
        <v>1835</v>
      </c>
      <c r="Y36" s="1">
        <v>4835</v>
      </c>
      <c r="Z36" s="1" t="s">
        <v>8034</v>
      </c>
      <c r="AA36" s="1" t="s">
        <v>8034</v>
      </c>
      <c r="AB36" s="1" t="s">
        <v>8079</v>
      </c>
      <c r="AC36" s="1" t="s">
        <v>60</v>
      </c>
      <c r="AD36" s="1">
        <v>5</v>
      </c>
    </row>
    <row r="37" spans="1:30" x14ac:dyDescent="0.2">
      <c r="A37" s="1">
        <f t="shared" si="0"/>
        <v>997742</v>
      </c>
      <c r="B37" s="1">
        <f t="shared" si="1"/>
        <v>997742</v>
      </c>
      <c r="C37" s="1" t="s">
        <v>8041</v>
      </c>
      <c r="D37" s="1" t="s">
        <v>8041</v>
      </c>
      <c r="E37" s="1" t="str">
        <f t="shared" si="2"/>
        <v>40° SB Induction Bend (5B−IB−2408)</v>
      </c>
      <c r="F37" s="1">
        <f t="shared" si="3"/>
        <v>40</v>
      </c>
      <c r="K37" s="1">
        <v>36</v>
      </c>
      <c r="L37" s="1" t="s">
        <v>8867</v>
      </c>
      <c r="M37" s="1" t="s">
        <v>8866</v>
      </c>
      <c r="N37" s="1">
        <v>997742</v>
      </c>
      <c r="O37" s="1">
        <v>914.4</v>
      </c>
      <c r="P37" s="1">
        <v>19</v>
      </c>
      <c r="Q37" s="1">
        <v>16.2</v>
      </c>
      <c r="R37" s="1" t="s">
        <v>8037</v>
      </c>
      <c r="S37" s="1">
        <v>40</v>
      </c>
      <c r="T37" s="1" t="s">
        <v>7367</v>
      </c>
      <c r="U37" s="1" t="s">
        <v>8083</v>
      </c>
      <c r="V37" s="1">
        <v>1500</v>
      </c>
      <c r="W37" s="1">
        <v>1500</v>
      </c>
      <c r="X37" s="1">
        <v>3192</v>
      </c>
      <c r="Y37" s="1">
        <v>6192</v>
      </c>
      <c r="Z37" s="1" t="s">
        <v>8034</v>
      </c>
      <c r="AA37" s="1" t="s">
        <v>8034</v>
      </c>
      <c r="AB37" s="1" t="s">
        <v>8079</v>
      </c>
      <c r="AC37" s="1" t="s">
        <v>60</v>
      </c>
      <c r="AD37" s="1">
        <v>5</v>
      </c>
    </row>
    <row r="38" spans="1:30" x14ac:dyDescent="0.2">
      <c r="A38" s="1">
        <f t="shared" si="0"/>
        <v>997752</v>
      </c>
      <c r="B38" s="1">
        <f t="shared" si="1"/>
        <v>997752</v>
      </c>
      <c r="C38" s="1" t="s">
        <v>8041</v>
      </c>
      <c r="D38" s="1" t="s">
        <v>8041</v>
      </c>
      <c r="E38" s="1" t="str">
        <f t="shared" si="2"/>
        <v>50° Rolled (OB. RT) Induction Bend (5B−IB−2037)</v>
      </c>
      <c r="F38" s="1">
        <f t="shared" si="3"/>
        <v>50</v>
      </c>
      <c r="K38" s="1">
        <v>37</v>
      </c>
      <c r="L38" s="1" t="s">
        <v>8865</v>
      </c>
      <c r="M38" s="1" t="s">
        <v>8864</v>
      </c>
      <c r="N38" s="1">
        <v>997752</v>
      </c>
      <c r="O38" s="1">
        <v>914.4</v>
      </c>
      <c r="P38" s="1">
        <v>19</v>
      </c>
      <c r="Q38" s="1">
        <v>16.2</v>
      </c>
      <c r="R38" s="1" t="s">
        <v>8037</v>
      </c>
      <c r="S38" s="1">
        <v>50</v>
      </c>
      <c r="T38" s="1" t="s">
        <v>7367</v>
      </c>
      <c r="U38" s="1" t="s">
        <v>8863</v>
      </c>
      <c r="V38" s="1">
        <v>1500</v>
      </c>
      <c r="W38" s="1">
        <v>1500</v>
      </c>
      <c r="X38" s="1">
        <v>3990</v>
      </c>
      <c r="Y38" s="1">
        <v>6990</v>
      </c>
      <c r="Z38" s="1" t="s">
        <v>8034</v>
      </c>
      <c r="AA38" s="1" t="s">
        <v>8034</v>
      </c>
      <c r="AB38" s="1" t="s">
        <v>8079</v>
      </c>
      <c r="AC38" s="1" t="s">
        <v>60</v>
      </c>
      <c r="AD38" s="1">
        <v>5</v>
      </c>
    </row>
    <row r="39" spans="1:30" x14ac:dyDescent="0.2">
      <c r="A39" s="1">
        <f t="shared" si="0"/>
        <v>997817</v>
      </c>
      <c r="B39" s="1">
        <f t="shared" si="1"/>
        <v>997817</v>
      </c>
      <c r="C39" s="1" t="s">
        <v>8041</v>
      </c>
      <c r="D39" s="1" t="s">
        <v>8041</v>
      </c>
      <c r="E39" s="1" t="str">
        <f t="shared" si="2"/>
        <v>16° RT Induction Bend (5B−IB−2038)</v>
      </c>
      <c r="F39" s="1">
        <f t="shared" si="3"/>
        <v>16</v>
      </c>
      <c r="K39" s="1">
        <v>38</v>
      </c>
      <c r="L39" s="1" t="s">
        <v>8862</v>
      </c>
      <c r="M39" s="1" t="s">
        <v>8861</v>
      </c>
      <c r="N39" s="1">
        <v>997817</v>
      </c>
      <c r="O39" s="1">
        <v>914.4</v>
      </c>
      <c r="P39" s="1">
        <v>19</v>
      </c>
      <c r="Q39" s="1">
        <v>16.2</v>
      </c>
      <c r="R39" s="1" t="s">
        <v>8037</v>
      </c>
      <c r="S39" s="1">
        <v>16</v>
      </c>
      <c r="T39" s="1" t="s">
        <v>7367</v>
      </c>
      <c r="U39" s="1" t="s">
        <v>8035</v>
      </c>
      <c r="V39" s="1">
        <v>1500</v>
      </c>
      <c r="W39" s="1">
        <v>1500</v>
      </c>
      <c r="X39" s="1">
        <v>1277</v>
      </c>
      <c r="Y39" s="1">
        <v>4277</v>
      </c>
      <c r="Z39" s="1" t="s">
        <v>8034</v>
      </c>
      <c r="AA39" s="1" t="s">
        <v>8034</v>
      </c>
      <c r="AB39" s="1" t="s">
        <v>8079</v>
      </c>
      <c r="AC39" s="1" t="s">
        <v>60</v>
      </c>
    </row>
    <row r="40" spans="1:30" x14ac:dyDescent="0.2">
      <c r="A40" s="1">
        <f t="shared" si="0"/>
        <v>998090</v>
      </c>
      <c r="B40" s="1">
        <f t="shared" si="1"/>
        <v>998090</v>
      </c>
      <c r="C40" s="1" t="s">
        <v>8041</v>
      </c>
      <c r="D40" s="1" t="s">
        <v>8041</v>
      </c>
      <c r="E40" s="1" t="str">
        <f t="shared" si="2"/>
        <v>40° SB Induction Bend (5B−IB−2040)</v>
      </c>
      <c r="F40" s="1">
        <f t="shared" si="3"/>
        <v>40</v>
      </c>
      <c r="K40" s="1">
        <v>39</v>
      </c>
      <c r="L40" s="1" t="s">
        <v>8860</v>
      </c>
      <c r="M40" s="1" t="s">
        <v>8859</v>
      </c>
      <c r="N40" s="1">
        <v>998090</v>
      </c>
      <c r="O40" s="1">
        <v>914.4</v>
      </c>
      <c r="P40" s="1">
        <v>19</v>
      </c>
      <c r="Q40" s="1">
        <v>16.2</v>
      </c>
      <c r="R40" s="1" t="s">
        <v>8037</v>
      </c>
      <c r="S40" s="1">
        <v>40</v>
      </c>
      <c r="T40" s="1" t="s">
        <v>7367</v>
      </c>
      <c r="U40" s="1" t="s">
        <v>8083</v>
      </c>
      <c r="V40" s="1">
        <v>1500</v>
      </c>
      <c r="W40" s="1">
        <v>1500</v>
      </c>
      <c r="X40" s="1">
        <v>3192</v>
      </c>
      <c r="Y40" s="1">
        <v>6192</v>
      </c>
      <c r="Z40" s="1" t="s">
        <v>8034</v>
      </c>
      <c r="AA40" s="1" t="s">
        <v>8034</v>
      </c>
      <c r="AB40" s="1" t="s">
        <v>8079</v>
      </c>
      <c r="AC40" s="1" t="s">
        <v>60</v>
      </c>
    </row>
    <row r="41" spans="1:30" x14ac:dyDescent="0.2">
      <c r="A41" s="1">
        <f t="shared" si="0"/>
        <v>998797</v>
      </c>
      <c r="B41" s="1">
        <f t="shared" si="1"/>
        <v>998797</v>
      </c>
      <c r="C41" s="1" t="s">
        <v>8041</v>
      </c>
      <c r="D41" s="1" t="s">
        <v>8041</v>
      </c>
      <c r="E41" s="1" t="str">
        <f t="shared" si="2"/>
        <v>18° LT Induction Bend (5B−IB−2042)</v>
      </c>
      <c r="F41" s="1">
        <f t="shared" si="3"/>
        <v>18</v>
      </c>
      <c r="K41" s="1">
        <v>40</v>
      </c>
      <c r="L41" s="1" t="s">
        <v>8858</v>
      </c>
      <c r="M41" s="1" t="s">
        <v>8857</v>
      </c>
      <c r="N41" s="1">
        <v>998797</v>
      </c>
      <c r="O41" s="1">
        <v>914.4</v>
      </c>
      <c r="P41" s="1">
        <v>19</v>
      </c>
      <c r="Q41" s="1">
        <v>16.2</v>
      </c>
      <c r="R41" s="1" t="s">
        <v>8037</v>
      </c>
      <c r="S41" s="1">
        <v>18</v>
      </c>
      <c r="T41" s="1" t="s">
        <v>7367</v>
      </c>
      <c r="U41" s="1" t="s">
        <v>8044</v>
      </c>
      <c r="V41" s="1">
        <v>1500</v>
      </c>
      <c r="W41" s="1">
        <v>1500</v>
      </c>
      <c r="X41" s="1">
        <v>1436</v>
      </c>
      <c r="Y41" s="1">
        <v>4436</v>
      </c>
      <c r="Z41" s="1" t="s">
        <v>8034</v>
      </c>
      <c r="AA41" s="1" t="s">
        <v>8034</v>
      </c>
      <c r="AB41" s="1" t="s">
        <v>8079</v>
      </c>
      <c r="AC41" s="1" t="s">
        <v>60</v>
      </c>
    </row>
    <row r="42" spans="1:30" x14ac:dyDescent="0.2">
      <c r="A42" s="1">
        <f t="shared" si="0"/>
        <v>998894</v>
      </c>
      <c r="B42" s="1">
        <f t="shared" si="1"/>
        <v>998894</v>
      </c>
      <c r="C42" s="1" t="s">
        <v>8041</v>
      </c>
      <c r="D42" s="1" t="s">
        <v>8041</v>
      </c>
      <c r="E42" s="1" t="str">
        <f t="shared" si="2"/>
        <v>15° LT Induction Bend (5B−IB−2043)</v>
      </c>
      <c r="F42" s="1">
        <f t="shared" si="3"/>
        <v>15</v>
      </c>
      <c r="K42" s="1">
        <v>41</v>
      </c>
      <c r="L42" s="1" t="s">
        <v>8856</v>
      </c>
      <c r="M42" s="1" t="s">
        <v>8855</v>
      </c>
      <c r="N42" s="1">
        <v>998894</v>
      </c>
      <c r="O42" s="1">
        <v>914.4</v>
      </c>
      <c r="P42" s="1">
        <v>19</v>
      </c>
      <c r="Q42" s="1">
        <v>16.2</v>
      </c>
      <c r="R42" s="1" t="s">
        <v>8037</v>
      </c>
      <c r="S42" s="1">
        <v>15</v>
      </c>
      <c r="T42" s="1" t="s">
        <v>7367</v>
      </c>
      <c r="U42" s="1" t="s">
        <v>8044</v>
      </c>
      <c r="V42" s="1">
        <v>1500</v>
      </c>
      <c r="W42" s="1">
        <v>1500</v>
      </c>
      <c r="X42" s="1">
        <v>1197</v>
      </c>
      <c r="Y42" s="1">
        <v>4197</v>
      </c>
      <c r="Z42" s="1" t="s">
        <v>8034</v>
      </c>
      <c r="AA42" s="1" t="s">
        <v>8034</v>
      </c>
      <c r="AB42" s="1" t="s">
        <v>8079</v>
      </c>
      <c r="AC42" s="1" t="s">
        <v>60</v>
      </c>
    </row>
    <row r="43" spans="1:30" x14ac:dyDescent="0.2">
      <c r="A43" s="1">
        <f t="shared" si="0"/>
        <v>999300</v>
      </c>
      <c r="B43" s="1">
        <f t="shared" si="1"/>
        <v>999300</v>
      </c>
      <c r="C43" s="1" t="s">
        <v>8041</v>
      </c>
      <c r="D43" s="1" t="s">
        <v>8041</v>
      </c>
      <c r="E43" s="1" t="str">
        <f t="shared" si="2"/>
        <v>22° RT Induction Bend (5B−IB−2044)</v>
      </c>
      <c r="F43" s="1">
        <f t="shared" si="3"/>
        <v>22</v>
      </c>
      <c r="K43" s="1">
        <v>42</v>
      </c>
      <c r="L43" s="1" t="s">
        <v>8854</v>
      </c>
      <c r="M43" s="1" t="s">
        <v>8853</v>
      </c>
      <c r="N43" s="1">
        <v>999300</v>
      </c>
      <c r="O43" s="1">
        <v>914.4</v>
      </c>
      <c r="P43" s="1">
        <v>19</v>
      </c>
      <c r="Q43" s="1">
        <v>16.2</v>
      </c>
      <c r="R43" s="1" t="s">
        <v>8037</v>
      </c>
      <c r="S43" s="1">
        <v>22</v>
      </c>
      <c r="T43" s="1" t="s">
        <v>7367</v>
      </c>
      <c r="U43" s="1" t="s">
        <v>8035</v>
      </c>
      <c r="V43" s="1">
        <v>1500</v>
      </c>
      <c r="W43" s="1">
        <v>1500</v>
      </c>
      <c r="X43" s="1">
        <v>1756</v>
      </c>
      <c r="Y43" s="1">
        <v>4756</v>
      </c>
      <c r="Z43" s="1" t="s">
        <v>8034</v>
      </c>
      <c r="AA43" s="1" t="s">
        <v>8034</v>
      </c>
      <c r="AB43" s="1" t="s">
        <v>8079</v>
      </c>
      <c r="AC43" s="1" t="s">
        <v>60</v>
      </c>
    </row>
    <row r="44" spans="1:30" x14ac:dyDescent="0.2">
      <c r="A44" s="1">
        <f t="shared" si="0"/>
        <v>999436</v>
      </c>
      <c r="B44" s="1">
        <f t="shared" si="1"/>
        <v>999436</v>
      </c>
      <c r="C44" s="1" t="s">
        <v>8041</v>
      </c>
      <c r="D44" s="1" t="s">
        <v>8041</v>
      </c>
      <c r="E44" s="1" t="str">
        <f t="shared" si="2"/>
        <v>30° SB Induction Bend (5B−IB−2045)</v>
      </c>
      <c r="F44" s="1">
        <f t="shared" si="3"/>
        <v>30</v>
      </c>
      <c r="K44" s="1">
        <v>43</v>
      </c>
      <c r="L44" s="1" t="s">
        <v>8852</v>
      </c>
      <c r="M44" s="1" t="s">
        <v>8851</v>
      </c>
      <c r="N44" s="1">
        <v>999436</v>
      </c>
      <c r="O44" s="1">
        <v>914.4</v>
      </c>
      <c r="P44" s="1">
        <v>19</v>
      </c>
      <c r="Q44" s="1">
        <v>16.2</v>
      </c>
      <c r="R44" s="1" t="s">
        <v>8037</v>
      </c>
      <c r="S44" s="1">
        <v>30</v>
      </c>
      <c r="T44" s="1" t="s">
        <v>7367</v>
      </c>
      <c r="U44" s="1" t="s">
        <v>8083</v>
      </c>
      <c r="V44" s="1">
        <v>1500</v>
      </c>
      <c r="W44" s="1">
        <v>1500</v>
      </c>
      <c r="X44" s="1">
        <v>2394</v>
      </c>
      <c r="Y44" s="1">
        <v>5394</v>
      </c>
      <c r="Z44" s="1" t="s">
        <v>8034</v>
      </c>
      <c r="AA44" s="1" t="s">
        <v>8034</v>
      </c>
      <c r="AB44" s="1" t="s">
        <v>8079</v>
      </c>
      <c r="AC44" s="1" t="s">
        <v>60</v>
      </c>
    </row>
    <row r="45" spans="1:30" x14ac:dyDescent="0.2">
      <c r="A45" s="1">
        <f t="shared" si="0"/>
        <v>999462</v>
      </c>
      <c r="B45" s="1">
        <f t="shared" si="1"/>
        <v>999462</v>
      </c>
      <c r="C45" s="1" t="s">
        <v>8041</v>
      </c>
      <c r="D45" s="1" t="s">
        <v>8041</v>
      </c>
      <c r="E45" s="1" t="str">
        <f t="shared" si="2"/>
        <v>30° OB Induction Bend (5B−IB−2046)</v>
      </c>
      <c r="F45" s="1">
        <f t="shared" si="3"/>
        <v>30</v>
      </c>
      <c r="K45" s="1">
        <v>44</v>
      </c>
      <c r="L45" s="1" t="s">
        <v>8850</v>
      </c>
      <c r="M45" s="1" t="s">
        <v>8849</v>
      </c>
      <c r="N45" s="1">
        <v>999462</v>
      </c>
      <c r="O45" s="1">
        <v>914.4</v>
      </c>
      <c r="P45" s="1">
        <v>19</v>
      </c>
      <c r="Q45" s="1">
        <v>16.2</v>
      </c>
      <c r="R45" s="1" t="s">
        <v>8037</v>
      </c>
      <c r="S45" s="1">
        <v>30</v>
      </c>
      <c r="T45" s="1" t="s">
        <v>7367</v>
      </c>
      <c r="U45" s="1" t="s">
        <v>8080</v>
      </c>
      <c r="V45" s="1">
        <v>1500</v>
      </c>
      <c r="W45" s="1">
        <v>1500</v>
      </c>
      <c r="X45" s="1">
        <v>2394</v>
      </c>
      <c r="Y45" s="1">
        <v>5394</v>
      </c>
      <c r="Z45" s="1" t="s">
        <v>8034</v>
      </c>
      <c r="AA45" s="1" t="s">
        <v>8034</v>
      </c>
      <c r="AB45" s="1" t="s">
        <v>8079</v>
      </c>
      <c r="AC45" s="1" t="s">
        <v>60</v>
      </c>
    </row>
    <row r="46" spans="1:30" x14ac:dyDescent="0.2">
      <c r="A46" s="1">
        <f t="shared" si="0"/>
        <v>999502</v>
      </c>
      <c r="B46" s="1">
        <f t="shared" si="1"/>
        <v>999502</v>
      </c>
      <c r="C46" s="1" t="s">
        <v>8041</v>
      </c>
      <c r="D46" s="1" t="s">
        <v>8041</v>
      </c>
      <c r="E46" s="1" t="str">
        <f t="shared" si="2"/>
        <v>30° OB Induction Bend (5B−IB−2047)</v>
      </c>
      <c r="F46" s="1">
        <f t="shared" si="3"/>
        <v>30</v>
      </c>
      <c r="K46" s="1">
        <v>45</v>
      </c>
      <c r="L46" s="1" t="s">
        <v>8848</v>
      </c>
      <c r="M46" s="1" t="s">
        <v>8847</v>
      </c>
      <c r="N46" s="1">
        <v>999502</v>
      </c>
      <c r="O46" s="1">
        <v>914.4</v>
      </c>
      <c r="P46" s="1">
        <v>19</v>
      </c>
      <c r="Q46" s="1">
        <v>16.2</v>
      </c>
      <c r="R46" s="1" t="s">
        <v>8037</v>
      </c>
      <c r="S46" s="1">
        <v>30</v>
      </c>
      <c r="T46" s="1" t="s">
        <v>7367</v>
      </c>
      <c r="U46" s="1" t="s">
        <v>8080</v>
      </c>
      <c r="V46" s="1">
        <v>1500</v>
      </c>
      <c r="W46" s="1">
        <v>1500</v>
      </c>
      <c r="X46" s="1">
        <v>2394</v>
      </c>
      <c r="Y46" s="1">
        <v>5394</v>
      </c>
      <c r="Z46" s="1" t="s">
        <v>8034</v>
      </c>
      <c r="AA46" s="1" t="s">
        <v>8034</v>
      </c>
      <c r="AB46" s="1" t="s">
        <v>8079</v>
      </c>
      <c r="AC46" s="1" t="s">
        <v>60</v>
      </c>
    </row>
    <row r="47" spans="1:30" x14ac:dyDescent="0.2">
      <c r="A47" s="1">
        <f t="shared" si="0"/>
        <v>999518</v>
      </c>
      <c r="B47" s="1">
        <f t="shared" si="1"/>
        <v>999518</v>
      </c>
      <c r="C47" s="1" t="s">
        <v>8041</v>
      </c>
      <c r="D47" s="1" t="s">
        <v>8041</v>
      </c>
      <c r="E47" s="1" t="str">
        <f t="shared" si="2"/>
        <v>40° SB Induction Bend (5B−IB−2048)</v>
      </c>
      <c r="F47" s="1">
        <f t="shared" si="3"/>
        <v>40</v>
      </c>
      <c r="K47" s="1">
        <v>46</v>
      </c>
      <c r="L47" s="1" t="s">
        <v>8846</v>
      </c>
      <c r="M47" s="1" t="s">
        <v>8845</v>
      </c>
      <c r="N47" s="1">
        <v>999518</v>
      </c>
      <c r="O47" s="1">
        <v>914.4</v>
      </c>
      <c r="P47" s="1">
        <v>19</v>
      </c>
      <c r="Q47" s="1">
        <v>16.2</v>
      </c>
      <c r="R47" s="1" t="s">
        <v>8037</v>
      </c>
      <c r="S47" s="1">
        <v>40</v>
      </c>
      <c r="T47" s="1" t="s">
        <v>7367</v>
      </c>
      <c r="U47" s="1" t="s">
        <v>8083</v>
      </c>
      <c r="V47" s="1">
        <v>1500</v>
      </c>
      <c r="W47" s="1">
        <v>1500</v>
      </c>
      <c r="X47" s="1">
        <v>3192</v>
      </c>
      <c r="Y47" s="1">
        <v>6192</v>
      </c>
      <c r="Z47" s="1" t="s">
        <v>8034</v>
      </c>
      <c r="AA47" s="1" t="s">
        <v>8034</v>
      </c>
      <c r="AB47" s="1" t="s">
        <v>8079</v>
      </c>
      <c r="AC47" s="1" t="s">
        <v>60</v>
      </c>
    </row>
    <row r="48" spans="1:30" x14ac:dyDescent="0.2">
      <c r="A48" s="1">
        <f t="shared" si="0"/>
        <v>999737</v>
      </c>
      <c r="B48" s="1">
        <f t="shared" si="1"/>
        <v>999737</v>
      </c>
      <c r="C48" s="1" t="s">
        <v>8041</v>
      </c>
      <c r="D48" s="1" t="s">
        <v>8041</v>
      </c>
      <c r="E48" s="1" t="str">
        <f t="shared" si="2"/>
        <v>18° LT Induction Bend (5B−IB−2049)</v>
      </c>
      <c r="F48" s="1">
        <f t="shared" si="3"/>
        <v>18</v>
      </c>
      <c r="K48" s="1">
        <v>47</v>
      </c>
      <c r="L48" s="1" t="s">
        <v>8844</v>
      </c>
      <c r="M48" s="1" t="s">
        <v>8843</v>
      </c>
      <c r="N48" s="1">
        <v>999737</v>
      </c>
      <c r="O48" s="1">
        <v>914.4</v>
      </c>
      <c r="P48" s="1">
        <v>19</v>
      </c>
      <c r="Q48" s="1">
        <v>16.2</v>
      </c>
      <c r="R48" s="1" t="s">
        <v>8037</v>
      </c>
      <c r="S48" s="1">
        <v>18</v>
      </c>
      <c r="T48" s="1" t="s">
        <v>7367</v>
      </c>
      <c r="U48" s="1" t="s">
        <v>8044</v>
      </c>
      <c r="V48" s="1">
        <v>1500</v>
      </c>
      <c r="W48" s="1">
        <v>1500</v>
      </c>
      <c r="X48" s="1">
        <v>1436</v>
      </c>
      <c r="Y48" s="1">
        <v>4436</v>
      </c>
      <c r="Z48" s="1" t="s">
        <v>8034</v>
      </c>
      <c r="AA48" s="1" t="s">
        <v>8034</v>
      </c>
      <c r="AB48" s="1" t="s">
        <v>8079</v>
      </c>
      <c r="AC48" s="1" t="s">
        <v>60</v>
      </c>
    </row>
    <row r="49" spans="1:30" x14ac:dyDescent="0.2">
      <c r="A49" s="1">
        <f t="shared" si="0"/>
        <v>999888</v>
      </c>
      <c r="B49" s="1">
        <f t="shared" si="1"/>
        <v>999888</v>
      </c>
      <c r="C49" s="1" t="s">
        <v>8041</v>
      </c>
      <c r="D49" s="1" t="s">
        <v>8041</v>
      </c>
      <c r="E49" s="1" t="str">
        <f t="shared" si="2"/>
        <v>19° RT Induction Bend (5B−IB−2050)</v>
      </c>
      <c r="F49" s="1">
        <f t="shared" si="3"/>
        <v>19</v>
      </c>
      <c r="K49" s="1">
        <v>48</v>
      </c>
      <c r="L49" s="1" t="s">
        <v>8842</v>
      </c>
      <c r="M49" s="1" t="s">
        <v>8841</v>
      </c>
      <c r="N49" s="1">
        <v>999888</v>
      </c>
      <c r="O49" s="1">
        <v>914.4</v>
      </c>
      <c r="P49" s="1">
        <v>14.7</v>
      </c>
      <c r="Q49" s="1">
        <v>13.1</v>
      </c>
      <c r="R49" s="1" t="s">
        <v>8037</v>
      </c>
      <c r="S49" s="1">
        <v>19</v>
      </c>
      <c r="T49" s="1" t="s">
        <v>7367</v>
      </c>
      <c r="U49" s="1" t="s">
        <v>8035</v>
      </c>
      <c r="V49" s="1">
        <v>1500</v>
      </c>
      <c r="W49" s="1">
        <v>1500</v>
      </c>
      <c r="X49" s="1">
        <v>1516</v>
      </c>
      <c r="Y49" s="1">
        <v>4516</v>
      </c>
      <c r="Z49" s="1" t="s">
        <v>8052</v>
      </c>
      <c r="AA49" s="1" t="s">
        <v>8052</v>
      </c>
      <c r="AB49" s="1" t="s">
        <v>8051</v>
      </c>
      <c r="AC49" s="1" t="s">
        <v>60</v>
      </c>
    </row>
    <row r="50" spans="1:30" x14ac:dyDescent="0.2">
      <c r="A50" s="1">
        <f t="shared" si="0"/>
        <v>999997</v>
      </c>
      <c r="B50" s="1">
        <f t="shared" si="1"/>
        <v>999997</v>
      </c>
      <c r="C50" s="1" t="s">
        <v>8041</v>
      </c>
      <c r="D50" s="1" t="s">
        <v>8041</v>
      </c>
      <c r="E50" s="1" t="str">
        <f t="shared" si="2"/>
        <v>24° RT Induction Bend (5B−IB−2051)</v>
      </c>
      <c r="F50" s="1">
        <f t="shared" si="3"/>
        <v>24</v>
      </c>
      <c r="K50" s="1">
        <v>49</v>
      </c>
      <c r="L50" s="1" t="s">
        <v>8840</v>
      </c>
      <c r="M50" s="1" t="s">
        <v>8839</v>
      </c>
      <c r="N50" s="1">
        <v>999997</v>
      </c>
      <c r="O50" s="1">
        <v>914.4</v>
      </c>
      <c r="P50" s="1">
        <v>14.7</v>
      </c>
      <c r="Q50" s="1">
        <v>13.1</v>
      </c>
      <c r="R50" s="1" t="s">
        <v>8037</v>
      </c>
      <c r="S50" s="1">
        <v>24</v>
      </c>
      <c r="T50" s="1" t="s">
        <v>7367</v>
      </c>
      <c r="U50" s="1" t="s">
        <v>8035</v>
      </c>
      <c r="V50" s="1">
        <v>1500</v>
      </c>
      <c r="W50" s="1">
        <v>1500</v>
      </c>
      <c r="X50" s="1">
        <v>1915</v>
      </c>
      <c r="Y50" s="1">
        <v>4915</v>
      </c>
      <c r="Z50" s="1" t="s">
        <v>8052</v>
      </c>
      <c r="AA50" s="1" t="s">
        <v>8052</v>
      </c>
      <c r="AB50" s="1" t="s">
        <v>8051</v>
      </c>
      <c r="AC50" s="1" t="s">
        <v>60</v>
      </c>
    </row>
    <row r="51" spans="1:30" x14ac:dyDescent="0.2">
      <c r="A51" s="1">
        <f t="shared" si="0"/>
        <v>1000024</v>
      </c>
      <c r="B51" s="1">
        <f t="shared" si="1"/>
        <v>1000024</v>
      </c>
      <c r="C51" s="1" t="s">
        <v>8041</v>
      </c>
      <c r="D51" s="1" t="s">
        <v>8041</v>
      </c>
      <c r="E51" s="1" t="str">
        <f t="shared" si="2"/>
        <v>22° RT Induction Bend (5B−IB−2052)</v>
      </c>
      <c r="F51" s="1">
        <f t="shared" si="3"/>
        <v>22</v>
      </c>
      <c r="K51" s="1">
        <v>50</v>
      </c>
      <c r="L51" s="1" t="s">
        <v>8838</v>
      </c>
      <c r="M51" s="1" t="s">
        <v>8837</v>
      </c>
      <c r="N51" s="1">
        <v>1000024</v>
      </c>
      <c r="O51" s="1">
        <v>914.4</v>
      </c>
      <c r="P51" s="1">
        <v>14.7</v>
      </c>
      <c r="Q51" s="1">
        <v>13.1</v>
      </c>
      <c r="R51" s="1" t="s">
        <v>8037</v>
      </c>
      <c r="S51" s="1">
        <v>22</v>
      </c>
      <c r="T51" s="1" t="s">
        <v>7367</v>
      </c>
      <c r="U51" s="1" t="s">
        <v>8035</v>
      </c>
      <c r="V51" s="1">
        <v>1500</v>
      </c>
      <c r="W51" s="1">
        <v>1500</v>
      </c>
      <c r="X51" s="1">
        <v>1756</v>
      </c>
      <c r="Y51" s="1">
        <v>4756</v>
      </c>
      <c r="Z51" s="1" t="s">
        <v>8052</v>
      </c>
      <c r="AA51" s="1" t="s">
        <v>8034</v>
      </c>
      <c r="AB51" s="1" t="s">
        <v>8051</v>
      </c>
      <c r="AC51" s="1" t="s">
        <v>60</v>
      </c>
      <c r="AD51" s="1">
        <v>3</v>
      </c>
    </row>
    <row r="52" spans="1:30" x14ac:dyDescent="0.2">
      <c r="A52" s="1">
        <f t="shared" si="0"/>
        <v>1000053</v>
      </c>
      <c r="B52" s="1">
        <f t="shared" si="1"/>
        <v>1000053</v>
      </c>
      <c r="C52" s="1" t="s">
        <v>8041</v>
      </c>
      <c r="D52" s="1" t="s">
        <v>8041</v>
      </c>
      <c r="E52" s="1" t="str">
        <f t="shared" si="2"/>
        <v>27° Rolled (OB, RT) Induction Bend (5B−IB−2054)</v>
      </c>
      <c r="F52" s="1">
        <f t="shared" si="3"/>
        <v>27</v>
      </c>
      <c r="K52" s="1">
        <v>51</v>
      </c>
      <c r="L52" s="1" t="s">
        <v>8836</v>
      </c>
      <c r="M52" s="1" t="s">
        <v>8835</v>
      </c>
      <c r="N52" s="1">
        <v>1000053</v>
      </c>
      <c r="O52" s="1">
        <v>914.4</v>
      </c>
      <c r="P52" s="1">
        <v>19</v>
      </c>
      <c r="Q52" s="1">
        <v>16.2</v>
      </c>
      <c r="R52" s="1" t="s">
        <v>8037</v>
      </c>
      <c r="S52" s="1">
        <v>27</v>
      </c>
      <c r="T52" s="1" t="s">
        <v>7367</v>
      </c>
      <c r="U52" s="1" t="s">
        <v>8145</v>
      </c>
      <c r="V52" s="1">
        <v>1500</v>
      </c>
      <c r="W52" s="1">
        <v>1500</v>
      </c>
      <c r="X52" s="1">
        <v>2155</v>
      </c>
      <c r="Y52" s="1">
        <v>5155</v>
      </c>
      <c r="Z52" s="1" t="s">
        <v>8034</v>
      </c>
      <c r="AA52" s="1" t="s">
        <v>8828</v>
      </c>
      <c r="AB52" s="1" t="s">
        <v>8079</v>
      </c>
      <c r="AC52" s="1" t="s">
        <v>60</v>
      </c>
      <c r="AD52" s="1">
        <v>2</v>
      </c>
    </row>
    <row r="53" spans="1:30" x14ac:dyDescent="0.2">
      <c r="A53" s="1">
        <f t="shared" si="0"/>
        <v>1000059</v>
      </c>
      <c r="B53" s="1">
        <f t="shared" si="1"/>
        <v>1000059</v>
      </c>
      <c r="C53" s="1" t="s">
        <v>8041</v>
      </c>
      <c r="D53" s="1" t="s">
        <v>8041</v>
      </c>
      <c r="E53" s="1" t="str">
        <f t="shared" si="2"/>
        <v>30° SB Induction Bend (5B−IB−2055)</v>
      </c>
      <c r="F53" s="1">
        <f t="shared" si="3"/>
        <v>30</v>
      </c>
      <c r="K53" s="1">
        <v>52</v>
      </c>
      <c r="L53" s="1" t="s">
        <v>8834</v>
      </c>
      <c r="M53" s="1" t="s">
        <v>8833</v>
      </c>
      <c r="N53" s="1">
        <v>1000059</v>
      </c>
      <c r="O53" s="1">
        <v>914.4</v>
      </c>
      <c r="P53" s="1">
        <v>19</v>
      </c>
      <c r="Q53" s="1">
        <v>16.2</v>
      </c>
      <c r="R53" s="1" t="s">
        <v>8037</v>
      </c>
      <c r="S53" s="1">
        <v>30</v>
      </c>
      <c r="T53" s="1" t="s">
        <v>7367</v>
      </c>
      <c r="U53" s="1" t="s">
        <v>8083</v>
      </c>
      <c r="V53" s="1">
        <v>1500</v>
      </c>
      <c r="W53" s="1">
        <v>1500</v>
      </c>
      <c r="X53" s="1">
        <v>2394</v>
      </c>
      <c r="Y53" s="1">
        <v>5394</v>
      </c>
      <c r="Z53" s="1" t="s">
        <v>8832</v>
      </c>
      <c r="AA53" s="1" t="s">
        <v>8831</v>
      </c>
      <c r="AB53" s="1" t="s">
        <v>8079</v>
      </c>
      <c r="AC53" s="1" t="s">
        <v>60</v>
      </c>
      <c r="AD53" s="1">
        <v>2</v>
      </c>
    </row>
    <row r="54" spans="1:30" x14ac:dyDescent="0.2">
      <c r="A54" s="1">
        <f t="shared" si="0"/>
        <v>1000064</v>
      </c>
      <c r="B54" s="1">
        <f t="shared" si="1"/>
        <v>1000064</v>
      </c>
      <c r="C54" s="1" t="s">
        <v>8041</v>
      </c>
      <c r="D54" s="1" t="s">
        <v>8041</v>
      </c>
      <c r="E54" s="1" t="str">
        <f t="shared" si="2"/>
        <v>20° SB Induction Bend (5B−IB−2056)</v>
      </c>
      <c r="F54" s="1">
        <f t="shared" si="3"/>
        <v>20</v>
      </c>
      <c r="K54" s="1">
        <v>53</v>
      </c>
      <c r="L54" s="1" t="s">
        <v>8830</v>
      </c>
      <c r="M54" s="1" t="s">
        <v>8829</v>
      </c>
      <c r="N54" s="1">
        <v>1000064</v>
      </c>
      <c r="O54" s="1">
        <v>914.4</v>
      </c>
      <c r="P54" s="1">
        <v>19</v>
      </c>
      <c r="Q54" s="1">
        <v>16.2</v>
      </c>
      <c r="R54" s="1" t="s">
        <v>8037</v>
      </c>
      <c r="S54" s="1">
        <v>20</v>
      </c>
      <c r="T54" s="1" t="s">
        <v>7367</v>
      </c>
      <c r="U54" s="1" t="s">
        <v>8083</v>
      </c>
      <c r="V54" s="1">
        <v>1500</v>
      </c>
      <c r="W54" s="1">
        <v>1500</v>
      </c>
      <c r="X54" s="1">
        <v>1596</v>
      </c>
      <c r="Y54" s="1">
        <v>4596</v>
      </c>
      <c r="Z54" s="1" t="s">
        <v>8828</v>
      </c>
      <c r="AA54" s="1" t="s">
        <v>8034</v>
      </c>
      <c r="AB54" s="1" t="s">
        <v>8079</v>
      </c>
      <c r="AC54" s="1" t="s">
        <v>60</v>
      </c>
      <c r="AD54" s="1">
        <v>2</v>
      </c>
    </row>
    <row r="55" spans="1:30" x14ac:dyDescent="0.2">
      <c r="A55" s="1">
        <f t="shared" si="0"/>
        <v>1000076</v>
      </c>
      <c r="B55" s="1">
        <f t="shared" si="1"/>
        <v>1000076</v>
      </c>
      <c r="C55" s="1" t="s">
        <v>8041</v>
      </c>
      <c r="D55" s="1" t="s">
        <v>8041</v>
      </c>
      <c r="E55" s="1" t="str">
        <f t="shared" si="2"/>
        <v>30° OB Induction Bend (5B−IB−2057)</v>
      </c>
      <c r="F55" s="1">
        <f t="shared" si="3"/>
        <v>30</v>
      </c>
      <c r="K55" s="1">
        <v>54</v>
      </c>
      <c r="L55" s="1" t="s">
        <v>8827</v>
      </c>
      <c r="M55" s="1" t="s">
        <v>8826</v>
      </c>
      <c r="N55" s="1">
        <v>1000076</v>
      </c>
      <c r="O55" s="1">
        <v>914.4</v>
      </c>
      <c r="P55" s="1">
        <v>19</v>
      </c>
      <c r="Q55" s="1">
        <v>16.2</v>
      </c>
      <c r="R55" s="1" t="s">
        <v>8037</v>
      </c>
      <c r="S55" s="1">
        <v>30</v>
      </c>
      <c r="T55" s="1" t="s">
        <v>7367</v>
      </c>
      <c r="U55" s="1" t="s">
        <v>8080</v>
      </c>
      <c r="V55" s="1">
        <v>1500</v>
      </c>
      <c r="W55" s="1">
        <v>1500</v>
      </c>
      <c r="X55" s="1">
        <v>2394</v>
      </c>
      <c r="Y55" s="1">
        <v>5394</v>
      </c>
      <c r="Z55" s="1" t="s">
        <v>8034</v>
      </c>
      <c r="AA55" s="1" t="s">
        <v>8034</v>
      </c>
      <c r="AB55" s="1" t="s">
        <v>8079</v>
      </c>
      <c r="AC55" s="1" t="s">
        <v>60</v>
      </c>
    </row>
    <row r="56" spans="1:30" x14ac:dyDescent="0.2">
      <c r="A56" s="1">
        <f t="shared" si="0"/>
        <v>1000186</v>
      </c>
      <c r="B56" s="1">
        <f t="shared" si="1"/>
        <v>1000186</v>
      </c>
      <c r="C56" s="1" t="s">
        <v>8041</v>
      </c>
      <c r="D56" s="1" t="s">
        <v>8041</v>
      </c>
      <c r="E56" s="1" t="str">
        <f t="shared" si="2"/>
        <v>24° LT Induction Bend (5B−IB−2058)</v>
      </c>
      <c r="F56" s="1">
        <f t="shared" si="3"/>
        <v>24</v>
      </c>
      <c r="K56" s="1">
        <v>55</v>
      </c>
      <c r="L56" s="1" t="s">
        <v>8825</v>
      </c>
      <c r="M56" s="1" t="s">
        <v>8824</v>
      </c>
      <c r="N56" s="1">
        <v>1000186</v>
      </c>
      <c r="O56" s="1">
        <v>914.4</v>
      </c>
      <c r="P56" s="1">
        <v>19</v>
      </c>
      <c r="Q56" s="1">
        <v>16.2</v>
      </c>
      <c r="R56" s="1" t="s">
        <v>8037</v>
      </c>
      <c r="S56" s="1">
        <v>24</v>
      </c>
      <c r="T56" s="1" t="s">
        <v>7367</v>
      </c>
      <c r="U56" s="1" t="s">
        <v>8044</v>
      </c>
      <c r="V56" s="1">
        <v>1500</v>
      </c>
      <c r="W56" s="1">
        <v>1500</v>
      </c>
      <c r="X56" s="1">
        <v>1915</v>
      </c>
      <c r="Y56" s="1">
        <v>4915</v>
      </c>
      <c r="Z56" s="1" t="s">
        <v>8034</v>
      </c>
      <c r="AA56" s="1" t="s">
        <v>8034</v>
      </c>
      <c r="AB56" s="1" t="s">
        <v>8079</v>
      </c>
      <c r="AC56" s="1" t="s">
        <v>60</v>
      </c>
    </row>
    <row r="57" spans="1:30" x14ac:dyDescent="0.2">
      <c r="A57" s="1">
        <f t="shared" si="0"/>
        <v>1000240</v>
      </c>
      <c r="B57" s="1">
        <f t="shared" si="1"/>
        <v>1000240</v>
      </c>
      <c r="C57" s="1" t="s">
        <v>8041</v>
      </c>
      <c r="D57" s="1" t="s">
        <v>8041</v>
      </c>
      <c r="E57" s="1" t="str">
        <f t="shared" si="2"/>
        <v>17° LT Induction Bend (5B−IB−2059)</v>
      </c>
      <c r="F57" s="1">
        <f t="shared" si="3"/>
        <v>17</v>
      </c>
      <c r="K57" s="1">
        <v>56</v>
      </c>
      <c r="L57" s="1" t="s">
        <v>8823</v>
      </c>
      <c r="M57" s="1" t="s">
        <v>8822</v>
      </c>
      <c r="N57" s="1">
        <v>1000240</v>
      </c>
      <c r="O57" s="1">
        <v>914.4</v>
      </c>
      <c r="P57" s="1">
        <v>19</v>
      </c>
      <c r="Q57" s="1">
        <v>16.2</v>
      </c>
      <c r="R57" s="1" t="s">
        <v>8037</v>
      </c>
      <c r="S57" s="1">
        <v>17</v>
      </c>
      <c r="T57" s="1" t="s">
        <v>7367</v>
      </c>
      <c r="U57" s="1" t="s">
        <v>8044</v>
      </c>
      <c r="V57" s="1">
        <v>1500</v>
      </c>
      <c r="W57" s="1">
        <v>1500</v>
      </c>
      <c r="X57" s="1">
        <v>1357</v>
      </c>
      <c r="Y57" s="1">
        <v>4357</v>
      </c>
      <c r="Z57" s="1" t="s">
        <v>8034</v>
      </c>
      <c r="AA57" s="1" t="s">
        <v>8034</v>
      </c>
      <c r="AB57" s="1" t="s">
        <v>8079</v>
      </c>
      <c r="AC57" s="1" t="s">
        <v>60</v>
      </c>
    </row>
    <row r="58" spans="1:30" x14ac:dyDescent="0.2">
      <c r="A58" s="1">
        <f t="shared" si="0"/>
        <v>1000343</v>
      </c>
      <c r="B58" s="1">
        <f t="shared" si="1"/>
        <v>1000343</v>
      </c>
      <c r="C58" s="1" t="s">
        <v>8041</v>
      </c>
      <c r="D58" s="1" t="s">
        <v>8041</v>
      </c>
      <c r="E58" s="1" t="str">
        <f t="shared" si="2"/>
        <v>25° SB Induction Bend (5B−IB−2060)</v>
      </c>
      <c r="F58" s="1">
        <f t="shared" si="3"/>
        <v>25</v>
      </c>
      <c r="K58" s="1">
        <v>57</v>
      </c>
      <c r="L58" s="1" t="s">
        <v>8821</v>
      </c>
      <c r="M58" s="1" t="s">
        <v>8820</v>
      </c>
      <c r="N58" s="1">
        <v>1000343</v>
      </c>
      <c r="O58" s="1">
        <v>914.4</v>
      </c>
      <c r="P58" s="1">
        <v>19</v>
      </c>
      <c r="Q58" s="1">
        <v>16.2</v>
      </c>
      <c r="R58" s="1" t="s">
        <v>8037</v>
      </c>
      <c r="S58" s="1">
        <v>25</v>
      </c>
      <c r="T58" s="1" t="s">
        <v>7367</v>
      </c>
      <c r="U58" s="1" t="s">
        <v>8083</v>
      </c>
      <c r="V58" s="1">
        <v>1500</v>
      </c>
      <c r="W58" s="1">
        <v>1500</v>
      </c>
      <c r="X58" s="1">
        <v>1995</v>
      </c>
      <c r="Y58" s="1">
        <v>4995</v>
      </c>
      <c r="Z58" s="1" t="s">
        <v>8034</v>
      </c>
      <c r="AA58" s="1" t="s">
        <v>8034</v>
      </c>
      <c r="AB58" s="1" t="s">
        <v>8079</v>
      </c>
      <c r="AC58" s="1" t="s">
        <v>60</v>
      </c>
    </row>
    <row r="59" spans="1:30" x14ac:dyDescent="0.2">
      <c r="A59" s="1">
        <f t="shared" si="0"/>
        <v>1001642</v>
      </c>
      <c r="B59" s="1">
        <f t="shared" si="1"/>
        <v>1001642</v>
      </c>
      <c r="C59" s="1" t="s">
        <v>8041</v>
      </c>
      <c r="D59" s="1" t="s">
        <v>8041</v>
      </c>
      <c r="E59" s="1" t="str">
        <f t="shared" si="2"/>
        <v>25° SB Induction Bend (5B−IB−2061)</v>
      </c>
      <c r="F59" s="1">
        <f t="shared" si="3"/>
        <v>25</v>
      </c>
      <c r="K59" s="1">
        <v>58</v>
      </c>
      <c r="L59" s="1" t="s">
        <v>8819</v>
      </c>
      <c r="M59" s="1" t="s">
        <v>8818</v>
      </c>
      <c r="N59" s="1">
        <v>1001642</v>
      </c>
      <c r="O59" s="1">
        <v>914.4</v>
      </c>
      <c r="P59" s="1">
        <v>19</v>
      </c>
      <c r="Q59" s="1">
        <v>16.2</v>
      </c>
      <c r="R59" s="1" t="s">
        <v>8037</v>
      </c>
      <c r="S59" s="1">
        <v>25</v>
      </c>
      <c r="T59" s="1" t="s">
        <v>7367</v>
      </c>
      <c r="U59" s="1" t="s">
        <v>8083</v>
      </c>
      <c r="V59" s="1">
        <v>1500</v>
      </c>
      <c r="W59" s="1">
        <v>1500</v>
      </c>
      <c r="X59" s="1">
        <v>1995</v>
      </c>
      <c r="Y59" s="1">
        <v>4995</v>
      </c>
      <c r="Z59" s="1" t="s">
        <v>8034</v>
      </c>
      <c r="AA59" s="1" t="s">
        <v>8034</v>
      </c>
      <c r="AB59" s="1" t="s">
        <v>8079</v>
      </c>
      <c r="AC59" s="1" t="s">
        <v>60</v>
      </c>
    </row>
    <row r="60" spans="1:30" x14ac:dyDescent="0.2">
      <c r="A60" s="1">
        <f t="shared" si="0"/>
        <v>1002392</v>
      </c>
      <c r="B60" s="1">
        <f t="shared" si="1"/>
        <v>1002392</v>
      </c>
      <c r="C60" s="1" t="s">
        <v>8041</v>
      </c>
      <c r="D60" s="1" t="s">
        <v>8041</v>
      </c>
      <c r="E60" s="1" t="str">
        <f t="shared" si="2"/>
        <v>20° LT Induction Bend (5B−IB−2062)</v>
      </c>
      <c r="F60" s="1">
        <f t="shared" si="3"/>
        <v>20</v>
      </c>
      <c r="K60" s="1">
        <v>59</v>
      </c>
      <c r="L60" s="1" t="s">
        <v>8817</v>
      </c>
      <c r="M60" s="1" t="s">
        <v>8816</v>
      </c>
      <c r="N60" s="1">
        <v>1002392</v>
      </c>
      <c r="O60" s="1">
        <v>914.4</v>
      </c>
      <c r="P60" s="1">
        <v>19</v>
      </c>
      <c r="Q60" s="1">
        <v>16.2</v>
      </c>
      <c r="R60" s="1" t="s">
        <v>8037</v>
      </c>
      <c r="S60" s="1">
        <v>20</v>
      </c>
      <c r="T60" s="1" t="s">
        <v>7367</v>
      </c>
      <c r="U60" s="1" t="s">
        <v>8044</v>
      </c>
      <c r="V60" s="1">
        <v>1500</v>
      </c>
      <c r="W60" s="1">
        <v>1500</v>
      </c>
      <c r="X60" s="1">
        <v>1596</v>
      </c>
      <c r="Y60" s="1">
        <v>4596</v>
      </c>
      <c r="Z60" s="1" t="s">
        <v>8034</v>
      </c>
      <c r="AA60" s="1" t="s">
        <v>8034</v>
      </c>
      <c r="AB60" s="1" t="s">
        <v>8079</v>
      </c>
      <c r="AC60" s="1" t="s">
        <v>60</v>
      </c>
    </row>
    <row r="61" spans="1:30" x14ac:dyDescent="0.2">
      <c r="A61" s="1">
        <f t="shared" si="0"/>
        <v>1003644</v>
      </c>
      <c r="B61" s="1">
        <f t="shared" si="1"/>
        <v>1003644</v>
      </c>
      <c r="C61" s="1" t="s">
        <v>8041</v>
      </c>
      <c r="D61" s="1" t="s">
        <v>8041</v>
      </c>
      <c r="E61" s="1" t="str">
        <f t="shared" si="2"/>
        <v>24° RT Induction Bend (5B−IB−2063)</v>
      </c>
      <c r="F61" s="1">
        <f t="shared" si="3"/>
        <v>24</v>
      </c>
      <c r="K61" s="1">
        <v>60</v>
      </c>
      <c r="L61" s="1" t="s">
        <v>8815</v>
      </c>
      <c r="M61" s="1" t="s">
        <v>8814</v>
      </c>
      <c r="N61" s="1">
        <v>1003644</v>
      </c>
      <c r="O61" s="1">
        <v>914.4</v>
      </c>
      <c r="P61" s="1">
        <v>19</v>
      </c>
      <c r="Q61" s="1">
        <v>16.2</v>
      </c>
      <c r="R61" s="1" t="s">
        <v>8037</v>
      </c>
      <c r="S61" s="1">
        <v>24</v>
      </c>
      <c r="T61" s="1" t="s">
        <v>7367</v>
      </c>
      <c r="U61" s="1" t="s">
        <v>8035</v>
      </c>
      <c r="V61" s="1">
        <v>1500</v>
      </c>
      <c r="W61" s="1">
        <v>1500</v>
      </c>
      <c r="X61" s="1">
        <v>1915</v>
      </c>
      <c r="Y61" s="1">
        <v>4915</v>
      </c>
      <c r="Z61" s="1" t="s">
        <v>8034</v>
      </c>
      <c r="AA61" s="1" t="s">
        <v>8034</v>
      </c>
      <c r="AB61" s="1" t="s">
        <v>8079</v>
      </c>
      <c r="AC61" s="1" t="s">
        <v>60</v>
      </c>
    </row>
    <row r="62" spans="1:30" x14ac:dyDescent="0.2">
      <c r="A62" s="1">
        <f t="shared" si="0"/>
        <v>1003683</v>
      </c>
      <c r="B62" s="1">
        <f t="shared" si="1"/>
        <v>1003683</v>
      </c>
      <c r="C62" s="1" t="s">
        <v>8041</v>
      </c>
      <c r="D62" s="1" t="s">
        <v>8041</v>
      </c>
      <c r="E62" s="1" t="str">
        <f t="shared" si="2"/>
        <v>16° LT Induction Bend (5B−IB−2064)</v>
      </c>
      <c r="F62" s="1">
        <f t="shared" si="3"/>
        <v>16</v>
      </c>
      <c r="K62" s="1">
        <v>61</v>
      </c>
      <c r="L62" s="1" t="s">
        <v>8813</v>
      </c>
      <c r="M62" s="1" t="s">
        <v>8812</v>
      </c>
      <c r="N62" s="1">
        <v>1003683</v>
      </c>
      <c r="O62" s="1">
        <v>914.4</v>
      </c>
      <c r="P62" s="1">
        <v>19</v>
      </c>
      <c r="Q62" s="1">
        <v>16.2</v>
      </c>
      <c r="R62" s="1" t="s">
        <v>8037</v>
      </c>
      <c r="S62" s="1">
        <v>16</v>
      </c>
      <c r="T62" s="1" t="s">
        <v>7367</v>
      </c>
      <c r="U62" s="1" t="s">
        <v>8044</v>
      </c>
      <c r="V62" s="1">
        <v>1500</v>
      </c>
      <c r="W62" s="1">
        <v>1500</v>
      </c>
      <c r="X62" s="1">
        <v>1277</v>
      </c>
      <c r="Y62" s="1">
        <v>4277</v>
      </c>
      <c r="Z62" s="1" t="s">
        <v>8034</v>
      </c>
      <c r="AA62" s="1" t="s">
        <v>8034</v>
      </c>
      <c r="AB62" s="1" t="s">
        <v>8079</v>
      </c>
      <c r="AC62" s="1" t="s">
        <v>60</v>
      </c>
    </row>
    <row r="63" spans="1:30" x14ac:dyDescent="0.2">
      <c r="A63" s="1">
        <f t="shared" si="0"/>
        <v>1004022</v>
      </c>
      <c r="B63" s="1">
        <f t="shared" si="1"/>
        <v>1004022</v>
      </c>
      <c r="C63" s="1" t="s">
        <v>8041</v>
      </c>
      <c r="D63" s="1" t="s">
        <v>8041</v>
      </c>
      <c r="E63" s="1" t="str">
        <f t="shared" si="2"/>
        <v>15° LT Induction Bend (5B−IB−2065)</v>
      </c>
      <c r="F63" s="1">
        <f t="shared" si="3"/>
        <v>15</v>
      </c>
      <c r="K63" s="1">
        <v>62</v>
      </c>
      <c r="L63" s="1" t="s">
        <v>8811</v>
      </c>
      <c r="M63" s="1" t="s">
        <v>8810</v>
      </c>
      <c r="N63" s="1">
        <v>1004022</v>
      </c>
      <c r="O63" s="1">
        <v>914.4</v>
      </c>
      <c r="P63" s="1">
        <v>19</v>
      </c>
      <c r="Q63" s="1">
        <v>16.2</v>
      </c>
      <c r="R63" s="1" t="s">
        <v>8037</v>
      </c>
      <c r="S63" s="1">
        <v>15</v>
      </c>
      <c r="T63" s="1" t="s">
        <v>7367</v>
      </c>
      <c r="U63" s="1" t="s">
        <v>8044</v>
      </c>
      <c r="V63" s="1">
        <v>1500</v>
      </c>
      <c r="W63" s="1">
        <v>1500</v>
      </c>
      <c r="X63" s="1">
        <v>1197</v>
      </c>
      <c r="Y63" s="1">
        <v>4197</v>
      </c>
      <c r="Z63" s="1" t="s">
        <v>8034</v>
      </c>
      <c r="AA63" s="1" t="s">
        <v>8034</v>
      </c>
      <c r="AB63" s="1" t="s">
        <v>8079</v>
      </c>
      <c r="AC63" s="1" t="s">
        <v>60</v>
      </c>
    </row>
    <row r="64" spans="1:30" x14ac:dyDescent="0.2">
      <c r="A64" s="1">
        <f t="shared" si="0"/>
        <v>1004143</v>
      </c>
      <c r="B64" s="1">
        <f t="shared" si="1"/>
        <v>1004143</v>
      </c>
      <c r="C64" s="1" t="s">
        <v>8041</v>
      </c>
      <c r="D64" s="1" t="s">
        <v>8041</v>
      </c>
      <c r="E64" s="1" t="str">
        <f t="shared" si="2"/>
        <v>16° RT Induction Bend (5B−IB−2066)</v>
      </c>
      <c r="F64" s="1">
        <f t="shared" si="3"/>
        <v>16</v>
      </c>
      <c r="K64" s="1">
        <v>63</v>
      </c>
      <c r="L64" s="1" t="s">
        <v>8809</v>
      </c>
      <c r="M64" s="1" t="s">
        <v>8808</v>
      </c>
      <c r="N64" s="1">
        <v>1004143</v>
      </c>
      <c r="O64" s="1">
        <v>914.4</v>
      </c>
      <c r="P64" s="1">
        <v>19</v>
      </c>
      <c r="Q64" s="1">
        <v>16.2</v>
      </c>
      <c r="R64" s="1" t="s">
        <v>8037</v>
      </c>
      <c r="S64" s="1">
        <v>16</v>
      </c>
      <c r="T64" s="1" t="s">
        <v>7367</v>
      </c>
      <c r="U64" s="1" t="s">
        <v>8035</v>
      </c>
      <c r="V64" s="1">
        <v>1500</v>
      </c>
      <c r="W64" s="1">
        <v>1500</v>
      </c>
      <c r="X64" s="1">
        <v>1277</v>
      </c>
      <c r="Y64" s="1">
        <v>4277</v>
      </c>
      <c r="Z64" s="1" t="s">
        <v>8034</v>
      </c>
      <c r="AA64" s="1" t="s">
        <v>8034</v>
      </c>
      <c r="AB64" s="1" t="s">
        <v>8079</v>
      </c>
      <c r="AC64" s="1" t="s">
        <v>60</v>
      </c>
    </row>
    <row r="65" spans="1:30" x14ac:dyDescent="0.2">
      <c r="A65" s="1">
        <f t="shared" si="0"/>
        <v>1004558</v>
      </c>
      <c r="B65" s="1">
        <f t="shared" si="1"/>
        <v>1004558</v>
      </c>
      <c r="C65" s="1" t="s">
        <v>8041</v>
      </c>
      <c r="D65" s="1" t="s">
        <v>8041</v>
      </c>
      <c r="E65" s="1" t="str">
        <f t="shared" si="2"/>
        <v>19° RT Induction Bend (5B−IB−2067)</v>
      </c>
      <c r="F65" s="1">
        <f t="shared" si="3"/>
        <v>19</v>
      </c>
      <c r="K65" s="1">
        <v>64</v>
      </c>
      <c r="L65" s="1" t="s">
        <v>8807</v>
      </c>
      <c r="M65" s="1" t="s">
        <v>8806</v>
      </c>
      <c r="N65" s="1">
        <v>1004558</v>
      </c>
      <c r="O65" s="1">
        <v>914.4</v>
      </c>
      <c r="P65" s="1">
        <v>19</v>
      </c>
      <c r="Q65" s="1">
        <v>16.2</v>
      </c>
      <c r="R65" s="1" t="s">
        <v>8037</v>
      </c>
      <c r="S65" s="1">
        <v>19</v>
      </c>
      <c r="T65" s="1" t="s">
        <v>7367</v>
      </c>
      <c r="U65" s="1" t="s">
        <v>8035</v>
      </c>
      <c r="V65" s="1">
        <v>1500</v>
      </c>
      <c r="W65" s="1">
        <v>1500</v>
      </c>
      <c r="X65" s="1">
        <v>1516</v>
      </c>
      <c r="Y65" s="1">
        <v>4516</v>
      </c>
      <c r="Z65" s="1" t="s">
        <v>8034</v>
      </c>
      <c r="AA65" s="1" t="s">
        <v>8034</v>
      </c>
      <c r="AB65" s="1" t="s">
        <v>8079</v>
      </c>
      <c r="AC65" s="1" t="s">
        <v>60</v>
      </c>
    </row>
    <row r="66" spans="1:30" x14ac:dyDescent="0.2">
      <c r="A66" s="1">
        <f t="shared" ref="A66:A129" si="4">IF(N66=0,"",N66)</f>
        <v>1004770</v>
      </c>
      <c r="B66" s="1">
        <f t="shared" ref="B66:B129" si="5">A66</f>
        <v>1004770</v>
      </c>
      <c r="C66" s="1" t="s">
        <v>8041</v>
      </c>
      <c r="D66" s="1" t="s">
        <v>8041</v>
      </c>
      <c r="E66" s="1" t="str">
        <f t="shared" ref="E66:E129" si="6">_xlfn.CONCAT(S66,"° ",U66," Induction Bend"," (",L66,")")</f>
        <v>18° LT Induction Bend (5B−IB−2068)</v>
      </c>
      <c r="F66" s="1">
        <f t="shared" si="3"/>
        <v>18</v>
      </c>
      <c r="K66" s="1">
        <v>65</v>
      </c>
      <c r="L66" s="1" t="s">
        <v>8805</v>
      </c>
      <c r="M66" s="1" t="s">
        <v>8804</v>
      </c>
      <c r="N66" s="1">
        <v>1004770</v>
      </c>
      <c r="O66" s="1">
        <v>914.4</v>
      </c>
      <c r="P66" s="1">
        <v>19</v>
      </c>
      <c r="Q66" s="1">
        <v>16.2</v>
      </c>
      <c r="R66" s="1" t="s">
        <v>8037</v>
      </c>
      <c r="S66" s="1">
        <v>18</v>
      </c>
      <c r="T66" s="1" t="s">
        <v>7367</v>
      </c>
      <c r="U66" s="1" t="s">
        <v>8044</v>
      </c>
      <c r="V66" s="1">
        <v>1500</v>
      </c>
      <c r="W66" s="1">
        <v>1500</v>
      </c>
      <c r="X66" s="1">
        <v>1436</v>
      </c>
      <c r="Y66" s="1">
        <v>4436</v>
      </c>
      <c r="Z66" s="1" t="s">
        <v>8034</v>
      </c>
      <c r="AA66" s="1" t="s">
        <v>8034</v>
      </c>
      <c r="AB66" s="1" t="s">
        <v>8079</v>
      </c>
      <c r="AC66" s="1" t="s">
        <v>60</v>
      </c>
    </row>
    <row r="67" spans="1:30" x14ac:dyDescent="0.2">
      <c r="A67" s="1">
        <f t="shared" si="4"/>
        <v>1004807</v>
      </c>
      <c r="B67" s="1">
        <f t="shared" si="5"/>
        <v>1004807</v>
      </c>
      <c r="C67" s="1" t="s">
        <v>8041</v>
      </c>
      <c r="D67" s="1" t="s">
        <v>8041</v>
      </c>
      <c r="E67" s="1" t="str">
        <f t="shared" si="6"/>
        <v>25° SB Induction Bend (5B−IB−2069)</v>
      </c>
      <c r="F67" s="1">
        <f t="shared" ref="F67:F130" si="7">S67</f>
        <v>25</v>
      </c>
      <c r="K67" s="1">
        <v>66</v>
      </c>
      <c r="L67" s="1" t="s">
        <v>8803</v>
      </c>
      <c r="M67" s="1" t="s">
        <v>8802</v>
      </c>
      <c r="N67" s="1">
        <v>1004807</v>
      </c>
      <c r="O67" s="1">
        <v>914.4</v>
      </c>
      <c r="P67" s="1">
        <v>19</v>
      </c>
      <c r="Q67" s="1">
        <v>16.2</v>
      </c>
      <c r="R67" s="1" t="s">
        <v>8037</v>
      </c>
      <c r="S67" s="1">
        <v>25</v>
      </c>
      <c r="T67" s="1" t="s">
        <v>7367</v>
      </c>
      <c r="U67" s="1" t="s">
        <v>8083</v>
      </c>
      <c r="V67" s="1">
        <v>1500</v>
      </c>
      <c r="W67" s="1">
        <v>1500</v>
      </c>
      <c r="X67" s="1">
        <v>1995</v>
      </c>
      <c r="Y67" s="1">
        <v>4995</v>
      </c>
      <c r="Z67" s="1" t="s">
        <v>8034</v>
      </c>
      <c r="AA67" s="1" t="s">
        <v>8034</v>
      </c>
      <c r="AB67" s="1" t="s">
        <v>8079</v>
      </c>
      <c r="AC67" s="1" t="s">
        <v>60</v>
      </c>
    </row>
    <row r="68" spans="1:30" x14ac:dyDescent="0.2">
      <c r="A68" s="1">
        <f t="shared" si="4"/>
        <v>1006189</v>
      </c>
      <c r="B68" s="1">
        <f t="shared" si="5"/>
        <v>1006189</v>
      </c>
      <c r="C68" s="1" t="s">
        <v>8041</v>
      </c>
      <c r="D68" s="1" t="s">
        <v>8041</v>
      </c>
      <c r="E68" s="1" t="str">
        <f t="shared" si="6"/>
        <v>24° LT Induction Bend (5B−IB−2070)</v>
      </c>
      <c r="F68" s="1">
        <f t="shared" si="7"/>
        <v>24</v>
      </c>
      <c r="K68" s="1">
        <v>67</v>
      </c>
      <c r="L68" s="1" t="s">
        <v>8801</v>
      </c>
      <c r="M68" s="1" t="s">
        <v>8800</v>
      </c>
      <c r="N68" s="1">
        <v>1006189</v>
      </c>
      <c r="O68" s="1">
        <v>914.4</v>
      </c>
      <c r="P68" s="1">
        <v>19</v>
      </c>
      <c r="Q68" s="1">
        <v>16.2</v>
      </c>
      <c r="R68" s="1" t="s">
        <v>8037</v>
      </c>
      <c r="S68" s="1">
        <v>24</v>
      </c>
      <c r="T68" s="1" t="s">
        <v>7367</v>
      </c>
      <c r="U68" s="1" t="s">
        <v>8044</v>
      </c>
      <c r="V68" s="1">
        <v>1500</v>
      </c>
      <c r="W68" s="1">
        <v>1500</v>
      </c>
      <c r="X68" s="1">
        <v>1915</v>
      </c>
      <c r="Y68" s="1">
        <v>4915</v>
      </c>
      <c r="Z68" s="1" t="s">
        <v>8034</v>
      </c>
      <c r="AA68" s="1" t="s">
        <v>8034</v>
      </c>
      <c r="AB68" s="1" t="s">
        <v>8079</v>
      </c>
      <c r="AC68" s="1" t="s">
        <v>60</v>
      </c>
    </row>
    <row r="69" spans="1:30" x14ac:dyDescent="0.2">
      <c r="A69" s="1">
        <f t="shared" si="4"/>
        <v>1006249</v>
      </c>
      <c r="B69" s="1">
        <f t="shared" si="5"/>
        <v>1006249</v>
      </c>
      <c r="C69" s="1" t="s">
        <v>8041</v>
      </c>
      <c r="D69" s="1" t="s">
        <v>8041</v>
      </c>
      <c r="E69" s="1" t="str">
        <f t="shared" si="6"/>
        <v>47° RT Induction Bend (5B−IB−2071)</v>
      </c>
      <c r="F69" s="1">
        <f t="shared" si="7"/>
        <v>47</v>
      </c>
      <c r="K69" s="1">
        <v>68</v>
      </c>
      <c r="L69" s="1" t="s">
        <v>8799</v>
      </c>
      <c r="M69" s="1" t="s">
        <v>8798</v>
      </c>
      <c r="N69" s="1">
        <v>1006249</v>
      </c>
      <c r="O69" s="1">
        <v>914.4</v>
      </c>
      <c r="P69" s="1">
        <v>19</v>
      </c>
      <c r="Q69" s="1">
        <v>16.2</v>
      </c>
      <c r="R69" s="1" t="s">
        <v>8037</v>
      </c>
      <c r="S69" s="1">
        <v>47</v>
      </c>
      <c r="T69" s="1" t="s">
        <v>7367</v>
      </c>
      <c r="U69" s="1" t="s">
        <v>8035</v>
      </c>
      <c r="V69" s="1">
        <v>1500</v>
      </c>
      <c r="W69" s="1">
        <v>1500</v>
      </c>
      <c r="X69" s="1">
        <v>3750</v>
      </c>
      <c r="Y69" s="1">
        <v>6750</v>
      </c>
      <c r="Z69" s="1" t="s">
        <v>8034</v>
      </c>
      <c r="AA69" s="1" t="s">
        <v>8034</v>
      </c>
      <c r="AB69" s="1" t="s">
        <v>8079</v>
      </c>
      <c r="AC69" s="1" t="s">
        <v>60</v>
      </c>
    </row>
    <row r="70" spans="1:30" x14ac:dyDescent="0.2">
      <c r="A70" s="1">
        <f t="shared" si="4"/>
        <v>1006352</v>
      </c>
      <c r="B70" s="1">
        <f t="shared" si="5"/>
        <v>1006352</v>
      </c>
      <c r="C70" s="1" t="s">
        <v>8041</v>
      </c>
      <c r="D70" s="1" t="s">
        <v>8041</v>
      </c>
      <c r="E70" s="1" t="str">
        <f t="shared" si="6"/>
        <v>25° SB Induction Bend (5B−IB−2072)</v>
      </c>
      <c r="F70" s="1">
        <f t="shared" si="7"/>
        <v>25</v>
      </c>
      <c r="K70" s="1">
        <v>69</v>
      </c>
      <c r="L70" s="1" t="s">
        <v>8797</v>
      </c>
      <c r="M70" s="1" t="s">
        <v>8796</v>
      </c>
      <c r="N70" s="1">
        <v>1006352</v>
      </c>
      <c r="O70" s="1">
        <v>914.4</v>
      </c>
      <c r="P70" s="1">
        <v>19</v>
      </c>
      <c r="Q70" s="1">
        <v>16.2</v>
      </c>
      <c r="R70" s="1" t="s">
        <v>8037</v>
      </c>
      <c r="S70" s="1">
        <v>25</v>
      </c>
      <c r="T70" s="1" t="s">
        <v>7367</v>
      </c>
      <c r="U70" s="1" t="s">
        <v>8083</v>
      </c>
      <c r="V70" s="1">
        <v>1500</v>
      </c>
      <c r="W70" s="1">
        <v>1500</v>
      </c>
      <c r="X70" s="1">
        <v>1995</v>
      </c>
      <c r="Y70" s="1">
        <v>4995</v>
      </c>
      <c r="Z70" s="1" t="s">
        <v>8034</v>
      </c>
      <c r="AA70" s="1" t="s">
        <v>8034</v>
      </c>
      <c r="AB70" s="1" t="s">
        <v>8079</v>
      </c>
      <c r="AC70" s="1" t="s">
        <v>60</v>
      </c>
    </row>
    <row r="71" spans="1:30" x14ac:dyDescent="0.2">
      <c r="A71" s="1">
        <f t="shared" si="4"/>
        <v>1006366</v>
      </c>
      <c r="B71" s="1">
        <f t="shared" si="5"/>
        <v>1006366</v>
      </c>
      <c r="C71" s="1" t="s">
        <v>8041</v>
      </c>
      <c r="D71" s="1" t="s">
        <v>8041</v>
      </c>
      <c r="E71" s="1" t="str">
        <f t="shared" si="6"/>
        <v>25° OB Induction Bend (5B−IB−2073)</v>
      </c>
      <c r="F71" s="1">
        <f t="shared" si="7"/>
        <v>25</v>
      </c>
      <c r="K71" s="1">
        <v>70</v>
      </c>
      <c r="L71" s="1" t="s">
        <v>8795</v>
      </c>
      <c r="M71" s="1" t="s">
        <v>8794</v>
      </c>
      <c r="N71" s="1">
        <v>1006366</v>
      </c>
      <c r="O71" s="1">
        <v>914.4</v>
      </c>
      <c r="P71" s="1">
        <v>19</v>
      </c>
      <c r="Q71" s="1">
        <v>16.2</v>
      </c>
      <c r="R71" s="1" t="s">
        <v>8037</v>
      </c>
      <c r="S71" s="1">
        <v>25</v>
      </c>
      <c r="T71" s="1" t="s">
        <v>7367</v>
      </c>
      <c r="U71" s="1" t="s">
        <v>8080</v>
      </c>
      <c r="V71" s="1">
        <v>1500</v>
      </c>
      <c r="W71" s="1">
        <v>1500</v>
      </c>
      <c r="X71" s="1">
        <v>1995</v>
      </c>
      <c r="Y71" s="1">
        <v>4995</v>
      </c>
      <c r="Z71" s="1" t="s">
        <v>8034</v>
      </c>
      <c r="AA71" s="1" t="s">
        <v>8034</v>
      </c>
      <c r="AB71" s="1" t="s">
        <v>8079</v>
      </c>
      <c r="AC71" s="1" t="s">
        <v>60</v>
      </c>
    </row>
    <row r="72" spans="1:30" x14ac:dyDescent="0.2">
      <c r="A72" s="1">
        <f t="shared" si="4"/>
        <v>1006570</v>
      </c>
      <c r="B72" s="1">
        <f t="shared" si="5"/>
        <v>1006570</v>
      </c>
      <c r="C72" s="1" t="s">
        <v>8041</v>
      </c>
      <c r="D72" s="1" t="s">
        <v>8041</v>
      </c>
      <c r="E72" s="1" t="str">
        <f t="shared" si="6"/>
        <v>21° LT Induction Bend (5B−IB−2074)</v>
      </c>
      <c r="F72" s="1">
        <f t="shared" si="7"/>
        <v>21</v>
      </c>
      <c r="K72" s="1">
        <v>71</v>
      </c>
      <c r="L72" s="1" t="s">
        <v>8793</v>
      </c>
      <c r="M72" s="1" t="s">
        <v>8792</v>
      </c>
      <c r="N72" s="1">
        <v>1006570</v>
      </c>
      <c r="O72" s="1">
        <v>914.4</v>
      </c>
      <c r="P72" s="1">
        <v>19</v>
      </c>
      <c r="Q72" s="1">
        <v>16.2</v>
      </c>
      <c r="R72" s="1" t="s">
        <v>8037</v>
      </c>
      <c r="S72" s="1">
        <v>21</v>
      </c>
      <c r="T72" s="1" t="s">
        <v>7367</v>
      </c>
      <c r="U72" s="1" t="s">
        <v>8044</v>
      </c>
      <c r="V72" s="1">
        <v>1500</v>
      </c>
      <c r="W72" s="1">
        <v>1500</v>
      </c>
      <c r="X72" s="1">
        <v>1676</v>
      </c>
      <c r="Y72" s="1">
        <v>4676</v>
      </c>
      <c r="Z72" s="1" t="s">
        <v>8034</v>
      </c>
      <c r="AA72" s="1" t="s">
        <v>8034</v>
      </c>
      <c r="AB72" s="1" t="s">
        <v>8079</v>
      </c>
      <c r="AC72" s="1" t="s">
        <v>60</v>
      </c>
    </row>
    <row r="73" spans="1:30" x14ac:dyDescent="0.2">
      <c r="A73" s="1">
        <f t="shared" si="4"/>
        <v>1006975</v>
      </c>
      <c r="B73" s="1">
        <f t="shared" si="5"/>
        <v>1006975</v>
      </c>
      <c r="C73" s="1" t="s">
        <v>8041</v>
      </c>
      <c r="D73" s="1" t="s">
        <v>8041</v>
      </c>
      <c r="E73" s="1" t="str">
        <f t="shared" si="6"/>
        <v>28° LT Induction Bend (5B−IB−2075)</v>
      </c>
      <c r="F73" s="1">
        <f t="shared" si="7"/>
        <v>28</v>
      </c>
      <c r="K73" s="1">
        <v>72</v>
      </c>
      <c r="L73" s="1" t="s">
        <v>8791</v>
      </c>
      <c r="M73" s="1" t="s">
        <v>8790</v>
      </c>
      <c r="N73" s="1">
        <v>1006975</v>
      </c>
      <c r="O73" s="1">
        <v>914.4</v>
      </c>
      <c r="P73" s="1">
        <v>19</v>
      </c>
      <c r="Q73" s="1">
        <v>16.2</v>
      </c>
      <c r="R73" s="1" t="s">
        <v>8037</v>
      </c>
      <c r="S73" s="1">
        <v>28</v>
      </c>
      <c r="T73" s="1" t="s">
        <v>7367</v>
      </c>
      <c r="U73" s="1" t="s">
        <v>8044</v>
      </c>
      <c r="V73" s="1">
        <v>1500</v>
      </c>
      <c r="W73" s="1">
        <v>1500</v>
      </c>
      <c r="X73" s="1">
        <v>2234</v>
      </c>
      <c r="Y73" s="1">
        <v>5234</v>
      </c>
      <c r="Z73" s="1" t="s">
        <v>8034</v>
      </c>
      <c r="AA73" s="1" t="s">
        <v>8034</v>
      </c>
      <c r="AB73" s="1" t="s">
        <v>8079</v>
      </c>
      <c r="AC73" s="1" t="s">
        <v>60</v>
      </c>
    </row>
    <row r="74" spans="1:30" x14ac:dyDescent="0.2">
      <c r="A74" s="1">
        <f t="shared" si="4"/>
        <v>1007022</v>
      </c>
      <c r="B74" s="1">
        <f t="shared" si="5"/>
        <v>1007022</v>
      </c>
      <c r="C74" s="1" t="s">
        <v>8041</v>
      </c>
      <c r="D74" s="1" t="s">
        <v>8041</v>
      </c>
      <c r="E74" s="1" t="str">
        <f t="shared" si="6"/>
        <v>21° RT Induction Bend (5B−IB−2076)</v>
      </c>
      <c r="F74" s="1">
        <f t="shared" si="7"/>
        <v>21</v>
      </c>
      <c r="K74" s="1">
        <v>73</v>
      </c>
      <c r="L74" s="1" t="s">
        <v>8789</v>
      </c>
      <c r="M74" s="1" t="s">
        <v>8788</v>
      </c>
      <c r="N74" s="1">
        <v>1007022</v>
      </c>
      <c r="O74" s="1">
        <v>914.4</v>
      </c>
      <c r="P74" s="1">
        <v>19</v>
      </c>
      <c r="Q74" s="1">
        <v>16.2</v>
      </c>
      <c r="R74" s="1" t="s">
        <v>8037</v>
      </c>
      <c r="S74" s="1">
        <v>21</v>
      </c>
      <c r="T74" s="1" t="s">
        <v>7367</v>
      </c>
      <c r="U74" s="1" t="s">
        <v>8035</v>
      </c>
      <c r="V74" s="1">
        <v>1500</v>
      </c>
      <c r="W74" s="1">
        <v>1500</v>
      </c>
      <c r="X74" s="1">
        <v>1676</v>
      </c>
      <c r="Y74" s="1">
        <v>4676</v>
      </c>
      <c r="Z74" s="1" t="s">
        <v>8034</v>
      </c>
      <c r="AA74" s="1" t="s">
        <v>8034</v>
      </c>
      <c r="AB74" s="1" t="s">
        <v>8079</v>
      </c>
      <c r="AC74" s="1" t="s">
        <v>60</v>
      </c>
    </row>
    <row r="75" spans="1:30" x14ac:dyDescent="0.2">
      <c r="A75" s="1">
        <f t="shared" si="4"/>
        <v>1007202</v>
      </c>
      <c r="B75" s="1">
        <f t="shared" si="5"/>
        <v>1007202</v>
      </c>
      <c r="C75" s="1" t="s">
        <v>8041</v>
      </c>
      <c r="D75" s="1" t="s">
        <v>8041</v>
      </c>
      <c r="E75" s="1" t="str">
        <f t="shared" si="6"/>
        <v>15° RT Induction Bend (5B−IB−2077)</v>
      </c>
      <c r="F75" s="1">
        <f t="shared" si="7"/>
        <v>15</v>
      </c>
      <c r="K75" s="1">
        <v>74</v>
      </c>
      <c r="L75" s="1" t="s">
        <v>8787</v>
      </c>
      <c r="M75" s="1" t="s">
        <v>8786</v>
      </c>
      <c r="N75" s="1">
        <v>1007202</v>
      </c>
      <c r="O75" s="1">
        <v>914.4</v>
      </c>
      <c r="P75" s="1">
        <v>19</v>
      </c>
      <c r="Q75" s="1">
        <v>16.2</v>
      </c>
      <c r="R75" s="1" t="s">
        <v>8037</v>
      </c>
      <c r="S75" s="1">
        <v>15</v>
      </c>
      <c r="T75" s="1" t="s">
        <v>7367</v>
      </c>
      <c r="U75" s="1" t="s">
        <v>8035</v>
      </c>
      <c r="V75" s="1">
        <v>1500</v>
      </c>
      <c r="W75" s="1">
        <v>1500</v>
      </c>
      <c r="X75" s="1">
        <v>1197</v>
      </c>
      <c r="Y75" s="1">
        <v>4197</v>
      </c>
      <c r="Z75" s="1" t="s">
        <v>8034</v>
      </c>
      <c r="AA75" s="1" t="s">
        <v>8034</v>
      </c>
      <c r="AB75" s="1" t="s">
        <v>8079</v>
      </c>
      <c r="AC75" s="1" t="s">
        <v>60</v>
      </c>
    </row>
    <row r="76" spans="1:30" x14ac:dyDescent="0.2">
      <c r="A76" s="1">
        <f t="shared" si="4"/>
        <v>1007319</v>
      </c>
      <c r="B76" s="1">
        <f t="shared" si="5"/>
        <v>1007319</v>
      </c>
      <c r="C76" s="1" t="s">
        <v>8041</v>
      </c>
      <c r="D76" s="1" t="s">
        <v>8041</v>
      </c>
      <c r="E76" s="1" t="str">
        <f t="shared" si="6"/>
        <v>15° LT Induction Bend (5B−IB−2078)</v>
      </c>
      <c r="F76" s="1">
        <f t="shared" si="7"/>
        <v>15</v>
      </c>
      <c r="K76" s="1">
        <v>75</v>
      </c>
      <c r="L76" s="1" t="s">
        <v>8785</v>
      </c>
      <c r="M76" s="1" t="s">
        <v>8784</v>
      </c>
      <c r="N76" s="1">
        <v>1007319</v>
      </c>
      <c r="O76" s="1">
        <v>914.4</v>
      </c>
      <c r="P76" s="1">
        <v>19</v>
      </c>
      <c r="Q76" s="1">
        <v>16.2</v>
      </c>
      <c r="R76" s="1" t="s">
        <v>8037</v>
      </c>
      <c r="S76" s="1">
        <v>15</v>
      </c>
      <c r="T76" s="1" t="s">
        <v>7367</v>
      </c>
      <c r="U76" s="1" t="s">
        <v>8044</v>
      </c>
      <c r="V76" s="1">
        <v>1500</v>
      </c>
      <c r="W76" s="1">
        <v>1500</v>
      </c>
      <c r="X76" s="1">
        <v>1197</v>
      </c>
      <c r="Y76" s="1">
        <v>4197</v>
      </c>
      <c r="Z76" s="1" t="s">
        <v>8034</v>
      </c>
      <c r="AA76" s="1" t="s">
        <v>8034</v>
      </c>
      <c r="AB76" s="1" t="s">
        <v>8079</v>
      </c>
      <c r="AC76" s="1" t="s">
        <v>60</v>
      </c>
    </row>
    <row r="77" spans="1:30" x14ac:dyDescent="0.2">
      <c r="A77" s="1" t="str">
        <f t="shared" si="4"/>
        <v/>
      </c>
      <c r="B77" s="1" t="str">
        <f t="shared" si="5"/>
        <v/>
      </c>
      <c r="C77" s="1" t="s">
        <v>8041</v>
      </c>
      <c r="D77" s="1" t="s">
        <v>8041</v>
      </c>
      <c r="E77" s="1" t="str">
        <f t="shared" si="6"/>
        <v>°  Induction Bend (5B−IB−2079)</v>
      </c>
      <c r="F77" s="1">
        <f t="shared" si="7"/>
        <v>0</v>
      </c>
      <c r="K77" s="1">
        <v>76</v>
      </c>
      <c r="L77" s="1" t="s">
        <v>8783</v>
      </c>
      <c r="M77" s="1" t="s">
        <v>8077</v>
      </c>
      <c r="U77" s="1" t="s">
        <v>60</v>
      </c>
      <c r="Z77" s="1" t="s">
        <v>60</v>
      </c>
      <c r="AA77" s="1" t="s">
        <v>60</v>
      </c>
      <c r="AB77" s="1" t="s">
        <v>60</v>
      </c>
      <c r="AC77" s="1" t="s">
        <v>60</v>
      </c>
      <c r="AD77" s="1">
        <v>13</v>
      </c>
    </row>
    <row r="78" spans="1:30" x14ac:dyDescent="0.2">
      <c r="A78" s="1">
        <f t="shared" si="4"/>
        <v>1008047</v>
      </c>
      <c r="B78" s="1">
        <f t="shared" si="5"/>
        <v>1008047</v>
      </c>
      <c r="C78" s="1" t="s">
        <v>8041</v>
      </c>
      <c r="D78" s="1" t="s">
        <v>8041</v>
      </c>
      <c r="E78" s="1" t="str">
        <f t="shared" si="6"/>
        <v>25° OB Induction Bend (5B−IB−2374)</v>
      </c>
      <c r="F78" s="1">
        <f t="shared" si="7"/>
        <v>25</v>
      </c>
      <c r="K78" s="1">
        <v>77</v>
      </c>
      <c r="L78" s="1" t="s">
        <v>8782</v>
      </c>
      <c r="M78" s="1" t="s">
        <v>8781</v>
      </c>
      <c r="N78" s="1">
        <v>1008047</v>
      </c>
      <c r="O78" s="1">
        <v>914.4</v>
      </c>
      <c r="P78" s="1">
        <v>19</v>
      </c>
      <c r="Q78" s="1">
        <v>16.2</v>
      </c>
      <c r="R78" s="1" t="s">
        <v>8037</v>
      </c>
      <c r="S78" s="1">
        <v>25</v>
      </c>
      <c r="T78" s="1" t="s">
        <v>7367</v>
      </c>
      <c r="U78" s="1" t="s">
        <v>8080</v>
      </c>
      <c r="V78" s="1">
        <v>1500</v>
      </c>
      <c r="W78" s="1">
        <v>1500</v>
      </c>
      <c r="X78" s="1">
        <v>1995</v>
      </c>
      <c r="Y78" s="1">
        <v>4995</v>
      </c>
      <c r="Z78" s="1" t="s">
        <v>8034</v>
      </c>
      <c r="AA78" s="1" t="s">
        <v>8034</v>
      </c>
      <c r="AB78" s="1" t="s">
        <v>8079</v>
      </c>
      <c r="AC78" s="1" t="s">
        <v>60</v>
      </c>
      <c r="AD78" s="1">
        <v>13</v>
      </c>
    </row>
    <row r="79" spans="1:30" x14ac:dyDescent="0.2">
      <c r="A79" s="1" t="str">
        <f t="shared" si="4"/>
        <v/>
      </c>
      <c r="B79" s="1" t="str">
        <f t="shared" si="5"/>
        <v/>
      </c>
      <c r="C79" s="1" t="s">
        <v>8041</v>
      </c>
      <c r="D79" s="1" t="s">
        <v>8041</v>
      </c>
      <c r="E79" s="1" t="str">
        <f t="shared" si="6"/>
        <v>°  Induction Bend (5B−IB−2080)</v>
      </c>
      <c r="F79" s="1">
        <f t="shared" si="7"/>
        <v>0</v>
      </c>
      <c r="K79" s="1">
        <v>78</v>
      </c>
      <c r="L79" s="1" t="s">
        <v>8780</v>
      </c>
      <c r="M79" s="1" t="s">
        <v>8077</v>
      </c>
      <c r="U79" s="1" t="s">
        <v>60</v>
      </c>
      <c r="Z79" s="1" t="s">
        <v>60</v>
      </c>
      <c r="AA79" s="1" t="s">
        <v>60</v>
      </c>
      <c r="AB79" s="1" t="s">
        <v>60</v>
      </c>
      <c r="AC79" s="1" t="s">
        <v>60</v>
      </c>
      <c r="AD79" s="1">
        <v>13</v>
      </c>
    </row>
    <row r="80" spans="1:30" x14ac:dyDescent="0.2">
      <c r="A80" s="1" t="str">
        <f t="shared" si="4"/>
        <v/>
      </c>
      <c r="B80" s="1" t="str">
        <f t="shared" si="5"/>
        <v/>
      </c>
      <c r="C80" s="1" t="s">
        <v>8041</v>
      </c>
      <c r="D80" s="1" t="s">
        <v>8041</v>
      </c>
      <c r="E80" s="1" t="str">
        <f t="shared" si="6"/>
        <v>°  Induction Bend (5B−IB−2376)</v>
      </c>
      <c r="F80" s="1">
        <f t="shared" si="7"/>
        <v>0</v>
      </c>
      <c r="K80" s="1">
        <v>79</v>
      </c>
      <c r="L80" s="1" t="s">
        <v>8779</v>
      </c>
      <c r="M80" s="1" t="s">
        <v>8077</v>
      </c>
      <c r="U80" s="1" t="s">
        <v>60</v>
      </c>
      <c r="Z80" s="1" t="s">
        <v>60</v>
      </c>
      <c r="AA80" s="1" t="s">
        <v>60</v>
      </c>
      <c r="AB80" s="1" t="s">
        <v>60</v>
      </c>
      <c r="AC80" s="1" t="s">
        <v>60</v>
      </c>
      <c r="AD80" s="1">
        <v>13</v>
      </c>
    </row>
    <row r="81" spans="1:30" x14ac:dyDescent="0.2">
      <c r="A81" s="1" t="str">
        <f t="shared" si="4"/>
        <v/>
      </c>
      <c r="B81" s="1" t="str">
        <f t="shared" si="5"/>
        <v/>
      </c>
      <c r="C81" s="1" t="s">
        <v>8041</v>
      </c>
      <c r="D81" s="1" t="s">
        <v>8041</v>
      </c>
      <c r="E81" s="1" t="str">
        <f t="shared" si="6"/>
        <v>°  Induction Bend (5B−IB−2081)</v>
      </c>
      <c r="F81" s="1">
        <f t="shared" si="7"/>
        <v>0</v>
      </c>
      <c r="K81" s="1">
        <v>80</v>
      </c>
      <c r="L81" s="1" t="s">
        <v>8778</v>
      </c>
      <c r="M81" s="1" t="s">
        <v>8077</v>
      </c>
      <c r="U81" s="1" t="s">
        <v>60</v>
      </c>
      <c r="Z81" s="1" t="s">
        <v>60</v>
      </c>
      <c r="AA81" s="1" t="s">
        <v>60</v>
      </c>
      <c r="AB81" s="1" t="s">
        <v>60</v>
      </c>
      <c r="AC81" s="1" t="s">
        <v>60</v>
      </c>
      <c r="AD81" s="1">
        <v>13</v>
      </c>
    </row>
    <row r="82" spans="1:30" x14ac:dyDescent="0.2">
      <c r="A82" s="1" t="str">
        <f t="shared" si="4"/>
        <v/>
      </c>
      <c r="B82" s="1" t="str">
        <f t="shared" si="5"/>
        <v/>
      </c>
      <c r="C82" s="1" t="s">
        <v>8041</v>
      </c>
      <c r="D82" s="1" t="s">
        <v>8041</v>
      </c>
      <c r="E82" s="1" t="str">
        <f t="shared" si="6"/>
        <v>°  Induction Bend (5B−IB−2082)</v>
      </c>
      <c r="F82" s="1">
        <f t="shared" si="7"/>
        <v>0</v>
      </c>
      <c r="K82" s="1">
        <v>81</v>
      </c>
      <c r="L82" s="1" t="s">
        <v>8777</v>
      </c>
      <c r="M82" s="1" t="s">
        <v>8077</v>
      </c>
      <c r="U82" s="1" t="s">
        <v>60</v>
      </c>
      <c r="Z82" s="1" t="s">
        <v>60</v>
      </c>
      <c r="AA82" s="1" t="s">
        <v>60</v>
      </c>
      <c r="AB82" s="1" t="s">
        <v>60</v>
      </c>
      <c r="AC82" s="1" t="s">
        <v>60</v>
      </c>
      <c r="AD82" s="1">
        <v>13</v>
      </c>
    </row>
    <row r="83" spans="1:30" x14ac:dyDescent="0.2">
      <c r="A83" s="1" t="str">
        <f t="shared" si="4"/>
        <v/>
      </c>
      <c r="B83" s="1" t="str">
        <f t="shared" si="5"/>
        <v/>
      </c>
      <c r="C83" s="1" t="s">
        <v>8041</v>
      </c>
      <c r="D83" s="1" t="s">
        <v>8041</v>
      </c>
      <c r="E83" s="1" t="str">
        <f t="shared" si="6"/>
        <v>°  Induction Bend (5B−IB−2083)</v>
      </c>
      <c r="F83" s="1">
        <f t="shared" si="7"/>
        <v>0</v>
      </c>
      <c r="K83" s="1">
        <v>82</v>
      </c>
      <c r="L83" s="1" t="s">
        <v>8776</v>
      </c>
      <c r="M83" s="1" t="s">
        <v>8077</v>
      </c>
      <c r="U83" s="1" t="s">
        <v>60</v>
      </c>
      <c r="Z83" s="1" t="s">
        <v>60</v>
      </c>
      <c r="AA83" s="1" t="s">
        <v>60</v>
      </c>
      <c r="AB83" s="1" t="s">
        <v>60</v>
      </c>
      <c r="AC83" s="1" t="s">
        <v>60</v>
      </c>
      <c r="AD83" s="1">
        <v>13</v>
      </c>
    </row>
    <row r="84" spans="1:30" x14ac:dyDescent="0.2">
      <c r="A84" s="1">
        <f t="shared" si="4"/>
        <v>1008427</v>
      </c>
      <c r="B84" s="1">
        <f t="shared" si="5"/>
        <v>1008427</v>
      </c>
      <c r="C84" s="1" t="s">
        <v>8041</v>
      </c>
      <c r="D84" s="1" t="s">
        <v>8041</v>
      </c>
      <c r="E84" s="1" t="str">
        <f t="shared" si="6"/>
        <v>20° SB Induction Bend (5B−IB−2084)</v>
      </c>
      <c r="F84" s="1">
        <f t="shared" si="7"/>
        <v>20</v>
      </c>
      <c r="K84" s="1">
        <v>83</v>
      </c>
      <c r="L84" s="1" t="s">
        <v>8775</v>
      </c>
      <c r="M84" s="1" t="s">
        <v>8774</v>
      </c>
      <c r="N84" s="1">
        <v>1008427</v>
      </c>
      <c r="O84" s="1">
        <v>914.4</v>
      </c>
      <c r="P84" s="1">
        <v>19</v>
      </c>
      <c r="Q84" s="1">
        <v>16.2</v>
      </c>
      <c r="R84" s="1" t="s">
        <v>8037</v>
      </c>
      <c r="S84" s="1">
        <v>20</v>
      </c>
      <c r="T84" s="1" t="s">
        <v>7367</v>
      </c>
      <c r="U84" s="1" t="s">
        <v>8083</v>
      </c>
      <c r="V84" s="1">
        <v>1500</v>
      </c>
      <c r="W84" s="1">
        <v>1500</v>
      </c>
      <c r="X84" s="1">
        <v>1596</v>
      </c>
      <c r="Y84" s="1">
        <v>4596</v>
      </c>
      <c r="Z84" s="1" t="s">
        <v>8034</v>
      </c>
      <c r="AA84" s="1" t="s">
        <v>8034</v>
      </c>
      <c r="AB84" s="1" t="s">
        <v>8079</v>
      </c>
      <c r="AC84" s="1" t="s">
        <v>60</v>
      </c>
    </row>
    <row r="85" spans="1:30" x14ac:dyDescent="0.2">
      <c r="A85" s="1">
        <f t="shared" si="4"/>
        <v>1008605</v>
      </c>
      <c r="B85" s="1">
        <f t="shared" si="5"/>
        <v>1008605</v>
      </c>
      <c r="C85" s="1" t="s">
        <v>8041</v>
      </c>
      <c r="D85" s="1" t="s">
        <v>8041</v>
      </c>
      <c r="E85" s="1" t="str">
        <f t="shared" si="6"/>
        <v>49° RT Induction Bend (5B−IB−2085)</v>
      </c>
      <c r="F85" s="1">
        <f t="shared" si="7"/>
        <v>49</v>
      </c>
      <c r="K85" s="1">
        <v>84</v>
      </c>
      <c r="L85" s="1" t="s">
        <v>8773</v>
      </c>
      <c r="M85" s="1" t="s">
        <v>8772</v>
      </c>
      <c r="N85" s="1">
        <v>1008605</v>
      </c>
      <c r="O85" s="1">
        <v>914.4</v>
      </c>
      <c r="P85" s="1">
        <v>14.7</v>
      </c>
      <c r="Q85" s="1">
        <v>13.1</v>
      </c>
      <c r="R85" s="1" t="s">
        <v>8037</v>
      </c>
      <c r="S85" s="1">
        <v>49</v>
      </c>
      <c r="T85" s="1" t="s">
        <v>7367</v>
      </c>
      <c r="U85" s="1" t="s">
        <v>8035</v>
      </c>
      <c r="V85" s="1">
        <v>1500</v>
      </c>
      <c r="W85" s="1">
        <v>1500</v>
      </c>
      <c r="X85" s="1">
        <v>3910</v>
      </c>
      <c r="Y85" s="1">
        <v>6910</v>
      </c>
      <c r="Z85" s="1" t="s">
        <v>8052</v>
      </c>
      <c r="AA85" s="1" t="s">
        <v>8052</v>
      </c>
      <c r="AB85" s="1" t="s">
        <v>8051</v>
      </c>
      <c r="AC85" s="1" t="s">
        <v>60</v>
      </c>
    </row>
    <row r="86" spans="1:30" x14ac:dyDescent="0.2">
      <c r="A86" s="1">
        <f t="shared" si="4"/>
        <v>1008667</v>
      </c>
      <c r="B86" s="1">
        <f t="shared" si="5"/>
        <v>1008667</v>
      </c>
      <c r="C86" s="1" t="s">
        <v>8041</v>
      </c>
      <c r="D86" s="1" t="s">
        <v>8041</v>
      </c>
      <c r="E86" s="1" t="str">
        <f t="shared" si="6"/>
        <v>21° LT Induction Bend (5B−IB−2086)</v>
      </c>
      <c r="F86" s="1">
        <f t="shared" si="7"/>
        <v>21</v>
      </c>
      <c r="K86" s="1">
        <v>85</v>
      </c>
      <c r="L86" s="1" t="s">
        <v>8771</v>
      </c>
      <c r="M86" s="1" t="s">
        <v>8770</v>
      </c>
      <c r="N86" s="1">
        <v>1008667</v>
      </c>
      <c r="O86" s="1">
        <v>914.4</v>
      </c>
      <c r="P86" s="1">
        <v>14.7</v>
      </c>
      <c r="Q86" s="1">
        <v>13.1</v>
      </c>
      <c r="R86" s="1" t="s">
        <v>8037</v>
      </c>
      <c r="S86" s="1">
        <v>21</v>
      </c>
      <c r="T86" s="1" t="s">
        <v>7367</v>
      </c>
      <c r="U86" s="1" t="s">
        <v>8044</v>
      </c>
      <c r="V86" s="1">
        <v>1500</v>
      </c>
      <c r="W86" s="1">
        <v>1500</v>
      </c>
      <c r="X86" s="1">
        <v>1676</v>
      </c>
      <c r="Y86" s="1">
        <v>4676</v>
      </c>
      <c r="Z86" s="1" t="s">
        <v>8052</v>
      </c>
      <c r="AA86" s="1" t="s">
        <v>8052</v>
      </c>
      <c r="AB86" s="1" t="s">
        <v>8051</v>
      </c>
      <c r="AC86" s="1" t="s">
        <v>60</v>
      </c>
    </row>
    <row r="87" spans="1:30" x14ac:dyDescent="0.2">
      <c r="A87" s="1">
        <f t="shared" si="4"/>
        <v>1008716</v>
      </c>
      <c r="B87" s="1">
        <f t="shared" si="5"/>
        <v>1008716</v>
      </c>
      <c r="C87" s="1" t="s">
        <v>8041</v>
      </c>
      <c r="D87" s="1" t="s">
        <v>8041</v>
      </c>
      <c r="E87" s="1" t="str">
        <f t="shared" si="6"/>
        <v>24° LT Induction Bend (5B−IB−2087)</v>
      </c>
      <c r="F87" s="1">
        <f t="shared" si="7"/>
        <v>24</v>
      </c>
      <c r="K87" s="1">
        <v>86</v>
      </c>
      <c r="L87" s="1" t="s">
        <v>8769</v>
      </c>
      <c r="M87" s="1" t="s">
        <v>8768</v>
      </c>
      <c r="N87" s="1">
        <v>1008716</v>
      </c>
      <c r="O87" s="1">
        <v>914.4</v>
      </c>
      <c r="P87" s="1">
        <v>14.7</v>
      </c>
      <c r="Q87" s="1">
        <v>13.1</v>
      </c>
      <c r="R87" s="1" t="s">
        <v>8037</v>
      </c>
      <c r="S87" s="1">
        <v>24</v>
      </c>
      <c r="T87" s="1" t="s">
        <v>7367</v>
      </c>
      <c r="U87" s="1" t="s">
        <v>8044</v>
      </c>
      <c r="V87" s="1">
        <v>1500</v>
      </c>
      <c r="W87" s="1">
        <v>1500</v>
      </c>
      <c r="X87" s="1">
        <v>1915</v>
      </c>
      <c r="Y87" s="1">
        <v>4915</v>
      </c>
      <c r="Z87" s="1" t="s">
        <v>8052</v>
      </c>
      <c r="AA87" s="1" t="s">
        <v>8052</v>
      </c>
      <c r="AB87" s="1" t="s">
        <v>8051</v>
      </c>
      <c r="AC87" s="1" t="s">
        <v>60</v>
      </c>
    </row>
    <row r="88" spans="1:30" x14ac:dyDescent="0.2">
      <c r="A88" s="1">
        <f t="shared" si="4"/>
        <v>1010889</v>
      </c>
      <c r="B88" s="1">
        <f t="shared" si="5"/>
        <v>1010889</v>
      </c>
      <c r="C88" s="1" t="s">
        <v>8041</v>
      </c>
      <c r="D88" s="1" t="s">
        <v>8041</v>
      </c>
      <c r="E88" s="1" t="str">
        <f t="shared" si="6"/>
        <v>25° SB Induction Bend (5B−IB−2088)</v>
      </c>
      <c r="F88" s="1">
        <f t="shared" si="7"/>
        <v>25</v>
      </c>
      <c r="K88" s="1">
        <v>87</v>
      </c>
      <c r="L88" s="1" t="s">
        <v>8767</v>
      </c>
      <c r="M88" s="1" t="s">
        <v>8766</v>
      </c>
      <c r="N88" s="1">
        <v>1010889</v>
      </c>
      <c r="O88" s="1">
        <v>914.4</v>
      </c>
      <c r="P88" s="1">
        <v>19</v>
      </c>
      <c r="Q88" s="1">
        <v>16.2</v>
      </c>
      <c r="R88" s="1" t="s">
        <v>8037</v>
      </c>
      <c r="S88" s="1">
        <v>25</v>
      </c>
      <c r="T88" s="1" t="s">
        <v>7367</v>
      </c>
      <c r="U88" s="1" t="s">
        <v>8083</v>
      </c>
      <c r="V88" s="1">
        <v>1500</v>
      </c>
      <c r="W88" s="1">
        <v>1500</v>
      </c>
      <c r="X88" s="1">
        <v>1995</v>
      </c>
      <c r="Y88" s="1">
        <v>4995</v>
      </c>
      <c r="Z88" s="1" t="s">
        <v>8034</v>
      </c>
      <c r="AA88" s="1" t="s">
        <v>8034</v>
      </c>
      <c r="AB88" s="1" t="s">
        <v>8079</v>
      </c>
      <c r="AC88" s="1" t="s">
        <v>60</v>
      </c>
      <c r="AD88" s="1">
        <v>6</v>
      </c>
    </row>
    <row r="89" spans="1:30" x14ac:dyDescent="0.2">
      <c r="A89" s="1">
        <f t="shared" si="4"/>
        <v>1010951</v>
      </c>
      <c r="B89" s="1">
        <f t="shared" si="5"/>
        <v>1010951</v>
      </c>
      <c r="C89" s="1" t="s">
        <v>8041</v>
      </c>
      <c r="D89" s="1" t="s">
        <v>8041</v>
      </c>
      <c r="E89" s="1" t="str">
        <f t="shared" si="6"/>
        <v>16° RT Induction Bend (5B−IB−2089)</v>
      </c>
      <c r="F89" s="1">
        <f t="shared" si="7"/>
        <v>16</v>
      </c>
      <c r="K89" s="1">
        <v>88</v>
      </c>
      <c r="L89" s="1" t="s">
        <v>8765</v>
      </c>
      <c r="M89" s="1" t="s">
        <v>8764</v>
      </c>
      <c r="N89" s="1">
        <v>1010951</v>
      </c>
      <c r="O89" s="1">
        <v>914.4</v>
      </c>
      <c r="P89" s="1">
        <v>14.7</v>
      </c>
      <c r="Q89" s="1">
        <v>13.1</v>
      </c>
      <c r="R89" s="1" t="s">
        <v>8037</v>
      </c>
      <c r="S89" s="1">
        <v>16</v>
      </c>
      <c r="T89" s="1" t="s">
        <v>7367</v>
      </c>
      <c r="U89" s="1" t="s">
        <v>8035</v>
      </c>
      <c r="V89" s="1">
        <v>1500</v>
      </c>
      <c r="W89" s="1">
        <v>1500</v>
      </c>
      <c r="X89" s="1">
        <v>1277</v>
      </c>
      <c r="Y89" s="1">
        <v>4277</v>
      </c>
      <c r="Z89" s="1" t="s">
        <v>8052</v>
      </c>
      <c r="AA89" s="1" t="s">
        <v>8052</v>
      </c>
      <c r="AB89" s="1" t="s">
        <v>8051</v>
      </c>
      <c r="AC89" s="1" t="s">
        <v>60</v>
      </c>
      <c r="AD89" s="1">
        <v>6</v>
      </c>
    </row>
    <row r="90" spans="1:30" x14ac:dyDescent="0.2">
      <c r="A90" s="1">
        <f t="shared" si="4"/>
        <v>1011007</v>
      </c>
      <c r="B90" s="1">
        <f t="shared" si="5"/>
        <v>1011007</v>
      </c>
      <c r="C90" s="1" t="s">
        <v>8041</v>
      </c>
      <c r="D90" s="1" t="s">
        <v>8041</v>
      </c>
      <c r="E90" s="1" t="str">
        <f t="shared" si="6"/>
        <v>30° SB Induction Bend (5B−IB−2090)</v>
      </c>
      <c r="F90" s="1">
        <f t="shared" si="7"/>
        <v>30</v>
      </c>
      <c r="K90" s="1">
        <v>89</v>
      </c>
      <c r="L90" s="1" t="s">
        <v>8763</v>
      </c>
      <c r="M90" s="1" t="s">
        <v>8762</v>
      </c>
      <c r="N90" s="1">
        <v>1011007</v>
      </c>
      <c r="O90" s="1">
        <v>914.4</v>
      </c>
      <c r="P90" s="1">
        <v>14.7</v>
      </c>
      <c r="Q90" s="1">
        <v>13.1</v>
      </c>
      <c r="R90" s="1" t="s">
        <v>8037</v>
      </c>
      <c r="S90" s="1">
        <v>30</v>
      </c>
      <c r="T90" s="1" t="s">
        <v>7367</v>
      </c>
      <c r="U90" s="1" t="s">
        <v>8083</v>
      </c>
      <c r="V90" s="1">
        <v>1500</v>
      </c>
      <c r="W90" s="1">
        <v>3000</v>
      </c>
      <c r="X90" s="1">
        <v>2394</v>
      </c>
      <c r="Y90" s="1">
        <v>6894</v>
      </c>
      <c r="Z90" s="1" t="s">
        <v>8052</v>
      </c>
      <c r="AA90" s="1" t="s">
        <v>8761</v>
      </c>
      <c r="AB90" s="1" t="s">
        <v>8051</v>
      </c>
      <c r="AC90" s="1" t="s">
        <v>60</v>
      </c>
      <c r="AD90" s="1" t="s">
        <v>8425</v>
      </c>
    </row>
    <row r="91" spans="1:30" x14ac:dyDescent="0.2">
      <c r="A91" s="1">
        <f t="shared" si="4"/>
        <v>1011015</v>
      </c>
      <c r="B91" s="1">
        <f t="shared" si="5"/>
        <v>1011015</v>
      </c>
      <c r="C91" s="1" t="s">
        <v>8041</v>
      </c>
      <c r="D91" s="1" t="s">
        <v>8041</v>
      </c>
      <c r="E91" s="1" t="str">
        <f t="shared" si="6"/>
        <v>35° SB Induction Bend (5B−IB−2091)</v>
      </c>
      <c r="F91" s="1">
        <f t="shared" si="7"/>
        <v>35</v>
      </c>
      <c r="K91" s="1">
        <v>90</v>
      </c>
      <c r="L91" s="1" t="s">
        <v>8760</v>
      </c>
      <c r="M91" s="1" t="s">
        <v>8759</v>
      </c>
      <c r="N91" s="1">
        <v>1011015</v>
      </c>
      <c r="O91" s="1">
        <v>914.4</v>
      </c>
      <c r="P91" s="1">
        <v>14.7</v>
      </c>
      <c r="Q91" s="1">
        <v>13.1</v>
      </c>
      <c r="R91" s="1" t="s">
        <v>8037</v>
      </c>
      <c r="S91" s="1">
        <v>35</v>
      </c>
      <c r="T91" s="1" t="s">
        <v>7367</v>
      </c>
      <c r="U91" s="1" t="s">
        <v>8083</v>
      </c>
      <c r="V91" s="1">
        <v>3000</v>
      </c>
      <c r="W91" s="1">
        <v>1500</v>
      </c>
      <c r="X91" s="1">
        <v>2793</v>
      </c>
      <c r="Y91" s="1">
        <v>7293</v>
      </c>
      <c r="Z91" s="1" t="s">
        <v>8758</v>
      </c>
      <c r="AA91" s="1" t="s">
        <v>8052</v>
      </c>
      <c r="AB91" s="1" t="s">
        <v>8051</v>
      </c>
      <c r="AC91" s="1" t="s">
        <v>60</v>
      </c>
      <c r="AD91" s="1" t="s">
        <v>8425</v>
      </c>
    </row>
    <row r="92" spans="1:30" x14ac:dyDescent="0.2">
      <c r="A92" s="1">
        <f t="shared" si="4"/>
        <v>1011052</v>
      </c>
      <c r="B92" s="1">
        <f t="shared" si="5"/>
        <v>1011052</v>
      </c>
      <c r="C92" s="1" t="s">
        <v>8041</v>
      </c>
      <c r="D92" s="1" t="s">
        <v>8041</v>
      </c>
      <c r="E92" s="1" t="str">
        <f t="shared" si="6"/>
        <v>28° LT Induction Bend (5B−IB−2092)</v>
      </c>
      <c r="F92" s="1">
        <f t="shared" si="7"/>
        <v>28</v>
      </c>
      <c r="K92" s="1">
        <v>91</v>
      </c>
      <c r="L92" s="1" t="s">
        <v>8757</v>
      </c>
      <c r="M92" s="1" t="s">
        <v>8756</v>
      </c>
      <c r="N92" s="1">
        <v>1011052</v>
      </c>
      <c r="O92" s="1">
        <v>914.4</v>
      </c>
      <c r="P92" s="1">
        <v>14.7</v>
      </c>
      <c r="Q92" s="1">
        <v>13.1</v>
      </c>
      <c r="R92" s="1" t="s">
        <v>8037</v>
      </c>
      <c r="S92" s="1">
        <v>28</v>
      </c>
      <c r="T92" s="1" t="s">
        <v>7367</v>
      </c>
      <c r="U92" s="1" t="s">
        <v>8044</v>
      </c>
      <c r="V92" s="1">
        <v>1500</v>
      </c>
      <c r="W92" s="1">
        <v>1500</v>
      </c>
      <c r="X92" s="1">
        <v>2234</v>
      </c>
      <c r="Y92" s="1">
        <v>5234</v>
      </c>
      <c r="Z92" s="1" t="s">
        <v>8052</v>
      </c>
      <c r="AA92" s="1" t="s">
        <v>8052</v>
      </c>
      <c r="AB92" s="1" t="s">
        <v>8051</v>
      </c>
      <c r="AC92" s="1" t="s">
        <v>60</v>
      </c>
      <c r="AD92" s="1">
        <v>6</v>
      </c>
    </row>
    <row r="93" spans="1:30" x14ac:dyDescent="0.2">
      <c r="A93" s="1">
        <f t="shared" si="4"/>
        <v>1011087</v>
      </c>
      <c r="B93" s="1">
        <f t="shared" si="5"/>
        <v>1011087</v>
      </c>
      <c r="C93" s="1" t="s">
        <v>8041</v>
      </c>
      <c r="D93" s="1" t="s">
        <v>8041</v>
      </c>
      <c r="E93" s="1" t="str">
        <f t="shared" si="6"/>
        <v>40° SB Induction Bend (5B−IB−2093)</v>
      </c>
      <c r="F93" s="1">
        <f t="shared" si="7"/>
        <v>40</v>
      </c>
      <c r="K93" s="1">
        <v>92</v>
      </c>
      <c r="L93" s="1" t="s">
        <v>8755</v>
      </c>
      <c r="M93" s="1" t="s">
        <v>8754</v>
      </c>
      <c r="N93" s="1">
        <v>1011087</v>
      </c>
      <c r="O93" s="1">
        <v>914.4</v>
      </c>
      <c r="P93" s="1">
        <v>14.7</v>
      </c>
      <c r="Q93" s="1">
        <v>13.1</v>
      </c>
      <c r="R93" s="1" t="s">
        <v>8037</v>
      </c>
      <c r="S93" s="1">
        <v>40</v>
      </c>
      <c r="T93" s="1" t="s">
        <v>7367</v>
      </c>
      <c r="U93" s="1" t="s">
        <v>8083</v>
      </c>
      <c r="V93" s="1">
        <v>1500</v>
      </c>
      <c r="W93" s="1">
        <v>1500</v>
      </c>
      <c r="X93" s="1">
        <v>3192</v>
      </c>
      <c r="Y93" s="1">
        <v>6192</v>
      </c>
      <c r="Z93" s="1" t="s">
        <v>8052</v>
      </c>
      <c r="AA93" s="1" t="s">
        <v>8052</v>
      </c>
      <c r="AB93" s="1" t="s">
        <v>8051</v>
      </c>
      <c r="AC93" s="1" t="s">
        <v>60</v>
      </c>
      <c r="AD93" s="1">
        <v>6</v>
      </c>
    </row>
    <row r="94" spans="1:30" x14ac:dyDescent="0.2">
      <c r="A94" s="1">
        <f t="shared" si="4"/>
        <v>1011186</v>
      </c>
      <c r="B94" s="1">
        <f t="shared" si="5"/>
        <v>1011186</v>
      </c>
      <c r="C94" s="1" t="s">
        <v>8041</v>
      </c>
      <c r="D94" s="1" t="s">
        <v>8041</v>
      </c>
      <c r="E94" s="1" t="str">
        <f t="shared" si="6"/>
        <v>35° SB Induction Bend (5B−IB−2094)</v>
      </c>
      <c r="F94" s="1">
        <f t="shared" si="7"/>
        <v>35</v>
      </c>
      <c r="K94" s="1">
        <v>93</v>
      </c>
      <c r="L94" s="1" t="s">
        <v>8753</v>
      </c>
      <c r="M94" s="1" t="s">
        <v>8752</v>
      </c>
      <c r="N94" s="1">
        <v>1011186</v>
      </c>
      <c r="O94" s="1">
        <v>914.4</v>
      </c>
      <c r="P94" s="1">
        <v>19</v>
      </c>
      <c r="Q94" s="1">
        <v>16.2</v>
      </c>
      <c r="R94" s="1" t="s">
        <v>8037</v>
      </c>
      <c r="S94" s="1">
        <v>35</v>
      </c>
      <c r="T94" s="1" t="s">
        <v>7367</v>
      </c>
      <c r="U94" s="1" t="s">
        <v>8083</v>
      </c>
      <c r="V94" s="1">
        <v>1500</v>
      </c>
      <c r="W94" s="1">
        <v>3000</v>
      </c>
      <c r="X94" s="1">
        <v>2793</v>
      </c>
      <c r="Y94" s="1">
        <v>7293</v>
      </c>
      <c r="Z94" s="1" t="s">
        <v>8034</v>
      </c>
      <c r="AA94" s="1" t="s">
        <v>8751</v>
      </c>
      <c r="AB94" s="1" t="s">
        <v>8079</v>
      </c>
      <c r="AC94" s="1" t="s">
        <v>60</v>
      </c>
      <c r="AD94" s="1" t="s">
        <v>8425</v>
      </c>
    </row>
    <row r="95" spans="1:30" x14ac:dyDescent="0.2">
      <c r="A95" s="1">
        <f t="shared" si="4"/>
        <v>1011193</v>
      </c>
      <c r="B95" s="1">
        <f t="shared" si="5"/>
        <v>1011193</v>
      </c>
      <c r="C95" s="1" t="s">
        <v>8041</v>
      </c>
      <c r="D95" s="1" t="s">
        <v>8041</v>
      </c>
      <c r="E95" s="1" t="str">
        <f t="shared" si="6"/>
        <v>45° SB Induction Bend (5B−IB−2095)</v>
      </c>
      <c r="F95" s="1">
        <f t="shared" si="7"/>
        <v>45</v>
      </c>
      <c r="K95" s="1">
        <v>94</v>
      </c>
      <c r="L95" s="1" t="s">
        <v>8750</v>
      </c>
      <c r="M95" s="1" t="s">
        <v>8749</v>
      </c>
      <c r="N95" s="1">
        <v>1011193</v>
      </c>
      <c r="O95" s="1">
        <v>914.4</v>
      </c>
      <c r="P95" s="1">
        <v>19</v>
      </c>
      <c r="Q95" s="1">
        <v>16.2</v>
      </c>
      <c r="R95" s="1" t="s">
        <v>8037</v>
      </c>
      <c r="S95" s="1">
        <v>45</v>
      </c>
      <c r="T95" s="1" t="s">
        <v>7367</v>
      </c>
      <c r="U95" s="1" t="s">
        <v>8083</v>
      </c>
      <c r="V95" s="1">
        <v>1500</v>
      </c>
      <c r="W95" s="1">
        <v>1500</v>
      </c>
      <c r="X95" s="1">
        <v>3591</v>
      </c>
      <c r="Y95" s="1">
        <v>6591</v>
      </c>
      <c r="Z95" s="1" t="s">
        <v>8748</v>
      </c>
      <c r="AA95" s="1" t="s">
        <v>8034</v>
      </c>
      <c r="AB95" s="1" t="s">
        <v>8079</v>
      </c>
      <c r="AC95" s="1" t="s">
        <v>60</v>
      </c>
      <c r="AD95" s="1" t="s">
        <v>8429</v>
      </c>
    </row>
    <row r="96" spans="1:30" x14ac:dyDescent="0.2">
      <c r="A96" s="1">
        <f t="shared" si="4"/>
        <v>1011230</v>
      </c>
      <c r="B96" s="1">
        <f t="shared" si="5"/>
        <v>1011230</v>
      </c>
      <c r="C96" s="1" t="s">
        <v>8041</v>
      </c>
      <c r="D96" s="1" t="s">
        <v>8041</v>
      </c>
      <c r="E96" s="1" t="str">
        <f t="shared" si="6"/>
        <v>30° SB Induction Bend (5B−IB−2096)</v>
      </c>
      <c r="F96" s="1">
        <f t="shared" si="7"/>
        <v>30</v>
      </c>
      <c r="K96" s="1">
        <v>95</v>
      </c>
      <c r="L96" s="1" t="s">
        <v>8747</v>
      </c>
      <c r="M96" s="1" t="s">
        <v>8746</v>
      </c>
      <c r="N96" s="1">
        <v>1011230</v>
      </c>
      <c r="O96" s="1">
        <v>914.4</v>
      </c>
      <c r="P96" s="1">
        <v>14.7</v>
      </c>
      <c r="Q96" s="1">
        <v>13.1</v>
      </c>
      <c r="R96" s="1" t="s">
        <v>8037</v>
      </c>
      <c r="S96" s="1">
        <v>30</v>
      </c>
      <c r="T96" s="1" t="s">
        <v>7367</v>
      </c>
      <c r="U96" s="1" t="s">
        <v>8083</v>
      </c>
      <c r="V96" s="1">
        <v>1500</v>
      </c>
      <c r="W96" s="1">
        <v>1500</v>
      </c>
      <c r="X96" s="1">
        <v>2394</v>
      </c>
      <c r="Y96" s="1">
        <v>5394</v>
      </c>
      <c r="Z96" s="1" t="s">
        <v>8034</v>
      </c>
      <c r="AA96" s="1" t="s">
        <v>8052</v>
      </c>
      <c r="AB96" s="1" t="s">
        <v>8051</v>
      </c>
      <c r="AC96" s="1" t="s">
        <v>60</v>
      </c>
      <c r="AD96" s="1" t="s">
        <v>8741</v>
      </c>
    </row>
    <row r="97" spans="1:30" x14ac:dyDescent="0.2">
      <c r="A97" s="1">
        <f t="shared" si="4"/>
        <v>1011319</v>
      </c>
      <c r="B97" s="1">
        <f t="shared" si="5"/>
        <v>1011319</v>
      </c>
      <c r="C97" s="1" t="s">
        <v>8041</v>
      </c>
      <c r="D97" s="1" t="s">
        <v>8041</v>
      </c>
      <c r="E97" s="1" t="str">
        <f t="shared" si="6"/>
        <v>30° OB Induction Bend (5B−IB−2097)</v>
      </c>
      <c r="F97" s="1">
        <f t="shared" si="7"/>
        <v>30</v>
      </c>
      <c r="K97" s="1">
        <v>96</v>
      </c>
      <c r="L97" s="1" t="s">
        <v>8745</v>
      </c>
      <c r="M97" s="1" t="s">
        <v>8744</v>
      </c>
      <c r="N97" s="1">
        <v>1011319</v>
      </c>
      <c r="O97" s="1">
        <v>914.4</v>
      </c>
      <c r="P97" s="1">
        <v>19</v>
      </c>
      <c r="Q97" s="1">
        <v>16.2</v>
      </c>
      <c r="R97" s="1" t="s">
        <v>8037</v>
      </c>
      <c r="S97" s="1">
        <v>30</v>
      </c>
      <c r="T97" s="1" t="s">
        <v>7367</v>
      </c>
      <c r="U97" s="1" t="s">
        <v>8080</v>
      </c>
      <c r="V97" s="1">
        <v>1500</v>
      </c>
      <c r="W97" s="1">
        <v>1500</v>
      </c>
      <c r="X97" s="1">
        <v>2394</v>
      </c>
      <c r="Y97" s="1">
        <v>5394</v>
      </c>
      <c r="Z97" s="1" t="s">
        <v>8034</v>
      </c>
      <c r="AA97" s="1" t="s">
        <v>8034</v>
      </c>
      <c r="AB97" s="1" t="s">
        <v>8079</v>
      </c>
      <c r="AC97" s="1" t="s">
        <v>60</v>
      </c>
      <c r="AD97" s="1">
        <v>6</v>
      </c>
    </row>
    <row r="98" spans="1:30" x14ac:dyDescent="0.2">
      <c r="A98" s="1">
        <f t="shared" si="4"/>
        <v>1011337</v>
      </c>
      <c r="B98" s="1">
        <f t="shared" si="5"/>
        <v>1011337</v>
      </c>
      <c r="C98" s="1" t="s">
        <v>8041</v>
      </c>
      <c r="D98" s="1" t="s">
        <v>8041</v>
      </c>
      <c r="E98" s="1" t="str">
        <f t="shared" si="6"/>
        <v>30° SB Induction Bend (5B−IB−2098)</v>
      </c>
      <c r="F98" s="1">
        <f t="shared" si="7"/>
        <v>30</v>
      </c>
      <c r="K98" s="1">
        <v>97</v>
      </c>
      <c r="L98" s="1" t="s">
        <v>8743</v>
      </c>
      <c r="M98" s="1" t="s">
        <v>8742</v>
      </c>
      <c r="N98" s="1">
        <v>1011337</v>
      </c>
      <c r="O98" s="1">
        <v>914.4</v>
      </c>
      <c r="P98" s="1">
        <v>14.7</v>
      </c>
      <c r="Q98" s="1">
        <v>13.1</v>
      </c>
      <c r="R98" s="1" t="s">
        <v>8037</v>
      </c>
      <c r="S98" s="1">
        <v>30</v>
      </c>
      <c r="T98" s="1" t="s">
        <v>7367</v>
      </c>
      <c r="U98" s="1" t="s">
        <v>8083</v>
      </c>
      <c r="V98" s="1">
        <v>1500</v>
      </c>
      <c r="W98" s="1">
        <v>1500</v>
      </c>
      <c r="X98" s="1">
        <v>2394</v>
      </c>
      <c r="Y98" s="1">
        <v>5394</v>
      </c>
      <c r="Z98" s="1" t="s">
        <v>8034</v>
      </c>
      <c r="AA98" s="1" t="s">
        <v>8052</v>
      </c>
      <c r="AB98" s="1" t="s">
        <v>8051</v>
      </c>
      <c r="AC98" s="1" t="s">
        <v>60</v>
      </c>
      <c r="AD98" s="1" t="s">
        <v>8741</v>
      </c>
    </row>
    <row r="99" spans="1:30" x14ac:dyDescent="0.2">
      <c r="A99" s="1">
        <f t="shared" si="4"/>
        <v>1011361</v>
      </c>
      <c r="B99" s="1">
        <f t="shared" si="5"/>
        <v>1011361</v>
      </c>
      <c r="C99" s="1" t="s">
        <v>8041</v>
      </c>
      <c r="D99" s="1" t="s">
        <v>8041</v>
      </c>
      <c r="E99" s="1" t="str">
        <f t="shared" si="6"/>
        <v>25° SB Induction Bend (5B−IB−2099)</v>
      </c>
      <c r="F99" s="1">
        <f t="shared" si="7"/>
        <v>25</v>
      </c>
      <c r="K99" s="1">
        <v>98</v>
      </c>
      <c r="L99" s="1" t="s">
        <v>8740</v>
      </c>
      <c r="M99" s="1" t="s">
        <v>8739</v>
      </c>
      <c r="N99" s="1">
        <v>1011361</v>
      </c>
      <c r="O99" s="1">
        <v>914.4</v>
      </c>
      <c r="P99" s="1">
        <v>14.7</v>
      </c>
      <c r="Q99" s="1">
        <v>13.1</v>
      </c>
      <c r="R99" s="1" t="s">
        <v>8037</v>
      </c>
      <c r="S99" s="1">
        <v>25</v>
      </c>
      <c r="T99" s="1" t="s">
        <v>7367</v>
      </c>
      <c r="U99" s="1" t="s">
        <v>8083</v>
      </c>
      <c r="V99" s="1">
        <v>1500</v>
      </c>
      <c r="W99" s="1">
        <v>1500</v>
      </c>
      <c r="X99" s="1">
        <v>1995</v>
      </c>
      <c r="Y99" s="1">
        <v>4995</v>
      </c>
      <c r="Z99" s="1" t="s">
        <v>8052</v>
      </c>
      <c r="AA99" s="1" t="s">
        <v>8052</v>
      </c>
      <c r="AB99" s="1" t="s">
        <v>8051</v>
      </c>
      <c r="AC99" s="1" t="s">
        <v>60</v>
      </c>
      <c r="AD99" s="1">
        <v>6</v>
      </c>
    </row>
    <row r="100" spans="1:30" x14ac:dyDescent="0.2">
      <c r="A100" s="1">
        <f t="shared" si="4"/>
        <v>1011375</v>
      </c>
      <c r="B100" s="1">
        <f t="shared" si="5"/>
        <v>1011375</v>
      </c>
      <c r="C100" s="1" t="s">
        <v>8041</v>
      </c>
      <c r="D100" s="1" t="s">
        <v>8041</v>
      </c>
      <c r="E100" s="1" t="str">
        <f t="shared" si="6"/>
        <v>15° OB Induction Bend (5B−IB−2100)</v>
      </c>
      <c r="F100" s="1">
        <f t="shared" si="7"/>
        <v>15</v>
      </c>
      <c r="K100" s="1">
        <v>99</v>
      </c>
      <c r="L100" s="1" t="s">
        <v>8738</v>
      </c>
      <c r="M100" s="1" t="s">
        <v>8737</v>
      </c>
      <c r="N100" s="1">
        <v>1011375</v>
      </c>
      <c r="O100" s="1">
        <v>914.4</v>
      </c>
      <c r="P100" s="1">
        <v>14.7</v>
      </c>
      <c r="Q100" s="1">
        <v>13.1</v>
      </c>
      <c r="R100" s="1" t="s">
        <v>8037</v>
      </c>
      <c r="S100" s="1">
        <v>15</v>
      </c>
      <c r="T100" s="1" t="s">
        <v>7367</v>
      </c>
      <c r="U100" s="1" t="s">
        <v>8080</v>
      </c>
      <c r="V100" s="1">
        <v>1500</v>
      </c>
      <c r="W100" s="1">
        <v>1500</v>
      </c>
      <c r="X100" s="1">
        <v>1197</v>
      </c>
      <c r="Y100" s="1">
        <v>4197</v>
      </c>
      <c r="Z100" s="1" t="s">
        <v>8052</v>
      </c>
      <c r="AA100" s="1" t="s">
        <v>8052</v>
      </c>
      <c r="AB100" s="1" t="s">
        <v>8051</v>
      </c>
      <c r="AC100" s="1" t="s">
        <v>60</v>
      </c>
      <c r="AD100" s="1">
        <v>6</v>
      </c>
    </row>
    <row r="101" spans="1:30" x14ac:dyDescent="0.2">
      <c r="A101" s="1">
        <f t="shared" si="4"/>
        <v>1011401</v>
      </c>
      <c r="B101" s="1">
        <f t="shared" si="5"/>
        <v>1011401</v>
      </c>
      <c r="C101" s="1" t="s">
        <v>8041</v>
      </c>
      <c r="D101" s="1" t="s">
        <v>8041</v>
      </c>
      <c r="E101" s="1" t="str">
        <f t="shared" si="6"/>
        <v>23° LT Induction Bend (5B−IB−2101)</v>
      </c>
      <c r="F101" s="1">
        <f t="shared" si="7"/>
        <v>23</v>
      </c>
      <c r="K101" s="1">
        <v>100</v>
      </c>
      <c r="L101" s="1" t="s">
        <v>8736</v>
      </c>
      <c r="M101" s="1" t="s">
        <v>8735</v>
      </c>
      <c r="N101" s="1">
        <v>1011401</v>
      </c>
      <c r="O101" s="1">
        <v>914.4</v>
      </c>
      <c r="P101" s="1">
        <v>14.7</v>
      </c>
      <c r="Q101" s="1">
        <v>13.1</v>
      </c>
      <c r="R101" s="1" t="s">
        <v>8037</v>
      </c>
      <c r="S101" s="1">
        <v>23</v>
      </c>
      <c r="T101" s="1" t="s">
        <v>7367</v>
      </c>
      <c r="U101" s="1" t="s">
        <v>8044</v>
      </c>
      <c r="V101" s="1">
        <v>1500</v>
      </c>
      <c r="W101" s="1">
        <v>1500</v>
      </c>
      <c r="X101" s="1">
        <v>1835</v>
      </c>
      <c r="Y101" s="1">
        <v>4835</v>
      </c>
      <c r="Z101" s="1" t="s">
        <v>8052</v>
      </c>
      <c r="AA101" s="1" t="s">
        <v>8052</v>
      </c>
      <c r="AB101" s="1" t="s">
        <v>8051</v>
      </c>
      <c r="AC101" s="1" t="s">
        <v>60</v>
      </c>
      <c r="AD101" s="1">
        <v>6</v>
      </c>
    </row>
    <row r="102" spans="1:30" x14ac:dyDescent="0.2">
      <c r="A102" s="1">
        <f t="shared" si="4"/>
        <v>1011472</v>
      </c>
      <c r="B102" s="1">
        <f t="shared" si="5"/>
        <v>1011472</v>
      </c>
      <c r="C102" s="1" t="s">
        <v>8041</v>
      </c>
      <c r="D102" s="1" t="s">
        <v>8041</v>
      </c>
      <c r="E102" s="1" t="str">
        <f t="shared" si="6"/>
        <v>25° RT Induction Bend (5B−IB−2102)</v>
      </c>
      <c r="F102" s="1">
        <f t="shared" si="7"/>
        <v>25</v>
      </c>
      <c r="K102" s="1">
        <v>101</v>
      </c>
      <c r="L102" s="1" t="s">
        <v>8734</v>
      </c>
      <c r="M102" s="1" t="s">
        <v>8733</v>
      </c>
      <c r="N102" s="1">
        <v>1011472</v>
      </c>
      <c r="O102" s="1">
        <v>914.4</v>
      </c>
      <c r="P102" s="1">
        <v>14.7</v>
      </c>
      <c r="Q102" s="1">
        <v>13.1</v>
      </c>
      <c r="R102" s="1" t="s">
        <v>8037</v>
      </c>
      <c r="S102" s="1">
        <v>25</v>
      </c>
      <c r="T102" s="1" t="s">
        <v>7367</v>
      </c>
      <c r="U102" s="1" t="s">
        <v>8035</v>
      </c>
      <c r="V102" s="1">
        <v>1500</v>
      </c>
      <c r="W102" s="1">
        <v>1500</v>
      </c>
      <c r="X102" s="1">
        <v>1995</v>
      </c>
      <c r="Y102" s="1">
        <v>4995</v>
      </c>
      <c r="Z102" s="1" t="s">
        <v>8052</v>
      </c>
      <c r="AA102" s="1" t="s">
        <v>8052</v>
      </c>
      <c r="AB102" s="1" t="s">
        <v>8051</v>
      </c>
      <c r="AC102" s="1" t="s">
        <v>60</v>
      </c>
      <c r="AD102" s="1">
        <v>6</v>
      </c>
    </row>
    <row r="103" spans="1:30" x14ac:dyDescent="0.2">
      <c r="A103" s="1">
        <f t="shared" si="4"/>
        <v>1011511</v>
      </c>
      <c r="B103" s="1">
        <f t="shared" si="5"/>
        <v>1011511</v>
      </c>
      <c r="C103" s="1" t="s">
        <v>8041</v>
      </c>
      <c r="D103" s="1" t="s">
        <v>8041</v>
      </c>
      <c r="E103" s="1" t="str">
        <f t="shared" si="6"/>
        <v>25° OB Induction Bend (5B−IB−2103)</v>
      </c>
      <c r="F103" s="1">
        <f t="shared" si="7"/>
        <v>25</v>
      </c>
      <c r="K103" s="1">
        <v>102</v>
      </c>
      <c r="L103" s="1" t="s">
        <v>8732</v>
      </c>
      <c r="M103" s="1" t="s">
        <v>8731</v>
      </c>
      <c r="N103" s="1">
        <v>1011511</v>
      </c>
      <c r="O103" s="1">
        <v>914.4</v>
      </c>
      <c r="P103" s="1">
        <v>14.7</v>
      </c>
      <c r="Q103" s="1">
        <v>13.1</v>
      </c>
      <c r="R103" s="1" t="s">
        <v>8037</v>
      </c>
      <c r="S103" s="1">
        <v>25</v>
      </c>
      <c r="T103" s="1" t="s">
        <v>7367</v>
      </c>
      <c r="U103" s="1" t="s">
        <v>8080</v>
      </c>
      <c r="V103" s="1">
        <v>1500</v>
      </c>
      <c r="W103" s="1">
        <v>1500</v>
      </c>
      <c r="X103" s="1">
        <v>1995</v>
      </c>
      <c r="Y103" s="1">
        <v>4995</v>
      </c>
      <c r="Z103" s="1" t="s">
        <v>8052</v>
      </c>
      <c r="AA103" s="1" t="s">
        <v>8730</v>
      </c>
      <c r="AB103" s="1" t="s">
        <v>8051</v>
      </c>
      <c r="AC103" s="1" t="s">
        <v>60</v>
      </c>
      <c r="AD103" s="1">
        <v>2</v>
      </c>
    </row>
    <row r="104" spans="1:30" x14ac:dyDescent="0.2">
      <c r="A104" s="1">
        <f t="shared" si="4"/>
        <v>1011516</v>
      </c>
      <c r="B104" s="1">
        <f t="shared" si="5"/>
        <v>1011516</v>
      </c>
      <c r="C104" s="1" t="s">
        <v>8041</v>
      </c>
      <c r="D104" s="1" t="s">
        <v>8041</v>
      </c>
      <c r="E104" s="1" t="str">
        <f t="shared" si="6"/>
        <v>20° SB Induction Bend (5B−IB−2104)</v>
      </c>
      <c r="F104" s="1">
        <f t="shared" si="7"/>
        <v>20</v>
      </c>
      <c r="K104" s="1">
        <v>103</v>
      </c>
      <c r="L104" s="1" t="s">
        <v>8729</v>
      </c>
      <c r="M104" s="1" t="s">
        <v>8728</v>
      </c>
      <c r="N104" s="1">
        <v>1011516</v>
      </c>
      <c r="O104" s="1">
        <v>914.4</v>
      </c>
      <c r="P104" s="1">
        <v>14.7</v>
      </c>
      <c r="Q104" s="1">
        <v>13.1</v>
      </c>
      <c r="R104" s="1" t="s">
        <v>8037</v>
      </c>
      <c r="S104" s="1">
        <v>20</v>
      </c>
      <c r="T104" s="1" t="s">
        <v>7367</v>
      </c>
      <c r="U104" s="1" t="s">
        <v>8083</v>
      </c>
      <c r="V104" s="1">
        <v>3000</v>
      </c>
      <c r="W104" s="1">
        <v>1500</v>
      </c>
      <c r="X104" s="1">
        <v>1596</v>
      </c>
      <c r="Y104" s="1">
        <v>6096</v>
      </c>
      <c r="Z104" s="1" t="s">
        <v>8727</v>
      </c>
      <c r="AA104" s="1" t="s">
        <v>8052</v>
      </c>
      <c r="AB104" s="1" t="s">
        <v>8051</v>
      </c>
      <c r="AC104" s="1" t="s">
        <v>60</v>
      </c>
      <c r="AD104" s="1" t="s">
        <v>8140</v>
      </c>
    </row>
    <row r="105" spans="1:30" x14ac:dyDescent="0.2">
      <c r="A105" s="1">
        <f t="shared" si="4"/>
        <v>1011531</v>
      </c>
      <c r="B105" s="1">
        <f t="shared" si="5"/>
        <v>1011531</v>
      </c>
      <c r="C105" s="1" t="s">
        <v>8041</v>
      </c>
      <c r="D105" s="1" t="s">
        <v>8041</v>
      </c>
      <c r="E105" s="1" t="str">
        <f t="shared" si="6"/>
        <v>30° SB Induction Bend (5B−IB−2105)</v>
      </c>
      <c r="F105" s="1">
        <f t="shared" si="7"/>
        <v>30</v>
      </c>
      <c r="K105" s="1">
        <v>104</v>
      </c>
      <c r="L105" s="1" t="s">
        <v>8726</v>
      </c>
      <c r="M105" s="1" t="s">
        <v>8725</v>
      </c>
      <c r="N105" s="1">
        <v>1011531</v>
      </c>
      <c r="O105" s="1">
        <v>914.4</v>
      </c>
      <c r="P105" s="1">
        <v>14.7</v>
      </c>
      <c r="Q105" s="1">
        <v>13.1</v>
      </c>
      <c r="R105" s="1" t="s">
        <v>8037</v>
      </c>
      <c r="S105" s="1">
        <v>30</v>
      </c>
      <c r="T105" s="1" t="s">
        <v>7367</v>
      </c>
      <c r="U105" s="1" t="s">
        <v>8083</v>
      </c>
      <c r="V105" s="1">
        <v>1500</v>
      </c>
      <c r="W105" s="1">
        <v>1500</v>
      </c>
      <c r="X105" s="1">
        <v>2394</v>
      </c>
      <c r="Y105" s="1">
        <v>5394</v>
      </c>
      <c r="Z105" s="1" t="s">
        <v>8052</v>
      </c>
      <c r="AA105" s="1" t="s">
        <v>8052</v>
      </c>
      <c r="AB105" s="1" t="s">
        <v>8051</v>
      </c>
      <c r="AC105" s="1" t="s">
        <v>60</v>
      </c>
    </row>
    <row r="106" spans="1:30" x14ac:dyDescent="0.2">
      <c r="A106" s="1">
        <f t="shared" si="4"/>
        <v>1011539</v>
      </c>
      <c r="B106" s="1">
        <f t="shared" si="5"/>
        <v>1011539</v>
      </c>
      <c r="C106" s="1" t="s">
        <v>8041</v>
      </c>
      <c r="D106" s="1" t="s">
        <v>8041</v>
      </c>
      <c r="E106" s="1" t="str">
        <f t="shared" si="6"/>
        <v>27° Rolled (OB, LT) Induction Bend (5B−IB−2106)</v>
      </c>
      <c r="F106" s="1">
        <f t="shared" si="7"/>
        <v>27</v>
      </c>
      <c r="K106" s="1">
        <v>105</v>
      </c>
      <c r="L106" s="1" t="s">
        <v>8724</v>
      </c>
      <c r="M106" s="1" t="s">
        <v>8723</v>
      </c>
      <c r="N106" s="1">
        <v>1011539</v>
      </c>
      <c r="O106" s="1">
        <v>914.4</v>
      </c>
      <c r="P106" s="1">
        <v>14.7</v>
      </c>
      <c r="Q106" s="1">
        <v>13.1</v>
      </c>
      <c r="R106" s="1" t="s">
        <v>8037</v>
      </c>
      <c r="S106" s="1">
        <v>27</v>
      </c>
      <c r="T106" s="1" t="s">
        <v>7367</v>
      </c>
      <c r="U106" s="1" t="s">
        <v>8212</v>
      </c>
      <c r="V106" s="1">
        <v>1500</v>
      </c>
      <c r="W106" s="1">
        <v>1500</v>
      </c>
      <c r="X106" s="1">
        <v>2155</v>
      </c>
      <c r="Y106" s="1">
        <v>5155</v>
      </c>
      <c r="Z106" s="1" t="s">
        <v>8052</v>
      </c>
      <c r="AA106" s="1" t="s">
        <v>8052</v>
      </c>
      <c r="AB106" s="1" t="s">
        <v>8051</v>
      </c>
      <c r="AC106" s="1" t="s">
        <v>60</v>
      </c>
    </row>
    <row r="107" spans="1:30" x14ac:dyDescent="0.2">
      <c r="A107" s="1">
        <f t="shared" si="4"/>
        <v>1011748</v>
      </c>
      <c r="B107" s="1">
        <f t="shared" si="5"/>
        <v>1011748</v>
      </c>
      <c r="C107" s="1" t="s">
        <v>8041</v>
      </c>
      <c r="D107" s="1" t="s">
        <v>8041</v>
      </c>
      <c r="E107" s="1" t="str">
        <f t="shared" si="6"/>
        <v>20° OB Induction Bend (5B−IB−2107)</v>
      </c>
      <c r="F107" s="1">
        <f t="shared" si="7"/>
        <v>20</v>
      </c>
      <c r="K107" s="1">
        <v>106</v>
      </c>
      <c r="L107" s="1" t="s">
        <v>8722</v>
      </c>
      <c r="M107" s="1" t="s">
        <v>8721</v>
      </c>
      <c r="N107" s="1">
        <v>1011748</v>
      </c>
      <c r="O107" s="1">
        <v>914.4</v>
      </c>
      <c r="P107" s="1">
        <v>19</v>
      </c>
      <c r="Q107" s="1">
        <v>16.2</v>
      </c>
      <c r="R107" s="1" t="s">
        <v>8037</v>
      </c>
      <c r="S107" s="1">
        <v>20</v>
      </c>
      <c r="T107" s="1" t="s">
        <v>7367</v>
      </c>
      <c r="U107" s="1" t="s">
        <v>8080</v>
      </c>
      <c r="V107" s="1">
        <v>1500</v>
      </c>
      <c r="W107" s="1">
        <v>1500</v>
      </c>
      <c r="X107" s="1">
        <v>1596</v>
      </c>
      <c r="Y107" s="1">
        <v>4596</v>
      </c>
      <c r="Z107" s="1" t="s">
        <v>8034</v>
      </c>
      <c r="AA107" s="1" t="s">
        <v>8034</v>
      </c>
      <c r="AB107" s="1" t="s">
        <v>8079</v>
      </c>
      <c r="AC107" s="1" t="s">
        <v>60</v>
      </c>
    </row>
    <row r="108" spans="1:30" x14ac:dyDescent="0.2">
      <c r="A108" s="1">
        <f t="shared" si="4"/>
        <v>1011764</v>
      </c>
      <c r="B108" s="1">
        <f t="shared" si="5"/>
        <v>1011764</v>
      </c>
      <c r="C108" s="1" t="s">
        <v>8041</v>
      </c>
      <c r="D108" s="1" t="s">
        <v>8041</v>
      </c>
      <c r="E108" s="1" t="str">
        <f t="shared" si="6"/>
        <v>15° SB Induction Bend (5B−IB−2108)</v>
      </c>
      <c r="F108" s="1">
        <f t="shared" si="7"/>
        <v>15</v>
      </c>
      <c r="K108" s="1">
        <v>107</v>
      </c>
      <c r="L108" s="1" t="s">
        <v>8720</v>
      </c>
      <c r="M108" s="1" t="s">
        <v>8719</v>
      </c>
      <c r="N108" s="1">
        <v>1011764</v>
      </c>
      <c r="O108" s="1">
        <v>914.4</v>
      </c>
      <c r="P108" s="1">
        <v>19</v>
      </c>
      <c r="Q108" s="1">
        <v>16.2</v>
      </c>
      <c r="R108" s="1" t="s">
        <v>8037</v>
      </c>
      <c r="S108" s="1">
        <v>15</v>
      </c>
      <c r="T108" s="1" t="s">
        <v>7367</v>
      </c>
      <c r="U108" s="1" t="s">
        <v>8083</v>
      </c>
      <c r="V108" s="1">
        <v>1500</v>
      </c>
      <c r="W108" s="1">
        <v>1500</v>
      </c>
      <c r="X108" s="1">
        <v>1197</v>
      </c>
      <c r="Y108" s="1">
        <v>4197</v>
      </c>
      <c r="Z108" s="1" t="s">
        <v>8034</v>
      </c>
      <c r="AA108" s="1" t="s">
        <v>8034</v>
      </c>
      <c r="AB108" s="1" t="s">
        <v>8079</v>
      </c>
      <c r="AC108" s="1" t="s">
        <v>60</v>
      </c>
    </row>
    <row r="109" spans="1:30" x14ac:dyDescent="0.2">
      <c r="A109" s="1">
        <f t="shared" si="4"/>
        <v>1011831</v>
      </c>
      <c r="B109" s="1">
        <f t="shared" si="5"/>
        <v>1011831</v>
      </c>
      <c r="C109" s="1" t="s">
        <v>8041</v>
      </c>
      <c r="D109" s="1" t="s">
        <v>8041</v>
      </c>
      <c r="E109" s="1" t="str">
        <f t="shared" si="6"/>
        <v>25° SB Induction Bend (5B−IB−2109)</v>
      </c>
      <c r="F109" s="1">
        <f t="shared" si="7"/>
        <v>25</v>
      </c>
      <c r="K109" s="1">
        <v>108</v>
      </c>
      <c r="L109" s="1" t="s">
        <v>8718</v>
      </c>
      <c r="M109" s="1" t="s">
        <v>8717</v>
      </c>
      <c r="N109" s="1">
        <v>1011831</v>
      </c>
      <c r="O109" s="1">
        <v>914.4</v>
      </c>
      <c r="P109" s="1">
        <v>19</v>
      </c>
      <c r="Q109" s="1">
        <v>16.2</v>
      </c>
      <c r="R109" s="1" t="s">
        <v>8037</v>
      </c>
      <c r="S109" s="1">
        <v>25</v>
      </c>
      <c r="T109" s="1" t="s">
        <v>7367</v>
      </c>
      <c r="U109" s="1" t="s">
        <v>8083</v>
      </c>
      <c r="V109" s="1">
        <v>1500</v>
      </c>
      <c r="W109" s="1">
        <v>1500</v>
      </c>
      <c r="X109" s="1">
        <v>1995</v>
      </c>
      <c r="Y109" s="1">
        <v>4995</v>
      </c>
      <c r="Z109" s="1" t="s">
        <v>8034</v>
      </c>
      <c r="AA109" s="1" t="s">
        <v>8034</v>
      </c>
      <c r="AB109" s="1" t="s">
        <v>8079</v>
      </c>
      <c r="AC109" s="1" t="s">
        <v>60</v>
      </c>
    </row>
    <row r="110" spans="1:30" x14ac:dyDescent="0.2">
      <c r="A110" s="1">
        <f t="shared" si="4"/>
        <v>1011993</v>
      </c>
      <c r="B110" s="1">
        <f t="shared" si="5"/>
        <v>1011993</v>
      </c>
      <c r="C110" s="1" t="s">
        <v>8041</v>
      </c>
      <c r="D110" s="1" t="s">
        <v>8041</v>
      </c>
      <c r="E110" s="1" t="str">
        <f t="shared" si="6"/>
        <v>20° OB Induction Bend (5B−IB−2110)</v>
      </c>
      <c r="F110" s="1">
        <f t="shared" si="7"/>
        <v>20</v>
      </c>
      <c r="K110" s="1">
        <v>109</v>
      </c>
      <c r="L110" s="1" t="s">
        <v>8716</v>
      </c>
      <c r="M110" s="1" t="s">
        <v>8715</v>
      </c>
      <c r="N110" s="1">
        <v>1011993</v>
      </c>
      <c r="O110" s="1">
        <v>914.4</v>
      </c>
      <c r="P110" s="1">
        <v>19</v>
      </c>
      <c r="Q110" s="1">
        <v>16.2</v>
      </c>
      <c r="R110" s="1" t="s">
        <v>8037</v>
      </c>
      <c r="S110" s="1">
        <v>20</v>
      </c>
      <c r="T110" s="1" t="s">
        <v>7367</v>
      </c>
      <c r="U110" s="1" t="s">
        <v>8080</v>
      </c>
      <c r="V110" s="1">
        <v>1500</v>
      </c>
      <c r="W110" s="1">
        <v>1500</v>
      </c>
      <c r="X110" s="1">
        <v>1596</v>
      </c>
      <c r="Y110" s="1">
        <v>4596</v>
      </c>
      <c r="Z110" s="1" t="s">
        <v>8034</v>
      </c>
      <c r="AA110" s="1" t="s">
        <v>8034</v>
      </c>
      <c r="AB110" s="1" t="s">
        <v>8079</v>
      </c>
      <c r="AC110" s="1" t="s">
        <v>60</v>
      </c>
    </row>
    <row r="111" spans="1:30" x14ac:dyDescent="0.2">
      <c r="A111" s="1">
        <f t="shared" si="4"/>
        <v>1012001</v>
      </c>
      <c r="B111" s="1">
        <f t="shared" si="5"/>
        <v>1012001</v>
      </c>
      <c r="C111" s="1" t="s">
        <v>8041</v>
      </c>
      <c r="D111" s="1" t="s">
        <v>8041</v>
      </c>
      <c r="E111" s="1" t="str">
        <f t="shared" si="6"/>
        <v>30° SB Induction Bend (5B−IB−2111)</v>
      </c>
      <c r="F111" s="1">
        <f t="shared" si="7"/>
        <v>30</v>
      </c>
      <c r="K111" s="1">
        <v>110</v>
      </c>
      <c r="L111" s="1" t="s">
        <v>8714</v>
      </c>
      <c r="M111" s="1" t="s">
        <v>8713</v>
      </c>
      <c r="N111" s="1">
        <v>1012001</v>
      </c>
      <c r="O111" s="1">
        <v>914.4</v>
      </c>
      <c r="P111" s="1">
        <v>14.7</v>
      </c>
      <c r="Q111" s="1">
        <v>13.1</v>
      </c>
      <c r="R111" s="1" t="s">
        <v>8037</v>
      </c>
      <c r="S111" s="1">
        <v>30</v>
      </c>
      <c r="T111" s="1" t="s">
        <v>7367</v>
      </c>
      <c r="U111" s="1" t="s">
        <v>8083</v>
      </c>
      <c r="V111" s="1">
        <v>1500</v>
      </c>
      <c r="W111" s="1">
        <v>1500</v>
      </c>
      <c r="X111" s="1">
        <v>2394</v>
      </c>
      <c r="Y111" s="1">
        <v>5394</v>
      </c>
      <c r="Z111" s="1" t="s">
        <v>8034</v>
      </c>
      <c r="AA111" s="1" t="s">
        <v>8052</v>
      </c>
      <c r="AB111" s="1" t="s">
        <v>8051</v>
      </c>
      <c r="AC111" s="1" t="s">
        <v>60</v>
      </c>
      <c r="AD111" s="1">
        <v>3</v>
      </c>
    </row>
    <row r="112" spans="1:30" x14ac:dyDescent="0.2">
      <c r="A112" s="1">
        <f t="shared" si="4"/>
        <v>1012084</v>
      </c>
      <c r="B112" s="1">
        <f t="shared" si="5"/>
        <v>1012084</v>
      </c>
      <c r="C112" s="1" t="s">
        <v>8041</v>
      </c>
      <c r="D112" s="1" t="s">
        <v>8041</v>
      </c>
      <c r="E112" s="1" t="str">
        <f t="shared" si="6"/>
        <v>40° SB Induction Bend (5B−IB−2112)</v>
      </c>
      <c r="F112" s="1">
        <f t="shared" si="7"/>
        <v>40</v>
      </c>
      <c r="K112" s="1">
        <v>111</v>
      </c>
      <c r="L112" s="1" t="s">
        <v>8712</v>
      </c>
      <c r="M112" s="1" t="s">
        <v>8711</v>
      </c>
      <c r="N112" s="1">
        <v>1012084</v>
      </c>
      <c r="O112" s="1">
        <v>914.4</v>
      </c>
      <c r="P112" s="1">
        <v>14.7</v>
      </c>
      <c r="Q112" s="1">
        <v>13.1</v>
      </c>
      <c r="R112" s="1" t="s">
        <v>8037</v>
      </c>
      <c r="S112" s="1">
        <v>40</v>
      </c>
      <c r="T112" s="1" t="s">
        <v>7367</v>
      </c>
      <c r="U112" s="1" t="s">
        <v>8083</v>
      </c>
      <c r="V112" s="1">
        <v>1500</v>
      </c>
      <c r="W112" s="1">
        <v>1500</v>
      </c>
      <c r="X112" s="1">
        <v>3192</v>
      </c>
      <c r="Y112" s="1">
        <v>6192</v>
      </c>
      <c r="Z112" s="1" t="s">
        <v>8052</v>
      </c>
      <c r="AA112" s="1" t="s">
        <v>8052</v>
      </c>
      <c r="AB112" s="1" t="s">
        <v>8051</v>
      </c>
      <c r="AC112" s="1" t="s">
        <v>60</v>
      </c>
    </row>
    <row r="113" spans="1:30" x14ac:dyDescent="0.2">
      <c r="A113" s="1">
        <f t="shared" si="4"/>
        <v>1012302</v>
      </c>
      <c r="B113" s="1">
        <f t="shared" si="5"/>
        <v>1012302</v>
      </c>
      <c r="C113" s="1" t="s">
        <v>8041</v>
      </c>
      <c r="D113" s="1" t="s">
        <v>8041</v>
      </c>
      <c r="E113" s="1" t="str">
        <f t="shared" si="6"/>
        <v>25° LT Induction Bend (5B−IB−2113)</v>
      </c>
      <c r="F113" s="1">
        <f t="shared" si="7"/>
        <v>25</v>
      </c>
      <c r="K113" s="1">
        <v>112</v>
      </c>
      <c r="L113" s="1" t="s">
        <v>8710</v>
      </c>
      <c r="M113" s="1" t="s">
        <v>8709</v>
      </c>
      <c r="N113" s="1">
        <v>1012302</v>
      </c>
      <c r="O113" s="1">
        <v>914.4</v>
      </c>
      <c r="P113" s="1">
        <v>19</v>
      </c>
      <c r="Q113" s="1">
        <v>16.2</v>
      </c>
      <c r="R113" s="1" t="s">
        <v>8037</v>
      </c>
      <c r="S113" s="1">
        <v>25</v>
      </c>
      <c r="T113" s="1" t="s">
        <v>7367</v>
      </c>
      <c r="U113" s="1" t="s">
        <v>8044</v>
      </c>
      <c r="V113" s="1">
        <v>1500</v>
      </c>
      <c r="W113" s="1">
        <v>1500</v>
      </c>
      <c r="X113" s="1">
        <v>1995</v>
      </c>
      <c r="Y113" s="1">
        <v>4995</v>
      </c>
      <c r="Z113" s="1" t="s">
        <v>8034</v>
      </c>
      <c r="AA113" s="1" t="s">
        <v>8034</v>
      </c>
      <c r="AB113" s="1" t="s">
        <v>8079</v>
      </c>
      <c r="AC113" s="1" t="s">
        <v>60</v>
      </c>
    </row>
    <row r="114" spans="1:30" x14ac:dyDescent="0.2">
      <c r="A114" s="1">
        <f t="shared" si="4"/>
        <v>1012347</v>
      </c>
      <c r="B114" s="1">
        <f t="shared" si="5"/>
        <v>1012347</v>
      </c>
      <c r="C114" s="1" t="s">
        <v>8041</v>
      </c>
      <c r="D114" s="1" t="s">
        <v>8041</v>
      </c>
      <c r="E114" s="1" t="str">
        <f t="shared" si="6"/>
        <v>21° RT Induction Bend (5B−IB−2114)</v>
      </c>
      <c r="F114" s="1">
        <f t="shared" si="7"/>
        <v>21</v>
      </c>
      <c r="K114" s="1">
        <v>113</v>
      </c>
      <c r="L114" s="1" t="s">
        <v>8708</v>
      </c>
      <c r="M114" s="1" t="s">
        <v>8707</v>
      </c>
      <c r="N114" s="1">
        <v>1012347</v>
      </c>
      <c r="O114" s="1">
        <v>914.4</v>
      </c>
      <c r="P114" s="1">
        <v>19</v>
      </c>
      <c r="Q114" s="1">
        <v>16.2</v>
      </c>
      <c r="R114" s="1" t="s">
        <v>8037</v>
      </c>
      <c r="S114" s="1">
        <v>21</v>
      </c>
      <c r="T114" s="1" t="s">
        <v>7367</v>
      </c>
      <c r="U114" s="1" t="s">
        <v>8035</v>
      </c>
      <c r="V114" s="1">
        <v>1500</v>
      </c>
      <c r="W114" s="1">
        <v>1500</v>
      </c>
      <c r="X114" s="1">
        <v>1676</v>
      </c>
      <c r="Y114" s="1">
        <v>4676</v>
      </c>
      <c r="Z114" s="1" t="s">
        <v>8034</v>
      </c>
      <c r="AA114" s="1" t="s">
        <v>8706</v>
      </c>
      <c r="AB114" s="1" t="s">
        <v>8079</v>
      </c>
      <c r="AC114" s="1" t="s">
        <v>60</v>
      </c>
      <c r="AD114" s="1">
        <v>2</v>
      </c>
    </row>
    <row r="115" spans="1:30" x14ac:dyDescent="0.2">
      <c r="A115" s="1">
        <f t="shared" si="4"/>
        <v>1012352</v>
      </c>
      <c r="B115" s="1">
        <f t="shared" si="5"/>
        <v>1012352</v>
      </c>
      <c r="C115" s="1" t="s">
        <v>8041</v>
      </c>
      <c r="D115" s="1" t="s">
        <v>8041</v>
      </c>
      <c r="E115" s="1" t="str">
        <f t="shared" si="6"/>
        <v>20° SB Induction Bend (5B−IB−2115)</v>
      </c>
      <c r="F115" s="1">
        <f t="shared" si="7"/>
        <v>20</v>
      </c>
      <c r="K115" s="1">
        <v>114</v>
      </c>
      <c r="L115" s="1" t="s">
        <v>8705</v>
      </c>
      <c r="M115" s="1" t="s">
        <v>8704</v>
      </c>
      <c r="N115" s="1">
        <v>1012352</v>
      </c>
      <c r="O115" s="1">
        <v>914.4</v>
      </c>
      <c r="P115" s="1">
        <v>19</v>
      </c>
      <c r="Q115" s="1">
        <v>16.2</v>
      </c>
      <c r="R115" s="1" t="s">
        <v>8037</v>
      </c>
      <c r="S115" s="1">
        <v>20</v>
      </c>
      <c r="T115" s="1" t="s">
        <v>7367</v>
      </c>
      <c r="U115" s="1" t="s">
        <v>8083</v>
      </c>
      <c r="V115" s="1">
        <v>1500</v>
      </c>
      <c r="W115" s="1">
        <v>1500</v>
      </c>
      <c r="X115" s="1">
        <v>1596</v>
      </c>
      <c r="Y115" s="1">
        <v>4596</v>
      </c>
      <c r="Z115" s="1" t="s">
        <v>8703</v>
      </c>
      <c r="AA115" s="1" t="s">
        <v>8034</v>
      </c>
      <c r="AB115" s="1" t="s">
        <v>8079</v>
      </c>
      <c r="AC115" s="1" t="s">
        <v>60</v>
      </c>
      <c r="AD115" s="1">
        <v>2</v>
      </c>
    </row>
    <row r="116" spans="1:30" x14ac:dyDescent="0.2">
      <c r="A116" s="1">
        <f t="shared" si="4"/>
        <v>1012400</v>
      </c>
      <c r="B116" s="1">
        <f t="shared" si="5"/>
        <v>1012400</v>
      </c>
      <c r="C116" s="1" t="s">
        <v>8041</v>
      </c>
      <c r="D116" s="1" t="s">
        <v>8041</v>
      </c>
      <c r="E116" s="1" t="str">
        <f t="shared" si="6"/>
        <v>15° LT Induction Bend (5B−IB−2116)</v>
      </c>
      <c r="F116" s="1">
        <f t="shared" si="7"/>
        <v>15</v>
      </c>
      <c r="K116" s="1">
        <v>115</v>
      </c>
      <c r="L116" s="1" t="s">
        <v>8702</v>
      </c>
      <c r="M116" s="1" t="s">
        <v>8701</v>
      </c>
      <c r="N116" s="1">
        <v>1012400</v>
      </c>
      <c r="O116" s="1">
        <v>914.4</v>
      </c>
      <c r="P116" s="1">
        <v>19</v>
      </c>
      <c r="Q116" s="1">
        <v>16.2</v>
      </c>
      <c r="R116" s="1" t="s">
        <v>8037</v>
      </c>
      <c r="S116" s="1">
        <v>15</v>
      </c>
      <c r="T116" s="1" t="s">
        <v>7367</v>
      </c>
      <c r="U116" s="1" t="s">
        <v>8044</v>
      </c>
      <c r="V116" s="1">
        <v>1500</v>
      </c>
      <c r="W116" s="1">
        <v>1500</v>
      </c>
      <c r="X116" s="1">
        <v>1197</v>
      </c>
      <c r="Y116" s="1">
        <v>4197</v>
      </c>
      <c r="Z116" s="1" t="s">
        <v>8034</v>
      </c>
      <c r="AA116" s="1" t="s">
        <v>8034</v>
      </c>
      <c r="AB116" s="1" t="s">
        <v>8079</v>
      </c>
      <c r="AC116" s="1" t="s">
        <v>60</v>
      </c>
    </row>
    <row r="117" spans="1:30" x14ac:dyDescent="0.2">
      <c r="A117" s="1">
        <f t="shared" si="4"/>
        <v>1012420</v>
      </c>
      <c r="B117" s="1">
        <f t="shared" si="5"/>
        <v>1012420</v>
      </c>
      <c r="C117" s="1" t="s">
        <v>8041</v>
      </c>
      <c r="D117" s="1" t="s">
        <v>8041</v>
      </c>
      <c r="E117" s="1" t="str">
        <f t="shared" si="6"/>
        <v>19° RT Induction Bend (5B−IB−2117)</v>
      </c>
      <c r="F117" s="1">
        <f t="shared" si="7"/>
        <v>19</v>
      </c>
      <c r="K117" s="1">
        <v>116</v>
      </c>
      <c r="L117" s="1" t="s">
        <v>8700</v>
      </c>
      <c r="M117" s="1" t="s">
        <v>8699</v>
      </c>
      <c r="N117" s="1">
        <v>1012420</v>
      </c>
      <c r="O117" s="1">
        <v>914.4</v>
      </c>
      <c r="P117" s="1">
        <v>19</v>
      </c>
      <c r="Q117" s="1">
        <v>16.2</v>
      </c>
      <c r="R117" s="1" t="s">
        <v>8037</v>
      </c>
      <c r="S117" s="1">
        <v>19</v>
      </c>
      <c r="T117" s="1" t="s">
        <v>7367</v>
      </c>
      <c r="U117" s="1" t="s">
        <v>8035</v>
      </c>
      <c r="V117" s="1">
        <v>1500</v>
      </c>
      <c r="W117" s="1">
        <v>1500</v>
      </c>
      <c r="X117" s="1">
        <v>1516</v>
      </c>
      <c r="Y117" s="1">
        <v>4516</v>
      </c>
      <c r="Z117" s="1" t="s">
        <v>8034</v>
      </c>
      <c r="AA117" s="1" t="s">
        <v>8034</v>
      </c>
      <c r="AB117" s="1" t="s">
        <v>8079</v>
      </c>
      <c r="AC117" s="1" t="s">
        <v>60</v>
      </c>
    </row>
    <row r="118" spans="1:30" x14ac:dyDescent="0.2">
      <c r="A118" s="1">
        <f t="shared" si="4"/>
        <v>1012882</v>
      </c>
      <c r="B118" s="1">
        <f t="shared" si="5"/>
        <v>1012882</v>
      </c>
      <c r="C118" s="1" t="s">
        <v>8041</v>
      </c>
      <c r="D118" s="1" t="s">
        <v>8041</v>
      </c>
      <c r="E118" s="1" t="str">
        <f t="shared" si="6"/>
        <v>68° Rolled (SB, RT) Induction Bend (5B−IB−2118)</v>
      </c>
      <c r="F118" s="1">
        <f t="shared" si="7"/>
        <v>68</v>
      </c>
      <c r="K118" s="1">
        <v>117</v>
      </c>
      <c r="L118" s="1" t="s">
        <v>8698</v>
      </c>
      <c r="M118" s="1" t="s">
        <v>8697</v>
      </c>
      <c r="N118" s="1">
        <v>1012882</v>
      </c>
      <c r="O118" s="1">
        <v>914.4</v>
      </c>
      <c r="P118" s="1">
        <v>19</v>
      </c>
      <c r="Q118" s="1">
        <v>16.2</v>
      </c>
      <c r="R118" s="1" t="s">
        <v>8037</v>
      </c>
      <c r="S118" s="1">
        <v>68</v>
      </c>
      <c r="T118" s="1" t="s">
        <v>7367</v>
      </c>
      <c r="U118" s="1" t="s">
        <v>8564</v>
      </c>
      <c r="V118" s="1">
        <v>1500</v>
      </c>
      <c r="W118" s="1">
        <v>1500</v>
      </c>
      <c r="X118" s="1">
        <v>5426</v>
      </c>
      <c r="Y118" s="1">
        <v>8426</v>
      </c>
      <c r="Z118" s="1" t="s">
        <v>8034</v>
      </c>
      <c r="AA118" s="1" t="s">
        <v>8034</v>
      </c>
      <c r="AB118" s="1" t="s">
        <v>8079</v>
      </c>
      <c r="AC118" s="1" t="s">
        <v>60</v>
      </c>
    </row>
    <row r="119" spans="1:30" x14ac:dyDescent="0.2">
      <c r="A119" s="1">
        <f t="shared" si="4"/>
        <v>1012935</v>
      </c>
      <c r="B119" s="1">
        <f t="shared" si="5"/>
        <v>1012935</v>
      </c>
      <c r="C119" s="1" t="s">
        <v>8041</v>
      </c>
      <c r="D119" s="1" t="s">
        <v>8041</v>
      </c>
      <c r="E119" s="1" t="str">
        <f t="shared" si="6"/>
        <v>85° Rolled (OB, LT) Induction Bend (5B−IB−2119)</v>
      </c>
      <c r="F119" s="1">
        <f t="shared" si="7"/>
        <v>85</v>
      </c>
      <c r="K119" s="1">
        <v>118</v>
      </c>
      <c r="L119" s="1" t="s">
        <v>8696</v>
      </c>
      <c r="M119" s="1" t="s">
        <v>8695</v>
      </c>
      <c r="N119" s="1">
        <v>1012935</v>
      </c>
      <c r="O119" s="1">
        <v>914.4</v>
      </c>
      <c r="P119" s="1">
        <v>19</v>
      </c>
      <c r="Q119" s="1">
        <v>16.2</v>
      </c>
      <c r="R119" s="1" t="s">
        <v>8037</v>
      </c>
      <c r="S119" s="1">
        <v>85</v>
      </c>
      <c r="T119" s="1" t="s">
        <v>7367</v>
      </c>
      <c r="U119" s="1" t="s">
        <v>8212</v>
      </c>
      <c r="V119" s="1">
        <v>1500</v>
      </c>
      <c r="W119" s="1">
        <v>1500</v>
      </c>
      <c r="X119" s="1">
        <v>6783</v>
      </c>
      <c r="Y119" s="1">
        <v>9783</v>
      </c>
      <c r="Z119" s="1" t="s">
        <v>8034</v>
      </c>
      <c r="AA119" s="1" t="s">
        <v>8034</v>
      </c>
      <c r="AB119" s="1" t="s">
        <v>8079</v>
      </c>
      <c r="AC119" s="1" t="s">
        <v>60</v>
      </c>
    </row>
    <row r="120" spans="1:30" x14ac:dyDescent="0.2">
      <c r="A120" s="1">
        <f t="shared" si="4"/>
        <v>1012957</v>
      </c>
      <c r="B120" s="1">
        <f t="shared" si="5"/>
        <v>1012957</v>
      </c>
      <c r="C120" s="1" t="s">
        <v>8041</v>
      </c>
      <c r="D120" s="1" t="s">
        <v>8041</v>
      </c>
      <c r="E120" s="1" t="str">
        <f t="shared" si="6"/>
        <v>18° RT Induction Bend (5B−IB−2120)</v>
      </c>
      <c r="F120" s="1">
        <f t="shared" si="7"/>
        <v>18</v>
      </c>
      <c r="K120" s="1">
        <v>119</v>
      </c>
      <c r="L120" s="1" t="s">
        <v>8694</v>
      </c>
      <c r="M120" s="1" t="s">
        <v>8693</v>
      </c>
      <c r="N120" s="1">
        <v>1012957</v>
      </c>
      <c r="O120" s="1">
        <v>914.4</v>
      </c>
      <c r="P120" s="1">
        <v>19</v>
      </c>
      <c r="Q120" s="1">
        <v>16.2</v>
      </c>
      <c r="R120" s="1" t="s">
        <v>8037</v>
      </c>
      <c r="S120" s="1">
        <v>18</v>
      </c>
      <c r="T120" s="1" t="s">
        <v>7367</v>
      </c>
      <c r="U120" s="1" t="s">
        <v>8035</v>
      </c>
      <c r="V120" s="1">
        <v>1500</v>
      </c>
      <c r="W120" s="1">
        <v>1500</v>
      </c>
      <c r="X120" s="1">
        <v>1436</v>
      </c>
      <c r="Y120" s="1">
        <v>4436</v>
      </c>
      <c r="Z120" s="1" t="s">
        <v>8034</v>
      </c>
      <c r="AA120" s="1" t="s">
        <v>8034</v>
      </c>
      <c r="AB120" s="1" t="s">
        <v>8079</v>
      </c>
      <c r="AC120" s="1" t="s">
        <v>60</v>
      </c>
    </row>
    <row r="121" spans="1:30" x14ac:dyDescent="0.2">
      <c r="A121" s="1">
        <f t="shared" si="4"/>
        <v>1012986</v>
      </c>
      <c r="B121" s="1">
        <f t="shared" si="5"/>
        <v>1012986</v>
      </c>
      <c r="C121" s="1" t="s">
        <v>8041</v>
      </c>
      <c r="D121" s="1" t="s">
        <v>8041</v>
      </c>
      <c r="E121" s="1" t="str">
        <f t="shared" si="6"/>
        <v>29° LT Induction Bend (5B−IB−2121)</v>
      </c>
      <c r="F121" s="1">
        <f t="shared" si="7"/>
        <v>29</v>
      </c>
      <c r="K121" s="1">
        <v>120</v>
      </c>
      <c r="L121" s="1" t="s">
        <v>8692</v>
      </c>
      <c r="M121" s="1" t="s">
        <v>8691</v>
      </c>
      <c r="N121" s="1">
        <v>1012986</v>
      </c>
      <c r="O121" s="1">
        <v>914.4</v>
      </c>
      <c r="P121" s="1">
        <v>19</v>
      </c>
      <c r="Q121" s="1">
        <v>16.2</v>
      </c>
      <c r="R121" s="1" t="s">
        <v>8037</v>
      </c>
      <c r="S121" s="1">
        <v>29</v>
      </c>
      <c r="T121" s="1" t="s">
        <v>7367</v>
      </c>
      <c r="U121" s="1" t="s">
        <v>8044</v>
      </c>
      <c r="V121" s="1">
        <v>1500</v>
      </c>
      <c r="W121" s="1">
        <v>1500</v>
      </c>
      <c r="X121" s="1">
        <v>2314</v>
      </c>
      <c r="Y121" s="1">
        <v>5314</v>
      </c>
      <c r="Z121" s="1" t="s">
        <v>8034</v>
      </c>
      <c r="AA121" s="1" t="s">
        <v>8034</v>
      </c>
      <c r="AB121" s="1" t="s">
        <v>8079</v>
      </c>
      <c r="AC121" s="1" t="s">
        <v>60</v>
      </c>
    </row>
    <row r="122" spans="1:30" x14ac:dyDescent="0.2">
      <c r="A122" s="1">
        <f t="shared" si="4"/>
        <v>1013024</v>
      </c>
      <c r="B122" s="1">
        <f t="shared" si="5"/>
        <v>1013024</v>
      </c>
      <c r="C122" s="1" t="s">
        <v>8041</v>
      </c>
      <c r="D122" s="1" t="s">
        <v>8041</v>
      </c>
      <c r="E122" s="1" t="str">
        <f t="shared" si="6"/>
        <v>15° RT Induction Bend (5B−IB−2122)</v>
      </c>
      <c r="F122" s="1">
        <f t="shared" si="7"/>
        <v>15</v>
      </c>
      <c r="K122" s="1">
        <v>121</v>
      </c>
      <c r="L122" s="1" t="s">
        <v>8690</v>
      </c>
      <c r="M122" s="1" t="s">
        <v>8689</v>
      </c>
      <c r="N122" s="1">
        <v>1013024</v>
      </c>
      <c r="O122" s="1">
        <v>914.4</v>
      </c>
      <c r="P122" s="1">
        <v>19</v>
      </c>
      <c r="Q122" s="1">
        <v>16.2</v>
      </c>
      <c r="R122" s="1" t="s">
        <v>8037</v>
      </c>
      <c r="S122" s="1">
        <v>15</v>
      </c>
      <c r="T122" s="1" t="s">
        <v>7367</v>
      </c>
      <c r="U122" s="1" t="s">
        <v>8035</v>
      </c>
      <c r="V122" s="1">
        <v>1500</v>
      </c>
      <c r="W122" s="1">
        <v>1500</v>
      </c>
      <c r="X122" s="1">
        <v>1197</v>
      </c>
      <c r="Y122" s="1">
        <v>4197</v>
      </c>
      <c r="Z122" s="1" t="s">
        <v>8034</v>
      </c>
      <c r="AA122" s="1" t="s">
        <v>8034</v>
      </c>
      <c r="AB122" s="1" t="s">
        <v>8079</v>
      </c>
      <c r="AC122" s="1" t="s">
        <v>60</v>
      </c>
    </row>
    <row r="123" spans="1:30" x14ac:dyDescent="0.2">
      <c r="A123" s="1">
        <f t="shared" si="4"/>
        <v>1013065</v>
      </c>
      <c r="B123" s="1">
        <f t="shared" si="5"/>
        <v>1013065</v>
      </c>
      <c r="C123" s="1" t="s">
        <v>8041</v>
      </c>
      <c r="D123" s="1" t="s">
        <v>8041</v>
      </c>
      <c r="E123" s="1" t="str">
        <f t="shared" si="6"/>
        <v>57° LT Induction Bend (5B−IB−2123)</v>
      </c>
      <c r="F123" s="1">
        <f t="shared" si="7"/>
        <v>57</v>
      </c>
      <c r="K123" s="1">
        <v>122</v>
      </c>
      <c r="L123" s="1" t="s">
        <v>8688</v>
      </c>
      <c r="M123" s="1" t="s">
        <v>8687</v>
      </c>
      <c r="N123" s="1">
        <v>1013065</v>
      </c>
      <c r="O123" s="1">
        <v>914.4</v>
      </c>
      <c r="P123" s="1">
        <v>19</v>
      </c>
      <c r="Q123" s="1">
        <v>16.2</v>
      </c>
      <c r="R123" s="1" t="s">
        <v>8037</v>
      </c>
      <c r="S123" s="1">
        <v>57</v>
      </c>
      <c r="T123" s="1" t="s">
        <v>7367</v>
      </c>
      <c r="U123" s="1" t="s">
        <v>8044</v>
      </c>
      <c r="V123" s="1">
        <v>1500</v>
      </c>
      <c r="W123" s="1">
        <v>1500</v>
      </c>
      <c r="X123" s="1">
        <v>4548</v>
      </c>
      <c r="Y123" s="1">
        <v>7548</v>
      </c>
      <c r="Z123" s="1" t="s">
        <v>8034</v>
      </c>
      <c r="AA123" s="1" t="s">
        <v>8034</v>
      </c>
      <c r="AB123" s="1" t="s">
        <v>8079</v>
      </c>
      <c r="AC123" s="1" t="s">
        <v>60</v>
      </c>
    </row>
    <row r="124" spans="1:30" x14ac:dyDescent="0.2">
      <c r="A124" s="1">
        <f t="shared" si="4"/>
        <v>1013083</v>
      </c>
      <c r="B124" s="1">
        <f t="shared" si="5"/>
        <v>1013083</v>
      </c>
      <c r="C124" s="1" t="s">
        <v>8041</v>
      </c>
      <c r="D124" s="1" t="s">
        <v>8041</v>
      </c>
      <c r="E124" s="1" t="str">
        <f t="shared" si="6"/>
        <v>28° RT Induction Bend (5B−IB−2124)</v>
      </c>
      <c r="F124" s="1">
        <f t="shared" si="7"/>
        <v>28</v>
      </c>
      <c r="K124" s="1">
        <v>123</v>
      </c>
      <c r="L124" s="1" t="s">
        <v>8686</v>
      </c>
      <c r="M124" s="1" t="s">
        <v>8685</v>
      </c>
      <c r="N124" s="1">
        <v>1013083</v>
      </c>
      <c r="O124" s="1">
        <v>914.4</v>
      </c>
      <c r="P124" s="1">
        <v>19</v>
      </c>
      <c r="Q124" s="1">
        <v>16.2</v>
      </c>
      <c r="R124" s="1" t="s">
        <v>8037</v>
      </c>
      <c r="S124" s="1">
        <v>28</v>
      </c>
      <c r="T124" s="1" t="s">
        <v>7367</v>
      </c>
      <c r="U124" s="1" t="s">
        <v>8035</v>
      </c>
      <c r="V124" s="1">
        <v>1500</v>
      </c>
      <c r="W124" s="1">
        <v>1500</v>
      </c>
      <c r="X124" s="1">
        <v>2234</v>
      </c>
      <c r="Y124" s="1">
        <v>5234</v>
      </c>
      <c r="Z124" s="1" t="s">
        <v>8034</v>
      </c>
      <c r="AA124" s="1" t="s">
        <v>8034</v>
      </c>
      <c r="AB124" s="1" t="s">
        <v>8079</v>
      </c>
      <c r="AC124" s="1" t="s">
        <v>60</v>
      </c>
    </row>
    <row r="125" spans="1:30" x14ac:dyDescent="0.2">
      <c r="A125" s="1">
        <f t="shared" si="4"/>
        <v>1013117</v>
      </c>
      <c r="B125" s="1">
        <f t="shared" si="5"/>
        <v>1013117</v>
      </c>
      <c r="C125" s="1" t="s">
        <v>8041</v>
      </c>
      <c r="D125" s="1" t="s">
        <v>8041</v>
      </c>
      <c r="E125" s="1" t="str">
        <f t="shared" si="6"/>
        <v>28° RT Induction Bend (5B−IB−2125)</v>
      </c>
      <c r="F125" s="1">
        <f t="shared" si="7"/>
        <v>28</v>
      </c>
      <c r="K125" s="1">
        <v>124</v>
      </c>
      <c r="L125" s="1" t="s">
        <v>8684</v>
      </c>
      <c r="M125" s="1" t="s">
        <v>8683</v>
      </c>
      <c r="N125" s="1">
        <v>1013117</v>
      </c>
      <c r="O125" s="1">
        <v>914.4</v>
      </c>
      <c r="P125" s="1">
        <v>19</v>
      </c>
      <c r="Q125" s="1">
        <v>16.2</v>
      </c>
      <c r="R125" s="1" t="s">
        <v>8037</v>
      </c>
      <c r="S125" s="1">
        <v>28</v>
      </c>
      <c r="T125" s="1" t="s">
        <v>7367</v>
      </c>
      <c r="U125" s="1" t="s">
        <v>8035</v>
      </c>
      <c r="V125" s="1">
        <v>1500</v>
      </c>
      <c r="W125" s="1">
        <v>1500</v>
      </c>
      <c r="X125" s="1">
        <v>2234</v>
      </c>
      <c r="Y125" s="1">
        <v>5234</v>
      </c>
      <c r="Z125" s="1" t="s">
        <v>8034</v>
      </c>
      <c r="AA125" s="1" t="s">
        <v>8034</v>
      </c>
      <c r="AB125" s="1" t="s">
        <v>8079</v>
      </c>
      <c r="AC125" s="1" t="s">
        <v>60</v>
      </c>
    </row>
    <row r="126" spans="1:30" x14ac:dyDescent="0.2">
      <c r="A126" s="1">
        <f t="shared" si="4"/>
        <v>1013138</v>
      </c>
      <c r="B126" s="1">
        <f t="shared" si="5"/>
        <v>1013138</v>
      </c>
      <c r="C126" s="1" t="s">
        <v>8041</v>
      </c>
      <c r="D126" s="1" t="s">
        <v>8041</v>
      </c>
      <c r="E126" s="1" t="str">
        <f t="shared" si="6"/>
        <v>41° LT Induction Bend (5B−IB−2126)</v>
      </c>
      <c r="F126" s="1">
        <f t="shared" si="7"/>
        <v>41</v>
      </c>
      <c r="K126" s="1">
        <v>125</v>
      </c>
      <c r="L126" s="1" t="s">
        <v>8682</v>
      </c>
      <c r="M126" s="1" t="s">
        <v>8681</v>
      </c>
      <c r="N126" s="1">
        <v>1013138</v>
      </c>
      <c r="O126" s="1">
        <v>914.4</v>
      </c>
      <c r="P126" s="1">
        <v>19</v>
      </c>
      <c r="Q126" s="1">
        <v>16.2</v>
      </c>
      <c r="R126" s="1" t="s">
        <v>8037</v>
      </c>
      <c r="S126" s="1">
        <v>41</v>
      </c>
      <c r="T126" s="1" t="s">
        <v>7367</v>
      </c>
      <c r="U126" s="1" t="s">
        <v>8044</v>
      </c>
      <c r="V126" s="1">
        <v>1500</v>
      </c>
      <c r="W126" s="1">
        <v>1500</v>
      </c>
      <c r="X126" s="1">
        <v>3272</v>
      </c>
      <c r="Y126" s="1">
        <v>6272</v>
      </c>
      <c r="Z126" s="1" t="s">
        <v>8034</v>
      </c>
      <c r="AA126" s="1" t="s">
        <v>8034</v>
      </c>
      <c r="AB126" s="1" t="s">
        <v>8079</v>
      </c>
      <c r="AC126" s="1" t="s">
        <v>60</v>
      </c>
    </row>
    <row r="127" spans="1:30" x14ac:dyDescent="0.2">
      <c r="A127" s="1">
        <f t="shared" si="4"/>
        <v>1013194</v>
      </c>
      <c r="B127" s="1">
        <f t="shared" si="5"/>
        <v>1013194</v>
      </c>
      <c r="C127" s="1" t="s">
        <v>8041</v>
      </c>
      <c r="D127" s="1" t="s">
        <v>8041</v>
      </c>
      <c r="E127" s="1" t="str">
        <f t="shared" si="6"/>
        <v>19° RT Induction Bend (5B−IB−2127)</v>
      </c>
      <c r="F127" s="1">
        <f t="shared" si="7"/>
        <v>19</v>
      </c>
      <c r="K127" s="1">
        <v>126</v>
      </c>
      <c r="L127" s="1" t="s">
        <v>8680</v>
      </c>
      <c r="M127" s="1" t="s">
        <v>8679</v>
      </c>
      <c r="N127" s="1">
        <v>1013194</v>
      </c>
      <c r="O127" s="1">
        <v>914.4</v>
      </c>
      <c r="P127" s="1">
        <v>19</v>
      </c>
      <c r="Q127" s="1">
        <v>16.2</v>
      </c>
      <c r="R127" s="1" t="s">
        <v>8037</v>
      </c>
      <c r="S127" s="1">
        <v>19</v>
      </c>
      <c r="T127" s="1" t="s">
        <v>7367</v>
      </c>
      <c r="U127" s="1" t="s">
        <v>8035</v>
      </c>
      <c r="V127" s="1">
        <v>1500</v>
      </c>
      <c r="W127" s="1">
        <v>1500</v>
      </c>
      <c r="X127" s="1">
        <v>1516</v>
      </c>
      <c r="Y127" s="1">
        <v>4516</v>
      </c>
      <c r="Z127" s="1" t="s">
        <v>8034</v>
      </c>
      <c r="AA127" s="1" t="s">
        <v>8034</v>
      </c>
      <c r="AB127" s="1" t="s">
        <v>8079</v>
      </c>
      <c r="AC127" s="1" t="s">
        <v>60</v>
      </c>
    </row>
    <row r="128" spans="1:30" x14ac:dyDescent="0.2">
      <c r="A128" s="1">
        <f t="shared" si="4"/>
        <v>1013212</v>
      </c>
      <c r="B128" s="1">
        <f t="shared" si="5"/>
        <v>1013212</v>
      </c>
      <c r="C128" s="1" t="s">
        <v>8041</v>
      </c>
      <c r="D128" s="1" t="s">
        <v>8041</v>
      </c>
      <c r="E128" s="1" t="str">
        <f t="shared" si="6"/>
        <v>17° RT Induction Bend (5B−IB−2128)</v>
      </c>
      <c r="F128" s="1">
        <f t="shared" si="7"/>
        <v>17</v>
      </c>
      <c r="K128" s="1">
        <v>127</v>
      </c>
      <c r="L128" s="1" t="s">
        <v>8678</v>
      </c>
      <c r="M128" s="1" t="s">
        <v>8677</v>
      </c>
      <c r="N128" s="1">
        <v>1013212</v>
      </c>
      <c r="O128" s="1">
        <v>914.4</v>
      </c>
      <c r="P128" s="1">
        <v>19</v>
      </c>
      <c r="Q128" s="1">
        <v>16.2</v>
      </c>
      <c r="R128" s="1" t="s">
        <v>8037</v>
      </c>
      <c r="S128" s="1">
        <v>17</v>
      </c>
      <c r="T128" s="1" t="s">
        <v>7367</v>
      </c>
      <c r="U128" s="1" t="s">
        <v>8035</v>
      </c>
      <c r="V128" s="1">
        <v>1500</v>
      </c>
      <c r="W128" s="1">
        <v>1500</v>
      </c>
      <c r="X128" s="1">
        <v>1357</v>
      </c>
      <c r="Y128" s="1">
        <v>4357</v>
      </c>
      <c r="Z128" s="1" t="s">
        <v>8034</v>
      </c>
      <c r="AA128" s="1" t="s">
        <v>8034</v>
      </c>
      <c r="AB128" s="1" t="s">
        <v>8079</v>
      </c>
      <c r="AC128" s="1" t="s">
        <v>60</v>
      </c>
    </row>
    <row r="129" spans="1:29" x14ac:dyDescent="0.2">
      <c r="A129" s="1">
        <f t="shared" si="4"/>
        <v>1013228</v>
      </c>
      <c r="B129" s="1">
        <f t="shared" si="5"/>
        <v>1013228</v>
      </c>
      <c r="C129" s="1" t="s">
        <v>8041</v>
      </c>
      <c r="D129" s="1" t="s">
        <v>8041</v>
      </c>
      <c r="E129" s="1" t="str">
        <f t="shared" si="6"/>
        <v>60° LT Induction Bend (5B−IB−2129)</v>
      </c>
      <c r="F129" s="1">
        <f t="shared" si="7"/>
        <v>60</v>
      </c>
      <c r="K129" s="1">
        <v>128</v>
      </c>
      <c r="L129" s="1" t="s">
        <v>8676</v>
      </c>
      <c r="M129" s="1" t="s">
        <v>8675</v>
      </c>
      <c r="N129" s="1">
        <v>1013228</v>
      </c>
      <c r="O129" s="1">
        <v>914.4</v>
      </c>
      <c r="P129" s="1">
        <v>19</v>
      </c>
      <c r="Q129" s="1">
        <v>16.2</v>
      </c>
      <c r="R129" s="1" t="s">
        <v>8037</v>
      </c>
      <c r="S129" s="1">
        <v>60</v>
      </c>
      <c r="T129" s="1" t="s">
        <v>7367</v>
      </c>
      <c r="U129" s="1" t="s">
        <v>8044</v>
      </c>
      <c r="V129" s="1">
        <v>1500</v>
      </c>
      <c r="W129" s="1">
        <v>1500</v>
      </c>
      <c r="X129" s="1">
        <v>4788</v>
      </c>
      <c r="Y129" s="1">
        <v>7788</v>
      </c>
      <c r="Z129" s="1" t="s">
        <v>8034</v>
      </c>
      <c r="AA129" s="1" t="s">
        <v>8034</v>
      </c>
      <c r="AB129" s="1" t="s">
        <v>8079</v>
      </c>
      <c r="AC129" s="1" t="s">
        <v>60</v>
      </c>
    </row>
    <row r="130" spans="1:29" x14ac:dyDescent="0.2">
      <c r="A130" s="1">
        <f t="shared" ref="A130:A193" si="8">IF(N130=0,"",N130)</f>
        <v>1013244</v>
      </c>
      <c r="B130" s="1">
        <f t="shared" ref="B130:B193" si="9">A130</f>
        <v>1013244</v>
      </c>
      <c r="C130" s="1" t="s">
        <v>8041</v>
      </c>
      <c r="D130" s="1" t="s">
        <v>8041</v>
      </c>
      <c r="E130" s="1" t="str">
        <f t="shared" ref="E130:E193" si="10">_xlfn.CONCAT(S130,"° ",U130," Induction Bend"," (",L130,")")</f>
        <v>20° RT Induction Bend (5B−IB−2130)</v>
      </c>
      <c r="F130" s="1">
        <f t="shared" si="7"/>
        <v>20</v>
      </c>
      <c r="K130" s="1">
        <v>129</v>
      </c>
      <c r="L130" s="1" t="s">
        <v>8674</v>
      </c>
      <c r="M130" s="1" t="s">
        <v>8673</v>
      </c>
      <c r="N130" s="1">
        <v>1013244</v>
      </c>
      <c r="O130" s="1">
        <v>914.4</v>
      </c>
      <c r="P130" s="1">
        <v>19</v>
      </c>
      <c r="Q130" s="1">
        <v>16.2</v>
      </c>
      <c r="R130" s="1" t="s">
        <v>8037</v>
      </c>
      <c r="S130" s="1">
        <v>20</v>
      </c>
      <c r="T130" s="1" t="s">
        <v>7367</v>
      </c>
      <c r="U130" s="1" t="s">
        <v>8035</v>
      </c>
      <c r="V130" s="1">
        <v>1500</v>
      </c>
      <c r="W130" s="1">
        <v>1500</v>
      </c>
      <c r="X130" s="1">
        <v>1596</v>
      </c>
      <c r="Y130" s="1">
        <v>4596</v>
      </c>
      <c r="Z130" s="1" t="s">
        <v>8034</v>
      </c>
      <c r="AA130" s="1" t="s">
        <v>8034</v>
      </c>
      <c r="AB130" s="1" t="s">
        <v>8079</v>
      </c>
      <c r="AC130" s="1" t="s">
        <v>60</v>
      </c>
    </row>
    <row r="131" spans="1:29" x14ac:dyDescent="0.2">
      <c r="A131" s="1">
        <f t="shared" si="8"/>
        <v>1013269</v>
      </c>
      <c r="B131" s="1">
        <f t="shared" si="9"/>
        <v>1013269</v>
      </c>
      <c r="C131" s="1" t="s">
        <v>8041</v>
      </c>
      <c r="D131" s="1" t="s">
        <v>8041</v>
      </c>
      <c r="E131" s="1" t="str">
        <f t="shared" si="10"/>
        <v>18° RT Induction Bend (5B−IB−2131)</v>
      </c>
      <c r="F131" s="1">
        <f t="shared" ref="F131:F194" si="11">S131</f>
        <v>18</v>
      </c>
      <c r="K131" s="1">
        <v>130</v>
      </c>
      <c r="L131" s="1" t="s">
        <v>8672</v>
      </c>
      <c r="M131" s="1" t="s">
        <v>8671</v>
      </c>
      <c r="N131" s="1">
        <v>1013269</v>
      </c>
      <c r="O131" s="1">
        <v>914.4</v>
      </c>
      <c r="P131" s="1">
        <v>19</v>
      </c>
      <c r="Q131" s="1">
        <v>16.2</v>
      </c>
      <c r="R131" s="1" t="s">
        <v>8037</v>
      </c>
      <c r="S131" s="1">
        <v>18</v>
      </c>
      <c r="T131" s="1" t="s">
        <v>7367</v>
      </c>
      <c r="U131" s="1" t="s">
        <v>8035</v>
      </c>
      <c r="V131" s="1">
        <v>1500</v>
      </c>
      <c r="W131" s="1">
        <v>1500</v>
      </c>
      <c r="X131" s="1">
        <v>1436</v>
      </c>
      <c r="Y131" s="1">
        <v>4436</v>
      </c>
      <c r="Z131" s="1" t="s">
        <v>8034</v>
      </c>
      <c r="AA131" s="1" t="s">
        <v>8034</v>
      </c>
      <c r="AB131" s="1" t="s">
        <v>8079</v>
      </c>
      <c r="AC131" s="1" t="s">
        <v>60</v>
      </c>
    </row>
    <row r="132" spans="1:29" x14ac:dyDescent="0.2">
      <c r="A132" s="1">
        <f t="shared" si="8"/>
        <v>1013295</v>
      </c>
      <c r="B132" s="1">
        <f t="shared" si="9"/>
        <v>1013295</v>
      </c>
      <c r="C132" s="1" t="s">
        <v>8041</v>
      </c>
      <c r="D132" s="1" t="s">
        <v>8041</v>
      </c>
      <c r="E132" s="1" t="str">
        <f t="shared" si="10"/>
        <v>31° LT Induction Bend (5B−IB−2132)</v>
      </c>
      <c r="F132" s="1">
        <f t="shared" si="11"/>
        <v>31</v>
      </c>
      <c r="K132" s="1">
        <v>131</v>
      </c>
      <c r="L132" s="1" t="s">
        <v>8670</v>
      </c>
      <c r="M132" s="1" t="s">
        <v>8669</v>
      </c>
      <c r="N132" s="1">
        <v>1013295</v>
      </c>
      <c r="O132" s="1">
        <v>914.4</v>
      </c>
      <c r="P132" s="1">
        <v>19</v>
      </c>
      <c r="Q132" s="1">
        <v>16.2</v>
      </c>
      <c r="R132" s="1" t="s">
        <v>8037</v>
      </c>
      <c r="S132" s="1">
        <v>31</v>
      </c>
      <c r="T132" s="1" t="s">
        <v>7367</v>
      </c>
      <c r="U132" s="1" t="s">
        <v>8044</v>
      </c>
      <c r="V132" s="1">
        <v>1500</v>
      </c>
      <c r="W132" s="1">
        <v>1500</v>
      </c>
      <c r="X132" s="1">
        <v>2474</v>
      </c>
      <c r="Y132" s="1">
        <v>5474</v>
      </c>
      <c r="Z132" s="1" t="s">
        <v>8034</v>
      </c>
      <c r="AA132" s="1" t="s">
        <v>8034</v>
      </c>
      <c r="AB132" s="1" t="s">
        <v>8079</v>
      </c>
      <c r="AC132" s="1" t="s">
        <v>60</v>
      </c>
    </row>
    <row r="133" spans="1:29" x14ac:dyDescent="0.2">
      <c r="A133" s="1">
        <f t="shared" si="8"/>
        <v>1013350</v>
      </c>
      <c r="B133" s="1">
        <f t="shared" si="9"/>
        <v>1013350</v>
      </c>
      <c r="C133" s="1" t="s">
        <v>8041</v>
      </c>
      <c r="D133" s="1" t="s">
        <v>8041</v>
      </c>
      <c r="E133" s="1" t="str">
        <f t="shared" si="10"/>
        <v>15° RT Induction Bend (5B−IB−2133)</v>
      </c>
      <c r="F133" s="1">
        <f t="shared" si="11"/>
        <v>15</v>
      </c>
      <c r="K133" s="1">
        <v>132</v>
      </c>
      <c r="L133" s="1" t="s">
        <v>8668</v>
      </c>
      <c r="M133" s="1" t="s">
        <v>8667</v>
      </c>
      <c r="N133" s="1">
        <v>1013350</v>
      </c>
      <c r="O133" s="1">
        <v>914.4</v>
      </c>
      <c r="P133" s="1">
        <v>19</v>
      </c>
      <c r="Q133" s="1">
        <v>16.2</v>
      </c>
      <c r="R133" s="1" t="s">
        <v>8037</v>
      </c>
      <c r="S133" s="1">
        <v>15</v>
      </c>
      <c r="T133" s="1" t="s">
        <v>7367</v>
      </c>
      <c r="U133" s="1" t="s">
        <v>8035</v>
      </c>
      <c r="V133" s="1">
        <v>1500</v>
      </c>
      <c r="W133" s="1">
        <v>1500</v>
      </c>
      <c r="X133" s="1">
        <v>1197</v>
      </c>
      <c r="Y133" s="1">
        <v>4197</v>
      </c>
      <c r="Z133" s="1" t="s">
        <v>8034</v>
      </c>
      <c r="AA133" s="1" t="s">
        <v>8034</v>
      </c>
      <c r="AB133" s="1" t="s">
        <v>8079</v>
      </c>
      <c r="AC133" s="1" t="s">
        <v>60</v>
      </c>
    </row>
    <row r="134" spans="1:29" x14ac:dyDescent="0.2">
      <c r="A134" s="1">
        <f t="shared" si="8"/>
        <v>1013388</v>
      </c>
      <c r="B134" s="1">
        <f t="shared" si="9"/>
        <v>1013388</v>
      </c>
      <c r="C134" s="1" t="s">
        <v>8041</v>
      </c>
      <c r="D134" s="1" t="s">
        <v>8041</v>
      </c>
      <c r="E134" s="1" t="str">
        <f t="shared" si="10"/>
        <v>17° RT Induction Bend (5B−IB−2134)</v>
      </c>
      <c r="F134" s="1">
        <f t="shared" si="11"/>
        <v>17</v>
      </c>
      <c r="K134" s="1">
        <v>133</v>
      </c>
      <c r="L134" s="1" t="s">
        <v>8666</v>
      </c>
      <c r="M134" s="1" t="s">
        <v>8665</v>
      </c>
      <c r="N134" s="1">
        <v>1013388</v>
      </c>
      <c r="O134" s="1">
        <v>914.4</v>
      </c>
      <c r="P134" s="1">
        <v>19</v>
      </c>
      <c r="Q134" s="1">
        <v>16.2</v>
      </c>
      <c r="R134" s="1" t="s">
        <v>8037</v>
      </c>
      <c r="S134" s="1">
        <v>17</v>
      </c>
      <c r="T134" s="1" t="s">
        <v>7367</v>
      </c>
      <c r="U134" s="1" t="s">
        <v>8035</v>
      </c>
      <c r="V134" s="1">
        <v>1500</v>
      </c>
      <c r="W134" s="1">
        <v>1500</v>
      </c>
      <c r="X134" s="1">
        <v>1357</v>
      </c>
      <c r="Y134" s="1">
        <v>4357</v>
      </c>
      <c r="Z134" s="1" t="s">
        <v>8034</v>
      </c>
      <c r="AA134" s="1" t="s">
        <v>8034</v>
      </c>
      <c r="AB134" s="1" t="s">
        <v>8079</v>
      </c>
      <c r="AC134" s="1" t="s">
        <v>60</v>
      </c>
    </row>
    <row r="135" spans="1:29" x14ac:dyDescent="0.2">
      <c r="A135" s="1">
        <f t="shared" si="8"/>
        <v>1013408</v>
      </c>
      <c r="B135" s="1">
        <f t="shared" si="9"/>
        <v>1013408</v>
      </c>
      <c r="C135" s="1" t="s">
        <v>8041</v>
      </c>
      <c r="D135" s="1" t="s">
        <v>8041</v>
      </c>
      <c r="E135" s="1" t="str">
        <f t="shared" si="10"/>
        <v>38° LT Induction Bend (5B−IB−2135)</v>
      </c>
      <c r="F135" s="1">
        <f t="shared" si="11"/>
        <v>38</v>
      </c>
      <c r="K135" s="1">
        <v>134</v>
      </c>
      <c r="L135" s="1" t="s">
        <v>8664</v>
      </c>
      <c r="M135" s="1" t="s">
        <v>8663</v>
      </c>
      <c r="N135" s="1">
        <v>1013408</v>
      </c>
      <c r="O135" s="1">
        <v>914.4</v>
      </c>
      <c r="P135" s="1">
        <v>19</v>
      </c>
      <c r="Q135" s="1">
        <v>16.2</v>
      </c>
      <c r="R135" s="1" t="s">
        <v>8037</v>
      </c>
      <c r="S135" s="1">
        <v>38</v>
      </c>
      <c r="T135" s="1" t="s">
        <v>7367</v>
      </c>
      <c r="U135" s="1" t="s">
        <v>8044</v>
      </c>
      <c r="V135" s="1">
        <v>1500</v>
      </c>
      <c r="W135" s="1">
        <v>1500</v>
      </c>
      <c r="X135" s="1">
        <v>3032</v>
      </c>
      <c r="Y135" s="1">
        <v>6032</v>
      </c>
      <c r="Z135" s="1" t="s">
        <v>8034</v>
      </c>
      <c r="AA135" s="1" t="s">
        <v>8034</v>
      </c>
      <c r="AB135" s="1" t="s">
        <v>8079</v>
      </c>
      <c r="AC135" s="1" t="s">
        <v>60</v>
      </c>
    </row>
    <row r="136" spans="1:29" x14ac:dyDescent="0.2">
      <c r="A136" s="1">
        <f t="shared" si="8"/>
        <v>1013449</v>
      </c>
      <c r="B136" s="1">
        <f t="shared" si="9"/>
        <v>1013449</v>
      </c>
      <c r="C136" s="1" t="s">
        <v>8041</v>
      </c>
      <c r="D136" s="1" t="s">
        <v>8041</v>
      </c>
      <c r="E136" s="1" t="str">
        <f t="shared" si="10"/>
        <v>29° RT Induction Bend (5B−IB−2136)</v>
      </c>
      <c r="F136" s="1">
        <f t="shared" si="11"/>
        <v>29</v>
      </c>
      <c r="K136" s="1">
        <v>135</v>
      </c>
      <c r="L136" s="1" t="s">
        <v>8662</v>
      </c>
      <c r="M136" s="1" t="s">
        <v>8661</v>
      </c>
      <c r="N136" s="1">
        <v>1013449</v>
      </c>
      <c r="O136" s="1">
        <v>914.4</v>
      </c>
      <c r="P136" s="1">
        <v>19</v>
      </c>
      <c r="Q136" s="1">
        <v>16.2</v>
      </c>
      <c r="R136" s="1" t="s">
        <v>8037</v>
      </c>
      <c r="S136" s="1">
        <v>29</v>
      </c>
      <c r="T136" s="1" t="s">
        <v>7367</v>
      </c>
      <c r="U136" s="1" t="s">
        <v>8035</v>
      </c>
      <c r="V136" s="1">
        <v>1500</v>
      </c>
      <c r="W136" s="1">
        <v>1500</v>
      </c>
      <c r="X136" s="1">
        <v>2314</v>
      </c>
      <c r="Y136" s="1">
        <v>5314</v>
      </c>
      <c r="Z136" s="1" t="s">
        <v>8034</v>
      </c>
      <c r="AA136" s="1" t="s">
        <v>8034</v>
      </c>
      <c r="AB136" s="1" t="s">
        <v>8079</v>
      </c>
      <c r="AC136" s="1" t="s">
        <v>60</v>
      </c>
    </row>
    <row r="137" spans="1:29" x14ac:dyDescent="0.2">
      <c r="A137" s="1">
        <f t="shared" si="8"/>
        <v>1013501</v>
      </c>
      <c r="B137" s="1">
        <f t="shared" si="9"/>
        <v>1013501</v>
      </c>
      <c r="C137" s="1" t="s">
        <v>8041</v>
      </c>
      <c r="D137" s="1" t="s">
        <v>8041</v>
      </c>
      <c r="E137" s="1" t="str">
        <f t="shared" si="10"/>
        <v>23° LT Induction Bend (5B−IB−2137)</v>
      </c>
      <c r="F137" s="1">
        <f t="shared" si="11"/>
        <v>23</v>
      </c>
      <c r="K137" s="1">
        <v>136</v>
      </c>
      <c r="L137" s="1" t="s">
        <v>8660</v>
      </c>
      <c r="M137" s="1" t="s">
        <v>8659</v>
      </c>
      <c r="N137" s="1">
        <v>1013501</v>
      </c>
      <c r="O137" s="1">
        <v>914.4</v>
      </c>
      <c r="P137" s="1">
        <v>19</v>
      </c>
      <c r="Q137" s="1">
        <v>16.2</v>
      </c>
      <c r="R137" s="1" t="s">
        <v>8037</v>
      </c>
      <c r="S137" s="1">
        <v>23</v>
      </c>
      <c r="T137" s="1" t="s">
        <v>7367</v>
      </c>
      <c r="U137" s="1" t="s">
        <v>8044</v>
      </c>
      <c r="V137" s="1">
        <v>1500</v>
      </c>
      <c r="W137" s="1">
        <v>1500</v>
      </c>
      <c r="X137" s="1">
        <v>1835</v>
      </c>
      <c r="Y137" s="1">
        <v>4835</v>
      </c>
      <c r="Z137" s="1" t="s">
        <v>8034</v>
      </c>
      <c r="AA137" s="1" t="s">
        <v>8034</v>
      </c>
      <c r="AB137" s="1" t="s">
        <v>8079</v>
      </c>
      <c r="AC137" s="1" t="s">
        <v>60</v>
      </c>
    </row>
    <row r="138" spans="1:29" x14ac:dyDescent="0.2">
      <c r="A138" s="1">
        <f t="shared" si="8"/>
        <v>1013615</v>
      </c>
      <c r="B138" s="1">
        <f t="shared" si="9"/>
        <v>1013615</v>
      </c>
      <c r="C138" s="1" t="s">
        <v>8041</v>
      </c>
      <c r="D138" s="1" t="s">
        <v>8041</v>
      </c>
      <c r="E138" s="1" t="str">
        <f t="shared" si="10"/>
        <v>44° RT Induction Bend (5B−IB−2138)</v>
      </c>
      <c r="F138" s="1">
        <f t="shared" si="11"/>
        <v>44</v>
      </c>
      <c r="K138" s="1">
        <v>137</v>
      </c>
      <c r="L138" s="1" t="s">
        <v>8658</v>
      </c>
      <c r="M138" s="1" t="s">
        <v>8657</v>
      </c>
      <c r="N138" s="1">
        <v>1013615</v>
      </c>
      <c r="O138" s="1">
        <v>914.4</v>
      </c>
      <c r="P138" s="1">
        <v>19</v>
      </c>
      <c r="Q138" s="1">
        <v>16.2</v>
      </c>
      <c r="R138" s="1" t="s">
        <v>8037</v>
      </c>
      <c r="S138" s="1">
        <v>44</v>
      </c>
      <c r="T138" s="1" t="s">
        <v>7367</v>
      </c>
      <c r="U138" s="1" t="s">
        <v>8035</v>
      </c>
      <c r="V138" s="1">
        <v>1500</v>
      </c>
      <c r="W138" s="1">
        <v>1500</v>
      </c>
      <c r="X138" s="1">
        <v>3511</v>
      </c>
      <c r="Y138" s="1">
        <v>6511</v>
      </c>
      <c r="Z138" s="1" t="s">
        <v>8034</v>
      </c>
      <c r="AA138" s="1" t="s">
        <v>8034</v>
      </c>
      <c r="AB138" s="1" t="s">
        <v>8079</v>
      </c>
      <c r="AC138" s="1" t="s">
        <v>60</v>
      </c>
    </row>
    <row r="139" spans="1:29" x14ac:dyDescent="0.2">
      <c r="A139" s="1">
        <f t="shared" si="8"/>
        <v>1013844</v>
      </c>
      <c r="B139" s="1">
        <f t="shared" si="9"/>
        <v>1013844</v>
      </c>
      <c r="C139" s="1" t="s">
        <v>8041</v>
      </c>
      <c r="D139" s="1" t="s">
        <v>8041</v>
      </c>
      <c r="E139" s="1" t="str">
        <f t="shared" si="10"/>
        <v>15° RT Induction Bend (5B−IB−2139)</v>
      </c>
      <c r="F139" s="1">
        <f t="shared" si="11"/>
        <v>15</v>
      </c>
      <c r="K139" s="1">
        <v>138</v>
      </c>
      <c r="L139" s="1" t="s">
        <v>8656</v>
      </c>
      <c r="M139" s="1" t="s">
        <v>8655</v>
      </c>
      <c r="N139" s="1">
        <v>1013844</v>
      </c>
      <c r="O139" s="1">
        <v>914.4</v>
      </c>
      <c r="P139" s="1">
        <v>19</v>
      </c>
      <c r="Q139" s="1">
        <v>16.2</v>
      </c>
      <c r="R139" s="1" t="s">
        <v>8037</v>
      </c>
      <c r="S139" s="1">
        <v>15</v>
      </c>
      <c r="T139" s="1" t="s">
        <v>8036</v>
      </c>
      <c r="U139" s="1" t="s">
        <v>8035</v>
      </c>
      <c r="V139" s="1">
        <v>1500</v>
      </c>
      <c r="W139" s="1">
        <v>1500</v>
      </c>
      <c r="X139" s="1">
        <v>1676</v>
      </c>
      <c r="Y139" s="1">
        <v>4676</v>
      </c>
      <c r="Z139" s="1" t="s">
        <v>8034</v>
      </c>
      <c r="AA139" s="1" t="s">
        <v>8034</v>
      </c>
      <c r="AB139" s="1" t="s">
        <v>8654</v>
      </c>
      <c r="AC139" s="1" t="s">
        <v>60</v>
      </c>
    </row>
    <row r="140" spans="1:29" x14ac:dyDescent="0.2">
      <c r="A140" s="1">
        <f t="shared" si="8"/>
        <v>1014928</v>
      </c>
      <c r="B140" s="1">
        <f t="shared" si="9"/>
        <v>1014928</v>
      </c>
      <c r="C140" s="1" t="s">
        <v>8041</v>
      </c>
      <c r="D140" s="1" t="s">
        <v>8041</v>
      </c>
      <c r="E140" s="1" t="str">
        <f t="shared" si="10"/>
        <v>20° RT Induction Bend (5B−IB−2140)</v>
      </c>
      <c r="F140" s="1">
        <f t="shared" si="11"/>
        <v>20</v>
      </c>
      <c r="K140" s="1">
        <v>139</v>
      </c>
      <c r="L140" s="1" t="s">
        <v>8653</v>
      </c>
      <c r="M140" s="1" t="s">
        <v>8652</v>
      </c>
      <c r="N140" s="1">
        <v>1014928</v>
      </c>
      <c r="O140" s="1">
        <v>914.4</v>
      </c>
      <c r="P140" s="1">
        <v>23.7</v>
      </c>
      <c r="Q140" s="1">
        <v>21.3</v>
      </c>
      <c r="R140" s="1" t="s">
        <v>8037</v>
      </c>
      <c r="S140" s="1">
        <v>20</v>
      </c>
      <c r="T140" s="1" t="s">
        <v>8036</v>
      </c>
      <c r="U140" s="1" t="s">
        <v>8035</v>
      </c>
      <c r="V140" s="1">
        <v>1500</v>
      </c>
      <c r="W140" s="1">
        <v>1500</v>
      </c>
      <c r="X140" s="1">
        <v>2234</v>
      </c>
      <c r="Y140" s="1">
        <v>5234</v>
      </c>
      <c r="Z140" s="1" t="s">
        <v>8034</v>
      </c>
      <c r="AA140" s="1" t="s">
        <v>8034</v>
      </c>
      <c r="AB140" s="1" t="s">
        <v>8323</v>
      </c>
      <c r="AC140" s="1" t="s">
        <v>60</v>
      </c>
    </row>
    <row r="141" spans="1:29" x14ac:dyDescent="0.2">
      <c r="A141" s="1">
        <f t="shared" si="8"/>
        <v>1015024</v>
      </c>
      <c r="B141" s="1">
        <f t="shared" si="9"/>
        <v>1015024</v>
      </c>
      <c r="C141" s="1" t="s">
        <v>8041</v>
      </c>
      <c r="D141" s="1" t="s">
        <v>8041</v>
      </c>
      <c r="E141" s="1" t="str">
        <f t="shared" si="10"/>
        <v>53° RT Induction Bend (5B−IB−2141)</v>
      </c>
      <c r="F141" s="1">
        <f t="shared" si="11"/>
        <v>53</v>
      </c>
      <c r="K141" s="1">
        <v>140</v>
      </c>
      <c r="L141" s="1" t="s">
        <v>8651</v>
      </c>
      <c r="M141" s="1" t="s">
        <v>8650</v>
      </c>
      <c r="N141" s="1">
        <v>1015024</v>
      </c>
      <c r="O141" s="1">
        <v>914.4</v>
      </c>
      <c r="P141" s="1">
        <v>23.7</v>
      </c>
      <c r="Q141" s="1">
        <v>21.3</v>
      </c>
      <c r="R141" s="1" t="s">
        <v>8037</v>
      </c>
      <c r="S141" s="1">
        <v>53</v>
      </c>
      <c r="T141" s="1" t="s">
        <v>7367</v>
      </c>
      <c r="U141" s="1" t="s">
        <v>8035</v>
      </c>
      <c r="V141" s="1">
        <v>1500</v>
      </c>
      <c r="W141" s="1">
        <v>1500</v>
      </c>
      <c r="X141" s="1">
        <v>4229</v>
      </c>
      <c r="Y141" s="1">
        <v>7229</v>
      </c>
      <c r="Z141" s="1" t="s">
        <v>8034</v>
      </c>
      <c r="AA141" s="1" t="s">
        <v>8034</v>
      </c>
      <c r="AB141" s="1" t="s">
        <v>8033</v>
      </c>
      <c r="AC141" s="1" t="s">
        <v>60</v>
      </c>
    </row>
    <row r="142" spans="1:29" x14ac:dyDescent="0.2">
      <c r="A142" s="1">
        <f t="shared" si="8"/>
        <v>1015243</v>
      </c>
      <c r="B142" s="1">
        <f t="shared" si="9"/>
        <v>1015243</v>
      </c>
      <c r="C142" s="1" t="s">
        <v>8041</v>
      </c>
      <c r="D142" s="1" t="s">
        <v>8041</v>
      </c>
      <c r="E142" s="1" t="str">
        <f t="shared" si="10"/>
        <v>17° LT Induction Bend (5B−IB−2142)</v>
      </c>
      <c r="F142" s="1">
        <f t="shared" si="11"/>
        <v>17</v>
      </c>
      <c r="K142" s="1">
        <v>141</v>
      </c>
      <c r="L142" s="1" t="s">
        <v>8649</v>
      </c>
      <c r="M142" s="1" t="s">
        <v>8648</v>
      </c>
      <c r="N142" s="1">
        <v>1015243</v>
      </c>
      <c r="O142" s="1">
        <v>914.4</v>
      </c>
      <c r="P142" s="1">
        <v>23.7</v>
      </c>
      <c r="Q142" s="1">
        <v>21.3</v>
      </c>
      <c r="R142" s="1" t="s">
        <v>8037</v>
      </c>
      <c r="S142" s="1">
        <v>17</v>
      </c>
      <c r="T142" s="1" t="s">
        <v>8036</v>
      </c>
      <c r="U142" s="1" t="s">
        <v>8044</v>
      </c>
      <c r="V142" s="1">
        <v>1500</v>
      </c>
      <c r="W142" s="1">
        <v>1500</v>
      </c>
      <c r="X142" s="1">
        <v>1899</v>
      </c>
      <c r="Y142" s="1">
        <v>4899</v>
      </c>
      <c r="Z142" s="1" t="s">
        <v>8034</v>
      </c>
      <c r="AA142" s="1" t="s">
        <v>8034</v>
      </c>
      <c r="AB142" s="1" t="s">
        <v>8323</v>
      </c>
      <c r="AC142" s="1" t="s">
        <v>60</v>
      </c>
    </row>
    <row r="143" spans="1:29" x14ac:dyDescent="0.2">
      <c r="A143" s="1">
        <f t="shared" si="8"/>
        <v>1015324</v>
      </c>
      <c r="B143" s="1">
        <f t="shared" si="9"/>
        <v>1015324</v>
      </c>
      <c r="C143" s="1" t="s">
        <v>8041</v>
      </c>
      <c r="D143" s="1" t="s">
        <v>8041</v>
      </c>
      <c r="E143" s="1" t="str">
        <f t="shared" si="10"/>
        <v>17° LT Induction Bend (5B−IB−2143)</v>
      </c>
      <c r="F143" s="1">
        <f t="shared" si="11"/>
        <v>17</v>
      </c>
      <c r="K143" s="1">
        <v>142</v>
      </c>
      <c r="L143" s="1" t="s">
        <v>8647</v>
      </c>
      <c r="M143" s="1" t="s">
        <v>8646</v>
      </c>
      <c r="N143" s="1">
        <v>1015324</v>
      </c>
      <c r="O143" s="1">
        <v>914.4</v>
      </c>
      <c r="P143" s="1">
        <v>23.7</v>
      </c>
      <c r="Q143" s="1">
        <v>21.3</v>
      </c>
      <c r="R143" s="1" t="s">
        <v>8037</v>
      </c>
      <c r="S143" s="1">
        <v>17</v>
      </c>
      <c r="T143" s="1" t="s">
        <v>8036</v>
      </c>
      <c r="U143" s="1" t="s">
        <v>8044</v>
      </c>
      <c r="V143" s="1">
        <v>1500</v>
      </c>
      <c r="W143" s="1">
        <v>1500</v>
      </c>
      <c r="X143" s="1">
        <v>1899</v>
      </c>
      <c r="Y143" s="1">
        <v>4899</v>
      </c>
      <c r="Z143" s="1" t="s">
        <v>8034</v>
      </c>
      <c r="AA143" s="1" t="s">
        <v>8034</v>
      </c>
      <c r="AB143" s="1" t="s">
        <v>8323</v>
      </c>
      <c r="AC143" s="1" t="s">
        <v>60</v>
      </c>
    </row>
    <row r="144" spans="1:29" x14ac:dyDescent="0.2">
      <c r="A144" s="1">
        <f t="shared" si="8"/>
        <v>1015342</v>
      </c>
      <c r="B144" s="1">
        <f t="shared" si="9"/>
        <v>1015342</v>
      </c>
      <c r="C144" s="1" t="s">
        <v>8041</v>
      </c>
      <c r="D144" s="1" t="s">
        <v>8041</v>
      </c>
      <c r="E144" s="1" t="str">
        <f t="shared" si="10"/>
        <v>17° LT Induction Bend (5B−IB−2144)</v>
      </c>
      <c r="F144" s="1">
        <f t="shared" si="11"/>
        <v>17</v>
      </c>
      <c r="K144" s="1">
        <v>143</v>
      </c>
      <c r="L144" s="1" t="s">
        <v>8645</v>
      </c>
      <c r="M144" s="1" t="s">
        <v>8644</v>
      </c>
      <c r="N144" s="1">
        <v>1015342</v>
      </c>
      <c r="O144" s="1">
        <v>914.4</v>
      </c>
      <c r="P144" s="1">
        <v>23.7</v>
      </c>
      <c r="Q144" s="1">
        <v>21.3</v>
      </c>
      <c r="R144" s="1" t="s">
        <v>8037</v>
      </c>
      <c r="S144" s="1">
        <v>17</v>
      </c>
      <c r="T144" s="1" t="s">
        <v>8036</v>
      </c>
      <c r="U144" s="1" t="s">
        <v>8044</v>
      </c>
      <c r="V144" s="1">
        <v>1500</v>
      </c>
      <c r="W144" s="1">
        <v>1500</v>
      </c>
      <c r="X144" s="1">
        <v>1899</v>
      </c>
      <c r="Y144" s="1">
        <v>4899</v>
      </c>
      <c r="Z144" s="1" t="s">
        <v>8034</v>
      </c>
      <c r="AA144" s="1" t="s">
        <v>8034</v>
      </c>
      <c r="AB144" s="1" t="s">
        <v>8323</v>
      </c>
      <c r="AC144" s="1" t="s">
        <v>60</v>
      </c>
    </row>
    <row r="145" spans="1:29" x14ac:dyDescent="0.2">
      <c r="A145" s="1">
        <f t="shared" si="8"/>
        <v>1015425</v>
      </c>
      <c r="B145" s="1">
        <f t="shared" si="9"/>
        <v>1015425</v>
      </c>
      <c r="C145" s="1" t="s">
        <v>8041</v>
      </c>
      <c r="D145" s="1" t="s">
        <v>8041</v>
      </c>
      <c r="E145" s="1" t="str">
        <f t="shared" si="10"/>
        <v>25° OB Induction Bend (5B−IB−2145)</v>
      </c>
      <c r="F145" s="1">
        <f t="shared" si="11"/>
        <v>25</v>
      </c>
      <c r="K145" s="1">
        <v>144</v>
      </c>
      <c r="L145" s="1" t="s">
        <v>8643</v>
      </c>
      <c r="M145" s="1" t="s">
        <v>8642</v>
      </c>
      <c r="N145" s="1">
        <v>1015425</v>
      </c>
      <c r="O145" s="1">
        <v>914.4</v>
      </c>
      <c r="P145" s="1">
        <v>23.7</v>
      </c>
      <c r="Q145" s="1">
        <v>21.3</v>
      </c>
      <c r="R145" s="1" t="s">
        <v>8037</v>
      </c>
      <c r="S145" s="1">
        <v>25</v>
      </c>
      <c r="T145" s="1" t="s">
        <v>8036</v>
      </c>
      <c r="U145" s="1" t="s">
        <v>8080</v>
      </c>
      <c r="V145" s="1">
        <v>1500</v>
      </c>
      <c r="W145" s="1">
        <v>1500</v>
      </c>
      <c r="X145" s="1">
        <v>2793</v>
      </c>
      <c r="Y145" s="1">
        <v>5793</v>
      </c>
      <c r="Z145" s="1" t="s">
        <v>8034</v>
      </c>
      <c r="AA145" s="1" t="s">
        <v>8194</v>
      </c>
      <c r="AB145" s="1" t="s">
        <v>8323</v>
      </c>
      <c r="AC145" s="1" t="s">
        <v>60</v>
      </c>
    </row>
    <row r="146" spans="1:29" x14ac:dyDescent="0.2">
      <c r="A146" s="1">
        <f t="shared" si="8"/>
        <v>1015441</v>
      </c>
      <c r="B146" s="1">
        <f t="shared" si="9"/>
        <v>1015441</v>
      </c>
      <c r="C146" s="1" t="s">
        <v>8041</v>
      </c>
      <c r="D146" s="1" t="s">
        <v>8041</v>
      </c>
      <c r="E146" s="1" t="str">
        <f t="shared" si="10"/>
        <v>25° SB Induction Bend (5B−IB−2146)</v>
      </c>
      <c r="F146" s="1">
        <f t="shared" si="11"/>
        <v>25</v>
      </c>
      <c r="K146" s="1">
        <v>145</v>
      </c>
      <c r="L146" s="1" t="s">
        <v>8641</v>
      </c>
      <c r="M146" s="1" t="s">
        <v>8640</v>
      </c>
      <c r="N146" s="1">
        <v>1015441</v>
      </c>
      <c r="O146" s="1">
        <v>914.4</v>
      </c>
      <c r="P146" s="1">
        <v>23.7</v>
      </c>
      <c r="Q146" s="1">
        <v>21.3</v>
      </c>
      <c r="R146" s="1" t="s">
        <v>8037</v>
      </c>
      <c r="S146" s="1">
        <v>25</v>
      </c>
      <c r="T146" s="1" t="s">
        <v>8036</v>
      </c>
      <c r="U146" s="1" t="s">
        <v>8083</v>
      </c>
      <c r="V146" s="1">
        <v>1500</v>
      </c>
      <c r="W146" s="1">
        <v>1500</v>
      </c>
      <c r="X146" s="1">
        <v>2793</v>
      </c>
      <c r="Y146" s="1">
        <v>5793</v>
      </c>
      <c r="Z146" s="1" t="s">
        <v>8194</v>
      </c>
      <c r="AA146" s="1" t="s">
        <v>8194</v>
      </c>
      <c r="AB146" s="1" t="s">
        <v>8323</v>
      </c>
      <c r="AC146" s="1" t="s">
        <v>60</v>
      </c>
    </row>
    <row r="147" spans="1:29" x14ac:dyDescent="0.2">
      <c r="A147" s="1">
        <f t="shared" si="8"/>
        <v>1015531</v>
      </c>
      <c r="B147" s="1">
        <f t="shared" si="9"/>
        <v>1015531</v>
      </c>
      <c r="C147" s="1" t="s">
        <v>8041</v>
      </c>
      <c r="D147" s="1" t="s">
        <v>8041</v>
      </c>
      <c r="E147" s="1" t="str">
        <f t="shared" si="10"/>
        <v>41° LT Induction Bend (5B−IB−2147)</v>
      </c>
      <c r="F147" s="1">
        <f t="shared" si="11"/>
        <v>41</v>
      </c>
      <c r="K147" s="1">
        <v>146</v>
      </c>
      <c r="L147" s="1" t="s">
        <v>8639</v>
      </c>
      <c r="M147" s="1" t="s">
        <v>8638</v>
      </c>
      <c r="N147" s="1">
        <v>1015531</v>
      </c>
      <c r="O147" s="1">
        <v>914.4</v>
      </c>
      <c r="P147" s="1">
        <v>23.7</v>
      </c>
      <c r="Q147" s="1">
        <v>21.3</v>
      </c>
      <c r="R147" s="1" t="s">
        <v>8037</v>
      </c>
      <c r="S147" s="1">
        <v>41</v>
      </c>
      <c r="T147" s="1" t="s">
        <v>8036</v>
      </c>
      <c r="U147" s="1" t="s">
        <v>8044</v>
      </c>
      <c r="V147" s="1">
        <v>1500</v>
      </c>
      <c r="W147" s="1">
        <v>1500</v>
      </c>
      <c r="X147" s="1">
        <v>4580</v>
      </c>
      <c r="Y147" s="1">
        <v>7580</v>
      </c>
      <c r="Z147" s="1" t="s">
        <v>8034</v>
      </c>
      <c r="AA147" s="1" t="s">
        <v>8034</v>
      </c>
      <c r="AB147" s="1" t="s">
        <v>8323</v>
      </c>
      <c r="AC147" s="1" t="s">
        <v>60</v>
      </c>
    </row>
    <row r="148" spans="1:29" x14ac:dyDescent="0.2">
      <c r="A148" s="1">
        <f t="shared" si="8"/>
        <v>1015568</v>
      </c>
      <c r="B148" s="1">
        <f t="shared" si="9"/>
        <v>1015568</v>
      </c>
      <c r="C148" s="1" t="s">
        <v>8041</v>
      </c>
      <c r="D148" s="1" t="s">
        <v>8041</v>
      </c>
      <c r="E148" s="1" t="str">
        <f t="shared" si="10"/>
        <v>25° OB Induction Bend (5B−IB−2148)</v>
      </c>
      <c r="F148" s="1">
        <f t="shared" si="11"/>
        <v>25</v>
      </c>
      <c r="K148" s="1">
        <v>147</v>
      </c>
      <c r="L148" s="1" t="s">
        <v>8637</v>
      </c>
      <c r="M148" s="1" t="s">
        <v>8636</v>
      </c>
      <c r="N148" s="1">
        <v>1015568</v>
      </c>
      <c r="O148" s="1">
        <v>914.4</v>
      </c>
      <c r="P148" s="1">
        <v>23.7</v>
      </c>
      <c r="Q148" s="1">
        <v>21.3</v>
      </c>
      <c r="R148" s="1" t="s">
        <v>8037</v>
      </c>
      <c r="S148" s="1">
        <v>25</v>
      </c>
      <c r="T148" s="1" t="s">
        <v>8036</v>
      </c>
      <c r="U148" s="1" t="s">
        <v>8080</v>
      </c>
      <c r="V148" s="1">
        <v>1500</v>
      </c>
      <c r="W148" s="1">
        <v>1500</v>
      </c>
      <c r="X148" s="1">
        <v>2793</v>
      </c>
      <c r="Y148" s="1">
        <v>5793</v>
      </c>
      <c r="Z148" s="1" t="s">
        <v>8034</v>
      </c>
      <c r="AA148" s="1" t="s">
        <v>8034</v>
      </c>
      <c r="AB148" s="1" t="s">
        <v>8323</v>
      </c>
      <c r="AC148" s="1" t="s">
        <v>60</v>
      </c>
    </row>
    <row r="149" spans="1:29" x14ac:dyDescent="0.2">
      <c r="A149" s="1">
        <f t="shared" si="8"/>
        <v>1015578</v>
      </c>
      <c r="B149" s="1">
        <f t="shared" si="9"/>
        <v>1015578</v>
      </c>
      <c r="C149" s="1" t="s">
        <v>8041</v>
      </c>
      <c r="D149" s="1" t="s">
        <v>8041</v>
      </c>
      <c r="E149" s="1" t="str">
        <f t="shared" si="10"/>
        <v>25° SB Induction Bend (5B−IB−2149)</v>
      </c>
      <c r="F149" s="1">
        <f t="shared" si="11"/>
        <v>25</v>
      </c>
      <c r="K149" s="1">
        <v>148</v>
      </c>
      <c r="L149" s="1" t="s">
        <v>8635</v>
      </c>
      <c r="M149" s="1" t="s">
        <v>8634</v>
      </c>
      <c r="N149" s="1">
        <v>1015578</v>
      </c>
      <c r="O149" s="1">
        <v>914.4</v>
      </c>
      <c r="P149" s="1">
        <v>23.7</v>
      </c>
      <c r="Q149" s="1">
        <v>21.3</v>
      </c>
      <c r="R149" s="1" t="s">
        <v>8037</v>
      </c>
      <c r="S149" s="1">
        <v>25</v>
      </c>
      <c r="T149" s="1" t="s">
        <v>8036</v>
      </c>
      <c r="U149" s="1" t="s">
        <v>8083</v>
      </c>
      <c r="V149" s="1">
        <v>1500</v>
      </c>
      <c r="W149" s="1">
        <v>1500</v>
      </c>
      <c r="X149" s="1">
        <v>2793</v>
      </c>
      <c r="Y149" s="1">
        <v>5793</v>
      </c>
      <c r="Z149" s="1" t="s">
        <v>8034</v>
      </c>
      <c r="AA149" s="1" t="s">
        <v>8034</v>
      </c>
      <c r="AB149" s="1" t="s">
        <v>8323</v>
      </c>
      <c r="AC149" s="1" t="s">
        <v>60</v>
      </c>
    </row>
    <row r="150" spans="1:29" x14ac:dyDescent="0.2">
      <c r="A150" s="1">
        <f t="shared" si="8"/>
        <v>1015613</v>
      </c>
      <c r="B150" s="1">
        <f t="shared" si="9"/>
        <v>1015613</v>
      </c>
      <c r="C150" s="1" t="s">
        <v>8041</v>
      </c>
      <c r="D150" s="1" t="s">
        <v>8041</v>
      </c>
      <c r="E150" s="1" t="str">
        <f t="shared" si="10"/>
        <v>32° OB Induction Bend (5B−IB−2150)</v>
      </c>
      <c r="F150" s="1">
        <f t="shared" si="11"/>
        <v>32</v>
      </c>
      <c r="K150" s="1">
        <v>149</v>
      </c>
      <c r="L150" s="1" t="s">
        <v>8633</v>
      </c>
      <c r="M150" s="1" t="s">
        <v>8632</v>
      </c>
      <c r="N150" s="1">
        <v>1015613</v>
      </c>
      <c r="O150" s="1">
        <v>914.4</v>
      </c>
      <c r="P150" s="1">
        <v>23.7</v>
      </c>
      <c r="Q150" s="1">
        <v>21.3</v>
      </c>
      <c r="R150" s="1" t="s">
        <v>8037</v>
      </c>
      <c r="S150" s="1">
        <v>32</v>
      </c>
      <c r="T150" s="1" t="s">
        <v>8036</v>
      </c>
      <c r="U150" s="1" t="s">
        <v>8080</v>
      </c>
      <c r="V150" s="1">
        <v>1500</v>
      </c>
      <c r="W150" s="1">
        <v>1500</v>
      </c>
      <c r="X150" s="1">
        <v>3575</v>
      </c>
      <c r="Y150" s="1">
        <v>6575</v>
      </c>
      <c r="Z150" s="1" t="s">
        <v>8034</v>
      </c>
      <c r="AA150" s="1" t="s">
        <v>8194</v>
      </c>
      <c r="AB150" s="1" t="s">
        <v>8323</v>
      </c>
      <c r="AC150" s="1" t="s">
        <v>60</v>
      </c>
    </row>
    <row r="151" spans="1:29" x14ac:dyDescent="0.2">
      <c r="A151" s="1">
        <f t="shared" si="8"/>
        <v>1015636</v>
      </c>
      <c r="B151" s="1">
        <f t="shared" si="9"/>
        <v>1015636</v>
      </c>
      <c r="C151" s="1" t="s">
        <v>8041</v>
      </c>
      <c r="D151" s="1" t="s">
        <v>8041</v>
      </c>
      <c r="E151" s="1" t="str">
        <f t="shared" si="10"/>
        <v>32° SB Induction Bend (5B−IB−2406)</v>
      </c>
      <c r="F151" s="1">
        <f t="shared" si="11"/>
        <v>32</v>
      </c>
      <c r="K151" s="1">
        <v>150</v>
      </c>
      <c r="L151" s="1" t="s">
        <v>8631</v>
      </c>
      <c r="M151" s="1" t="s">
        <v>8630</v>
      </c>
      <c r="N151" s="1">
        <v>1015636</v>
      </c>
      <c r="O151" s="1">
        <v>914.4</v>
      </c>
      <c r="P151" s="1">
        <v>23.7</v>
      </c>
      <c r="Q151" s="1">
        <v>21.3</v>
      </c>
      <c r="R151" s="1" t="s">
        <v>8037</v>
      </c>
      <c r="S151" s="1">
        <v>32</v>
      </c>
      <c r="T151" s="1" t="s">
        <v>8036</v>
      </c>
      <c r="U151" s="1" t="s">
        <v>8083</v>
      </c>
      <c r="V151" s="1">
        <v>1500</v>
      </c>
      <c r="W151" s="1">
        <v>1500</v>
      </c>
      <c r="X151" s="1">
        <v>3575</v>
      </c>
      <c r="Y151" s="1">
        <v>6575</v>
      </c>
      <c r="Z151" s="1" t="s">
        <v>8194</v>
      </c>
      <c r="AA151" s="1" t="s">
        <v>8194</v>
      </c>
      <c r="AB151" s="1" t="s">
        <v>8323</v>
      </c>
      <c r="AC151" s="1" t="s">
        <v>60</v>
      </c>
    </row>
    <row r="152" spans="1:29" x14ac:dyDescent="0.2">
      <c r="A152" s="1">
        <f t="shared" si="8"/>
        <v>1015713</v>
      </c>
      <c r="B152" s="1">
        <f t="shared" si="9"/>
        <v>1015713</v>
      </c>
      <c r="C152" s="1" t="s">
        <v>8041</v>
      </c>
      <c r="D152" s="1" t="s">
        <v>8041</v>
      </c>
      <c r="E152" s="1" t="str">
        <f t="shared" si="10"/>
        <v>85° Rolled (OB, RT) Induction Bend (5B−IB−2151)</v>
      </c>
      <c r="F152" s="1">
        <f t="shared" si="11"/>
        <v>85</v>
      </c>
      <c r="K152" s="1">
        <v>151</v>
      </c>
      <c r="L152" s="1" t="s">
        <v>8629</v>
      </c>
      <c r="M152" s="1" t="s">
        <v>8628</v>
      </c>
      <c r="N152" s="1">
        <v>1015713</v>
      </c>
      <c r="O152" s="1">
        <v>914.4</v>
      </c>
      <c r="P152" s="1">
        <v>23.7</v>
      </c>
      <c r="Q152" s="1">
        <v>21.3</v>
      </c>
      <c r="R152" s="1" t="s">
        <v>8037</v>
      </c>
      <c r="S152" s="1">
        <v>85</v>
      </c>
      <c r="T152" s="1" t="s">
        <v>7367</v>
      </c>
      <c r="U152" s="1" t="s">
        <v>8145</v>
      </c>
      <c r="V152" s="1">
        <v>1500</v>
      </c>
      <c r="W152" s="1">
        <v>1500</v>
      </c>
      <c r="X152" s="1">
        <v>6783</v>
      </c>
      <c r="Y152" s="1">
        <v>9783</v>
      </c>
      <c r="Z152" s="1" t="s">
        <v>8194</v>
      </c>
      <c r="AA152" s="1" t="s">
        <v>8034</v>
      </c>
      <c r="AB152" s="1" t="s">
        <v>8033</v>
      </c>
      <c r="AC152" s="1" t="s">
        <v>60</v>
      </c>
    </row>
    <row r="153" spans="1:29" x14ac:dyDescent="0.2">
      <c r="A153" s="1">
        <f t="shared" si="8"/>
        <v>1015873</v>
      </c>
      <c r="B153" s="1">
        <f t="shared" si="9"/>
        <v>1015873</v>
      </c>
      <c r="C153" s="1" t="s">
        <v>8041</v>
      </c>
      <c r="D153" s="1" t="s">
        <v>8041</v>
      </c>
      <c r="E153" s="1" t="str">
        <f t="shared" si="10"/>
        <v>27° LT Induction Bend (5B−IB−2152)</v>
      </c>
      <c r="F153" s="1">
        <f t="shared" si="11"/>
        <v>27</v>
      </c>
      <c r="K153" s="1">
        <v>152</v>
      </c>
      <c r="L153" s="1" t="s">
        <v>8627</v>
      </c>
      <c r="M153" s="1" t="s">
        <v>8626</v>
      </c>
      <c r="N153" s="1">
        <v>1015873</v>
      </c>
      <c r="O153" s="1">
        <v>914.4</v>
      </c>
      <c r="P153" s="1">
        <v>23.7</v>
      </c>
      <c r="Q153" s="1">
        <v>21.3</v>
      </c>
      <c r="R153" s="1" t="s">
        <v>8037</v>
      </c>
      <c r="S153" s="1">
        <v>27</v>
      </c>
      <c r="T153" s="1" t="s">
        <v>8036</v>
      </c>
      <c r="U153" s="1" t="s">
        <v>8044</v>
      </c>
      <c r="V153" s="1">
        <v>1500</v>
      </c>
      <c r="W153" s="1">
        <v>1500</v>
      </c>
      <c r="X153" s="1">
        <v>3016</v>
      </c>
      <c r="Y153" s="1">
        <v>6016</v>
      </c>
      <c r="Z153" s="1" t="s">
        <v>8034</v>
      </c>
      <c r="AA153" s="1" t="s">
        <v>8034</v>
      </c>
      <c r="AB153" s="1" t="s">
        <v>8323</v>
      </c>
      <c r="AC153" s="1" t="s">
        <v>60</v>
      </c>
    </row>
    <row r="154" spans="1:29" x14ac:dyDescent="0.2">
      <c r="A154" s="1">
        <f t="shared" si="8"/>
        <v>1015892</v>
      </c>
      <c r="B154" s="1">
        <f t="shared" si="9"/>
        <v>1015892</v>
      </c>
      <c r="C154" s="1" t="s">
        <v>8041</v>
      </c>
      <c r="D154" s="1" t="s">
        <v>8041</v>
      </c>
      <c r="E154" s="1" t="str">
        <f t="shared" si="10"/>
        <v>30° OB Induction Bend (5B−IB−2153)</v>
      </c>
      <c r="F154" s="1">
        <f t="shared" si="11"/>
        <v>30</v>
      </c>
      <c r="K154" s="1">
        <v>153</v>
      </c>
      <c r="L154" s="1" t="s">
        <v>8625</v>
      </c>
      <c r="M154" s="1" t="s">
        <v>8624</v>
      </c>
      <c r="N154" s="1">
        <v>1015892</v>
      </c>
      <c r="O154" s="1">
        <v>914.4</v>
      </c>
      <c r="P154" s="1">
        <v>23.7</v>
      </c>
      <c r="Q154" s="1">
        <v>21.3</v>
      </c>
      <c r="R154" s="1" t="s">
        <v>8037</v>
      </c>
      <c r="S154" s="1">
        <v>30</v>
      </c>
      <c r="T154" s="1" t="s">
        <v>8036</v>
      </c>
      <c r="U154" s="1" t="s">
        <v>8080</v>
      </c>
      <c r="V154" s="1">
        <v>1500</v>
      </c>
      <c r="W154" s="1">
        <v>1500</v>
      </c>
      <c r="X154" s="1">
        <v>3351</v>
      </c>
      <c r="Y154" s="1">
        <v>6351</v>
      </c>
      <c r="Z154" s="1" t="s">
        <v>8034</v>
      </c>
      <c r="AA154" s="1" t="s">
        <v>8034</v>
      </c>
      <c r="AB154" s="1" t="s">
        <v>8323</v>
      </c>
      <c r="AC154" s="1" t="s">
        <v>60</v>
      </c>
    </row>
    <row r="155" spans="1:29" x14ac:dyDescent="0.2">
      <c r="A155" s="1">
        <f t="shared" si="8"/>
        <v>1016123</v>
      </c>
      <c r="B155" s="1">
        <f t="shared" si="9"/>
        <v>1016123</v>
      </c>
      <c r="C155" s="1" t="s">
        <v>8041</v>
      </c>
      <c r="D155" s="1" t="s">
        <v>8041</v>
      </c>
      <c r="E155" s="1" t="str">
        <f t="shared" si="10"/>
        <v>53° Rolled (SB, RT) Induction Bend (5B−IB−2154)</v>
      </c>
      <c r="F155" s="1">
        <f t="shared" si="11"/>
        <v>53</v>
      </c>
      <c r="K155" s="1">
        <v>154</v>
      </c>
      <c r="L155" s="1" t="s">
        <v>8623</v>
      </c>
      <c r="M155" s="1" t="s">
        <v>8622</v>
      </c>
      <c r="N155" s="1">
        <v>1016123</v>
      </c>
      <c r="O155" s="1">
        <v>914.4</v>
      </c>
      <c r="P155" s="1">
        <v>23.7</v>
      </c>
      <c r="Q155" s="1">
        <v>21.3</v>
      </c>
      <c r="R155" s="1" t="s">
        <v>8037</v>
      </c>
      <c r="S155" s="1">
        <v>53</v>
      </c>
      <c r="T155" s="1" t="s">
        <v>7367</v>
      </c>
      <c r="U155" s="1" t="s">
        <v>8564</v>
      </c>
      <c r="V155" s="1">
        <v>1500</v>
      </c>
      <c r="W155" s="1">
        <v>1500</v>
      </c>
      <c r="X155" s="1">
        <v>4229</v>
      </c>
      <c r="Y155" s="1">
        <v>7229</v>
      </c>
      <c r="Z155" s="1" t="s">
        <v>8034</v>
      </c>
      <c r="AA155" s="1" t="s">
        <v>8194</v>
      </c>
      <c r="AB155" s="1" t="s">
        <v>8033</v>
      </c>
      <c r="AC155" s="1" t="s">
        <v>60</v>
      </c>
    </row>
    <row r="156" spans="1:29" x14ac:dyDescent="0.2">
      <c r="A156" s="1">
        <f t="shared" si="8"/>
        <v>1016153</v>
      </c>
      <c r="B156" s="1">
        <f t="shared" si="9"/>
        <v>1016153</v>
      </c>
      <c r="C156" s="1" t="s">
        <v>8041</v>
      </c>
      <c r="D156" s="1" t="s">
        <v>8041</v>
      </c>
      <c r="E156" s="1" t="str">
        <f t="shared" si="10"/>
        <v>18° LT Induction Bend (5B−IB−2155)</v>
      </c>
      <c r="F156" s="1">
        <f t="shared" si="11"/>
        <v>18</v>
      </c>
      <c r="K156" s="1">
        <v>155</v>
      </c>
      <c r="L156" s="1" t="s">
        <v>8621</v>
      </c>
      <c r="M156" s="1" t="s">
        <v>8620</v>
      </c>
      <c r="N156" s="1">
        <v>1016153</v>
      </c>
      <c r="O156" s="1">
        <v>914.4</v>
      </c>
      <c r="P156" s="1">
        <v>23.7</v>
      </c>
      <c r="Q156" s="1">
        <v>21.3</v>
      </c>
      <c r="R156" s="1" t="s">
        <v>8037</v>
      </c>
      <c r="S156" s="1">
        <v>18</v>
      </c>
      <c r="T156" s="1" t="s">
        <v>8036</v>
      </c>
      <c r="U156" s="1" t="s">
        <v>8044</v>
      </c>
      <c r="V156" s="1">
        <v>1500</v>
      </c>
      <c r="W156" s="1">
        <v>1500</v>
      </c>
      <c r="X156" s="1">
        <v>2011</v>
      </c>
      <c r="Y156" s="1">
        <v>5011</v>
      </c>
      <c r="Z156" s="1" t="s">
        <v>8194</v>
      </c>
      <c r="AA156" s="1" t="s">
        <v>8194</v>
      </c>
      <c r="AB156" s="1" t="s">
        <v>8323</v>
      </c>
      <c r="AC156" s="1" t="s">
        <v>60</v>
      </c>
    </row>
    <row r="157" spans="1:29" x14ac:dyDescent="0.2">
      <c r="A157" s="1">
        <f t="shared" si="8"/>
        <v>1016184</v>
      </c>
      <c r="B157" s="1">
        <f t="shared" si="9"/>
        <v>1016184</v>
      </c>
      <c r="C157" s="1" t="s">
        <v>8041</v>
      </c>
      <c r="D157" s="1" t="s">
        <v>8041</v>
      </c>
      <c r="E157" s="1" t="str">
        <f t="shared" si="10"/>
        <v>17° LT Induction Bend (5B−IB−2156)</v>
      </c>
      <c r="F157" s="1">
        <f t="shared" si="11"/>
        <v>17</v>
      </c>
      <c r="K157" s="1">
        <v>156</v>
      </c>
      <c r="L157" s="1" t="s">
        <v>8619</v>
      </c>
      <c r="M157" s="1" t="s">
        <v>8618</v>
      </c>
      <c r="N157" s="1">
        <v>1016184</v>
      </c>
      <c r="O157" s="1">
        <v>914.4</v>
      </c>
      <c r="P157" s="1">
        <v>23.7</v>
      </c>
      <c r="Q157" s="1">
        <v>21.3</v>
      </c>
      <c r="R157" s="1" t="s">
        <v>8037</v>
      </c>
      <c r="S157" s="1">
        <v>17</v>
      </c>
      <c r="T157" s="1" t="s">
        <v>8036</v>
      </c>
      <c r="U157" s="1" t="s">
        <v>8044</v>
      </c>
      <c r="V157" s="1">
        <v>1500</v>
      </c>
      <c r="W157" s="1">
        <v>1500</v>
      </c>
      <c r="X157" s="1">
        <v>1899</v>
      </c>
      <c r="Y157" s="1">
        <v>4899</v>
      </c>
      <c r="Z157" s="1" t="s">
        <v>8194</v>
      </c>
      <c r="AA157" s="1" t="s">
        <v>8034</v>
      </c>
      <c r="AB157" s="1" t="s">
        <v>8323</v>
      </c>
      <c r="AC157" s="1" t="s">
        <v>60</v>
      </c>
    </row>
    <row r="158" spans="1:29" x14ac:dyDescent="0.2">
      <c r="A158" s="1">
        <f t="shared" si="8"/>
        <v>1016454</v>
      </c>
      <c r="B158" s="1">
        <f t="shared" si="9"/>
        <v>1016454</v>
      </c>
      <c r="C158" s="1" t="s">
        <v>8041</v>
      </c>
      <c r="D158" s="1" t="s">
        <v>8041</v>
      </c>
      <c r="E158" s="1" t="str">
        <f t="shared" si="10"/>
        <v>18° RT Induction Bend (5B−IB−2157)</v>
      </c>
      <c r="F158" s="1">
        <f t="shared" si="11"/>
        <v>18</v>
      </c>
      <c r="K158" s="1">
        <v>157</v>
      </c>
      <c r="L158" s="1" t="s">
        <v>8617</v>
      </c>
      <c r="M158" s="1" t="s">
        <v>8616</v>
      </c>
      <c r="N158" s="1">
        <v>1016454</v>
      </c>
      <c r="O158" s="1">
        <v>914.4</v>
      </c>
      <c r="P158" s="1">
        <v>23.7</v>
      </c>
      <c r="Q158" s="1">
        <v>21.3</v>
      </c>
      <c r="R158" s="1" t="s">
        <v>8037</v>
      </c>
      <c r="S158" s="1">
        <v>18</v>
      </c>
      <c r="T158" s="1" t="s">
        <v>8036</v>
      </c>
      <c r="U158" s="1" t="s">
        <v>8035</v>
      </c>
      <c r="V158" s="1">
        <v>1500</v>
      </c>
      <c r="W158" s="1">
        <v>1500</v>
      </c>
      <c r="X158" s="1">
        <v>2011</v>
      </c>
      <c r="Y158" s="1">
        <v>5011</v>
      </c>
      <c r="Z158" s="1" t="s">
        <v>8034</v>
      </c>
      <c r="AA158" s="1" t="s">
        <v>8034</v>
      </c>
      <c r="AB158" s="1" t="s">
        <v>8323</v>
      </c>
      <c r="AC158" s="1" t="s">
        <v>60</v>
      </c>
    </row>
    <row r="159" spans="1:29" x14ac:dyDescent="0.2">
      <c r="A159" s="1">
        <f t="shared" si="8"/>
        <v>1017282</v>
      </c>
      <c r="B159" s="1">
        <f t="shared" si="9"/>
        <v>1017282</v>
      </c>
      <c r="C159" s="1" t="s">
        <v>8041</v>
      </c>
      <c r="D159" s="1" t="s">
        <v>8041</v>
      </c>
      <c r="E159" s="1" t="str">
        <f t="shared" si="10"/>
        <v>22° RT Induction Bend (5B−IB−2158)</v>
      </c>
      <c r="F159" s="1">
        <f t="shared" si="11"/>
        <v>22</v>
      </c>
      <c r="K159" s="1">
        <v>158</v>
      </c>
      <c r="L159" s="1" t="s">
        <v>8615</v>
      </c>
      <c r="M159" s="1" t="s">
        <v>8614</v>
      </c>
      <c r="N159" s="1">
        <v>1017282</v>
      </c>
      <c r="O159" s="1">
        <v>914.4</v>
      </c>
      <c r="P159" s="1">
        <v>23.7</v>
      </c>
      <c r="Q159" s="1">
        <v>21.3</v>
      </c>
      <c r="R159" s="1" t="s">
        <v>8037</v>
      </c>
      <c r="S159" s="1">
        <v>22</v>
      </c>
      <c r="T159" s="1" t="s">
        <v>8036</v>
      </c>
      <c r="U159" s="1" t="s">
        <v>8035</v>
      </c>
      <c r="V159" s="1">
        <v>1500</v>
      </c>
      <c r="W159" s="1">
        <v>1500</v>
      </c>
      <c r="X159" s="1">
        <v>2458</v>
      </c>
      <c r="Y159" s="1">
        <v>5458</v>
      </c>
      <c r="Z159" s="1" t="s">
        <v>8034</v>
      </c>
      <c r="AA159" s="1" t="s">
        <v>8034</v>
      </c>
      <c r="AB159" s="1" t="s">
        <v>8323</v>
      </c>
      <c r="AC159" s="1" t="s">
        <v>60</v>
      </c>
    </row>
    <row r="160" spans="1:29" x14ac:dyDescent="0.2">
      <c r="A160" s="1">
        <f t="shared" si="8"/>
        <v>1017498</v>
      </c>
      <c r="B160" s="1">
        <f t="shared" si="9"/>
        <v>1017498</v>
      </c>
      <c r="C160" s="1" t="s">
        <v>8041</v>
      </c>
      <c r="D160" s="1" t="s">
        <v>8041</v>
      </c>
      <c r="E160" s="1" t="str">
        <f t="shared" si="10"/>
        <v>22° OB Induction Bend (5B−IB−2377)</v>
      </c>
      <c r="F160" s="1">
        <f t="shared" si="11"/>
        <v>22</v>
      </c>
      <c r="K160" s="1">
        <v>159</v>
      </c>
      <c r="L160" s="1" t="s">
        <v>8613</v>
      </c>
      <c r="M160" s="1" t="s">
        <v>8612</v>
      </c>
      <c r="N160" s="1">
        <v>1017498</v>
      </c>
      <c r="O160" s="1">
        <v>914.4</v>
      </c>
      <c r="P160" s="1">
        <v>23.7</v>
      </c>
      <c r="Q160" s="1">
        <v>21.3</v>
      </c>
      <c r="R160" s="1" t="s">
        <v>8037</v>
      </c>
      <c r="S160" s="1">
        <v>22</v>
      </c>
      <c r="T160" s="1" t="s">
        <v>8036</v>
      </c>
      <c r="U160" s="1" t="s">
        <v>8080</v>
      </c>
      <c r="V160" s="1">
        <v>1500</v>
      </c>
      <c r="W160" s="1">
        <v>1500</v>
      </c>
      <c r="X160" s="1">
        <v>2458</v>
      </c>
      <c r="Y160" s="1">
        <v>5458</v>
      </c>
      <c r="Z160" s="1" t="s">
        <v>8194</v>
      </c>
      <c r="AA160" s="1" t="s">
        <v>8194</v>
      </c>
      <c r="AB160" s="1" t="s">
        <v>8323</v>
      </c>
      <c r="AC160" s="1" t="s">
        <v>60</v>
      </c>
    </row>
    <row r="161" spans="1:30" x14ac:dyDescent="0.2">
      <c r="A161" s="1">
        <f t="shared" si="8"/>
        <v>1017509</v>
      </c>
      <c r="B161" s="1">
        <f t="shared" si="9"/>
        <v>1017509</v>
      </c>
      <c r="C161" s="1" t="s">
        <v>8041</v>
      </c>
      <c r="D161" s="1" t="s">
        <v>8041</v>
      </c>
      <c r="E161" s="1" t="str">
        <f t="shared" si="10"/>
        <v>22° SB Induction Bend (5B−IB−2378)</v>
      </c>
      <c r="F161" s="1">
        <f t="shared" si="11"/>
        <v>22</v>
      </c>
      <c r="K161" s="1">
        <v>160</v>
      </c>
      <c r="L161" s="1" t="s">
        <v>8611</v>
      </c>
      <c r="M161" s="1" t="s">
        <v>8610</v>
      </c>
      <c r="N161" s="1">
        <v>1017509</v>
      </c>
      <c r="O161" s="1">
        <v>914.4</v>
      </c>
      <c r="P161" s="1">
        <v>23.7</v>
      </c>
      <c r="Q161" s="1">
        <v>21.3</v>
      </c>
      <c r="R161" s="1" t="s">
        <v>8037</v>
      </c>
      <c r="S161" s="1">
        <v>22</v>
      </c>
      <c r="T161" s="1" t="s">
        <v>8036</v>
      </c>
      <c r="U161" s="1" t="s">
        <v>8083</v>
      </c>
      <c r="V161" s="1">
        <v>1500</v>
      </c>
      <c r="W161" s="1">
        <v>1500</v>
      </c>
      <c r="X161" s="1">
        <v>2458</v>
      </c>
      <c r="Y161" s="1">
        <v>5458</v>
      </c>
      <c r="Z161" s="1" t="s">
        <v>8194</v>
      </c>
      <c r="AA161" s="1" t="s">
        <v>8194</v>
      </c>
      <c r="AB161" s="1" t="s">
        <v>8323</v>
      </c>
      <c r="AC161" s="1" t="s">
        <v>60</v>
      </c>
    </row>
    <row r="162" spans="1:30" x14ac:dyDescent="0.2">
      <c r="A162" s="1" t="str">
        <f t="shared" si="8"/>
        <v/>
      </c>
      <c r="B162" s="1" t="str">
        <f t="shared" si="9"/>
        <v/>
      </c>
      <c r="C162" s="1" t="s">
        <v>8041</v>
      </c>
      <c r="D162" s="1" t="s">
        <v>8041</v>
      </c>
      <c r="E162" s="1" t="str">
        <f t="shared" si="10"/>
        <v>19° LT Induction Bend (5B−IB−2159)</v>
      </c>
      <c r="F162" s="1">
        <f t="shared" si="11"/>
        <v>19</v>
      </c>
      <c r="K162" s="1">
        <v>161</v>
      </c>
      <c r="L162" s="1" t="s">
        <v>8609</v>
      </c>
      <c r="O162" s="1">
        <v>914.4</v>
      </c>
      <c r="P162" s="1">
        <v>23.7</v>
      </c>
      <c r="Q162" s="1">
        <v>21.3</v>
      </c>
      <c r="R162" s="1" t="s">
        <v>8037</v>
      </c>
      <c r="S162" s="1">
        <v>19</v>
      </c>
      <c r="T162" s="1" t="s">
        <v>8036</v>
      </c>
      <c r="U162" s="1" t="s">
        <v>8044</v>
      </c>
      <c r="V162" s="1">
        <v>1500</v>
      </c>
      <c r="W162" s="1">
        <v>1500</v>
      </c>
      <c r="X162" s="1">
        <v>2123</v>
      </c>
      <c r="Y162" s="1">
        <v>5123</v>
      </c>
      <c r="Z162" s="1" t="s">
        <v>8034</v>
      </c>
      <c r="AA162" s="1" t="s">
        <v>8034</v>
      </c>
      <c r="AB162" s="1" t="s">
        <v>8323</v>
      </c>
      <c r="AC162" s="1" t="s">
        <v>60</v>
      </c>
      <c r="AD162" s="1" t="s">
        <v>8608</v>
      </c>
    </row>
    <row r="163" spans="1:30" x14ac:dyDescent="0.2">
      <c r="A163" s="1">
        <f t="shared" si="8"/>
        <v>1019015</v>
      </c>
      <c r="B163" s="1">
        <f t="shared" si="9"/>
        <v>1019015</v>
      </c>
      <c r="C163" s="1" t="s">
        <v>8041</v>
      </c>
      <c r="D163" s="1" t="s">
        <v>8041</v>
      </c>
      <c r="E163" s="1" t="str">
        <f t="shared" si="10"/>
        <v>27° OB Induction Bend (5B−IB−2379)</v>
      </c>
      <c r="F163" s="1">
        <f t="shared" si="11"/>
        <v>27</v>
      </c>
      <c r="K163" s="1">
        <v>162</v>
      </c>
      <c r="L163" s="1" t="s">
        <v>8607</v>
      </c>
      <c r="M163" s="1" t="s">
        <v>8606</v>
      </c>
      <c r="N163" s="1">
        <v>1019015</v>
      </c>
      <c r="O163" s="1">
        <v>914.4</v>
      </c>
      <c r="P163" s="1">
        <v>23.7</v>
      </c>
      <c r="Q163" s="1">
        <v>21.3</v>
      </c>
      <c r="R163" s="1" t="s">
        <v>8037</v>
      </c>
      <c r="S163" s="1">
        <v>27</v>
      </c>
      <c r="T163" s="1" t="s">
        <v>8036</v>
      </c>
      <c r="U163" s="1" t="s">
        <v>8080</v>
      </c>
      <c r="V163" s="1">
        <v>1500</v>
      </c>
      <c r="W163" s="1">
        <v>3000</v>
      </c>
      <c r="X163" s="1">
        <v>3016</v>
      </c>
      <c r="Y163" s="1">
        <v>7516</v>
      </c>
      <c r="Z163" s="1" t="s">
        <v>8034</v>
      </c>
      <c r="AA163" s="1" t="s">
        <v>8605</v>
      </c>
      <c r="AB163" s="1" t="s">
        <v>8323</v>
      </c>
      <c r="AC163" s="1" t="s">
        <v>60</v>
      </c>
      <c r="AD163" s="1" t="s">
        <v>8140</v>
      </c>
    </row>
    <row r="164" spans="1:30" x14ac:dyDescent="0.2">
      <c r="A164" s="1">
        <f t="shared" si="8"/>
        <v>1019024</v>
      </c>
      <c r="B164" s="1">
        <f t="shared" si="9"/>
        <v>1019024</v>
      </c>
      <c r="C164" s="1" t="s">
        <v>8041</v>
      </c>
      <c r="D164" s="1" t="s">
        <v>8041</v>
      </c>
      <c r="E164" s="1" t="str">
        <f t="shared" si="10"/>
        <v>82° Rolled (SB, LT) Induction Bend (5B−IB−2160)</v>
      </c>
      <c r="F164" s="1">
        <f t="shared" si="11"/>
        <v>82</v>
      </c>
      <c r="K164" s="1">
        <v>163</v>
      </c>
      <c r="L164" s="1" t="s">
        <v>8604</v>
      </c>
      <c r="M164" s="1" t="s">
        <v>8603</v>
      </c>
      <c r="N164" s="1">
        <v>1019024</v>
      </c>
      <c r="O164" s="1">
        <v>914.4</v>
      </c>
      <c r="P164" s="1">
        <v>23.7</v>
      </c>
      <c r="Q164" s="1">
        <v>21.3</v>
      </c>
      <c r="R164" s="1" t="s">
        <v>8037</v>
      </c>
      <c r="S164" s="1">
        <v>82</v>
      </c>
      <c r="T164" s="1" t="s">
        <v>7367</v>
      </c>
      <c r="U164" s="1" t="s">
        <v>8318</v>
      </c>
      <c r="V164" s="1">
        <v>1500</v>
      </c>
      <c r="W164" s="1">
        <v>1500</v>
      </c>
      <c r="X164" s="1">
        <v>6543</v>
      </c>
      <c r="Y164" s="1">
        <v>9543</v>
      </c>
      <c r="Z164" s="1" t="s">
        <v>8602</v>
      </c>
      <c r="AA164" s="1" t="s">
        <v>8194</v>
      </c>
      <c r="AB164" s="1" t="s">
        <v>8033</v>
      </c>
      <c r="AC164" s="1" t="s">
        <v>60</v>
      </c>
      <c r="AD164" s="1">
        <v>2</v>
      </c>
    </row>
    <row r="165" spans="1:30" x14ac:dyDescent="0.2">
      <c r="A165" s="1">
        <f t="shared" si="8"/>
        <v>1019094</v>
      </c>
      <c r="B165" s="1">
        <f t="shared" si="9"/>
        <v>1019094</v>
      </c>
      <c r="C165" s="1" t="s">
        <v>8041</v>
      </c>
      <c r="D165" s="1" t="s">
        <v>8041</v>
      </c>
      <c r="E165" s="1" t="str">
        <f t="shared" si="10"/>
        <v>36° SB Induction Bend (5B−IB−2161)</v>
      </c>
      <c r="F165" s="1">
        <f t="shared" si="11"/>
        <v>36</v>
      </c>
      <c r="K165" s="1">
        <v>164</v>
      </c>
      <c r="L165" s="1" t="s">
        <v>8601</v>
      </c>
      <c r="M165" s="1" t="s">
        <v>8600</v>
      </c>
      <c r="N165" s="1">
        <v>1019094</v>
      </c>
      <c r="O165" s="1">
        <v>914.4</v>
      </c>
      <c r="P165" s="1">
        <v>23.7</v>
      </c>
      <c r="Q165" s="1">
        <v>21.3</v>
      </c>
      <c r="R165" s="1" t="s">
        <v>8037</v>
      </c>
      <c r="S165" s="1">
        <v>36</v>
      </c>
      <c r="T165" s="1" t="s">
        <v>8036</v>
      </c>
      <c r="U165" s="1" t="s">
        <v>8083</v>
      </c>
      <c r="V165" s="1">
        <v>1500</v>
      </c>
      <c r="W165" s="1">
        <v>1500</v>
      </c>
      <c r="X165" s="1">
        <v>4022</v>
      </c>
      <c r="Y165" s="1">
        <v>7022</v>
      </c>
      <c r="Z165" s="1" t="s">
        <v>8194</v>
      </c>
      <c r="AA165" s="1" t="s">
        <v>8034</v>
      </c>
      <c r="AB165" s="1" t="s">
        <v>8323</v>
      </c>
      <c r="AC165" s="1" t="s">
        <v>60</v>
      </c>
    </row>
    <row r="166" spans="1:30" x14ac:dyDescent="0.2">
      <c r="A166" s="1">
        <f t="shared" si="8"/>
        <v>1019128</v>
      </c>
      <c r="B166" s="1">
        <f t="shared" si="9"/>
        <v>1019128</v>
      </c>
      <c r="C166" s="1" t="s">
        <v>8041</v>
      </c>
      <c r="D166" s="1" t="s">
        <v>8041</v>
      </c>
      <c r="E166" s="1" t="str">
        <f t="shared" si="10"/>
        <v>33° OB Induction Bend (5B−IB−2162)</v>
      </c>
      <c r="F166" s="1">
        <f t="shared" si="11"/>
        <v>33</v>
      </c>
      <c r="K166" s="1">
        <v>165</v>
      </c>
      <c r="L166" s="1" t="s">
        <v>8599</v>
      </c>
      <c r="M166" s="1" t="s">
        <v>8598</v>
      </c>
      <c r="N166" s="1">
        <v>1019128</v>
      </c>
      <c r="O166" s="1">
        <v>914.4</v>
      </c>
      <c r="P166" s="1">
        <v>23.7</v>
      </c>
      <c r="Q166" s="1">
        <v>21.3</v>
      </c>
      <c r="R166" s="1" t="s">
        <v>8037</v>
      </c>
      <c r="S166" s="1">
        <v>33</v>
      </c>
      <c r="T166" s="1" t="s">
        <v>8036</v>
      </c>
      <c r="U166" s="1" t="s">
        <v>8080</v>
      </c>
      <c r="V166" s="1">
        <v>1500</v>
      </c>
      <c r="W166" s="1">
        <v>1500</v>
      </c>
      <c r="X166" s="1">
        <v>3687</v>
      </c>
      <c r="Y166" s="1">
        <v>6687</v>
      </c>
      <c r="Z166" s="1" t="s">
        <v>8034</v>
      </c>
      <c r="AA166" s="1" t="s">
        <v>8034</v>
      </c>
      <c r="AB166" s="1" t="s">
        <v>8323</v>
      </c>
      <c r="AC166" s="1" t="s">
        <v>60</v>
      </c>
    </row>
    <row r="167" spans="1:30" x14ac:dyDescent="0.2">
      <c r="A167" s="1">
        <f t="shared" si="8"/>
        <v>1019146</v>
      </c>
      <c r="B167" s="1">
        <f t="shared" si="9"/>
        <v>1019146</v>
      </c>
      <c r="C167" s="1" t="s">
        <v>8041</v>
      </c>
      <c r="D167" s="1" t="s">
        <v>8041</v>
      </c>
      <c r="E167" s="1" t="str">
        <f t="shared" si="10"/>
        <v>27° SB Induction Bend (5B−IB−2163)</v>
      </c>
      <c r="F167" s="1">
        <f t="shared" si="11"/>
        <v>27</v>
      </c>
      <c r="K167" s="1">
        <v>166</v>
      </c>
      <c r="L167" s="1" t="s">
        <v>8597</v>
      </c>
      <c r="M167" s="1" t="s">
        <v>8596</v>
      </c>
      <c r="N167" s="1">
        <v>1019146</v>
      </c>
      <c r="O167" s="1">
        <v>914.4</v>
      </c>
      <c r="P167" s="1">
        <v>23.7</v>
      </c>
      <c r="Q167" s="1">
        <v>21.3</v>
      </c>
      <c r="R167" s="1" t="s">
        <v>8037</v>
      </c>
      <c r="S167" s="1">
        <v>27</v>
      </c>
      <c r="T167" s="1" t="s">
        <v>8036</v>
      </c>
      <c r="U167" s="1" t="s">
        <v>8083</v>
      </c>
      <c r="V167" s="1">
        <v>1500</v>
      </c>
      <c r="W167" s="1">
        <v>1500</v>
      </c>
      <c r="X167" s="1">
        <v>3016</v>
      </c>
      <c r="Y167" s="1">
        <v>6016</v>
      </c>
      <c r="Z167" s="1" t="s">
        <v>8034</v>
      </c>
      <c r="AA167" s="1" t="s">
        <v>8034</v>
      </c>
      <c r="AB167" s="1" t="s">
        <v>8323</v>
      </c>
      <c r="AC167" s="1" t="s">
        <v>60</v>
      </c>
    </row>
    <row r="168" spans="1:30" x14ac:dyDescent="0.2">
      <c r="A168" s="1">
        <f t="shared" si="8"/>
        <v>1019180</v>
      </c>
      <c r="B168" s="1">
        <f t="shared" si="9"/>
        <v>1019180</v>
      </c>
      <c r="C168" s="1" t="s">
        <v>8041</v>
      </c>
      <c r="D168" s="1" t="s">
        <v>8041</v>
      </c>
      <c r="E168" s="1" t="str">
        <f t="shared" si="10"/>
        <v>26° OB Induction Bend (5B−IB−2164)</v>
      </c>
      <c r="F168" s="1">
        <f t="shared" si="11"/>
        <v>26</v>
      </c>
      <c r="K168" s="1">
        <v>167</v>
      </c>
      <c r="L168" s="1" t="s">
        <v>8595</v>
      </c>
      <c r="M168" s="1" t="s">
        <v>8594</v>
      </c>
      <c r="N168" s="1">
        <v>1019180</v>
      </c>
      <c r="O168" s="1">
        <v>914.4</v>
      </c>
      <c r="P168" s="1">
        <v>23.7</v>
      </c>
      <c r="Q168" s="1">
        <v>21.3</v>
      </c>
      <c r="R168" s="1" t="s">
        <v>8037</v>
      </c>
      <c r="S168" s="1">
        <v>26</v>
      </c>
      <c r="T168" s="1" t="s">
        <v>8036</v>
      </c>
      <c r="U168" s="1" t="s">
        <v>8080</v>
      </c>
      <c r="V168" s="1">
        <v>1500</v>
      </c>
      <c r="W168" s="1">
        <v>1500</v>
      </c>
      <c r="X168" s="1">
        <v>2905</v>
      </c>
      <c r="Y168" s="1">
        <v>5905</v>
      </c>
      <c r="Z168" s="1" t="s">
        <v>8034</v>
      </c>
      <c r="AA168" s="1" t="s">
        <v>8034</v>
      </c>
      <c r="AB168" s="1" t="s">
        <v>8323</v>
      </c>
      <c r="AC168" s="1" t="s">
        <v>60</v>
      </c>
    </row>
    <row r="169" spans="1:30" x14ac:dyDescent="0.2">
      <c r="A169" s="1">
        <f t="shared" si="8"/>
        <v>1019228</v>
      </c>
      <c r="B169" s="1">
        <f t="shared" si="9"/>
        <v>1019228</v>
      </c>
      <c r="C169" s="1" t="s">
        <v>8041</v>
      </c>
      <c r="D169" s="1" t="s">
        <v>8041</v>
      </c>
      <c r="E169" s="1" t="str">
        <f t="shared" si="10"/>
        <v>37° SB Induction Bend (5B−IB−2167)</v>
      </c>
      <c r="F169" s="1">
        <f t="shared" si="11"/>
        <v>37</v>
      </c>
      <c r="K169" s="1">
        <v>168</v>
      </c>
      <c r="L169" s="1" t="s">
        <v>8593</v>
      </c>
      <c r="M169" s="1" t="s">
        <v>8592</v>
      </c>
      <c r="N169" s="1">
        <v>1019228</v>
      </c>
      <c r="O169" s="1">
        <v>914.4</v>
      </c>
      <c r="P169" s="1">
        <v>23.7</v>
      </c>
      <c r="Q169" s="1">
        <v>21.3</v>
      </c>
      <c r="R169" s="1" t="s">
        <v>8037</v>
      </c>
      <c r="S169" s="1">
        <v>37</v>
      </c>
      <c r="T169" s="1" t="s">
        <v>8036</v>
      </c>
      <c r="U169" s="1" t="s">
        <v>8083</v>
      </c>
      <c r="V169" s="1">
        <v>1500</v>
      </c>
      <c r="W169" s="1">
        <v>1500</v>
      </c>
      <c r="X169" s="1">
        <v>4133</v>
      </c>
      <c r="Y169" s="1">
        <v>7133</v>
      </c>
      <c r="Z169" s="1" t="s">
        <v>8034</v>
      </c>
      <c r="AA169" s="1" t="s">
        <v>8034</v>
      </c>
      <c r="AB169" s="1" t="s">
        <v>8323</v>
      </c>
      <c r="AC169" s="1" t="s">
        <v>60</v>
      </c>
    </row>
    <row r="170" spans="1:30" x14ac:dyDescent="0.2">
      <c r="A170" s="1">
        <f t="shared" si="8"/>
        <v>1019244</v>
      </c>
      <c r="B170" s="1">
        <f t="shared" si="9"/>
        <v>1019244</v>
      </c>
      <c r="C170" s="1" t="s">
        <v>8041</v>
      </c>
      <c r="D170" s="1" t="s">
        <v>8041</v>
      </c>
      <c r="E170" s="1" t="str">
        <f t="shared" si="10"/>
        <v>70° Rolled (OB, RT) Induction Bend (5B−IB−2168)</v>
      </c>
      <c r="F170" s="1">
        <f t="shared" si="11"/>
        <v>70</v>
      </c>
      <c r="K170" s="1">
        <v>169</v>
      </c>
      <c r="L170" s="1" t="s">
        <v>8591</v>
      </c>
      <c r="M170" s="1" t="s">
        <v>8590</v>
      </c>
      <c r="N170" s="1">
        <v>1019244</v>
      </c>
      <c r="O170" s="1">
        <v>914.4</v>
      </c>
      <c r="P170" s="1">
        <v>23.7</v>
      </c>
      <c r="Q170" s="1">
        <v>21.3</v>
      </c>
      <c r="R170" s="1" t="s">
        <v>8037</v>
      </c>
      <c r="S170" s="1">
        <v>70</v>
      </c>
      <c r="T170" s="1" t="s">
        <v>7367</v>
      </c>
      <c r="U170" s="1" t="s">
        <v>8145</v>
      </c>
      <c r="V170" s="1">
        <v>1500</v>
      </c>
      <c r="W170" s="1">
        <v>1500</v>
      </c>
      <c r="X170" s="1">
        <v>5586</v>
      </c>
      <c r="Y170" s="1">
        <v>8586</v>
      </c>
      <c r="Z170" s="1" t="s">
        <v>8034</v>
      </c>
      <c r="AA170" s="1" t="s">
        <v>8034</v>
      </c>
      <c r="AB170" s="1" t="s">
        <v>8033</v>
      </c>
      <c r="AC170" s="1" t="s">
        <v>60</v>
      </c>
    </row>
    <row r="171" spans="1:30" x14ac:dyDescent="0.2">
      <c r="A171" s="1">
        <f t="shared" si="8"/>
        <v>1019490</v>
      </c>
      <c r="B171" s="1">
        <f t="shared" si="9"/>
        <v>1019490</v>
      </c>
      <c r="C171" s="1" t="s">
        <v>8041</v>
      </c>
      <c r="D171" s="1" t="s">
        <v>8041</v>
      </c>
      <c r="E171" s="1" t="str">
        <f t="shared" si="10"/>
        <v>19° RT Induction Bend (5B−IB−2169)</v>
      </c>
      <c r="F171" s="1">
        <f t="shared" si="11"/>
        <v>19</v>
      </c>
      <c r="K171" s="1">
        <v>170</v>
      </c>
      <c r="L171" s="1" t="s">
        <v>8589</v>
      </c>
      <c r="M171" s="1" t="s">
        <v>8588</v>
      </c>
      <c r="N171" s="1">
        <v>1019490</v>
      </c>
      <c r="O171" s="1">
        <v>914.4</v>
      </c>
      <c r="P171" s="1">
        <v>23.7</v>
      </c>
      <c r="Q171" s="1">
        <v>21.3</v>
      </c>
      <c r="R171" s="1" t="s">
        <v>8037</v>
      </c>
      <c r="S171" s="1">
        <v>19</v>
      </c>
      <c r="T171" s="1" t="s">
        <v>8036</v>
      </c>
      <c r="U171" s="1" t="s">
        <v>8035</v>
      </c>
      <c r="V171" s="1">
        <v>1500</v>
      </c>
      <c r="W171" s="1">
        <v>1500</v>
      </c>
      <c r="X171" s="1">
        <v>2123</v>
      </c>
      <c r="Y171" s="1">
        <v>5123</v>
      </c>
      <c r="Z171" s="1" t="s">
        <v>8034</v>
      </c>
      <c r="AA171" s="1" t="s">
        <v>8034</v>
      </c>
      <c r="AB171" s="1" t="s">
        <v>8323</v>
      </c>
      <c r="AC171" s="1" t="s">
        <v>60</v>
      </c>
    </row>
    <row r="172" spans="1:30" x14ac:dyDescent="0.2">
      <c r="A172" s="1">
        <f t="shared" si="8"/>
        <v>1019567</v>
      </c>
      <c r="B172" s="1">
        <f t="shared" si="9"/>
        <v>1019567</v>
      </c>
      <c r="C172" s="1" t="s">
        <v>8041</v>
      </c>
      <c r="D172" s="1" t="s">
        <v>8041</v>
      </c>
      <c r="E172" s="1" t="str">
        <f t="shared" si="10"/>
        <v>24° RT Induction Bend (5B−IB−2170)</v>
      </c>
      <c r="F172" s="1">
        <f t="shared" si="11"/>
        <v>24</v>
      </c>
      <c r="K172" s="1">
        <v>171</v>
      </c>
      <c r="L172" s="1" t="s">
        <v>8587</v>
      </c>
      <c r="M172" s="1" t="s">
        <v>8586</v>
      </c>
      <c r="N172" s="1">
        <v>1019567</v>
      </c>
      <c r="O172" s="1">
        <v>914.4</v>
      </c>
      <c r="P172" s="1">
        <v>23.7</v>
      </c>
      <c r="Q172" s="1">
        <v>21.3</v>
      </c>
      <c r="R172" s="1" t="s">
        <v>8037</v>
      </c>
      <c r="S172" s="1">
        <v>24</v>
      </c>
      <c r="T172" s="1" t="s">
        <v>8036</v>
      </c>
      <c r="U172" s="1" t="s">
        <v>8035</v>
      </c>
      <c r="V172" s="1">
        <v>1500</v>
      </c>
      <c r="W172" s="1">
        <v>1500</v>
      </c>
      <c r="X172" s="1">
        <v>2681</v>
      </c>
      <c r="Y172" s="1">
        <v>5681</v>
      </c>
      <c r="Z172" s="1" t="s">
        <v>8034</v>
      </c>
      <c r="AA172" s="1" t="s">
        <v>8034</v>
      </c>
      <c r="AB172" s="1" t="s">
        <v>8323</v>
      </c>
      <c r="AC172" s="1" t="s">
        <v>60</v>
      </c>
    </row>
    <row r="173" spans="1:30" x14ac:dyDescent="0.2">
      <c r="A173" s="1">
        <f t="shared" si="8"/>
        <v>1019583</v>
      </c>
      <c r="B173" s="1">
        <f t="shared" si="9"/>
        <v>1019583</v>
      </c>
      <c r="C173" s="1" t="s">
        <v>8041</v>
      </c>
      <c r="D173" s="1" t="s">
        <v>8041</v>
      </c>
      <c r="E173" s="1" t="str">
        <f t="shared" si="10"/>
        <v>25° OB Induction Bend (5B−IB−2171)</v>
      </c>
      <c r="F173" s="1">
        <f t="shared" si="11"/>
        <v>25</v>
      </c>
      <c r="K173" s="1">
        <v>172</v>
      </c>
      <c r="L173" s="1" t="s">
        <v>8585</v>
      </c>
      <c r="M173" s="1" t="s">
        <v>8584</v>
      </c>
      <c r="N173" s="1">
        <v>1019583</v>
      </c>
      <c r="O173" s="1">
        <v>914.4</v>
      </c>
      <c r="P173" s="1">
        <v>23.7</v>
      </c>
      <c r="Q173" s="1">
        <v>21.3</v>
      </c>
      <c r="R173" s="1" t="s">
        <v>8037</v>
      </c>
      <c r="S173" s="1">
        <v>25</v>
      </c>
      <c r="T173" s="1" t="s">
        <v>8036</v>
      </c>
      <c r="U173" s="1" t="s">
        <v>8080</v>
      </c>
      <c r="V173" s="1">
        <v>1500</v>
      </c>
      <c r="W173" s="1">
        <v>1500</v>
      </c>
      <c r="X173" s="1">
        <v>2793</v>
      </c>
      <c r="Y173" s="1">
        <v>5793</v>
      </c>
      <c r="Z173" s="1" t="s">
        <v>8034</v>
      </c>
      <c r="AA173" s="1" t="s">
        <v>8034</v>
      </c>
      <c r="AB173" s="1" t="s">
        <v>8323</v>
      </c>
      <c r="AC173" s="1" t="s">
        <v>60</v>
      </c>
    </row>
    <row r="174" spans="1:30" x14ac:dyDescent="0.2">
      <c r="A174" s="1">
        <f t="shared" si="8"/>
        <v>1019615</v>
      </c>
      <c r="B174" s="1">
        <f t="shared" si="9"/>
        <v>1019615</v>
      </c>
      <c r="C174" s="1" t="s">
        <v>8041</v>
      </c>
      <c r="D174" s="1" t="s">
        <v>8041</v>
      </c>
      <c r="E174" s="1" t="str">
        <f t="shared" si="10"/>
        <v>15° SB Induction Bend (5B−IB−2172)</v>
      </c>
      <c r="F174" s="1">
        <f t="shared" si="11"/>
        <v>15</v>
      </c>
      <c r="K174" s="1">
        <v>173</v>
      </c>
      <c r="L174" s="1" t="s">
        <v>8583</v>
      </c>
      <c r="M174" s="1" t="s">
        <v>8582</v>
      </c>
      <c r="N174" s="1">
        <v>1019615</v>
      </c>
      <c r="O174" s="1">
        <v>914.4</v>
      </c>
      <c r="P174" s="1">
        <v>23.7</v>
      </c>
      <c r="Q174" s="1">
        <v>21.3</v>
      </c>
      <c r="R174" s="1" t="s">
        <v>8037</v>
      </c>
      <c r="S174" s="1">
        <v>15</v>
      </c>
      <c r="T174" s="1" t="s">
        <v>8036</v>
      </c>
      <c r="U174" s="1" t="s">
        <v>8083</v>
      </c>
      <c r="V174" s="1">
        <v>1500</v>
      </c>
      <c r="W174" s="1">
        <v>1500</v>
      </c>
      <c r="X174" s="1">
        <v>1676</v>
      </c>
      <c r="Y174" s="1">
        <v>4676</v>
      </c>
      <c r="Z174" s="1" t="s">
        <v>8034</v>
      </c>
      <c r="AA174" s="1" t="s">
        <v>8034</v>
      </c>
      <c r="AB174" s="1" t="s">
        <v>8323</v>
      </c>
      <c r="AC174" s="1" t="s">
        <v>60</v>
      </c>
    </row>
    <row r="175" spans="1:30" x14ac:dyDescent="0.2">
      <c r="A175" s="1">
        <f t="shared" si="8"/>
        <v>1019624</v>
      </c>
      <c r="B175" s="1">
        <f t="shared" si="9"/>
        <v>1019624</v>
      </c>
      <c r="C175" s="1" t="s">
        <v>8041</v>
      </c>
      <c r="D175" s="1" t="s">
        <v>8041</v>
      </c>
      <c r="E175" s="1" t="str">
        <f t="shared" si="10"/>
        <v>36° LT Induction Bend (5B−IB−2173)</v>
      </c>
      <c r="F175" s="1">
        <f t="shared" si="11"/>
        <v>36</v>
      </c>
      <c r="K175" s="1">
        <v>174</v>
      </c>
      <c r="L175" s="1" t="s">
        <v>8581</v>
      </c>
      <c r="M175" s="1" t="s">
        <v>8580</v>
      </c>
      <c r="N175" s="1">
        <v>1019624</v>
      </c>
      <c r="O175" s="1">
        <v>914.4</v>
      </c>
      <c r="P175" s="1">
        <v>23.7</v>
      </c>
      <c r="Q175" s="1">
        <v>21.3</v>
      </c>
      <c r="R175" s="1" t="s">
        <v>8037</v>
      </c>
      <c r="S175" s="1">
        <v>36</v>
      </c>
      <c r="T175" s="1" t="s">
        <v>8036</v>
      </c>
      <c r="U175" s="1" t="s">
        <v>8044</v>
      </c>
      <c r="V175" s="1">
        <v>1500</v>
      </c>
      <c r="W175" s="1">
        <v>1500</v>
      </c>
      <c r="X175" s="1">
        <v>4022</v>
      </c>
      <c r="Y175" s="1">
        <v>7022</v>
      </c>
      <c r="Z175" s="1" t="s">
        <v>8034</v>
      </c>
      <c r="AA175" s="1" t="s">
        <v>8034</v>
      </c>
      <c r="AB175" s="1" t="s">
        <v>8323</v>
      </c>
      <c r="AC175" s="1" t="s">
        <v>60</v>
      </c>
    </row>
    <row r="176" spans="1:30" x14ac:dyDescent="0.2">
      <c r="A176" s="1">
        <f t="shared" si="8"/>
        <v>1019776</v>
      </c>
      <c r="B176" s="1">
        <f t="shared" si="9"/>
        <v>1019776</v>
      </c>
      <c r="C176" s="1" t="s">
        <v>8041</v>
      </c>
      <c r="D176" s="1" t="s">
        <v>8041</v>
      </c>
      <c r="E176" s="1" t="str">
        <f t="shared" si="10"/>
        <v>15° RT Induction Bend (5B−IB−2174)</v>
      </c>
      <c r="F176" s="1">
        <f t="shared" si="11"/>
        <v>15</v>
      </c>
      <c r="K176" s="1">
        <v>175</v>
      </c>
      <c r="L176" s="1" t="s">
        <v>8579</v>
      </c>
      <c r="M176" s="1" t="s">
        <v>8578</v>
      </c>
      <c r="N176" s="1">
        <v>1019776</v>
      </c>
      <c r="O176" s="1">
        <v>914.4</v>
      </c>
      <c r="P176" s="1">
        <v>23.7</v>
      </c>
      <c r="Q176" s="1">
        <v>21.3</v>
      </c>
      <c r="R176" s="1" t="s">
        <v>8037</v>
      </c>
      <c r="S176" s="1">
        <v>15</v>
      </c>
      <c r="T176" s="1" t="s">
        <v>8036</v>
      </c>
      <c r="U176" s="1" t="s">
        <v>8035</v>
      </c>
      <c r="V176" s="1">
        <v>1500</v>
      </c>
      <c r="W176" s="1">
        <v>1500</v>
      </c>
      <c r="X176" s="1">
        <v>1676</v>
      </c>
      <c r="Y176" s="1">
        <v>4676</v>
      </c>
      <c r="Z176" s="1" t="s">
        <v>8034</v>
      </c>
      <c r="AA176" s="1" t="s">
        <v>8034</v>
      </c>
      <c r="AB176" s="1" t="s">
        <v>8323</v>
      </c>
      <c r="AC176" s="1" t="s">
        <v>60</v>
      </c>
    </row>
    <row r="177" spans="1:30" x14ac:dyDescent="0.2">
      <c r="A177" s="1">
        <f t="shared" si="8"/>
        <v>1019850</v>
      </c>
      <c r="B177" s="1">
        <f t="shared" si="9"/>
        <v>1019850</v>
      </c>
      <c r="C177" s="1" t="s">
        <v>8041</v>
      </c>
      <c r="D177" s="1" t="s">
        <v>8041</v>
      </c>
      <c r="E177" s="1" t="str">
        <f t="shared" si="10"/>
        <v>32° RT Induction Bend (5B−IB−2175)</v>
      </c>
      <c r="F177" s="1">
        <f t="shared" si="11"/>
        <v>32</v>
      </c>
      <c r="K177" s="1">
        <v>176</v>
      </c>
      <c r="L177" s="1" t="s">
        <v>8577</v>
      </c>
      <c r="M177" s="1" t="s">
        <v>8576</v>
      </c>
      <c r="N177" s="1">
        <v>1019850</v>
      </c>
      <c r="O177" s="1">
        <v>914.4</v>
      </c>
      <c r="P177" s="1">
        <v>23.7</v>
      </c>
      <c r="Q177" s="1">
        <v>21.3</v>
      </c>
      <c r="R177" s="1" t="s">
        <v>8037</v>
      </c>
      <c r="S177" s="1">
        <v>32</v>
      </c>
      <c r="T177" s="1" t="s">
        <v>8036</v>
      </c>
      <c r="U177" s="1" t="s">
        <v>8035</v>
      </c>
      <c r="V177" s="1">
        <v>1500</v>
      </c>
      <c r="W177" s="1">
        <v>1500</v>
      </c>
      <c r="X177" s="1">
        <v>3575</v>
      </c>
      <c r="Y177" s="1">
        <v>6575</v>
      </c>
      <c r="Z177" s="1" t="s">
        <v>8034</v>
      </c>
      <c r="AA177" s="1" t="s">
        <v>8034</v>
      </c>
      <c r="AB177" s="1" t="s">
        <v>8323</v>
      </c>
      <c r="AC177" s="1" t="s">
        <v>60</v>
      </c>
    </row>
    <row r="178" spans="1:30" x14ac:dyDescent="0.2">
      <c r="A178" s="1">
        <f t="shared" si="8"/>
        <v>1019888</v>
      </c>
      <c r="B178" s="1">
        <f t="shared" si="9"/>
        <v>1019888</v>
      </c>
      <c r="C178" s="1" t="s">
        <v>8041</v>
      </c>
      <c r="D178" s="1" t="s">
        <v>8041</v>
      </c>
      <c r="E178" s="1" t="str">
        <f t="shared" si="10"/>
        <v>25° OB Induction Bend (5B−IB−2176)</v>
      </c>
      <c r="F178" s="1">
        <f t="shared" si="11"/>
        <v>25</v>
      </c>
      <c r="K178" s="1">
        <v>177</v>
      </c>
      <c r="L178" s="1" t="s">
        <v>8575</v>
      </c>
      <c r="M178" s="1" t="s">
        <v>8574</v>
      </c>
      <c r="N178" s="1">
        <v>1019888</v>
      </c>
      <c r="O178" s="1">
        <v>914.4</v>
      </c>
      <c r="P178" s="1">
        <v>23.7</v>
      </c>
      <c r="Q178" s="1">
        <v>21.3</v>
      </c>
      <c r="R178" s="1" t="s">
        <v>8037</v>
      </c>
      <c r="S178" s="1">
        <v>25</v>
      </c>
      <c r="T178" s="1" t="s">
        <v>8036</v>
      </c>
      <c r="U178" s="1" t="s">
        <v>8080</v>
      </c>
      <c r="V178" s="1">
        <v>1500</v>
      </c>
      <c r="W178" s="1">
        <v>1500</v>
      </c>
      <c r="X178" s="1">
        <v>2793</v>
      </c>
      <c r="Y178" s="1">
        <v>5793</v>
      </c>
      <c r="Z178" s="1" t="s">
        <v>8034</v>
      </c>
      <c r="AA178" s="1" t="s">
        <v>8034</v>
      </c>
      <c r="AB178" s="1" t="s">
        <v>8323</v>
      </c>
      <c r="AC178" s="1" t="s">
        <v>60</v>
      </c>
    </row>
    <row r="179" spans="1:30" x14ac:dyDescent="0.2">
      <c r="A179" s="1">
        <f t="shared" si="8"/>
        <v>1019919</v>
      </c>
      <c r="B179" s="1">
        <f t="shared" si="9"/>
        <v>1019919</v>
      </c>
      <c r="C179" s="1" t="s">
        <v>8041</v>
      </c>
      <c r="D179" s="1" t="s">
        <v>8041</v>
      </c>
      <c r="E179" s="1" t="str">
        <f t="shared" si="10"/>
        <v>25° SB Induction Bend (5B−IB−2177)</v>
      </c>
      <c r="F179" s="1">
        <f t="shared" si="11"/>
        <v>25</v>
      </c>
      <c r="K179" s="1">
        <v>178</v>
      </c>
      <c r="L179" s="1" t="s">
        <v>8573</v>
      </c>
      <c r="M179" s="1" t="s">
        <v>8572</v>
      </c>
      <c r="N179" s="1">
        <v>1019919</v>
      </c>
      <c r="O179" s="1">
        <v>914.4</v>
      </c>
      <c r="P179" s="1">
        <v>23.7</v>
      </c>
      <c r="Q179" s="1">
        <v>21.3</v>
      </c>
      <c r="R179" s="1" t="s">
        <v>8037</v>
      </c>
      <c r="S179" s="1">
        <v>25</v>
      </c>
      <c r="T179" s="1" t="s">
        <v>8036</v>
      </c>
      <c r="U179" s="1" t="s">
        <v>8083</v>
      </c>
      <c r="V179" s="1">
        <v>1500</v>
      </c>
      <c r="W179" s="1">
        <v>1500</v>
      </c>
      <c r="X179" s="1">
        <v>2793</v>
      </c>
      <c r="Y179" s="1">
        <v>5793</v>
      </c>
      <c r="Z179" s="1" t="s">
        <v>8034</v>
      </c>
      <c r="AA179" s="1" t="s">
        <v>8571</v>
      </c>
      <c r="AB179" s="1" t="s">
        <v>8323</v>
      </c>
      <c r="AC179" s="1" t="s">
        <v>60</v>
      </c>
      <c r="AD179" s="1">
        <v>2</v>
      </c>
    </row>
    <row r="180" spans="1:30" x14ac:dyDescent="0.2">
      <c r="A180" s="1">
        <f t="shared" si="8"/>
        <v>1019925</v>
      </c>
      <c r="B180" s="1">
        <f t="shared" si="9"/>
        <v>1019925</v>
      </c>
      <c r="C180" s="1" t="s">
        <v>8041</v>
      </c>
      <c r="D180" s="1" t="s">
        <v>8041</v>
      </c>
      <c r="E180" s="1" t="str">
        <f t="shared" si="10"/>
        <v>52° LT Induction Bend (5B−IB−2178)</v>
      </c>
      <c r="F180" s="1">
        <f t="shared" si="11"/>
        <v>52</v>
      </c>
      <c r="K180" s="1">
        <v>179</v>
      </c>
      <c r="L180" s="1" t="s">
        <v>8570</v>
      </c>
      <c r="M180" s="1" t="s">
        <v>8569</v>
      </c>
      <c r="N180" s="1">
        <v>1019925</v>
      </c>
      <c r="O180" s="1">
        <v>914.4</v>
      </c>
      <c r="P180" s="1">
        <v>23.7</v>
      </c>
      <c r="Q180" s="1">
        <v>21.3</v>
      </c>
      <c r="R180" s="1" t="s">
        <v>8037</v>
      </c>
      <c r="S180" s="1">
        <v>52</v>
      </c>
      <c r="T180" s="1" t="s">
        <v>7367</v>
      </c>
      <c r="U180" s="1" t="s">
        <v>8044</v>
      </c>
      <c r="V180" s="1">
        <v>1500</v>
      </c>
      <c r="W180" s="1">
        <v>1500</v>
      </c>
      <c r="X180" s="1">
        <v>4149</v>
      </c>
      <c r="Y180" s="1">
        <v>7149</v>
      </c>
      <c r="Z180" s="1" t="s">
        <v>8568</v>
      </c>
      <c r="AA180" s="1" t="s">
        <v>8034</v>
      </c>
      <c r="AB180" s="1" t="s">
        <v>8033</v>
      </c>
      <c r="AC180" s="1" t="s">
        <v>60</v>
      </c>
      <c r="AD180" s="1">
        <v>2</v>
      </c>
    </row>
    <row r="181" spans="1:30" x14ac:dyDescent="0.2">
      <c r="A181" s="1">
        <f t="shared" si="8"/>
        <v>1020245</v>
      </c>
      <c r="B181" s="1">
        <f t="shared" si="9"/>
        <v>1020245</v>
      </c>
      <c r="C181" s="1" t="s">
        <v>8041</v>
      </c>
      <c r="D181" s="1" t="s">
        <v>8041</v>
      </c>
      <c r="E181" s="1" t="str">
        <f t="shared" si="10"/>
        <v>28° Rolled (SB, RT) Induction Bend (5B−IB−2179)</v>
      </c>
      <c r="F181" s="1">
        <f t="shared" si="11"/>
        <v>28</v>
      </c>
      <c r="K181" s="1">
        <v>180</v>
      </c>
      <c r="L181" s="1" t="s">
        <v>8567</v>
      </c>
      <c r="M181" s="1" t="s">
        <v>8566</v>
      </c>
      <c r="N181" s="1">
        <v>1020245</v>
      </c>
      <c r="O181" s="1">
        <v>914.4</v>
      </c>
      <c r="P181" s="1">
        <v>23.7</v>
      </c>
      <c r="Q181" s="1">
        <v>21.3</v>
      </c>
      <c r="R181" s="1" t="s">
        <v>8037</v>
      </c>
      <c r="S181" s="1">
        <v>28</v>
      </c>
      <c r="T181" s="1" t="s">
        <v>8565</v>
      </c>
      <c r="U181" s="1" t="s">
        <v>8564</v>
      </c>
      <c r="V181" s="1">
        <v>1500</v>
      </c>
      <c r="W181" s="1">
        <v>1500</v>
      </c>
      <c r="X181" s="1">
        <v>3128</v>
      </c>
      <c r="Y181" s="1">
        <v>6128</v>
      </c>
      <c r="Z181" s="1" t="s">
        <v>8194</v>
      </c>
      <c r="AA181" s="1" t="s">
        <v>8194</v>
      </c>
      <c r="AB181" s="1" t="s">
        <v>8323</v>
      </c>
      <c r="AC181" s="1" t="s">
        <v>60</v>
      </c>
    </row>
    <row r="182" spans="1:30" x14ac:dyDescent="0.2">
      <c r="A182" s="1">
        <f t="shared" si="8"/>
        <v>1020255</v>
      </c>
      <c r="B182" s="1">
        <f t="shared" si="9"/>
        <v>1020255</v>
      </c>
      <c r="C182" s="1" t="s">
        <v>8041</v>
      </c>
      <c r="D182" s="1" t="s">
        <v>8041</v>
      </c>
      <c r="E182" s="1" t="str">
        <f t="shared" si="10"/>
        <v>28° OB Induction Bend (5B−IB−2180)</v>
      </c>
      <c r="F182" s="1">
        <f t="shared" si="11"/>
        <v>28</v>
      </c>
      <c r="K182" s="1">
        <v>181</v>
      </c>
      <c r="L182" s="1" t="s">
        <v>8563</v>
      </c>
      <c r="M182" s="1" t="s">
        <v>8562</v>
      </c>
      <c r="N182" s="1">
        <v>1020255</v>
      </c>
      <c r="O182" s="1">
        <v>914.4</v>
      </c>
      <c r="P182" s="1">
        <v>23.7</v>
      </c>
      <c r="Q182" s="1">
        <v>21.3</v>
      </c>
      <c r="R182" s="1" t="s">
        <v>8037</v>
      </c>
      <c r="S182" s="1">
        <v>28</v>
      </c>
      <c r="T182" s="1" t="s">
        <v>8036</v>
      </c>
      <c r="U182" s="1" t="s">
        <v>8080</v>
      </c>
      <c r="V182" s="1">
        <v>1500</v>
      </c>
      <c r="W182" s="1">
        <v>1500</v>
      </c>
      <c r="X182" s="1">
        <v>3128</v>
      </c>
      <c r="Y182" s="1">
        <v>6128</v>
      </c>
      <c r="Z182" s="1" t="s">
        <v>8194</v>
      </c>
      <c r="AA182" s="1" t="s">
        <v>8034</v>
      </c>
      <c r="AB182" s="1" t="s">
        <v>8323</v>
      </c>
      <c r="AC182" s="1" t="s">
        <v>60</v>
      </c>
    </row>
    <row r="183" spans="1:30" x14ac:dyDescent="0.2">
      <c r="A183" s="1">
        <f t="shared" si="8"/>
        <v>1020493</v>
      </c>
      <c r="B183" s="1">
        <f t="shared" si="9"/>
        <v>1020493</v>
      </c>
      <c r="C183" s="1" t="s">
        <v>8041</v>
      </c>
      <c r="D183" s="1" t="s">
        <v>8041</v>
      </c>
      <c r="E183" s="1" t="str">
        <f t="shared" si="10"/>
        <v>16° LT Induction Bend (5B−IB−2181)</v>
      </c>
      <c r="F183" s="1">
        <f t="shared" si="11"/>
        <v>16</v>
      </c>
      <c r="K183" s="1">
        <v>182</v>
      </c>
      <c r="L183" s="1" t="s">
        <v>8561</v>
      </c>
      <c r="M183" s="1" t="s">
        <v>8560</v>
      </c>
      <c r="N183" s="1">
        <v>1020493</v>
      </c>
      <c r="O183" s="1">
        <v>914.4</v>
      </c>
      <c r="P183" s="1">
        <v>23.7</v>
      </c>
      <c r="Q183" s="1">
        <v>21.3</v>
      </c>
      <c r="R183" s="1" t="s">
        <v>8037</v>
      </c>
      <c r="S183" s="1">
        <v>16</v>
      </c>
      <c r="T183" s="1" t="s">
        <v>8036</v>
      </c>
      <c r="U183" s="1" t="s">
        <v>8044</v>
      </c>
      <c r="V183" s="1">
        <v>1500</v>
      </c>
      <c r="W183" s="1">
        <v>1500</v>
      </c>
      <c r="X183" s="1">
        <v>1787</v>
      </c>
      <c r="Y183" s="1">
        <v>4787</v>
      </c>
      <c r="Z183" s="1" t="s">
        <v>8034</v>
      </c>
      <c r="AA183" s="1" t="s">
        <v>8034</v>
      </c>
      <c r="AB183" s="1" t="s">
        <v>8323</v>
      </c>
      <c r="AC183" s="1" t="s">
        <v>60</v>
      </c>
    </row>
    <row r="184" spans="1:30" x14ac:dyDescent="0.2">
      <c r="A184" s="1">
        <f t="shared" si="8"/>
        <v>1020580</v>
      </c>
      <c r="B184" s="1">
        <f t="shared" si="9"/>
        <v>1020580</v>
      </c>
      <c r="C184" s="1" t="s">
        <v>8041</v>
      </c>
      <c r="D184" s="1" t="s">
        <v>8041</v>
      </c>
      <c r="E184" s="1" t="str">
        <f t="shared" si="10"/>
        <v>28° RT Induction Bend (5B−IB−2182)</v>
      </c>
      <c r="F184" s="1">
        <f t="shared" si="11"/>
        <v>28</v>
      </c>
      <c r="K184" s="1">
        <v>183</v>
      </c>
      <c r="L184" s="1" t="s">
        <v>8559</v>
      </c>
      <c r="M184" s="1" t="s">
        <v>8558</v>
      </c>
      <c r="N184" s="1">
        <v>1020580</v>
      </c>
      <c r="O184" s="1">
        <v>914.4</v>
      </c>
      <c r="P184" s="1">
        <v>23.7</v>
      </c>
      <c r="Q184" s="1">
        <v>21.3</v>
      </c>
      <c r="R184" s="1" t="s">
        <v>8037</v>
      </c>
      <c r="S184" s="1">
        <v>28</v>
      </c>
      <c r="T184" s="1" t="s">
        <v>8036</v>
      </c>
      <c r="U184" s="1" t="s">
        <v>8035</v>
      </c>
      <c r="V184" s="1">
        <v>1500</v>
      </c>
      <c r="W184" s="1">
        <v>1500</v>
      </c>
      <c r="X184" s="1">
        <v>3128</v>
      </c>
      <c r="Y184" s="1">
        <v>6128</v>
      </c>
      <c r="Z184" s="1" t="s">
        <v>8034</v>
      </c>
      <c r="AA184" s="1" t="s">
        <v>8034</v>
      </c>
      <c r="AB184" s="1" t="s">
        <v>8323</v>
      </c>
      <c r="AC184" s="1" t="s">
        <v>60</v>
      </c>
    </row>
    <row r="185" spans="1:30" x14ac:dyDescent="0.2">
      <c r="A185" s="1">
        <f t="shared" si="8"/>
        <v>1020667</v>
      </c>
      <c r="B185" s="1">
        <f t="shared" si="9"/>
        <v>1020667</v>
      </c>
      <c r="C185" s="1" t="s">
        <v>8041</v>
      </c>
      <c r="D185" s="1" t="s">
        <v>8041</v>
      </c>
      <c r="E185" s="1" t="str">
        <f t="shared" si="10"/>
        <v>28° LT Induction Bend (5B−IB−2183)</v>
      </c>
      <c r="F185" s="1">
        <f t="shared" si="11"/>
        <v>28</v>
      </c>
      <c r="K185" s="1">
        <v>184</v>
      </c>
      <c r="L185" s="1" t="s">
        <v>8557</v>
      </c>
      <c r="M185" s="1" t="s">
        <v>8556</v>
      </c>
      <c r="N185" s="1">
        <v>1020667</v>
      </c>
      <c r="O185" s="1">
        <v>914.4</v>
      </c>
      <c r="P185" s="1">
        <v>23.7</v>
      </c>
      <c r="Q185" s="1">
        <v>21.3</v>
      </c>
      <c r="R185" s="1" t="s">
        <v>8037</v>
      </c>
      <c r="S185" s="1">
        <v>28</v>
      </c>
      <c r="T185" s="1" t="s">
        <v>8036</v>
      </c>
      <c r="U185" s="1" t="s">
        <v>8044</v>
      </c>
      <c r="V185" s="1">
        <v>1500</v>
      </c>
      <c r="W185" s="1">
        <v>1500</v>
      </c>
      <c r="X185" s="1">
        <v>3128</v>
      </c>
      <c r="Y185" s="1">
        <v>6128</v>
      </c>
      <c r="Z185" s="1" t="s">
        <v>8034</v>
      </c>
      <c r="AA185" s="1" t="s">
        <v>8034</v>
      </c>
      <c r="AB185" s="1" t="s">
        <v>8323</v>
      </c>
      <c r="AC185" s="1" t="s">
        <v>60</v>
      </c>
    </row>
    <row r="186" spans="1:30" x14ac:dyDescent="0.2">
      <c r="A186" s="1">
        <f t="shared" si="8"/>
        <v>1020736</v>
      </c>
      <c r="B186" s="1">
        <f t="shared" si="9"/>
        <v>1020736</v>
      </c>
      <c r="C186" s="1" t="s">
        <v>8041</v>
      </c>
      <c r="D186" s="1" t="s">
        <v>8041</v>
      </c>
      <c r="E186" s="1" t="str">
        <f t="shared" si="10"/>
        <v>29° RT Induction Bend (5B−IB−2184)</v>
      </c>
      <c r="F186" s="1">
        <f t="shared" si="11"/>
        <v>29</v>
      </c>
      <c r="K186" s="1">
        <v>185</v>
      </c>
      <c r="L186" s="1" t="s">
        <v>8555</v>
      </c>
      <c r="M186" s="1" t="s">
        <v>8554</v>
      </c>
      <c r="N186" s="1">
        <v>1020736</v>
      </c>
      <c r="O186" s="1">
        <v>914.4</v>
      </c>
      <c r="P186" s="1">
        <v>23.7</v>
      </c>
      <c r="Q186" s="1">
        <v>21.3</v>
      </c>
      <c r="R186" s="1" t="s">
        <v>8037</v>
      </c>
      <c r="S186" s="1">
        <v>29</v>
      </c>
      <c r="T186" s="1" t="s">
        <v>8036</v>
      </c>
      <c r="U186" s="1" t="s">
        <v>8035</v>
      </c>
      <c r="V186" s="1">
        <v>1500</v>
      </c>
      <c r="W186" s="1">
        <v>1500</v>
      </c>
      <c r="X186" s="1">
        <v>3240</v>
      </c>
      <c r="Y186" s="1">
        <v>6240</v>
      </c>
      <c r="Z186" s="1" t="s">
        <v>8034</v>
      </c>
      <c r="AA186" s="1" t="s">
        <v>8034</v>
      </c>
      <c r="AB186" s="1" t="s">
        <v>8323</v>
      </c>
      <c r="AC186" s="1" t="s">
        <v>60</v>
      </c>
    </row>
    <row r="187" spans="1:30" x14ac:dyDescent="0.2">
      <c r="A187" s="1">
        <f t="shared" si="8"/>
        <v>1020778</v>
      </c>
      <c r="B187" s="1">
        <f t="shared" si="9"/>
        <v>1020778</v>
      </c>
      <c r="C187" s="1" t="s">
        <v>8041</v>
      </c>
      <c r="D187" s="1" t="s">
        <v>8041</v>
      </c>
      <c r="E187" s="1" t="str">
        <f t="shared" si="10"/>
        <v>35° LT Induction Bend (5B−IB−2185)</v>
      </c>
      <c r="F187" s="1">
        <f t="shared" si="11"/>
        <v>35</v>
      </c>
      <c r="K187" s="1">
        <v>186</v>
      </c>
      <c r="L187" s="1" t="s">
        <v>8553</v>
      </c>
      <c r="M187" s="1" t="s">
        <v>8552</v>
      </c>
      <c r="N187" s="1">
        <v>1020778</v>
      </c>
      <c r="O187" s="1">
        <v>914.4</v>
      </c>
      <c r="P187" s="1">
        <v>23.7</v>
      </c>
      <c r="Q187" s="1">
        <v>21.3</v>
      </c>
      <c r="R187" s="1" t="s">
        <v>8037</v>
      </c>
      <c r="S187" s="1">
        <v>35</v>
      </c>
      <c r="T187" s="1" t="s">
        <v>8036</v>
      </c>
      <c r="U187" s="1" t="s">
        <v>8044</v>
      </c>
      <c r="V187" s="1">
        <v>1500</v>
      </c>
      <c r="W187" s="1">
        <v>1500</v>
      </c>
      <c r="X187" s="1">
        <v>3910</v>
      </c>
      <c r="Y187" s="1">
        <v>6910</v>
      </c>
      <c r="Z187" s="1" t="s">
        <v>8034</v>
      </c>
      <c r="AA187" s="1" t="s">
        <v>8034</v>
      </c>
      <c r="AB187" s="1" t="s">
        <v>8323</v>
      </c>
      <c r="AC187" s="1" t="s">
        <v>60</v>
      </c>
    </row>
    <row r="188" spans="1:30" x14ac:dyDescent="0.2">
      <c r="A188" s="1">
        <f t="shared" si="8"/>
        <v>1021625</v>
      </c>
      <c r="B188" s="1">
        <f t="shared" si="9"/>
        <v>1021625</v>
      </c>
      <c r="C188" s="1" t="s">
        <v>8041</v>
      </c>
      <c r="D188" s="1" t="s">
        <v>8041</v>
      </c>
      <c r="E188" s="1" t="str">
        <f t="shared" si="10"/>
        <v>37° RT Induction Bend (5B−IB−2186)</v>
      </c>
      <c r="F188" s="1">
        <f t="shared" si="11"/>
        <v>37</v>
      </c>
      <c r="K188" s="1">
        <v>187</v>
      </c>
      <c r="L188" s="1" t="s">
        <v>8551</v>
      </c>
      <c r="M188" s="1" t="s">
        <v>8550</v>
      </c>
      <c r="N188" s="1">
        <v>1021625</v>
      </c>
      <c r="O188" s="1">
        <v>914.4</v>
      </c>
      <c r="P188" s="1">
        <v>23.7</v>
      </c>
      <c r="Q188" s="1">
        <v>21.3</v>
      </c>
      <c r="R188" s="1" t="s">
        <v>8037</v>
      </c>
      <c r="S188" s="1">
        <v>37</v>
      </c>
      <c r="T188" s="1" t="s">
        <v>8036</v>
      </c>
      <c r="U188" s="1" t="s">
        <v>8035</v>
      </c>
      <c r="V188" s="1">
        <v>1500</v>
      </c>
      <c r="W188" s="1">
        <v>1500</v>
      </c>
      <c r="X188" s="1">
        <v>4133</v>
      </c>
      <c r="Y188" s="1">
        <v>7133</v>
      </c>
      <c r="Z188" s="1" t="s">
        <v>8034</v>
      </c>
      <c r="AA188" s="1" t="s">
        <v>8034</v>
      </c>
      <c r="AB188" s="1" t="s">
        <v>8323</v>
      </c>
      <c r="AC188" s="1" t="s">
        <v>60</v>
      </c>
    </row>
    <row r="189" spans="1:30" x14ac:dyDescent="0.2">
      <c r="A189" s="1">
        <f t="shared" si="8"/>
        <v>1021722</v>
      </c>
      <c r="B189" s="1">
        <f t="shared" si="9"/>
        <v>1021722</v>
      </c>
      <c r="C189" s="1" t="s">
        <v>8041</v>
      </c>
      <c r="D189" s="1" t="s">
        <v>8041</v>
      </c>
      <c r="E189" s="1" t="str">
        <f t="shared" si="10"/>
        <v>27° LT Induction Bend (5B−IB−2187)</v>
      </c>
      <c r="F189" s="1">
        <f t="shared" si="11"/>
        <v>27</v>
      </c>
      <c r="K189" s="1">
        <v>188</v>
      </c>
      <c r="L189" s="1" t="s">
        <v>8549</v>
      </c>
      <c r="M189" s="1" t="s">
        <v>8548</v>
      </c>
      <c r="N189" s="1">
        <v>1021722</v>
      </c>
      <c r="O189" s="1">
        <v>914.4</v>
      </c>
      <c r="P189" s="1">
        <v>23.7</v>
      </c>
      <c r="Q189" s="1">
        <v>21.3</v>
      </c>
      <c r="R189" s="1" t="s">
        <v>8037</v>
      </c>
      <c r="S189" s="1">
        <v>27</v>
      </c>
      <c r="T189" s="1" t="s">
        <v>8036</v>
      </c>
      <c r="U189" s="1" t="s">
        <v>8044</v>
      </c>
      <c r="V189" s="1">
        <v>1500</v>
      </c>
      <c r="W189" s="1">
        <v>1500</v>
      </c>
      <c r="X189" s="1">
        <v>3016</v>
      </c>
      <c r="Y189" s="1">
        <v>6016</v>
      </c>
      <c r="Z189" s="1" t="s">
        <v>8034</v>
      </c>
      <c r="AA189" s="1" t="s">
        <v>8194</v>
      </c>
      <c r="AB189" s="1" t="s">
        <v>8323</v>
      </c>
      <c r="AC189" s="1" t="s">
        <v>60</v>
      </c>
    </row>
    <row r="190" spans="1:30" x14ac:dyDescent="0.2">
      <c r="A190" s="1">
        <f t="shared" si="8"/>
        <v>1021798</v>
      </c>
      <c r="B190" s="1">
        <f t="shared" si="9"/>
        <v>1021798</v>
      </c>
      <c r="C190" s="1" t="s">
        <v>8041</v>
      </c>
      <c r="D190" s="1" t="s">
        <v>8041</v>
      </c>
      <c r="E190" s="1" t="str">
        <f t="shared" si="10"/>
        <v>70° LT Induction Bend (5B−IB−2189)</v>
      </c>
      <c r="F190" s="1">
        <f t="shared" si="11"/>
        <v>70</v>
      </c>
      <c r="K190" s="1">
        <v>189</v>
      </c>
      <c r="L190" s="1" t="s">
        <v>8547</v>
      </c>
      <c r="M190" s="1" t="s">
        <v>8546</v>
      </c>
      <c r="N190" s="1">
        <v>1021798</v>
      </c>
      <c r="O190" s="1">
        <v>914.4</v>
      </c>
      <c r="P190" s="1">
        <v>23.7</v>
      </c>
      <c r="Q190" s="1">
        <v>21.3</v>
      </c>
      <c r="R190" s="1" t="s">
        <v>8037</v>
      </c>
      <c r="S190" s="1">
        <v>70</v>
      </c>
      <c r="T190" s="1" t="s">
        <v>7367</v>
      </c>
      <c r="U190" s="1" t="s">
        <v>8044</v>
      </c>
      <c r="V190" s="1">
        <v>1500</v>
      </c>
      <c r="W190" s="1">
        <v>1500</v>
      </c>
      <c r="X190" s="1">
        <v>5586</v>
      </c>
      <c r="Y190" s="1">
        <v>8586</v>
      </c>
      <c r="Z190" s="1" t="s">
        <v>8194</v>
      </c>
      <c r="AA190" s="1" t="s">
        <v>8194</v>
      </c>
      <c r="AB190" s="1" t="s">
        <v>8033</v>
      </c>
      <c r="AC190" s="1" t="s">
        <v>60</v>
      </c>
    </row>
    <row r="191" spans="1:30" x14ac:dyDescent="0.2">
      <c r="A191" s="1">
        <f t="shared" si="8"/>
        <v>1021851</v>
      </c>
      <c r="B191" s="1">
        <f t="shared" si="9"/>
        <v>1021851</v>
      </c>
      <c r="C191" s="1" t="s">
        <v>8041</v>
      </c>
      <c r="D191" s="1" t="s">
        <v>8041</v>
      </c>
      <c r="E191" s="1" t="str">
        <f t="shared" si="10"/>
        <v>30° OB Induction Bend (5B−IB−2191)</v>
      </c>
      <c r="F191" s="1">
        <f t="shared" si="11"/>
        <v>30</v>
      </c>
      <c r="K191" s="1">
        <v>190</v>
      </c>
      <c r="L191" s="1" t="s">
        <v>8545</v>
      </c>
      <c r="M191" s="1" t="s">
        <v>8544</v>
      </c>
      <c r="N191" s="1">
        <v>1021851</v>
      </c>
      <c r="O191" s="1">
        <v>914.4</v>
      </c>
      <c r="P191" s="1">
        <v>23.7</v>
      </c>
      <c r="Q191" s="1">
        <v>21.3</v>
      </c>
      <c r="R191" s="1" t="s">
        <v>8037</v>
      </c>
      <c r="S191" s="1">
        <v>30</v>
      </c>
      <c r="T191" s="1" t="s">
        <v>8036</v>
      </c>
      <c r="U191" s="1" t="s">
        <v>8080</v>
      </c>
      <c r="V191" s="1">
        <v>1500</v>
      </c>
      <c r="W191" s="1">
        <v>1500</v>
      </c>
      <c r="X191" s="1">
        <v>3351</v>
      </c>
      <c r="Y191" s="1">
        <v>6351</v>
      </c>
      <c r="Z191" s="1" t="s">
        <v>8194</v>
      </c>
      <c r="AA191" s="1" t="s">
        <v>8194</v>
      </c>
      <c r="AB191" s="1" t="s">
        <v>8323</v>
      </c>
      <c r="AC191" s="1" t="s">
        <v>60</v>
      </c>
    </row>
    <row r="192" spans="1:30" x14ac:dyDescent="0.2">
      <c r="A192" s="1">
        <f t="shared" si="8"/>
        <v>1021891</v>
      </c>
      <c r="B192" s="1">
        <f t="shared" si="9"/>
        <v>1021891</v>
      </c>
      <c r="C192" s="1" t="s">
        <v>8041</v>
      </c>
      <c r="D192" s="1" t="s">
        <v>8041</v>
      </c>
      <c r="E192" s="1" t="str">
        <f t="shared" si="10"/>
        <v>90° RT Induction Bend (5B−IB−2192)</v>
      </c>
      <c r="F192" s="1">
        <f t="shared" si="11"/>
        <v>90</v>
      </c>
      <c r="K192" s="1">
        <v>191</v>
      </c>
      <c r="L192" s="1" t="s">
        <v>8543</v>
      </c>
      <c r="M192" s="1" t="s">
        <v>8542</v>
      </c>
      <c r="N192" s="1">
        <v>1021891</v>
      </c>
      <c r="O192" s="1">
        <v>914.4</v>
      </c>
      <c r="P192" s="1">
        <v>23.7</v>
      </c>
      <c r="Q192" s="1">
        <v>21.3</v>
      </c>
      <c r="R192" s="1" t="s">
        <v>8037</v>
      </c>
      <c r="S192" s="1">
        <v>90</v>
      </c>
      <c r="T192" s="1" t="s">
        <v>7367</v>
      </c>
      <c r="U192" s="1" t="s">
        <v>8035</v>
      </c>
      <c r="V192" s="1">
        <v>1500</v>
      </c>
      <c r="W192" s="1">
        <v>1500</v>
      </c>
      <c r="X192" s="1">
        <v>7182</v>
      </c>
      <c r="Y192" s="1">
        <v>10182</v>
      </c>
      <c r="Z192" s="1" t="s">
        <v>8194</v>
      </c>
      <c r="AA192" s="1" t="s">
        <v>8194</v>
      </c>
      <c r="AB192" s="1" t="s">
        <v>8033</v>
      </c>
      <c r="AC192" s="1" t="s">
        <v>60</v>
      </c>
    </row>
    <row r="193" spans="1:30" x14ac:dyDescent="0.2">
      <c r="A193" s="1">
        <f t="shared" si="8"/>
        <v>1021990</v>
      </c>
      <c r="B193" s="1">
        <f t="shared" si="9"/>
        <v>1021990</v>
      </c>
      <c r="C193" s="1" t="s">
        <v>8041</v>
      </c>
      <c r="D193" s="1" t="s">
        <v>8041</v>
      </c>
      <c r="E193" s="1" t="str">
        <f t="shared" si="10"/>
        <v>26° LT Induction Bend (5B−IB−2193)</v>
      </c>
      <c r="F193" s="1">
        <f t="shared" si="11"/>
        <v>26</v>
      </c>
      <c r="K193" s="1">
        <v>192</v>
      </c>
      <c r="L193" s="1" t="s">
        <v>8541</v>
      </c>
      <c r="M193" s="1" t="s">
        <v>8540</v>
      </c>
      <c r="N193" s="1">
        <v>1021990</v>
      </c>
      <c r="O193" s="1">
        <v>914.4</v>
      </c>
      <c r="P193" s="1">
        <v>23.7</v>
      </c>
      <c r="Q193" s="1">
        <v>21.3</v>
      </c>
      <c r="R193" s="1" t="s">
        <v>8037</v>
      </c>
      <c r="S193" s="1">
        <v>26</v>
      </c>
      <c r="T193" s="1" t="s">
        <v>8036</v>
      </c>
      <c r="U193" s="1" t="s">
        <v>8044</v>
      </c>
      <c r="V193" s="1">
        <v>1500</v>
      </c>
      <c r="W193" s="1">
        <v>1500</v>
      </c>
      <c r="X193" s="1">
        <v>2905</v>
      </c>
      <c r="Y193" s="1">
        <v>5905</v>
      </c>
      <c r="Z193" s="1" t="s">
        <v>8194</v>
      </c>
      <c r="AA193" s="1" t="s">
        <v>8194</v>
      </c>
      <c r="AB193" s="1" t="s">
        <v>8323</v>
      </c>
      <c r="AC193" s="1" t="s">
        <v>60</v>
      </c>
    </row>
    <row r="194" spans="1:30" x14ac:dyDescent="0.2">
      <c r="A194" s="1">
        <f t="shared" ref="A194:A257" si="12">IF(N194=0,"",N194)</f>
        <v>1022053</v>
      </c>
      <c r="B194" s="1">
        <f t="shared" ref="B194:B257" si="13">A194</f>
        <v>1022053</v>
      </c>
      <c r="C194" s="1" t="s">
        <v>8041</v>
      </c>
      <c r="D194" s="1" t="s">
        <v>8041</v>
      </c>
      <c r="E194" s="1" t="str">
        <f t="shared" ref="E194:E257" si="14">_xlfn.CONCAT(S194,"° ",U194," Induction Bend"," (",L194,")")</f>
        <v>20° OB Induction Bend (5B−IB−2194)</v>
      </c>
      <c r="F194" s="1">
        <f t="shared" si="11"/>
        <v>20</v>
      </c>
      <c r="K194" s="1">
        <v>193</v>
      </c>
      <c r="L194" s="1" t="s">
        <v>8539</v>
      </c>
      <c r="M194" s="1" t="s">
        <v>8538</v>
      </c>
      <c r="N194" s="1">
        <v>1022053</v>
      </c>
      <c r="O194" s="1">
        <v>914.4</v>
      </c>
      <c r="P194" s="1">
        <v>23.7</v>
      </c>
      <c r="Q194" s="1">
        <v>21.3</v>
      </c>
      <c r="R194" s="1" t="s">
        <v>8037</v>
      </c>
      <c r="S194" s="1">
        <v>20</v>
      </c>
      <c r="T194" s="1" t="s">
        <v>8036</v>
      </c>
      <c r="U194" s="1" t="s">
        <v>8080</v>
      </c>
      <c r="V194" s="1">
        <v>1500</v>
      </c>
      <c r="W194" s="1">
        <v>1500</v>
      </c>
      <c r="X194" s="1">
        <v>2234</v>
      </c>
      <c r="Y194" s="1">
        <v>5234</v>
      </c>
      <c r="Z194" s="1" t="s">
        <v>8194</v>
      </c>
      <c r="AA194" s="1" t="s">
        <v>8194</v>
      </c>
      <c r="AB194" s="1" t="s">
        <v>8323</v>
      </c>
      <c r="AC194" s="1" t="s">
        <v>60</v>
      </c>
    </row>
    <row r="195" spans="1:30" x14ac:dyDescent="0.2">
      <c r="A195" s="1">
        <f t="shared" si="12"/>
        <v>1022071</v>
      </c>
      <c r="B195" s="1">
        <f t="shared" si="13"/>
        <v>1022071</v>
      </c>
      <c r="C195" s="1" t="s">
        <v>8041</v>
      </c>
      <c r="D195" s="1" t="s">
        <v>8041</v>
      </c>
      <c r="E195" s="1" t="str">
        <f t="shared" si="14"/>
        <v>30° LT Induction Bend (5B−IB−2195)</v>
      </c>
      <c r="F195" s="1">
        <f t="shared" ref="F195:F258" si="15">S195</f>
        <v>30</v>
      </c>
      <c r="K195" s="1">
        <v>194</v>
      </c>
      <c r="L195" s="1" t="s">
        <v>8537</v>
      </c>
      <c r="M195" s="1" t="s">
        <v>8536</v>
      </c>
      <c r="N195" s="1">
        <v>1022071</v>
      </c>
      <c r="O195" s="1">
        <v>914.4</v>
      </c>
      <c r="P195" s="1">
        <v>23.7</v>
      </c>
      <c r="Q195" s="1">
        <v>21.3</v>
      </c>
      <c r="R195" s="1" t="s">
        <v>8037</v>
      </c>
      <c r="S195" s="1">
        <v>30</v>
      </c>
      <c r="T195" s="1" t="s">
        <v>8036</v>
      </c>
      <c r="U195" s="1" t="s">
        <v>8044</v>
      </c>
      <c r="V195" s="1">
        <v>1500</v>
      </c>
      <c r="W195" s="1">
        <v>1500</v>
      </c>
      <c r="X195" s="1">
        <v>3351</v>
      </c>
      <c r="Y195" s="1">
        <v>6351</v>
      </c>
      <c r="Z195" s="1" t="s">
        <v>8194</v>
      </c>
      <c r="AA195" s="1" t="s">
        <v>8535</v>
      </c>
      <c r="AB195" s="1" t="s">
        <v>8323</v>
      </c>
      <c r="AC195" s="1" t="s">
        <v>60</v>
      </c>
      <c r="AD195" s="1">
        <v>2</v>
      </c>
    </row>
    <row r="196" spans="1:30" x14ac:dyDescent="0.2">
      <c r="A196" s="1">
        <f t="shared" si="12"/>
        <v>1022076</v>
      </c>
      <c r="B196" s="1">
        <f t="shared" si="13"/>
        <v>1022076</v>
      </c>
      <c r="C196" s="1" t="s">
        <v>8041</v>
      </c>
      <c r="D196" s="1" t="s">
        <v>8041</v>
      </c>
      <c r="E196" s="1" t="str">
        <f t="shared" si="14"/>
        <v>20° SB Induction Bend (5B−IB−2196)</v>
      </c>
      <c r="F196" s="1">
        <f t="shared" si="15"/>
        <v>20</v>
      </c>
      <c r="K196" s="1">
        <v>195</v>
      </c>
      <c r="L196" s="1" t="s">
        <v>8534</v>
      </c>
      <c r="M196" s="1" t="s">
        <v>8533</v>
      </c>
      <c r="N196" s="1">
        <v>1022076</v>
      </c>
      <c r="O196" s="1">
        <v>914.4</v>
      </c>
      <c r="P196" s="1">
        <v>23.7</v>
      </c>
      <c r="Q196" s="1">
        <v>21.3</v>
      </c>
      <c r="R196" s="1" t="s">
        <v>8037</v>
      </c>
      <c r="S196" s="1">
        <v>20</v>
      </c>
      <c r="T196" s="1" t="s">
        <v>8036</v>
      </c>
      <c r="U196" s="1" t="s">
        <v>8083</v>
      </c>
      <c r="V196" s="1">
        <v>1500</v>
      </c>
      <c r="W196" s="1">
        <v>1500</v>
      </c>
      <c r="X196" s="1">
        <v>2234</v>
      </c>
      <c r="Y196" s="1">
        <v>5234</v>
      </c>
      <c r="Z196" s="1" t="s">
        <v>8532</v>
      </c>
      <c r="AA196" s="1" t="s">
        <v>8194</v>
      </c>
      <c r="AB196" s="1" t="s">
        <v>8323</v>
      </c>
      <c r="AC196" s="1" t="s">
        <v>60</v>
      </c>
      <c r="AD196" s="1">
        <v>2</v>
      </c>
    </row>
    <row r="197" spans="1:30" x14ac:dyDescent="0.2">
      <c r="A197" s="1">
        <f t="shared" si="12"/>
        <v>1022212</v>
      </c>
      <c r="B197" s="1">
        <f t="shared" si="13"/>
        <v>1022212</v>
      </c>
      <c r="C197" s="1" t="s">
        <v>8041</v>
      </c>
      <c r="D197" s="1" t="s">
        <v>8041</v>
      </c>
      <c r="E197" s="1" t="str">
        <f t="shared" si="14"/>
        <v>27° LT Induction Bend (5B−IB−2197)</v>
      </c>
      <c r="F197" s="1">
        <f t="shared" si="15"/>
        <v>27</v>
      </c>
      <c r="K197" s="1">
        <v>196</v>
      </c>
      <c r="L197" s="1" t="s">
        <v>8531</v>
      </c>
      <c r="M197" s="1" t="s">
        <v>8530</v>
      </c>
      <c r="N197" s="1">
        <v>1022212</v>
      </c>
      <c r="O197" s="1">
        <v>914.4</v>
      </c>
      <c r="P197" s="1">
        <v>23.7</v>
      </c>
      <c r="Q197" s="1">
        <v>21.3</v>
      </c>
      <c r="R197" s="1" t="s">
        <v>8037</v>
      </c>
      <c r="S197" s="1">
        <v>27</v>
      </c>
      <c r="T197" s="1" t="s">
        <v>8036</v>
      </c>
      <c r="U197" s="1" t="s">
        <v>8044</v>
      </c>
      <c r="V197" s="1">
        <v>1500</v>
      </c>
      <c r="W197" s="1">
        <v>1500</v>
      </c>
      <c r="X197" s="1">
        <v>3016</v>
      </c>
      <c r="Y197" s="1">
        <v>6016</v>
      </c>
      <c r="Z197" s="1" t="s">
        <v>8194</v>
      </c>
      <c r="AA197" s="1" t="s">
        <v>8194</v>
      </c>
      <c r="AB197" s="1" t="s">
        <v>8323</v>
      </c>
      <c r="AC197" s="1" t="s">
        <v>60</v>
      </c>
    </row>
    <row r="198" spans="1:30" x14ac:dyDescent="0.2">
      <c r="A198" s="1">
        <f t="shared" si="12"/>
        <v>1022328</v>
      </c>
      <c r="B198" s="1">
        <f t="shared" si="13"/>
        <v>1022328</v>
      </c>
      <c r="C198" s="1" t="s">
        <v>8041</v>
      </c>
      <c r="D198" s="1" t="s">
        <v>8041</v>
      </c>
      <c r="E198" s="1" t="str">
        <f t="shared" si="14"/>
        <v>33° RT Induction Bend (5B−IB−2198)</v>
      </c>
      <c r="F198" s="1">
        <f t="shared" si="15"/>
        <v>33</v>
      </c>
      <c r="K198" s="1">
        <v>197</v>
      </c>
      <c r="L198" s="1" t="s">
        <v>8529</v>
      </c>
      <c r="M198" s="1" t="s">
        <v>8528</v>
      </c>
      <c r="N198" s="1">
        <v>1022328</v>
      </c>
      <c r="O198" s="1">
        <v>914.4</v>
      </c>
      <c r="P198" s="1">
        <v>23.7</v>
      </c>
      <c r="Q198" s="1">
        <v>21.3</v>
      </c>
      <c r="R198" s="1" t="s">
        <v>8037</v>
      </c>
      <c r="S198" s="1">
        <v>33</v>
      </c>
      <c r="T198" s="1" t="s">
        <v>8036</v>
      </c>
      <c r="U198" s="1" t="s">
        <v>8035</v>
      </c>
      <c r="V198" s="1">
        <v>1500</v>
      </c>
      <c r="W198" s="1">
        <v>1500</v>
      </c>
      <c r="X198" s="1">
        <v>3687</v>
      </c>
      <c r="Y198" s="1">
        <v>6687</v>
      </c>
      <c r="Z198" s="1" t="s">
        <v>8194</v>
      </c>
      <c r="AA198" s="1" t="s">
        <v>8194</v>
      </c>
      <c r="AB198" s="1" t="s">
        <v>8323</v>
      </c>
      <c r="AC198" s="1" t="s">
        <v>60</v>
      </c>
    </row>
    <row r="199" spans="1:30" x14ac:dyDescent="0.2">
      <c r="A199" s="1">
        <f t="shared" si="12"/>
        <v>1022376</v>
      </c>
      <c r="B199" s="1">
        <f t="shared" si="13"/>
        <v>1022376</v>
      </c>
      <c r="C199" s="1" t="s">
        <v>8041</v>
      </c>
      <c r="D199" s="1" t="s">
        <v>8041</v>
      </c>
      <c r="E199" s="1" t="str">
        <f t="shared" si="14"/>
        <v>37° RT Induction Bend (5B−IB−2199)</v>
      </c>
      <c r="F199" s="1">
        <f t="shared" si="15"/>
        <v>37</v>
      </c>
      <c r="K199" s="1">
        <v>198</v>
      </c>
      <c r="L199" s="1" t="s">
        <v>8527</v>
      </c>
      <c r="M199" s="1" t="s">
        <v>8526</v>
      </c>
      <c r="N199" s="1">
        <v>1022376</v>
      </c>
      <c r="O199" s="1">
        <v>914.4</v>
      </c>
      <c r="P199" s="1">
        <v>23.7</v>
      </c>
      <c r="Q199" s="1">
        <v>21.3</v>
      </c>
      <c r="R199" s="1" t="s">
        <v>8037</v>
      </c>
      <c r="S199" s="1">
        <v>37</v>
      </c>
      <c r="T199" s="1" t="s">
        <v>8036</v>
      </c>
      <c r="U199" s="1" t="s">
        <v>8035</v>
      </c>
      <c r="V199" s="1">
        <v>1500</v>
      </c>
      <c r="W199" s="1">
        <v>1500</v>
      </c>
      <c r="X199" s="1">
        <v>4133</v>
      </c>
      <c r="Y199" s="1">
        <v>7133</v>
      </c>
      <c r="Z199" s="1" t="s">
        <v>8194</v>
      </c>
      <c r="AA199" s="1" t="s">
        <v>8194</v>
      </c>
      <c r="AB199" s="1" t="s">
        <v>8323</v>
      </c>
      <c r="AC199" s="1" t="s">
        <v>60</v>
      </c>
    </row>
    <row r="200" spans="1:30" x14ac:dyDescent="0.2">
      <c r="A200" s="1">
        <f t="shared" si="12"/>
        <v>1022385</v>
      </c>
      <c r="B200" s="1">
        <f t="shared" si="13"/>
        <v>1022385</v>
      </c>
      <c r="C200" s="1" t="s">
        <v>8041</v>
      </c>
      <c r="D200" s="1" t="s">
        <v>8041</v>
      </c>
      <c r="E200" s="1" t="str">
        <f t="shared" si="14"/>
        <v>25° OB Induction Bend (5B−IB−2200)</v>
      </c>
      <c r="F200" s="1">
        <f t="shared" si="15"/>
        <v>25</v>
      </c>
      <c r="K200" s="1">
        <v>199</v>
      </c>
      <c r="L200" s="1" t="s">
        <v>8525</v>
      </c>
      <c r="M200" s="1" t="s">
        <v>8524</v>
      </c>
      <c r="N200" s="1">
        <v>1022385</v>
      </c>
      <c r="O200" s="1">
        <v>914.4</v>
      </c>
      <c r="P200" s="1">
        <v>23.7</v>
      </c>
      <c r="Q200" s="1">
        <v>21.3</v>
      </c>
      <c r="R200" s="1" t="s">
        <v>8037</v>
      </c>
      <c r="S200" s="1">
        <v>25</v>
      </c>
      <c r="T200" s="1" t="s">
        <v>8036</v>
      </c>
      <c r="U200" s="1" t="s">
        <v>8080</v>
      </c>
      <c r="V200" s="1">
        <v>1500</v>
      </c>
      <c r="W200" s="1">
        <v>1500</v>
      </c>
      <c r="X200" s="1">
        <v>2793</v>
      </c>
      <c r="Y200" s="1">
        <v>5793</v>
      </c>
      <c r="Z200" s="1" t="s">
        <v>8194</v>
      </c>
      <c r="AA200" s="1" t="s">
        <v>8194</v>
      </c>
      <c r="AB200" s="1" t="s">
        <v>8323</v>
      </c>
      <c r="AC200" s="1" t="s">
        <v>60</v>
      </c>
    </row>
    <row r="201" spans="1:30" x14ac:dyDescent="0.2">
      <c r="A201" s="1">
        <f t="shared" si="12"/>
        <v>1022408</v>
      </c>
      <c r="B201" s="1">
        <f t="shared" si="13"/>
        <v>1022408</v>
      </c>
      <c r="C201" s="1" t="s">
        <v>8041</v>
      </c>
      <c r="D201" s="1" t="s">
        <v>8041</v>
      </c>
      <c r="E201" s="1" t="str">
        <f t="shared" si="14"/>
        <v>55° SB Induction Bend (5B−IB−2201)</v>
      </c>
      <c r="F201" s="1">
        <f t="shared" si="15"/>
        <v>55</v>
      </c>
      <c r="K201" s="1">
        <v>200</v>
      </c>
      <c r="L201" s="1" t="s">
        <v>8523</v>
      </c>
      <c r="M201" s="1" t="s">
        <v>8522</v>
      </c>
      <c r="N201" s="1">
        <v>1022408</v>
      </c>
      <c r="O201" s="1">
        <v>914.4</v>
      </c>
      <c r="P201" s="1">
        <v>23.7</v>
      </c>
      <c r="Q201" s="1">
        <v>21.3</v>
      </c>
      <c r="R201" s="1" t="s">
        <v>8037</v>
      </c>
      <c r="S201" s="1">
        <v>55</v>
      </c>
      <c r="T201" s="1" t="s">
        <v>7367</v>
      </c>
      <c r="U201" s="1" t="s">
        <v>8083</v>
      </c>
      <c r="V201" s="1">
        <v>1500</v>
      </c>
      <c r="W201" s="1">
        <v>1500</v>
      </c>
      <c r="X201" s="1">
        <v>4389</v>
      </c>
      <c r="Y201" s="1">
        <v>7389</v>
      </c>
      <c r="Z201" s="1" t="s">
        <v>8194</v>
      </c>
      <c r="AA201" s="1" t="s">
        <v>8194</v>
      </c>
      <c r="AB201" s="1" t="s">
        <v>8033</v>
      </c>
      <c r="AC201" s="1" t="s">
        <v>60</v>
      </c>
    </row>
    <row r="202" spans="1:30" x14ac:dyDescent="0.2">
      <c r="A202" s="1">
        <f t="shared" si="12"/>
        <v>1022418</v>
      </c>
      <c r="B202" s="1">
        <f t="shared" si="13"/>
        <v>1022418</v>
      </c>
      <c r="C202" s="1" t="s">
        <v>8041</v>
      </c>
      <c r="D202" s="1" t="s">
        <v>8041</v>
      </c>
      <c r="E202" s="1" t="str">
        <f t="shared" si="14"/>
        <v>50° OB Induction Bend (5B−IB−2202)</v>
      </c>
      <c r="F202" s="1">
        <f t="shared" si="15"/>
        <v>50</v>
      </c>
      <c r="K202" s="1">
        <v>201</v>
      </c>
      <c r="L202" s="1" t="s">
        <v>8521</v>
      </c>
      <c r="M202" s="1" t="s">
        <v>8520</v>
      </c>
      <c r="N202" s="1">
        <v>1022418</v>
      </c>
      <c r="O202" s="1">
        <v>914.4</v>
      </c>
      <c r="P202" s="1">
        <v>23.7</v>
      </c>
      <c r="Q202" s="1">
        <v>21.3</v>
      </c>
      <c r="R202" s="1" t="s">
        <v>8037</v>
      </c>
      <c r="S202" s="1">
        <v>50</v>
      </c>
      <c r="T202" s="1" t="s">
        <v>7367</v>
      </c>
      <c r="U202" s="1" t="s">
        <v>8080</v>
      </c>
      <c r="V202" s="1">
        <v>1500</v>
      </c>
      <c r="W202" s="1">
        <v>1500</v>
      </c>
      <c r="X202" s="1">
        <v>3990</v>
      </c>
      <c r="Y202" s="1">
        <v>6990</v>
      </c>
      <c r="Z202" s="1" t="s">
        <v>8194</v>
      </c>
      <c r="AA202" s="1" t="s">
        <v>8194</v>
      </c>
      <c r="AB202" s="1" t="s">
        <v>8033</v>
      </c>
      <c r="AC202" s="1" t="s">
        <v>60</v>
      </c>
    </row>
    <row r="203" spans="1:30" x14ac:dyDescent="0.2">
      <c r="A203" s="1">
        <f t="shared" si="12"/>
        <v>1022427</v>
      </c>
      <c r="B203" s="1">
        <f t="shared" si="13"/>
        <v>1022427</v>
      </c>
      <c r="C203" s="1" t="s">
        <v>8041</v>
      </c>
      <c r="D203" s="1" t="s">
        <v>8041</v>
      </c>
      <c r="E203" s="1" t="str">
        <f t="shared" si="14"/>
        <v>20° SB Induction Bend (5B−IB−2203)</v>
      </c>
      <c r="F203" s="1">
        <f t="shared" si="15"/>
        <v>20</v>
      </c>
      <c r="K203" s="1">
        <v>202</v>
      </c>
      <c r="L203" s="1" t="s">
        <v>8519</v>
      </c>
      <c r="M203" s="1" t="s">
        <v>8518</v>
      </c>
      <c r="N203" s="1">
        <v>1022427</v>
      </c>
      <c r="O203" s="1">
        <v>914.4</v>
      </c>
      <c r="P203" s="1">
        <v>23.7</v>
      </c>
      <c r="Q203" s="1">
        <v>21.3</v>
      </c>
      <c r="R203" s="1" t="s">
        <v>8037</v>
      </c>
      <c r="S203" s="1">
        <v>20</v>
      </c>
      <c r="T203" s="1" t="s">
        <v>8036</v>
      </c>
      <c r="U203" s="1" t="s">
        <v>8083</v>
      </c>
      <c r="V203" s="1">
        <v>1500</v>
      </c>
      <c r="W203" s="1">
        <v>1500</v>
      </c>
      <c r="X203" s="1">
        <v>2234</v>
      </c>
      <c r="Y203" s="1">
        <v>5234</v>
      </c>
      <c r="Z203" s="1" t="s">
        <v>8194</v>
      </c>
      <c r="AA203" s="1" t="s">
        <v>8194</v>
      </c>
      <c r="AB203" s="1" t="s">
        <v>8323</v>
      </c>
      <c r="AC203" s="1" t="s">
        <v>60</v>
      </c>
    </row>
    <row r="204" spans="1:30" x14ac:dyDescent="0.2">
      <c r="A204" s="1">
        <f t="shared" si="12"/>
        <v>1022640</v>
      </c>
      <c r="B204" s="1">
        <f t="shared" si="13"/>
        <v>1022640</v>
      </c>
      <c r="C204" s="1" t="s">
        <v>8041</v>
      </c>
      <c r="D204" s="1" t="s">
        <v>8041</v>
      </c>
      <c r="E204" s="1" t="str">
        <f t="shared" si="14"/>
        <v>25° LT Induction Bend (5B−IB−2204)</v>
      </c>
      <c r="F204" s="1">
        <f t="shared" si="15"/>
        <v>25</v>
      </c>
      <c r="K204" s="1">
        <v>203</v>
      </c>
      <c r="L204" s="1" t="s">
        <v>8517</v>
      </c>
      <c r="M204" s="1" t="s">
        <v>8516</v>
      </c>
      <c r="N204" s="1">
        <v>1022640</v>
      </c>
      <c r="O204" s="1">
        <v>914.4</v>
      </c>
      <c r="P204" s="1">
        <v>23.7</v>
      </c>
      <c r="Q204" s="1">
        <v>21.3</v>
      </c>
      <c r="R204" s="1" t="s">
        <v>8037</v>
      </c>
      <c r="S204" s="1">
        <v>25</v>
      </c>
      <c r="T204" s="1" t="s">
        <v>8036</v>
      </c>
      <c r="U204" s="1" t="s">
        <v>8044</v>
      </c>
      <c r="V204" s="1">
        <v>1500</v>
      </c>
      <c r="W204" s="1">
        <v>1500</v>
      </c>
      <c r="X204" s="1">
        <v>2793</v>
      </c>
      <c r="Y204" s="1">
        <v>5793</v>
      </c>
      <c r="Z204" s="1" t="s">
        <v>8194</v>
      </c>
      <c r="AA204" s="1" t="s">
        <v>8194</v>
      </c>
      <c r="AB204" s="1" t="s">
        <v>8323</v>
      </c>
      <c r="AC204" s="1" t="s">
        <v>60</v>
      </c>
    </row>
    <row r="205" spans="1:30" x14ac:dyDescent="0.2">
      <c r="A205" s="1">
        <f t="shared" si="12"/>
        <v>1022663</v>
      </c>
      <c r="B205" s="1">
        <f t="shared" si="13"/>
        <v>1022663</v>
      </c>
      <c r="C205" s="1" t="s">
        <v>8041</v>
      </c>
      <c r="D205" s="1" t="s">
        <v>8041</v>
      </c>
      <c r="E205" s="1" t="str">
        <f t="shared" si="14"/>
        <v>30° SB Induction Bend (5B−IB−2205)</v>
      </c>
      <c r="F205" s="1">
        <f t="shared" si="15"/>
        <v>30</v>
      </c>
      <c r="K205" s="1">
        <v>204</v>
      </c>
      <c r="L205" s="1" t="s">
        <v>8515</v>
      </c>
      <c r="M205" s="1" t="s">
        <v>8514</v>
      </c>
      <c r="N205" s="1">
        <v>1022663</v>
      </c>
      <c r="O205" s="1">
        <v>914.4</v>
      </c>
      <c r="P205" s="1">
        <v>23.7</v>
      </c>
      <c r="Q205" s="1">
        <v>21.3</v>
      </c>
      <c r="R205" s="1" t="s">
        <v>8037</v>
      </c>
      <c r="S205" s="1">
        <v>30</v>
      </c>
      <c r="T205" s="1" t="s">
        <v>8036</v>
      </c>
      <c r="U205" s="1" t="s">
        <v>8083</v>
      </c>
      <c r="V205" s="1">
        <v>1500</v>
      </c>
      <c r="W205" s="1">
        <v>1500</v>
      </c>
      <c r="X205" s="1">
        <v>3351</v>
      </c>
      <c r="Y205" s="1">
        <v>6351</v>
      </c>
      <c r="Z205" s="1" t="s">
        <v>8194</v>
      </c>
      <c r="AA205" s="1" t="s">
        <v>8194</v>
      </c>
      <c r="AB205" s="1" t="s">
        <v>8323</v>
      </c>
      <c r="AC205" s="1" t="s">
        <v>60</v>
      </c>
    </row>
    <row r="206" spans="1:30" x14ac:dyDescent="0.2">
      <c r="A206" s="1">
        <f t="shared" si="12"/>
        <v>1022724</v>
      </c>
      <c r="B206" s="1">
        <f t="shared" si="13"/>
        <v>1022724</v>
      </c>
      <c r="C206" s="1" t="s">
        <v>8041</v>
      </c>
      <c r="D206" s="1" t="s">
        <v>8041</v>
      </c>
      <c r="E206" s="1" t="str">
        <f t="shared" si="14"/>
        <v>29° RT Induction Bend (5B−IB−2206)</v>
      </c>
      <c r="F206" s="1">
        <f t="shared" si="15"/>
        <v>29</v>
      </c>
      <c r="K206" s="1">
        <v>205</v>
      </c>
      <c r="L206" s="1" t="s">
        <v>8513</v>
      </c>
      <c r="M206" s="1" t="s">
        <v>8512</v>
      </c>
      <c r="N206" s="1">
        <v>1022724</v>
      </c>
      <c r="O206" s="1">
        <v>914.4</v>
      </c>
      <c r="P206" s="1">
        <v>23.7</v>
      </c>
      <c r="Q206" s="1">
        <v>21.3</v>
      </c>
      <c r="R206" s="1" t="s">
        <v>8037</v>
      </c>
      <c r="S206" s="1">
        <v>29</v>
      </c>
      <c r="T206" s="1" t="s">
        <v>7367</v>
      </c>
      <c r="U206" s="1" t="s">
        <v>8035</v>
      </c>
      <c r="V206" s="1">
        <v>1500</v>
      </c>
      <c r="W206" s="1">
        <v>1500</v>
      </c>
      <c r="X206" s="1">
        <v>2314</v>
      </c>
      <c r="Y206" s="1">
        <v>5314</v>
      </c>
      <c r="Z206" s="1" t="s">
        <v>8194</v>
      </c>
      <c r="AA206" s="1" t="s">
        <v>8194</v>
      </c>
      <c r="AB206" s="1" t="s">
        <v>8033</v>
      </c>
      <c r="AC206" s="1" t="s">
        <v>60</v>
      </c>
    </row>
    <row r="207" spans="1:30" x14ac:dyDescent="0.2">
      <c r="A207" s="1">
        <f t="shared" si="12"/>
        <v>1022733</v>
      </c>
      <c r="B207" s="1">
        <f t="shared" si="13"/>
        <v>1022733</v>
      </c>
      <c r="C207" s="1" t="s">
        <v>8041</v>
      </c>
      <c r="D207" s="1" t="s">
        <v>8041</v>
      </c>
      <c r="E207" s="1" t="str">
        <f t="shared" si="14"/>
        <v>35° OB Induction Bend (5B−IB−2207)</v>
      </c>
      <c r="F207" s="1">
        <f t="shared" si="15"/>
        <v>35</v>
      </c>
      <c r="K207" s="1">
        <v>206</v>
      </c>
      <c r="L207" s="1" t="s">
        <v>8511</v>
      </c>
      <c r="M207" s="1" t="s">
        <v>8510</v>
      </c>
      <c r="N207" s="1">
        <v>1022733</v>
      </c>
      <c r="O207" s="1">
        <v>914.4</v>
      </c>
      <c r="P207" s="1">
        <v>23.7</v>
      </c>
      <c r="Q207" s="1">
        <v>21.3</v>
      </c>
      <c r="R207" s="1" t="s">
        <v>8037</v>
      </c>
      <c r="S207" s="1">
        <v>35</v>
      </c>
      <c r="T207" s="1" t="s">
        <v>8036</v>
      </c>
      <c r="U207" s="1" t="s">
        <v>8080</v>
      </c>
      <c r="V207" s="1">
        <v>1500</v>
      </c>
      <c r="W207" s="1">
        <v>1500</v>
      </c>
      <c r="X207" s="1">
        <v>3910</v>
      </c>
      <c r="Y207" s="1">
        <v>6910</v>
      </c>
      <c r="Z207" s="1" t="s">
        <v>8194</v>
      </c>
      <c r="AA207" s="1" t="s">
        <v>8194</v>
      </c>
      <c r="AB207" s="1" t="s">
        <v>8323</v>
      </c>
      <c r="AC207" s="1" t="s">
        <v>60</v>
      </c>
    </row>
    <row r="208" spans="1:30" x14ac:dyDescent="0.2">
      <c r="A208" s="1">
        <f t="shared" si="12"/>
        <v>1022782</v>
      </c>
      <c r="B208" s="1">
        <f t="shared" si="13"/>
        <v>1022782</v>
      </c>
      <c r="C208" s="1" t="s">
        <v>8041</v>
      </c>
      <c r="D208" s="1" t="s">
        <v>8041</v>
      </c>
      <c r="E208" s="1" t="str">
        <f t="shared" si="14"/>
        <v>25° SB Induction Bend (5B−IB−2208)</v>
      </c>
      <c r="F208" s="1">
        <f t="shared" si="15"/>
        <v>25</v>
      </c>
      <c r="K208" s="1">
        <v>207</v>
      </c>
      <c r="L208" s="1" t="s">
        <v>8509</v>
      </c>
      <c r="M208" s="1" t="s">
        <v>8508</v>
      </c>
      <c r="N208" s="1">
        <v>1022782</v>
      </c>
      <c r="O208" s="1">
        <v>914.4</v>
      </c>
      <c r="P208" s="1">
        <v>23.7</v>
      </c>
      <c r="Q208" s="1">
        <v>21.3</v>
      </c>
      <c r="R208" s="1" t="s">
        <v>8037</v>
      </c>
      <c r="S208" s="1">
        <v>25</v>
      </c>
      <c r="T208" s="1" t="s">
        <v>8036</v>
      </c>
      <c r="U208" s="1" t="s">
        <v>8083</v>
      </c>
      <c r="V208" s="1">
        <v>1500</v>
      </c>
      <c r="W208" s="1">
        <v>1500</v>
      </c>
      <c r="X208" s="1">
        <v>2793</v>
      </c>
      <c r="Y208" s="1">
        <v>5793</v>
      </c>
      <c r="Z208" s="1" t="s">
        <v>8194</v>
      </c>
      <c r="AA208" s="1" t="s">
        <v>8034</v>
      </c>
      <c r="AB208" s="1" t="s">
        <v>8323</v>
      </c>
      <c r="AC208" s="1" t="s">
        <v>60</v>
      </c>
    </row>
    <row r="209" spans="1:30" x14ac:dyDescent="0.2">
      <c r="A209" s="1">
        <f t="shared" si="12"/>
        <v>1022788</v>
      </c>
      <c r="B209" s="1">
        <f t="shared" si="13"/>
        <v>1022788</v>
      </c>
      <c r="C209" s="1" t="s">
        <v>8041</v>
      </c>
      <c r="D209" s="1" t="s">
        <v>8041</v>
      </c>
      <c r="E209" s="1" t="str">
        <f t="shared" si="14"/>
        <v>18° LT Induction Bend (5B−IB−2209)</v>
      </c>
      <c r="F209" s="1">
        <f t="shared" si="15"/>
        <v>18</v>
      </c>
      <c r="K209" s="1">
        <v>208</v>
      </c>
      <c r="L209" s="1" t="s">
        <v>8507</v>
      </c>
      <c r="M209" s="1" t="s">
        <v>8506</v>
      </c>
      <c r="N209" s="1">
        <v>1022788</v>
      </c>
      <c r="O209" s="1">
        <v>914.4</v>
      </c>
      <c r="P209" s="1">
        <v>23.7</v>
      </c>
      <c r="Q209" s="1">
        <v>21.3</v>
      </c>
      <c r="R209" s="1" t="s">
        <v>8037</v>
      </c>
      <c r="S209" s="1">
        <v>18</v>
      </c>
      <c r="T209" s="1" t="s">
        <v>8036</v>
      </c>
      <c r="U209" s="1" t="s">
        <v>8044</v>
      </c>
      <c r="V209" s="1">
        <v>1500</v>
      </c>
      <c r="W209" s="1">
        <v>1500</v>
      </c>
      <c r="X209" s="1">
        <v>2011</v>
      </c>
      <c r="Y209" s="1">
        <v>5011</v>
      </c>
      <c r="Z209" s="1" t="s">
        <v>8034</v>
      </c>
      <c r="AA209" s="1" t="s">
        <v>8034</v>
      </c>
      <c r="AB209" s="1" t="s">
        <v>8323</v>
      </c>
      <c r="AC209" s="1" t="s">
        <v>60</v>
      </c>
      <c r="AD209" s="1">
        <v>25</v>
      </c>
    </row>
    <row r="210" spans="1:30" x14ac:dyDescent="0.2">
      <c r="A210" s="1">
        <f t="shared" si="12"/>
        <v>1023217</v>
      </c>
      <c r="B210" s="1">
        <f t="shared" si="13"/>
        <v>1023217</v>
      </c>
      <c r="C210" s="1" t="s">
        <v>8041</v>
      </c>
      <c r="D210" s="1" t="s">
        <v>8041</v>
      </c>
      <c r="E210" s="1" t="str">
        <f t="shared" si="14"/>
        <v>20° SB Induction Bend (5B−IB−2210)</v>
      </c>
      <c r="F210" s="1">
        <f t="shared" si="15"/>
        <v>20</v>
      </c>
      <c r="K210" s="1">
        <v>209</v>
      </c>
      <c r="L210" s="1" t="s">
        <v>8505</v>
      </c>
      <c r="M210" s="1" t="s">
        <v>8504</v>
      </c>
      <c r="N210" s="1">
        <v>1023217</v>
      </c>
      <c r="O210" s="1">
        <v>914.4</v>
      </c>
      <c r="P210" s="1">
        <v>23.7</v>
      </c>
      <c r="Q210" s="1">
        <v>21.3</v>
      </c>
      <c r="R210" s="1" t="s">
        <v>8037</v>
      </c>
      <c r="S210" s="1">
        <v>20</v>
      </c>
      <c r="T210" s="1" t="s">
        <v>8036</v>
      </c>
      <c r="U210" s="1" t="s">
        <v>8083</v>
      </c>
      <c r="V210" s="1">
        <v>1500</v>
      </c>
      <c r="W210" s="1">
        <v>1500</v>
      </c>
      <c r="X210" s="1">
        <v>2234</v>
      </c>
      <c r="Y210" s="1">
        <v>5234</v>
      </c>
      <c r="Z210" s="1" t="s">
        <v>8034</v>
      </c>
      <c r="AA210" s="1" t="s">
        <v>8034</v>
      </c>
      <c r="AB210" s="1" t="s">
        <v>8323</v>
      </c>
      <c r="AC210" s="1" t="s">
        <v>60</v>
      </c>
    </row>
    <row r="211" spans="1:30" x14ac:dyDescent="0.2">
      <c r="A211" s="1">
        <f t="shared" si="12"/>
        <v>1023262</v>
      </c>
      <c r="B211" s="1">
        <f t="shared" si="13"/>
        <v>1023262</v>
      </c>
      <c r="C211" s="1" t="s">
        <v>8041</v>
      </c>
      <c r="D211" s="1" t="s">
        <v>8041</v>
      </c>
      <c r="E211" s="1" t="str">
        <f t="shared" si="14"/>
        <v>45° OB Induction Bend (5B−IB−2211)</v>
      </c>
      <c r="F211" s="1">
        <f t="shared" si="15"/>
        <v>45</v>
      </c>
      <c r="K211" s="1">
        <v>210</v>
      </c>
      <c r="L211" s="1" t="s">
        <v>8503</v>
      </c>
      <c r="M211" s="1" t="s">
        <v>8502</v>
      </c>
      <c r="N211" s="1">
        <v>1023262</v>
      </c>
      <c r="O211" s="1">
        <v>914.4</v>
      </c>
      <c r="P211" s="1">
        <v>23.7</v>
      </c>
      <c r="Q211" s="1">
        <v>21.3</v>
      </c>
      <c r="R211" s="1" t="s">
        <v>8037</v>
      </c>
      <c r="S211" s="1">
        <v>45</v>
      </c>
      <c r="T211" s="1" t="s">
        <v>7367</v>
      </c>
      <c r="U211" s="1" t="s">
        <v>8080</v>
      </c>
      <c r="V211" s="1">
        <v>1500</v>
      </c>
      <c r="W211" s="1">
        <v>1500</v>
      </c>
      <c r="X211" s="1">
        <v>3591</v>
      </c>
      <c r="Y211" s="1">
        <v>6591</v>
      </c>
      <c r="Z211" s="1" t="s">
        <v>8034</v>
      </c>
      <c r="AA211" s="1" t="s">
        <v>8034</v>
      </c>
      <c r="AB211" s="1" t="s">
        <v>8033</v>
      </c>
      <c r="AC211" s="1" t="s">
        <v>60</v>
      </c>
    </row>
    <row r="212" spans="1:30" x14ac:dyDescent="0.2">
      <c r="A212" s="1">
        <f t="shared" si="12"/>
        <v>1023273</v>
      </c>
      <c r="B212" s="1">
        <f t="shared" si="13"/>
        <v>1023273</v>
      </c>
      <c r="C212" s="1" t="s">
        <v>8041</v>
      </c>
      <c r="D212" s="1" t="s">
        <v>8041</v>
      </c>
      <c r="E212" s="1" t="str">
        <f t="shared" si="14"/>
        <v>25° OB Induction Bend (5B−IB−2407)</v>
      </c>
      <c r="F212" s="1">
        <f t="shared" si="15"/>
        <v>25</v>
      </c>
      <c r="K212" s="1">
        <v>211</v>
      </c>
      <c r="L212" s="1" t="s">
        <v>8501</v>
      </c>
      <c r="M212" s="1" t="s">
        <v>8500</v>
      </c>
      <c r="N212" s="1">
        <v>1023273</v>
      </c>
      <c r="O212" s="1">
        <v>914.4</v>
      </c>
      <c r="P212" s="1">
        <v>23.7</v>
      </c>
      <c r="Q212" s="1">
        <v>21.3</v>
      </c>
      <c r="R212" s="1" t="s">
        <v>8037</v>
      </c>
      <c r="S212" s="1">
        <v>25</v>
      </c>
      <c r="T212" s="1" t="s">
        <v>8036</v>
      </c>
      <c r="U212" s="1" t="s">
        <v>8080</v>
      </c>
      <c r="V212" s="1">
        <v>1500</v>
      </c>
      <c r="W212" s="1">
        <v>1500</v>
      </c>
      <c r="X212" s="1">
        <v>2793</v>
      </c>
      <c r="Y212" s="1">
        <v>5793</v>
      </c>
      <c r="Z212" s="1" t="s">
        <v>8034</v>
      </c>
      <c r="AA212" s="1" t="s">
        <v>8034</v>
      </c>
      <c r="AB212" s="1" t="s">
        <v>8323</v>
      </c>
      <c r="AC212" s="1" t="s">
        <v>60</v>
      </c>
    </row>
    <row r="213" spans="1:30" x14ac:dyDescent="0.2">
      <c r="A213" s="1">
        <f t="shared" si="12"/>
        <v>1023460</v>
      </c>
      <c r="B213" s="1">
        <f t="shared" si="13"/>
        <v>1023460</v>
      </c>
      <c r="C213" s="1" t="s">
        <v>8041</v>
      </c>
      <c r="D213" s="1" t="s">
        <v>8041</v>
      </c>
      <c r="E213" s="1" t="str">
        <f t="shared" si="14"/>
        <v>20° SB Induction Bend (5B−IB−2212)</v>
      </c>
      <c r="F213" s="1">
        <f t="shared" si="15"/>
        <v>20</v>
      </c>
      <c r="K213" s="1">
        <v>212</v>
      </c>
      <c r="L213" s="1" t="s">
        <v>8499</v>
      </c>
      <c r="M213" s="1" t="s">
        <v>8498</v>
      </c>
      <c r="N213" s="1">
        <v>1023460</v>
      </c>
      <c r="O213" s="1">
        <v>914.4</v>
      </c>
      <c r="P213" s="1">
        <v>23.7</v>
      </c>
      <c r="Q213" s="1">
        <v>21.3</v>
      </c>
      <c r="R213" s="1" t="s">
        <v>8037</v>
      </c>
      <c r="S213" s="1">
        <v>20</v>
      </c>
      <c r="T213" s="1" t="s">
        <v>8036</v>
      </c>
      <c r="U213" s="1" t="s">
        <v>8083</v>
      </c>
      <c r="V213" s="1">
        <v>1500</v>
      </c>
      <c r="W213" s="1">
        <v>1500</v>
      </c>
      <c r="X213" s="1">
        <v>2234</v>
      </c>
      <c r="Y213" s="1">
        <v>5234</v>
      </c>
      <c r="Z213" s="1" t="s">
        <v>8034</v>
      </c>
      <c r="AA213" s="1" t="s">
        <v>8034</v>
      </c>
      <c r="AB213" s="1" t="s">
        <v>8323</v>
      </c>
      <c r="AC213" s="1" t="s">
        <v>60</v>
      </c>
    </row>
    <row r="214" spans="1:30" x14ac:dyDescent="0.2">
      <c r="A214" s="1">
        <f t="shared" si="12"/>
        <v>1023978</v>
      </c>
      <c r="B214" s="1">
        <f t="shared" si="13"/>
        <v>1023978</v>
      </c>
      <c r="C214" s="1" t="s">
        <v>8041</v>
      </c>
      <c r="D214" s="1" t="s">
        <v>8041</v>
      </c>
      <c r="E214" s="1" t="str">
        <f t="shared" si="14"/>
        <v>25° SB Induction Bend (5B−IB−2380)</v>
      </c>
      <c r="F214" s="1">
        <f t="shared" si="15"/>
        <v>25</v>
      </c>
      <c r="K214" s="1">
        <v>213</v>
      </c>
      <c r="L214" s="1" t="s">
        <v>8497</v>
      </c>
      <c r="M214" s="1" t="s">
        <v>8496</v>
      </c>
      <c r="N214" s="1">
        <v>1023978</v>
      </c>
      <c r="O214" s="1">
        <v>914.4</v>
      </c>
      <c r="P214" s="1">
        <v>23.7</v>
      </c>
      <c r="Q214" s="1">
        <v>21.3</v>
      </c>
      <c r="R214" s="1" t="s">
        <v>8037</v>
      </c>
      <c r="S214" s="1">
        <v>25</v>
      </c>
      <c r="T214" s="1" t="s">
        <v>8036</v>
      </c>
      <c r="U214" s="1" t="s">
        <v>8083</v>
      </c>
      <c r="V214" s="1">
        <v>1500</v>
      </c>
      <c r="W214" s="1">
        <v>1500</v>
      </c>
      <c r="X214" s="1">
        <v>2793</v>
      </c>
      <c r="Y214" s="1">
        <v>5793</v>
      </c>
      <c r="Z214" s="1" t="s">
        <v>8194</v>
      </c>
      <c r="AA214" s="1" t="s">
        <v>8194</v>
      </c>
      <c r="AB214" s="1" t="s">
        <v>8323</v>
      </c>
      <c r="AC214" s="1" t="s">
        <v>60</v>
      </c>
    </row>
    <row r="215" spans="1:30" x14ac:dyDescent="0.2">
      <c r="A215" s="1">
        <f t="shared" si="12"/>
        <v>1023996</v>
      </c>
      <c r="B215" s="1">
        <f t="shared" si="13"/>
        <v>1023996</v>
      </c>
      <c r="C215" s="1" t="s">
        <v>8041</v>
      </c>
      <c r="D215" s="1" t="s">
        <v>8041</v>
      </c>
      <c r="E215" s="1" t="str">
        <f t="shared" si="14"/>
        <v>25° OB Induction Bend (5B−IB−2381)</v>
      </c>
      <c r="F215" s="1">
        <f t="shared" si="15"/>
        <v>25</v>
      </c>
      <c r="K215" s="1">
        <v>214</v>
      </c>
      <c r="L215" s="1" t="s">
        <v>8495</v>
      </c>
      <c r="M215" s="1" t="s">
        <v>8494</v>
      </c>
      <c r="N215" s="1">
        <v>1023996</v>
      </c>
      <c r="O215" s="1">
        <v>914.4</v>
      </c>
      <c r="P215" s="1">
        <v>23.7</v>
      </c>
      <c r="Q215" s="1">
        <v>21.3</v>
      </c>
      <c r="R215" s="1" t="s">
        <v>8037</v>
      </c>
      <c r="S215" s="1">
        <v>25</v>
      </c>
      <c r="T215" s="1" t="s">
        <v>8036</v>
      </c>
      <c r="U215" s="1" t="s">
        <v>8080</v>
      </c>
      <c r="V215" s="1">
        <v>1500</v>
      </c>
      <c r="W215" s="1">
        <v>1500</v>
      </c>
      <c r="X215" s="1">
        <v>2793</v>
      </c>
      <c r="Y215" s="1">
        <v>5793</v>
      </c>
      <c r="Z215" s="1" t="s">
        <v>8194</v>
      </c>
      <c r="AA215" s="1" t="s">
        <v>8034</v>
      </c>
      <c r="AB215" s="1" t="s">
        <v>8323</v>
      </c>
      <c r="AC215" s="1" t="s">
        <v>60</v>
      </c>
    </row>
    <row r="216" spans="1:30" x14ac:dyDescent="0.2">
      <c r="A216" s="1" t="str">
        <f t="shared" si="12"/>
        <v/>
      </c>
      <c r="B216" s="1" t="str">
        <f t="shared" si="13"/>
        <v/>
      </c>
      <c r="C216" s="1" t="s">
        <v>8041</v>
      </c>
      <c r="D216" s="1" t="s">
        <v>8041</v>
      </c>
      <c r="E216" s="1" t="str">
        <f t="shared" si="14"/>
        <v>°  Induction Bend (5B−IB−2213)</v>
      </c>
      <c r="F216" s="1">
        <f t="shared" si="15"/>
        <v>0</v>
      </c>
      <c r="K216" s="1">
        <v>215</v>
      </c>
      <c r="L216" s="1" t="s">
        <v>8493</v>
      </c>
      <c r="M216" s="1" t="s">
        <v>8077</v>
      </c>
      <c r="U216" s="1" t="s">
        <v>60</v>
      </c>
      <c r="Z216" s="1" t="s">
        <v>60</v>
      </c>
      <c r="AA216" s="1" t="s">
        <v>60</v>
      </c>
      <c r="AB216" s="1" t="s">
        <v>60</v>
      </c>
      <c r="AC216" s="1" t="s">
        <v>60</v>
      </c>
      <c r="AD216" s="1">
        <v>8</v>
      </c>
    </row>
    <row r="217" spans="1:30" x14ac:dyDescent="0.2">
      <c r="A217" s="1" t="str">
        <f t="shared" si="12"/>
        <v/>
      </c>
      <c r="B217" s="1" t="str">
        <f t="shared" si="13"/>
        <v/>
      </c>
      <c r="C217" s="1" t="s">
        <v>8041</v>
      </c>
      <c r="D217" s="1" t="s">
        <v>8041</v>
      </c>
      <c r="E217" s="1" t="str">
        <f t="shared" si="14"/>
        <v>°  Induction Bend (5B−IB−2399)</v>
      </c>
      <c r="F217" s="1">
        <f t="shared" si="15"/>
        <v>0</v>
      </c>
      <c r="K217" s="1">
        <v>216</v>
      </c>
      <c r="L217" s="1" t="s">
        <v>8492</v>
      </c>
      <c r="M217" s="1" t="s">
        <v>8077</v>
      </c>
      <c r="U217" s="1" t="s">
        <v>60</v>
      </c>
      <c r="Z217" s="1" t="s">
        <v>60</v>
      </c>
      <c r="AA217" s="1" t="s">
        <v>60</v>
      </c>
      <c r="AB217" s="1" t="s">
        <v>60</v>
      </c>
      <c r="AC217" s="1" t="s">
        <v>60</v>
      </c>
      <c r="AD217" s="1">
        <v>8</v>
      </c>
    </row>
    <row r="218" spans="1:30" x14ac:dyDescent="0.2">
      <c r="A218" s="1" t="str">
        <f t="shared" si="12"/>
        <v/>
      </c>
      <c r="B218" s="1" t="str">
        <f t="shared" si="13"/>
        <v/>
      </c>
      <c r="C218" s="1" t="s">
        <v>8041</v>
      </c>
      <c r="D218" s="1" t="s">
        <v>8041</v>
      </c>
      <c r="E218" s="1" t="str">
        <f t="shared" si="14"/>
        <v>°  Induction Bend (5B−IB−2400)</v>
      </c>
      <c r="F218" s="1">
        <f t="shared" si="15"/>
        <v>0</v>
      </c>
      <c r="K218" s="1">
        <v>217</v>
      </c>
      <c r="L218" s="1" t="s">
        <v>8491</v>
      </c>
      <c r="M218" s="1" t="s">
        <v>8077</v>
      </c>
      <c r="U218" s="1" t="s">
        <v>60</v>
      </c>
      <c r="Z218" s="1" t="s">
        <v>60</v>
      </c>
      <c r="AA218" s="1" t="s">
        <v>60</v>
      </c>
      <c r="AB218" s="1" t="s">
        <v>60</v>
      </c>
      <c r="AC218" s="1" t="s">
        <v>60</v>
      </c>
      <c r="AD218" s="1">
        <v>8</v>
      </c>
    </row>
    <row r="219" spans="1:30" x14ac:dyDescent="0.2">
      <c r="A219" s="1" t="str">
        <f t="shared" si="12"/>
        <v/>
      </c>
      <c r="B219" s="1" t="str">
        <f t="shared" si="13"/>
        <v/>
      </c>
      <c r="C219" s="1" t="s">
        <v>8041</v>
      </c>
      <c r="D219" s="1" t="s">
        <v>8041</v>
      </c>
      <c r="E219" s="1" t="str">
        <f t="shared" si="14"/>
        <v>°  Induction Bend (5B−IB−2214)</v>
      </c>
      <c r="F219" s="1">
        <f t="shared" si="15"/>
        <v>0</v>
      </c>
      <c r="K219" s="1">
        <v>218</v>
      </c>
      <c r="L219" s="1" t="s">
        <v>8490</v>
      </c>
      <c r="M219" s="1" t="s">
        <v>8077</v>
      </c>
      <c r="U219" s="1" t="s">
        <v>60</v>
      </c>
      <c r="Z219" s="1" t="s">
        <v>60</v>
      </c>
      <c r="AA219" s="1" t="s">
        <v>60</v>
      </c>
      <c r="AB219" s="1" t="s">
        <v>60</v>
      </c>
      <c r="AC219" s="1" t="s">
        <v>60</v>
      </c>
      <c r="AD219" s="1">
        <v>8</v>
      </c>
    </row>
    <row r="220" spans="1:30" x14ac:dyDescent="0.2">
      <c r="A220" s="1">
        <f t="shared" si="12"/>
        <v>1024689</v>
      </c>
      <c r="B220" s="1">
        <f t="shared" si="13"/>
        <v>1024689</v>
      </c>
      <c r="C220" s="1" t="s">
        <v>8041</v>
      </c>
      <c r="D220" s="1" t="s">
        <v>8041</v>
      </c>
      <c r="E220" s="1" t="str">
        <f t="shared" si="14"/>
        <v>20° LT Induction Bend (5B−IB−2215)</v>
      </c>
      <c r="F220" s="1">
        <f t="shared" si="15"/>
        <v>20</v>
      </c>
      <c r="K220" s="1">
        <v>219</v>
      </c>
      <c r="L220" s="1" t="s">
        <v>8489</v>
      </c>
      <c r="M220" s="1" t="s">
        <v>8488</v>
      </c>
      <c r="N220" s="1">
        <v>1024689</v>
      </c>
      <c r="O220" s="1">
        <v>914.4</v>
      </c>
      <c r="P220" s="1">
        <v>23.7</v>
      </c>
      <c r="Q220" s="1">
        <v>21.3</v>
      </c>
      <c r="R220" s="1" t="s">
        <v>8037</v>
      </c>
      <c r="S220" s="1">
        <v>20</v>
      </c>
      <c r="T220" s="1" t="s">
        <v>8036</v>
      </c>
      <c r="U220" s="1" t="s">
        <v>8044</v>
      </c>
      <c r="V220" s="1">
        <v>1500</v>
      </c>
      <c r="W220" s="1">
        <v>1500</v>
      </c>
      <c r="X220" s="1">
        <v>2234</v>
      </c>
      <c r="Y220" s="1">
        <v>5234</v>
      </c>
      <c r="Z220" s="1" t="s">
        <v>8034</v>
      </c>
      <c r="AA220" s="1" t="s">
        <v>8034</v>
      </c>
      <c r="AB220" s="1" t="s">
        <v>8323</v>
      </c>
      <c r="AC220" s="1" t="s">
        <v>60</v>
      </c>
    </row>
    <row r="221" spans="1:30" x14ac:dyDescent="0.2">
      <c r="A221" s="1">
        <f t="shared" si="12"/>
        <v>1024835</v>
      </c>
      <c r="B221" s="1">
        <f t="shared" si="13"/>
        <v>1024835</v>
      </c>
      <c r="C221" s="1" t="s">
        <v>8041</v>
      </c>
      <c r="D221" s="1" t="s">
        <v>8041</v>
      </c>
      <c r="E221" s="1" t="str">
        <f t="shared" si="14"/>
        <v>18° RT Induction Bend (5B−IB−2216)</v>
      </c>
      <c r="F221" s="1">
        <f t="shared" si="15"/>
        <v>18</v>
      </c>
      <c r="K221" s="1">
        <v>220</v>
      </c>
      <c r="L221" s="1" t="s">
        <v>8487</v>
      </c>
      <c r="M221" s="1" t="s">
        <v>8486</v>
      </c>
      <c r="N221" s="1">
        <v>1024835</v>
      </c>
      <c r="O221" s="1">
        <v>914.4</v>
      </c>
      <c r="P221" s="1">
        <v>23.7</v>
      </c>
      <c r="Q221" s="1">
        <v>21.3</v>
      </c>
      <c r="R221" s="1" t="s">
        <v>8037</v>
      </c>
      <c r="S221" s="1">
        <v>18</v>
      </c>
      <c r="T221" s="1" t="s">
        <v>8036</v>
      </c>
      <c r="U221" s="1" t="s">
        <v>8035</v>
      </c>
      <c r="V221" s="1">
        <v>1500</v>
      </c>
      <c r="W221" s="1">
        <v>1500</v>
      </c>
      <c r="X221" s="1">
        <v>2011</v>
      </c>
      <c r="Y221" s="1">
        <v>5011</v>
      </c>
      <c r="Z221" s="1" t="s">
        <v>8034</v>
      </c>
      <c r="AA221" s="1" t="s">
        <v>8034</v>
      </c>
      <c r="AB221" s="1" t="s">
        <v>8323</v>
      </c>
      <c r="AC221" s="1" t="s">
        <v>60</v>
      </c>
    </row>
    <row r="222" spans="1:30" x14ac:dyDescent="0.2">
      <c r="A222" s="1">
        <f t="shared" si="12"/>
        <v>1025240</v>
      </c>
      <c r="B222" s="1">
        <f t="shared" si="13"/>
        <v>1025240</v>
      </c>
      <c r="C222" s="1" t="s">
        <v>8041</v>
      </c>
      <c r="D222" s="1" t="s">
        <v>8041</v>
      </c>
      <c r="E222" s="1" t="str">
        <f t="shared" si="14"/>
        <v>14° LT Induction Bend (5B−IB−2217)</v>
      </c>
      <c r="F222" s="1">
        <f t="shared" si="15"/>
        <v>14</v>
      </c>
      <c r="K222" s="1">
        <v>221</v>
      </c>
      <c r="L222" s="1" t="s">
        <v>8485</v>
      </c>
      <c r="M222" s="1" t="s">
        <v>8484</v>
      </c>
      <c r="N222" s="1">
        <v>1025240</v>
      </c>
      <c r="O222" s="1">
        <v>914.4</v>
      </c>
      <c r="P222" s="1">
        <v>23.7</v>
      </c>
      <c r="Q222" s="1">
        <v>21.3</v>
      </c>
      <c r="R222" s="1" t="s">
        <v>8037</v>
      </c>
      <c r="S222" s="1">
        <v>14</v>
      </c>
      <c r="T222" s="1" t="s">
        <v>8036</v>
      </c>
      <c r="U222" s="1" t="s">
        <v>8044</v>
      </c>
      <c r="V222" s="1">
        <v>1300</v>
      </c>
      <c r="W222" s="1">
        <v>1300</v>
      </c>
      <c r="X222" s="1">
        <v>1564</v>
      </c>
      <c r="Y222" s="1">
        <v>4164</v>
      </c>
      <c r="Z222" s="1" t="s">
        <v>8034</v>
      </c>
      <c r="AA222" s="1" t="s">
        <v>8483</v>
      </c>
      <c r="AB222" s="1" t="s">
        <v>8323</v>
      </c>
      <c r="AC222" s="1" t="s">
        <v>60</v>
      </c>
      <c r="AD222" s="1" t="s">
        <v>8473</v>
      </c>
    </row>
    <row r="223" spans="1:30" x14ac:dyDescent="0.2">
      <c r="A223" s="1">
        <f t="shared" si="12"/>
        <v>1025244</v>
      </c>
      <c r="B223" s="1">
        <f t="shared" si="13"/>
        <v>1025244</v>
      </c>
      <c r="C223" s="1" t="s">
        <v>8041</v>
      </c>
      <c r="D223" s="1" t="s">
        <v>8041</v>
      </c>
      <c r="E223" s="1" t="str">
        <f t="shared" si="14"/>
        <v>14° RT Induction Bend (5B−IB−2218)</v>
      </c>
      <c r="F223" s="1">
        <f t="shared" si="15"/>
        <v>14</v>
      </c>
      <c r="K223" s="1">
        <v>222</v>
      </c>
      <c r="L223" s="1" t="s">
        <v>8482</v>
      </c>
      <c r="M223" s="1" t="s">
        <v>8481</v>
      </c>
      <c r="N223" s="1">
        <v>1025244</v>
      </c>
      <c r="O223" s="1">
        <v>914.4</v>
      </c>
      <c r="P223" s="1">
        <v>23.7</v>
      </c>
      <c r="Q223" s="1">
        <v>21.3</v>
      </c>
      <c r="R223" s="1" t="s">
        <v>8037</v>
      </c>
      <c r="S223" s="1">
        <v>14</v>
      </c>
      <c r="T223" s="1" t="s">
        <v>8036</v>
      </c>
      <c r="U223" s="1" t="s">
        <v>8035</v>
      </c>
      <c r="V223" s="1">
        <v>1300</v>
      </c>
      <c r="W223" s="1">
        <v>1300</v>
      </c>
      <c r="X223" s="1">
        <v>1564</v>
      </c>
      <c r="Y223" s="1">
        <v>4164</v>
      </c>
      <c r="Z223" s="1" t="s">
        <v>8480</v>
      </c>
      <c r="AA223" s="1" t="s">
        <v>8034</v>
      </c>
      <c r="AB223" s="1" t="s">
        <v>8323</v>
      </c>
      <c r="AC223" s="1" t="s">
        <v>60</v>
      </c>
      <c r="AD223" s="1" t="s">
        <v>8473</v>
      </c>
    </row>
    <row r="224" spans="1:30" x14ac:dyDescent="0.2">
      <c r="A224" s="1">
        <f t="shared" si="12"/>
        <v>1025264</v>
      </c>
      <c r="B224" s="1">
        <f t="shared" si="13"/>
        <v>1025264</v>
      </c>
      <c r="C224" s="1" t="s">
        <v>8041</v>
      </c>
      <c r="D224" s="1" t="s">
        <v>8041</v>
      </c>
      <c r="E224" s="1" t="str">
        <f t="shared" si="14"/>
        <v>14° RT Induction Bend (5B−IB−2219)</v>
      </c>
      <c r="F224" s="1">
        <f t="shared" si="15"/>
        <v>14</v>
      </c>
      <c r="K224" s="1">
        <v>223</v>
      </c>
      <c r="L224" s="1" t="s">
        <v>8479</v>
      </c>
      <c r="M224" s="1" t="s">
        <v>8478</v>
      </c>
      <c r="N224" s="1">
        <v>1025264</v>
      </c>
      <c r="O224" s="1">
        <v>914.4</v>
      </c>
      <c r="P224" s="1">
        <v>23.7</v>
      </c>
      <c r="Q224" s="1">
        <v>21.3</v>
      </c>
      <c r="R224" s="1" t="s">
        <v>8037</v>
      </c>
      <c r="S224" s="1">
        <v>14</v>
      </c>
      <c r="T224" s="1" t="s">
        <v>8036</v>
      </c>
      <c r="U224" s="1" t="s">
        <v>8035</v>
      </c>
      <c r="V224" s="1">
        <v>1300</v>
      </c>
      <c r="W224" s="1">
        <v>1300</v>
      </c>
      <c r="X224" s="1">
        <v>1564</v>
      </c>
      <c r="Y224" s="1">
        <v>4164</v>
      </c>
      <c r="Z224" s="1" t="s">
        <v>8034</v>
      </c>
      <c r="AA224" s="1" t="s">
        <v>8477</v>
      </c>
      <c r="AB224" s="1" t="s">
        <v>8323</v>
      </c>
      <c r="AC224" s="1" t="s">
        <v>60</v>
      </c>
      <c r="AD224" s="1" t="s">
        <v>8473</v>
      </c>
    </row>
    <row r="225" spans="1:30" x14ac:dyDescent="0.2">
      <c r="A225" s="1">
        <f t="shared" si="12"/>
        <v>1025268</v>
      </c>
      <c r="B225" s="1">
        <f t="shared" si="13"/>
        <v>1025268</v>
      </c>
      <c r="C225" s="1" t="s">
        <v>8041</v>
      </c>
      <c r="D225" s="1" t="s">
        <v>8041</v>
      </c>
      <c r="E225" s="1" t="str">
        <f t="shared" si="14"/>
        <v>14° LT Induction Bend (5B−IB−2220)</v>
      </c>
      <c r="F225" s="1">
        <f t="shared" si="15"/>
        <v>14</v>
      </c>
      <c r="K225" s="1">
        <v>224</v>
      </c>
      <c r="L225" s="1" t="s">
        <v>8476</v>
      </c>
      <c r="M225" s="1" t="s">
        <v>8475</v>
      </c>
      <c r="N225" s="1">
        <v>1025268</v>
      </c>
      <c r="O225" s="1">
        <v>914.4</v>
      </c>
      <c r="P225" s="1">
        <v>23.7</v>
      </c>
      <c r="Q225" s="1">
        <v>21.3</v>
      </c>
      <c r="R225" s="1" t="s">
        <v>8037</v>
      </c>
      <c r="S225" s="1">
        <v>14</v>
      </c>
      <c r="T225" s="1" t="s">
        <v>8036</v>
      </c>
      <c r="U225" s="1" t="s">
        <v>8044</v>
      </c>
      <c r="V225" s="1">
        <v>1300</v>
      </c>
      <c r="W225" s="1">
        <v>1300</v>
      </c>
      <c r="X225" s="1">
        <v>1564</v>
      </c>
      <c r="Y225" s="1">
        <v>4164</v>
      </c>
      <c r="Z225" s="1" t="s">
        <v>8474</v>
      </c>
      <c r="AA225" s="1" t="s">
        <v>8034</v>
      </c>
      <c r="AB225" s="1" t="s">
        <v>8323</v>
      </c>
      <c r="AC225" s="1" t="s">
        <v>60</v>
      </c>
      <c r="AD225" s="1" t="s">
        <v>8473</v>
      </c>
    </row>
    <row r="226" spans="1:30" x14ac:dyDescent="0.2">
      <c r="A226" s="1">
        <f t="shared" si="12"/>
        <v>1025800</v>
      </c>
      <c r="B226" s="1">
        <f t="shared" si="13"/>
        <v>1025800</v>
      </c>
      <c r="C226" s="1" t="s">
        <v>8041</v>
      </c>
      <c r="D226" s="1" t="s">
        <v>8041</v>
      </c>
      <c r="E226" s="1" t="str">
        <f t="shared" si="14"/>
        <v>71° LT Induction Bend (5B−IB−2221)</v>
      </c>
      <c r="F226" s="1">
        <f t="shared" si="15"/>
        <v>71</v>
      </c>
      <c r="K226" s="1">
        <v>225</v>
      </c>
      <c r="L226" s="1" t="s">
        <v>8472</v>
      </c>
      <c r="M226" s="1" t="s">
        <v>8471</v>
      </c>
      <c r="N226" s="1">
        <v>1025800</v>
      </c>
      <c r="O226" s="1">
        <v>914.4</v>
      </c>
      <c r="P226" s="1">
        <v>23.7</v>
      </c>
      <c r="Q226" s="1">
        <v>21.3</v>
      </c>
      <c r="R226" s="1" t="s">
        <v>8037</v>
      </c>
      <c r="S226" s="1">
        <v>71</v>
      </c>
      <c r="T226" s="1" t="s">
        <v>7367</v>
      </c>
      <c r="U226" s="1" t="s">
        <v>8044</v>
      </c>
      <c r="V226" s="1">
        <v>1500</v>
      </c>
      <c r="W226" s="1">
        <v>1500</v>
      </c>
      <c r="X226" s="1">
        <v>5666</v>
      </c>
      <c r="Y226" s="1">
        <v>8666</v>
      </c>
      <c r="Z226" s="1" t="s">
        <v>8034</v>
      </c>
      <c r="AA226" s="1" t="s">
        <v>8194</v>
      </c>
      <c r="AB226" s="1" t="s">
        <v>8033</v>
      </c>
      <c r="AC226" s="1" t="s">
        <v>60</v>
      </c>
    </row>
    <row r="227" spans="1:30" x14ac:dyDescent="0.2">
      <c r="A227" s="1">
        <f t="shared" si="12"/>
        <v>1025867</v>
      </c>
      <c r="B227" s="1">
        <f t="shared" si="13"/>
        <v>1025867</v>
      </c>
      <c r="C227" s="1" t="s">
        <v>8041</v>
      </c>
      <c r="D227" s="1" t="s">
        <v>8041</v>
      </c>
      <c r="E227" s="1" t="str">
        <f t="shared" si="14"/>
        <v>71° RT Induction Bend (5B−IB−2222)</v>
      </c>
      <c r="F227" s="1">
        <f t="shared" si="15"/>
        <v>71</v>
      </c>
      <c r="K227" s="1">
        <v>226</v>
      </c>
      <c r="L227" s="1" t="s">
        <v>8470</v>
      </c>
      <c r="M227" s="1" t="s">
        <v>8469</v>
      </c>
      <c r="N227" s="1">
        <v>1025867</v>
      </c>
      <c r="O227" s="1">
        <v>914.4</v>
      </c>
      <c r="P227" s="1">
        <v>23.7</v>
      </c>
      <c r="Q227" s="1">
        <v>21.3</v>
      </c>
      <c r="R227" s="1" t="s">
        <v>8037</v>
      </c>
      <c r="S227" s="1">
        <v>71</v>
      </c>
      <c r="T227" s="1" t="s">
        <v>7367</v>
      </c>
      <c r="U227" s="1" t="s">
        <v>8035</v>
      </c>
      <c r="V227" s="1">
        <v>1500</v>
      </c>
      <c r="W227" s="1">
        <v>1500</v>
      </c>
      <c r="X227" s="1">
        <v>5666</v>
      </c>
      <c r="Y227" s="1">
        <v>8666</v>
      </c>
      <c r="Z227" s="1" t="s">
        <v>8194</v>
      </c>
      <c r="AA227" s="1" t="s">
        <v>8034</v>
      </c>
      <c r="AB227" s="1" t="s">
        <v>8033</v>
      </c>
      <c r="AC227" s="1" t="s">
        <v>60</v>
      </c>
    </row>
    <row r="228" spans="1:30" x14ac:dyDescent="0.2">
      <c r="A228" s="1">
        <f t="shared" si="12"/>
        <v>1025938</v>
      </c>
      <c r="B228" s="1">
        <f t="shared" si="13"/>
        <v>1025938</v>
      </c>
      <c r="C228" s="1" t="s">
        <v>8041</v>
      </c>
      <c r="D228" s="1" t="s">
        <v>8041</v>
      </c>
      <c r="E228" s="1" t="str">
        <f t="shared" si="14"/>
        <v>20° RT Induction Bend (5B−IB−2223)</v>
      </c>
      <c r="F228" s="1">
        <f t="shared" si="15"/>
        <v>20</v>
      </c>
      <c r="K228" s="1">
        <v>227</v>
      </c>
      <c r="L228" s="1" t="s">
        <v>8468</v>
      </c>
      <c r="M228" s="1" t="s">
        <v>8467</v>
      </c>
      <c r="N228" s="1">
        <v>1025938</v>
      </c>
      <c r="O228" s="1">
        <v>914.4</v>
      </c>
      <c r="P228" s="1">
        <v>23.7</v>
      </c>
      <c r="Q228" s="1">
        <v>21.3</v>
      </c>
      <c r="R228" s="1" t="s">
        <v>8037</v>
      </c>
      <c r="S228" s="1">
        <v>20</v>
      </c>
      <c r="T228" s="1" t="s">
        <v>8036</v>
      </c>
      <c r="U228" s="1" t="s">
        <v>8035</v>
      </c>
      <c r="V228" s="1">
        <v>1500</v>
      </c>
      <c r="W228" s="1">
        <v>1500</v>
      </c>
      <c r="X228" s="1">
        <v>2234</v>
      </c>
      <c r="Y228" s="1">
        <v>5234</v>
      </c>
      <c r="Z228" s="1" t="s">
        <v>8034</v>
      </c>
      <c r="AA228" s="1" t="s">
        <v>8034</v>
      </c>
      <c r="AB228" s="1" t="s">
        <v>8323</v>
      </c>
      <c r="AC228" s="1" t="s">
        <v>60</v>
      </c>
    </row>
    <row r="229" spans="1:30" x14ac:dyDescent="0.2">
      <c r="A229" s="1">
        <f t="shared" si="12"/>
        <v>1026084</v>
      </c>
      <c r="B229" s="1">
        <f t="shared" si="13"/>
        <v>1026084</v>
      </c>
      <c r="C229" s="1" t="s">
        <v>8041</v>
      </c>
      <c r="D229" s="1" t="s">
        <v>8041</v>
      </c>
      <c r="E229" s="1" t="str">
        <f t="shared" si="14"/>
        <v>29° LT Induction Bend (5B−IB−2224)</v>
      </c>
      <c r="F229" s="1">
        <f t="shared" si="15"/>
        <v>29</v>
      </c>
      <c r="K229" s="1">
        <v>228</v>
      </c>
      <c r="L229" s="1" t="s">
        <v>8466</v>
      </c>
      <c r="M229" s="1" t="s">
        <v>8465</v>
      </c>
      <c r="N229" s="1">
        <v>1026084</v>
      </c>
      <c r="O229" s="1">
        <v>914.4</v>
      </c>
      <c r="P229" s="1">
        <v>23.7</v>
      </c>
      <c r="Q229" s="1">
        <v>21.3</v>
      </c>
      <c r="R229" s="1" t="s">
        <v>8037</v>
      </c>
      <c r="S229" s="1">
        <v>29</v>
      </c>
      <c r="T229" s="1" t="s">
        <v>8036</v>
      </c>
      <c r="U229" s="1" t="s">
        <v>8044</v>
      </c>
      <c r="V229" s="1">
        <v>1500</v>
      </c>
      <c r="W229" s="1">
        <v>1500</v>
      </c>
      <c r="X229" s="1">
        <v>3240</v>
      </c>
      <c r="Y229" s="1">
        <v>6240</v>
      </c>
      <c r="Z229" s="1" t="s">
        <v>8034</v>
      </c>
      <c r="AA229" s="1" t="s">
        <v>8194</v>
      </c>
      <c r="AB229" s="1" t="s">
        <v>8323</v>
      </c>
      <c r="AC229" s="1" t="s">
        <v>60</v>
      </c>
    </row>
    <row r="230" spans="1:30" x14ac:dyDescent="0.2">
      <c r="A230" s="1">
        <f t="shared" si="12"/>
        <v>1026131</v>
      </c>
      <c r="B230" s="1">
        <f t="shared" si="13"/>
        <v>1026131</v>
      </c>
      <c r="C230" s="1" t="s">
        <v>8041</v>
      </c>
      <c r="D230" s="1" t="s">
        <v>8041</v>
      </c>
      <c r="E230" s="1" t="str">
        <f t="shared" si="14"/>
        <v>21° SB Induction Bend (5B−IB−2432)</v>
      </c>
      <c r="F230" s="1">
        <f t="shared" si="15"/>
        <v>21</v>
      </c>
      <c r="K230" s="1">
        <v>229</v>
      </c>
      <c r="L230" s="1" t="s">
        <v>8464</v>
      </c>
      <c r="M230" s="1" t="s">
        <v>8463</v>
      </c>
      <c r="N230" s="1">
        <v>1026131</v>
      </c>
      <c r="O230" s="1">
        <v>914.4</v>
      </c>
      <c r="P230" s="1">
        <v>23.7</v>
      </c>
      <c r="Q230" s="1">
        <v>21.3</v>
      </c>
      <c r="R230" s="1" t="s">
        <v>8037</v>
      </c>
      <c r="S230" s="1">
        <v>21</v>
      </c>
      <c r="T230" s="1" t="s">
        <v>8036</v>
      </c>
      <c r="U230" s="1" t="s">
        <v>8083</v>
      </c>
      <c r="V230" s="1">
        <v>1500</v>
      </c>
      <c r="W230" s="1">
        <v>1500</v>
      </c>
      <c r="X230" s="1">
        <v>2346</v>
      </c>
      <c r="Y230" s="1">
        <v>5346</v>
      </c>
      <c r="Z230" s="1" t="s">
        <v>8194</v>
      </c>
      <c r="AA230" s="1" t="s">
        <v>8194</v>
      </c>
      <c r="AB230" s="1" t="s">
        <v>8323</v>
      </c>
      <c r="AC230" s="1" t="s">
        <v>60</v>
      </c>
    </row>
    <row r="231" spans="1:30" x14ac:dyDescent="0.2">
      <c r="A231" s="1">
        <f t="shared" si="12"/>
        <v>1026222</v>
      </c>
      <c r="B231" s="1">
        <f t="shared" si="13"/>
        <v>1026222</v>
      </c>
      <c r="C231" s="1" t="s">
        <v>8041</v>
      </c>
      <c r="D231" s="1" t="s">
        <v>8041</v>
      </c>
      <c r="E231" s="1" t="str">
        <f t="shared" si="14"/>
        <v>37° SB Induction Bend (5B−IB−2382)</v>
      </c>
      <c r="F231" s="1">
        <f t="shared" si="15"/>
        <v>37</v>
      </c>
      <c r="K231" s="1">
        <v>230</v>
      </c>
      <c r="L231" s="1" t="s">
        <v>8462</v>
      </c>
      <c r="M231" s="1" t="s">
        <v>8461</v>
      </c>
      <c r="N231" s="1">
        <v>1026222</v>
      </c>
      <c r="O231" s="1">
        <v>914.4</v>
      </c>
      <c r="P231" s="1">
        <v>23.7</v>
      </c>
      <c r="Q231" s="1">
        <v>21.3</v>
      </c>
      <c r="R231" s="1" t="s">
        <v>8037</v>
      </c>
      <c r="S231" s="1">
        <v>37</v>
      </c>
      <c r="T231" s="1" t="s">
        <v>8036</v>
      </c>
      <c r="U231" s="1" t="s">
        <v>8083</v>
      </c>
      <c r="V231" s="1">
        <v>1500</v>
      </c>
      <c r="W231" s="1">
        <v>1500</v>
      </c>
      <c r="X231" s="1">
        <v>4133</v>
      </c>
      <c r="Y231" s="1">
        <v>7133</v>
      </c>
      <c r="Z231" s="1" t="s">
        <v>8194</v>
      </c>
      <c r="AA231" s="1" t="s">
        <v>8194</v>
      </c>
      <c r="AB231" s="1" t="s">
        <v>8323</v>
      </c>
      <c r="AC231" s="1" t="s">
        <v>60</v>
      </c>
    </row>
    <row r="232" spans="1:30" x14ac:dyDescent="0.2">
      <c r="A232" s="1">
        <f t="shared" si="12"/>
        <v>1026233</v>
      </c>
      <c r="B232" s="1">
        <f t="shared" si="13"/>
        <v>1026233</v>
      </c>
      <c r="C232" s="1" t="s">
        <v>8041</v>
      </c>
      <c r="D232" s="1" t="s">
        <v>8041</v>
      </c>
      <c r="E232" s="1" t="str">
        <f t="shared" si="14"/>
        <v>37° OB Induction Bend (5B−IB−2383)</v>
      </c>
      <c r="F232" s="1">
        <f t="shared" si="15"/>
        <v>37</v>
      </c>
      <c r="K232" s="1">
        <v>231</v>
      </c>
      <c r="L232" s="1" t="s">
        <v>8460</v>
      </c>
      <c r="M232" s="1" t="s">
        <v>8459</v>
      </c>
      <c r="N232" s="1">
        <v>1026233</v>
      </c>
      <c r="O232" s="1">
        <v>914.4</v>
      </c>
      <c r="P232" s="1">
        <v>23.7</v>
      </c>
      <c r="Q232" s="1">
        <v>21.3</v>
      </c>
      <c r="R232" s="1" t="s">
        <v>8037</v>
      </c>
      <c r="S232" s="1">
        <v>37</v>
      </c>
      <c r="T232" s="1" t="s">
        <v>8036</v>
      </c>
      <c r="U232" s="1" t="s">
        <v>8080</v>
      </c>
      <c r="V232" s="1">
        <v>1500</v>
      </c>
      <c r="W232" s="1">
        <v>1500</v>
      </c>
      <c r="X232" s="1">
        <v>4133</v>
      </c>
      <c r="Y232" s="1">
        <v>7133</v>
      </c>
      <c r="Z232" s="1" t="s">
        <v>8194</v>
      </c>
      <c r="AA232" s="1" t="s">
        <v>8034</v>
      </c>
      <c r="AB232" s="1" t="s">
        <v>8323</v>
      </c>
      <c r="AC232" s="1" t="s">
        <v>60</v>
      </c>
    </row>
    <row r="233" spans="1:30" x14ac:dyDescent="0.2">
      <c r="A233" s="1">
        <f t="shared" si="12"/>
        <v>1026300</v>
      </c>
      <c r="B233" s="1">
        <f t="shared" si="13"/>
        <v>1026300</v>
      </c>
      <c r="C233" s="1" t="s">
        <v>8041</v>
      </c>
      <c r="D233" s="1" t="s">
        <v>8041</v>
      </c>
      <c r="E233" s="1" t="str">
        <f t="shared" si="14"/>
        <v>18° LT Induction Bend (5B−IB−2225)</v>
      </c>
      <c r="F233" s="1">
        <f t="shared" si="15"/>
        <v>18</v>
      </c>
      <c r="K233" s="1">
        <v>232</v>
      </c>
      <c r="L233" s="1" t="s">
        <v>8458</v>
      </c>
      <c r="M233" s="1" t="s">
        <v>8457</v>
      </c>
      <c r="N233" s="1">
        <v>1026300</v>
      </c>
      <c r="O233" s="1">
        <v>914.4</v>
      </c>
      <c r="P233" s="1">
        <v>23.7</v>
      </c>
      <c r="Q233" s="1">
        <v>21.3</v>
      </c>
      <c r="R233" s="1" t="s">
        <v>8037</v>
      </c>
      <c r="S233" s="1">
        <v>18</v>
      </c>
      <c r="T233" s="1" t="s">
        <v>8036</v>
      </c>
      <c r="U233" s="1" t="s">
        <v>8044</v>
      </c>
      <c r="V233" s="1">
        <v>1500</v>
      </c>
      <c r="W233" s="1">
        <v>1500</v>
      </c>
      <c r="X233" s="1">
        <v>2011</v>
      </c>
      <c r="Y233" s="1">
        <v>5011</v>
      </c>
      <c r="Z233" s="1" t="s">
        <v>8034</v>
      </c>
      <c r="AA233" s="1" t="s">
        <v>8034</v>
      </c>
      <c r="AB233" s="1" t="s">
        <v>8323</v>
      </c>
      <c r="AC233" s="1" t="s">
        <v>60</v>
      </c>
    </row>
    <row r="234" spans="1:30" x14ac:dyDescent="0.2">
      <c r="A234" s="1">
        <f t="shared" si="12"/>
        <v>1026459</v>
      </c>
      <c r="B234" s="1">
        <f t="shared" si="13"/>
        <v>1026459</v>
      </c>
      <c r="C234" s="1" t="s">
        <v>8041</v>
      </c>
      <c r="D234" s="1" t="s">
        <v>8041</v>
      </c>
      <c r="E234" s="1" t="str">
        <f t="shared" si="14"/>
        <v>29° SB Induction Bend (5B−IB−2401)</v>
      </c>
      <c r="F234" s="1">
        <f t="shared" si="15"/>
        <v>29</v>
      </c>
      <c r="K234" s="1">
        <v>233</v>
      </c>
      <c r="L234" s="1" t="s">
        <v>8456</v>
      </c>
      <c r="M234" s="1" t="s">
        <v>8455</v>
      </c>
      <c r="N234" s="1">
        <v>1026459</v>
      </c>
      <c r="O234" s="1">
        <v>914.4</v>
      </c>
      <c r="P234" s="1">
        <v>23.7</v>
      </c>
      <c r="Q234" s="1">
        <v>21.3</v>
      </c>
      <c r="R234" s="1" t="s">
        <v>8037</v>
      </c>
      <c r="S234" s="1">
        <v>29</v>
      </c>
      <c r="T234" s="1" t="s">
        <v>8036</v>
      </c>
      <c r="U234" s="1" t="s">
        <v>8083</v>
      </c>
      <c r="V234" s="1">
        <v>1500</v>
      </c>
      <c r="W234" s="1">
        <v>1500</v>
      </c>
      <c r="X234" s="1">
        <v>3240</v>
      </c>
      <c r="Y234" s="1">
        <v>6240</v>
      </c>
      <c r="Z234" s="1" t="s">
        <v>8034</v>
      </c>
      <c r="AA234" s="1" t="s">
        <v>8454</v>
      </c>
      <c r="AB234" s="1" t="s">
        <v>8323</v>
      </c>
      <c r="AC234" s="1" t="s">
        <v>60</v>
      </c>
      <c r="AD234" s="1">
        <v>2</v>
      </c>
    </row>
    <row r="235" spans="1:30" x14ac:dyDescent="0.2">
      <c r="A235" s="1">
        <f t="shared" si="12"/>
        <v>1026466</v>
      </c>
      <c r="B235" s="1">
        <f t="shared" si="13"/>
        <v>1026466</v>
      </c>
      <c r="C235" s="1" t="s">
        <v>8041</v>
      </c>
      <c r="D235" s="1" t="s">
        <v>8041</v>
      </c>
      <c r="E235" s="1" t="str">
        <f t="shared" si="14"/>
        <v>29° OB Induction Bend (5B−IB−2402)</v>
      </c>
      <c r="F235" s="1">
        <f t="shared" si="15"/>
        <v>29</v>
      </c>
      <c r="K235" s="1">
        <v>234</v>
      </c>
      <c r="L235" s="1" t="s">
        <v>8453</v>
      </c>
      <c r="M235" s="1" t="s">
        <v>8452</v>
      </c>
      <c r="N235" s="1">
        <v>1026466</v>
      </c>
      <c r="O235" s="1">
        <v>914.4</v>
      </c>
      <c r="P235" s="1">
        <v>23.7</v>
      </c>
      <c r="Q235" s="1">
        <v>21.3</v>
      </c>
      <c r="R235" s="1" t="s">
        <v>8037</v>
      </c>
      <c r="S235" s="1">
        <v>29</v>
      </c>
      <c r="T235" s="1" t="s">
        <v>8036</v>
      </c>
      <c r="U235" s="1" t="s">
        <v>8080</v>
      </c>
      <c r="V235" s="1">
        <v>3000</v>
      </c>
      <c r="W235" s="1">
        <v>1500</v>
      </c>
      <c r="X235" s="1">
        <v>3240</v>
      </c>
      <c r="Y235" s="1">
        <v>7740</v>
      </c>
      <c r="Z235" s="1" t="s">
        <v>8451</v>
      </c>
      <c r="AA235" s="1" t="s">
        <v>8194</v>
      </c>
      <c r="AB235" s="1" t="s">
        <v>8323</v>
      </c>
      <c r="AC235" s="1" t="s">
        <v>60</v>
      </c>
      <c r="AD235" s="1" t="s">
        <v>8140</v>
      </c>
    </row>
    <row r="236" spans="1:30" x14ac:dyDescent="0.2">
      <c r="A236" s="1">
        <f t="shared" si="12"/>
        <v>1026631</v>
      </c>
      <c r="B236" s="1">
        <f t="shared" si="13"/>
        <v>1026631</v>
      </c>
      <c r="C236" s="1" t="s">
        <v>8041</v>
      </c>
      <c r="D236" s="1" t="s">
        <v>8041</v>
      </c>
      <c r="E236" s="1" t="str">
        <f t="shared" si="14"/>
        <v>41° RT Induction Bend (5B−IB−2226)</v>
      </c>
      <c r="F236" s="1">
        <f t="shared" si="15"/>
        <v>41</v>
      </c>
      <c r="K236" s="1">
        <v>235</v>
      </c>
      <c r="L236" s="1" t="s">
        <v>8450</v>
      </c>
      <c r="M236" s="1" t="s">
        <v>8449</v>
      </c>
      <c r="N236" s="1">
        <v>1026631</v>
      </c>
      <c r="O236" s="1">
        <v>914.4</v>
      </c>
      <c r="P236" s="1">
        <v>23.7</v>
      </c>
      <c r="Q236" s="1">
        <v>21.3</v>
      </c>
      <c r="R236" s="1" t="s">
        <v>8037</v>
      </c>
      <c r="S236" s="1">
        <v>41</v>
      </c>
      <c r="T236" s="1" t="s">
        <v>8036</v>
      </c>
      <c r="U236" s="1" t="s">
        <v>8035</v>
      </c>
      <c r="V236" s="1">
        <v>1500</v>
      </c>
      <c r="W236" s="1">
        <v>1500</v>
      </c>
      <c r="X236" s="1">
        <v>4580</v>
      </c>
      <c r="Y236" s="1">
        <v>7580</v>
      </c>
      <c r="Z236" s="1" t="s">
        <v>8034</v>
      </c>
      <c r="AA236" s="1" t="s">
        <v>8034</v>
      </c>
      <c r="AB236" s="1" t="s">
        <v>8323</v>
      </c>
      <c r="AC236" s="1" t="s">
        <v>60</v>
      </c>
    </row>
    <row r="237" spans="1:30" x14ac:dyDescent="0.2">
      <c r="A237" s="1">
        <f t="shared" si="12"/>
        <v>1026646</v>
      </c>
      <c r="B237" s="1">
        <f t="shared" si="13"/>
        <v>1026646</v>
      </c>
      <c r="C237" s="1" t="s">
        <v>8041</v>
      </c>
      <c r="D237" s="1" t="s">
        <v>8041</v>
      </c>
      <c r="E237" s="1" t="str">
        <f t="shared" si="14"/>
        <v>45° LT Induction Bend (5B−IB−2227)</v>
      </c>
      <c r="F237" s="1">
        <f t="shared" si="15"/>
        <v>45</v>
      </c>
      <c r="K237" s="1">
        <v>236</v>
      </c>
      <c r="L237" s="1" t="s">
        <v>8448</v>
      </c>
      <c r="M237" s="1" t="s">
        <v>8447</v>
      </c>
      <c r="N237" s="1">
        <v>1026646</v>
      </c>
      <c r="O237" s="1">
        <v>914.4</v>
      </c>
      <c r="P237" s="1">
        <v>23.7</v>
      </c>
      <c r="Q237" s="1">
        <v>21.3</v>
      </c>
      <c r="R237" s="1" t="s">
        <v>8037</v>
      </c>
      <c r="S237" s="1">
        <v>45</v>
      </c>
      <c r="T237" s="1" t="s">
        <v>8036</v>
      </c>
      <c r="U237" s="1" t="s">
        <v>8044</v>
      </c>
      <c r="V237" s="1">
        <v>1500</v>
      </c>
      <c r="W237" s="1">
        <v>1500</v>
      </c>
      <c r="X237" s="1">
        <v>5027</v>
      </c>
      <c r="Y237" s="1">
        <v>8027</v>
      </c>
      <c r="Z237" s="1" t="s">
        <v>8034</v>
      </c>
      <c r="AA237" s="1" t="s">
        <v>8194</v>
      </c>
      <c r="AB237" s="1" t="s">
        <v>8323</v>
      </c>
      <c r="AC237" s="1" t="s">
        <v>60</v>
      </c>
    </row>
    <row r="238" spans="1:30" x14ac:dyDescent="0.2">
      <c r="A238" s="1">
        <f t="shared" si="12"/>
        <v>1027008</v>
      </c>
      <c r="B238" s="1">
        <f t="shared" si="13"/>
        <v>1027008</v>
      </c>
      <c r="C238" s="1" t="s">
        <v>8041</v>
      </c>
      <c r="D238" s="1" t="s">
        <v>8041</v>
      </c>
      <c r="E238" s="1" t="str">
        <f t="shared" si="14"/>
        <v>22° LT Induction Bend (5B−IB−2228)</v>
      </c>
      <c r="F238" s="1">
        <f t="shared" si="15"/>
        <v>22</v>
      </c>
      <c r="K238" s="1">
        <v>237</v>
      </c>
      <c r="L238" s="1" t="s">
        <v>8446</v>
      </c>
      <c r="M238" s="1" t="s">
        <v>8445</v>
      </c>
      <c r="N238" s="1">
        <v>1027008</v>
      </c>
      <c r="O238" s="1">
        <v>914.4</v>
      </c>
      <c r="P238" s="1">
        <v>23.7</v>
      </c>
      <c r="Q238" s="1">
        <v>21.3</v>
      </c>
      <c r="R238" s="1" t="s">
        <v>8037</v>
      </c>
      <c r="S238" s="1">
        <v>22</v>
      </c>
      <c r="T238" s="1" t="s">
        <v>8036</v>
      </c>
      <c r="U238" s="1" t="s">
        <v>8044</v>
      </c>
      <c r="V238" s="1">
        <v>1500</v>
      </c>
      <c r="W238" s="1">
        <v>1500</v>
      </c>
      <c r="X238" s="1">
        <v>2458</v>
      </c>
      <c r="Y238" s="1">
        <v>5458</v>
      </c>
      <c r="Z238" s="1" t="s">
        <v>8034</v>
      </c>
      <c r="AA238" s="1" t="s">
        <v>8034</v>
      </c>
      <c r="AB238" s="1" t="s">
        <v>8323</v>
      </c>
      <c r="AC238" s="1" t="s">
        <v>60</v>
      </c>
    </row>
    <row r="239" spans="1:30" x14ac:dyDescent="0.2">
      <c r="A239" s="1">
        <f t="shared" si="12"/>
        <v>1027026</v>
      </c>
      <c r="B239" s="1">
        <f t="shared" si="13"/>
        <v>1027026</v>
      </c>
      <c r="C239" s="1" t="s">
        <v>8041</v>
      </c>
      <c r="D239" s="1" t="s">
        <v>8041</v>
      </c>
      <c r="E239" s="1" t="str">
        <f t="shared" si="14"/>
        <v>16° LT Induction Bend (5B−IB−2229)</v>
      </c>
      <c r="F239" s="1">
        <f t="shared" si="15"/>
        <v>16</v>
      </c>
      <c r="K239" s="1">
        <v>238</v>
      </c>
      <c r="L239" s="1" t="s">
        <v>8444</v>
      </c>
      <c r="M239" s="1" t="s">
        <v>8443</v>
      </c>
      <c r="N239" s="1">
        <v>1027026</v>
      </c>
      <c r="O239" s="1">
        <v>914.4</v>
      </c>
      <c r="P239" s="1">
        <v>23.7</v>
      </c>
      <c r="Q239" s="1">
        <v>21.3</v>
      </c>
      <c r="R239" s="1" t="s">
        <v>8037</v>
      </c>
      <c r="S239" s="1">
        <v>16</v>
      </c>
      <c r="T239" s="1" t="s">
        <v>8036</v>
      </c>
      <c r="U239" s="1" t="s">
        <v>8044</v>
      </c>
      <c r="V239" s="1">
        <v>1500</v>
      </c>
      <c r="W239" s="1">
        <v>1500</v>
      </c>
      <c r="X239" s="1">
        <v>1787</v>
      </c>
      <c r="Y239" s="1">
        <v>4787</v>
      </c>
      <c r="Z239" s="1" t="s">
        <v>8034</v>
      </c>
      <c r="AA239" s="1" t="s">
        <v>8034</v>
      </c>
      <c r="AB239" s="1" t="s">
        <v>8323</v>
      </c>
      <c r="AC239" s="1" t="s">
        <v>60</v>
      </c>
    </row>
    <row r="240" spans="1:30" x14ac:dyDescent="0.2">
      <c r="A240" s="1">
        <f t="shared" si="12"/>
        <v>1027965</v>
      </c>
      <c r="B240" s="1">
        <f t="shared" si="13"/>
        <v>1027965</v>
      </c>
      <c r="C240" s="1" t="s">
        <v>8041</v>
      </c>
      <c r="D240" s="1" t="s">
        <v>8041</v>
      </c>
      <c r="E240" s="1" t="str">
        <f t="shared" si="14"/>
        <v>16° LT Induction Bend (5B−IB−2230)</v>
      </c>
      <c r="F240" s="1">
        <f t="shared" si="15"/>
        <v>16</v>
      </c>
      <c r="K240" s="1">
        <v>239</v>
      </c>
      <c r="L240" s="1" t="s">
        <v>8442</v>
      </c>
      <c r="M240" s="1" t="s">
        <v>8441</v>
      </c>
      <c r="N240" s="1">
        <v>1027965</v>
      </c>
      <c r="O240" s="1">
        <v>914.4</v>
      </c>
      <c r="P240" s="1">
        <v>23.7</v>
      </c>
      <c r="Q240" s="1">
        <v>21.3</v>
      </c>
      <c r="R240" s="1" t="s">
        <v>8037</v>
      </c>
      <c r="S240" s="1">
        <v>16</v>
      </c>
      <c r="T240" s="1" t="s">
        <v>8036</v>
      </c>
      <c r="U240" s="1" t="s">
        <v>8044</v>
      </c>
      <c r="V240" s="1">
        <v>1500</v>
      </c>
      <c r="W240" s="1">
        <v>1500</v>
      </c>
      <c r="X240" s="1">
        <v>1787</v>
      </c>
      <c r="Y240" s="1">
        <v>4787</v>
      </c>
      <c r="Z240" s="1" t="s">
        <v>8034</v>
      </c>
      <c r="AA240" s="1" t="s">
        <v>8034</v>
      </c>
      <c r="AB240" s="1" t="s">
        <v>8323</v>
      </c>
      <c r="AC240" s="1" t="s">
        <v>60</v>
      </c>
    </row>
    <row r="241" spans="1:30" x14ac:dyDescent="0.2">
      <c r="A241" s="1">
        <f t="shared" si="12"/>
        <v>1028134</v>
      </c>
      <c r="B241" s="1">
        <f t="shared" si="13"/>
        <v>1028134</v>
      </c>
      <c r="C241" s="1" t="s">
        <v>8041</v>
      </c>
      <c r="D241" s="1" t="s">
        <v>8041</v>
      </c>
      <c r="E241" s="1" t="str">
        <f t="shared" si="14"/>
        <v>15° LT Induction Bend (5B−IB−2231)</v>
      </c>
      <c r="F241" s="1">
        <f t="shared" si="15"/>
        <v>15</v>
      </c>
      <c r="K241" s="1">
        <v>240</v>
      </c>
      <c r="L241" s="1" t="s">
        <v>8440</v>
      </c>
      <c r="M241" s="1" t="s">
        <v>8439</v>
      </c>
      <c r="N241" s="1">
        <v>1028134</v>
      </c>
      <c r="O241" s="1">
        <v>914.4</v>
      </c>
      <c r="P241" s="1">
        <v>23.7</v>
      </c>
      <c r="Q241" s="1">
        <v>21.3</v>
      </c>
      <c r="R241" s="1" t="s">
        <v>8037</v>
      </c>
      <c r="S241" s="1">
        <v>15</v>
      </c>
      <c r="T241" s="1" t="s">
        <v>8036</v>
      </c>
      <c r="U241" s="1" t="s">
        <v>8044</v>
      </c>
      <c r="V241" s="1">
        <v>1500</v>
      </c>
      <c r="W241" s="1">
        <v>1500</v>
      </c>
      <c r="X241" s="1">
        <v>1676</v>
      </c>
      <c r="Y241" s="1">
        <v>4676</v>
      </c>
      <c r="Z241" s="1" t="s">
        <v>8034</v>
      </c>
      <c r="AA241" s="1" t="s">
        <v>8034</v>
      </c>
      <c r="AB241" s="1" t="s">
        <v>8323</v>
      </c>
      <c r="AC241" s="1" t="s">
        <v>60</v>
      </c>
    </row>
    <row r="242" spans="1:30" x14ac:dyDescent="0.2">
      <c r="A242" s="1">
        <f t="shared" si="12"/>
        <v>1028490</v>
      </c>
      <c r="B242" s="1">
        <f t="shared" si="13"/>
        <v>1028490</v>
      </c>
      <c r="C242" s="1" t="s">
        <v>8041</v>
      </c>
      <c r="D242" s="1" t="s">
        <v>8041</v>
      </c>
      <c r="E242" s="1" t="str">
        <f t="shared" si="14"/>
        <v>37° LT Induction Bend (5B−IB−2232)</v>
      </c>
      <c r="F242" s="1">
        <f t="shared" si="15"/>
        <v>37</v>
      </c>
      <c r="K242" s="1">
        <v>241</v>
      </c>
      <c r="L242" s="1" t="s">
        <v>8438</v>
      </c>
      <c r="M242" s="1" t="s">
        <v>8437</v>
      </c>
      <c r="N242" s="1">
        <v>1028490</v>
      </c>
      <c r="O242" s="1">
        <v>914.4</v>
      </c>
      <c r="P242" s="1">
        <v>23.7</v>
      </c>
      <c r="Q242" s="1">
        <v>21.3</v>
      </c>
      <c r="R242" s="1" t="s">
        <v>8037</v>
      </c>
      <c r="S242" s="1">
        <v>37</v>
      </c>
      <c r="T242" s="1" t="s">
        <v>8036</v>
      </c>
      <c r="U242" s="1" t="s">
        <v>8044</v>
      </c>
      <c r="V242" s="1">
        <v>1500</v>
      </c>
      <c r="W242" s="1">
        <v>1500</v>
      </c>
      <c r="X242" s="1">
        <v>4133</v>
      </c>
      <c r="Y242" s="1">
        <v>7133</v>
      </c>
      <c r="Z242" s="1" t="s">
        <v>8034</v>
      </c>
      <c r="AA242" s="1" t="s">
        <v>8034</v>
      </c>
      <c r="AB242" s="1" t="s">
        <v>8323</v>
      </c>
      <c r="AC242" s="1" t="s">
        <v>60</v>
      </c>
    </row>
    <row r="243" spans="1:30" x14ac:dyDescent="0.2">
      <c r="A243" s="1">
        <f t="shared" si="12"/>
        <v>1028503</v>
      </c>
      <c r="B243" s="1">
        <f t="shared" si="13"/>
        <v>1028503</v>
      </c>
      <c r="C243" s="1" t="s">
        <v>8041</v>
      </c>
      <c r="D243" s="1" t="s">
        <v>8041</v>
      </c>
      <c r="E243" s="1" t="str">
        <f t="shared" si="14"/>
        <v>44° RT Induction Bend (5B−IB−2233)</v>
      </c>
      <c r="F243" s="1">
        <f t="shared" si="15"/>
        <v>44</v>
      </c>
      <c r="K243" s="1">
        <v>242</v>
      </c>
      <c r="L243" s="1" t="s">
        <v>8436</v>
      </c>
      <c r="M243" s="1" t="s">
        <v>8435</v>
      </c>
      <c r="N243" s="1">
        <v>1028503</v>
      </c>
      <c r="O243" s="1">
        <v>914.4</v>
      </c>
      <c r="P243" s="1">
        <v>23.7</v>
      </c>
      <c r="Q243" s="1">
        <v>21.3</v>
      </c>
      <c r="R243" s="1" t="s">
        <v>8037</v>
      </c>
      <c r="S243" s="1">
        <v>44</v>
      </c>
      <c r="T243" s="1" t="s">
        <v>8036</v>
      </c>
      <c r="U243" s="1" t="s">
        <v>8035</v>
      </c>
      <c r="V243" s="1">
        <v>1500</v>
      </c>
      <c r="W243" s="1">
        <v>1500</v>
      </c>
      <c r="X243" s="1">
        <v>4915</v>
      </c>
      <c r="Y243" s="1">
        <v>7915</v>
      </c>
      <c r="Z243" s="1" t="s">
        <v>8034</v>
      </c>
      <c r="AA243" s="1" t="s">
        <v>8034</v>
      </c>
      <c r="AB243" s="1" t="s">
        <v>8323</v>
      </c>
      <c r="AC243" s="1" t="s">
        <v>60</v>
      </c>
    </row>
    <row r="244" spans="1:30" x14ac:dyDescent="0.2">
      <c r="A244" s="1">
        <f t="shared" si="12"/>
        <v>1029017</v>
      </c>
      <c r="B244" s="1">
        <f t="shared" si="13"/>
        <v>1029017</v>
      </c>
      <c r="C244" s="1" t="s">
        <v>8041</v>
      </c>
      <c r="D244" s="1" t="s">
        <v>8041</v>
      </c>
      <c r="E244" s="1" t="str">
        <f t="shared" si="14"/>
        <v>22° Rolled (SB, LT) Induction Bend (5B−IB−2403)</v>
      </c>
      <c r="F244" s="1">
        <f t="shared" si="15"/>
        <v>22</v>
      </c>
      <c r="K244" s="1">
        <v>243</v>
      </c>
      <c r="L244" s="1" t="s">
        <v>8434</v>
      </c>
      <c r="M244" s="1" t="s">
        <v>8433</v>
      </c>
      <c r="N244" s="1">
        <v>1029017</v>
      </c>
      <c r="O244" s="1">
        <v>914.4</v>
      </c>
      <c r="P244" s="1">
        <v>23.7</v>
      </c>
      <c r="Q244" s="1">
        <v>21.3</v>
      </c>
      <c r="R244" s="1" t="s">
        <v>8037</v>
      </c>
      <c r="S244" s="1">
        <v>22</v>
      </c>
      <c r="T244" s="1" t="s">
        <v>8036</v>
      </c>
      <c r="U244" s="1" t="s">
        <v>8318</v>
      </c>
      <c r="V244" s="1">
        <v>1500</v>
      </c>
      <c r="W244" s="1">
        <v>1500</v>
      </c>
      <c r="X244" s="1">
        <v>2458</v>
      </c>
      <c r="Y244" s="1">
        <v>5458</v>
      </c>
      <c r="Z244" s="1" t="s">
        <v>8034</v>
      </c>
      <c r="AA244" s="1" t="s">
        <v>8034</v>
      </c>
      <c r="AB244" s="1" t="s">
        <v>8323</v>
      </c>
      <c r="AC244" s="1" t="s">
        <v>60</v>
      </c>
      <c r="AD244" s="1">
        <v>6</v>
      </c>
    </row>
    <row r="245" spans="1:30" x14ac:dyDescent="0.2">
      <c r="A245" s="1">
        <f t="shared" si="12"/>
        <v>1029151</v>
      </c>
      <c r="B245" s="1">
        <f t="shared" si="13"/>
        <v>1029151</v>
      </c>
      <c r="C245" s="1" t="s">
        <v>8041</v>
      </c>
      <c r="D245" s="1" t="s">
        <v>8041</v>
      </c>
      <c r="E245" s="1" t="str">
        <f t="shared" si="14"/>
        <v>36° Rolled (SB, LT) Induction Bend (5B−IB−2234)</v>
      </c>
      <c r="F245" s="1">
        <f t="shared" si="15"/>
        <v>36</v>
      </c>
      <c r="K245" s="1">
        <v>244</v>
      </c>
      <c r="L245" s="1" t="s">
        <v>8432</v>
      </c>
      <c r="M245" s="1" t="s">
        <v>8431</v>
      </c>
      <c r="N245" s="1">
        <v>1029151</v>
      </c>
      <c r="O245" s="1">
        <v>914.4</v>
      </c>
      <c r="P245" s="1">
        <v>23.7</v>
      </c>
      <c r="Q245" s="1">
        <v>21.3</v>
      </c>
      <c r="R245" s="1" t="s">
        <v>8037</v>
      </c>
      <c r="S245" s="1">
        <v>36</v>
      </c>
      <c r="T245" s="1" t="s">
        <v>8036</v>
      </c>
      <c r="U245" s="1" t="s">
        <v>8318</v>
      </c>
      <c r="V245" s="1">
        <v>1500</v>
      </c>
      <c r="W245" s="1">
        <v>1500</v>
      </c>
      <c r="X245" s="1">
        <v>4022</v>
      </c>
      <c r="Y245" s="1">
        <v>7022</v>
      </c>
      <c r="Z245" s="1" t="s">
        <v>8034</v>
      </c>
      <c r="AA245" s="1" t="s">
        <v>8430</v>
      </c>
      <c r="AB245" s="1" t="s">
        <v>8323</v>
      </c>
      <c r="AC245" s="1" t="s">
        <v>60</v>
      </c>
      <c r="AD245" s="1" t="s">
        <v>8429</v>
      </c>
    </row>
    <row r="246" spans="1:30" x14ac:dyDescent="0.2">
      <c r="A246" s="1">
        <f t="shared" si="12"/>
        <v>1029158</v>
      </c>
      <c r="B246" s="1">
        <f t="shared" si="13"/>
        <v>1029158</v>
      </c>
      <c r="C246" s="1" t="s">
        <v>8041</v>
      </c>
      <c r="D246" s="1" t="s">
        <v>8041</v>
      </c>
      <c r="E246" s="1" t="str">
        <f t="shared" si="14"/>
        <v>29° OB Induction Bend (5B−IB−2384)</v>
      </c>
      <c r="F246" s="1">
        <f t="shared" si="15"/>
        <v>29</v>
      </c>
      <c r="K246" s="1">
        <v>245</v>
      </c>
      <c r="L246" s="1" t="s">
        <v>8428</v>
      </c>
      <c r="M246" s="1" t="s">
        <v>8427</v>
      </c>
      <c r="N246" s="1">
        <v>1029158</v>
      </c>
      <c r="O246" s="1">
        <v>914.4</v>
      </c>
      <c r="P246" s="1">
        <v>23.7</v>
      </c>
      <c r="Q246" s="1">
        <v>21.3</v>
      </c>
      <c r="R246" s="1" t="s">
        <v>8037</v>
      </c>
      <c r="S246" s="1">
        <v>29</v>
      </c>
      <c r="T246" s="1" t="s">
        <v>8036</v>
      </c>
      <c r="U246" s="1" t="s">
        <v>8080</v>
      </c>
      <c r="V246" s="1">
        <v>3000</v>
      </c>
      <c r="W246" s="1">
        <v>1500</v>
      </c>
      <c r="X246" s="1">
        <v>3240</v>
      </c>
      <c r="Y246" s="1">
        <v>7740</v>
      </c>
      <c r="Z246" s="1" t="s">
        <v>8426</v>
      </c>
      <c r="AA246" s="1" t="s">
        <v>8034</v>
      </c>
      <c r="AB246" s="1" t="s">
        <v>8323</v>
      </c>
      <c r="AC246" s="1" t="s">
        <v>60</v>
      </c>
      <c r="AD246" s="1" t="s">
        <v>8425</v>
      </c>
    </row>
    <row r="247" spans="1:30" x14ac:dyDescent="0.2">
      <c r="A247" s="1">
        <f t="shared" si="12"/>
        <v>1030082</v>
      </c>
      <c r="B247" s="1">
        <f t="shared" si="13"/>
        <v>1030082</v>
      </c>
      <c r="C247" s="1" t="s">
        <v>8041</v>
      </c>
      <c r="D247" s="1" t="s">
        <v>8041</v>
      </c>
      <c r="E247" s="1" t="str">
        <f t="shared" si="14"/>
        <v>31° Rolled (OB, RT) Induction Bend (5B−IB−2235)</v>
      </c>
      <c r="F247" s="1">
        <f t="shared" si="15"/>
        <v>31</v>
      </c>
      <c r="K247" s="1">
        <v>246</v>
      </c>
      <c r="L247" s="1" t="s">
        <v>8424</v>
      </c>
      <c r="M247" s="1" t="s">
        <v>8423</v>
      </c>
      <c r="N247" s="1">
        <v>1030082</v>
      </c>
      <c r="O247" s="1">
        <v>914.4</v>
      </c>
      <c r="P247" s="1">
        <v>23.7</v>
      </c>
      <c r="Q247" s="1">
        <v>21.3</v>
      </c>
      <c r="R247" s="1" t="s">
        <v>8037</v>
      </c>
      <c r="S247" s="1">
        <v>31</v>
      </c>
      <c r="T247" s="1" t="s">
        <v>8036</v>
      </c>
      <c r="U247" s="1" t="s">
        <v>8145</v>
      </c>
      <c r="V247" s="1">
        <v>1500</v>
      </c>
      <c r="W247" s="1">
        <v>1500</v>
      </c>
      <c r="X247" s="1">
        <v>3463</v>
      </c>
      <c r="Y247" s="1">
        <v>6463</v>
      </c>
      <c r="Z247" s="1" t="s">
        <v>8034</v>
      </c>
      <c r="AA247" s="1" t="s">
        <v>8194</v>
      </c>
      <c r="AB247" s="1" t="s">
        <v>8323</v>
      </c>
      <c r="AC247" s="1" t="s">
        <v>60</v>
      </c>
    </row>
    <row r="248" spans="1:30" x14ac:dyDescent="0.2">
      <c r="A248" s="1">
        <f t="shared" si="12"/>
        <v>1030099</v>
      </c>
      <c r="B248" s="1">
        <f t="shared" si="13"/>
        <v>1030099</v>
      </c>
      <c r="C248" s="1" t="s">
        <v>8041</v>
      </c>
      <c r="D248" s="1" t="s">
        <v>8041</v>
      </c>
      <c r="E248" s="1" t="str">
        <f t="shared" si="14"/>
        <v>25° SB Induction Bend (5B−IB−2385)</v>
      </c>
      <c r="F248" s="1">
        <f t="shared" si="15"/>
        <v>25</v>
      </c>
      <c r="K248" s="1">
        <v>247</v>
      </c>
      <c r="L248" s="1" t="s">
        <v>8422</v>
      </c>
      <c r="M248" s="1" t="s">
        <v>8421</v>
      </c>
      <c r="N248" s="1">
        <v>1030099</v>
      </c>
      <c r="O248" s="1">
        <v>914.4</v>
      </c>
      <c r="P248" s="1">
        <v>23.7</v>
      </c>
      <c r="Q248" s="1">
        <v>21.3</v>
      </c>
      <c r="R248" s="1" t="s">
        <v>8037</v>
      </c>
      <c r="S248" s="1">
        <v>25</v>
      </c>
      <c r="T248" s="1" t="s">
        <v>8036</v>
      </c>
      <c r="U248" s="1" t="s">
        <v>8083</v>
      </c>
      <c r="V248" s="1">
        <v>1500</v>
      </c>
      <c r="W248" s="1">
        <v>1500</v>
      </c>
      <c r="X248" s="1">
        <v>2793</v>
      </c>
      <c r="Y248" s="1">
        <v>5793</v>
      </c>
      <c r="Z248" s="1" t="s">
        <v>8194</v>
      </c>
      <c r="AA248" s="1" t="s">
        <v>8194</v>
      </c>
      <c r="AB248" s="1" t="s">
        <v>8323</v>
      </c>
      <c r="AC248" s="1" t="s">
        <v>60</v>
      </c>
    </row>
    <row r="249" spans="1:30" x14ac:dyDescent="0.2">
      <c r="A249" s="1">
        <f t="shared" si="12"/>
        <v>1030423</v>
      </c>
      <c r="B249" s="1">
        <f t="shared" si="13"/>
        <v>1030423</v>
      </c>
      <c r="C249" s="1" t="s">
        <v>8041</v>
      </c>
      <c r="D249" s="1" t="s">
        <v>8041</v>
      </c>
      <c r="E249" s="1" t="str">
        <f t="shared" si="14"/>
        <v>31° RT Induction Bend (5B−IB−2236)</v>
      </c>
      <c r="F249" s="1">
        <f t="shared" si="15"/>
        <v>31</v>
      </c>
      <c r="K249" s="1">
        <v>248</v>
      </c>
      <c r="L249" s="1" t="s">
        <v>8420</v>
      </c>
      <c r="M249" s="1" t="s">
        <v>8419</v>
      </c>
      <c r="N249" s="1">
        <v>1030423</v>
      </c>
      <c r="O249" s="1">
        <v>914.4</v>
      </c>
      <c r="P249" s="1">
        <v>23.7</v>
      </c>
      <c r="Q249" s="1">
        <v>21.3</v>
      </c>
      <c r="R249" s="1" t="s">
        <v>8037</v>
      </c>
      <c r="S249" s="1">
        <v>31</v>
      </c>
      <c r="T249" s="1" t="s">
        <v>8036</v>
      </c>
      <c r="U249" s="1" t="s">
        <v>8035</v>
      </c>
      <c r="V249" s="1">
        <v>1500</v>
      </c>
      <c r="W249" s="1">
        <v>1500</v>
      </c>
      <c r="X249" s="1">
        <v>3463</v>
      </c>
      <c r="Y249" s="1">
        <v>6463</v>
      </c>
      <c r="Z249" s="1" t="s">
        <v>8034</v>
      </c>
      <c r="AA249" s="1" t="s">
        <v>8194</v>
      </c>
      <c r="AB249" s="1" t="s">
        <v>8323</v>
      </c>
      <c r="AC249" s="1" t="s">
        <v>60</v>
      </c>
    </row>
    <row r="250" spans="1:30" x14ac:dyDescent="0.2">
      <c r="A250" s="1">
        <f t="shared" si="12"/>
        <v>1030517</v>
      </c>
      <c r="B250" s="1">
        <f t="shared" si="13"/>
        <v>1030517</v>
      </c>
      <c r="C250" s="1" t="s">
        <v>8041</v>
      </c>
      <c r="D250" s="1" t="s">
        <v>8041</v>
      </c>
      <c r="E250" s="1" t="str">
        <f t="shared" si="14"/>
        <v>69° LT Induction Bend (5B−IB−2237)</v>
      </c>
      <c r="F250" s="1">
        <f t="shared" si="15"/>
        <v>69</v>
      </c>
      <c r="K250" s="1">
        <v>249</v>
      </c>
      <c r="L250" s="1" t="s">
        <v>8418</v>
      </c>
      <c r="M250" s="1" t="s">
        <v>8417</v>
      </c>
      <c r="N250" s="1">
        <v>1030517</v>
      </c>
      <c r="O250" s="1">
        <v>914.4</v>
      </c>
      <c r="P250" s="1">
        <v>23.7</v>
      </c>
      <c r="Q250" s="1">
        <v>21.3</v>
      </c>
      <c r="R250" s="1" t="s">
        <v>8037</v>
      </c>
      <c r="S250" s="1">
        <v>69</v>
      </c>
      <c r="T250" s="1" t="s">
        <v>7367</v>
      </c>
      <c r="U250" s="1" t="s">
        <v>8044</v>
      </c>
      <c r="V250" s="1">
        <v>1500</v>
      </c>
      <c r="W250" s="1">
        <v>1500</v>
      </c>
      <c r="X250" s="1">
        <v>5506</v>
      </c>
      <c r="Y250" s="1">
        <v>8506</v>
      </c>
      <c r="Z250" s="1" t="s">
        <v>8034</v>
      </c>
      <c r="AA250" s="1" t="s">
        <v>8034</v>
      </c>
      <c r="AB250" s="1" t="s">
        <v>8033</v>
      </c>
      <c r="AC250" s="1" t="s">
        <v>60</v>
      </c>
    </row>
    <row r="251" spans="1:30" x14ac:dyDescent="0.2">
      <c r="A251" s="1">
        <f t="shared" si="12"/>
        <v>1030846</v>
      </c>
      <c r="B251" s="1">
        <f t="shared" si="13"/>
        <v>1030846</v>
      </c>
      <c r="C251" s="1" t="s">
        <v>8041</v>
      </c>
      <c r="D251" s="1" t="s">
        <v>8041</v>
      </c>
      <c r="E251" s="1" t="str">
        <f t="shared" si="14"/>
        <v>44° LT Induction Bend (5B−IB−2238)</v>
      </c>
      <c r="F251" s="1">
        <f t="shared" si="15"/>
        <v>44</v>
      </c>
      <c r="K251" s="1">
        <v>250</v>
      </c>
      <c r="L251" s="1" t="s">
        <v>8416</v>
      </c>
      <c r="M251" s="1" t="s">
        <v>8415</v>
      </c>
      <c r="N251" s="1">
        <v>1030846</v>
      </c>
      <c r="O251" s="1">
        <v>914.4</v>
      </c>
      <c r="P251" s="1">
        <v>23.7</v>
      </c>
      <c r="Q251" s="1">
        <v>21.3</v>
      </c>
      <c r="R251" s="1" t="s">
        <v>8037</v>
      </c>
      <c r="S251" s="1">
        <v>44</v>
      </c>
      <c r="T251" s="1" t="s">
        <v>8036</v>
      </c>
      <c r="U251" s="1" t="s">
        <v>8044</v>
      </c>
      <c r="V251" s="1">
        <v>1500</v>
      </c>
      <c r="W251" s="1">
        <v>1500</v>
      </c>
      <c r="X251" s="1">
        <v>4915</v>
      </c>
      <c r="Y251" s="1">
        <v>7915</v>
      </c>
      <c r="Z251" s="1" t="s">
        <v>8034</v>
      </c>
      <c r="AA251" s="1" t="s">
        <v>8034</v>
      </c>
      <c r="AB251" s="1" t="s">
        <v>8323</v>
      </c>
      <c r="AC251" s="1" t="s">
        <v>60</v>
      </c>
    </row>
    <row r="252" spans="1:30" x14ac:dyDescent="0.2">
      <c r="A252" s="1">
        <f t="shared" si="12"/>
        <v>1030867</v>
      </c>
      <c r="B252" s="1">
        <f t="shared" si="13"/>
        <v>1030867</v>
      </c>
      <c r="C252" s="1" t="s">
        <v>8041</v>
      </c>
      <c r="D252" s="1" t="s">
        <v>8041</v>
      </c>
      <c r="E252" s="1" t="str">
        <f t="shared" si="14"/>
        <v>44° RT Induction Bend (5B−IB−2239)</v>
      </c>
      <c r="F252" s="1">
        <f t="shared" si="15"/>
        <v>44</v>
      </c>
      <c r="K252" s="1">
        <v>251</v>
      </c>
      <c r="L252" s="1" t="s">
        <v>8414</v>
      </c>
      <c r="M252" s="1" t="s">
        <v>8413</v>
      </c>
      <c r="N252" s="1">
        <v>1030867</v>
      </c>
      <c r="O252" s="1">
        <v>914.4</v>
      </c>
      <c r="P252" s="1">
        <v>23.7</v>
      </c>
      <c r="Q252" s="1">
        <v>21.3</v>
      </c>
      <c r="R252" s="1" t="s">
        <v>8037</v>
      </c>
      <c r="S252" s="1">
        <v>44</v>
      </c>
      <c r="T252" s="1" t="s">
        <v>8036</v>
      </c>
      <c r="U252" s="1" t="s">
        <v>8035</v>
      </c>
      <c r="V252" s="1">
        <v>1500</v>
      </c>
      <c r="W252" s="1">
        <v>1500</v>
      </c>
      <c r="X252" s="1">
        <v>4915</v>
      </c>
      <c r="Y252" s="1">
        <v>7915</v>
      </c>
      <c r="Z252" s="1" t="s">
        <v>8034</v>
      </c>
      <c r="AA252" s="1" t="s">
        <v>8034</v>
      </c>
      <c r="AB252" s="1" t="s">
        <v>8323</v>
      </c>
      <c r="AC252" s="1" t="s">
        <v>60</v>
      </c>
    </row>
    <row r="253" spans="1:30" x14ac:dyDescent="0.2">
      <c r="A253" s="1">
        <f t="shared" si="12"/>
        <v>1032582</v>
      </c>
      <c r="B253" s="1">
        <f t="shared" si="13"/>
        <v>1032582</v>
      </c>
      <c r="C253" s="1" t="s">
        <v>8041</v>
      </c>
      <c r="D253" s="1" t="s">
        <v>8041</v>
      </c>
      <c r="E253" s="1" t="str">
        <f t="shared" si="14"/>
        <v>18° Rolled (OB, RT) Induction Bend (5B−IB−2240)</v>
      </c>
      <c r="F253" s="1">
        <f t="shared" si="15"/>
        <v>18</v>
      </c>
      <c r="K253" s="1">
        <v>252</v>
      </c>
      <c r="L253" s="1" t="s">
        <v>8412</v>
      </c>
      <c r="M253" s="1" t="s">
        <v>8411</v>
      </c>
      <c r="N253" s="1">
        <v>1032582</v>
      </c>
      <c r="O253" s="1">
        <v>914.4</v>
      </c>
      <c r="P253" s="1">
        <v>23.7</v>
      </c>
      <c r="Q253" s="1">
        <v>21.3</v>
      </c>
      <c r="R253" s="1" t="s">
        <v>8037</v>
      </c>
      <c r="S253" s="1">
        <v>18</v>
      </c>
      <c r="T253" s="1" t="s">
        <v>8036</v>
      </c>
      <c r="U253" s="1" t="s">
        <v>8145</v>
      </c>
      <c r="V253" s="1">
        <v>1500</v>
      </c>
      <c r="W253" s="1">
        <v>1500</v>
      </c>
      <c r="X253" s="1">
        <v>2011</v>
      </c>
      <c r="Y253" s="1">
        <v>5011</v>
      </c>
      <c r="Z253" s="1" t="s">
        <v>8034</v>
      </c>
      <c r="AA253" s="1" t="s">
        <v>8034</v>
      </c>
      <c r="AB253" s="1" t="s">
        <v>8323</v>
      </c>
      <c r="AC253" s="1" t="s">
        <v>60</v>
      </c>
    </row>
    <row r="254" spans="1:30" x14ac:dyDescent="0.2">
      <c r="A254" s="1">
        <f t="shared" si="12"/>
        <v>1032628</v>
      </c>
      <c r="B254" s="1">
        <f t="shared" si="13"/>
        <v>1032628</v>
      </c>
      <c r="C254" s="1" t="s">
        <v>8041</v>
      </c>
      <c r="D254" s="1" t="s">
        <v>8041</v>
      </c>
      <c r="E254" s="1" t="str">
        <f t="shared" si="14"/>
        <v>26° RT Induction Bend (5B−IB−2241)</v>
      </c>
      <c r="F254" s="1">
        <f t="shared" si="15"/>
        <v>26</v>
      </c>
      <c r="K254" s="1">
        <v>253</v>
      </c>
      <c r="L254" s="1" t="s">
        <v>8410</v>
      </c>
      <c r="M254" s="1" t="s">
        <v>8409</v>
      </c>
      <c r="N254" s="1">
        <v>1032628</v>
      </c>
      <c r="O254" s="1">
        <v>914.4</v>
      </c>
      <c r="P254" s="1">
        <v>23.7</v>
      </c>
      <c r="Q254" s="1">
        <v>21.3</v>
      </c>
      <c r="R254" s="1" t="s">
        <v>8037</v>
      </c>
      <c r="S254" s="1">
        <v>26</v>
      </c>
      <c r="T254" s="1" t="s">
        <v>8036</v>
      </c>
      <c r="U254" s="1" t="s">
        <v>8035</v>
      </c>
      <c r="V254" s="1">
        <v>1500</v>
      </c>
      <c r="W254" s="1">
        <v>1500</v>
      </c>
      <c r="X254" s="1">
        <v>2905</v>
      </c>
      <c r="Y254" s="1">
        <v>5905</v>
      </c>
      <c r="Z254" s="1" t="s">
        <v>8034</v>
      </c>
      <c r="AA254" s="1" t="s">
        <v>8194</v>
      </c>
      <c r="AB254" s="1" t="s">
        <v>8323</v>
      </c>
      <c r="AC254" s="1" t="s">
        <v>60</v>
      </c>
    </row>
    <row r="255" spans="1:30" x14ac:dyDescent="0.2">
      <c r="A255" s="1">
        <f t="shared" si="12"/>
        <v>1032717</v>
      </c>
      <c r="B255" s="1">
        <f t="shared" si="13"/>
        <v>1032717</v>
      </c>
      <c r="C255" s="1" t="s">
        <v>8041</v>
      </c>
      <c r="D255" s="1" t="s">
        <v>8041</v>
      </c>
      <c r="E255" s="1" t="str">
        <f t="shared" si="14"/>
        <v>25° RT Induction Bend (5B−IB−2242)</v>
      </c>
      <c r="F255" s="1">
        <f t="shared" si="15"/>
        <v>25</v>
      </c>
      <c r="K255" s="1">
        <v>254</v>
      </c>
      <c r="L255" s="1" t="s">
        <v>8408</v>
      </c>
      <c r="M255" s="1" t="s">
        <v>8407</v>
      </c>
      <c r="N255" s="1">
        <v>1032717</v>
      </c>
      <c r="O255" s="1">
        <v>914.4</v>
      </c>
      <c r="P255" s="1">
        <v>23.7</v>
      </c>
      <c r="Q255" s="1">
        <v>21.3</v>
      </c>
      <c r="R255" s="1" t="s">
        <v>8037</v>
      </c>
      <c r="S255" s="1">
        <v>25</v>
      </c>
      <c r="T255" s="1" t="s">
        <v>8036</v>
      </c>
      <c r="U255" s="1" t="s">
        <v>8035</v>
      </c>
      <c r="V255" s="1">
        <v>1500</v>
      </c>
      <c r="W255" s="1">
        <v>1500</v>
      </c>
      <c r="X255" s="1">
        <v>2793</v>
      </c>
      <c r="Y255" s="1">
        <v>5793</v>
      </c>
      <c r="Z255" s="1" t="s">
        <v>8194</v>
      </c>
      <c r="AA255" s="1" t="s">
        <v>8194</v>
      </c>
      <c r="AB255" s="1" t="s">
        <v>8323</v>
      </c>
      <c r="AC255" s="1" t="s">
        <v>60</v>
      </c>
    </row>
    <row r="256" spans="1:30" x14ac:dyDescent="0.2">
      <c r="A256" s="1">
        <f t="shared" si="12"/>
        <v>1032735</v>
      </c>
      <c r="B256" s="1">
        <f t="shared" si="13"/>
        <v>1032735</v>
      </c>
      <c r="C256" s="1" t="s">
        <v>8041</v>
      </c>
      <c r="D256" s="1" t="s">
        <v>8041</v>
      </c>
      <c r="E256" s="1" t="str">
        <f t="shared" si="14"/>
        <v>40° SB Induction Bend (5B−IB−2243)</v>
      </c>
      <c r="F256" s="1">
        <f t="shared" si="15"/>
        <v>40</v>
      </c>
      <c r="K256" s="1">
        <v>255</v>
      </c>
      <c r="L256" s="1" t="s">
        <v>8406</v>
      </c>
      <c r="M256" s="1" t="s">
        <v>8405</v>
      </c>
      <c r="N256" s="1">
        <v>1032735</v>
      </c>
      <c r="O256" s="1">
        <v>914.4</v>
      </c>
      <c r="P256" s="1">
        <v>23.7</v>
      </c>
      <c r="Q256" s="1">
        <v>21.3</v>
      </c>
      <c r="R256" s="1" t="s">
        <v>8037</v>
      </c>
      <c r="S256" s="1">
        <v>40</v>
      </c>
      <c r="T256" s="1" t="s">
        <v>8036</v>
      </c>
      <c r="U256" s="1" t="s">
        <v>8083</v>
      </c>
      <c r="V256" s="1">
        <v>1500</v>
      </c>
      <c r="W256" s="1">
        <v>1500</v>
      </c>
      <c r="X256" s="1">
        <v>4469</v>
      </c>
      <c r="Y256" s="1">
        <v>7469</v>
      </c>
      <c r="Z256" s="1" t="s">
        <v>8194</v>
      </c>
      <c r="AA256" s="1" t="s">
        <v>8034</v>
      </c>
      <c r="AB256" s="1" t="s">
        <v>8323</v>
      </c>
      <c r="AC256" s="1" t="s">
        <v>60</v>
      </c>
    </row>
    <row r="257" spans="1:30" x14ac:dyDescent="0.2">
      <c r="A257" s="1">
        <f t="shared" si="12"/>
        <v>1032827</v>
      </c>
      <c r="B257" s="1">
        <f t="shared" si="13"/>
        <v>1032827</v>
      </c>
      <c r="C257" s="1" t="s">
        <v>8041</v>
      </c>
      <c r="D257" s="1" t="s">
        <v>8041</v>
      </c>
      <c r="E257" s="1" t="str">
        <f t="shared" si="14"/>
        <v>35° OB Induction Bend (5B−IB−2244)</v>
      </c>
      <c r="F257" s="1">
        <f t="shared" si="15"/>
        <v>35</v>
      </c>
      <c r="K257" s="1">
        <v>256</v>
      </c>
      <c r="L257" s="1" t="s">
        <v>8404</v>
      </c>
      <c r="M257" s="1" t="s">
        <v>8403</v>
      </c>
      <c r="N257" s="1">
        <v>1032827</v>
      </c>
      <c r="O257" s="1">
        <v>914.4</v>
      </c>
      <c r="P257" s="1">
        <v>23.7</v>
      </c>
      <c r="Q257" s="1">
        <v>21.3</v>
      </c>
      <c r="R257" s="1" t="s">
        <v>8037</v>
      </c>
      <c r="S257" s="1">
        <v>35</v>
      </c>
      <c r="T257" s="1" t="s">
        <v>8036</v>
      </c>
      <c r="U257" s="1" t="s">
        <v>8080</v>
      </c>
      <c r="V257" s="1">
        <v>1500</v>
      </c>
      <c r="W257" s="1">
        <v>1500</v>
      </c>
      <c r="X257" s="1">
        <v>3910</v>
      </c>
      <c r="Y257" s="1">
        <v>6910</v>
      </c>
      <c r="Z257" s="1" t="s">
        <v>8034</v>
      </c>
      <c r="AA257" s="1" t="s">
        <v>8034</v>
      </c>
      <c r="AB257" s="1" t="s">
        <v>8323</v>
      </c>
      <c r="AC257" s="1" t="s">
        <v>60</v>
      </c>
    </row>
    <row r="258" spans="1:30" x14ac:dyDescent="0.2">
      <c r="A258" s="1">
        <f t="shared" ref="A258:A321" si="16">IF(N258=0,"",N258)</f>
        <v>1032856</v>
      </c>
      <c r="B258" s="1">
        <f t="shared" ref="B258:B321" si="17">A258</f>
        <v>1032856</v>
      </c>
      <c r="C258" s="1" t="s">
        <v>8041</v>
      </c>
      <c r="D258" s="1" t="s">
        <v>8041</v>
      </c>
      <c r="E258" s="1" t="str">
        <f t="shared" ref="E258:E321" si="18">_xlfn.CONCAT(S258,"° ",U258," Induction Bend"," (",L258,")")</f>
        <v>62° LT Induction Bend (5B−IB−2245)</v>
      </c>
      <c r="F258" s="1">
        <f t="shared" si="15"/>
        <v>62</v>
      </c>
      <c r="K258" s="1">
        <v>257</v>
      </c>
      <c r="L258" s="1" t="s">
        <v>8402</v>
      </c>
      <c r="M258" s="1" t="s">
        <v>8401</v>
      </c>
      <c r="N258" s="1">
        <v>1032856</v>
      </c>
      <c r="O258" s="1">
        <v>914.4</v>
      </c>
      <c r="P258" s="1">
        <v>23.7</v>
      </c>
      <c r="Q258" s="1">
        <v>21.3</v>
      </c>
      <c r="R258" s="1" t="s">
        <v>8037</v>
      </c>
      <c r="S258" s="1">
        <v>62</v>
      </c>
      <c r="T258" s="1" t="s">
        <v>7367</v>
      </c>
      <c r="U258" s="1" t="s">
        <v>8044</v>
      </c>
      <c r="V258" s="1">
        <v>1500</v>
      </c>
      <c r="W258" s="1">
        <v>1500</v>
      </c>
      <c r="X258" s="1">
        <v>4947</v>
      </c>
      <c r="Y258" s="1">
        <v>7947</v>
      </c>
      <c r="Z258" s="1" t="s">
        <v>8034</v>
      </c>
      <c r="AA258" s="1" t="s">
        <v>8034</v>
      </c>
      <c r="AB258" s="1" t="s">
        <v>8033</v>
      </c>
      <c r="AC258" s="1" t="s">
        <v>60</v>
      </c>
    </row>
    <row r="259" spans="1:30" x14ac:dyDescent="0.2">
      <c r="A259" s="1">
        <f t="shared" si="16"/>
        <v>1032922</v>
      </c>
      <c r="B259" s="1">
        <f t="shared" si="17"/>
        <v>1032922</v>
      </c>
      <c r="C259" s="1" t="s">
        <v>8041</v>
      </c>
      <c r="D259" s="1" t="s">
        <v>8041</v>
      </c>
      <c r="E259" s="1" t="str">
        <f t="shared" si="18"/>
        <v>46° RT Induction Bend (5B−IB−2246)</v>
      </c>
      <c r="F259" s="1">
        <f t="shared" ref="F259:F322" si="19">S259</f>
        <v>46</v>
      </c>
      <c r="K259" s="1">
        <v>258</v>
      </c>
      <c r="L259" s="1" t="s">
        <v>8400</v>
      </c>
      <c r="M259" s="1" t="s">
        <v>8399</v>
      </c>
      <c r="N259" s="1">
        <v>1032922</v>
      </c>
      <c r="O259" s="1">
        <v>914.4</v>
      </c>
      <c r="P259" s="1">
        <v>23.7</v>
      </c>
      <c r="Q259" s="1">
        <v>21.3</v>
      </c>
      <c r="R259" s="1" t="s">
        <v>8037</v>
      </c>
      <c r="S259" s="1">
        <v>46</v>
      </c>
      <c r="T259" s="1" t="s">
        <v>7367</v>
      </c>
      <c r="U259" s="1" t="s">
        <v>8035</v>
      </c>
      <c r="V259" s="1">
        <v>1500</v>
      </c>
      <c r="W259" s="1">
        <v>1500</v>
      </c>
      <c r="X259" s="1">
        <v>3671</v>
      </c>
      <c r="Y259" s="1">
        <v>6671</v>
      </c>
      <c r="Z259" s="1" t="s">
        <v>8034</v>
      </c>
      <c r="AA259" s="1" t="s">
        <v>8398</v>
      </c>
      <c r="AB259" s="1" t="s">
        <v>8033</v>
      </c>
      <c r="AC259" s="1" t="s">
        <v>60</v>
      </c>
      <c r="AD259" s="1">
        <v>2</v>
      </c>
    </row>
    <row r="260" spans="1:30" x14ac:dyDescent="0.2">
      <c r="A260" s="1">
        <f t="shared" si="16"/>
        <v>1032928</v>
      </c>
      <c r="B260" s="1">
        <f t="shared" si="17"/>
        <v>1032928</v>
      </c>
      <c r="C260" s="1" t="s">
        <v>8041</v>
      </c>
      <c r="D260" s="1" t="s">
        <v>8041</v>
      </c>
      <c r="E260" s="1" t="str">
        <f t="shared" si="18"/>
        <v>20° SB Induction Bend (5B−IB−2247)</v>
      </c>
      <c r="F260" s="1">
        <f t="shared" si="19"/>
        <v>20</v>
      </c>
      <c r="K260" s="1">
        <v>259</v>
      </c>
      <c r="L260" s="1" t="s">
        <v>8397</v>
      </c>
      <c r="M260" s="1" t="s">
        <v>8396</v>
      </c>
      <c r="N260" s="1">
        <v>1032928</v>
      </c>
      <c r="O260" s="1">
        <v>914.4</v>
      </c>
      <c r="P260" s="1">
        <v>23.7</v>
      </c>
      <c r="Q260" s="1">
        <v>21.3</v>
      </c>
      <c r="R260" s="1" t="s">
        <v>8037</v>
      </c>
      <c r="S260" s="1">
        <v>20</v>
      </c>
      <c r="T260" s="1" t="s">
        <v>8036</v>
      </c>
      <c r="U260" s="1" t="s">
        <v>8083</v>
      </c>
      <c r="V260" s="1">
        <v>1500</v>
      </c>
      <c r="W260" s="1">
        <v>1500</v>
      </c>
      <c r="X260" s="1">
        <v>2234</v>
      </c>
      <c r="Y260" s="1">
        <v>5234</v>
      </c>
      <c r="Z260" s="1" t="s">
        <v>8395</v>
      </c>
      <c r="AA260" s="1" t="s">
        <v>8034</v>
      </c>
      <c r="AB260" s="1" t="s">
        <v>8323</v>
      </c>
      <c r="AC260" s="1" t="s">
        <v>60</v>
      </c>
      <c r="AD260" s="1">
        <v>2</v>
      </c>
    </row>
    <row r="261" spans="1:30" x14ac:dyDescent="0.2">
      <c r="A261" s="1">
        <f t="shared" si="16"/>
        <v>1033215</v>
      </c>
      <c r="B261" s="1">
        <f t="shared" si="17"/>
        <v>1033215</v>
      </c>
      <c r="C261" s="1" t="s">
        <v>8041</v>
      </c>
      <c r="D261" s="1" t="s">
        <v>8041</v>
      </c>
      <c r="E261" s="1" t="str">
        <f t="shared" si="18"/>
        <v>20° OB Induction Bend (5B−IB−2248)</v>
      </c>
      <c r="F261" s="1">
        <f t="shared" si="19"/>
        <v>20</v>
      </c>
      <c r="K261" s="1">
        <v>260</v>
      </c>
      <c r="L261" s="1" t="s">
        <v>8394</v>
      </c>
      <c r="M261" s="1" t="s">
        <v>8393</v>
      </c>
      <c r="N261" s="1">
        <v>1033215</v>
      </c>
      <c r="O261" s="1">
        <v>914.4</v>
      </c>
      <c r="P261" s="1">
        <v>23.7</v>
      </c>
      <c r="Q261" s="1">
        <v>21.3</v>
      </c>
      <c r="R261" s="1" t="s">
        <v>8037</v>
      </c>
      <c r="S261" s="1">
        <v>20</v>
      </c>
      <c r="T261" s="1" t="s">
        <v>8036</v>
      </c>
      <c r="U261" s="1" t="s">
        <v>8080</v>
      </c>
      <c r="V261" s="1">
        <v>1500</v>
      </c>
      <c r="W261" s="1">
        <v>1500</v>
      </c>
      <c r="X261" s="1">
        <v>2234</v>
      </c>
      <c r="Y261" s="1">
        <v>5234</v>
      </c>
      <c r="Z261" s="1" t="s">
        <v>8034</v>
      </c>
      <c r="AA261" s="1" t="s">
        <v>8034</v>
      </c>
      <c r="AB261" s="1" t="s">
        <v>8323</v>
      </c>
      <c r="AC261" s="1" t="s">
        <v>60</v>
      </c>
    </row>
    <row r="262" spans="1:30" x14ac:dyDescent="0.2">
      <c r="A262" s="1">
        <f t="shared" si="16"/>
        <v>1033630</v>
      </c>
      <c r="B262" s="1">
        <f t="shared" si="17"/>
        <v>1033630</v>
      </c>
      <c r="C262" s="1" t="s">
        <v>8041</v>
      </c>
      <c r="D262" s="1" t="s">
        <v>8041</v>
      </c>
      <c r="E262" s="1" t="str">
        <f t="shared" si="18"/>
        <v>20° SB Induction Bend (5B−IB−2249)</v>
      </c>
      <c r="F262" s="1">
        <f t="shared" si="19"/>
        <v>20</v>
      </c>
      <c r="K262" s="1">
        <v>261</v>
      </c>
      <c r="L262" s="1" t="s">
        <v>8392</v>
      </c>
      <c r="M262" s="1" t="s">
        <v>8391</v>
      </c>
      <c r="N262" s="1">
        <v>1033630</v>
      </c>
      <c r="O262" s="1">
        <v>914.4</v>
      </c>
      <c r="P262" s="1">
        <v>23.7</v>
      </c>
      <c r="Q262" s="1">
        <v>21.3</v>
      </c>
      <c r="R262" s="1" t="s">
        <v>8037</v>
      </c>
      <c r="S262" s="1">
        <v>20</v>
      </c>
      <c r="T262" s="1" t="s">
        <v>8036</v>
      </c>
      <c r="U262" s="1" t="s">
        <v>8083</v>
      </c>
      <c r="V262" s="1">
        <v>1500</v>
      </c>
      <c r="W262" s="1">
        <v>1500</v>
      </c>
      <c r="X262" s="1">
        <v>2234</v>
      </c>
      <c r="Y262" s="1">
        <v>5234</v>
      </c>
      <c r="Z262" s="1" t="s">
        <v>8034</v>
      </c>
      <c r="AA262" s="1" t="s">
        <v>8034</v>
      </c>
      <c r="AB262" s="1" t="s">
        <v>8323</v>
      </c>
      <c r="AC262" s="1" t="s">
        <v>60</v>
      </c>
    </row>
    <row r="263" spans="1:30" x14ac:dyDescent="0.2">
      <c r="A263" s="1">
        <f t="shared" si="16"/>
        <v>1035673</v>
      </c>
      <c r="B263" s="1">
        <f t="shared" si="17"/>
        <v>1035673</v>
      </c>
      <c r="C263" s="1" t="s">
        <v>8041</v>
      </c>
      <c r="D263" s="1" t="s">
        <v>8041</v>
      </c>
      <c r="E263" s="1" t="str">
        <f t="shared" si="18"/>
        <v>33° OB Induction Bend (5B−IB−2404)</v>
      </c>
      <c r="F263" s="1">
        <f t="shared" si="19"/>
        <v>33</v>
      </c>
      <c r="K263" s="1">
        <v>262</v>
      </c>
      <c r="L263" s="1" t="s">
        <v>8390</v>
      </c>
      <c r="M263" s="1" t="s">
        <v>8389</v>
      </c>
      <c r="N263" s="1">
        <v>1035673</v>
      </c>
      <c r="O263" s="1">
        <v>914.4</v>
      </c>
      <c r="P263" s="1">
        <v>23.7</v>
      </c>
      <c r="Q263" s="1">
        <v>21.3</v>
      </c>
      <c r="R263" s="1" t="s">
        <v>8037</v>
      </c>
      <c r="S263" s="1">
        <v>33</v>
      </c>
      <c r="T263" s="1" t="s">
        <v>8036</v>
      </c>
      <c r="U263" s="1" t="s">
        <v>8080</v>
      </c>
      <c r="V263" s="1">
        <v>1500</v>
      </c>
      <c r="W263" s="1">
        <v>3000</v>
      </c>
      <c r="X263" s="1">
        <v>3687</v>
      </c>
      <c r="Y263" s="1">
        <v>8187</v>
      </c>
      <c r="Z263" s="1" t="s">
        <v>8194</v>
      </c>
      <c r="AA263" s="1" t="s">
        <v>8388</v>
      </c>
      <c r="AB263" s="1" t="s">
        <v>8323</v>
      </c>
      <c r="AC263" s="1" t="s">
        <v>60</v>
      </c>
      <c r="AD263" s="1" t="s">
        <v>8140</v>
      </c>
    </row>
    <row r="264" spans="1:30" x14ac:dyDescent="0.2">
      <c r="A264" s="1">
        <f t="shared" si="16"/>
        <v>1035680</v>
      </c>
      <c r="B264" s="1">
        <f t="shared" si="17"/>
        <v>1035680</v>
      </c>
      <c r="C264" s="1" t="s">
        <v>8041</v>
      </c>
      <c r="D264" s="1" t="s">
        <v>8041</v>
      </c>
      <c r="E264" s="1" t="str">
        <f t="shared" si="18"/>
        <v>33° SB Induction Bend (5B−IB−2405)</v>
      </c>
      <c r="F264" s="1">
        <f t="shared" si="19"/>
        <v>33</v>
      </c>
      <c r="K264" s="1">
        <v>263</v>
      </c>
      <c r="L264" s="1" t="s">
        <v>8387</v>
      </c>
      <c r="M264" s="1" t="s">
        <v>8386</v>
      </c>
      <c r="N264" s="1">
        <v>1035680</v>
      </c>
      <c r="O264" s="1">
        <v>914.4</v>
      </c>
      <c r="P264" s="1">
        <v>23.7</v>
      </c>
      <c r="Q264" s="1">
        <v>21.3</v>
      </c>
      <c r="R264" s="1" t="s">
        <v>8037</v>
      </c>
      <c r="S264" s="1">
        <v>33</v>
      </c>
      <c r="T264" s="1" t="s">
        <v>8036</v>
      </c>
      <c r="U264" s="1" t="s">
        <v>8083</v>
      </c>
      <c r="V264" s="1">
        <v>1500</v>
      </c>
      <c r="W264" s="1">
        <v>1500</v>
      </c>
      <c r="X264" s="1">
        <v>3687</v>
      </c>
      <c r="Y264" s="1">
        <v>6687</v>
      </c>
      <c r="Z264" s="1" t="s">
        <v>8385</v>
      </c>
      <c r="AA264" s="1" t="s">
        <v>8034</v>
      </c>
      <c r="AB264" s="1" t="s">
        <v>8323</v>
      </c>
      <c r="AC264" s="1" t="s">
        <v>60</v>
      </c>
      <c r="AD264" s="1">
        <v>2</v>
      </c>
    </row>
    <row r="265" spans="1:30" x14ac:dyDescent="0.2">
      <c r="A265" s="1">
        <f t="shared" si="16"/>
        <v>1035767</v>
      </c>
      <c r="B265" s="1">
        <f t="shared" si="17"/>
        <v>1035767</v>
      </c>
      <c r="C265" s="1" t="s">
        <v>8041</v>
      </c>
      <c r="D265" s="1" t="s">
        <v>8041</v>
      </c>
      <c r="E265" s="1" t="str">
        <f t="shared" si="18"/>
        <v>19° LT Induction Bend (5B−IB−2409)</v>
      </c>
      <c r="F265" s="1">
        <f t="shared" si="19"/>
        <v>19</v>
      </c>
      <c r="K265" s="1">
        <v>264</v>
      </c>
      <c r="L265" s="1" t="s">
        <v>8384</v>
      </c>
      <c r="M265" s="1" t="s">
        <v>8383</v>
      </c>
      <c r="N265" s="1">
        <v>1035767</v>
      </c>
      <c r="O265" s="1">
        <v>914.4</v>
      </c>
      <c r="P265" s="1">
        <v>23.7</v>
      </c>
      <c r="Q265" s="1">
        <v>21.3</v>
      </c>
      <c r="R265" s="1" t="s">
        <v>8037</v>
      </c>
      <c r="S265" s="1">
        <v>19</v>
      </c>
      <c r="T265" s="1" t="s">
        <v>8036</v>
      </c>
      <c r="U265" s="1" t="s">
        <v>8044</v>
      </c>
      <c r="V265" s="1">
        <v>1500</v>
      </c>
      <c r="W265" s="1">
        <v>1500</v>
      </c>
      <c r="X265" s="1">
        <v>2123</v>
      </c>
      <c r="Y265" s="1">
        <v>5123</v>
      </c>
      <c r="Z265" s="1" t="s">
        <v>8034</v>
      </c>
      <c r="AA265" s="1" t="s">
        <v>8034</v>
      </c>
      <c r="AB265" s="1" t="s">
        <v>8323</v>
      </c>
      <c r="AC265" s="1" t="s">
        <v>60</v>
      </c>
      <c r="AD265" s="1">
        <v>12</v>
      </c>
    </row>
    <row r="266" spans="1:30" x14ac:dyDescent="0.2">
      <c r="A266" s="1">
        <f t="shared" si="16"/>
        <v>1036347</v>
      </c>
      <c r="B266" s="1">
        <f t="shared" si="17"/>
        <v>1036347</v>
      </c>
      <c r="C266" s="1" t="s">
        <v>8041</v>
      </c>
      <c r="D266" s="1" t="s">
        <v>8041</v>
      </c>
      <c r="E266" s="1" t="str">
        <f t="shared" si="18"/>
        <v>15° LT Induction Bend (5B−IB−2410)</v>
      </c>
      <c r="F266" s="1">
        <f t="shared" si="19"/>
        <v>15</v>
      </c>
      <c r="K266" s="1">
        <v>265</v>
      </c>
      <c r="L266" s="1" t="s">
        <v>8382</v>
      </c>
      <c r="M266" s="1" t="s">
        <v>8381</v>
      </c>
      <c r="N266" s="1">
        <v>1036347</v>
      </c>
      <c r="O266" s="1">
        <v>914.4</v>
      </c>
      <c r="P266" s="1">
        <v>23.7</v>
      </c>
      <c r="Q266" s="1">
        <v>21.3</v>
      </c>
      <c r="R266" s="1" t="s">
        <v>8037</v>
      </c>
      <c r="S266" s="1">
        <v>15</v>
      </c>
      <c r="T266" s="1" t="s">
        <v>8036</v>
      </c>
      <c r="U266" s="1" t="s">
        <v>8044</v>
      </c>
      <c r="V266" s="1">
        <v>1500</v>
      </c>
      <c r="W266" s="1">
        <v>1500</v>
      </c>
      <c r="X266" s="1">
        <v>1676</v>
      </c>
      <c r="Y266" s="1">
        <v>4676</v>
      </c>
      <c r="Z266" s="1" t="s">
        <v>8034</v>
      </c>
      <c r="AA266" s="1" t="s">
        <v>8034</v>
      </c>
      <c r="AB266" s="1" t="s">
        <v>8323</v>
      </c>
      <c r="AC266" s="1" t="s">
        <v>60</v>
      </c>
    </row>
    <row r="267" spans="1:30" x14ac:dyDescent="0.2">
      <c r="A267" s="1">
        <f t="shared" si="16"/>
        <v>1036408</v>
      </c>
      <c r="B267" s="1">
        <f t="shared" si="17"/>
        <v>1036408</v>
      </c>
      <c r="C267" s="1" t="s">
        <v>8041</v>
      </c>
      <c r="D267" s="1" t="s">
        <v>8041</v>
      </c>
      <c r="E267" s="1" t="str">
        <f t="shared" si="18"/>
        <v>19° RT Induction Bend (5B−IB−2411)</v>
      </c>
      <c r="F267" s="1">
        <f t="shared" si="19"/>
        <v>19</v>
      </c>
      <c r="K267" s="1">
        <v>266</v>
      </c>
      <c r="L267" s="1" t="s">
        <v>8380</v>
      </c>
      <c r="M267" s="1" t="s">
        <v>8379</v>
      </c>
      <c r="N267" s="1">
        <v>1036408</v>
      </c>
      <c r="O267" s="1">
        <v>914.4</v>
      </c>
      <c r="P267" s="1">
        <v>23.7</v>
      </c>
      <c r="Q267" s="1">
        <v>21.3</v>
      </c>
      <c r="R267" s="1" t="s">
        <v>8037</v>
      </c>
      <c r="S267" s="1">
        <v>19</v>
      </c>
      <c r="T267" s="1" t="s">
        <v>8036</v>
      </c>
      <c r="U267" s="1" t="s">
        <v>8035</v>
      </c>
      <c r="V267" s="1">
        <v>1500</v>
      </c>
      <c r="W267" s="1">
        <v>1500</v>
      </c>
      <c r="X267" s="1">
        <v>2123</v>
      </c>
      <c r="Y267" s="1">
        <v>5123</v>
      </c>
      <c r="Z267" s="1" t="s">
        <v>8194</v>
      </c>
      <c r="AA267" s="1" t="s">
        <v>8034</v>
      </c>
      <c r="AB267" s="1" t="s">
        <v>8323</v>
      </c>
      <c r="AC267" s="1" t="s">
        <v>60</v>
      </c>
    </row>
    <row r="268" spans="1:30" x14ac:dyDescent="0.2">
      <c r="A268" s="1">
        <f t="shared" si="16"/>
        <v>1037303</v>
      </c>
      <c r="B268" s="1">
        <f t="shared" si="17"/>
        <v>1037303</v>
      </c>
      <c r="C268" s="1" t="s">
        <v>8041</v>
      </c>
      <c r="D268" s="1" t="s">
        <v>8041</v>
      </c>
      <c r="E268" s="1" t="str">
        <f t="shared" si="18"/>
        <v>20° SB Induction Bend (5B−IB−2254)</v>
      </c>
      <c r="F268" s="1">
        <f t="shared" si="19"/>
        <v>20</v>
      </c>
      <c r="K268" s="1">
        <v>267</v>
      </c>
      <c r="L268" s="1" t="s">
        <v>8378</v>
      </c>
      <c r="M268" s="1" t="s">
        <v>8377</v>
      </c>
      <c r="N268" s="1">
        <v>1037303</v>
      </c>
      <c r="O268" s="1">
        <v>914.4</v>
      </c>
      <c r="P268" s="1">
        <v>23.7</v>
      </c>
      <c r="Q268" s="1">
        <v>21.3</v>
      </c>
      <c r="R268" s="1" t="s">
        <v>8037</v>
      </c>
      <c r="S268" s="1">
        <v>20</v>
      </c>
      <c r="T268" s="1" t="s">
        <v>8036</v>
      </c>
      <c r="U268" s="1" t="s">
        <v>8083</v>
      </c>
      <c r="V268" s="1">
        <v>1500</v>
      </c>
      <c r="W268" s="1">
        <v>3000</v>
      </c>
      <c r="X268" s="1">
        <v>2234</v>
      </c>
      <c r="Y268" s="1">
        <v>6734</v>
      </c>
      <c r="Z268" s="1" t="s">
        <v>8034</v>
      </c>
      <c r="AA268" s="1" t="s">
        <v>8376</v>
      </c>
      <c r="AB268" s="1" t="s">
        <v>8323</v>
      </c>
      <c r="AC268" s="1" t="s">
        <v>60</v>
      </c>
      <c r="AD268" s="1" t="s">
        <v>8140</v>
      </c>
    </row>
    <row r="269" spans="1:30" x14ac:dyDescent="0.2">
      <c r="A269" s="1">
        <f t="shared" si="16"/>
        <v>1037311</v>
      </c>
      <c r="B269" s="1">
        <f t="shared" si="17"/>
        <v>1037311</v>
      </c>
      <c r="C269" s="1" t="s">
        <v>8041</v>
      </c>
      <c r="D269" s="1" t="s">
        <v>8041</v>
      </c>
      <c r="E269" s="1" t="str">
        <f t="shared" si="18"/>
        <v>52° LT Induction Bend (5B−IB−2255)</v>
      </c>
      <c r="F269" s="1">
        <f t="shared" si="19"/>
        <v>52</v>
      </c>
      <c r="K269" s="1">
        <v>268</v>
      </c>
      <c r="L269" s="1" t="s">
        <v>8375</v>
      </c>
      <c r="M269" s="1" t="s">
        <v>8374</v>
      </c>
      <c r="N269" s="1">
        <v>1037311</v>
      </c>
      <c r="O269" s="1">
        <v>914.4</v>
      </c>
      <c r="P269" s="1">
        <v>23.7</v>
      </c>
      <c r="Q269" s="1">
        <v>21.3</v>
      </c>
      <c r="R269" s="1" t="s">
        <v>8037</v>
      </c>
      <c r="S269" s="1">
        <v>52</v>
      </c>
      <c r="T269" s="1" t="s">
        <v>7367</v>
      </c>
      <c r="U269" s="1" t="s">
        <v>8044</v>
      </c>
      <c r="V269" s="1">
        <v>3000</v>
      </c>
      <c r="W269" s="1">
        <v>1500</v>
      </c>
      <c r="X269" s="1">
        <v>4149</v>
      </c>
      <c r="Y269" s="1">
        <v>8649</v>
      </c>
      <c r="Z269" s="1" t="s">
        <v>8373</v>
      </c>
      <c r="AA269" s="1" t="s">
        <v>8034</v>
      </c>
      <c r="AB269" s="1" t="s">
        <v>8033</v>
      </c>
      <c r="AC269" s="1" t="s">
        <v>60</v>
      </c>
      <c r="AD269" s="1" t="s">
        <v>8140</v>
      </c>
    </row>
    <row r="270" spans="1:30" x14ac:dyDescent="0.2">
      <c r="A270" s="1">
        <f t="shared" si="16"/>
        <v>1037476</v>
      </c>
      <c r="B270" s="1">
        <f t="shared" si="17"/>
        <v>1037476</v>
      </c>
      <c r="C270" s="1" t="s">
        <v>8041</v>
      </c>
      <c r="D270" s="1" t="s">
        <v>8041</v>
      </c>
      <c r="E270" s="1" t="str">
        <f t="shared" si="18"/>
        <v>28° LT Induction Bend (5B−IB−2256)</v>
      </c>
      <c r="F270" s="1">
        <f t="shared" si="19"/>
        <v>28</v>
      </c>
      <c r="K270" s="1">
        <v>269</v>
      </c>
      <c r="L270" s="1" t="s">
        <v>8372</v>
      </c>
      <c r="M270" s="1" t="s">
        <v>8371</v>
      </c>
      <c r="N270" s="1">
        <v>1037476</v>
      </c>
      <c r="O270" s="1">
        <v>914.4</v>
      </c>
      <c r="P270" s="1">
        <v>23.7</v>
      </c>
      <c r="Q270" s="1">
        <v>21.3</v>
      </c>
      <c r="R270" s="1" t="s">
        <v>8037</v>
      </c>
      <c r="S270" s="1">
        <v>28</v>
      </c>
      <c r="T270" s="1" t="s">
        <v>8036</v>
      </c>
      <c r="U270" s="1" t="s">
        <v>8044</v>
      </c>
      <c r="V270" s="1">
        <v>1500</v>
      </c>
      <c r="W270" s="1">
        <v>1500</v>
      </c>
      <c r="X270" s="1">
        <v>3128</v>
      </c>
      <c r="Y270" s="1">
        <v>6128</v>
      </c>
      <c r="Z270" s="1" t="s">
        <v>8034</v>
      </c>
      <c r="AA270" s="1" t="s">
        <v>8370</v>
      </c>
      <c r="AB270" s="1" t="s">
        <v>8323</v>
      </c>
      <c r="AC270" s="1" t="s">
        <v>60</v>
      </c>
      <c r="AD270" s="1">
        <v>2</v>
      </c>
    </row>
    <row r="271" spans="1:30" x14ac:dyDescent="0.2">
      <c r="A271" s="1">
        <f t="shared" si="16"/>
        <v>1037482</v>
      </c>
      <c r="B271" s="1">
        <f t="shared" si="17"/>
        <v>1037482</v>
      </c>
      <c r="C271" s="1" t="s">
        <v>8041</v>
      </c>
      <c r="D271" s="1" t="s">
        <v>8041</v>
      </c>
      <c r="E271" s="1" t="str">
        <f t="shared" si="18"/>
        <v>20° SB Induction Bend (5B−IB−2257)</v>
      </c>
      <c r="F271" s="1">
        <f t="shared" si="19"/>
        <v>20</v>
      </c>
      <c r="K271" s="1">
        <v>270</v>
      </c>
      <c r="L271" s="1" t="s">
        <v>8369</v>
      </c>
      <c r="M271" s="1" t="s">
        <v>8368</v>
      </c>
      <c r="N271" s="1">
        <v>1037482</v>
      </c>
      <c r="O271" s="1">
        <v>914.4</v>
      </c>
      <c r="P271" s="1">
        <v>23.7</v>
      </c>
      <c r="Q271" s="1">
        <v>21.3</v>
      </c>
      <c r="R271" s="1" t="s">
        <v>8037</v>
      </c>
      <c r="S271" s="1">
        <v>20</v>
      </c>
      <c r="T271" s="1" t="s">
        <v>8036</v>
      </c>
      <c r="U271" s="1" t="s">
        <v>8083</v>
      </c>
      <c r="V271" s="1">
        <v>1500</v>
      </c>
      <c r="W271" s="1">
        <v>1500</v>
      </c>
      <c r="X271" s="1">
        <v>2234</v>
      </c>
      <c r="Y271" s="1">
        <v>5234</v>
      </c>
      <c r="Z271" s="1" t="s">
        <v>8367</v>
      </c>
      <c r="AA271" s="1" t="s">
        <v>8034</v>
      </c>
      <c r="AB271" s="1" t="s">
        <v>8323</v>
      </c>
      <c r="AC271" s="1" t="s">
        <v>60</v>
      </c>
      <c r="AD271" s="1">
        <v>2</v>
      </c>
    </row>
    <row r="272" spans="1:30" x14ac:dyDescent="0.2">
      <c r="A272" s="1">
        <f t="shared" si="16"/>
        <v>1037595</v>
      </c>
      <c r="B272" s="1">
        <f t="shared" si="17"/>
        <v>1037595</v>
      </c>
      <c r="C272" s="1" t="s">
        <v>8041</v>
      </c>
      <c r="D272" s="1" t="s">
        <v>8041</v>
      </c>
      <c r="E272" s="1" t="str">
        <f t="shared" si="18"/>
        <v>17° RT Induction Bend (5B−IB−2258)</v>
      </c>
      <c r="F272" s="1">
        <f t="shared" si="19"/>
        <v>17</v>
      </c>
      <c r="K272" s="1">
        <v>271</v>
      </c>
      <c r="L272" s="1" t="s">
        <v>8366</v>
      </c>
      <c r="M272" s="1" t="s">
        <v>8365</v>
      </c>
      <c r="N272" s="1">
        <v>1037595</v>
      </c>
      <c r="O272" s="1">
        <v>914.4</v>
      </c>
      <c r="P272" s="1">
        <v>23.7</v>
      </c>
      <c r="Q272" s="1">
        <v>21.3</v>
      </c>
      <c r="R272" s="1" t="s">
        <v>8037</v>
      </c>
      <c r="S272" s="1">
        <v>17</v>
      </c>
      <c r="T272" s="1" t="s">
        <v>8036</v>
      </c>
      <c r="U272" s="1" t="s">
        <v>8035</v>
      </c>
      <c r="V272" s="1">
        <v>1500</v>
      </c>
      <c r="W272" s="1">
        <v>1500</v>
      </c>
      <c r="X272" s="1">
        <v>1899</v>
      </c>
      <c r="Y272" s="1">
        <v>4899</v>
      </c>
      <c r="Z272" s="1" t="s">
        <v>8034</v>
      </c>
      <c r="AA272" s="1" t="s">
        <v>8034</v>
      </c>
      <c r="AB272" s="1" t="s">
        <v>8323</v>
      </c>
      <c r="AC272" s="1" t="s">
        <v>60</v>
      </c>
    </row>
    <row r="273" spans="1:30" x14ac:dyDescent="0.2">
      <c r="A273" s="1">
        <f t="shared" si="16"/>
        <v>1037658</v>
      </c>
      <c r="B273" s="1">
        <f t="shared" si="17"/>
        <v>1037658</v>
      </c>
      <c r="C273" s="1" t="s">
        <v>8041</v>
      </c>
      <c r="D273" s="1" t="s">
        <v>8041</v>
      </c>
      <c r="E273" s="1" t="str">
        <f t="shared" si="18"/>
        <v>16° RT Induction Bend (5B−IB−2259)</v>
      </c>
      <c r="F273" s="1">
        <f t="shared" si="19"/>
        <v>16</v>
      </c>
      <c r="K273" s="1">
        <v>272</v>
      </c>
      <c r="L273" s="1" t="s">
        <v>8364</v>
      </c>
      <c r="M273" s="1" t="s">
        <v>8363</v>
      </c>
      <c r="N273" s="1">
        <v>1037658</v>
      </c>
      <c r="O273" s="1">
        <v>914.4</v>
      </c>
      <c r="P273" s="1">
        <v>23.7</v>
      </c>
      <c r="Q273" s="1">
        <v>21.3</v>
      </c>
      <c r="R273" s="1" t="s">
        <v>8037</v>
      </c>
      <c r="S273" s="1">
        <v>16</v>
      </c>
      <c r="T273" s="1" t="s">
        <v>8036</v>
      </c>
      <c r="U273" s="1" t="s">
        <v>8035</v>
      </c>
      <c r="V273" s="1">
        <v>1500</v>
      </c>
      <c r="W273" s="1">
        <v>1500</v>
      </c>
      <c r="X273" s="1">
        <v>1787</v>
      </c>
      <c r="Y273" s="1">
        <v>4787</v>
      </c>
      <c r="Z273" s="1" t="s">
        <v>8034</v>
      </c>
      <c r="AA273" s="1" t="s">
        <v>8034</v>
      </c>
      <c r="AB273" s="1" t="s">
        <v>8323</v>
      </c>
      <c r="AC273" s="1" t="s">
        <v>60</v>
      </c>
      <c r="AD273" s="1">
        <v>6</v>
      </c>
    </row>
    <row r="274" spans="1:30" x14ac:dyDescent="0.2">
      <c r="A274" s="1" t="str">
        <f t="shared" si="16"/>
        <v/>
      </c>
      <c r="B274" s="1" t="str">
        <f t="shared" si="17"/>
        <v/>
      </c>
      <c r="C274" s="1" t="s">
        <v>8041</v>
      </c>
      <c r="D274" s="1" t="s">
        <v>8041</v>
      </c>
      <c r="E274" s="1" t="str">
        <f t="shared" si="18"/>
        <v>°  Induction Bend (5B−IB−2260)</v>
      </c>
      <c r="F274" s="1">
        <f t="shared" si="19"/>
        <v>0</v>
      </c>
      <c r="K274" s="1">
        <v>273</v>
      </c>
      <c r="L274" s="1" t="s">
        <v>8362</v>
      </c>
      <c r="M274" s="1" t="s">
        <v>8077</v>
      </c>
      <c r="U274" s="1" t="s">
        <v>60</v>
      </c>
      <c r="Z274" s="1" t="s">
        <v>60</v>
      </c>
      <c r="AA274" s="1" t="s">
        <v>60</v>
      </c>
      <c r="AB274" s="1" t="s">
        <v>60</v>
      </c>
      <c r="AC274" s="1" t="s">
        <v>60</v>
      </c>
      <c r="AD274" s="1">
        <v>9</v>
      </c>
    </row>
    <row r="275" spans="1:30" x14ac:dyDescent="0.2">
      <c r="A275" s="1" t="str">
        <f t="shared" si="16"/>
        <v/>
      </c>
      <c r="B275" s="1" t="str">
        <f t="shared" si="17"/>
        <v/>
      </c>
      <c r="C275" s="1" t="s">
        <v>8041</v>
      </c>
      <c r="D275" s="1" t="s">
        <v>8041</v>
      </c>
      <c r="E275" s="1" t="str">
        <f t="shared" si="18"/>
        <v>°  Induction Bend (5B−IB−2261)</v>
      </c>
      <c r="F275" s="1">
        <f t="shared" si="19"/>
        <v>0</v>
      </c>
      <c r="K275" s="1">
        <v>274</v>
      </c>
      <c r="L275" s="1" t="s">
        <v>8361</v>
      </c>
      <c r="M275" s="1" t="s">
        <v>8077</v>
      </c>
      <c r="U275" s="1" t="s">
        <v>60</v>
      </c>
      <c r="Z275" s="1" t="s">
        <v>60</v>
      </c>
      <c r="AA275" s="1" t="s">
        <v>60</v>
      </c>
      <c r="AB275" s="1" t="s">
        <v>60</v>
      </c>
      <c r="AC275" s="1" t="s">
        <v>60</v>
      </c>
      <c r="AD275" s="1">
        <v>9</v>
      </c>
    </row>
    <row r="276" spans="1:30" x14ac:dyDescent="0.2">
      <c r="A276" s="1" t="str">
        <f t="shared" si="16"/>
        <v/>
      </c>
      <c r="B276" s="1" t="str">
        <f t="shared" si="17"/>
        <v/>
      </c>
      <c r="C276" s="1" t="s">
        <v>8041</v>
      </c>
      <c r="D276" s="1" t="s">
        <v>8041</v>
      </c>
      <c r="E276" s="1" t="str">
        <f t="shared" si="18"/>
        <v>°  Induction Bend (5B−IB−2262)</v>
      </c>
      <c r="F276" s="1">
        <f t="shared" si="19"/>
        <v>0</v>
      </c>
      <c r="K276" s="1">
        <v>275</v>
      </c>
      <c r="L276" s="1" t="s">
        <v>8360</v>
      </c>
      <c r="M276" s="1" t="s">
        <v>8077</v>
      </c>
      <c r="U276" s="1" t="s">
        <v>60</v>
      </c>
      <c r="Z276" s="1" t="s">
        <v>60</v>
      </c>
      <c r="AA276" s="1" t="s">
        <v>60</v>
      </c>
      <c r="AB276" s="1" t="s">
        <v>60</v>
      </c>
      <c r="AC276" s="1" t="s">
        <v>60</v>
      </c>
      <c r="AD276" s="1">
        <v>9</v>
      </c>
    </row>
    <row r="277" spans="1:30" x14ac:dyDescent="0.2">
      <c r="A277" s="1">
        <f t="shared" si="16"/>
        <v>1038034</v>
      </c>
      <c r="B277" s="1">
        <f t="shared" si="17"/>
        <v>1038034</v>
      </c>
      <c r="C277" s="1" t="s">
        <v>8041</v>
      </c>
      <c r="D277" s="1" t="s">
        <v>8041</v>
      </c>
      <c r="E277" s="1" t="str">
        <f t="shared" si="18"/>
        <v>33° SB Induction Bend (5B−IB−2263)</v>
      </c>
      <c r="F277" s="1">
        <f t="shared" si="19"/>
        <v>33</v>
      </c>
      <c r="K277" s="1">
        <v>276</v>
      </c>
      <c r="L277" s="1" t="s">
        <v>8359</v>
      </c>
      <c r="M277" s="1" t="s">
        <v>8358</v>
      </c>
      <c r="N277" s="1">
        <v>1038034</v>
      </c>
      <c r="O277" s="1">
        <v>914.4</v>
      </c>
      <c r="P277" s="1">
        <v>23.7</v>
      </c>
      <c r="Q277" s="1">
        <v>21.3</v>
      </c>
      <c r="R277" s="1" t="s">
        <v>8037</v>
      </c>
      <c r="S277" s="1">
        <v>33</v>
      </c>
      <c r="T277" s="1" t="s">
        <v>8036</v>
      </c>
      <c r="U277" s="1" t="s">
        <v>8083</v>
      </c>
      <c r="V277" s="1">
        <v>1500</v>
      </c>
      <c r="W277" s="1">
        <v>1500</v>
      </c>
      <c r="X277" s="1">
        <v>3687</v>
      </c>
      <c r="Y277" s="1">
        <v>6687</v>
      </c>
      <c r="Z277" s="1" t="s">
        <v>8194</v>
      </c>
      <c r="AA277" s="1" t="s">
        <v>8194</v>
      </c>
      <c r="AB277" s="1" t="s">
        <v>8323</v>
      </c>
      <c r="AC277" s="1" t="s">
        <v>60</v>
      </c>
      <c r="AD277" s="1">
        <v>26</v>
      </c>
    </row>
    <row r="278" spans="1:30" x14ac:dyDescent="0.2">
      <c r="A278" s="1">
        <f t="shared" si="16"/>
        <v>1038692</v>
      </c>
      <c r="B278" s="1">
        <f t="shared" si="17"/>
        <v>1038692</v>
      </c>
      <c r="C278" s="1" t="s">
        <v>8041</v>
      </c>
      <c r="D278" s="1" t="s">
        <v>8041</v>
      </c>
      <c r="E278" s="1" t="str">
        <f t="shared" si="18"/>
        <v>20° SB Induction Bend (5B−IB−2264)</v>
      </c>
      <c r="F278" s="1">
        <f t="shared" si="19"/>
        <v>20</v>
      </c>
      <c r="K278" s="1">
        <v>277</v>
      </c>
      <c r="L278" s="1" t="s">
        <v>8357</v>
      </c>
      <c r="M278" s="1" t="s">
        <v>8356</v>
      </c>
      <c r="N278" s="1">
        <v>1038692</v>
      </c>
      <c r="O278" s="1">
        <v>914.4</v>
      </c>
      <c r="P278" s="1">
        <v>23.7</v>
      </c>
      <c r="Q278" s="1">
        <v>21.3</v>
      </c>
      <c r="R278" s="1" t="s">
        <v>8037</v>
      </c>
      <c r="S278" s="1">
        <v>20</v>
      </c>
      <c r="T278" s="1" t="s">
        <v>8036</v>
      </c>
      <c r="U278" s="1" t="s">
        <v>8083</v>
      </c>
      <c r="V278" s="1">
        <v>1500</v>
      </c>
      <c r="W278" s="1">
        <v>1500</v>
      </c>
      <c r="X278" s="1">
        <v>2234</v>
      </c>
      <c r="Y278" s="1">
        <v>5234</v>
      </c>
      <c r="Z278" s="1" t="s">
        <v>8194</v>
      </c>
      <c r="AA278" s="1" t="s">
        <v>8194</v>
      </c>
      <c r="AB278" s="1" t="s">
        <v>8323</v>
      </c>
      <c r="AC278" s="1" t="s">
        <v>60</v>
      </c>
      <c r="AD278" s="1">
        <v>6</v>
      </c>
    </row>
    <row r="279" spans="1:30" x14ac:dyDescent="0.2">
      <c r="A279" s="1">
        <f t="shared" si="16"/>
        <v>1039108</v>
      </c>
      <c r="B279" s="1">
        <f t="shared" si="17"/>
        <v>1039108</v>
      </c>
      <c r="C279" s="1" t="s">
        <v>8041</v>
      </c>
      <c r="D279" s="1" t="s">
        <v>8041</v>
      </c>
      <c r="E279" s="1" t="str">
        <f t="shared" si="18"/>
        <v>15° RT Induction Bend (5B−IB−2265)</v>
      </c>
      <c r="F279" s="1">
        <f t="shared" si="19"/>
        <v>15</v>
      </c>
      <c r="K279" s="1">
        <v>278</v>
      </c>
      <c r="L279" s="1" t="s">
        <v>8355</v>
      </c>
      <c r="M279" s="1" t="s">
        <v>8354</v>
      </c>
      <c r="N279" s="1">
        <v>1039108</v>
      </c>
      <c r="O279" s="1">
        <v>914.4</v>
      </c>
      <c r="P279" s="1">
        <v>23.7</v>
      </c>
      <c r="Q279" s="1">
        <v>21.3</v>
      </c>
      <c r="R279" s="1" t="s">
        <v>8037</v>
      </c>
      <c r="S279" s="1">
        <v>15</v>
      </c>
      <c r="T279" s="1" t="s">
        <v>8036</v>
      </c>
      <c r="U279" s="1" t="s">
        <v>8035</v>
      </c>
      <c r="V279" s="1">
        <v>1500</v>
      </c>
      <c r="W279" s="1">
        <v>1500</v>
      </c>
      <c r="X279" s="1">
        <v>1676</v>
      </c>
      <c r="Y279" s="1">
        <v>4676</v>
      </c>
      <c r="Z279" s="1" t="s">
        <v>8194</v>
      </c>
      <c r="AA279" s="1" t="s">
        <v>8194</v>
      </c>
      <c r="AB279" s="1" t="s">
        <v>8323</v>
      </c>
      <c r="AC279" s="1" t="s">
        <v>60</v>
      </c>
    </row>
    <row r="280" spans="1:30" x14ac:dyDescent="0.2">
      <c r="A280" s="1">
        <f t="shared" si="16"/>
        <v>1039127</v>
      </c>
      <c r="B280" s="1">
        <f t="shared" si="17"/>
        <v>1039127</v>
      </c>
      <c r="C280" s="1" t="s">
        <v>8041</v>
      </c>
      <c r="D280" s="1" t="s">
        <v>8041</v>
      </c>
      <c r="E280" s="1" t="str">
        <f t="shared" si="18"/>
        <v>15° RT Induction Bend (5B−IB−2266)</v>
      </c>
      <c r="F280" s="1">
        <f t="shared" si="19"/>
        <v>15</v>
      </c>
      <c r="K280" s="1">
        <v>279</v>
      </c>
      <c r="L280" s="1" t="s">
        <v>8353</v>
      </c>
      <c r="M280" s="1" t="s">
        <v>8352</v>
      </c>
      <c r="N280" s="1">
        <v>1039127</v>
      </c>
      <c r="O280" s="1">
        <v>914.4</v>
      </c>
      <c r="P280" s="1">
        <v>23.7</v>
      </c>
      <c r="Q280" s="1">
        <v>21.3</v>
      </c>
      <c r="R280" s="1" t="s">
        <v>8037</v>
      </c>
      <c r="S280" s="1">
        <v>15</v>
      </c>
      <c r="T280" s="1" t="s">
        <v>8036</v>
      </c>
      <c r="U280" s="1" t="s">
        <v>8035</v>
      </c>
      <c r="V280" s="1">
        <v>1500</v>
      </c>
      <c r="W280" s="1">
        <v>1500</v>
      </c>
      <c r="X280" s="1">
        <v>1676</v>
      </c>
      <c r="Y280" s="1">
        <v>4676</v>
      </c>
      <c r="Z280" s="1" t="s">
        <v>8194</v>
      </c>
      <c r="AA280" s="1" t="s">
        <v>8194</v>
      </c>
      <c r="AB280" s="1" t="s">
        <v>8323</v>
      </c>
      <c r="AC280" s="1" t="s">
        <v>60</v>
      </c>
    </row>
    <row r="281" spans="1:30" x14ac:dyDescent="0.2">
      <c r="A281" s="1">
        <f t="shared" si="16"/>
        <v>1039168</v>
      </c>
      <c r="B281" s="1">
        <f t="shared" si="17"/>
        <v>1039168</v>
      </c>
      <c r="C281" s="1" t="s">
        <v>8041</v>
      </c>
      <c r="D281" s="1" t="s">
        <v>8041</v>
      </c>
      <c r="E281" s="1" t="str">
        <f t="shared" si="18"/>
        <v>18° RT Induction Bend (5B−IB−2267)</v>
      </c>
      <c r="F281" s="1">
        <f t="shared" si="19"/>
        <v>18</v>
      </c>
      <c r="K281" s="1">
        <v>280</v>
      </c>
      <c r="L281" s="1" t="s">
        <v>8351</v>
      </c>
      <c r="M281" s="1" t="s">
        <v>8350</v>
      </c>
      <c r="N281" s="1">
        <v>1039168</v>
      </c>
      <c r="O281" s="1">
        <v>914.4</v>
      </c>
      <c r="P281" s="1">
        <v>23.7</v>
      </c>
      <c r="Q281" s="1">
        <v>21.3</v>
      </c>
      <c r="R281" s="1" t="s">
        <v>8037</v>
      </c>
      <c r="S281" s="1">
        <v>18</v>
      </c>
      <c r="T281" s="1" t="s">
        <v>8036</v>
      </c>
      <c r="U281" s="1" t="s">
        <v>8035</v>
      </c>
      <c r="V281" s="1">
        <v>1500</v>
      </c>
      <c r="W281" s="1">
        <v>1500</v>
      </c>
      <c r="X281" s="1">
        <v>2011</v>
      </c>
      <c r="Y281" s="1">
        <v>5011</v>
      </c>
      <c r="Z281" s="1" t="s">
        <v>8194</v>
      </c>
      <c r="AA281" s="1" t="s">
        <v>8194</v>
      </c>
      <c r="AB281" s="1" t="s">
        <v>8323</v>
      </c>
      <c r="AC281" s="1" t="s">
        <v>60</v>
      </c>
    </row>
    <row r="282" spans="1:30" x14ac:dyDescent="0.2">
      <c r="A282" s="1">
        <f t="shared" si="16"/>
        <v>1039368</v>
      </c>
      <c r="B282" s="1">
        <f t="shared" si="17"/>
        <v>1039368</v>
      </c>
      <c r="C282" s="1" t="s">
        <v>8041</v>
      </c>
      <c r="D282" s="1" t="s">
        <v>8041</v>
      </c>
      <c r="E282" s="1" t="str">
        <f t="shared" si="18"/>
        <v>22° LT Induction Bend (5B−IB−2268)</v>
      </c>
      <c r="F282" s="1">
        <f t="shared" si="19"/>
        <v>22</v>
      </c>
      <c r="K282" s="1">
        <v>281</v>
      </c>
      <c r="L282" s="1" t="s">
        <v>8349</v>
      </c>
      <c r="M282" s="1" t="s">
        <v>8348</v>
      </c>
      <c r="N282" s="1">
        <v>1039368</v>
      </c>
      <c r="O282" s="1">
        <v>914.4</v>
      </c>
      <c r="P282" s="1">
        <v>23.7</v>
      </c>
      <c r="Q282" s="1">
        <v>21.3</v>
      </c>
      <c r="R282" s="1" t="s">
        <v>8037</v>
      </c>
      <c r="S282" s="1">
        <v>22</v>
      </c>
      <c r="T282" s="1" t="s">
        <v>8036</v>
      </c>
      <c r="U282" s="1" t="s">
        <v>8044</v>
      </c>
      <c r="V282" s="1">
        <v>1500</v>
      </c>
      <c r="W282" s="1">
        <v>1500</v>
      </c>
      <c r="X282" s="1">
        <v>2458</v>
      </c>
      <c r="Y282" s="1">
        <v>5458</v>
      </c>
      <c r="Z282" s="1" t="s">
        <v>8194</v>
      </c>
      <c r="AA282" s="1" t="s">
        <v>8194</v>
      </c>
      <c r="AB282" s="1" t="s">
        <v>8323</v>
      </c>
      <c r="AC282" s="1" t="s">
        <v>60</v>
      </c>
    </row>
    <row r="283" spans="1:30" x14ac:dyDescent="0.2">
      <c r="A283" s="1">
        <f t="shared" si="16"/>
        <v>1039388</v>
      </c>
      <c r="B283" s="1">
        <f t="shared" si="17"/>
        <v>1039388</v>
      </c>
      <c r="C283" s="1" t="s">
        <v>8041</v>
      </c>
      <c r="D283" s="1" t="s">
        <v>8041</v>
      </c>
      <c r="E283" s="1" t="str">
        <f t="shared" si="18"/>
        <v>16° LT Induction Bend (5B−IB−2269)</v>
      </c>
      <c r="F283" s="1">
        <f t="shared" si="19"/>
        <v>16</v>
      </c>
      <c r="K283" s="1">
        <v>282</v>
      </c>
      <c r="L283" s="1" t="s">
        <v>8347</v>
      </c>
      <c r="M283" s="1" t="s">
        <v>8346</v>
      </c>
      <c r="N283" s="1">
        <v>1039388</v>
      </c>
      <c r="O283" s="1">
        <v>914.4</v>
      </c>
      <c r="P283" s="1">
        <v>23.7</v>
      </c>
      <c r="Q283" s="1">
        <v>21.3</v>
      </c>
      <c r="R283" s="1" t="s">
        <v>8037</v>
      </c>
      <c r="S283" s="1">
        <v>16</v>
      </c>
      <c r="T283" s="1" t="s">
        <v>8036</v>
      </c>
      <c r="U283" s="1" t="s">
        <v>8044</v>
      </c>
      <c r="V283" s="1">
        <v>1500</v>
      </c>
      <c r="W283" s="1">
        <v>1500</v>
      </c>
      <c r="X283" s="1">
        <v>1787</v>
      </c>
      <c r="Y283" s="1">
        <v>4787</v>
      </c>
      <c r="Z283" s="1" t="s">
        <v>8194</v>
      </c>
      <c r="AA283" s="1" t="s">
        <v>8194</v>
      </c>
      <c r="AB283" s="1" t="s">
        <v>8323</v>
      </c>
      <c r="AC283" s="1" t="s">
        <v>60</v>
      </c>
    </row>
    <row r="284" spans="1:30" x14ac:dyDescent="0.2">
      <c r="A284" s="1">
        <f t="shared" si="16"/>
        <v>1039847</v>
      </c>
      <c r="B284" s="1">
        <f t="shared" si="17"/>
        <v>1039847</v>
      </c>
      <c r="C284" s="1" t="s">
        <v>8041</v>
      </c>
      <c r="D284" s="1" t="s">
        <v>8041</v>
      </c>
      <c r="E284" s="1" t="str">
        <f t="shared" si="18"/>
        <v>20° OB Induction Bend (5B−IB−2270)</v>
      </c>
      <c r="F284" s="1">
        <f t="shared" si="19"/>
        <v>20</v>
      </c>
      <c r="K284" s="1">
        <v>283</v>
      </c>
      <c r="L284" s="1" t="s">
        <v>8345</v>
      </c>
      <c r="M284" s="1" t="s">
        <v>8344</v>
      </c>
      <c r="N284" s="1">
        <v>1039847</v>
      </c>
      <c r="O284" s="1">
        <v>914.4</v>
      </c>
      <c r="P284" s="1">
        <v>23.7</v>
      </c>
      <c r="Q284" s="1">
        <v>21.3</v>
      </c>
      <c r="R284" s="1" t="s">
        <v>8037</v>
      </c>
      <c r="S284" s="1">
        <v>20</v>
      </c>
      <c r="T284" s="1" t="s">
        <v>8036</v>
      </c>
      <c r="U284" s="1" t="s">
        <v>8080</v>
      </c>
      <c r="V284" s="1">
        <v>1500</v>
      </c>
      <c r="W284" s="1">
        <v>1500</v>
      </c>
      <c r="X284" s="1">
        <v>2234</v>
      </c>
      <c r="Y284" s="1">
        <v>5234</v>
      </c>
      <c r="Z284" s="1" t="s">
        <v>8194</v>
      </c>
      <c r="AA284" s="1" t="s">
        <v>8194</v>
      </c>
      <c r="AB284" s="1" t="s">
        <v>8323</v>
      </c>
      <c r="AC284" s="1" t="s">
        <v>60</v>
      </c>
    </row>
    <row r="285" spans="1:30" x14ac:dyDescent="0.2">
      <c r="A285" s="1">
        <f t="shared" si="16"/>
        <v>1040531</v>
      </c>
      <c r="B285" s="1">
        <f t="shared" si="17"/>
        <v>1040531</v>
      </c>
      <c r="C285" s="1" t="s">
        <v>8041</v>
      </c>
      <c r="D285" s="1" t="s">
        <v>8041</v>
      </c>
      <c r="E285" s="1" t="str">
        <f t="shared" si="18"/>
        <v>32° LT Induction Bend (5B−IB−2271)</v>
      </c>
      <c r="F285" s="1">
        <f t="shared" si="19"/>
        <v>32</v>
      </c>
      <c r="K285" s="1">
        <v>284</v>
      </c>
      <c r="L285" s="1" t="s">
        <v>8343</v>
      </c>
      <c r="M285" s="1" t="s">
        <v>8342</v>
      </c>
      <c r="N285" s="1">
        <v>1040531</v>
      </c>
      <c r="O285" s="1">
        <v>914.4</v>
      </c>
      <c r="P285" s="1">
        <v>23.7</v>
      </c>
      <c r="Q285" s="1">
        <v>21.3</v>
      </c>
      <c r="R285" s="1" t="s">
        <v>8037</v>
      </c>
      <c r="S285" s="1">
        <v>32</v>
      </c>
      <c r="T285" s="1" t="s">
        <v>8036</v>
      </c>
      <c r="U285" s="1" t="s">
        <v>8044</v>
      </c>
      <c r="V285" s="1">
        <v>1500</v>
      </c>
      <c r="W285" s="1">
        <v>1500</v>
      </c>
      <c r="X285" s="1">
        <v>3575</v>
      </c>
      <c r="Y285" s="1">
        <v>6575</v>
      </c>
      <c r="Z285" s="1" t="s">
        <v>8194</v>
      </c>
      <c r="AA285" s="1" t="s">
        <v>8194</v>
      </c>
      <c r="AB285" s="1" t="s">
        <v>8323</v>
      </c>
      <c r="AC285" s="1" t="s">
        <v>60</v>
      </c>
    </row>
    <row r="286" spans="1:30" x14ac:dyDescent="0.2">
      <c r="A286" s="1">
        <f t="shared" si="16"/>
        <v>1040658</v>
      </c>
      <c r="B286" s="1">
        <f t="shared" si="17"/>
        <v>1040658</v>
      </c>
      <c r="C286" s="1" t="s">
        <v>8041</v>
      </c>
      <c r="D286" s="1" t="s">
        <v>8041</v>
      </c>
      <c r="E286" s="1" t="str">
        <f t="shared" si="18"/>
        <v>15° RT Induction Bend (5B−IB−2272)</v>
      </c>
      <c r="F286" s="1">
        <f t="shared" si="19"/>
        <v>15</v>
      </c>
      <c r="K286" s="1">
        <v>285</v>
      </c>
      <c r="L286" s="1" t="s">
        <v>8341</v>
      </c>
      <c r="M286" s="1" t="s">
        <v>8340</v>
      </c>
      <c r="N286" s="1">
        <v>1040658</v>
      </c>
      <c r="O286" s="1">
        <v>914.4</v>
      </c>
      <c r="P286" s="1">
        <v>23.7</v>
      </c>
      <c r="Q286" s="1">
        <v>21.3</v>
      </c>
      <c r="R286" s="1" t="s">
        <v>8037</v>
      </c>
      <c r="S286" s="1">
        <v>15</v>
      </c>
      <c r="T286" s="1" t="s">
        <v>8036</v>
      </c>
      <c r="U286" s="1" t="s">
        <v>8035</v>
      </c>
      <c r="V286" s="1">
        <v>1500</v>
      </c>
      <c r="W286" s="1">
        <v>1500</v>
      </c>
      <c r="X286" s="1">
        <v>1676</v>
      </c>
      <c r="Y286" s="1">
        <v>4676</v>
      </c>
      <c r="Z286" s="1" t="s">
        <v>8194</v>
      </c>
      <c r="AA286" s="1" t="s">
        <v>8194</v>
      </c>
      <c r="AB286" s="1" t="s">
        <v>8323</v>
      </c>
      <c r="AC286" s="1" t="s">
        <v>60</v>
      </c>
    </row>
    <row r="287" spans="1:30" x14ac:dyDescent="0.2">
      <c r="A287" s="1">
        <f t="shared" si="16"/>
        <v>1040704</v>
      </c>
      <c r="B287" s="1">
        <f t="shared" si="17"/>
        <v>1040704</v>
      </c>
      <c r="C287" s="1" t="s">
        <v>8041</v>
      </c>
      <c r="D287" s="1" t="s">
        <v>8041</v>
      </c>
      <c r="E287" s="1" t="str">
        <f t="shared" si="18"/>
        <v>28° Rolled (OB, LT) Induction Bend (5B−IB−2273)</v>
      </c>
      <c r="F287" s="1">
        <f t="shared" si="19"/>
        <v>28</v>
      </c>
      <c r="K287" s="1">
        <v>286</v>
      </c>
      <c r="L287" s="1" t="s">
        <v>8339</v>
      </c>
      <c r="M287" s="1" t="s">
        <v>8338</v>
      </c>
      <c r="N287" s="1">
        <v>1040704</v>
      </c>
      <c r="O287" s="1">
        <v>914.4</v>
      </c>
      <c r="P287" s="1">
        <v>23.7</v>
      </c>
      <c r="Q287" s="1">
        <v>21.3</v>
      </c>
      <c r="R287" s="1" t="s">
        <v>8037</v>
      </c>
      <c r="S287" s="1">
        <v>28</v>
      </c>
      <c r="T287" s="1" t="s">
        <v>8036</v>
      </c>
      <c r="U287" s="1" t="s">
        <v>8212</v>
      </c>
      <c r="V287" s="1">
        <v>1500</v>
      </c>
      <c r="W287" s="1">
        <v>1500</v>
      </c>
      <c r="X287" s="1">
        <v>3128</v>
      </c>
      <c r="Y287" s="1">
        <v>6128</v>
      </c>
      <c r="Z287" s="1" t="s">
        <v>8194</v>
      </c>
      <c r="AA287" s="1" t="s">
        <v>8194</v>
      </c>
      <c r="AB287" s="1" t="s">
        <v>8323</v>
      </c>
      <c r="AC287" s="1" t="s">
        <v>60</v>
      </c>
    </row>
    <row r="288" spans="1:30" x14ac:dyDescent="0.2">
      <c r="A288" s="1">
        <f t="shared" si="16"/>
        <v>1040718</v>
      </c>
      <c r="B288" s="1">
        <f t="shared" si="17"/>
        <v>1040718</v>
      </c>
      <c r="C288" s="1" t="s">
        <v>8041</v>
      </c>
      <c r="D288" s="1" t="s">
        <v>8041</v>
      </c>
      <c r="E288" s="1" t="str">
        <f t="shared" si="18"/>
        <v>24° SB Induction Bend (5B−IB−2386)</v>
      </c>
      <c r="F288" s="1">
        <f t="shared" si="19"/>
        <v>24</v>
      </c>
      <c r="K288" s="1">
        <v>287</v>
      </c>
      <c r="L288" s="1" t="s">
        <v>8337</v>
      </c>
      <c r="M288" s="1" t="s">
        <v>8336</v>
      </c>
      <c r="N288" s="1">
        <v>1040718</v>
      </c>
      <c r="O288" s="1">
        <v>914.4</v>
      </c>
      <c r="P288" s="1">
        <v>23.7</v>
      </c>
      <c r="Q288" s="1">
        <v>21.3</v>
      </c>
      <c r="R288" s="1" t="s">
        <v>8037</v>
      </c>
      <c r="S288" s="1">
        <v>24</v>
      </c>
      <c r="T288" s="1" t="s">
        <v>8036</v>
      </c>
      <c r="U288" s="1" t="s">
        <v>8083</v>
      </c>
      <c r="V288" s="1">
        <v>1500</v>
      </c>
      <c r="W288" s="1">
        <v>1500</v>
      </c>
      <c r="X288" s="1">
        <v>2681</v>
      </c>
      <c r="Y288" s="1">
        <v>5681</v>
      </c>
      <c r="Z288" s="1" t="s">
        <v>8194</v>
      </c>
      <c r="AA288" s="1" t="s">
        <v>8194</v>
      </c>
      <c r="AB288" s="1" t="s">
        <v>8323</v>
      </c>
      <c r="AC288" s="1" t="s">
        <v>60</v>
      </c>
    </row>
    <row r="289" spans="1:30" x14ac:dyDescent="0.2">
      <c r="A289" s="1">
        <f t="shared" si="16"/>
        <v>1040805</v>
      </c>
      <c r="B289" s="1">
        <f t="shared" si="17"/>
        <v>1040805</v>
      </c>
      <c r="C289" s="1" t="s">
        <v>8041</v>
      </c>
      <c r="D289" s="1" t="s">
        <v>8041</v>
      </c>
      <c r="E289" s="1" t="str">
        <f t="shared" si="18"/>
        <v>36° Rolled (SB, LT) Induction Bend (5B−IB−2274)</v>
      </c>
      <c r="F289" s="1">
        <f t="shared" si="19"/>
        <v>36</v>
      </c>
      <c r="K289" s="1">
        <v>288</v>
      </c>
      <c r="L289" s="1" t="s">
        <v>8335</v>
      </c>
      <c r="M289" s="1" t="s">
        <v>8334</v>
      </c>
      <c r="N289" s="1">
        <v>1040805</v>
      </c>
      <c r="O289" s="1">
        <v>914.4</v>
      </c>
      <c r="P289" s="1">
        <v>23.7</v>
      </c>
      <c r="Q289" s="1">
        <v>21.3</v>
      </c>
      <c r="R289" s="1" t="s">
        <v>8037</v>
      </c>
      <c r="S289" s="1">
        <v>36</v>
      </c>
      <c r="T289" s="1" t="s">
        <v>8036</v>
      </c>
      <c r="U289" s="1" t="s">
        <v>8318</v>
      </c>
      <c r="V289" s="1">
        <v>1500</v>
      </c>
      <c r="W289" s="1">
        <v>1500</v>
      </c>
      <c r="X289" s="1">
        <v>4022</v>
      </c>
      <c r="Y289" s="1">
        <v>7022</v>
      </c>
      <c r="Z289" s="1" t="s">
        <v>8194</v>
      </c>
      <c r="AA289" s="1" t="s">
        <v>8194</v>
      </c>
      <c r="AB289" s="1" t="s">
        <v>8323</v>
      </c>
      <c r="AC289" s="1" t="s">
        <v>60</v>
      </c>
    </row>
    <row r="290" spans="1:30" x14ac:dyDescent="0.2">
      <c r="A290" s="1">
        <f t="shared" si="16"/>
        <v>1040815</v>
      </c>
      <c r="B290" s="1">
        <f t="shared" si="17"/>
        <v>1040815</v>
      </c>
      <c r="C290" s="1" t="s">
        <v>8041</v>
      </c>
      <c r="D290" s="1" t="s">
        <v>8041</v>
      </c>
      <c r="E290" s="1" t="str">
        <f t="shared" si="18"/>
        <v>36° Rolled (OB, RT) Induction Bend (5B−IB−2275)</v>
      </c>
      <c r="F290" s="1">
        <f t="shared" si="19"/>
        <v>36</v>
      </c>
      <c r="K290" s="1">
        <v>289</v>
      </c>
      <c r="L290" s="1" t="s">
        <v>8333</v>
      </c>
      <c r="M290" s="1" t="s">
        <v>8332</v>
      </c>
      <c r="N290" s="1">
        <v>1040815</v>
      </c>
      <c r="O290" s="1">
        <v>914.4</v>
      </c>
      <c r="P290" s="1">
        <v>23.7</v>
      </c>
      <c r="Q290" s="1">
        <v>21.3</v>
      </c>
      <c r="R290" s="1" t="s">
        <v>8037</v>
      </c>
      <c r="S290" s="1">
        <v>36</v>
      </c>
      <c r="T290" s="1" t="s">
        <v>8036</v>
      </c>
      <c r="U290" s="1" t="s">
        <v>8145</v>
      </c>
      <c r="V290" s="1">
        <v>1500</v>
      </c>
      <c r="W290" s="1">
        <v>1500</v>
      </c>
      <c r="X290" s="1">
        <v>4022</v>
      </c>
      <c r="Y290" s="1">
        <v>7022</v>
      </c>
      <c r="Z290" s="1" t="s">
        <v>8194</v>
      </c>
      <c r="AA290" s="1" t="s">
        <v>8194</v>
      </c>
      <c r="AB290" s="1" t="s">
        <v>8323</v>
      </c>
      <c r="AC290" s="1" t="s">
        <v>60</v>
      </c>
    </row>
    <row r="291" spans="1:30" x14ac:dyDescent="0.2">
      <c r="A291" s="1">
        <f t="shared" si="16"/>
        <v>1040944</v>
      </c>
      <c r="B291" s="1">
        <f t="shared" si="17"/>
        <v>1040944</v>
      </c>
      <c r="C291" s="1" t="s">
        <v>8041</v>
      </c>
      <c r="D291" s="1" t="s">
        <v>8041</v>
      </c>
      <c r="E291" s="1" t="str">
        <f t="shared" si="18"/>
        <v>35° OB Induction Bend (5B−IB−2276)</v>
      </c>
      <c r="F291" s="1">
        <f t="shared" si="19"/>
        <v>35</v>
      </c>
      <c r="K291" s="1">
        <v>290</v>
      </c>
      <c r="L291" s="1" t="s">
        <v>8331</v>
      </c>
      <c r="M291" s="1" t="s">
        <v>8330</v>
      </c>
      <c r="N291" s="1">
        <v>1040944</v>
      </c>
      <c r="O291" s="1">
        <v>914.4</v>
      </c>
      <c r="P291" s="1">
        <v>23.7</v>
      </c>
      <c r="Q291" s="1">
        <v>21.3</v>
      </c>
      <c r="R291" s="1" t="s">
        <v>8037</v>
      </c>
      <c r="S291" s="1">
        <v>35</v>
      </c>
      <c r="T291" s="1" t="s">
        <v>8036</v>
      </c>
      <c r="U291" s="1" t="s">
        <v>8080</v>
      </c>
      <c r="V291" s="1">
        <v>1500</v>
      </c>
      <c r="W291" s="1">
        <v>1500</v>
      </c>
      <c r="X291" s="1">
        <v>3910</v>
      </c>
      <c r="Y291" s="1">
        <v>6910</v>
      </c>
      <c r="Z291" s="1" t="s">
        <v>8194</v>
      </c>
      <c r="AA291" s="1" t="s">
        <v>8329</v>
      </c>
      <c r="AB291" s="1" t="s">
        <v>8323</v>
      </c>
      <c r="AC291" s="1" t="s">
        <v>60</v>
      </c>
      <c r="AD291" s="1">
        <v>2</v>
      </c>
    </row>
    <row r="292" spans="1:30" x14ac:dyDescent="0.2">
      <c r="A292" s="1">
        <f t="shared" si="16"/>
        <v>1040951</v>
      </c>
      <c r="B292" s="1">
        <f t="shared" si="17"/>
        <v>1040951</v>
      </c>
      <c r="C292" s="1" t="s">
        <v>8041</v>
      </c>
      <c r="D292" s="1" t="s">
        <v>8041</v>
      </c>
      <c r="E292" s="1" t="str">
        <f t="shared" si="18"/>
        <v>23° RT Induction Bend (5B−IB−2277)</v>
      </c>
      <c r="F292" s="1">
        <f t="shared" si="19"/>
        <v>23</v>
      </c>
      <c r="K292" s="1">
        <v>291</v>
      </c>
      <c r="L292" s="1" t="s">
        <v>8328</v>
      </c>
      <c r="M292" s="1" t="s">
        <v>8327</v>
      </c>
      <c r="N292" s="1">
        <v>1040951</v>
      </c>
      <c r="O292" s="1">
        <v>914.4</v>
      </c>
      <c r="P292" s="1">
        <v>23.7</v>
      </c>
      <c r="Q292" s="1">
        <v>21.3</v>
      </c>
      <c r="R292" s="1" t="s">
        <v>8037</v>
      </c>
      <c r="S292" s="1">
        <v>23</v>
      </c>
      <c r="T292" s="1" t="s">
        <v>8036</v>
      </c>
      <c r="U292" s="1" t="s">
        <v>8035</v>
      </c>
      <c r="V292" s="1">
        <v>3000</v>
      </c>
      <c r="W292" s="1">
        <v>1500</v>
      </c>
      <c r="X292" s="1">
        <v>2569</v>
      </c>
      <c r="Y292" s="1">
        <v>7069</v>
      </c>
      <c r="Z292" s="1" t="s">
        <v>8326</v>
      </c>
      <c r="AA292" s="1" t="s">
        <v>8194</v>
      </c>
      <c r="AB292" s="1" t="s">
        <v>8323</v>
      </c>
      <c r="AC292" s="1" t="s">
        <v>60</v>
      </c>
      <c r="AD292" s="1" t="s">
        <v>8140</v>
      </c>
    </row>
    <row r="293" spans="1:30" x14ac:dyDescent="0.2">
      <c r="A293" s="1">
        <f t="shared" si="16"/>
        <v>1040988</v>
      </c>
      <c r="B293" s="1">
        <f t="shared" si="17"/>
        <v>1040988</v>
      </c>
      <c r="C293" s="1" t="s">
        <v>8041</v>
      </c>
      <c r="D293" s="1" t="s">
        <v>8041</v>
      </c>
      <c r="E293" s="1" t="str">
        <f t="shared" si="18"/>
        <v>16° RT Induction Bend (5B−IB−2278)</v>
      </c>
      <c r="F293" s="1">
        <f t="shared" si="19"/>
        <v>16</v>
      </c>
      <c r="K293" s="1">
        <v>292</v>
      </c>
      <c r="L293" s="1" t="s">
        <v>8325</v>
      </c>
      <c r="M293" s="1" t="s">
        <v>8324</v>
      </c>
      <c r="N293" s="1">
        <v>1040988</v>
      </c>
      <c r="O293" s="1">
        <v>914.4</v>
      </c>
      <c r="P293" s="1">
        <v>23.7</v>
      </c>
      <c r="Q293" s="1">
        <v>21.3</v>
      </c>
      <c r="R293" s="1" t="s">
        <v>8037</v>
      </c>
      <c r="S293" s="1">
        <v>16</v>
      </c>
      <c r="T293" s="1" t="s">
        <v>8036</v>
      </c>
      <c r="U293" s="1" t="s">
        <v>8035</v>
      </c>
      <c r="V293" s="1">
        <v>1500</v>
      </c>
      <c r="W293" s="1">
        <v>1500</v>
      </c>
      <c r="X293" s="1">
        <v>1787</v>
      </c>
      <c r="Y293" s="1">
        <v>4787</v>
      </c>
      <c r="Z293" s="1" t="s">
        <v>8194</v>
      </c>
      <c r="AA293" s="1" t="s">
        <v>8194</v>
      </c>
      <c r="AB293" s="1" t="s">
        <v>8323</v>
      </c>
      <c r="AC293" s="1" t="s">
        <v>60</v>
      </c>
    </row>
    <row r="294" spans="1:30" x14ac:dyDescent="0.2">
      <c r="A294" s="1">
        <f t="shared" si="16"/>
        <v>1041115</v>
      </c>
      <c r="B294" s="1">
        <f t="shared" si="17"/>
        <v>1041115</v>
      </c>
      <c r="C294" s="1" t="s">
        <v>8041</v>
      </c>
      <c r="D294" s="1" t="s">
        <v>8041</v>
      </c>
      <c r="E294" s="1" t="str">
        <f t="shared" si="18"/>
        <v>90° Rolled (SB, LT) Induction Bend (5B−IB−2279)</v>
      </c>
      <c r="F294" s="1">
        <f t="shared" si="19"/>
        <v>90</v>
      </c>
      <c r="K294" s="1">
        <v>293</v>
      </c>
      <c r="L294" s="1" t="s">
        <v>8322</v>
      </c>
      <c r="M294" s="1" t="s">
        <v>8321</v>
      </c>
      <c r="N294" s="1">
        <v>1041115</v>
      </c>
      <c r="O294" s="1">
        <v>914.4</v>
      </c>
      <c r="P294" s="1">
        <v>23.7</v>
      </c>
      <c r="Q294" s="1">
        <v>21.3</v>
      </c>
      <c r="R294" s="1" t="s">
        <v>8037</v>
      </c>
      <c r="S294" s="1">
        <v>90</v>
      </c>
      <c r="T294" s="1" t="s">
        <v>7367</v>
      </c>
      <c r="U294" s="1" t="s">
        <v>8318</v>
      </c>
      <c r="V294" s="1">
        <v>1500</v>
      </c>
      <c r="W294" s="1">
        <v>1500</v>
      </c>
      <c r="X294" s="1">
        <v>7182</v>
      </c>
      <c r="Y294" s="1">
        <v>10182</v>
      </c>
      <c r="Z294" s="1" t="s">
        <v>8194</v>
      </c>
      <c r="AA294" s="1" t="s">
        <v>8194</v>
      </c>
      <c r="AB294" s="1" t="s">
        <v>8033</v>
      </c>
      <c r="AC294" s="1" t="s">
        <v>60</v>
      </c>
    </row>
    <row r="295" spans="1:30" x14ac:dyDescent="0.2">
      <c r="A295" s="1">
        <f t="shared" si="16"/>
        <v>1041615</v>
      </c>
      <c r="B295" s="1">
        <f t="shared" si="17"/>
        <v>1041615</v>
      </c>
      <c r="C295" s="1" t="s">
        <v>8041</v>
      </c>
      <c r="D295" s="1" t="s">
        <v>8041</v>
      </c>
      <c r="E295" s="1" t="str">
        <f t="shared" si="18"/>
        <v>47° Rolled (SB, LT) Induction Bend (5B−IB−2281)</v>
      </c>
      <c r="F295" s="1">
        <f t="shared" si="19"/>
        <v>47</v>
      </c>
      <c r="K295" s="1">
        <v>294</v>
      </c>
      <c r="L295" s="1" t="s">
        <v>8320</v>
      </c>
      <c r="M295" s="1" t="s">
        <v>8319</v>
      </c>
      <c r="N295" s="1">
        <v>1041615</v>
      </c>
      <c r="O295" s="1">
        <v>914.4</v>
      </c>
      <c r="P295" s="1">
        <v>19</v>
      </c>
      <c r="Q295" s="1">
        <v>16.2</v>
      </c>
      <c r="R295" s="1" t="s">
        <v>8037</v>
      </c>
      <c r="S295" s="1">
        <v>47</v>
      </c>
      <c r="T295" s="1" t="s">
        <v>7367</v>
      </c>
      <c r="U295" s="1" t="s">
        <v>8318</v>
      </c>
      <c r="V295" s="1">
        <v>1500</v>
      </c>
      <c r="W295" s="1">
        <v>1500</v>
      </c>
      <c r="X295" s="1">
        <v>3750</v>
      </c>
      <c r="Y295" s="1">
        <v>6750</v>
      </c>
      <c r="Z295" s="1" t="s">
        <v>8034</v>
      </c>
      <c r="AA295" s="1" t="s">
        <v>8034</v>
      </c>
      <c r="AB295" s="1" t="s">
        <v>8079</v>
      </c>
      <c r="AC295" s="1" t="s">
        <v>60</v>
      </c>
    </row>
    <row r="296" spans="1:30" x14ac:dyDescent="0.2">
      <c r="A296" s="1">
        <f t="shared" si="16"/>
        <v>1041684</v>
      </c>
      <c r="B296" s="1">
        <f t="shared" si="17"/>
        <v>1041684</v>
      </c>
      <c r="C296" s="1" t="s">
        <v>8041</v>
      </c>
      <c r="D296" s="1" t="s">
        <v>8041</v>
      </c>
      <c r="E296" s="1" t="str">
        <f t="shared" si="18"/>
        <v>80° Rolled (OB, RT) Induction Bend (5B−IB−2282)</v>
      </c>
      <c r="F296" s="1">
        <f t="shared" si="19"/>
        <v>80</v>
      </c>
      <c r="K296" s="1">
        <v>295</v>
      </c>
      <c r="L296" s="1" t="s">
        <v>8317</v>
      </c>
      <c r="M296" s="1" t="s">
        <v>8316</v>
      </c>
      <c r="N296" s="1">
        <v>1041684</v>
      </c>
      <c r="O296" s="1">
        <v>914.4</v>
      </c>
      <c r="P296" s="1">
        <v>19</v>
      </c>
      <c r="Q296" s="1">
        <v>16.2</v>
      </c>
      <c r="R296" s="1" t="s">
        <v>8037</v>
      </c>
      <c r="S296" s="1">
        <v>80</v>
      </c>
      <c r="T296" s="1" t="s">
        <v>7367</v>
      </c>
      <c r="U296" s="1" t="s">
        <v>8145</v>
      </c>
      <c r="V296" s="1">
        <v>1500</v>
      </c>
      <c r="W296" s="1">
        <v>1500</v>
      </c>
      <c r="X296" s="1">
        <v>6384</v>
      </c>
      <c r="Y296" s="1">
        <v>9384</v>
      </c>
      <c r="Z296" s="1" t="s">
        <v>8034</v>
      </c>
      <c r="AA296" s="1" t="s">
        <v>8034</v>
      </c>
      <c r="AB296" s="1" t="s">
        <v>8079</v>
      </c>
      <c r="AC296" s="1" t="s">
        <v>60</v>
      </c>
    </row>
    <row r="297" spans="1:30" x14ac:dyDescent="0.2">
      <c r="A297" s="1">
        <f t="shared" si="16"/>
        <v>1041786</v>
      </c>
      <c r="B297" s="1">
        <f t="shared" si="17"/>
        <v>1041786</v>
      </c>
      <c r="C297" s="1" t="s">
        <v>8041</v>
      </c>
      <c r="D297" s="1" t="s">
        <v>8041</v>
      </c>
      <c r="E297" s="1" t="str">
        <f t="shared" si="18"/>
        <v>27° LT Induction Bend (5B−IB−2283)</v>
      </c>
      <c r="F297" s="1">
        <f t="shared" si="19"/>
        <v>27</v>
      </c>
      <c r="K297" s="1">
        <v>296</v>
      </c>
      <c r="L297" s="1" t="s">
        <v>8315</v>
      </c>
      <c r="M297" s="1" t="s">
        <v>8314</v>
      </c>
      <c r="N297" s="1">
        <v>1041786</v>
      </c>
      <c r="O297" s="1">
        <v>914.4</v>
      </c>
      <c r="P297" s="1">
        <v>19</v>
      </c>
      <c r="Q297" s="1">
        <v>16.2</v>
      </c>
      <c r="R297" s="1" t="s">
        <v>8037</v>
      </c>
      <c r="S297" s="1">
        <v>27</v>
      </c>
      <c r="T297" s="1" t="s">
        <v>7367</v>
      </c>
      <c r="U297" s="1" t="s">
        <v>8044</v>
      </c>
      <c r="V297" s="1">
        <v>1500</v>
      </c>
      <c r="W297" s="1">
        <v>1500</v>
      </c>
      <c r="X297" s="1">
        <v>2155</v>
      </c>
      <c r="Y297" s="1">
        <v>5155</v>
      </c>
      <c r="Z297" s="1" t="s">
        <v>8034</v>
      </c>
      <c r="AA297" s="1" t="s">
        <v>8034</v>
      </c>
      <c r="AB297" s="1" t="s">
        <v>8079</v>
      </c>
      <c r="AC297" s="1" t="s">
        <v>60</v>
      </c>
    </row>
    <row r="298" spans="1:30" x14ac:dyDescent="0.2">
      <c r="A298" s="1">
        <f t="shared" si="16"/>
        <v>1042006</v>
      </c>
      <c r="B298" s="1">
        <f t="shared" si="17"/>
        <v>1042006</v>
      </c>
      <c r="C298" s="1" t="s">
        <v>8041</v>
      </c>
      <c r="D298" s="1" t="s">
        <v>8041</v>
      </c>
      <c r="E298" s="1" t="str">
        <f t="shared" si="18"/>
        <v>25° RT Induction Bend (5B−IB−2284)</v>
      </c>
      <c r="F298" s="1">
        <f t="shared" si="19"/>
        <v>25</v>
      </c>
      <c r="K298" s="1">
        <v>297</v>
      </c>
      <c r="L298" s="1" t="s">
        <v>8313</v>
      </c>
      <c r="M298" s="1" t="s">
        <v>8312</v>
      </c>
      <c r="N298" s="1">
        <v>1042006</v>
      </c>
      <c r="O298" s="1">
        <v>914.4</v>
      </c>
      <c r="P298" s="1">
        <v>19</v>
      </c>
      <c r="Q298" s="1">
        <v>16.2</v>
      </c>
      <c r="R298" s="1" t="s">
        <v>8037</v>
      </c>
      <c r="S298" s="1">
        <v>25</v>
      </c>
      <c r="T298" s="1" t="s">
        <v>7367</v>
      </c>
      <c r="U298" s="1" t="s">
        <v>8035</v>
      </c>
      <c r="V298" s="1">
        <v>1500</v>
      </c>
      <c r="W298" s="1">
        <v>1500</v>
      </c>
      <c r="X298" s="1">
        <v>1995</v>
      </c>
      <c r="Y298" s="1">
        <v>4995</v>
      </c>
      <c r="Z298" s="1" t="s">
        <v>8034</v>
      </c>
      <c r="AA298" s="1" t="s">
        <v>8034</v>
      </c>
      <c r="AB298" s="1" t="s">
        <v>8079</v>
      </c>
      <c r="AC298" s="1" t="s">
        <v>60</v>
      </c>
    </row>
    <row r="299" spans="1:30" x14ac:dyDescent="0.2">
      <c r="A299" s="1">
        <f t="shared" si="16"/>
        <v>1042038</v>
      </c>
      <c r="B299" s="1">
        <f t="shared" si="17"/>
        <v>1042038</v>
      </c>
      <c r="C299" s="1" t="s">
        <v>8041</v>
      </c>
      <c r="D299" s="1" t="s">
        <v>8041</v>
      </c>
      <c r="E299" s="1" t="str">
        <f t="shared" si="18"/>
        <v>21° LT Induction Bend (5B−IB−2285)</v>
      </c>
      <c r="F299" s="1">
        <f t="shared" si="19"/>
        <v>21</v>
      </c>
      <c r="K299" s="1">
        <v>298</v>
      </c>
      <c r="L299" s="1" t="s">
        <v>8311</v>
      </c>
      <c r="M299" s="1" t="s">
        <v>8310</v>
      </c>
      <c r="N299" s="1">
        <v>1042038</v>
      </c>
      <c r="O299" s="1">
        <v>914.4</v>
      </c>
      <c r="P299" s="1">
        <v>19</v>
      </c>
      <c r="Q299" s="1">
        <v>16.2</v>
      </c>
      <c r="R299" s="1" t="s">
        <v>8037</v>
      </c>
      <c r="S299" s="1">
        <v>21</v>
      </c>
      <c r="T299" s="1" t="s">
        <v>7367</v>
      </c>
      <c r="U299" s="1" t="s">
        <v>8044</v>
      </c>
      <c r="V299" s="1">
        <v>1500</v>
      </c>
      <c r="W299" s="1">
        <v>1500</v>
      </c>
      <c r="X299" s="1">
        <v>1676</v>
      </c>
      <c r="Y299" s="1">
        <v>4676</v>
      </c>
      <c r="Z299" s="1" t="s">
        <v>8034</v>
      </c>
      <c r="AA299" s="1" t="s">
        <v>8034</v>
      </c>
      <c r="AB299" s="1" t="s">
        <v>8079</v>
      </c>
      <c r="AC299" s="1" t="s">
        <v>60</v>
      </c>
    </row>
    <row r="300" spans="1:30" x14ac:dyDescent="0.2">
      <c r="A300" s="1">
        <f t="shared" si="16"/>
        <v>1042521</v>
      </c>
      <c r="B300" s="1">
        <f t="shared" si="17"/>
        <v>1042521</v>
      </c>
      <c r="C300" s="1" t="s">
        <v>8041</v>
      </c>
      <c r="D300" s="1" t="s">
        <v>8041</v>
      </c>
      <c r="E300" s="1" t="str">
        <f t="shared" si="18"/>
        <v>33° RT Induction Bend (5B−IB−2286)</v>
      </c>
      <c r="F300" s="1">
        <f t="shared" si="19"/>
        <v>33</v>
      </c>
      <c r="K300" s="1">
        <v>299</v>
      </c>
      <c r="L300" s="1" t="s">
        <v>8309</v>
      </c>
      <c r="M300" s="1" t="s">
        <v>8308</v>
      </c>
      <c r="N300" s="1">
        <v>1042521</v>
      </c>
      <c r="O300" s="1">
        <v>914.4</v>
      </c>
      <c r="P300" s="1">
        <v>14.7</v>
      </c>
      <c r="Q300" s="1">
        <v>13.1</v>
      </c>
      <c r="R300" s="1" t="s">
        <v>8037</v>
      </c>
      <c r="S300" s="1">
        <v>33</v>
      </c>
      <c r="T300" s="1" t="s">
        <v>7367</v>
      </c>
      <c r="U300" s="1" t="s">
        <v>8035</v>
      </c>
      <c r="V300" s="1">
        <v>1500</v>
      </c>
      <c r="W300" s="1">
        <v>1500</v>
      </c>
      <c r="X300" s="1">
        <v>2633</v>
      </c>
      <c r="Y300" s="1">
        <v>5633</v>
      </c>
      <c r="Z300" s="1" t="s">
        <v>8052</v>
      </c>
      <c r="AA300" s="1" t="s">
        <v>8052</v>
      </c>
      <c r="AB300" s="1" t="s">
        <v>8051</v>
      </c>
      <c r="AC300" s="1" t="s">
        <v>60</v>
      </c>
    </row>
    <row r="301" spans="1:30" x14ac:dyDescent="0.2">
      <c r="A301" s="1" t="str">
        <f t="shared" si="16"/>
        <v/>
      </c>
      <c r="B301" s="1" t="str">
        <f t="shared" si="17"/>
        <v/>
      </c>
      <c r="C301" s="1" t="s">
        <v>8041</v>
      </c>
      <c r="D301" s="1" t="s">
        <v>8041</v>
      </c>
      <c r="E301" s="1" t="str">
        <f t="shared" si="18"/>
        <v>°  Induction Bend (5B−IB−2287)</v>
      </c>
      <c r="F301" s="1">
        <f t="shared" si="19"/>
        <v>0</v>
      </c>
      <c r="K301" s="1">
        <v>300</v>
      </c>
      <c r="L301" s="1" t="s">
        <v>8307</v>
      </c>
      <c r="M301" s="1" t="s">
        <v>8077</v>
      </c>
      <c r="U301" s="1" t="s">
        <v>60</v>
      </c>
      <c r="Z301" s="1" t="s">
        <v>60</v>
      </c>
      <c r="AA301" s="1" t="s">
        <v>60</v>
      </c>
      <c r="AB301" s="1" t="s">
        <v>60</v>
      </c>
      <c r="AC301" s="1" t="s">
        <v>60</v>
      </c>
      <c r="AD301" s="1">
        <v>10</v>
      </c>
    </row>
    <row r="302" spans="1:30" x14ac:dyDescent="0.2">
      <c r="A302" s="1" t="str">
        <f t="shared" si="16"/>
        <v/>
      </c>
      <c r="B302" s="1" t="str">
        <f t="shared" si="17"/>
        <v/>
      </c>
      <c r="C302" s="1" t="s">
        <v>8041</v>
      </c>
      <c r="D302" s="1" t="s">
        <v>8041</v>
      </c>
      <c r="E302" s="1" t="str">
        <f t="shared" si="18"/>
        <v>°  Induction Bend (5B−IB−2288)</v>
      </c>
      <c r="F302" s="1">
        <f t="shared" si="19"/>
        <v>0</v>
      </c>
      <c r="K302" s="1">
        <v>301</v>
      </c>
      <c r="L302" s="1" t="s">
        <v>8306</v>
      </c>
      <c r="M302" s="1" t="s">
        <v>8077</v>
      </c>
      <c r="U302" s="1" t="s">
        <v>60</v>
      </c>
      <c r="Z302" s="1" t="s">
        <v>60</v>
      </c>
      <c r="AA302" s="1" t="s">
        <v>60</v>
      </c>
      <c r="AB302" s="1" t="s">
        <v>60</v>
      </c>
      <c r="AC302" s="1" t="s">
        <v>60</v>
      </c>
      <c r="AD302" s="1">
        <v>10</v>
      </c>
    </row>
    <row r="303" spans="1:30" x14ac:dyDescent="0.2">
      <c r="A303" s="1">
        <f t="shared" si="16"/>
        <v>1043109</v>
      </c>
      <c r="B303" s="1">
        <f t="shared" si="17"/>
        <v>1043109</v>
      </c>
      <c r="C303" s="1" t="s">
        <v>8041</v>
      </c>
      <c r="D303" s="1" t="s">
        <v>8041</v>
      </c>
      <c r="E303" s="1" t="str">
        <f t="shared" si="18"/>
        <v>33° RT Induction Bend (5B−IB−2289)</v>
      </c>
      <c r="F303" s="1">
        <f t="shared" si="19"/>
        <v>33</v>
      </c>
      <c r="K303" s="1">
        <v>302</v>
      </c>
      <c r="L303" s="1" t="s">
        <v>8305</v>
      </c>
      <c r="M303" s="1" t="s">
        <v>8304</v>
      </c>
      <c r="N303" s="1">
        <v>1043109</v>
      </c>
      <c r="O303" s="1">
        <v>914.4</v>
      </c>
      <c r="P303" s="1">
        <v>14.7</v>
      </c>
      <c r="Q303" s="1">
        <v>13.1</v>
      </c>
      <c r="R303" s="1" t="s">
        <v>8037</v>
      </c>
      <c r="S303" s="1">
        <v>33</v>
      </c>
      <c r="T303" s="1" t="s">
        <v>7367</v>
      </c>
      <c r="U303" s="1" t="s">
        <v>8035</v>
      </c>
      <c r="V303" s="1">
        <v>1500</v>
      </c>
      <c r="W303" s="1">
        <v>1500</v>
      </c>
      <c r="X303" s="1">
        <v>2633</v>
      </c>
      <c r="Y303" s="1">
        <v>5633</v>
      </c>
      <c r="Z303" s="1" t="s">
        <v>8052</v>
      </c>
      <c r="AA303" s="1" t="s">
        <v>8052</v>
      </c>
      <c r="AB303" s="1" t="s">
        <v>8051</v>
      </c>
      <c r="AC303" s="1" t="s">
        <v>2997</v>
      </c>
      <c r="AD303" s="1">
        <v>15</v>
      </c>
    </row>
    <row r="304" spans="1:30" x14ac:dyDescent="0.2">
      <c r="A304" s="1">
        <f t="shared" si="16"/>
        <v>1043127</v>
      </c>
      <c r="B304" s="1">
        <f t="shared" si="17"/>
        <v>1043127</v>
      </c>
      <c r="C304" s="1" t="s">
        <v>8041</v>
      </c>
      <c r="D304" s="1" t="s">
        <v>8041</v>
      </c>
      <c r="E304" s="1" t="str">
        <f t="shared" si="18"/>
        <v>44° RT Induction Bend (5B−IB−2290)</v>
      </c>
      <c r="F304" s="1">
        <f t="shared" si="19"/>
        <v>44</v>
      </c>
      <c r="K304" s="1">
        <v>303</v>
      </c>
      <c r="L304" s="1" t="s">
        <v>8303</v>
      </c>
      <c r="M304" s="1" t="s">
        <v>8302</v>
      </c>
      <c r="N304" s="1">
        <v>1043127</v>
      </c>
      <c r="O304" s="1">
        <v>914.4</v>
      </c>
      <c r="P304" s="1">
        <v>14.7</v>
      </c>
      <c r="Q304" s="1">
        <v>13.1</v>
      </c>
      <c r="R304" s="1" t="s">
        <v>8037</v>
      </c>
      <c r="S304" s="1">
        <v>44</v>
      </c>
      <c r="T304" s="1" t="s">
        <v>7367</v>
      </c>
      <c r="U304" s="1" t="s">
        <v>8035</v>
      </c>
      <c r="V304" s="1">
        <v>1500</v>
      </c>
      <c r="W304" s="1">
        <v>1500</v>
      </c>
      <c r="X304" s="1">
        <v>3511</v>
      </c>
      <c r="Y304" s="1">
        <v>6511</v>
      </c>
      <c r="Z304" s="1" t="s">
        <v>8052</v>
      </c>
      <c r="AA304" s="1" t="s">
        <v>8052</v>
      </c>
      <c r="AB304" s="1" t="s">
        <v>8051</v>
      </c>
      <c r="AC304" s="1" t="s">
        <v>2997</v>
      </c>
      <c r="AD304" s="1">
        <v>15</v>
      </c>
    </row>
    <row r="305" spans="1:30" x14ac:dyDescent="0.2">
      <c r="A305" s="1">
        <f t="shared" si="16"/>
        <v>1043231</v>
      </c>
      <c r="B305" s="1">
        <f t="shared" si="17"/>
        <v>1043231</v>
      </c>
      <c r="C305" s="1" t="s">
        <v>8041</v>
      </c>
      <c r="D305" s="1" t="s">
        <v>8041</v>
      </c>
      <c r="E305" s="1" t="str">
        <f t="shared" si="18"/>
        <v>20° RT Induction Bend (5B−IB−2291)</v>
      </c>
      <c r="F305" s="1">
        <f t="shared" si="19"/>
        <v>20</v>
      </c>
      <c r="K305" s="1">
        <v>304</v>
      </c>
      <c r="L305" s="1" t="s">
        <v>8301</v>
      </c>
      <c r="M305" s="1" t="s">
        <v>8300</v>
      </c>
      <c r="N305" s="1">
        <v>1043231</v>
      </c>
      <c r="O305" s="1">
        <v>914.4</v>
      </c>
      <c r="P305" s="1">
        <v>14.7</v>
      </c>
      <c r="Q305" s="1">
        <v>13.1</v>
      </c>
      <c r="R305" s="1" t="s">
        <v>8037</v>
      </c>
      <c r="S305" s="1">
        <v>20</v>
      </c>
      <c r="T305" s="1" t="s">
        <v>7367</v>
      </c>
      <c r="U305" s="1" t="s">
        <v>8035</v>
      </c>
      <c r="V305" s="1">
        <v>1500</v>
      </c>
      <c r="W305" s="1">
        <v>1500</v>
      </c>
      <c r="X305" s="1">
        <v>1596</v>
      </c>
      <c r="Y305" s="1">
        <v>4596</v>
      </c>
      <c r="Z305" s="1" t="s">
        <v>8052</v>
      </c>
      <c r="AA305" s="1" t="s">
        <v>8052</v>
      </c>
      <c r="AB305" s="1" t="s">
        <v>8051</v>
      </c>
      <c r="AC305" s="1" t="s">
        <v>2997</v>
      </c>
      <c r="AD305" s="1">
        <v>15</v>
      </c>
    </row>
    <row r="306" spans="1:30" x14ac:dyDescent="0.2">
      <c r="A306" s="1">
        <f t="shared" si="16"/>
        <v>1043284</v>
      </c>
      <c r="B306" s="1">
        <f t="shared" si="17"/>
        <v>1043284</v>
      </c>
      <c r="C306" s="1" t="s">
        <v>8041</v>
      </c>
      <c r="D306" s="1" t="s">
        <v>8041</v>
      </c>
      <c r="E306" s="1" t="str">
        <f t="shared" si="18"/>
        <v>46°  Induction Bend (5B−IB−2292)</v>
      </c>
      <c r="F306" s="1">
        <f t="shared" si="19"/>
        <v>46</v>
      </c>
      <c r="K306" s="1">
        <v>305</v>
      </c>
      <c r="L306" s="1" t="s">
        <v>8299</v>
      </c>
      <c r="M306" s="1" t="s">
        <v>8298</v>
      </c>
      <c r="N306" s="1">
        <v>1043284</v>
      </c>
      <c r="O306" s="1">
        <v>914.4</v>
      </c>
      <c r="P306" s="1" t="s">
        <v>8059</v>
      </c>
      <c r="S306" s="1">
        <v>46</v>
      </c>
      <c r="T306" s="1" t="s">
        <v>8059</v>
      </c>
      <c r="U306" s="1" t="s">
        <v>60</v>
      </c>
      <c r="Z306" s="1" t="s">
        <v>60</v>
      </c>
      <c r="AA306" s="1" t="s">
        <v>60</v>
      </c>
      <c r="AB306" s="1" t="s">
        <v>60</v>
      </c>
      <c r="AC306" s="1" t="s">
        <v>60</v>
      </c>
      <c r="AD306" s="1">
        <v>15</v>
      </c>
    </row>
    <row r="307" spans="1:30" x14ac:dyDescent="0.2">
      <c r="A307" s="1">
        <f t="shared" si="16"/>
        <v>1043327</v>
      </c>
      <c r="B307" s="1">
        <f t="shared" si="17"/>
        <v>1043327</v>
      </c>
      <c r="C307" s="1" t="s">
        <v>8041</v>
      </c>
      <c r="D307" s="1" t="s">
        <v>8041</v>
      </c>
      <c r="E307" s="1" t="str">
        <f t="shared" si="18"/>
        <v>25°  Induction Bend (5B−IB−2293)</v>
      </c>
      <c r="F307" s="1">
        <f t="shared" si="19"/>
        <v>25</v>
      </c>
      <c r="K307" s="1">
        <v>306</v>
      </c>
      <c r="L307" s="1" t="s">
        <v>8297</v>
      </c>
      <c r="M307" s="1" t="s">
        <v>8296</v>
      </c>
      <c r="N307" s="1">
        <v>1043327</v>
      </c>
      <c r="O307" s="1">
        <v>914.4</v>
      </c>
      <c r="P307" s="1" t="s">
        <v>8059</v>
      </c>
      <c r="S307" s="1">
        <v>25</v>
      </c>
      <c r="T307" s="1" t="s">
        <v>8059</v>
      </c>
      <c r="U307" s="1" t="s">
        <v>60</v>
      </c>
      <c r="Z307" s="1" t="s">
        <v>60</v>
      </c>
      <c r="AA307" s="1" t="s">
        <v>60</v>
      </c>
      <c r="AB307" s="1" t="s">
        <v>60</v>
      </c>
      <c r="AC307" s="1" t="s">
        <v>60</v>
      </c>
      <c r="AD307" s="1">
        <v>15</v>
      </c>
    </row>
    <row r="308" spans="1:30" x14ac:dyDescent="0.2">
      <c r="A308" s="1">
        <f t="shared" si="16"/>
        <v>1043556</v>
      </c>
      <c r="B308" s="1">
        <f t="shared" si="17"/>
        <v>1043556</v>
      </c>
      <c r="C308" s="1" t="s">
        <v>8041</v>
      </c>
      <c r="D308" s="1" t="s">
        <v>8041</v>
      </c>
      <c r="E308" s="1" t="str">
        <f t="shared" si="18"/>
        <v>17° RT Induction Bend (5B−IB−2294)</v>
      </c>
      <c r="F308" s="1">
        <f t="shared" si="19"/>
        <v>17</v>
      </c>
      <c r="K308" s="1">
        <v>307</v>
      </c>
      <c r="L308" s="1" t="s">
        <v>8295</v>
      </c>
      <c r="M308" s="1" t="s">
        <v>8294</v>
      </c>
      <c r="N308" s="1">
        <v>1043556</v>
      </c>
      <c r="O308" s="1">
        <v>914.4</v>
      </c>
      <c r="P308" s="1">
        <v>14.7</v>
      </c>
      <c r="Q308" s="1">
        <v>13.1</v>
      </c>
      <c r="R308" s="1" t="s">
        <v>8037</v>
      </c>
      <c r="S308" s="1">
        <v>17</v>
      </c>
      <c r="T308" s="1" t="s">
        <v>7367</v>
      </c>
      <c r="U308" s="1" t="s">
        <v>8035</v>
      </c>
      <c r="V308" s="1">
        <v>1500</v>
      </c>
      <c r="W308" s="1">
        <v>1500</v>
      </c>
      <c r="X308" s="1">
        <v>1357</v>
      </c>
      <c r="Y308" s="1">
        <v>4357</v>
      </c>
      <c r="Z308" s="1" t="s">
        <v>8052</v>
      </c>
      <c r="AA308" s="1" t="s">
        <v>8052</v>
      </c>
      <c r="AB308" s="1" t="s">
        <v>8051</v>
      </c>
      <c r="AC308" s="1" t="s">
        <v>2997</v>
      </c>
      <c r="AD308" s="1">
        <v>16</v>
      </c>
    </row>
    <row r="309" spans="1:30" x14ac:dyDescent="0.2">
      <c r="A309" s="1">
        <f t="shared" si="16"/>
        <v>1043614</v>
      </c>
      <c r="B309" s="1">
        <f t="shared" si="17"/>
        <v>1043614</v>
      </c>
      <c r="C309" s="1" t="s">
        <v>8041</v>
      </c>
      <c r="D309" s="1" t="s">
        <v>8041</v>
      </c>
      <c r="E309" s="1" t="str">
        <f t="shared" si="18"/>
        <v>47°  Induction Bend (5B−IB−2295)</v>
      </c>
      <c r="F309" s="1">
        <f t="shared" si="19"/>
        <v>47</v>
      </c>
      <c r="K309" s="1">
        <v>308</v>
      </c>
      <c r="L309" s="1" t="s">
        <v>8293</v>
      </c>
      <c r="M309" s="1" t="s">
        <v>8292</v>
      </c>
      <c r="N309" s="1">
        <v>1043614</v>
      </c>
      <c r="O309" s="1">
        <v>914.4</v>
      </c>
      <c r="P309" s="1" t="s">
        <v>8059</v>
      </c>
      <c r="S309" s="1">
        <v>47</v>
      </c>
      <c r="T309" s="1" t="s">
        <v>8059</v>
      </c>
      <c r="U309" s="1" t="s">
        <v>60</v>
      </c>
      <c r="Z309" s="1" t="s">
        <v>60</v>
      </c>
      <c r="AA309" s="1" t="s">
        <v>60</v>
      </c>
      <c r="AB309" s="1" t="s">
        <v>60</v>
      </c>
      <c r="AC309" s="1" t="s">
        <v>60</v>
      </c>
      <c r="AD309" s="1">
        <v>16</v>
      </c>
    </row>
    <row r="310" spans="1:30" x14ac:dyDescent="0.2">
      <c r="A310" s="1">
        <f t="shared" si="16"/>
        <v>1043621</v>
      </c>
      <c r="B310" s="1">
        <f t="shared" si="17"/>
        <v>1043621</v>
      </c>
      <c r="C310" s="1" t="s">
        <v>8041</v>
      </c>
      <c r="D310" s="1" t="s">
        <v>8041</v>
      </c>
      <c r="E310" s="1" t="str">
        <f t="shared" si="18"/>
        <v>50°  Induction Bend (5B−IB−2296)</v>
      </c>
      <c r="F310" s="1">
        <f t="shared" si="19"/>
        <v>50</v>
      </c>
      <c r="K310" s="1">
        <v>309</v>
      </c>
      <c r="L310" s="1" t="s">
        <v>8291</v>
      </c>
      <c r="M310" s="1" t="s">
        <v>8290</v>
      </c>
      <c r="N310" s="1">
        <v>1043621</v>
      </c>
      <c r="O310" s="1">
        <v>914.4</v>
      </c>
      <c r="P310" s="1" t="s">
        <v>8059</v>
      </c>
      <c r="S310" s="1">
        <v>50</v>
      </c>
      <c r="T310" s="1" t="s">
        <v>8059</v>
      </c>
      <c r="U310" s="1" t="s">
        <v>60</v>
      </c>
      <c r="Z310" s="1" t="s">
        <v>60</v>
      </c>
      <c r="AA310" s="1" t="s">
        <v>60</v>
      </c>
      <c r="AB310" s="1" t="s">
        <v>60</v>
      </c>
      <c r="AC310" s="1" t="s">
        <v>60</v>
      </c>
      <c r="AD310" s="1">
        <v>16</v>
      </c>
    </row>
    <row r="311" spans="1:30" x14ac:dyDescent="0.2">
      <c r="A311" s="1">
        <f t="shared" si="16"/>
        <v>1043630</v>
      </c>
      <c r="B311" s="1">
        <f t="shared" si="17"/>
        <v>1043630</v>
      </c>
      <c r="C311" s="1" t="s">
        <v>8041</v>
      </c>
      <c r="D311" s="1" t="s">
        <v>8041</v>
      </c>
      <c r="E311" s="1" t="str">
        <f t="shared" si="18"/>
        <v>35°  Induction Bend (5B−IB−2297)</v>
      </c>
      <c r="F311" s="1">
        <f t="shared" si="19"/>
        <v>35</v>
      </c>
      <c r="K311" s="1">
        <v>310</v>
      </c>
      <c r="L311" s="1" t="s">
        <v>8289</v>
      </c>
      <c r="M311" s="1" t="s">
        <v>8288</v>
      </c>
      <c r="N311" s="1">
        <v>1043630</v>
      </c>
      <c r="O311" s="1">
        <v>914.4</v>
      </c>
      <c r="P311" s="1" t="s">
        <v>8059</v>
      </c>
      <c r="S311" s="1">
        <v>35</v>
      </c>
      <c r="T311" s="1" t="s">
        <v>8059</v>
      </c>
      <c r="U311" s="1" t="s">
        <v>60</v>
      </c>
      <c r="Z311" s="1" t="s">
        <v>60</v>
      </c>
      <c r="AA311" s="1" t="s">
        <v>60</v>
      </c>
      <c r="AB311" s="1" t="s">
        <v>60</v>
      </c>
      <c r="AC311" s="1" t="s">
        <v>60</v>
      </c>
      <c r="AD311" s="1">
        <v>16</v>
      </c>
    </row>
    <row r="312" spans="1:30" x14ac:dyDescent="0.2">
      <c r="A312" s="1">
        <f t="shared" si="16"/>
        <v>1043646</v>
      </c>
      <c r="B312" s="1">
        <f t="shared" si="17"/>
        <v>1043646</v>
      </c>
      <c r="C312" s="1" t="s">
        <v>8041</v>
      </c>
      <c r="D312" s="1" t="s">
        <v>8041</v>
      </c>
      <c r="E312" s="1" t="str">
        <f t="shared" si="18"/>
        <v>90°  Induction Bend (5B−IB−2298)</v>
      </c>
      <c r="F312" s="1">
        <f t="shared" si="19"/>
        <v>90</v>
      </c>
      <c r="K312" s="1">
        <v>311</v>
      </c>
      <c r="L312" s="1" t="s">
        <v>8287</v>
      </c>
      <c r="M312" s="1" t="s">
        <v>8286</v>
      </c>
      <c r="N312" s="1">
        <v>1043646</v>
      </c>
      <c r="O312" s="1">
        <v>914.4</v>
      </c>
      <c r="P312" s="1" t="s">
        <v>8059</v>
      </c>
      <c r="S312" s="1">
        <v>90</v>
      </c>
      <c r="T312" s="1" t="s">
        <v>8059</v>
      </c>
      <c r="U312" s="1" t="s">
        <v>60</v>
      </c>
      <c r="Z312" s="1" t="s">
        <v>60</v>
      </c>
      <c r="AA312" s="1" t="s">
        <v>60</v>
      </c>
      <c r="AB312" s="1" t="s">
        <v>60</v>
      </c>
      <c r="AC312" s="1" t="s">
        <v>60</v>
      </c>
      <c r="AD312" s="1">
        <v>16</v>
      </c>
    </row>
    <row r="313" spans="1:30" x14ac:dyDescent="0.2">
      <c r="A313" s="1">
        <f t="shared" si="16"/>
        <v>1043655</v>
      </c>
      <c r="B313" s="1">
        <f t="shared" si="17"/>
        <v>1043655</v>
      </c>
      <c r="C313" s="1" t="s">
        <v>8041</v>
      </c>
      <c r="D313" s="1" t="s">
        <v>8041</v>
      </c>
      <c r="E313" s="1" t="str">
        <f t="shared" si="18"/>
        <v>50°  Induction Bend (5B−IB−2299)</v>
      </c>
      <c r="F313" s="1">
        <f t="shared" si="19"/>
        <v>50</v>
      </c>
      <c r="K313" s="1">
        <v>312</v>
      </c>
      <c r="L313" s="1" t="s">
        <v>8285</v>
      </c>
      <c r="M313" s="1" t="s">
        <v>8284</v>
      </c>
      <c r="N313" s="1">
        <v>1043655</v>
      </c>
      <c r="O313" s="1">
        <v>914.4</v>
      </c>
      <c r="P313" s="1" t="s">
        <v>8059</v>
      </c>
      <c r="S313" s="1">
        <v>50</v>
      </c>
      <c r="T313" s="1" t="s">
        <v>8059</v>
      </c>
      <c r="U313" s="1" t="s">
        <v>60</v>
      </c>
      <c r="Z313" s="1" t="s">
        <v>60</v>
      </c>
      <c r="AA313" s="1" t="s">
        <v>60</v>
      </c>
      <c r="AB313" s="1" t="s">
        <v>60</v>
      </c>
      <c r="AC313" s="1" t="s">
        <v>60</v>
      </c>
      <c r="AD313" s="1">
        <v>16</v>
      </c>
    </row>
    <row r="314" spans="1:30" x14ac:dyDescent="0.2">
      <c r="A314" s="1">
        <f t="shared" si="16"/>
        <v>1043678</v>
      </c>
      <c r="B314" s="1">
        <f t="shared" si="17"/>
        <v>1043678</v>
      </c>
      <c r="C314" s="1" t="s">
        <v>8041</v>
      </c>
      <c r="D314" s="1" t="s">
        <v>8041</v>
      </c>
      <c r="E314" s="1" t="str">
        <f t="shared" si="18"/>
        <v>30°  Induction Bend (5B−IB−2300)</v>
      </c>
      <c r="F314" s="1">
        <f t="shared" si="19"/>
        <v>30</v>
      </c>
      <c r="K314" s="1">
        <v>313</v>
      </c>
      <c r="L314" s="1" t="s">
        <v>8283</v>
      </c>
      <c r="M314" s="1" t="s">
        <v>8282</v>
      </c>
      <c r="N314" s="1">
        <v>1043678</v>
      </c>
      <c r="O314" s="1">
        <v>914.4</v>
      </c>
      <c r="P314" s="1" t="s">
        <v>8059</v>
      </c>
      <c r="S314" s="1">
        <v>30</v>
      </c>
      <c r="T314" s="1" t="s">
        <v>8059</v>
      </c>
      <c r="U314" s="1" t="s">
        <v>60</v>
      </c>
      <c r="Z314" s="1" t="s">
        <v>60</v>
      </c>
      <c r="AA314" s="1" t="s">
        <v>60</v>
      </c>
      <c r="AB314" s="1" t="s">
        <v>60</v>
      </c>
      <c r="AC314" s="1" t="s">
        <v>60</v>
      </c>
      <c r="AD314" s="1">
        <v>16</v>
      </c>
    </row>
    <row r="315" spans="1:30" x14ac:dyDescent="0.2">
      <c r="A315" s="1">
        <f t="shared" si="16"/>
        <v>1043685</v>
      </c>
      <c r="B315" s="1">
        <f t="shared" si="17"/>
        <v>1043685</v>
      </c>
      <c r="C315" s="1" t="s">
        <v>8041</v>
      </c>
      <c r="D315" s="1" t="s">
        <v>8041</v>
      </c>
      <c r="E315" s="1" t="str">
        <f t="shared" si="18"/>
        <v>37°  Induction Bend (5B−IB−2301)</v>
      </c>
      <c r="F315" s="1">
        <f t="shared" si="19"/>
        <v>37</v>
      </c>
      <c r="K315" s="1">
        <v>314</v>
      </c>
      <c r="L315" s="1" t="s">
        <v>8281</v>
      </c>
      <c r="M315" s="1" t="s">
        <v>8280</v>
      </c>
      <c r="N315" s="1">
        <v>1043685</v>
      </c>
      <c r="O315" s="1">
        <v>914.4</v>
      </c>
      <c r="P315" s="1" t="s">
        <v>8059</v>
      </c>
      <c r="S315" s="1">
        <v>37</v>
      </c>
      <c r="T315" s="1" t="s">
        <v>8059</v>
      </c>
      <c r="U315" s="1" t="s">
        <v>60</v>
      </c>
      <c r="Z315" s="1" t="s">
        <v>60</v>
      </c>
      <c r="AA315" s="1" t="s">
        <v>60</v>
      </c>
      <c r="AB315" s="1" t="s">
        <v>60</v>
      </c>
      <c r="AC315" s="1" t="s">
        <v>60</v>
      </c>
      <c r="AD315" s="1">
        <v>16</v>
      </c>
    </row>
    <row r="316" spans="1:30" x14ac:dyDescent="0.2">
      <c r="A316" s="1">
        <f t="shared" si="16"/>
        <v>1043749</v>
      </c>
      <c r="B316" s="1">
        <f t="shared" si="17"/>
        <v>1043749</v>
      </c>
      <c r="C316" s="1" t="s">
        <v>8041</v>
      </c>
      <c r="D316" s="1" t="s">
        <v>8041</v>
      </c>
      <c r="E316" s="1" t="str">
        <f t="shared" si="18"/>
        <v>21° RT Induction Bend (5B−IB−2302)</v>
      </c>
      <c r="F316" s="1">
        <f t="shared" si="19"/>
        <v>21</v>
      </c>
      <c r="K316" s="1">
        <v>315</v>
      </c>
      <c r="L316" s="1" t="s">
        <v>8279</v>
      </c>
      <c r="M316" s="1" t="s">
        <v>8278</v>
      </c>
      <c r="N316" s="1">
        <v>1043749</v>
      </c>
      <c r="O316" s="1">
        <v>914.4</v>
      </c>
      <c r="P316" s="1">
        <v>14.7</v>
      </c>
      <c r="Q316" s="1">
        <v>13.1</v>
      </c>
      <c r="R316" s="1" t="s">
        <v>8037</v>
      </c>
      <c r="S316" s="1">
        <v>21</v>
      </c>
      <c r="T316" s="1" t="s">
        <v>7367</v>
      </c>
      <c r="U316" s="1" t="s">
        <v>8035</v>
      </c>
      <c r="V316" s="1">
        <v>1500</v>
      </c>
      <c r="W316" s="1">
        <v>1500</v>
      </c>
      <c r="X316" s="1">
        <v>1676</v>
      </c>
      <c r="Y316" s="1">
        <v>4676</v>
      </c>
      <c r="Z316" s="1" t="s">
        <v>8052</v>
      </c>
      <c r="AA316" s="1" t="s">
        <v>8052</v>
      </c>
      <c r="AB316" s="1" t="s">
        <v>8051</v>
      </c>
      <c r="AC316" s="1" t="s">
        <v>60</v>
      </c>
    </row>
    <row r="317" spans="1:30" x14ac:dyDescent="0.2">
      <c r="A317" s="1">
        <f t="shared" si="16"/>
        <v>1043804</v>
      </c>
      <c r="B317" s="1">
        <f t="shared" si="17"/>
        <v>1043804</v>
      </c>
      <c r="C317" s="1" t="s">
        <v>8041</v>
      </c>
      <c r="D317" s="1" t="s">
        <v>8041</v>
      </c>
      <c r="E317" s="1" t="str">
        <f t="shared" si="18"/>
        <v>28° LT Induction Bend (5B−IB−2303)</v>
      </c>
      <c r="F317" s="1">
        <f t="shared" si="19"/>
        <v>28</v>
      </c>
      <c r="K317" s="1">
        <v>316</v>
      </c>
      <c r="L317" s="1" t="s">
        <v>8277</v>
      </c>
      <c r="M317" s="1" t="s">
        <v>8276</v>
      </c>
      <c r="N317" s="1">
        <v>1043804</v>
      </c>
      <c r="O317" s="1">
        <v>914.4</v>
      </c>
      <c r="P317" s="1">
        <v>14.7</v>
      </c>
      <c r="Q317" s="1">
        <v>13.1</v>
      </c>
      <c r="R317" s="1" t="s">
        <v>8037</v>
      </c>
      <c r="S317" s="1">
        <v>28</v>
      </c>
      <c r="T317" s="1" t="s">
        <v>7367</v>
      </c>
      <c r="U317" s="1" t="s">
        <v>8044</v>
      </c>
      <c r="V317" s="1">
        <v>1500</v>
      </c>
      <c r="W317" s="1">
        <v>1500</v>
      </c>
      <c r="X317" s="1">
        <v>2234</v>
      </c>
      <c r="Y317" s="1">
        <v>5234</v>
      </c>
      <c r="Z317" s="1" t="s">
        <v>8052</v>
      </c>
      <c r="AA317" s="1" t="s">
        <v>8052</v>
      </c>
      <c r="AB317" s="1" t="s">
        <v>8051</v>
      </c>
      <c r="AC317" s="1" t="s">
        <v>60</v>
      </c>
    </row>
    <row r="318" spans="1:30" x14ac:dyDescent="0.2">
      <c r="A318" s="1">
        <f t="shared" si="16"/>
        <v>1043991</v>
      </c>
      <c r="B318" s="1">
        <f t="shared" si="17"/>
        <v>1043991</v>
      </c>
      <c r="C318" s="1" t="s">
        <v>8041</v>
      </c>
      <c r="D318" s="1" t="s">
        <v>8041</v>
      </c>
      <c r="E318" s="1" t="str">
        <f t="shared" si="18"/>
        <v>29° RT Induction Bend (5B−IB−2304)</v>
      </c>
      <c r="F318" s="1">
        <f t="shared" si="19"/>
        <v>29</v>
      </c>
      <c r="K318" s="1">
        <v>317</v>
      </c>
      <c r="L318" s="1" t="s">
        <v>8275</v>
      </c>
      <c r="M318" s="1" t="s">
        <v>8274</v>
      </c>
      <c r="N318" s="1">
        <v>1043991</v>
      </c>
      <c r="O318" s="1">
        <v>914.4</v>
      </c>
      <c r="P318" s="1">
        <v>14.7</v>
      </c>
      <c r="Q318" s="1">
        <v>13.1</v>
      </c>
      <c r="R318" s="1" t="s">
        <v>8037</v>
      </c>
      <c r="S318" s="1">
        <v>29</v>
      </c>
      <c r="T318" s="1" t="s">
        <v>7367</v>
      </c>
      <c r="U318" s="1" t="s">
        <v>8035</v>
      </c>
      <c r="V318" s="1">
        <v>1500</v>
      </c>
      <c r="W318" s="1">
        <v>1500</v>
      </c>
      <c r="X318" s="1">
        <v>2314</v>
      </c>
      <c r="Y318" s="1">
        <v>5314</v>
      </c>
      <c r="Z318" s="1" t="s">
        <v>8052</v>
      </c>
      <c r="AA318" s="1" t="s">
        <v>8034</v>
      </c>
      <c r="AB318" s="1" t="s">
        <v>8051</v>
      </c>
      <c r="AC318" s="1" t="s">
        <v>60</v>
      </c>
      <c r="AD318" s="1">
        <v>3</v>
      </c>
    </row>
    <row r="319" spans="1:30" x14ac:dyDescent="0.2">
      <c r="A319" s="1">
        <f t="shared" si="16"/>
        <v>1044015</v>
      </c>
      <c r="B319" s="1">
        <f t="shared" si="17"/>
        <v>1044015</v>
      </c>
      <c r="C319" s="1" t="s">
        <v>8041</v>
      </c>
      <c r="D319" s="1" t="s">
        <v>8041</v>
      </c>
      <c r="E319" s="1" t="str">
        <f t="shared" si="18"/>
        <v>66° RT Induction Bend (5B−IB−2305)</v>
      </c>
      <c r="F319" s="1">
        <f t="shared" si="19"/>
        <v>66</v>
      </c>
      <c r="K319" s="1">
        <v>318</v>
      </c>
      <c r="L319" s="1" t="s">
        <v>8273</v>
      </c>
      <c r="M319" s="1" t="s">
        <v>8272</v>
      </c>
      <c r="N319" s="1">
        <v>1044015</v>
      </c>
      <c r="O319" s="1">
        <v>914.4</v>
      </c>
      <c r="P319" s="1">
        <v>19</v>
      </c>
      <c r="Q319" s="1">
        <v>16.2</v>
      </c>
      <c r="R319" s="1" t="s">
        <v>8037</v>
      </c>
      <c r="S319" s="1">
        <v>66</v>
      </c>
      <c r="T319" s="1" t="s">
        <v>7367</v>
      </c>
      <c r="U319" s="1" t="s">
        <v>8035</v>
      </c>
      <c r="V319" s="1">
        <v>1500</v>
      </c>
      <c r="W319" s="1">
        <v>1500</v>
      </c>
      <c r="X319" s="1">
        <v>5267</v>
      </c>
      <c r="Y319" s="1">
        <v>8267</v>
      </c>
      <c r="Z319" s="1" t="s">
        <v>8034</v>
      </c>
      <c r="AA319" s="1" t="s">
        <v>8034</v>
      </c>
      <c r="AB319" s="1" t="s">
        <v>8079</v>
      </c>
      <c r="AC319" s="1" t="s">
        <v>60</v>
      </c>
    </row>
    <row r="320" spans="1:30" x14ac:dyDescent="0.2">
      <c r="A320" s="1">
        <f t="shared" si="16"/>
        <v>1044111</v>
      </c>
      <c r="B320" s="1">
        <f t="shared" si="17"/>
        <v>1044111</v>
      </c>
      <c r="C320" s="1" t="s">
        <v>8041</v>
      </c>
      <c r="D320" s="1" t="s">
        <v>8041</v>
      </c>
      <c r="E320" s="1" t="str">
        <f t="shared" si="18"/>
        <v>69° LT Induction Bend (5B−IB−2306)</v>
      </c>
      <c r="F320" s="1">
        <f t="shared" si="19"/>
        <v>69</v>
      </c>
      <c r="K320" s="1">
        <v>319</v>
      </c>
      <c r="L320" s="1" t="s">
        <v>8271</v>
      </c>
      <c r="M320" s="1" t="s">
        <v>8270</v>
      </c>
      <c r="N320" s="1">
        <v>1044111</v>
      </c>
      <c r="O320" s="1">
        <v>914.4</v>
      </c>
      <c r="P320" s="1">
        <v>19</v>
      </c>
      <c r="Q320" s="1">
        <v>16.2</v>
      </c>
      <c r="R320" s="1" t="s">
        <v>8037</v>
      </c>
      <c r="S320" s="1">
        <v>69</v>
      </c>
      <c r="T320" s="1" t="s">
        <v>7367</v>
      </c>
      <c r="U320" s="1" t="s">
        <v>8044</v>
      </c>
      <c r="V320" s="1">
        <v>1500</v>
      </c>
      <c r="W320" s="1">
        <v>1500</v>
      </c>
      <c r="X320" s="1">
        <v>5506</v>
      </c>
      <c r="Y320" s="1">
        <v>8506</v>
      </c>
      <c r="Z320" s="1" t="s">
        <v>8034</v>
      </c>
      <c r="AA320" s="1" t="s">
        <v>8034</v>
      </c>
      <c r="AB320" s="1" t="s">
        <v>8079</v>
      </c>
      <c r="AC320" s="1" t="s">
        <v>60</v>
      </c>
    </row>
    <row r="321" spans="1:30" x14ac:dyDescent="0.2">
      <c r="A321" s="1" t="str">
        <f t="shared" si="16"/>
        <v/>
      </c>
      <c r="B321" s="1" t="str">
        <f t="shared" si="17"/>
        <v/>
      </c>
      <c r="C321" s="1" t="s">
        <v>8041</v>
      </c>
      <c r="D321" s="1" t="s">
        <v>8041</v>
      </c>
      <c r="E321" s="1" t="str">
        <f t="shared" si="18"/>
        <v>20° LT Induction Bend (5B−IB−2307)</v>
      </c>
      <c r="F321" s="1">
        <f t="shared" si="19"/>
        <v>20</v>
      </c>
      <c r="K321" s="1">
        <v>320</v>
      </c>
      <c r="L321" s="1" t="s">
        <v>8269</v>
      </c>
      <c r="O321" s="1">
        <v>914.4</v>
      </c>
      <c r="P321" s="1">
        <v>14.7</v>
      </c>
      <c r="Q321" s="1">
        <v>13.1</v>
      </c>
      <c r="R321" s="1" t="s">
        <v>8037</v>
      </c>
      <c r="S321" s="1">
        <v>20</v>
      </c>
      <c r="T321" s="1" t="s">
        <v>7367</v>
      </c>
      <c r="U321" s="1" t="s">
        <v>8044</v>
      </c>
      <c r="V321" s="1">
        <v>1500</v>
      </c>
      <c r="W321" s="1">
        <v>1500</v>
      </c>
      <c r="X321" s="1">
        <v>1596</v>
      </c>
      <c r="Y321" s="1">
        <v>4596</v>
      </c>
      <c r="Z321" s="1" t="s">
        <v>8052</v>
      </c>
      <c r="AA321" s="1" t="s">
        <v>8052</v>
      </c>
      <c r="AB321" s="1" t="s">
        <v>8051</v>
      </c>
      <c r="AC321" s="1" t="s">
        <v>60</v>
      </c>
      <c r="AD321" s="1" t="s">
        <v>8267</v>
      </c>
    </row>
    <row r="322" spans="1:30" x14ac:dyDescent="0.2">
      <c r="A322" s="1" t="str">
        <f t="shared" ref="A322:A385" si="20">IF(N322=0,"",N322)</f>
        <v/>
      </c>
      <c r="B322" s="1" t="str">
        <f t="shared" ref="B322:B385" si="21">A322</f>
        <v/>
      </c>
      <c r="C322" s="1" t="s">
        <v>8041</v>
      </c>
      <c r="D322" s="1" t="s">
        <v>8041</v>
      </c>
      <c r="E322" s="1" t="str">
        <f t="shared" ref="E322:E385" si="22">_xlfn.CONCAT(S322,"° ",U322," Induction Bend"," (",L322,")")</f>
        <v>15° LT Induction Bend (5B−IB−2417)</v>
      </c>
      <c r="F322" s="1">
        <f t="shared" si="19"/>
        <v>15</v>
      </c>
      <c r="K322" s="1">
        <v>321</v>
      </c>
      <c r="L322" s="1" t="s">
        <v>8268</v>
      </c>
      <c r="O322" s="1">
        <v>914.4</v>
      </c>
      <c r="P322" s="1">
        <v>14.7</v>
      </c>
      <c r="Q322" s="1">
        <v>13.1</v>
      </c>
      <c r="R322" s="1" t="s">
        <v>8037</v>
      </c>
      <c r="S322" s="1">
        <v>15</v>
      </c>
      <c r="T322" s="1" t="s">
        <v>7367</v>
      </c>
      <c r="U322" s="1" t="s">
        <v>8044</v>
      </c>
      <c r="V322" s="1">
        <v>1500</v>
      </c>
      <c r="W322" s="1">
        <v>1500</v>
      </c>
      <c r="X322" s="1">
        <v>1197</v>
      </c>
      <c r="Y322" s="1">
        <v>4197</v>
      </c>
      <c r="Z322" s="1" t="s">
        <v>8052</v>
      </c>
      <c r="AA322" s="1" t="s">
        <v>8052</v>
      </c>
      <c r="AB322" s="1" t="s">
        <v>8051</v>
      </c>
      <c r="AC322" s="1" t="s">
        <v>60</v>
      </c>
      <c r="AD322" s="1" t="s">
        <v>8267</v>
      </c>
    </row>
    <row r="323" spans="1:30" x14ac:dyDescent="0.2">
      <c r="A323" s="1">
        <f t="shared" si="20"/>
        <v>1045524</v>
      </c>
      <c r="B323" s="1">
        <f t="shared" si="21"/>
        <v>1045524</v>
      </c>
      <c r="C323" s="1" t="s">
        <v>8041</v>
      </c>
      <c r="D323" s="1" t="s">
        <v>8041</v>
      </c>
      <c r="E323" s="1" t="str">
        <f t="shared" si="22"/>
        <v>24° RT Induction Bend (5B−IB−2310)</v>
      </c>
      <c r="F323" s="1">
        <f t="shared" ref="F323:F386" si="23">S323</f>
        <v>24</v>
      </c>
      <c r="K323" s="1">
        <v>322</v>
      </c>
      <c r="L323" s="1" t="s">
        <v>8266</v>
      </c>
      <c r="M323" s="1" t="s">
        <v>8265</v>
      </c>
      <c r="N323" s="1">
        <v>1045524</v>
      </c>
      <c r="O323" s="1">
        <v>914.4</v>
      </c>
      <c r="P323" s="1">
        <v>19</v>
      </c>
      <c r="Q323" s="1">
        <v>16.2</v>
      </c>
      <c r="R323" s="1" t="s">
        <v>8037</v>
      </c>
      <c r="S323" s="1">
        <v>24</v>
      </c>
      <c r="T323" s="1" t="s">
        <v>7367</v>
      </c>
      <c r="U323" s="1" t="s">
        <v>8035</v>
      </c>
      <c r="V323" s="1">
        <v>1500</v>
      </c>
      <c r="W323" s="1">
        <v>1500</v>
      </c>
      <c r="X323" s="1">
        <v>1915</v>
      </c>
      <c r="Y323" s="1">
        <v>4915</v>
      </c>
      <c r="Z323" s="1" t="s">
        <v>8034</v>
      </c>
      <c r="AA323" s="1" t="s">
        <v>8034</v>
      </c>
      <c r="AB323" s="1" t="s">
        <v>8079</v>
      </c>
      <c r="AC323" s="1" t="s">
        <v>60</v>
      </c>
    </row>
    <row r="324" spans="1:30" x14ac:dyDescent="0.2">
      <c r="A324" s="1">
        <f t="shared" si="20"/>
        <v>1045984</v>
      </c>
      <c r="B324" s="1">
        <f t="shared" si="21"/>
        <v>1045984</v>
      </c>
      <c r="C324" s="1" t="s">
        <v>8041</v>
      </c>
      <c r="D324" s="1" t="s">
        <v>8041</v>
      </c>
      <c r="E324" s="1" t="str">
        <f t="shared" si="22"/>
        <v>38° LT Induction Bend (5B−IB−2311)</v>
      </c>
      <c r="F324" s="1">
        <f t="shared" si="23"/>
        <v>38</v>
      </c>
      <c r="K324" s="1">
        <v>323</v>
      </c>
      <c r="L324" s="1" t="s">
        <v>8264</v>
      </c>
      <c r="M324" s="1" t="s">
        <v>8263</v>
      </c>
      <c r="N324" s="1">
        <v>1045984</v>
      </c>
      <c r="O324" s="1">
        <v>914.4</v>
      </c>
      <c r="P324" s="1">
        <v>19</v>
      </c>
      <c r="Q324" s="1">
        <v>16.2</v>
      </c>
      <c r="R324" s="1" t="s">
        <v>8037</v>
      </c>
      <c r="S324" s="1">
        <v>38</v>
      </c>
      <c r="T324" s="1" t="s">
        <v>7367</v>
      </c>
      <c r="U324" s="1" t="s">
        <v>8044</v>
      </c>
      <c r="V324" s="1">
        <v>1500</v>
      </c>
      <c r="W324" s="1">
        <v>1500</v>
      </c>
      <c r="X324" s="1">
        <v>3032</v>
      </c>
      <c r="Y324" s="1">
        <v>6032</v>
      </c>
      <c r="Z324" s="1" t="s">
        <v>8034</v>
      </c>
      <c r="AA324" s="1" t="s">
        <v>8034</v>
      </c>
      <c r="AB324" s="1" t="s">
        <v>8079</v>
      </c>
      <c r="AC324" s="1" t="s">
        <v>60</v>
      </c>
    </row>
    <row r="325" spans="1:30" x14ac:dyDescent="0.2">
      <c r="A325" s="1">
        <f t="shared" si="20"/>
        <v>1046232</v>
      </c>
      <c r="B325" s="1">
        <f t="shared" si="21"/>
        <v>1046232</v>
      </c>
      <c r="C325" s="1" t="s">
        <v>8041</v>
      </c>
      <c r="D325" s="1" t="s">
        <v>8041</v>
      </c>
      <c r="E325" s="1" t="str">
        <f t="shared" si="22"/>
        <v>22° RT Induction Bend (5B−IB−2312)</v>
      </c>
      <c r="F325" s="1">
        <f t="shared" si="23"/>
        <v>22</v>
      </c>
      <c r="K325" s="1">
        <v>324</v>
      </c>
      <c r="L325" s="1" t="s">
        <v>8262</v>
      </c>
      <c r="M325" s="1" t="s">
        <v>8261</v>
      </c>
      <c r="N325" s="1">
        <v>1046232</v>
      </c>
      <c r="O325" s="1">
        <v>914.4</v>
      </c>
      <c r="P325" s="1">
        <v>19</v>
      </c>
      <c r="Q325" s="1">
        <v>16.2</v>
      </c>
      <c r="R325" s="1" t="s">
        <v>8037</v>
      </c>
      <c r="S325" s="1">
        <v>22</v>
      </c>
      <c r="T325" s="1" t="s">
        <v>7367</v>
      </c>
      <c r="U325" s="1" t="s">
        <v>8035</v>
      </c>
      <c r="V325" s="1">
        <v>1500</v>
      </c>
      <c r="W325" s="1">
        <v>1500</v>
      </c>
      <c r="X325" s="1">
        <v>1756</v>
      </c>
      <c r="Y325" s="1">
        <v>4756</v>
      </c>
      <c r="Z325" s="1" t="s">
        <v>8034</v>
      </c>
      <c r="AA325" s="1" t="s">
        <v>8034</v>
      </c>
      <c r="AB325" s="1" t="s">
        <v>8079</v>
      </c>
      <c r="AC325" s="1" t="s">
        <v>60</v>
      </c>
    </row>
    <row r="326" spans="1:30" x14ac:dyDescent="0.2">
      <c r="A326" s="1">
        <f t="shared" si="20"/>
        <v>1048778</v>
      </c>
      <c r="B326" s="1">
        <f t="shared" si="21"/>
        <v>1048778</v>
      </c>
      <c r="C326" s="1" t="s">
        <v>8041</v>
      </c>
      <c r="D326" s="1" t="s">
        <v>8041</v>
      </c>
      <c r="E326" s="1" t="str">
        <f t="shared" si="22"/>
        <v>22° LT Induction Bend (5B−IB−2313)</v>
      </c>
      <c r="F326" s="1">
        <f t="shared" si="23"/>
        <v>22</v>
      </c>
      <c r="K326" s="1">
        <v>325</v>
      </c>
      <c r="L326" s="1" t="s">
        <v>8260</v>
      </c>
      <c r="M326" s="1" t="s">
        <v>8259</v>
      </c>
      <c r="N326" s="1">
        <v>1048778</v>
      </c>
      <c r="O326" s="1">
        <v>914.4</v>
      </c>
      <c r="P326" s="1">
        <v>19</v>
      </c>
      <c r="Q326" s="1">
        <v>16.2</v>
      </c>
      <c r="R326" s="1" t="s">
        <v>8037</v>
      </c>
      <c r="S326" s="1">
        <v>22</v>
      </c>
      <c r="T326" s="1" t="s">
        <v>7367</v>
      </c>
      <c r="U326" s="1" t="s">
        <v>8044</v>
      </c>
      <c r="V326" s="1">
        <v>1500</v>
      </c>
      <c r="W326" s="1">
        <v>1500</v>
      </c>
      <c r="X326" s="1">
        <v>1756</v>
      </c>
      <c r="Y326" s="1">
        <v>4756</v>
      </c>
      <c r="Z326" s="1" t="s">
        <v>8034</v>
      </c>
      <c r="AA326" s="1" t="s">
        <v>8034</v>
      </c>
      <c r="AB326" s="1" t="s">
        <v>8079</v>
      </c>
      <c r="AC326" s="1" t="s">
        <v>60</v>
      </c>
    </row>
    <row r="327" spans="1:30" x14ac:dyDescent="0.2">
      <c r="A327" s="1">
        <f t="shared" si="20"/>
        <v>1048910</v>
      </c>
      <c r="B327" s="1">
        <f t="shared" si="21"/>
        <v>1048910</v>
      </c>
      <c r="C327" s="1" t="s">
        <v>8041</v>
      </c>
      <c r="D327" s="1" t="s">
        <v>8041</v>
      </c>
      <c r="E327" s="1" t="str">
        <f t="shared" si="22"/>
        <v>78° LT Induction Bend (5B−IB−2314)</v>
      </c>
      <c r="F327" s="1">
        <f t="shared" si="23"/>
        <v>78</v>
      </c>
      <c r="K327" s="1">
        <v>326</v>
      </c>
      <c r="L327" s="1" t="s">
        <v>8258</v>
      </c>
      <c r="M327" s="1" t="s">
        <v>8257</v>
      </c>
      <c r="N327" s="1">
        <v>1048910</v>
      </c>
      <c r="O327" s="1">
        <v>914.4</v>
      </c>
      <c r="P327" s="1">
        <v>19</v>
      </c>
      <c r="Q327" s="1">
        <v>16.2</v>
      </c>
      <c r="R327" s="1" t="s">
        <v>8037</v>
      </c>
      <c r="S327" s="1">
        <v>78</v>
      </c>
      <c r="T327" s="1" t="s">
        <v>7367</v>
      </c>
      <c r="U327" s="1" t="s">
        <v>8044</v>
      </c>
      <c r="V327" s="1">
        <v>1500</v>
      </c>
      <c r="W327" s="1">
        <v>1500</v>
      </c>
      <c r="X327" s="1">
        <v>6224</v>
      </c>
      <c r="Y327" s="1">
        <v>9224</v>
      </c>
      <c r="Z327" s="1" t="s">
        <v>8034</v>
      </c>
      <c r="AA327" s="1" t="s">
        <v>8034</v>
      </c>
      <c r="AB327" s="1" t="s">
        <v>8079</v>
      </c>
      <c r="AC327" s="1" t="s">
        <v>60</v>
      </c>
    </row>
    <row r="328" spans="1:30" x14ac:dyDescent="0.2">
      <c r="A328" s="1">
        <f t="shared" si="20"/>
        <v>1048942</v>
      </c>
      <c r="B328" s="1">
        <f t="shared" si="21"/>
        <v>1048942</v>
      </c>
      <c r="C328" s="1" t="s">
        <v>8041</v>
      </c>
      <c r="D328" s="1" t="s">
        <v>8041</v>
      </c>
      <c r="E328" s="1" t="str">
        <f t="shared" si="22"/>
        <v>16° LT Induction Bend (5B−IB−2315)</v>
      </c>
      <c r="F328" s="1">
        <f t="shared" si="23"/>
        <v>16</v>
      </c>
      <c r="K328" s="1">
        <v>327</v>
      </c>
      <c r="L328" s="1" t="s">
        <v>8256</v>
      </c>
      <c r="M328" s="1" t="s">
        <v>8111</v>
      </c>
      <c r="N328" s="1">
        <v>1048942</v>
      </c>
      <c r="O328" s="1" t="s">
        <v>8164</v>
      </c>
      <c r="P328" s="1">
        <v>19</v>
      </c>
      <c r="Q328" s="1">
        <v>16.2</v>
      </c>
      <c r="R328" s="1" t="s">
        <v>8037</v>
      </c>
      <c r="S328" s="1">
        <v>16</v>
      </c>
      <c r="T328" s="1" t="s">
        <v>7367</v>
      </c>
      <c r="U328" s="1" t="s">
        <v>8044</v>
      </c>
      <c r="V328" s="1">
        <v>1500</v>
      </c>
      <c r="W328" s="1">
        <v>1500</v>
      </c>
      <c r="X328" s="1">
        <v>1277</v>
      </c>
      <c r="Y328" s="1">
        <v>4277</v>
      </c>
      <c r="Z328" s="1" t="s">
        <v>8034</v>
      </c>
      <c r="AA328" s="1" t="s">
        <v>8034</v>
      </c>
      <c r="AB328" s="1" t="s">
        <v>8079</v>
      </c>
      <c r="AC328" s="1" t="s">
        <v>2997</v>
      </c>
      <c r="AD328" s="1" t="s">
        <v>8095</v>
      </c>
    </row>
    <row r="329" spans="1:30" x14ac:dyDescent="0.2">
      <c r="A329" s="1">
        <f t="shared" si="20"/>
        <v>1048982</v>
      </c>
      <c r="B329" s="1">
        <f t="shared" si="21"/>
        <v>1048982</v>
      </c>
      <c r="C329" s="1" t="s">
        <v>8041</v>
      </c>
      <c r="D329" s="1" t="s">
        <v>8041</v>
      </c>
      <c r="E329" s="1" t="str">
        <f t="shared" si="22"/>
        <v>27° LT Induction Bend (5B−IB−2316)</v>
      </c>
      <c r="F329" s="1">
        <f t="shared" si="23"/>
        <v>27</v>
      </c>
      <c r="K329" s="1">
        <v>328</v>
      </c>
      <c r="L329" s="1" t="s">
        <v>8255</v>
      </c>
      <c r="M329" s="1" t="s">
        <v>8254</v>
      </c>
      <c r="N329" s="1">
        <v>1048982</v>
      </c>
      <c r="O329" s="1" t="s">
        <v>8164</v>
      </c>
      <c r="P329" s="1">
        <v>19</v>
      </c>
      <c r="Q329" s="1">
        <v>16.2</v>
      </c>
      <c r="R329" s="1" t="s">
        <v>8037</v>
      </c>
      <c r="S329" s="1">
        <v>27</v>
      </c>
      <c r="T329" s="1" t="s">
        <v>7367</v>
      </c>
      <c r="U329" s="1" t="s">
        <v>8044</v>
      </c>
      <c r="V329" s="1">
        <v>1500</v>
      </c>
      <c r="W329" s="1">
        <v>1500</v>
      </c>
      <c r="X329" s="1">
        <v>2155</v>
      </c>
      <c r="Y329" s="1">
        <v>5155</v>
      </c>
      <c r="Z329" s="1" t="s">
        <v>8034</v>
      </c>
      <c r="AA329" s="1" t="s">
        <v>8034</v>
      </c>
      <c r="AB329" s="1" t="s">
        <v>8079</v>
      </c>
      <c r="AC329" s="1" t="s">
        <v>2997</v>
      </c>
      <c r="AD329" s="1" t="s">
        <v>8095</v>
      </c>
    </row>
    <row r="330" spans="1:30" x14ac:dyDescent="0.2">
      <c r="A330" s="1" t="str">
        <f t="shared" si="20"/>
        <v/>
      </c>
      <c r="B330" s="1" t="str">
        <f t="shared" si="21"/>
        <v/>
      </c>
      <c r="C330" s="1" t="s">
        <v>8041</v>
      </c>
      <c r="D330" s="1" t="s">
        <v>8041</v>
      </c>
      <c r="E330" s="1" t="str">
        <f t="shared" si="22"/>
        <v>°  Induction Bend (5B−IB−2317)</v>
      </c>
      <c r="F330" s="1">
        <f t="shared" si="23"/>
        <v>0</v>
      </c>
      <c r="K330" s="1">
        <v>329</v>
      </c>
      <c r="L330" s="1" t="s">
        <v>8253</v>
      </c>
      <c r="M330" s="1" t="s">
        <v>8077</v>
      </c>
      <c r="U330" s="1" t="s">
        <v>60</v>
      </c>
      <c r="Z330" s="1" t="s">
        <v>60</v>
      </c>
      <c r="AA330" s="1" t="s">
        <v>60</v>
      </c>
      <c r="AB330" s="1" t="s">
        <v>60</v>
      </c>
      <c r="AC330" s="1" t="s">
        <v>60</v>
      </c>
      <c r="AD330" s="1">
        <v>11</v>
      </c>
    </row>
    <row r="331" spans="1:30" x14ac:dyDescent="0.2">
      <c r="A331" s="1" t="str">
        <f t="shared" si="20"/>
        <v/>
      </c>
      <c r="B331" s="1" t="str">
        <f t="shared" si="21"/>
        <v/>
      </c>
      <c r="C331" s="1" t="s">
        <v>8041</v>
      </c>
      <c r="D331" s="1" t="s">
        <v>8041</v>
      </c>
      <c r="E331" s="1" t="str">
        <f t="shared" si="22"/>
        <v>°  Induction Bend (5B−IB−2318)</v>
      </c>
      <c r="F331" s="1">
        <f t="shared" si="23"/>
        <v>0</v>
      </c>
      <c r="K331" s="1">
        <v>330</v>
      </c>
      <c r="L331" s="1" t="s">
        <v>8252</v>
      </c>
      <c r="M331" s="1" t="s">
        <v>8077</v>
      </c>
      <c r="U331" s="1" t="s">
        <v>60</v>
      </c>
      <c r="Z331" s="1" t="s">
        <v>60</v>
      </c>
      <c r="AA331" s="1" t="s">
        <v>60</v>
      </c>
      <c r="AB331" s="1" t="s">
        <v>60</v>
      </c>
      <c r="AC331" s="1" t="s">
        <v>60</v>
      </c>
      <c r="AD331" s="1">
        <v>11</v>
      </c>
    </row>
    <row r="332" spans="1:30" x14ac:dyDescent="0.2">
      <c r="A332" s="1" t="str">
        <f t="shared" si="20"/>
        <v/>
      </c>
      <c r="B332" s="1" t="str">
        <f t="shared" si="21"/>
        <v/>
      </c>
      <c r="C332" s="1" t="s">
        <v>8041</v>
      </c>
      <c r="D332" s="1" t="s">
        <v>8041</v>
      </c>
      <c r="E332" s="1" t="str">
        <f t="shared" si="22"/>
        <v>°  Induction Bend (5B−IB−2430)</v>
      </c>
      <c r="F332" s="1">
        <f t="shared" si="23"/>
        <v>0</v>
      </c>
      <c r="K332" s="1">
        <v>331</v>
      </c>
      <c r="L332" s="1" t="s">
        <v>8251</v>
      </c>
      <c r="M332" s="1" t="s">
        <v>8077</v>
      </c>
      <c r="U332" s="1" t="s">
        <v>60</v>
      </c>
      <c r="Z332" s="1" t="s">
        <v>60</v>
      </c>
      <c r="AA332" s="1" t="s">
        <v>60</v>
      </c>
      <c r="AB332" s="1" t="s">
        <v>60</v>
      </c>
      <c r="AC332" s="1" t="s">
        <v>60</v>
      </c>
      <c r="AD332" s="1">
        <v>11</v>
      </c>
    </row>
    <row r="333" spans="1:30" x14ac:dyDescent="0.2">
      <c r="A333" s="1" t="str">
        <f t="shared" si="20"/>
        <v/>
      </c>
      <c r="B333" s="1" t="str">
        <f t="shared" si="21"/>
        <v/>
      </c>
      <c r="C333" s="1" t="s">
        <v>8041</v>
      </c>
      <c r="D333" s="1" t="s">
        <v>8041</v>
      </c>
      <c r="E333" s="1" t="str">
        <f t="shared" si="22"/>
        <v>°  Induction Bend (5B−IB−2431)</v>
      </c>
      <c r="F333" s="1">
        <f t="shared" si="23"/>
        <v>0</v>
      </c>
      <c r="K333" s="1">
        <v>332</v>
      </c>
      <c r="L333" s="1" t="s">
        <v>8250</v>
      </c>
      <c r="M333" s="1" t="s">
        <v>8077</v>
      </c>
      <c r="U333" s="1" t="s">
        <v>60</v>
      </c>
      <c r="Z333" s="1" t="s">
        <v>60</v>
      </c>
      <c r="AA333" s="1" t="s">
        <v>60</v>
      </c>
      <c r="AB333" s="1" t="s">
        <v>60</v>
      </c>
      <c r="AC333" s="1" t="s">
        <v>60</v>
      </c>
      <c r="AD333" s="1">
        <v>11</v>
      </c>
    </row>
    <row r="334" spans="1:30" x14ac:dyDescent="0.2">
      <c r="A334" s="1">
        <f t="shared" si="20"/>
        <v>1050862</v>
      </c>
      <c r="B334" s="1">
        <f t="shared" si="21"/>
        <v>1050862</v>
      </c>
      <c r="C334" s="1" t="s">
        <v>8041</v>
      </c>
      <c r="D334" s="1" t="s">
        <v>8041</v>
      </c>
      <c r="E334" s="1" t="str">
        <f t="shared" si="22"/>
        <v>19° LT Induction Bend (5B−IB−2319)</v>
      </c>
      <c r="F334" s="1">
        <f t="shared" si="23"/>
        <v>19</v>
      </c>
      <c r="K334" s="1">
        <v>333</v>
      </c>
      <c r="L334" s="1" t="s">
        <v>8249</v>
      </c>
      <c r="M334" s="1" t="s">
        <v>8248</v>
      </c>
      <c r="N334" s="1">
        <v>1050862</v>
      </c>
      <c r="O334" s="1">
        <v>914.4</v>
      </c>
      <c r="P334" s="1">
        <v>19</v>
      </c>
      <c r="Q334" s="1">
        <v>16.2</v>
      </c>
      <c r="R334" s="1" t="s">
        <v>8037</v>
      </c>
      <c r="S334" s="1">
        <v>19</v>
      </c>
      <c r="T334" s="1" t="s">
        <v>7367</v>
      </c>
      <c r="U334" s="1" t="s">
        <v>8044</v>
      </c>
      <c r="V334" s="1">
        <v>1500</v>
      </c>
      <c r="W334" s="1">
        <v>1500</v>
      </c>
      <c r="X334" s="1">
        <v>1516</v>
      </c>
      <c r="Y334" s="1">
        <v>4516</v>
      </c>
      <c r="Z334" s="1" t="s">
        <v>8034</v>
      </c>
      <c r="AA334" s="1" t="s">
        <v>8034</v>
      </c>
      <c r="AB334" s="1" t="s">
        <v>8079</v>
      </c>
      <c r="AC334" s="1" t="s">
        <v>60</v>
      </c>
    </row>
    <row r="335" spans="1:30" x14ac:dyDescent="0.2">
      <c r="A335" s="1">
        <f t="shared" si="20"/>
        <v>1051713</v>
      </c>
      <c r="B335" s="1">
        <f t="shared" si="21"/>
        <v>1051713</v>
      </c>
      <c r="C335" s="1" t="s">
        <v>8041</v>
      </c>
      <c r="D335" s="1" t="s">
        <v>8041</v>
      </c>
      <c r="E335" s="1" t="str">
        <f t="shared" si="22"/>
        <v>30° LT Induction Bend (5B−IB−2320)</v>
      </c>
      <c r="F335" s="1">
        <f t="shared" si="23"/>
        <v>30</v>
      </c>
      <c r="K335" s="1">
        <v>334</v>
      </c>
      <c r="L335" s="1" t="s">
        <v>8247</v>
      </c>
      <c r="M335" s="1" t="s">
        <v>8246</v>
      </c>
      <c r="N335" s="1">
        <v>1051713</v>
      </c>
      <c r="O335" s="1">
        <v>914.4</v>
      </c>
      <c r="P335" s="1">
        <v>19</v>
      </c>
      <c r="Q335" s="1">
        <v>16.2</v>
      </c>
      <c r="R335" s="1" t="s">
        <v>8037</v>
      </c>
      <c r="S335" s="1">
        <v>30</v>
      </c>
      <c r="T335" s="1" t="s">
        <v>7367</v>
      </c>
      <c r="U335" s="1" t="s">
        <v>8044</v>
      </c>
      <c r="V335" s="1">
        <v>1500</v>
      </c>
      <c r="W335" s="1">
        <v>1500</v>
      </c>
      <c r="X335" s="1">
        <v>2394</v>
      </c>
      <c r="Y335" s="1">
        <v>5394</v>
      </c>
      <c r="Z335" s="1" t="s">
        <v>8034</v>
      </c>
      <c r="AA335" s="1" t="s">
        <v>8034</v>
      </c>
      <c r="AB335" s="1" t="s">
        <v>8079</v>
      </c>
      <c r="AC335" s="1" t="s">
        <v>60</v>
      </c>
    </row>
    <row r="336" spans="1:30" x14ac:dyDescent="0.2">
      <c r="A336" s="1">
        <f t="shared" si="20"/>
        <v>1051727</v>
      </c>
      <c r="B336" s="1">
        <f t="shared" si="21"/>
        <v>1051727</v>
      </c>
      <c r="C336" s="1" t="s">
        <v>8041</v>
      </c>
      <c r="D336" s="1" t="s">
        <v>8041</v>
      </c>
      <c r="E336" s="1" t="str">
        <f t="shared" si="22"/>
        <v>29° RT Induction Bend (5B−IB−2321)</v>
      </c>
      <c r="F336" s="1">
        <f t="shared" si="23"/>
        <v>29</v>
      </c>
      <c r="K336" s="1">
        <v>335</v>
      </c>
      <c r="L336" s="1" t="s">
        <v>8245</v>
      </c>
      <c r="M336" s="1" t="s">
        <v>8244</v>
      </c>
      <c r="N336" s="1">
        <v>1051727</v>
      </c>
      <c r="O336" s="1">
        <v>914.4</v>
      </c>
      <c r="P336" s="1">
        <v>19</v>
      </c>
      <c r="Q336" s="1">
        <v>16.2</v>
      </c>
      <c r="R336" s="1" t="s">
        <v>8037</v>
      </c>
      <c r="S336" s="1">
        <v>29</v>
      </c>
      <c r="T336" s="1" t="s">
        <v>7367</v>
      </c>
      <c r="U336" s="1" t="s">
        <v>8035</v>
      </c>
      <c r="V336" s="1">
        <v>1500</v>
      </c>
      <c r="W336" s="1">
        <v>1500</v>
      </c>
      <c r="X336" s="1">
        <v>2314</v>
      </c>
      <c r="Y336" s="1">
        <v>5314</v>
      </c>
      <c r="Z336" s="1" t="s">
        <v>8034</v>
      </c>
      <c r="AA336" s="1" t="s">
        <v>8034</v>
      </c>
      <c r="AB336" s="1" t="s">
        <v>8079</v>
      </c>
      <c r="AC336" s="1" t="s">
        <v>60</v>
      </c>
    </row>
    <row r="337" spans="1:30" x14ac:dyDescent="0.2">
      <c r="A337" s="1" t="str">
        <f t="shared" si="20"/>
        <v/>
      </c>
      <c r="B337" s="1" t="str">
        <f t="shared" si="21"/>
        <v/>
      </c>
      <c r="C337" s="1" t="s">
        <v>8041</v>
      </c>
      <c r="D337" s="1" t="s">
        <v>8041</v>
      </c>
      <c r="E337" s="1" t="str">
        <f t="shared" si="22"/>
        <v>°  Induction Bend (5B−IB−2322)</v>
      </c>
      <c r="F337" s="1">
        <f t="shared" si="23"/>
        <v>0</v>
      </c>
      <c r="K337" s="1">
        <v>336</v>
      </c>
      <c r="L337" s="1" t="s">
        <v>8243</v>
      </c>
      <c r="M337" s="1" t="s">
        <v>8077</v>
      </c>
      <c r="U337" s="1" t="s">
        <v>60</v>
      </c>
      <c r="Z337" s="1" t="s">
        <v>60</v>
      </c>
      <c r="AA337" s="1" t="s">
        <v>60</v>
      </c>
      <c r="AB337" s="1" t="s">
        <v>60</v>
      </c>
      <c r="AC337" s="1" t="s">
        <v>60</v>
      </c>
      <c r="AD337" s="1">
        <v>17</v>
      </c>
    </row>
    <row r="338" spans="1:30" x14ac:dyDescent="0.2">
      <c r="A338" s="1">
        <f t="shared" si="20"/>
        <v>1052862</v>
      </c>
      <c r="B338" s="1">
        <f t="shared" si="21"/>
        <v>1052862</v>
      </c>
      <c r="C338" s="1" t="s">
        <v>8041</v>
      </c>
      <c r="D338" s="1" t="s">
        <v>8041</v>
      </c>
      <c r="E338" s="1" t="str">
        <f t="shared" si="22"/>
        <v>17° RT Induction Bend (5B−IB−2323)</v>
      </c>
      <c r="F338" s="1">
        <f t="shared" si="23"/>
        <v>17</v>
      </c>
      <c r="K338" s="1">
        <v>337</v>
      </c>
      <c r="L338" s="1" t="s">
        <v>8242</v>
      </c>
      <c r="M338" s="1" t="s">
        <v>8241</v>
      </c>
      <c r="N338" s="1">
        <v>1052862</v>
      </c>
      <c r="O338" s="1">
        <v>914.4</v>
      </c>
      <c r="P338" s="1">
        <v>14.7</v>
      </c>
      <c r="Q338" s="1">
        <v>13.1</v>
      </c>
      <c r="R338" s="1" t="s">
        <v>8037</v>
      </c>
      <c r="S338" s="1">
        <v>17</v>
      </c>
      <c r="T338" s="1" t="s">
        <v>7367</v>
      </c>
      <c r="U338" s="1" t="s">
        <v>8035</v>
      </c>
      <c r="V338" s="1">
        <v>1500</v>
      </c>
      <c r="W338" s="1">
        <v>1500</v>
      </c>
      <c r="X338" s="1">
        <v>1357</v>
      </c>
      <c r="Y338" s="1">
        <v>4357</v>
      </c>
      <c r="Z338" s="1" t="s">
        <v>8052</v>
      </c>
      <c r="AA338" s="1" t="s">
        <v>8052</v>
      </c>
      <c r="AB338" s="1" t="s">
        <v>8051</v>
      </c>
      <c r="AC338" s="1" t="s">
        <v>60</v>
      </c>
      <c r="AD338" s="1">
        <v>22</v>
      </c>
    </row>
    <row r="339" spans="1:30" x14ac:dyDescent="0.2">
      <c r="A339" s="1">
        <f t="shared" si="20"/>
        <v>1053084</v>
      </c>
      <c r="B339" s="1">
        <f t="shared" si="21"/>
        <v>1053084</v>
      </c>
      <c r="C339" s="1" t="s">
        <v>8041</v>
      </c>
      <c r="D339" s="1" t="s">
        <v>8041</v>
      </c>
      <c r="E339" s="1" t="str">
        <f t="shared" si="22"/>
        <v>30° LT Induction Bend (5B−IB−2324)</v>
      </c>
      <c r="F339" s="1">
        <f t="shared" si="23"/>
        <v>30</v>
      </c>
      <c r="K339" s="1">
        <v>338</v>
      </c>
      <c r="L339" s="1" t="s">
        <v>8240</v>
      </c>
      <c r="M339" s="1" t="s">
        <v>8239</v>
      </c>
      <c r="N339" s="1">
        <v>1053084</v>
      </c>
      <c r="O339" s="1">
        <v>914.4</v>
      </c>
      <c r="P339" s="1">
        <v>14.7</v>
      </c>
      <c r="Q339" s="1">
        <v>13.1</v>
      </c>
      <c r="R339" s="1" t="s">
        <v>8037</v>
      </c>
      <c r="S339" s="1">
        <v>30</v>
      </c>
      <c r="T339" s="1" t="s">
        <v>7367</v>
      </c>
      <c r="U339" s="1" t="s">
        <v>8044</v>
      </c>
      <c r="V339" s="1">
        <v>1500</v>
      </c>
      <c r="W339" s="1">
        <v>1500</v>
      </c>
      <c r="X339" s="1">
        <v>2394</v>
      </c>
      <c r="Y339" s="1">
        <v>5394</v>
      </c>
      <c r="Z339" s="1" t="s">
        <v>8052</v>
      </c>
      <c r="AA339" s="1" t="s">
        <v>8052</v>
      </c>
      <c r="AB339" s="1" t="s">
        <v>8051</v>
      </c>
      <c r="AC339" s="1" t="s">
        <v>60</v>
      </c>
      <c r="AD339" s="1">
        <v>22</v>
      </c>
    </row>
    <row r="340" spans="1:30" x14ac:dyDescent="0.2">
      <c r="A340" s="1">
        <f t="shared" si="20"/>
        <v>1053094</v>
      </c>
      <c r="B340" s="1">
        <f t="shared" si="21"/>
        <v>1053094</v>
      </c>
      <c r="C340" s="1" t="s">
        <v>8041</v>
      </c>
      <c r="D340" s="1" t="s">
        <v>8041</v>
      </c>
      <c r="E340" s="1" t="str">
        <f t="shared" si="22"/>
        <v>30° RT Induction Bend (5B−IB−2325)</v>
      </c>
      <c r="F340" s="1">
        <f t="shared" si="23"/>
        <v>30</v>
      </c>
      <c r="K340" s="1">
        <v>339</v>
      </c>
      <c r="L340" s="1" t="s">
        <v>8238</v>
      </c>
      <c r="M340" s="1" t="s">
        <v>8237</v>
      </c>
      <c r="N340" s="1">
        <v>1053094</v>
      </c>
      <c r="O340" s="1">
        <v>914.4</v>
      </c>
      <c r="P340" s="1">
        <v>14.7</v>
      </c>
      <c r="Q340" s="1">
        <v>13.1</v>
      </c>
      <c r="R340" s="1" t="s">
        <v>8037</v>
      </c>
      <c r="S340" s="1">
        <v>30</v>
      </c>
      <c r="T340" s="1" t="s">
        <v>7367</v>
      </c>
      <c r="U340" s="1" t="s">
        <v>8035</v>
      </c>
      <c r="V340" s="1">
        <v>1500</v>
      </c>
      <c r="W340" s="1">
        <v>1500</v>
      </c>
      <c r="X340" s="1">
        <v>2394</v>
      </c>
      <c r="Y340" s="1">
        <v>5394</v>
      </c>
      <c r="Z340" s="1" t="s">
        <v>8052</v>
      </c>
      <c r="AA340" s="1" t="s">
        <v>8052</v>
      </c>
      <c r="AB340" s="1" t="s">
        <v>8051</v>
      </c>
      <c r="AC340" s="1" t="s">
        <v>60</v>
      </c>
      <c r="AD340" s="1">
        <v>22</v>
      </c>
    </row>
    <row r="341" spans="1:30" x14ac:dyDescent="0.2">
      <c r="A341" s="1">
        <f t="shared" si="20"/>
        <v>1053132</v>
      </c>
      <c r="B341" s="1">
        <f t="shared" si="21"/>
        <v>1053132</v>
      </c>
      <c r="C341" s="1" t="s">
        <v>8041</v>
      </c>
      <c r="D341" s="1" t="s">
        <v>8041</v>
      </c>
      <c r="E341" s="1" t="str">
        <f t="shared" si="22"/>
        <v>28° OB Induction Bend (5B−IB−2387)</v>
      </c>
      <c r="F341" s="1">
        <f t="shared" si="23"/>
        <v>28</v>
      </c>
      <c r="K341" s="1">
        <v>340</v>
      </c>
      <c r="L341" s="1" t="s">
        <v>8236</v>
      </c>
      <c r="M341" s="1" t="s">
        <v>8235</v>
      </c>
      <c r="N341" s="1">
        <v>1053132</v>
      </c>
      <c r="O341" s="1">
        <v>914.4</v>
      </c>
      <c r="P341" s="1">
        <v>14.7</v>
      </c>
      <c r="Q341" s="1">
        <v>13.1</v>
      </c>
      <c r="R341" s="1" t="s">
        <v>8037</v>
      </c>
      <c r="S341" s="1">
        <v>28</v>
      </c>
      <c r="T341" s="1" t="s">
        <v>7367</v>
      </c>
      <c r="U341" s="1" t="s">
        <v>8080</v>
      </c>
      <c r="V341" s="1">
        <v>1500</v>
      </c>
      <c r="W341" s="1">
        <v>1500</v>
      </c>
      <c r="X341" s="1">
        <v>2234</v>
      </c>
      <c r="Y341" s="1">
        <v>5234</v>
      </c>
      <c r="Z341" s="1" t="s">
        <v>8052</v>
      </c>
      <c r="AA341" s="1" t="s">
        <v>8052</v>
      </c>
      <c r="AB341" s="1" t="s">
        <v>8051</v>
      </c>
      <c r="AC341" s="1" t="s">
        <v>60</v>
      </c>
      <c r="AD341" s="1">
        <v>22</v>
      </c>
    </row>
    <row r="342" spans="1:30" x14ac:dyDescent="0.2">
      <c r="A342" s="1">
        <f t="shared" si="20"/>
        <v>1053145</v>
      </c>
      <c r="B342" s="1">
        <f t="shared" si="21"/>
        <v>1053145</v>
      </c>
      <c r="C342" s="1" t="s">
        <v>8041</v>
      </c>
      <c r="D342" s="1" t="s">
        <v>8041</v>
      </c>
      <c r="E342" s="1" t="str">
        <f t="shared" si="22"/>
        <v>28° SB Induction Bend (5B−IB−2388)</v>
      </c>
      <c r="F342" s="1">
        <f t="shared" si="23"/>
        <v>28</v>
      </c>
      <c r="K342" s="1">
        <v>341</v>
      </c>
      <c r="L342" s="1" t="s">
        <v>8234</v>
      </c>
      <c r="M342" s="1" t="s">
        <v>8233</v>
      </c>
      <c r="N342" s="1">
        <v>1053145</v>
      </c>
      <c r="O342" s="1">
        <v>914.4</v>
      </c>
      <c r="P342" s="1">
        <v>14.7</v>
      </c>
      <c r="Q342" s="1">
        <v>13.1</v>
      </c>
      <c r="R342" s="1" t="s">
        <v>8037</v>
      </c>
      <c r="S342" s="1">
        <v>28</v>
      </c>
      <c r="T342" s="1" t="s">
        <v>7367</v>
      </c>
      <c r="U342" s="1" t="s">
        <v>8083</v>
      </c>
      <c r="V342" s="1">
        <v>1500</v>
      </c>
      <c r="W342" s="1">
        <v>1500</v>
      </c>
      <c r="X342" s="1">
        <v>2234</v>
      </c>
      <c r="Y342" s="1">
        <v>5234</v>
      </c>
      <c r="Z342" s="1" t="s">
        <v>8052</v>
      </c>
      <c r="AA342" s="1" t="s">
        <v>8052</v>
      </c>
      <c r="AB342" s="1" t="s">
        <v>8051</v>
      </c>
      <c r="AC342" s="1" t="s">
        <v>60</v>
      </c>
      <c r="AD342" s="1">
        <v>22</v>
      </c>
    </row>
    <row r="343" spans="1:30" x14ac:dyDescent="0.2">
      <c r="A343" s="1">
        <f t="shared" si="20"/>
        <v>1053247</v>
      </c>
      <c r="B343" s="1">
        <f t="shared" si="21"/>
        <v>1053247</v>
      </c>
      <c r="C343" s="1" t="s">
        <v>8041</v>
      </c>
      <c r="D343" s="1" t="s">
        <v>8041</v>
      </c>
      <c r="E343" s="1" t="str">
        <f t="shared" si="22"/>
        <v>30° RT Induction Bend (5B−IB−2326)</v>
      </c>
      <c r="F343" s="1">
        <f t="shared" si="23"/>
        <v>30</v>
      </c>
      <c r="K343" s="1">
        <v>342</v>
      </c>
      <c r="L343" s="1" t="s">
        <v>8232</v>
      </c>
      <c r="M343" s="1" t="s">
        <v>8231</v>
      </c>
      <c r="N343" s="1">
        <v>1053247</v>
      </c>
      <c r="O343" s="1">
        <v>914.4</v>
      </c>
      <c r="P343" s="1">
        <v>14.7</v>
      </c>
      <c r="Q343" s="1">
        <v>13.1</v>
      </c>
      <c r="R343" s="1" t="s">
        <v>8037</v>
      </c>
      <c r="S343" s="1">
        <v>30</v>
      </c>
      <c r="T343" s="1" t="s">
        <v>7367</v>
      </c>
      <c r="U343" s="1" t="s">
        <v>8035</v>
      </c>
      <c r="V343" s="1">
        <v>1500</v>
      </c>
      <c r="W343" s="1">
        <v>1500</v>
      </c>
      <c r="X343" s="1">
        <v>2394</v>
      </c>
      <c r="Y343" s="1">
        <v>5394</v>
      </c>
      <c r="Z343" s="1" t="s">
        <v>8052</v>
      </c>
      <c r="AA343" s="1" t="s">
        <v>8052</v>
      </c>
      <c r="AB343" s="1" t="s">
        <v>8051</v>
      </c>
      <c r="AC343" s="1" t="s">
        <v>60</v>
      </c>
      <c r="AD343" s="1">
        <v>22</v>
      </c>
    </row>
    <row r="344" spans="1:30" x14ac:dyDescent="0.2">
      <c r="A344" s="1">
        <f t="shared" si="20"/>
        <v>1053257</v>
      </c>
      <c r="B344" s="1">
        <f t="shared" si="21"/>
        <v>1053257</v>
      </c>
      <c r="C344" s="1" t="s">
        <v>8041</v>
      </c>
      <c r="D344" s="1" t="s">
        <v>8041</v>
      </c>
      <c r="E344" s="1" t="str">
        <f t="shared" si="22"/>
        <v>30° LT Induction Bend (5B−IB−2327)</v>
      </c>
      <c r="F344" s="1">
        <f t="shared" si="23"/>
        <v>30</v>
      </c>
      <c r="K344" s="1">
        <v>343</v>
      </c>
      <c r="L344" s="1" t="s">
        <v>8230</v>
      </c>
      <c r="M344" s="1" t="s">
        <v>8229</v>
      </c>
      <c r="N344" s="1">
        <v>1053257</v>
      </c>
      <c r="O344" s="1">
        <v>914.4</v>
      </c>
      <c r="P344" s="1">
        <v>14.7</v>
      </c>
      <c r="Q344" s="1">
        <v>13.1</v>
      </c>
      <c r="R344" s="1" t="s">
        <v>8037</v>
      </c>
      <c r="S344" s="1">
        <v>30</v>
      </c>
      <c r="T344" s="1" t="s">
        <v>7367</v>
      </c>
      <c r="U344" s="1" t="s">
        <v>8044</v>
      </c>
      <c r="V344" s="1">
        <v>1500</v>
      </c>
      <c r="W344" s="1">
        <v>1500</v>
      </c>
      <c r="X344" s="1">
        <v>2394</v>
      </c>
      <c r="Y344" s="1">
        <v>5394</v>
      </c>
      <c r="Z344" s="1" t="s">
        <v>8052</v>
      </c>
      <c r="AA344" s="1" t="s">
        <v>8203</v>
      </c>
      <c r="AB344" s="1" t="s">
        <v>8051</v>
      </c>
      <c r="AC344" s="1" t="s">
        <v>60</v>
      </c>
      <c r="AD344" s="1">
        <v>22</v>
      </c>
    </row>
    <row r="345" spans="1:30" x14ac:dyDescent="0.2">
      <c r="A345" s="1">
        <f t="shared" si="20"/>
        <v>1055259</v>
      </c>
      <c r="B345" s="1">
        <f t="shared" si="21"/>
        <v>1055259</v>
      </c>
      <c r="C345" s="1" t="s">
        <v>8041</v>
      </c>
      <c r="D345" s="1" t="s">
        <v>8041</v>
      </c>
      <c r="E345" s="1" t="str">
        <f t="shared" si="22"/>
        <v>90° RT Induction Bend (5B−IB−2418)</v>
      </c>
      <c r="F345" s="1">
        <f t="shared" si="23"/>
        <v>90</v>
      </c>
      <c r="K345" s="1">
        <v>344</v>
      </c>
      <c r="L345" s="1" t="s">
        <v>8228</v>
      </c>
      <c r="M345" s="1" t="s">
        <v>8227</v>
      </c>
      <c r="N345" s="1">
        <v>1055259</v>
      </c>
      <c r="O345" s="1">
        <v>914.4</v>
      </c>
      <c r="P345" s="1">
        <v>14.7</v>
      </c>
      <c r="Q345" s="1">
        <v>13.1</v>
      </c>
      <c r="R345" s="1" t="s">
        <v>8037</v>
      </c>
      <c r="S345" s="1">
        <v>90</v>
      </c>
      <c r="T345" s="1" t="s">
        <v>7367</v>
      </c>
      <c r="U345" s="1" t="s">
        <v>8035</v>
      </c>
      <c r="V345" s="1">
        <v>1500</v>
      </c>
      <c r="W345" s="1">
        <v>1500</v>
      </c>
      <c r="X345" s="1">
        <v>7182</v>
      </c>
      <c r="Y345" s="1">
        <v>10182</v>
      </c>
      <c r="Z345" s="1" t="s">
        <v>8203</v>
      </c>
      <c r="AA345" s="1" t="s">
        <v>8052</v>
      </c>
      <c r="AB345" s="1" t="s">
        <v>8051</v>
      </c>
      <c r="AC345" s="1" t="s">
        <v>60</v>
      </c>
    </row>
    <row r="346" spans="1:30" x14ac:dyDescent="0.2">
      <c r="A346" s="1">
        <f t="shared" si="20"/>
        <v>1055319</v>
      </c>
      <c r="B346" s="1">
        <f t="shared" si="21"/>
        <v>1055319</v>
      </c>
      <c r="C346" s="1" t="s">
        <v>8041</v>
      </c>
      <c r="D346" s="1" t="s">
        <v>8041</v>
      </c>
      <c r="E346" s="1" t="str">
        <f t="shared" si="22"/>
        <v>90° LT Induction Bend (5B−IB−2419)</v>
      </c>
      <c r="F346" s="1">
        <f t="shared" si="23"/>
        <v>90</v>
      </c>
      <c r="K346" s="1">
        <v>345</v>
      </c>
      <c r="L346" s="1" t="s">
        <v>8226</v>
      </c>
      <c r="M346" s="1" t="s">
        <v>8225</v>
      </c>
      <c r="N346" s="1">
        <v>1055319</v>
      </c>
      <c r="O346" s="1">
        <v>914.4</v>
      </c>
      <c r="P346" s="1">
        <v>14.7</v>
      </c>
      <c r="Q346" s="1">
        <v>13.1</v>
      </c>
      <c r="R346" s="1" t="s">
        <v>8037</v>
      </c>
      <c r="S346" s="1">
        <v>90</v>
      </c>
      <c r="T346" s="1" t="s">
        <v>7367</v>
      </c>
      <c r="U346" s="1" t="s">
        <v>8044</v>
      </c>
      <c r="V346" s="1">
        <v>1500</v>
      </c>
      <c r="W346" s="1">
        <v>1500</v>
      </c>
      <c r="X346" s="1">
        <v>7182</v>
      </c>
      <c r="Y346" s="1">
        <v>10182</v>
      </c>
      <c r="Z346" s="1" t="s">
        <v>8052</v>
      </c>
      <c r="AA346" s="1" t="s">
        <v>8052</v>
      </c>
      <c r="AB346" s="1" t="s">
        <v>8051</v>
      </c>
      <c r="AC346" s="1" t="s">
        <v>60</v>
      </c>
    </row>
    <row r="347" spans="1:30" x14ac:dyDescent="0.2">
      <c r="A347" s="1">
        <f t="shared" si="20"/>
        <v>1056064</v>
      </c>
      <c r="B347" s="1">
        <f t="shared" si="21"/>
        <v>1056064</v>
      </c>
      <c r="C347" s="1" t="s">
        <v>8041</v>
      </c>
      <c r="D347" s="1" t="s">
        <v>8041</v>
      </c>
      <c r="E347" s="1" t="str">
        <f t="shared" si="22"/>
        <v>90° LT Induction Bend (5B−IB−2420)</v>
      </c>
      <c r="F347" s="1">
        <f t="shared" si="23"/>
        <v>90</v>
      </c>
      <c r="K347" s="1">
        <v>346</v>
      </c>
      <c r="L347" s="1" t="s">
        <v>8224</v>
      </c>
      <c r="M347" s="1" t="s">
        <v>8223</v>
      </c>
      <c r="N347" s="1">
        <v>1056064</v>
      </c>
      <c r="O347" s="1">
        <v>914.4</v>
      </c>
      <c r="P347" s="1">
        <v>14.7</v>
      </c>
      <c r="Q347" s="1">
        <v>13.1</v>
      </c>
      <c r="R347" s="1" t="s">
        <v>8037</v>
      </c>
      <c r="S347" s="1">
        <v>90</v>
      </c>
      <c r="T347" s="1" t="s">
        <v>7367</v>
      </c>
      <c r="U347" s="1" t="s">
        <v>8044</v>
      </c>
      <c r="V347" s="1">
        <v>1500</v>
      </c>
      <c r="W347" s="1">
        <v>1500</v>
      </c>
      <c r="X347" s="1">
        <v>7182</v>
      </c>
      <c r="Y347" s="1">
        <v>10182</v>
      </c>
      <c r="Z347" s="1" t="s">
        <v>8052</v>
      </c>
      <c r="AA347" s="1" t="s">
        <v>8052</v>
      </c>
      <c r="AB347" s="1" t="s">
        <v>8051</v>
      </c>
      <c r="AC347" s="1" t="s">
        <v>60</v>
      </c>
    </row>
    <row r="348" spans="1:30" x14ac:dyDescent="0.2">
      <c r="A348" s="1">
        <f t="shared" si="20"/>
        <v>1056141</v>
      </c>
      <c r="B348" s="1">
        <f t="shared" si="21"/>
        <v>1056141</v>
      </c>
      <c r="C348" s="1" t="s">
        <v>8041</v>
      </c>
      <c r="D348" s="1" t="s">
        <v>8041</v>
      </c>
      <c r="E348" s="1" t="str">
        <f t="shared" si="22"/>
        <v>49° RT Induction Bend (5B−IB−2421)</v>
      </c>
      <c r="F348" s="1">
        <f t="shared" si="23"/>
        <v>49</v>
      </c>
      <c r="K348" s="1">
        <v>347</v>
      </c>
      <c r="L348" s="1" t="s">
        <v>8222</v>
      </c>
      <c r="M348" s="1" t="s">
        <v>8221</v>
      </c>
      <c r="N348" s="1">
        <v>1056141</v>
      </c>
      <c r="O348" s="1">
        <v>914.4</v>
      </c>
      <c r="P348" s="1">
        <v>14.7</v>
      </c>
      <c r="Q348" s="1">
        <v>13.1</v>
      </c>
      <c r="R348" s="1" t="s">
        <v>8037</v>
      </c>
      <c r="S348" s="1">
        <v>49</v>
      </c>
      <c r="T348" s="1" t="s">
        <v>7367</v>
      </c>
      <c r="U348" s="1" t="s">
        <v>8035</v>
      </c>
      <c r="V348" s="1">
        <v>1500</v>
      </c>
      <c r="W348" s="1">
        <v>1500</v>
      </c>
      <c r="X348" s="1">
        <v>3910</v>
      </c>
      <c r="Y348" s="1">
        <v>6910</v>
      </c>
      <c r="Z348" s="1" t="s">
        <v>8052</v>
      </c>
      <c r="AA348" s="1" t="s">
        <v>8203</v>
      </c>
      <c r="AB348" s="1" t="s">
        <v>8051</v>
      </c>
      <c r="AC348" s="1" t="s">
        <v>60</v>
      </c>
    </row>
    <row r="349" spans="1:30" x14ac:dyDescent="0.2">
      <c r="A349" s="1">
        <f t="shared" si="20"/>
        <v>1056865</v>
      </c>
      <c r="B349" s="1">
        <f t="shared" si="21"/>
        <v>1056865</v>
      </c>
      <c r="C349" s="1" t="s">
        <v>8041</v>
      </c>
      <c r="D349" s="1" t="s">
        <v>8041</v>
      </c>
      <c r="E349" s="1" t="str">
        <f t="shared" si="22"/>
        <v>37° RT Induction Bend (5B−IB−2422)</v>
      </c>
      <c r="F349" s="1">
        <f t="shared" si="23"/>
        <v>37</v>
      </c>
      <c r="K349" s="1">
        <v>348</v>
      </c>
      <c r="L349" s="1" t="s">
        <v>8220</v>
      </c>
      <c r="M349" s="1" t="s">
        <v>8219</v>
      </c>
      <c r="N349" s="1">
        <v>1056865</v>
      </c>
      <c r="O349" s="1">
        <v>914.4</v>
      </c>
      <c r="P349" s="1">
        <v>14.7</v>
      </c>
      <c r="Q349" s="1">
        <v>13.1</v>
      </c>
      <c r="R349" s="1" t="s">
        <v>8037</v>
      </c>
      <c r="S349" s="1">
        <v>37</v>
      </c>
      <c r="T349" s="1" t="s">
        <v>7367</v>
      </c>
      <c r="U349" s="1" t="s">
        <v>8035</v>
      </c>
      <c r="V349" s="1">
        <v>1500</v>
      </c>
      <c r="W349" s="1">
        <v>1500</v>
      </c>
      <c r="X349" s="1">
        <v>2952</v>
      </c>
      <c r="Y349" s="1">
        <v>5952</v>
      </c>
      <c r="Z349" s="1" t="s">
        <v>8203</v>
      </c>
      <c r="AA349" s="1" t="s">
        <v>8203</v>
      </c>
      <c r="AB349" s="1" t="s">
        <v>8051</v>
      </c>
      <c r="AC349" s="1" t="s">
        <v>60</v>
      </c>
    </row>
    <row r="350" spans="1:30" x14ac:dyDescent="0.2">
      <c r="A350" s="1">
        <f t="shared" si="20"/>
        <v>1057252</v>
      </c>
      <c r="B350" s="1">
        <f t="shared" si="21"/>
        <v>1057252</v>
      </c>
      <c r="C350" s="1" t="s">
        <v>8041</v>
      </c>
      <c r="D350" s="1" t="s">
        <v>8041</v>
      </c>
      <c r="E350" s="1" t="str">
        <f t="shared" si="22"/>
        <v>15° RT Induction Bend (5B−IB−2328)</v>
      </c>
      <c r="F350" s="1">
        <f t="shared" si="23"/>
        <v>15</v>
      </c>
      <c r="K350" s="1">
        <v>349</v>
      </c>
      <c r="L350" s="1" t="s">
        <v>8218</v>
      </c>
      <c r="M350" s="1" t="s">
        <v>8217</v>
      </c>
      <c r="N350" s="1">
        <v>1057252</v>
      </c>
      <c r="O350" s="1">
        <v>914.4</v>
      </c>
      <c r="P350" s="1">
        <v>14.7</v>
      </c>
      <c r="Q350" s="1">
        <v>13.1</v>
      </c>
      <c r="R350" s="1" t="s">
        <v>8037</v>
      </c>
      <c r="S350" s="1">
        <v>15</v>
      </c>
      <c r="T350" s="1" t="s">
        <v>7367</v>
      </c>
      <c r="U350" s="1" t="s">
        <v>8035</v>
      </c>
      <c r="V350" s="1">
        <v>1500</v>
      </c>
      <c r="W350" s="1">
        <v>1500</v>
      </c>
      <c r="X350" s="1">
        <v>1197</v>
      </c>
      <c r="Y350" s="1">
        <v>4197</v>
      </c>
      <c r="Z350" s="1" t="s">
        <v>8203</v>
      </c>
      <c r="AA350" s="1" t="s">
        <v>8203</v>
      </c>
      <c r="AB350" s="1" t="s">
        <v>8051</v>
      </c>
      <c r="AC350" s="1" t="s">
        <v>60</v>
      </c>
    </row>
    <row r="351" spans="1:30" x14ac:dyDescent="0.2">
      <c r="A351" s="1">
        <f t="shared" si="20"/>
        <v>1057336</v>
      </c>
      <c r="B351" s="1">
        <f t="shared" si="21"/>
        <v>1057336</v>
      </c>
      <c r="C351" s="1" t="s">
        <v>8041</v>
      </c>
      <c r="D351" s="1" t="s">
        <v>8041</v>
      </c>
      <c r="E351" s="1" t="str">
        <f t="shared" si="22"/>
        <v>15° RT Induction Bend (5B−IB−2329)</v>
      </c>
      <c r="F351" s="1">
        <f t="shared" si="23"/>
        <v>15</v>
      </c>
      <c r="K351" s="1">
        <v>350</v>
      </c>
      <c r="L351" s="1" t="s">
        <v>8216</v>
      </c>
      <c r="M351" s="1" t="s">
        <v>8215</v>
      </c>
      <c r="N351" s="1">
        <v>1057336</v>
      </c>
      <c r="O351" s="1">
        <v>914.4</v>
      </c>
      <c r="P351" s="1">
        <v>14.7</v>
      </c>
      <c r="Q351" s="1">
        <v>13.1</v>
      </c>
      <c r="R351" s="1" t="s">
        <v>8037</v>
      </c>
      <c r="S351" s="1">
        <v>15</v>
      </c>
      <c r="T351" s="1" t="s">
        <v>7367</v>
      </c>
      <c r="U351" s="1" t="s">
        <v>8035</v>
      </c>
      <c r="V351" s="1">
        <v>1500</v>
      </c>
      <c r="W351" s="1">
        <v>1500</v>
      </c>
      <c r="X351" s="1">
        <v>1197</v>
      </c>
      <c r="Y351" s="1">
        <v>4197</v>
      </c>
      <c r="Z351" s="1" t="s">
        <v>8203</v>
      </c>
      <c r="AA351" s="1" t="s">
        <v>8203</v>
      </c>
      <c r="AB351" s="1" t="s">
        <v>8051</v>
      </c>
      <c r="AC351" s="1" t="s">
        <v>60</v>
      </c>
    </row>
    <row r="352" spans="1:30" x14ac:dyDescent="0.2">
      <c r="A352" s="1">
        <f t="shared" si="20"/>
        <v>1057492</v>
      </c>
      <c r="B352" s="1">
        <f t="shared" si="21"/>
        <v>1057492</v>
      </c>
      <c r="C352" s="1" t="s">
        <v>8041</v>
      </c>
      <c r="D352" s="1" t="s">
        <v>8041</v>
      </c>
      <c r="E352" s="1" t="str">
        <f t="shared" si="22"/>
        <v>25° Rolled (OB, LT) Induction Bend (5B−IB−2330)</v>
      </c>
      <c r="F352" s="1">
        <f t="shared" si="23"/>
        <v>25</v>
      </c>
      <c r="K352" s="1">
        <v>351</v>
      </c>
      <c r="L352" s="1" t="s">
        <v>8214</v>
      </c>
      <c r="M352" s="1" t="s">
        <v>8213</v>
      </c>
      <c r="N352" s="1">
        <v>1057492</v>
      </c>
      <c r="O352" s="1">
        <v>914.4</v>
      </c>
      <c r="P352" s="1">
        <v>14.7</v>
      </c>
      <c r="Q352" s="1">
        <v>13.1</v>
      </c>
      <c r="R352" s="1" t="s">
        <v>8037</v>
      </c>
      <c r="S352" s="1">
        <v>25</v>
      </c>
      <c r="T352" s="1" t="s">
        <v>7367</v>
      </c>
      <c r="U352" s="1" t="s">
        <v>8212</v>
      </c>
      <c r="V352" s="1">
        <v>1500</v>
      </c>
      <c r="W352" s="1">
        <v>1500</v>
      </c>
      <c r="X352" s="1">
        <v>1995</v>
      </c>
      <c r="Y352" s="1">
        <v>4995</v>
      </c>
      <c r="Z352" s="1" t="s">
        <v>8052</v>
      </c>
      <c r="AA352" s="1" t="s">
        <v>8203</v>
      </c>
      <c r="AB352" s="1" t="s">
        <v>8051</v>
      </c>
      <c r="AC352" s="1" t="s">
        <v>60</v>
      </c>
    </row>
    <row r="353" spans="1:30" x14ac:dyDescent="0.2">
      <c r="A353" s="1">
        <f t="shared" si="20"/>
        <v>1058812</v>
      </c>
      <c r="B353" s="1">
        <f t="shared" si="21"/>
        <v>1058812</v>
      </c>
      <c r="C353" s="1" t="s">
        <v>8041</v>
      </c>
      <c r="D353" s="1" t="s">
        <v>8041</v>
      </c>
      <c r="E353" s="1" t="str">
        <f t="shared" si="22"/>
        <v>32° SB Induction Bend (5B−IB−2389)</v>
      </c>
      <c r="F353" s="1">
        <f t="shared" si="23"/>
        <v>32</v>
      </c>
      <c r="K353" s="1">
        <v>352</v>
      </c>
      <c r="L353" s="1" t="s">
        <v>8211</v>
      </c>
      <c r="M353" s="1" t="s">
        <v>8210</v>
      </c>
      <c r="N353" s="1">
        <v>1058812</v>
      </c>
      <c r="O353" s="1">
        <v>914.4</v>
      </c>
      <c r="P353" s="1">
        <v>19</v>
      </c>
      <c r="Q353" s="1">
        <v>16.2</v>
      </c>
      <c r="R353" s="1" t="s">
        <v>8037</v>
      </c>
      <c r="S353" s="1">
        <v>32</v>
      </c>
      <c r="T353" s="1" t="s">
        <v>7367</v>
      </c>
      <c r="U353" s="1" t="s">
        <v>8083</v>
      </c>
      <c r="V353" s="1">
        <v>1500</v>
      </c>
      <c r="W353" s="1">
        <v>3000</v>
      </c>
      <c r="X353" s="1">
        <v>2553</v>
      </c>
      <c r="Y353" s="1">
        <v>7053</v>
      </c>
      <c r="Z353" s="1" t="s">
        <v>8034</v>
      </c>
      <c r="AA353" s="1" t="s">
        <v>8209</v>
      </c>
      <c r="AB353" s="1" t="s">
        <v>8079</v>
      </c>
      <c r="AC353" s="1" t="s">
        <v>60</v>
      </c>
      <c r="AD353" s="1" t="s">
        <v>8140</v>
      </c>
    </row>
    <row r="354" spans="1:30" x14ac:dyDescent="0.2">
      <c r="A354" s="1">
        <f t="shared" si="20"/>
        <v>1058820</v>
      </c>
      <c r="B354" s="1">
        <f t="shared" si="21"/>
        <v>1058820</v>
      </c>
      <c r="C354" s="1" t="s">
        <v>8041</v>
      </c>
      <c r="D354" s="1" t="s">
        <v>8041</v>
      </c>
      <c r="E354" s="1" t="str">
        <f t="shared" si="22"/>
        <v>32° OB Induction Bend (5B−IB−2390)</v>
      </c>
      <c r="F354" s="1">
        <f t="shared" si="23"/>
        <v>32</v>
      </c>
      <c r="K354" s="1">
        <v>353</v>
      </c>
      <c r="L354" s="1" t="s">
        <v>8208</v>
      </c>
      <c r="M354" s="1" t="s">
        <v>8207</v>
      </c>
      <c r="N354" s="1">
        <v>1058820</v>
      </c>
      <c r="O354" s="1">
        <v>914.4</v>
      </c>
      <c r="P354" s="1">
        <v>19</v>
      </c>
      <c r="Q354" s="1">
        <v>16.2</v>
      </c>
      <c r="R354" s="1" t="s">
        <v>8037</v>
      </c>
      <c r="S354" s="1">
        <v>32</v>
      </c>
      <c r="T354" s="1" t="s">
        <v>7367</v>
      </c>
      <c r="U354" s="1" t="s">
        <v>8080</v>
      </c>
      <c r="V354" s="1">
        <v>3000</v>
      </c>
      <c r="W354" s="1">
        <v>1500</v>
      </c>
      <c r="X354" s="1">
        <v>2553</v>
      </c>
      <c r="Y354" s="1">
        <v>7053</v>
      </c>
      <c r="Z354" s="1" t="s">
        <v>8206</v>
      </c>
      <c r="AA354" s="1" t="s">
        <v>8034</v>
      </c>
      <c r="AB354" s="1" t="s">
        <v>8079</v>
      </c>
      <c r="AC354" s="1" t="s">
        <v>60</v>
      </c>
      <c r="AD354" s="1" t="s">
        <v>8140</v>
      </c>
    </row>
    <row r="355" spans="1:30" x14ac:dyDescent="0.2">
      <c r="A355" s="1">
        <f t="shared" si="20"/>
        <v>1059232</v>
      </c>
      <c r="B355" s="1">
        <f t="shared" si="21"/>
        <v>1059232</v>
      </c>
      <c r="C355" s="1" t="s">
        <v>8041</v>
      </c>
      <c r="D355" s="1" t="s">
        <v>8041</v>
      </c>
      <c r="E355" s="1" t="str">
        <f t="shared" si="22"/>
        <v>18° RT Induction Bend (5B−IB−2332)</v>
      </c>
      <c r="F355" s="1">
        <f t="shared" si="23"/>
        <v>18</v>
      </c>
      <c r="K355" s="1">
        <v>354</v>
      </c>
      <c r="L355" s="1" t="s">
        <v>8205</v>
      </c>
      <c r="M355" s="1" t="s">
        <v>8204</v>
      </c>
      <c r="N355" s="1">
        <v>1059232</v>
      </c>
      <c r="O355" s="1">
        <v>914.4</v>
      </c>
      <c r="P355" s="1">
        <v>14.7</v>
      </c>
      <c r="Q355" s="1">
        <v>13.1</v>
      </c>
      <c r="R355" s="1" t="s">
        <v>8037</v>
      </c>
      <c r="S355" s="1">
        <v>18</v>
      </c>
      <c r="T355" s="1" t="s">
        <v>7367</v>
      </c>
      <c r="U355" s="1" t="s">
        <v>8035</v>
      </c>
      <c r="V355" s="1">
        <v>1500</v>
      </c>
      <c r="W355" s="1">
        <v>1500</v>
      </c>
      <c r="X355" s="1">
        <v>1436</v>
      </c>
      <c r="Y355" s="1">
        <v>4436</v>
      </c>
      <c r="Z355" s="1" t="s">
        <v>8203</v>
      </c>
      <c r="AA355" s="1" t="s">
        <v>8052</v>
      </c>
      <c r="AB355" s="1" t="s">
        <v>8051</v>
      </c>
      <c r="AC355" s="1" t="s">
        <v>60</v>
      </c>
    </row>
    <row r="356" spans="1:30" x14ac:dyDescent="0.2">
      <c r="A356" s="1">
        <f t="shared" si="20"/>
        <v>1059830</v>
      </c>
      <c r="B356" s="1">
        <f t="shared" si="21"/>
        <v>1059830</v>
      </c>
      <c r="C356" s="1" t="s">
        <v>8041</v>
      </c>
      <c r="D356" s="1" t="s">
        <v>8041</v>
      </c>
      <c r="E356" s="1" t="str">
        <f t="shared" si="22"/>
        <v>26° LT Induction Bend (5B−IB−2333)</v>
      </c>
      <c r="F356" s="1">
        <f t="shared" si="23"/>
        <v>26</v>
      </c>
      <c r="K356" s="1">
        <v>355</v>
      </c>
      <c r="L356" s="1" t="s">
        <v>8202</v>
      </c>
      <c r="M356" s="1" t="s">
        <v>8201</v>
      </c>
      <c r="N356" s="1">
        <v>1059830</v>
      </c>
      <c r="O356" s="1">
        <v>914.4</v>
      </c>
      <c r="P356" s="1">
        <v>14.7</v>
      </c>
      <c r="Q356" s="1">
        <v>13.1</v>
      </c>
      <c r="R356" s="1" t="s">
        <v>8037</v>
      </c>
      <c r="S356" s="1">
        <v>26</v>
      </c>
      <c r="T356" s="1" t="s">
        <v>7367</v>
      </c>
      <c r="U356" s="1" t="s">
        <v>8044</v>
      </c>
      <c r="V356" s="1">
        <v>1500</v>
      </c>
      <c r="W356" s="1">
        <v>1500</v>
      </c>
      <c r="X356" s="1">
        <v>2075</v>
      </c>
      <c r="Y356" s="1">
        <v>5075</v>
      </c>
      <c r="Z356" s="1" t="s">
        <v>8052</v>
      </c>
      <c r="AA356" s="1" t="s">
        <v>8052</v>
      </c>
      <c r="AB356" s="1" t="s">
        <v>8051</v>
      </c>
      <c r="AC356" s="1" t="s">
        <v>60</v>
      </c>
    </row>
    <row r="357" spans="1:30" x14ac:dyDescent="0.2">
      <c r="A357" s="1">
        <f t="shared" si="20"/>
        <v>1060385</v>
      </c>
      <c r="B357" s="1">
        <f t="shared" si="21"/>
        <v>1060385</v>
      </c>
      <c r="C357" s="1" t="s">
        <v>8041</v>
      </c>
      <c r="D357" s="1" t="s">
        <v>8041</v>
      </c>
      <c r="E357" s="1" t="str">
        <f t="shared" si="22"/>
        <v>29° LT Induction Bend (5B−IB−2335)</v>
      </c>
      <c r="F357" s="1">
        <f t="shared" si="23"/>
        <v>29</v>
      </c>
      <c r="K357" s="1">
        <v>356</v>
      </c>
      <c r="L357" s="1" t="s">
        <v>8200</v>
      </c>
      <c r="M357" s="1" t="s">
        <v>8199</v>
      </c>
      <c r="N357" s="1">
        <v>1060385</v>
      </c>
      <c r="O357" s="1">
        <v>914.4</v>
      </c>
      <c r="P357" s="1">
        <v>14.7</v>
      </c>
      <c r="Q357" s="1">
        <v>13.1</v>
      </c>
      <c r="R357" s="1" t="s">
        <v>8037</v>
      </c>
      <c r="S357" s="1">
        <v>29</v>
      </c>
      <c r="T357" s="1" t="s">
        <v>7367</v>
      </c>
      <c r="U357" s="1" t="s">
        <v>8044</v>
      </c>
      <c r="V357" s="1">
        <v>1500</v>
      </c>
      <c r="W357" s="1">
        <v>1500</v>
      </c>
      <c r="X357" s="1">
        <v>2314</v>
      </c>
      <c r="Y357" s="1">
        <v>5314</v>
      </c>
      <c r="Z357" s="1" t="s">
        <v>8052</v>
      </c>
      <c r="AA357" s="1" t="s">
        <v>8034</v>
      </c>
      <c r="AB357" s="1" t="s">
        <v>8051</v>
      </c>
      <c r="AC357" s="1" t="s">
        <v>60</v>
      </c>
      <c r="AD357" s="1">
        <v>3</v>
      </c>
    </row>
    <row r="358" spans="1:30" x14ac:dyDescent="0.2">
      <c r="A358" s="1">
        <f t="shared" si="20"/>
        <v>1060405</v>
      </c>
      <c r="B358" s="1">
        <f t="shared" si="21"/>
        <v>1060405</v>
      </c>
      <c r="C358" s="1" t="s">
        <v>8041</v>
      </c>
      <c r="D358" s="1" t="s">
        <v>8041</v>
      </c>
      <c r="E358" s="1" t="str">
        <f t="shared" si="22"/>
        <v>30° RT Induction Bend (5B−IB−2336)</v>
      </c>
      <c r="F358" s="1">
        <f t="shared" si="23"/>
        <v>30</v>
      </c>
      <c r="K358" s="1">
        <v>357</v>
      </c>
      <c r="L358" s="1" t="s">
        <v>8198</v>
      </c>
      <c r="M358" s="1" t="s">
        <v>8197</v>
      </c>
      <c r="N358" s="1">
        <v>1060405</v>
      </c>
      <c r="O358" s="1">
        <v>914.4</v>
      </c>
      <c r="P358" s="1">
        <v>19</v>
      </c>
      <c r="Q358" s="1">
        <v>16.2</v>
      </c>
      <c r="R358" s="1" t="s">
        <v>8037</v>
      </c>
      <c r="S358" s="1">
        <v>30</v>
      </c>
      <c r="T358" s="1" t="s">
        <v>7367</v>
      </c>
      <c r="U358" s="1" t="s">
        <v>8035</v>
      </c>
      <c r="V358" s="1">
        <v>1500</v>
      </c>
      <c r="W358" s="1">
        <v>1500</v>
      </c>
      <c r="X358" s="1">
        <v>2394</v>
      </c>
      <c r="Y358" s="1">
        <v>5394</v>
      </c>
      <c r="Z358" s="1" t="s">
        <v>8034</v>
      </c>
      <c r="AA358" s="1" t="s">
        <v>8034</v>
      </c>
      <c r="AB358" s="1" t="s">
        <v>8079</v>
      </c>
      <c r="AC358" s="1" t="s">
        <v>60</v>
      </c>
    </row>
    <row r="359" spans="1:30" x14ac:dyDescent="0.2">
      <c r="A359" s="1">
        <f t="shared" si="20"/>
        <v>1061240</v>
      </c>
      <c r="B359" s="1">
        <f t="shared" si="21"/>
        <v>1061240</v>
      </c>
      <c r="C359" s="1" t="s">
        <v>8041</v>
      </c>
      <c r="D359" s="1" t="s">
        <v>8041</v>
      </c>
      <c r="E359" s="1" t="str">
        <f t="shared" si="22"/>
        <v>47° LT Induction Bend (5B−IB−2337)</v>
      </c>
      <c r="F359" s="1">
        <f t="shared" si="23"/>
        <v>47</v>
      </c>
      <c r="K359" s="1">
        <v>358</v>
      </c>
      <c r="L359" s="1" t="s">
        <v>8196</v>
      </c>
      <c r="M359" s="1" t="s">
        <v>8195</v>
      </c>
      <c r="N359" s="1">
        <v>1061240</v>
      </c>
      <c r="O359" s="1">
        <v>914.4</v>
      </c>
      <c r="P359" s="1">
        <v>23.7</v>
      </c>
      <c r="Q359" s="1">
        <v>21.3</v>
      </c>
      <c r="R359" s="1" t="s">
        <v>8037</v>
      </c>
      <c r="S359" s="1">
        <v>47</v>
      </c>
      <c r="T359" s="1" t="s">
        <v>7367</v>
      </c>
      <c r="U359" s="1" t="s">
        <v>8044</v>
      </c>
      <c r="V359" s="1">
        <v>1500</v>
      </c>
      <c r="W359" s="1">
        <v>1500</v>
      </c>
      <c r="X359" s="1">
        <v>3750</v>
      </c>
      <c r="Y359" s="1">
        <v>6750</v>
      </c>
      <c r="Z359" s="1" t="s">
        <v>8194</v>
      </c>
      <c r="AA359" s="1" t="s">
        <v>8034</v>
      </c>
      <c r="AB359" s="1" t="s">
        <v>8033</v>
      </c>
      <c r="AC359" s="1" t="s">
        <v>60</v>
      </c>
    </row>
    <row r="360" spans="1:30" x14ac:dyDescent="0.2">
      <c r="A360" s="1">
        <f t="shared" si="20"/>
        <v>1061266</v>
      </c>
      <c r="B360" s="1">
        <f t="shared" si="21"/>
        <v>1061266</v>
      </c>
      <c r="C360" s="1" t="s">
        <v>8041</v>
      </c>
      <c r="D360" s="1" t="s">
        <v>8041</v>
      </c>
      <c r="E360" s="1" t="str">
        <f t="shared" si="22"/>
        <v>39° RT Induction Bend (5B−IB−2338)</v>
      </c>
      <c r="F360" s="1">
        <f t="shared" si="23"/>
        <v>39</v>
      </c>
      <c r="K360" s="1">
        <v>359</v>
      </c>
      <c r="L360" s="1" t="s">
        <v>8193</v>
      </c>
      <c r="M360" s="1" t="s">
        <v>8192</v>
      </c>
      <c r="N360" s="1">
        <v>1061266</v>
      </c>
      <c r="O360" s="1">
        <v>914.4</v>
      </c>
      <c r="P360" s="1">
        <v>19</v>
      </c>
      <c r="Q360" s="1">
        <v>16.2</v>
      </c>
      <c r="R360" s="1" t="s">
        <v>8037</v>
      </c>
      <c r="S360" s="1">
        <v>39</v>
      </c>
      <c r="T360" s="1" t="s">
        <v>7367</v>
      </c>
      <c r="U360" s="1" t="s">
        <v>8035</v>
      </c>
      <c r="V360" s="1">
        <v>1500</v>
      </c>
      <c r="W360" s="1">
        <v>1500</v>
      </c>
      <c r="X360" s="1">
        <v>3112</v>
      </c>
      <c r="Y360" s="1">
        <v>6112</v>
      </c>
      <c r="Z360" s="1" t="s">
        <v>8034</v>
      </c>
      <c r="AA360" s="1" t="s">
        <v>8034</v>
      </c>
      <c r="AB360" s="1" t="s">
        <v>8079</v>
      </c>
      <c r="AC360" s="1" t="s">
        <v>60</v>
      </c>
    </row>
    <row r="361" spans="1:30" x14ac:dyDescent="0.2">
      <c r="A361" s="1">
        <f t="shared" si="20"/>
        <v>1061474</v>
      </c>
      <c r="B361" s="1">
        <f t="shared" si="21"/>
        <v>1061474</v>
      </c>
      <c r="C361" s="1" t="s">
        <v>8041</v>
      </c>
      <c r="D361" s="1" t="s">
        <v>8041</v>
      </c>
      <c r="E361" s="1" t="str">
        <f t="shared" si="22"/>
        <v>16° RT Induction Bend (5B−IB−2339)</v>
      </c>
      <c r="F361" s="1">
        <f t="shared" si="23"/>
        <v>16</v>
      </c>
      <c r="K361" s="1">
        <v>360</v>
      </c>
      <c r="L361" s="1" t="s">
        <v>8191</v>
      </c>
      <c r="M361" s="1" t="s">
        <v>8190</v>
      </c>
      <c r="N361" s="1">
        <v>1061474</v>
      </c>
      <c r="O361" s="1">
        <v>914.4</v>
      </c>
      <c r="P361" s="1">
        <v>14.7</v>
      </c>
      <c r="Q361" s="1">
        <v>13.1</v>
      </c>
      <c r="R361" s="1" t="s">
        <v>8037</v>
      </c>
      <c r="S361" s="1">
        <v>16</v>
      </c>
      <c r="T361" s="1" t="s">
        <v>7367</v>
      </c>
      <c r="U361" s="1" t="s">
        <v>8035</v>
      </c>
      <c r="V361" s="1">
        <v>1500</v>
      </c>
      <c r="W361" s="1">
        <v>1500</v>
      </c>
      <c r="X361" s="1">
        <v>1277</v>
      </c>
      <c r="Y361" s="1">
        <v>4277</v>
      </c>
      <c r="Z361" s="1" t="s">
        <v>8052</v>
      </c>
      <c r="AA361" s="1" t="s">
        <v>8052</v>
      </c>
      <c r="AB361" s="1" t="s">
        <v>8051</v>
      </c>
      <c r="AC361" s="1" t="s">
        <v>60</v>
      </c>
    </row>
    <row r="362" spans="1:30" x14ac:dyDescent="0.2">
      <c r="A362" s="1">
        <f t="shared" si="20"/>
        <v>1062522</v>
      </c>
      <c r="B362" s="1">
        <f t="shared" si="21"/>
        <v>1062522</v>
      </c>
      <c r="C362" s="1" t="s">
        <v>8041</v>
      </c>
      <c r="D362" s="1" t="s">
        <v>8041</v>
      </c>
      <c r="E362" s="1" t="str">
        <f t="shared" si="22"/>
        <v>17° RT Induction Bend (5B−IB−2423)</v>
      </c>
      <c r="F362" s="1">
        <f t="shared" si="23"/>
        <v>17</v>
      </c>
      <c r="K362" s="1">
        <v>361</v>
      </c>
      <c r="L362" s="1" t="s">
        <v>8189</v>
      </c>
      <c r="M362" s="1" t="s">
        <v>8188</v>
      </c>
      <c r="N362" s="1">
        <v>1062522</v>
      </c>
      <c r="O362" s="1">
        <v>914.4</v>
      </c>
      <c r="P362" s="1">
        <v>14.7</v>
      </c>
      <c r="Q362" s="1">
        <v>13.1</v>
      </c>
      <c r="R362" s="1" t="s">
        <v>8037</v>
      </c>
      <c r="S362" s="1">
        <v>17</v>
      </c>
      <c r="T362" s="1" t="s">
        <v>7367</v>
      </c>
      <c r="U362" s="1" t="s">
        <v>8035</v>
      </c>
      <c r="V362" s="1">
        <v>1500</v>
      </c>
      <c r="W362" s="1">
        <v>1500</v>
      </c>
      <c r="X362" s="1">
        <v>1357</v>
      </c>
      <c r="Y362" s="1">
        <v>4357</v>
      </c>
      <c r="Z362" s="1" t="s">
        <v>8052</v>
      </c>
      <c r="AA362" s="1" t="s">
        <v>8052</v>
      </c>
      <c r="AB362" s="1" t="s">
        <v>8051</v>
      </c>
      <c r="AC362" s="1" t="s">
        <v>60</v>
      </c>
    </row>
    <row r="363" spans="1:30" x14ac:dyDescent="0.2">
      <c r="A363" s="1" t="str">
        <f t="shared" si="20"/>
        <v/>
      </c>
      <c r="B363" s="1" t="str">
        <f t="shared" si="21"/>
        <v/>
      </c>
      <c r="C363" s="1" t="s">
        <v>8041</v>
      </c>
      <c r="D363" s="1" t="s">
        <v>8041</v>
      </c>
      <c r="E363" s="1" t="str">
        <f t="shared" si="22"/>
        <v>°  Induction Bend (5B−IB−2424)</v>
      </c>
      <c r="F363" s="1">
        <f t="shared" si="23"/>
        <v>0</v>
      </c>
      <c r="K363" s="1">
        <v>362</v>
      </c>
      <c r="L363" s="1" t="s">
        <v>8187</v>
      </c>
      <c r="M363" s="1" t="s">
        <v>8077</v>
      </c>
      <c r="U363" s="1" t="s">
        <v>60</v>
      </c>
      <c r="Z363" s="1" t="s">
        <v>60</v>
      </c>
      <c r="AA363" s="1" t="s">
        <v>60</v>
      </c>
      <c r="AB363" s="1" t="s">
        <v>60</v>
      </c>
      <c r="AC363" s="1" t="s">
        <v>60</v>
      </c>
      <c r="AD363" s="1">
        <v>14</v>
      </c>
    </row>
    <row r="364" spans="1:30" x14ac:dyDescent="0.2">
      <c r="A364" s="1" t="str">
        <f t="shared" si="20"/>
        <v/>
      </c>
      <c r="B364" s="1" t="str">
        <f t="shared" si="21"/>
        <v/>
      </c>
      <c r="C364" s="1" t="s">
        <v>8041</v>
      </c>
      <c r="D364" s="1" t="s">
        <v>8041</v>
      </c>
      <c r="E364" s="1" t="str">
        <f t="shared" si="22"/>
        <v>°  Induction Bend (5B−IB−2425)</v>
      </c>
      <c r="F364" s="1">
        <f t="shared" si="23"/>
        <v>0</v>
      </c>
      <c r="K364" s="1">
        <v>363</v>
      </c>
      <c r="L364" s="1" t="s">
        <v>8186</v>
      </c>
      <c r="M364" s="1" t="s">
        <v>8077</v>
      </c>
      <c r="U364" s="1" t="s">
        <v>60</v>
      </c>
      <c r="Z364" s="1" t="s">
        <v>60</v>
      </c>
      <c r="AA364" s="1" t="s">
        <v>60</v>
      </c>
      <c r="AB364" s="1" t="s">
        <v>60</v>
      </c>
      <c r="AC364" s="1" t="s">
        <v>60</v>
      </c>
      <c r="AD364" s="1">
        <v>14</v>
      </c>
    </row>
    <row r="365" spans="1:30" x14ac:dyDescent="0.2">
      <c r="A365" s="1" t="str">
        <f t="shared" si="20"/>
        <v/>
      </c>
      <c r="B365" s="1" t="str">
        <f t="shared" si="21"/>
        <v/>
      </c>
      <c r="C365" s="1" t="s">
        <v>8041</v>
      </c>
      <c r="D365" s="1" t="s">
        <v>8041</v>
      </c>
      <c r="E365" s="1" t="str">
        <f t="shared" si="22"/>
        <v>°  Induction Bend (5B−IB−2344)</v>
      </c>
      <c r="F365" s="1">
        <f t="shared" si="23"/>
        <v>0</v>
      </c>
      <c r="K365" s="1">
        <v>364</v>
      </c>
      <c r="L365" s="1" t="s">
        <v>8185</v>
      </c>
      <c r="M365" s="1" t="s">
        <v>8077</v>
      </c>
      <c r="U365" s="1" t="s">
        <v>60</v>
      </c>
      <c r="Z365" s="1" t="s">
        <v>60</v>
      </c>
      <c r="AA365" s="1" t="s">
        <v>60</v>
      </c>
      <c r="AB365" s="1" t="s">
        <v>60</v>
      </c>
      <c r="AC365" s="1" t="s">
        <v>60</v>
      </c>
      <c r="AD365" s="1">
        <v>14</v>
      </c>
    </row>
    <row r="366" spans="1:30" x14ac:dyDescent="0.2">
      <c r="A366" s="1" t="str">
        <f t="shared" si="20"/>
        <v/>
      </c>
      <c r="B366" s="1" t="str">
        <f t="shared" si="21"/>
        <v/>
      </c>
      <c r="C366" s="1" t="s">
        <v>8041</v>
      </c>
      <c r="D366" s="1" t="s">
        <v>8041</v>
      </c>
      <c r="E366" s="1" t="str">
        <f t="shared" si="22"/>
        <v>°  Induction Bend (5B−IB−2345)</v>
      </c>
      <c r="F366" s="1">
        <f t="shared" si="23"/>
        <v>0</v>
      </c>
      <c r="K366" s="1">
        <v>365</v>
      </c>
      <c r="L366" s="1" t="s">
        <v>8184</v>
      </c>
      <c r="M366" s="1" t="s">
        <v>8077</v>
      </c>
      <c r="U366" s="1" t="s">
        <v>60</v>
      </c>
      <c r="Z366" s="1" t="s">
        <v>60</v>
      </c>
      <c r="AA366" s="1" t="s">
        <v>60</v>
      </c>
      <c r="AB366" s="1" t="s">
        <v>60</v>
      </c>
      <c r="AC366" s="1" t="s">
        <v>60</v>
      </c>
      <c r="AD366" s="1">
        <v>14</v>
      </c>
    </row>
    <row r="367" spans="1:30" x14ac:dyDescent="0.2">
      <c r="A367" s="1" t="str">
        <f t="shared" si="20"/>
        <v/>
      </c>
      <c r="B367" s="1" t="str">
        <f t="shared" si="21"/>
        <v/>
      </c>
      <c r="C367" s="1" t="s">
        <v>8041</v>
      </c>
      <c r="D367" s="1" t="s">
        <v>8041</v>
      </c>
      <c r="E367" s="1" t="str">
        <f t="shared" si="22"/>
        <v>°  Induction Bend (5B−IB−2426)</v>
      </c>
      <c r="F367" s="1">
        <f t="shared" si="23"/>
        <v>0</v>
      </c>
      <c r="K367" s="1">
        <v>366</v>
      </c>
      <c r="L367" s="1" t="s">
        <v>8183</v>
      </c>
      <c r="M367" s="1" t="s">
        <v>8077</v>
      </c>
      <c r="U367" s="1" t="s">
        <v>60</v>
      </c>
      <c r="Z367" s="1" t="s">
        <v>60</v>
      </c>
      <c r="AA367" s="1" t="s">
        <v>60</v>
      </c>
      <c r="AB367" s="1" t="s">
        <v>60</v>
      </c>
      <c r="AC367" s="1" t="s">
        <v>60</v>
      </c>
      <c r="AD367" s="1">
        <v>18</v>
      </c>
    </row>
    <row r="368" spans="1:30" x14ac:dyDescent="0.2">
      <c r="A368" s="1" t="str">
        <f t="shared" si="20"/>
        <v/>
      </c>
      <c r="B368" s="1" t="str">
        <f t="shared" si="21"/>
        <v/>
      </c>
      <c r="C368" s="1" t="s">
        <v>8041</v>
      </c>
      <c r="D368" s="1" t="s">
        <v>8041</v>
      </c>
      <c r="E368" s="1" t="str">
        <f t="shared" si="22"/>
        <v>°  Induction Bend (5B−IB−2427)</v>
      </c>
      <c r="F368" s="1">
        <f t="shared" si="23"/>
        <v>0</v>
      </c>
      <c r="K368" s="1">
        <v>367</v>
      </c>
      <c r="L368" s="1" t="s">
        <v>8182</v>
      </c>
      <c r="M368" s="1" t="s">
        <v>8077</v>
      </c>
      <c r="U368" s="1" t="s">
        <v>60</v>
      </c>
      <c r="Z368" s="1" t="s">
        <v>60</v>
      </c>
      <c r="AA368" s="1" t="s">
        <v>60</v>
      </c>
      <c r="AB368" s="1" t="s">
        <v>60</v>
      </c>
      <c r="AC368" s="1" t="s">
        <v>60</v>
      </c>
      <c r="AD368" s="1">
        <v>18</v>
      </c>
    </row>
    <row r="369" spans="1:30" x14ac:dyDescent="0.2">
      <c r="A369" s="1" t="str">
        <f t="shared" si="20"/>
        <v/>
      </c>
      <c r="B369" s="1" t="str">
        <f t="shared" si="21"/>
        <v/>
      </c>
      <c r="C369" s="1" t="s">
        <v>8041</v>
      </c>
      <c r="D369" s="1" t="s">
        <v>8041</v>
      </c>
      <c r="E369" s="1" t="str">
        <f t="shared" si="22"/>
        <v>°  Induction Bend (5B−IB−2349)</v>
      </c>
      <c r="F369" s="1">
        <f t="shared" si="23"/>
        <v>0</v>
      </c>
      <c r="K369" s="1">
        <v>368</v>
      </c>
      <c r="L369" s="1" t="s">
        <v>8181</v>
      </c>
      <c r="M369" s="1" t="s">
        <v>8077</v>
      </c>
      <c r="U369" s="1" t="s">
        <v>60</v>
      </c>
      <c r="Z369" s="1" t="s">
        <v>60</v>
      </c>
      <c r="AA369" s="1" t="s">
        <v>60</v>
      </c>
      <c r="AB369" s="1" t="s">
        <v>60</v>
      </c>
      <c r="AC369" s="1" t="s">
        <v>60</v>
      </c>
      <c r="AD369" s="1">
        <v>18</v>
      </c>
    </row>
    <row r="370" spans="1:30" x14ac:dyDescent="0.2">
      <c r="A370" s="1" t="str">
        <f t="shared" si="20"/>
        <v/>
      </c>
      <c r="B370" s="1" t="str">
        <f t="shared" si="21"/>
        <v/>
      </c>
      <c r="C370" s="1" t="s">
        <v>8041</v>
      </c>
      <c r="D370" s="1" t="s">
        <v>8041</v>
      </c>
      <c r="E370" s="1" t="str">
        <f t="shared" si="22"/>
        <v>°  Induction Bend (5B−IB−2350)</v>
      </c>
      <c r="F370" s="1">
        <f t="shared" si="23"/>
        <v>0</v>
      </c>
      <c r="K370" s="1">
        <v>369</v>
      </c>
      <c r="L370" s="1" t="s">
        <v>8180</v>
      </c>
      <c r="M370" s="1" t="s">
        <v>8077</v>
      </c>
      <c r="U370" s="1" t="s">
        <v>60</v>
      </c>
      <c r="Z370" s="1" t="s">
        <v>60</v>
      </c>
      <c r="AA370" s="1" t="s">
        <v>60</v>
      </c>
      <c r="AB370" s="1" t="s">
        <v>60</v>
      </c>
      <c r="AC370" s="1" t="s">
        <v>60</v>
      </c>
      <c r="AD370" s="1">
        <v>18</v>
      </c>
    </row>
    <row r="371" spans="1:30" x14ac:dyDescent="0.2">
      <c r="A371" s="1" t="str">
        <f t="shared" si="20"/>
        <v/>
      </c>
      <c r="B371" s="1" t="str">
        <f t="shared" si="21"/>
        <v/>
      </c>
      <c r="C371" s="1" t="s">
        <v>8041</v>
      </c>
      <c r="D371" s="1" t="s">
        <v>8041</v>
      </c>
      <c r="E371" s="1" t="str">
        <f t="shared" si="22"/>
        <v>°  Induction Bend (5B−IB−2351)</v>
      </c>
      <c r="F371" s="1">
        <f t="shared" si="23"/>
        <v>0</v>
      </c>
      <c r="K371" s="1">
        <v>370</v>
      </c>
      <c r="L371" s="1" t="s">
        <v>8179</v>
      </c>
      <c r="M371" s="1" t="s">
        <v>8077</v>
      </c>
      <c r="U371" s="1" t="s">
        <v>60</v>
      </c>
      <c r="Z371" s="1" t="s">
        <v>60</v>
      </c>
      <c r="AA371" s="1" t="s">
        <v>60</v>
      </c>
      <c r="AB371" s="1" t="s">
        <v>60</v>
      </c>
      <c r="AC371" s="1" t="s">
        <v>60</v>
      </c>
      <c r="AD371" s="1">
        <v>18</v>
      </c>
    </row>
    <row r="372" spans="1:30" x14ac:dyDescent="0.2">
      <c r="A372" s="1" t="str">
        <f t="shared" si="20"/>
        <v/>
      </c>
      <c r="B372" s="1" t="str">
        <f t="shared" si="21"/>
        <v/>
      </c>
      <c r="C372" s="1" t="s">
        <v>8041</v>
      </c>
      <c r="D372" s="1" t="s">
        <v>8041</v>
      </c>
      <c r="E372" s="1" t="str">
        <f t="shared" si="22"/>
        <v>°  Induction Bend (5B−IB−2352)</v>
      </c>
      <c r="F372" s="1">
        <f t="shared" si="23"/>
        <v>0</v>
      </c>
      <c r="K372" s="1">
        <v>371</v>
      </c>
      <c r="L372" s="1" t="s">
        <v>8178</v>
      </c>
      <c r="M372" s="1" t="s">
        <v>8077</v>
      </c>
      <c r="U372" s="1" t="s">
        <v>60</v>
      </c>
      <c r="Z372" s="1" t="s">
        <v>60</v>
      </c>
      <c r="AA372" s="1" t="s">
        <v>60</v>
      </c>
      <c r="AB372" s="1" t="s">
        <v>60</v>
      </c>
      <c r="AC372" s="1" t="s">
        <v>60</v>
      </c>
      <c r="AD372" s="1">
        <v>18</v>
      </c>
    </row>
    <row r="373" spans="1:30" x14ac:dyDescent="0.2">
      <c r="A373" s="1" t="str">
        <f t="shared" si="20"/>
        <v/>
      </c>
      <c r="B373" s="1" t="str">
        <f t="shared" si="21"/>
        <v/>
      </c>
      <c r="C373" s="1" t="s">
        <v>8041</v>
      </c>
      <c r="D373" s="1" t="s">
        <v>8041</v>
      </c>
      <c r="E373" s="1" t="str">
        <f t="shared" si="22"/>
        <v>°  Induction Bend (5B−IB−2353)</v>
      </c>
      <c r="F373" s="1">
        <f t="shared" si="23"/>
        <v>0</v>
      </c>
      <c r="K373" s="1">
        <v>372</v>
      </c>
      <c r="L373" s="1" t="s">
        <v>8177</v>
      </c>
      <c r="M373" s="1" t="s">
        <v>8077</v>
      </c>
      <c r="U373" s="1" t="s">
        <v>60</v>
      </c>
      <c r="Z373" s="1" t="s">
        <v>60</v>
      </c>
      <c r="AA373" s="1" t="s">
        <v>60</v>
      </c>
      <c r="AB373" s="1" t="s">
        <v>60</v>
      </c>
      <c r="AC373" s="1" t="s">
        <v>60</v>
      </c>
      <c r="AD373" s="1">
        <v>18</v>
      </c>
    </row>
    <row r="374" spans="1:30" x14ac:dyDescent="0.2">
      <c r="A374" s="1" t="str">
        <f t="shared" si="20"/>
        <v/>
      </c>
      <c r="B374" s="1" t="str">
        <f t="shared" si="21"/>
        <v/>
      </c>
      <c r="C374" s="1" t="s">
        <v>8041</v>
      </c>
      <c r="D374" s="1" t="s">
        <v>8041</v>
      </c>
      <c r="E374" s="1" t="str">
        <f t="shared" si="22"/>
        <v>°  Induction Bend (5B−IB−2354)</v>
      </c>
      <c r="F374" s="1">
        <f t="shared" si="23"/>
        <v>0</v>
      </c>
      <c r="K374" s="1">
        <v>373</v>
      </c>
      <c r="L374" s="1" t="s">
        <v>8176</v>
      </c>
      <c r="M374" s="1" t="s">
        <v>8077</v>
      </c>
      <c r="U374" s="1" t="s">
        <v>60</v>
      </c>
      <c r="Z374" s="1" t="s">
        <v>60</v>
      </c>
      <c r="AA374" s="1" t="s">
        <v>60</v>
      </c>
      <c r="AB374" s="1" t="s">
        <v>60</v>
      </c>
      <c r="AC374" s="1" t="s">
        <v>60</v>
      </c>
      <c r="AD374" s="1">
        <v>18</v>
      </c>
    </row>
    <row r="375" spans="1:30" x14ac:dyDescent="0.2">
      <c r="A375" s="1" t="str">
        <f t="shared" si="20"/>
        <v/>
      </c>
      <c r="B375" s="1" t="str">
        <f t="shared" si="21"/>
        <v/>
      </c>
      <c r="C375" s="1" t="s">
        <v>8041</v>
      </c>
      <c r="D375" s="1" t="s">
        <v>8041</v>
      </c>
      <c r="E375" s="1" t="str">
        <f t="shared" si="22"/>
        <v>°  Induction Bend (5B−IB−2355)</v>
      </c>
      <c r="F375" s="1">
        <f t="shared" si="23"/>
        <v>0</v>
      </c>
      <c r="K375" s="1">
        <v>374</v>
      </c>
      <c r="L375" s="1" t="s">
        <v>8175</v>
      </c>
      <c r="M375" s="1" t="s">
        <v>8077</v>
      </c>
      <c r="U375" s="1" t="s">
        <v>60</v>
      </c>
      <c r="Z375" s="1" t="s">
        <v>60</v>
      </c>
      <c r="AA375" s="1" t="s">
        <v>60</v>
      </c>
      <c r="AB375" s="1" t="s">
        <v>60</v>
      </c>
      <c r="AC375" s="1" t="s">
        <v>60</v>
      </c>
      <c r="AD375" s="1">
        <v>18</v>
      </c>
    </row>
    <row r="376" spans="1:30" x14ac:dyDescent="0.2">
      <c r="A376" s="1" t="str">
        <f t="shared" si="20"/>
        <v/>
      </c>
      <c r="B376" s="1" t="str">
        <f t="shared" si="21"/>
        <v/>
      </c>
      <c r="C376" s="1" t="s">
        <v>8041</v>
      </c>
      <c r="D376" s="1" t="s">
        <v>8041</v>
      </c>
      <c r="E376" s="1" t="str">
        <f t="shared" si="22"/>
        <v>°  Induction Bend (5B−IB−2356)</v>
      </c>
      <c r="F376" s="1">
        <f t="shared" si="23"/>
        <v>0</v>
      </c>
      <c r="K376" s="1">
        <v>375</v>
      </c>
      <c r="L376" s="1" t="s">
        <v>8174</v>
      </c>
      <c r="M376" s="1" t="s">
        <v>8077</v>
      </c>
      <c r="U376" s="1" t="s">
        <v>60</v>
      </c>
      <c r="Z376" s="1" t="s">
        <v>60</v>
      </c>
      <c r="AA376" s="1" t="s">
        <v>60</v>
      </c>
      <c r="AB376" s="1" t="s">
        <v>60</v>
      </c>
      <c r="AC376" s="1" t="s">
        <v>60</v>
      </c>
      <c r="AD376" s="1">
        <v>18</v>
      </c>
    </row>
    <row r="377" spans="1:30" x14ac:dyDescent="0.2">
      <c r="A377" s="1" t="str">
        <f t="shared" si="20"/>
        <v/>
      </c>
      <c r="B377" s="1" t="str">
        <f t="shared" si="21"/>
        <v/>
      </c>
      <c r="C377" s="1" t="s">
        <v>8041</v>
      </c>
      <c r="D377" s="1" t="s">
        <v>8041</v>
      </c>
      <c r="E377" s="1" t="str">
        <f t="shared" si="22"/>
        <v>°  Induction Bend (5B−IB−2357)</v>
      </c>
      <c r="F377" s="1">
        <f t="shared" si="23"/>
        <v>0</v>
      </c>
      <c r="K377" s="1">
        <v>376</v>
      </c>
      <c r="L377" s="1" t="s">
        <v>8173</v>
      </c>
      <c r="M377" s="1" t="s">
        <v>8077</v>
      </c>
      <c r="U377" s="1" t="s">
        <v>60</v>
      </c>
      <c r="Z377" s="1" t="s">
        <v>60</v>
      </c>
      <c r="AA377" s="1" t="s">
        <v>60</v>
      </c>
      <c r="AB377" s="1" t="s">
        <v>60</v>
      </c>
      <c r="AC377" s="1" t="s">
        <v>60</v>
      </c>
      <c r="AD377" s="1">
        <v>18</v>
      </c>
    </row>
    <row r="378" spans="1:30" x14ac:dyDescent="0.2">
      <c r="A378" s="1" t="str">
        <f t="shared" si="20"/>
        <v/>
      </c>
      <c r="B378" s="1" t="str">
        <f t="shared" si="21"/>
        <v/>
      </c>
      <c r="C378" s="1" t="s">
        <v>8041</v>
      </c>
      <c r="D378" s="1" t="s">
        <v>8041</v>
      </c>
      <c r="E378" s="1" t="str">
        <f t="shared" si="22"/>
        <v>°  Induction Bend (5B−IB−2359)</v>
      </c>
      <c r="F378" s="1">
        <f t="shared" si="23"/>
        <v>0</v>
      </c>
      <c r="K378" s="1">
        <v>377</v>
      </c>
      <c r="L378" s="1" t="s">
        <v>8172</v>
      </c>
      <c r="M378" s="1" t="s">
        <v>8077</v>
      </c>
      <c r="U378" s="1" t="s">
        <v>60</v>
      </c>
      <c r="Z378" s="1" t="s">
        <v>60</v>
      </c>
      <c r="AA378" s="1" t="s">
        <v>60</v>
      </c>
      <c r="AB378" s="1" t="s">
        <v>60</v>
      </c>
      <c r="AC378" s="1" t="s">
        <v>60</v>
      </c>
      <c r="AD378" s="1">
        <v>18</v>
      </c>
    </row>
    <row r="379" spans="1:30" x14ac:dyDescent="0.2">
      <c r="A379" s="1" t="str">
        <f t="shared" si="20"/>
        <v/>
      </c>
      <c r="B379" s="1" t="str">
        <f t="shared" si="21"/>
        <v/>
      </c>
      <c r="C379" s="1" t="s">
        <v>8041</v>
      </c>
      <c r="D379" s="1" t="s">
        <v>8041</v>
      </c>
      <c r="E379" s="1" t="str">
        <f t="shared" si="22"/>
        <v>°  Induction Bend (5B−IB−2360)</v>
      </c>
      <c r="F379" s="1">
        <f t="shared" si="23"/>
        <v>0</v>
      </c>
      <c r="K379" s="1">
        <v>378</v>
      </c>
      <c r="L379" s="1" t="s">
        <v>8171</v>
      </c>
      <c r="M379" s="1" t="s">
        <v>8077</v>
      </c>
      <c r="U379" s="1" t="s">
        <v>60</v>
      </c>
      <c r="Z379" s="1" t="s">
        <v>60</v>
      </c>
      <c r="AA379" s="1" t="s">
        <v>60</v>
      </c>
      <c r="AB379" s="1" t="s">
        <v>60</v>
      </c>
      <c r="AC379" s="1" t="s">
        <v>60</v>
      </c>
      <c r="AD379" s="1">
        <v>18</v>
      </c>
    </row>
    <row r="380" spans="1:30" x14ac:dyDescent="0.2">
      <c r="A380" s="1" t="str">
        <f t="shared" si="20"/>
        <v/>
      </c>
      <c r="B380" s="1" t="str">
        <f t="shared" si="21"/>
        <v/>
      </c>
      <c r="C380" s="1" t="s">
        <v>8041</v>
      </c>
      <c r="D380" s="1" t="s">
        <v>8041</v>
      </c>
      <c r="E380" s="1" t="str">
        <f t="shared" si="22"/>
        <v>°  Induction Bend (5B−IB−2361)</v>
      </c>
      <c r="F380" s="1">
        <f t="shared" si="23"/>
        <v>0</v>
      </c>
      <c r="K380" s="1">
        <v>379</v>
      </c>
      <c r="L380" s="1" t="s">
        <v>8170</v>
      </c>
      <c r="M380" s="1" t="s">
        <v>8077</v>
      </c>
      <c r="U380" s="1" t="s">
        <v>60</v>
      </c>
      <c r="Z380" s="1" t="s">
        <v>60</v>
      </c>
      <c r="AA380" s="1" t="s">
        <v>60</v>
      </c>
      <c r="AB380" s="1" t="s">
        <v>60</v>
      </c>
      <c r="AC380" s="1" t="s">
        <v>60</v>
      </c>
      <c r="AD380" s="1">
        <v>18</v>
      </c>
    </row>
    <row r="381" spans="1:30" x14ac:dyDescent="0.2">
      <c r="A381" s="1" t="str">
        <f t="shared" si="20"/>
        <v/>
      </c>
      <c r="B381" s="1" t="str">
        <f t="shared" si="21"/>
        <v/>
      </c>
      <c r="C381" s="1" t="s">
        <v>8041</v>
      </c>
      <c r="D381" s="1" t="s">
        <v>8041</v>
      </c>
      <c r="E381" s="1" t="str">
        <f t="shared" si="22"/>
        <v>°  Induction Bend (5B−IB−2362)</v>
      </c>
      <c r="F381" s="1">
        <f t="shared" si="23"/>
        <v>0</v>
      </c>
      <c r="K381" s="1">
        <v>380</v>
      </c>
      <c r="L381" s="1" t="s">
        <v>8169</v>
      </c>
      <c r="M381" s="1" t="s">
        <v>8077</v>
      </c>
      <c r="U381" s="1" t="s">
        <v>60</v>
      </c>
      <c r="Z381" s="1" t="s">
        <v>60</v>
      </c>
      <c r="AA381" s="1" t="s">
        <v>60</v>
      </c>
      <c r="AB381" s="1" t="s">
        <v>60</v>
      </c>
      <c r="AC381" s="1" t="s">
        <v>60</v>
      </c>
      <c r="AD381" s="1">
        <v>18</v>
      </c>
    </row>
    <row r="382" spans="1:30" x14ac:dyDescent="0.2">
      <c r="A382" s="1" t="str">
        <f t="shared" si="20"/>
        <v/>
      </c>
      <c r="B382" s="1" t="str">
        <f t="shared" si="21"/>
        <v/>
      </c>
      <c r="C382" s="1" t="s">
        <v>8041</v>
      </c>
      <c r="D382" s="1" t="s">
        <v>8041</v>
      </c>
      <c r="E382" s="1" t="str">
        <f t="shared" si="22"/>
        <v>°  Induction Bend (5B−IB−2363)</v>
      </c>
      <c r="F382" s="1">
        <f t="shared" si="23"/>
        <v>0</v>
      </c>
      <c r="K382" s="1">
        <v>381</v>
      </c>
      <c r="L382" s="1" t="s">
        <v>8168</v>
      </c>
      <c r="M382" s="1" t="s">
        <v>8077</v>
      </c>
      <c r="U382" s="1" t="s">
        <v>60</v>
      </c>
      <c r="Z382" s="1" t="s">
        <v>60</v>
      </c>
      <c r="AA382" s="1" t="s">
        <v>60</v>
      </c>
      <c r="AB382" s="1" t="s">
        <v>60</v>
      </c>
      <c r="AC382" s="1" t="s">
        <v>60</v>
      </c>
      <c r="AD382" s="1">
        <v>18</v>
      </c>
    </row>
    <row r="383" spans="1:30" x14ac:dyDescent="0.2">
      <c r="A383" s="1" t="str">
        <f t="shared" si="20"/>
        <v/>
      </c>
      <c r="B383" s="1" t="str">
        <f t="shared" si="21"/>
        <v/>
      </c>
      <c r="C383" s="1" t="s">
        <v>8041</v>
      </c>
      <c r="D383" s="1" t="s">
        <v>8041</v>
      </c>
      <c r="E383" s="1" t="str">
        <f t="shared" si="22"/>
        <v>°  Induction Bend (5B−IB−2364)</v>
      </c>
      <c r="F383" s="1">
        <f t="shared" si="23"/>
        <v>0</v>
      </c>
      <c r="K383" s="1">
        <v>382</v>
      </c>
      <c r="L383" s="1" t="s">
        <v>8167</v>
      </c>
      <c r="M383" s="1" t="s">
        <v>8077</v>
      </c>
      <c r="U383" s="1" t="s">
        <v>60</v>
      </c>
      <c r="Z383" s="1" t="s">
        <v>60</v>
      </c>
      <c r="AA383" s="1" t="s">
        <v>60</v>
      </c>
      <c r="AB383" s="1" t="s">
        <v>60</v>
      </c>
      <c r="AC383" s="1" t="s">
        <v>60</v>
      </c>
      <c r="AD383" s="1">
        <v>18</v>
      </c>
    </row>
    <row r="384" spans="1:30" x14ac:dyDescent="0.2">
      <c r="A384" s="1">
        <f t="shared" si="20"/>
        <v>1067596</v>
      </c>
      <c r="B384" s="1">
        <f t="shared" si="21"/>
        <v>1067596</v>
      </c>
      <c r="C384" s="1" t="s">
        <v>8041</v>
      </c>
      <c r="D384" s="1" t="s">
        <v>8041</v>
      </c>
      <c r="E384" s="1" t="str">
        <f t="shared" si="22"/>
        <v>20° OB Induction Bend (5B−IB−2365)</v>
      </c>
      <c r="F384" s="1">
        <f t="shared" si="23"/>
        <v>20</v>
      </c>
      <c r="K384" s="1">
        <v>383</v>
      </c>
      <c r="L384" s="1" t="s">
        <v>8166</v>
      </c>
      <c r="M384" s="1" t="s">
        <v>8165</v>
      </c>
      <c r="N384" s="1">
        <v>1067596</v>
      </c>
      <c r="O384" s="1" t="s">
        <v>8164</v>
      </c>
      <c r="P384" s="1">
        <v>14.7</v>
      </c>
      <c r="Q384" s="1">
        <v>13.1</v>
      </c>
      <c r="R384" s="1" t="s">
        <v>8037</v>
      </c>
      <c r="S384" s="1">
        <v>20</v>
      </c>
      <c r="T384" s="1" t="s">
        <v>7367</v>
      </c>
      <c r="U384" s="1" t="s">
        <v>8080</v>
      </c>
      <c r="V384" s="1">
        <v>1500</v>
      </c>
      <c r="W384" s="1">
        <v>1500</v>
      </c>
      <c r="X384" s="1">
        <v>1596</v>
      </c>
      <c r="Y384" s="1">
        <v>4596</v>
      </c>
      <c r="Z384" s="1" t="s">
        <v>8052</v>
      </c>
      <c r="AA384" s="1" t="s">
        <v>8052</v>
      </c>
      <c r="AB384" s="1" t="s">
        <v>8051</v>
      </c>
      <c r="AC384" s="1">
        <v>5</v>
      </c>
    </row>
    <row r="385" spans="1:30" x14ac:dyDescent="0.2">
      <c r="A385" s="1">
        <f t="shared" si="20"/>
        <v>1067608</v>
      </c>
      <c r="B385" s="1">
        <f t="shared" si="21"/>
        <v>1067608</v>
      </c>
      <c r="C385" s="1" t="s">
        <v>8041</v>
      </c>
      <c r="D385" s="1" t="s">
        <v>8041</v>
      </c>
      <c r="E385" s="1" t="str">
        <f t="shared" si="22"/>
        <v>20° SB Induction Bend (5B−IB−2366)</v>
      </c>
      <c r="F385" s="1">
        <f t="shared" si="23"/>
        <v>20</v>
      </c>
      <c r="K385" s="1">
        <v>384</v>
      </c>
      <c r="L385" s="1" t="s">
        <v>8163</v>
      </c>
      <c r="M385" s="1" t="s">
        <v>8162</v>
      </c>
      <c r="N385" s="1">
        <v>1067608</v>
      </c>
      <c r="O385" s="1">
        <v>914.4</v>
      </c>
      <c r="P385" s="1">
        <v>14.7</v>
      </c>
      <c r="Q385" s="1">
        <v>13.1</v>
      </c>
      <c r="R385" s="1" t="s">
        <v>8037</v>
      </c>
      <c r="S385" s="1">
        <v>20</v>
      </c>
      <c r="T385" s="1" t="s">
        <v>7367</v>
      </c>
      <c r="U385" s="1" t="s">
        <v>8083</v>
      </c>
      <c r="V385" s="1">
        <v>1500</v>
      </c>
      <c r="W385" s="1">
        <v>1500</v>
      </c>
      <c r="X385" s="1">
        <v>1596</v>
      </c>
      <c r="Y385" s="1">
        <v>4596</v>
      </c>
      <c r="Z385" s="1" t="s">
        <v>8052</v>
      </c>
      <c r="AA385" s="1" t="s">
        <v>8052</v>
      </c>
      <c r="AB385" s="1" t="s">
        <v>8051</v>
      </c>
      <c r="AC385" s="1" t="s">
        <v>60</v>
      </c>
    </row>
    <row r="386" spans="1:30" x14ac:dyDescent="0.2">
      <c r="A386" s="1">
        <f t="shared" ref="A386:A438" si="24">IF(N386=0,"",N386)</f>
        <v>1068918</v>
      </c>
      <c r="B386" s="1">
        <f t="shared" ref="B386:B438" si="25">A386</f>
        <v>1068918</v>
      </c>
      <c r="C386" s="1" t="s">
        <v>8041</v>
      </c>
      <c r="D386" s="1" t="s">
        <v>8041</v>
      </c>
      <c r="E386" s="1" t="str">
        <f t="shared" ref="E386:E438" si="26">_xlfn.CONCAT(S386,"° ",U386," Induction Bend"," (",L386,")")</f>
        <v>74° RT Induction Bend (5B−IB−2367)</v>
      </c>
      <c r="F386" s="1">
        <f t="shared" si="23"/>
        <v>74</v>
      </c>
      <c r="K386" s="1">
        <v>385</v>
      </c>
      <c r="L386" s="1" t="s">
        <v>8161</v>
      </c>
      <c r="M386" s="1" t="s">
        <v>8160</v>
      </c>
      <c r="N386" s="1">
        <v>1068918</v>
      </c>
      <c r="O386" s="1">
        <v>914.4</v>
      </c>
      <c r="P386" s="1">
        <v>14.7</v>
      </c>
      <c r="Q386" s="1">
        <v>13.1</v>
      </c>
      <c r="R386" s="1" t="s">
        <v>8037</v>
      </c>
      <c r="S386" s="1">
        <v>74</v>
      </c>
      <c r="T386" s="1" t="s">
        <v>7367</v>
      </c>
      <c r="U386" s="1" t="s">
        <v>8035</v>
      </c>
      <c r="V386" s="1">
        <v>1500</v>
      </c>
      <c r="W386" s="1">
        <v>1500</v>
      </c>
      <c r="X386" s="1">
        <v>5905</v>
      </c>
      <c r="Y386" s="1">
        <v>8905</v>
      </c>
      <c r="Z386" s="1" t="s">
        <v>8052</v>
      </c>
      <c r="AA386" s="1" t="s">
        <v>8052</v>
      </c>
      <c r="AB386" s="1" t="s">
        <v>8051</v>
      </c>
      <c r="AC386" s="1" t="s">
        <v>60</v>
      </c>
    </row>
    <row r="387" spans="1:30" x14ac:dyDescent="0.2">
      <c r="A387" s="1">
        <f t="shared" si="24"/>
        <v>1069020</v>
      </c>
      <c r="B387" s="1">
        <f t="shared" si="25"/>
        <v>1069020</v>
      </c>
      <c r="C387" s="1" t="s">
        <v>8041</v>
      </c>
      <c r="D387" s="1" t="s">
        <v>8041</v>
      </c>
      <c r="E387" s="1" t="str">
        <f t="shared" si="26"/>
        <v>66° LT Induction Bend (5B−IB−2368)</v>
      </c>
      <c r="F387" s="1">
        <f t="shared" ref="F387:F438" si="27">S387</f>
        <v>66</v>
      </c>
      <c r="K387" s="1">
        <v>386</v>
      </c>
      <c r="L387" s="1" t="s">
        <v>8159</v>
      </c>
      <c r="M387" s="1" t="s">
        <v>8158</v>
      </c>
      <c r="N387" s="1">
        <v>1069020</v>
      </c>
      <c r="O387" s="1">
        <v>914.4</v>
      </c>
      <c r="P387" s="1">
        <v>14.7</v>
      </c>
      <c r="Q387" s="1">
        <v>13.1</v>
      </c>
      <c r="R387" s="1" t="s">
        <v>8037</v>
      </c>
      <c r="S387" s="1">
        <v>66</v>
      </c>
      <c r="T387" s="1" t="s">
        <v>7367</v>
      </c>
      <c r="U387" s="1" t="s">
        <v>8044</v>
      </c>
      <c r="V387" s="1">
        <v>1500</v>
      </c>
      <c r="W387" s="1">
        <v>1500</v>
      </c>
      <c r="X387" s="1">
        <v>5267</v>
      </c>
      <c r="Y387" s="1">
        <v>8267</v>
      </c>
      <c r="Z387" s="1" t="s">
        <v>8052</v>
      </c>
      <c r="AA387" s="1" t="s">
        <v>8052</v>
      </c>
      <c r="AB387" s="1" t="s">
        <v>8051</v>
      </c>
      <c r="AC387" s="1" t="s">
        <v>60</v>
      </c>
    </row>
    <row r="388" spans="1:30" x14ac:dyDescent="0.2">
      <c r="A388" s="1">
        <f t="shared" si="24"/>
        <v>1069127</v>
      </c>
      <c r="B388" s="1">
        <f t="shared" si="25"/>
        <v>1069127</v>
      </c>
      <c r="C388" s="1" t="s">
        <v>8041</v>
      </c>
      <c r="D388" s="1" t="s">
        <v>8041</v>
      </c>
      <c r="E388" s="1" t="str">
        <f t="shared" si="26"/>
        <v>33° Rolled (OB, RT) Induction Bend (5B−IB−2391)</v>
      </c>
      <c r="F388" s="1">
        <f t="shared" si="27"/>
        <v>33</v>
      </c>
      <c r="K388" s="1">
        <v>387</v>
      </c>
      <c r="L388" s="1" t="s">
        <v>8157</v>
      </c>
      <c r="M388" s="1" t="s">
        <v>8156</v>
      </c>
      <c r="N388" s="1">
        <v>1069127</v>
      </c>
      <c r="O388" s="1">
        <v>914.4</v>
      </c>
      <c r="P388" s="1">
        <v>14.7</v>
      </c>
      <c r="Q388" s="1">
        <v>13.1</v>
      </c>
      <c r="R388" s="1" t="s">
        <v>8037</v>
      </c>
      <c r="S388" s="1">
        <v>33</v>
      </c>
      <c r="T388" s="1" t="s">
        <v>7367</v>
      </c>
      <c r="U388" s="1" t="s">
        <v>8145</v>
      </c>
      <c r="V388" s="1">
        <v>1500</v>
      </c>
      <c r="W388" s="1">
        <v>1500</v>
      </c>
      <c r="X388" s="1">
        <v>2633</v>
      </c>
      <c r="Y388" s="1">
        <v>5633</v>
      </c>
      <c r="Z388" s="1" t="s">
        <v>8052</v>
      </c>
      <c r="AA388" s="1" t="s">
        <v>8052</v>
      </c>
      <c r="AB388" s="1" t="s">
        <v>8051</v>
      </c>
      <c r="AC388" s="1" t="s">
        <v>60</v>
      </c>
    </row>
    <row r="389" spans="1:30" x14ac:dyDescent="0.2">
      <c r="A389" s="1">
        <f t="shared" si="24"/>
        <v>1069138</v>
      </c>
      <c r="B389" s="1">
        <f t="shared" si="25"/>
        <v>1069138</v>
      </c>
      <c r="C389" s="1" t="s">
        <v>8041</v>
      </c>
      <c r="D389" s="1" t="s">
        <v>8041</v>
      </c>
      <c r="E389" s="1" t="str">
        <f t="shared" si="26"/>
        <v>30° SB Induction Bend (5B−IB−2392)</v>
      </c>
      <c r="F389" s="1">
        <f t="shared" si="27"/>
        <v>30</v>
      </c>
      <c r="K389" s="1">
        <v>388</v>
      </c>
      <c r="L389" s="1" t="s">
        <v>8155</v>
      </c>
      <c r="M389" s="1" t="s">
        <v>8154</v>
      </c>
      <c r="N389" s="1">
        <v>1069138</v>
      </c>
      <c r="O389" s="1">
        <v>914.4</v>
      </c>
      <c r="P389" s="1">
        <v>14.7</v>
      </c>
      <c r="Q389" s="1">
        <v>13.1</v>
      </c>
      <c r="R389" s="1" t="s">
        <v>8037</v>
      </c>
      <c r="S389" s="1">
        <v>30</v>
      </c>
      <c r="T389" s="1" t="s">
        <v>7367</v>
      </c>
      <c r="U389" s="1" t="s">
        <v>8083</v>
      </c>
      <c r="V389" s="1">
        <v>1500</v>
      </c>
      <c r="W389" s="1">
        <v>1500</v>
      </c>
      <c r="X389" s="1">
        <v>2394</v>
      </c>
      <c r="Y389" s="1">
        <v>5394</v>
      </c>
      <c r="Z389" s="1" t="s">
        <v>8052</v>
      </c>
      <c r="AA389" s="1" t="s">
        <v>8034</v>
      </c>
      <c r="AB389" s="1" t="s">
        <v>8051</v>
      </c>
      <c r="AC389" s="1" t="s">
        <v>60</v>
      </c>
      <c r="AD389" s="1">
        <v>3</v>
      </c>
    </row>
    <row r="390" spans="1:30" x14ac:dyDescent="0.2">
      <c r="A390" s="1">
        <f t="shared" si="24"/>
        <v>1069193</v>
      </c>
      <c r="B390" s="1">
        <f t="shared" si="25"/>
        <v>1069193</v>
      </c>
      <c r="C390" s="1" t="s">
        <v>8041</v>
      </c>
      <c r="D390" s="1" t="s">
        <v>8041</v>
      </c>
      <c r="E390" s="1" t="str">
        <f t="shared" si="26"/>
        <v>24° SB Induction Bend (5B−IB−2393)</v>
      </c>
      <c r="F390" s="1">
        <f t="shared" si="27"/>
        <v>24</v>
      </c>
      <c r="K390" s="1">
        <v>389</v>
      </c>
      <c r="L390" s="1" t="s">
        <v>8153</v>
      </c>
      <c r="M390" s="1" t="s">
        <v>8152</v>
      </c>
      <c r="N390" s="1">
        <v>1069193</v>
      </c>
      <c r="O390" s="1">
        <v>914.4</v>
      </c>
      <c r="P390" s="1">
        <v>19</v>
      </c>
      <c r="Q390" s="1">
        <v>16.2</v>
      </c>
      <c r="R390" s="1" t="s">
        <v>8037</v>
      </c>
      <c r="S390" s="1">
        <v>24</v>
      </c>
      <c r="T390" s="1" t="s">
        <v>7367</v>
      </c>
      <c r="U390" s="1" t="s">
        <v>8083</v>
      </c>
      <c r="V390" s="1">
        <v>1500</v>
      </c>
      <c r="W390" s="1">
        <v>1500</v>
      </c>
      <c r="X390" s="1">
        <v>1915</v>
      </c>
      <c r="Y390" s="1">
        <v>4915</v>
      </c>
      <c r="Z390" s="1" t="s">
        <v>8034</v>
      </c>
      <c r="AA390" s="1" t="s">
        <v>8034</v>
      </c>
      <c r="AB390" s="1" t="s">
        <v>8079</v>
      </c>
      <c r="AC390" s="1" t="s">
        <v>60</v>
      </c>
    </row>
    <row r="391" spans="1:30" x14ac:dyDescent="0.2">
      <c r="A391" s="1">
        <f t="shared" si="24"/>
        <v>1069203</v>
      </c>
      <c r="B391" s="1">
        <f t="shared" si="25"/>
        <v>1069203</v>
      </c>
      <c r="C391" s="1" t="s">
        <v>8041</v>
      </c>
      <c r="D391" s="1" t="s">
        <v>8041</v>
      </c>
      <c r="E391" s="1" t="str">
        <f t="shared" si="26"/>
        <v>24° OB Induction Bend (5B−IB−2394)</v>
      </c>
      <c r="F391" s="1">
        <f t="shared" si="27"/>
        <v>24</v>
      </c>
      <c r="K391" s="1">
        <v>390</v>
      </c>
      <c r="L391" s="1" t="s">
        <v>8151</v>
      </c>
      <c r="M391" s="1" t="s">
        <v>8150</v>
      </c>
      <c r="N391" s="1">
        <v>1069203</v>
      </c>
      <c r="O391" s="1">
        <v>914.4</v>
      </c>
      <c r="P391" s="1">
        <v>19</v>
      </c>
      <c r="Q391" s="1">
        <v>16.2</v>
      </c>
      <c r="R391" s="1" t="s">
        <v>8037</v>
      </c>
      <c r="S391" s="1">
        <v>24</v>
      </c>
      <c r="T391" s="1" t="s">
        <v>7367</v>
      </c>
      <c r="U391" s="1" t="s">
        <v>8080</v>
      </c>
      <c r="V391" s="1">
        <v>1500</v>
      </c>
      <c r="W391" s="1">
        <v>1500</v>
      </c>
      <c r="X391" s="1">
        <v>1915</v>
      </c>
      <c r="Y391" s="1">
        <v>4915</v>
      </c>
      <c r="Z391" s="1" t="s">
        <v>8034</v>
      </c>
      <c r="AA391" s="1" t="s">
        <v>8034</v>
      </c>
      <c r="AB391" s="1" t="s">
        <v>8079</v>
      </c>
      <c r="AC391" s="1" t="s">
        <v>60</v>
      </c>
    </row>
    <row r="392" spans="1:30" x14ac:dyDescent="0.2">
      <c r="A392" s="1">
        <f t="shared" si="24"/>
        <v>1069641</v>
      </c>
      <c r="B392" s="1">
        <f t="shared" si="25"/>
        <v>1069641</v>
      </c>
      <c r="C392" s="1" t="s">
        <v>8041</v>
      </c>
      <c r="D392" s="1" t="s">
        <v>8041</v>
      </c>
      <c r="E392" s="1" t="str">
        <f t="shared" si="26"/>
        <v>17° RT Induction Bend (5B−IB−2369)</v>
      </c>
      <c r="F392" s="1">
        <f t="shared" si="27"/>
        <v>17</v>
      </c>
      <c r="K392" s="1">
        <v>391</v>
      </c>
      <c r="L392" s="1" t="s">
        <v>8149</v>
      </c>
      <c r="M392" s="1" t="s">
        <v>8148</v>
      </c>
      <c r="N392" s="1">
        <v>1069641</v>
      </c>
      <c r="O392" s="1">
        <v>914.4</v>
      </c>
      <c r="P392" s="1">
        <v>14.7</v>
      </c>
      <c r="Q392" s="1">
        <v>13.1</v>
      </c>
      <c r="R392" s="1" t="s">
        <v>8037</v>
      </c>
      <c r="S392" s="1">
        <v>17</v>
      </c>
      <c r="T392" s="1" t="s">
        <v>7367</v>
      </c>
      <c r="U392" s="1" t="s">
        <v>8035</v>
      </c>
      <c r="V392" s="1">
        <v>1500</v>
      </c>
      <c r="W392" s="1">
        <v>1500</v>
      </c>
      <c r="X392" s="1">
        <v>1357</v>
      </c>
      <c r="Y392" s="1">
        <v>4357</v>
      </c>
      <c r="Z392" s="1" t="s">
        <v>8052</v>
      </c>
      <c r="AA392" s="1" t="s">
        <v>8052</v>
      </c>
      <c r="AB392" s="1" t="s">
        <v>8051</v>
      </c>
      <c r="AC392" s="1" t="s">
        <v>60</v>
      </c>
    </row>
    <row r="393" spans="1:30" x14ac:dyDescent="0.2">
      <c r="A393" s="1">
        <f t="shared" si="24"/>
        <v>1070587</v>
      </c>
      <c r="B393" s="1">
        <f t="shared" si="25"/>
        <v>1070587</v>
      </c>
      <c r="C393" s="1" t="s">
        <v>8041</v>
      </c>
      <c r="D393" s="1" t="s">
        <v>8041</v>
      </c>
      <c r="E393" s="1" t="str">
        <f t="shared" si="26"/>
        <v>34° Rolled (OB, RT) Induction Bend (5B−IB−2395)</v>
      </c>
      <c r="F393" s="1">
        <f t="shared" si="27"/>
        <v>34</v>
      </c>
      <c r="K393" s="1">
        <v>392</v>
      </c>
      <c r="L393" s="1" t="s">
        <v>8147</v>
      </c>
      <c r="M393" s="1" t="s">
        <v>8146</v>
      </c>
      <c r="N393" s="1">
        <v>1070587</v>
      </c>
      <c r="O393" s="1">
        <v>914.4</v>
      </c>
      <c r="P393" s="1">
        <v>19</v>
      </c>
      <c r="Q393" s="1">
        <v>16.2</v>
      </c>
      <c r="R393" s="1" t="s">
        <v>8037</v>
      </c>
      <c r="S393" s="1">
        <v>34</v>
      </c>
      <c r="T393" s="1" t="s">
        <v>7367</v>
      </c>
      <c r="U393" s="1" t="s">
        <v>8145</v>
      </c>
      <c r="V393" s="1">
        <v>1500</v>
      </c>
      <c r="W393" s="1">
        <v>1500</v>
      </c>
      <c r="X393" s="1">
        <v>2713</v>
      </c>
      <c r="Y393" s="1">
        <v>5713</v>
      </c>
      <c r="Z393" s="1" t="s">
        <v>8034</v>
      </c>
      <c r="AA393" s="1" t="s">
        <v>8144</v>
      </c>
      <c r="AB393" s="1" t="s">
        <v>8079</v>
      </c>
      <c r="AC393" s="1" t="s">
        <v>60</v>
      </c>
      <c r="AD393" s="1">
        <v>2</v>
      </c>
    </row>
    <row r="394" spans="1:30" x14ac:dyDescent="0.2">
      <c r="A394" s="1">
        <f t="shared" si="24"/>
        <v>1070594</v>
      </c>
      <c r="B394" s="1">
        <f t="shared" si="25"/>
        <v>1070594</v>
      </c>
      <c r="C394" s="1" t="s">
        <v>8041</v>
      </c>
      <c r="D394" s="1" t="s">
        <v>8041</v>
      </c>
      <c r="E394" s="1" t="str">
        <f t="shared" si="26"/>
        <v>37° SB Induction Bend (5B−IB−2396)</v>
      </c>
      <c r="F394" s="1">
        <f t="shared" si="27"/>
        <v>37</v>
      </c>
      <c r="K394" s="1">
        <v>393</v>
      </c>
      <c r="L394" s="1" t="s">
        <v>8143</v>
      </c>
      <c r="M394" s="1" t="s">
        <v>8142</v>
      </c>
      <c r="N394" s="1">
        <v>1070594</v>
      </c>
      <c r="O394" s="1">
        <v>914.4</v>
      </c>
      <c r="P394" s="1">
        <v>19</v>
      </c>
      <c r="Q394" s="1">
        <v>16.2</v>
      </c>
      <c r="R394" s="1" t="s">
        <v>8037</v>
      </c>
      <c r="S394" s="1">
        <v>37</v>
      </c>
      <c r="T394" s="1" t="s">
        <v>7367</v>
      </c>
      <c r="U394" s="1" t="s">
        <v>8083</v>
      </c>
      <c r="V394" s="1">
        <v>3000</v>
      </c>
      <c r="W394" s="1">
        <v>1500</v>
      </c>
      <c r="X394" s="1">
        <v>2952</v>
      </c>
      <c r="Y394" s="1">
        <v>7452</v>
      </c>
      <c r="Z394" s="1" t="s">
        <v>8141</v>
      </c>
      <c r="AA394" s="1" t="s">
        <v>8034</v>
      </c>
      <c r="AB394" s="1" t="s">
        <v>8079</v>
      </c>
      <c r="AC394" s="1" t="s">
        <v>60</v>
      </c>
      <c r="AD394" s="1" t="s">
        <v>8140</v>
      </c>
    </row>
    <row r="395" spans="1:30" x14ac:dyDescent="0.2">
      <c r="A395" s="1">
        <f t="shared" si="24"/>
        <v>1071798</v>
      </c>
      <c r="B395" s="1">
        <f t="shared" si="25"/>
        <v>1071798</v>
      </c>
      <c r="C395" s="1" t="s">
        <v>8041</v>
      </c>
      <c r="D395" s="1" t="s">
        <v>8041</v>
      </c>
      <c r="E395" s="1" t="str">
        <f t="shared" si="26"/>
        <v>15° RT Induction Bend (5B−IB−2370)</v>
      </c>
      <c r="F395" s="1">
        <f t="shared" si="27"/>
        <v>15</v>
      </c>
      <c r="K395" s="1">
        <v>394</v>
      </c>
      <c r="L395" s="1" t="s">
        <v>8139</v>
      </c>
      <c r="M395" s="1" t="s">
        <v>8138</v>
      </c>
      <c r="N395" s="1">
        <v>1071798</v>
      </c>
      <c r="O395" s="1">
        <v>914.4</v>
      </c>
      <c r="P395" s="1">
        <v>14.7</v>
      </c>
      <c r="Q395" s="1">
        <v>13.1</v>
      </c>
      <c r="R395" s="1" t="s">
        <v>8037</v>
      </c>
      <c r="S395" s="1">
        <v>15</v>
      </c>
      <c r="T395" s="1" t="s">
        <v>7367</v>
      </c>
      <c r="U395" s="1" t="s">
        <v>8035</v>
      </c>
      <c r="V395" s="1">
        <v>1500</v>
      </c>
      <c r="W395" s="1">
        <v>1500</v>
      </c>
      <c r="X395" s="1">
        <v>1197</v>
      </c>
      <c r="Y395" s="1">
        <v>4197</v>
      </c>
      <c r="Z395" s="1" t="s">
        <v>8052</v>
      </c>
      <c r="AA395" s="1" t="s">
        <v>8052</v>
      </c>
      <c r="AB395" s="1" t="s">
        <v>8051</v>
      </c>
      <c r="AC395" s="1" t="s">
        <v>60</v>
      </c>
    </row>
    <row r="396" spans="1:30" x14ac:dyDescent="0.2">
      <c r="A396" s="1">
        <f t="shared" si="24"/>
        <v>1072172</v>
      </c>
      <c r="B396" s="1">
        <f t="shared" si="25"/>
        <v>1072172</v>
      </c>
      <c r="C396" s="1" t="s">
        <v>8041</v>
      </c>
      <c r="D396" s="1" t="s">
        <v>8041</v>
      </c>
      <c r="E396" s="1" t="str">
        <f t="shared" si="26"/>
        <v>21° RT Induction Bend (5B−IB−2371)</v>
      </c>
      <c r="F396" s="1">
        <f t="shared" si="27"/>
        <v>21</v>
      </c>
      <c r="K396" s="1">
        <v>395</v>
      </c>
      <c r="L396" s="1" t="s">
        <v>8137</v>
      </c>
      <c r="M396" s="1" t="s">
        <v>8136</v>
      </c>
      <c r="N396" s="1">
        <v>1072172</v>
      </c>
      <c r="O396" s="1">
        <v>914.4</v>
      </c>
      <c r="P396" s="1">
        <v>19</v>
      </c>
      <c r="Q396" s="1">
        <v>16.2</v>
      </c>
      <c r="R396" s="1" t="s">
        <v>8037</v>
      </c>
      <c r="S396" s="1">
        <v>21</v>
      </c>
      <c r="T396" s="1" t="s">
        <v>7367</v>
      </c>
      <c r="U396" s="1" t="s">
        <v>8035</v>
      </c>
      <c r="V396" s="1">
        <v>1500</v>
      </c>
      <c r="W396" s="1">
        <v>1500</v>
      </c>
      <c r="X396" s="1">
        <v>1676</v>
      </c>
      <c r="Y396" s="1">
        <v>4676</v>
      </c>
      <c r="Z396" s="1" t="s">
        <v>8034</v>
      </c>
      <c r="AA396" s="1" t="s">
        <v>8034</v>
      </c>
      <c r="AB396" s="1" t="s">
        <v>8079</v>
      </c>
      <c r="AC396" s="1" t="s">
        <v>60</v>
      </c>
    </row>
    <row r="397" spans="1:30" x14ac:dyDescent="0.2">
      <c r="A397" s="1">
        <f t="shared" si="24"/>
        <v>1073324</v>
      </c>
      <c r="B397" s="1">
        <f t="shared" si="25"/>
        <v>1073324</v>
      </c>
      <c r="C397" s="1" t="s">
        <v>8041</v>
      </c>
      <c r="D397" s="1" t="s">
        <v>8041</v>
      </c>
      <c r="E397" s="1" t="str">
        <f t="shared" si="26"/>
        <v>15° LT Induction Bend (5B−IB−2372)</v>
      </c>
      <c r="F397" s="1">
        <f t="shared" si="27"/>
        <v>15</v>
      </c>
      <c r="K397" s="1">
        <v>396</v>
      </c>
      <c r="L397" s="1" t="s">
        <v>8135</v>
      </c>
      <c r="M397" s="1" t="s">
        <v>8134</v>
      </c>
      <c r="N397" s="1">
        <v>1073324</v>
      </c>
      <c r="O397" s="1">
        <v>914.4</v>
      </c>
      <c r="P397" s="1">
        <v>19</v>
      </c>
      <c r="Q397" s="1">
        <v>16.2</v>
      </c>
      <c r="R397" s="1" t="s">
        <v>8037</v>
      </c>
      <c r="S397" s="1">
        <v>15</v>
      </c>
      <c r="T397" s="1" t="s">
        <v>7367</v>
      </c>
      <c r="U397" s="1" t="s">
        <v>8044</v>
      </c>
      <c r="V397" s="1">
        <v>1500</v>
      </c>
      <c r="W397" s="1">
        <v>1500</v>
      </c>
      <c r="X397" s="1">
        <v>1197</v>
      </c>
      <c r="Y397" s="1">
        <v>4197</v>
      </c>
      <c r="Z397" s="1" t="s">
        <v>8034</v>
      </c>
      <c r="AA397" s="1" t="s">
        <v>8034</v>
      </c>
      <c r="AB397" s="1" t="s">
        <v>8079</v>
      </c>
      <c r="AC397" s="1" t="s">
        <v>60</v>
      </c>
    </row>
    <row r="398" spans="1:30" x14ac:dyDescent="0.2">
      <c r="A398" s="1">
        <f t="shared" si="24"/>
        <v>1073923</v>
      </c>
      <c r="B398" s="1">
        <f t="shared" si="25"/>
        <v>1073923</v>
      </c>
      <c r="C398" s="1" t="s">
        <v>8041</v>
      </c>
      <c r="D398" s="1" t="s">
        <v>8041</v>
      </c>
      <c r="E398" s="1" t="str">
        <f t="shared" si="26"/>
        <v>15° RT Induction Bend (5B−IB−2373)</v>
      </c>
      <c r="F398" s="1">
        <f t="shared" si="27"/>
        <v>15</v>
      </c>
      <c r="K398" s="1">
        <v>397</v>
      </c>
      <c r="L398" s="1" t="s">
        <v>8133</v>
      </c>
      <c r="M398" s="1" t="s">
        <v>8132</v>
      </c>
      <c r="N398" s="1">
        <v>1073923</v>
      </c>
      <c r="O398" s="1">
        <v>914.4</v>
      </c>
      <c r="P398" s="1">
        <v>19</v>
      </c>
      <c r="Q398" s="1">
        <v>16.2</v>
      </c>
      <c r="R398" s="1" t="s">
        <v>8037</v>
      </c>
      <c r="S398" s="1">
        <v>15</v>
      </c>
      <c r="T398" s="1" t="s">
        <v>7367</v>
      </c>
      <c r="U398" s="1" t="s">
        <v>8035</v>
      </c>
      <c r="V398" s="1">
        <v>1500</v>
      </c>
      <c r="W398" s="1">
        <v>1500</v>
      </c>
      <c r="X398" s="1">
        <v>1197</v>
      </c>
      <c r="Y398" s="1">
        <v>4197</v>
      </c>
      <c r="Z398" s="1" t="s">
        <v>8034</v>
      </c>
      <c r="AA398" s="1" t="s">
        <v>8034</v>
      </c>
      <c r="AB398" s="1" t="s">
        <v>8079</v>
      </c>
      <c r="AC398" s="1" t="s">
        <v>60</v>
      </c>
    </row>
    <row r="399" spans="1:30" x14ac:dyDescent="0.2">
      <c r="A399" s="1" t="str">
        <f t="shared" si="24"/>
        <v/>
      </c>
      <c r="B399" s="1" t="str">
        <f t="shared" si="25"/>
        <v/>
      </c>
      <c r="C399" s="1" t="s">
        <v>8041</v>
      </c>
      <c r="D399" s="1" t="s">
        <v>8041</v>
      </c>
      <c r="E399" s="1" t="str">
        <f t="shared" si="26"/>
        <v>°  Induction Bend (5B−IB−2442)</v>
      </c>
      <c r="F399" s="1">
        <f t="shared" si="27"/>
        <v>0</v>
      </c>
      <c r="K399" s="1">
        <v>398</v>
      </c>
      <c r="L399" s="1" t="s">
        <v>8131</v>
      </c>
      <c r="M399" s="1" t="s">
        <v>8077</v>
      </c>
      <c r="U399" s="1" t="s">
        <v>60</v>
      </c>
      <c r="Z399" s="1" t="s">
        <v>60</v>
      </c>
      <c r="AA399" s="1" t="s">
        <v>60</v>
      </c>
      <c r="AB399" s="1" t="s">
        <v>60</v>
      </c>
      <c r="AC399" s="1" t="s">
        <v>60</v>
      </c>
      <c r="AD399" s="1" t="s">
        <v>8128</v>
      </c>
    </row>
    <row r="400" spans="1:30" x14ac:dyDescent="0.2">
      <c r="A400" s="1" t="str">
        <f t="shared" si="24"/>
        <v/>
      </c>
      <c r="B400" s="1" t="str">
        <f t="shared" si="25"/>
        <v/>
      </c>
      <c r="C400" s="1" t="s">
        <v>8041</v>
      </c>
      <c r="D400" s="1" t="s">
        <v>8041</v>
      </c>
      <c r="E400" s="1" t="str">
        <f t="shared" si="26"/>
        <v>°  Induction Bend (5B−IB−2443)</v>
      </c>
      <c r="F400" s="1">
        <f t="shared" si="27"/>
        <v>0</v>
      </c>
      <c r="K400" s="1">
        <v>399</v>
      </c>
      <c r="L400" s="1" t="s">
        <v>8130</v>
      </c>
      <c r="M400" s="1" t="s">
        <v>8077</v>
      </c>
      <c r="U400" s="1" t="s">
        <v>60</v>
      </c>
      <c r="Z400" s="1" t="s">
        <v>60</v>
      </c>
      <c r="AA400" s="1" t="s">
        <v>60</v>
      </c>
      <c r="AB400" s="1" t="s">
        <v>60</v>
      </c>
      <c r="AC400" s="1" t="s">
        <v>60</v>
      </c>
      <c r="AD400" s="1" t="s">
        <v>8128</v>
      </c>
    </row>
    <row r="401" spans="1:30" x14ac:dyDescent="0.2">
      <c r="A401" s="1" t="str">
        <f t="shared" si="24"/>
        <v/>
      </c>
      <c r="B401" s="1" t="str">
        <f t="shared" si="25"/>
        <v/>
      </c>
      <c r="C401" s="1" t="s">
        <v>8041</v>
      </c>
      <c r="D401" s="1" t="s">
        <v>8041</v>
      </c>
      <c r="E401" s="1" t="str">
        <f t="shared" si="26"/>
        <v>°  Induction Bend (5B−IB−2444)</v>
      </c>
      <c r="F401" s="1">
        <f t="shared" si="27"/>
        <v>0</v>
      </c>
      <c r="K401" s="1">
        <v>400</v>
      </c>
      <c r="L401" s="1" t="s">
        <v>8129</v>
      </c>
      <c r="M401" s="1" t="s">
        <v>8077</v>
      </c>
      <c r="U401" s="1" t="s">
        <v>60</v>
      </c>
      <c r="Z401" s="1" t="s">
        <v>60</v>
      </c>
      <c r="AA401" s="1" t="s">
        <v>60</v>
      </c>
      <c r="AB401" s="1" t="s">
        <v>60</v>
      </c>
      <c r="AC401" s="1" t="s">
        <v>60</v>
      </c>
      <c r="AD401" s="1" t="s">
        <v>8128</v>
      </c>
    </row>
    <row r="402" spans="1:30" x14ac:dyDescent="0.2">
      <c r="A402" s="1">
        <f t="shared" si="24"/>
        <v>1024467</v>
      </c>
      <c r="B402" s="1">
        <f t="shared" si="25"/>
        <v>1024467</v>
      </c>
      <c r="C402" s="1" t="s">
        <v>8041</v>
      </c>
      <c r="D402" s="1" t="s">
        <v>8041</v>
      </c>
      <c r="E402" s="1" t="str">
        <f t="shared" si="26"/>
        <v>36° LT Induction Bend (5B−IB−2445)</v>
      </c>
      <c r="F402" s="1">
        <f t="shared" si="27"/>
        <v>36</v>
      </c>
      <c r="K402" s="1">
        <v>401</v>
      </c>
      <c r="L402" s="1" t="s">
        <v>8127</v>
      </c>
      <c r="M402" s="1" t="s">
        <v>8126</v>
      </c>
      <c r="N402" s="1">
        <v>1024467</v>
      </c>
      <c r="O402" s="1">
        <v>914.4</v>
      </c>
      <c r="P402" s="1">
        <v>23.7</v>
      </c>
      <c r="Q402" s="1">
        <v>21.3</v>
      </c>
      <c r="R402" s="1" t="s">
        <v>8037</v>
      </c>
      <c r="S402" s="1">
        <v>36</v>
      </c>
      <c r="T402" s="1" t="s">
        <v>8036</v>
      </c>
      <c r="U402" s="1" t="s">
        <v>8044</v>
      </c>
      <c r="V402" s="1">
        <v>1500</v>
      </c>
      <c r="W402" s="1">
        <v>1500</v>
      </c>
      <c r="X402" s="1">
        <v>4022</v>
      </c>
      <c r="Y402" s="1">
        <v>7022</v>
      </c>
      <c r="Z402" s="1" t="s">
        <v>8034</v>
      </c>
      <c r="AA402" s="1" t="s">
        <v>8034</v>
      </c>
      <c r="AB402" s="1" t="s">
        <v>8033</v>
      </c>
      <c r="AC402" s="1" t="s">
        <v>60</v>
      </c>
      <c r="AD402" s="1" t="s">
        <v>8125</v>
      </c>
    </row>
    <row r="403" spans="1:30" x14ac:dyDescent="0.2">
      <c r="A403" s="1">
        <f t="shared" si="24"/>
        <v>1037723</v>
      </c>
      <c r="B403" s="1">
        <f t="shared" si="25"/>
        <v>1037723</v>
      </c>
      <c r="C403" s="1" t="s">
        <v>8041</v>
      </c>
      <c r="D403" s="1" t="s">
        <v>8041</v>
      </c>
      <c r="E403" s="1" t="str">
        <f t="shared" si="26"/>
        <v>20°  Induction Bend (5B−IB−2438)</v>
      </c>
      <c r="F403" s="1">
        <f t="shared" si="27"/>
        <v>20</v>
      </c>
      <c r="K403" s="1">
        <v>402</v>
      </c>
      <c r="L403" s="1" t="s">
        <v>8124</v>
      </c>
      <c r="M403" s="1" t="s">
        <v>8123</v>
      </c>
      <c r="N403" s="1">
        <v>1037723</v>
      </c>
      <c r="O403" s="1">
        <v>914.4</v>
      </c>
      <c r="P403" s="1" t="s">
        <v>8059</v>
      </c>
      <c r="S403" s="1">
        <v>20</v>
      </c>
      <c r="T403" s="1" t="s">
        <v>8059</v>
      </c>
      <c r="U403" s="1" t="s">
        <v>60</v>
      </c>
      <c r="Z403" s="1" t="s">
        <v>60</v>
      </c>
      <c r="AA403" s="1" t="s">
        <v>60</v>
      </c>
      <c r="AB403" s="1" t="s">
        <v>60</v>
      </c>
      <c r="AC403" s="1" t="s">
        <v>60</v>
      </c>
      <c r="AD403" s="1" t="s">
        <v>8116</v>
      </c>
    </row>
    <row r="404" spans="1:30" x14ac:dyDescent="0.2">
      <c r="A404" s="1">
        <f t="shared" si="24"/>
        <v>1037778</v>
      </c>
      <c r="B404" s="1">
        <f t="shared" si="25"/>
        <v>1037778</v>
      </c>
      <c r="C404" s="1" t="s">
        <v>8041</v>
      </c>
      <c r="D404" s="1" t="s">
        <v>8041</v>
      </c>
      <c r="E404" s="1" t="str">
        <f t="shared" si="26"/>
        <v>29°  Induction Bend (5B−IB−2439)</v>
      </c>
      <c r="F404" s="1">
        <f t="shared" si="27"/>
        <v>29</v>
      </c>
      <c r="K404" s="1">
        <v>403</v>
      </c>
      <c r="L404" s="1" t="s">
        <v>8122</v>
      </c>
      <c r="M404" s="1" t="s">
        <v>8121</v>
      </c>
      <c r="N404" s="1">
        <v>1037778</v>
      </c>
      <c r="O404" s="1">
        <v>914.4</v>
      </c>
      <c r="P404" s="1" t="s">
        <v>8059</v>
      </c>
      <c r="S404" s="1">
        <v>29</v>
      </c>
      <c r="T404" s="1" t="s">
        <v>8059</v>
      </c>
      <c r="U404" s="1" t="s">
        <v>60</v>
      </c>
      <c r="Z404" s="1" t="s">
        <v>60</v>
      </c>
      <c r="AA404" s="1" t="s">
        <v>60</v>
      </c>
      <c r="AB404" s="1" t="s">
        <v>60</v>
      </c>
      <c r="AC404" s="1" t="s">
        <v>60</v>
      </c>
      <c r="AD404" s="1" t="s">
        <v>8116</v>
      </c>
    </row>
    <row r="405" spans="1:30" x14ac:dyDescent="0.2">
      <c r="A405" s="1">
        <f t="shared" si="24"/>
        <v>1037842</v>
      </c>
      <c r="B405" s="1">
        <f t="shared" si="25"/>
        <v>1037842</v>
      </c>
      <c r="C405" s="1" t="s">
        <v>8041</v>
      </c>
      <c r="D405" s="1" t="s">
        <v>8041</v>
      </c>
      <c r="E405" s="1" t="str">
        <f t="shared" si="26"/>
        <v>24°  Induction Bend (5B−IB−2440)</v>
      </c>
      <c r="F405" s="1">
        <f t="shared" si="27"/>
        <v>24</v>
      </c>
      <c r="K405" s="1">
        <v>404</v>
      </c>
      <c r="L405" s="1" t="s">
        <v>8120</v>
      </c>
      <c r="M405" s="1" t="s">
        <v>8119</v>
      </c>
      <c r="N405" s="1">
        <v>1037842</v>
      </c>
      <c r="O405" s="1">
        <v>914.4</v>
      </c>
      <c r="P405" s="1" t="s">
        <v>8059</v>
      </c>
      <c r="S405" s="1">
        <v>24</v>
      </c>
      <c r="T405" s="1" t="s">
        <v>8059</v>
      </c>
      <c r="U405" s="1" t="s">
        <v>60</v>
      </c>
      <c r="Z405" s="1" t="s">
        <v>60</v>
      </c>
      <c r="AA405" s="1" t="s">
        <v>60</v>
      </c>
      <c r="AB405" s="1" t="s">
        <v>60</v>
      </c>
      <c r="AC405" s="1" t="s">
        <v>60</v>
      </c>
      <c r="AD405" s="1" t="s">
        <v>8116</v>
      </c>
    </row>
    <row r="406" spans="1:30" x14ac:dyDescent="0.2">
      <c r="A406" s="1">
        <f t="shared" si="24"/>
        <v>1037906</v>
      </c>
      <c r="B406" s="1">
        <f t="shared" si="25"/>
        <v>1037906</v>
      </c>
      <c r="C406" s="1" t="s">
        <v>8041</v>
      </c>
      <c r="D406" s="1" t="s">
        <v>8041</v>
      </c>
      <c r="E406" s="1" t="str">
        <f t="shared" si="26"/>
        <v>21°  Induction Bend (5B−IB−2441)</v>
      </c>
      <c r="F406" s="1">
        <f t="shared" si="27"/>
        <v>21</v>
      </c>
      <c r="K406" s="1">
        <v>405</v>
      </c>
      <c r="L406" s="1" t="s">
        <v>8118</v>
      </c>
      <c r="M406" s="1" t="s">
        <v>8117</v>
      </c>
      <c r="N406" s="1">
        <v>1037906</v>
      </c>
      <c r="O406" s="1">
        <v>914.4</v>
      </c>
      <c r="P406" s="1" t="s">
        <v>8059</v>
      </c>
      <c r="S406" s="1">
        <v>21</v>
      </c>
      <c r="T406" s="1" t="s">
        <v>8059</v>
      </c>
      <c r="U406" s="1" t="s">
        <v>60</v>
      </c>
      <c r="Z406" s="1" t="s">
        <v>60</v>
      </c>
      <c r="AA406" s="1" t="s">
        <v>60</v>
      </c>
      <c r="AB406" s="1" t="s">
        <v>60</v>
      </c>
      <c r="AC406" s="1" t="s">
        <v>60</v>
      </c>
      <c r="AD406" s="1" t="s">
        <v>8116</v>
      </c>
    </row>
    <row r="407" spans="1:30" x14ac:dyDescent="0.2">
      <c r="A407" s="1">
        <f t="shared" si="24"/>
        <v>1042606</v>
      </c>
      <c r="B407" s="1">
        <f t="shared" si="25"/>
        <v>1042606</v>
      </c>
      <c r="C407" s="1" t="s">
        <v>8041</v>
      </c>
      <c r="D407" s="1" t="s">
        <v>8041</v>
      </c>
      <c r="E407" s="1" t="str">
        <f t="shared" si="26"/>
        <v>66°  Induction Bend (5B−IB−2433)</v>
      </c>
      <c r="F407" s="1">
        <f t="shared" si="27"/>
        <v>66</v>
      </c>
      <c r="K407" s="1">
        <v>406</v>
      </c>
      <c r="L407" s="1" t="s">
        <v>8115</v>
      </c>
      <c r="M407" s="1" t="s">
        <v>8114</v>
      </c>
      <c r="N407" s="1">
        <v>1042606</v>
      </c>
      <c r="O407" s="1">
        <v>914.4</v>
      </c>
      <c r="P407" s="1" t="s">
        <v>8059</v>
      </c>
      <c r="S407" s="1">
        <v>66</v>
      </c>
      <c r="T407" s="1" t="s">
        <v>8059</v>
      </c>
      <c r="U407" s="1" t="s">
        <v>60</v>
      </c>
      <c r="Z407" s="1" t="s">
        <v>60</v>
      </c>
      <c r="AA407" s="1" t="s">
        <v>60</v>
      </c>
      <c r="AB407" s="1" t="s">
        <v>60</v>
      </c>
      <c r="AC407" s="1" t="s">
        <v>60</v>
      </c>
      <c r="AD407" s="1" t="s">
        <v>8113</v>
      </c>
    </row>
    <row r="408" spans="1:30" x14ac:dyDescent="0.2">
      <c r="A408" s="1">
        <f t="shared" si="24"/>
        <v>1048942</v>
      </c>
      <c r="B408" s="1">
        <f t="shared" si="25"/>
        <v>1048942</v>
      </c>
      <c r="C408" s="1" t="s">
        <v>8041</v>
      </c>
      <c r="D408" s="1" t="s">
        <v>8041</v>
      </c>
      <c r="E408" s="1" t="str">
        <f t="shared" si="26"/>
        <v>28°  Induction Bend (5B−IB−2434)</v>
      </c>
      <c r="F408" s="1">
        <f t="shared" si="27"/>
        <v>28</v>
      </c>
      <c r="K408" s="1">
        <v>407</v>
      </c>
      <c r="L408" s="1" t="s">
        <v>8112</v>
      </c>
      <c r="M408" s="1" t="s">
        <v>8111</v>
      </c>
      <c r="N408" s="1">
        <v>1048942</v>
      </c>
      <c r="O408" s="1">
        <v>914.4</v>
      </c>
      <c r="P408" s="1" t="s">
        <v>8059</v>
      </c>
      <c r="S408" s="1">
        <v>28</v>
      </c>
      <c r="T408" s="1" t="s">
        <v>8059</v>
      </c>
      <c r="U408" s="1" t="s">
        <v>60</v>
      </c>
      <c r="Z408" s="1" t="s">
        <v>60</v>
      </c>
      <c r="AA408" s="1" t="s">
        <v>60</v>
      </c>
      <c r="AB408" s="1" t="s">
        <v>60</v>
      </c>
      <c r="AC408" s="1" t="s">
        <v>60</v>
      </c>
      <c r="AD408" s="1" t="s">
        <v>8095</v>
      </c>
    </row>
    <row r="409" spans="1:30" x14ac:dyDescent="0.2">
      <c r="A409" s="1">
        <f t="shared" si="24"/>
        <v>1048967</v>
      </c>
      <c r="B409" s="1">
        <f t="shared" si="25"/>
        <v>1048967</v>
      </c>
      <c r="C409" s="1" t="s">
        <v>8041</v>
      </c>
      <c r="D409" s="1" t="s">
        <v>8041</v>
      </c>
      <c r="E409" s="1" t="str">
        <f t="shared" si="26"/>
        <v>16°  Induction Bend (5B−IB−2435)</v>
      </c>
      <c r="F409" s="1">
        <f t="shared" si="27"/>
        <v>16</v>
      </c>
      <c r="K409" s="1">
        <v>408</v>
      </c>
      <c r="L409" s="1" t="s">
        <v>8110</v>
      </c>
      <c r="M409" s="1" t="s">
        <v>8109</v>
      </c>
      <c r="N409" s="1">
        <v>1048967</v>
      </c>
      <c r="O409" s="1">
        <v>914.4</v>
      </c>
      <c r="P409" s="1" t="s">
        <v>8059</v>
      </c>
      <c r="S409" s="1">
        <v>16</v>
      </c>
      <c r="T409" s="1" t="s">
        <v>8059</v>
      </c>
      <c r="U409" s="1" t="s">
        <v>60</v>
      </c>
      <c r="Z409" s="1" t="s">
        <v>60</v>
      </c>
      <c r="AA409" s="1" t="s">
        <v>60</v>
      </c>
      <c r="AB409" s="1" t="s">
        <v>60</v>
      </c>
      <c r="AC409" s="1" t="s">
        <v>60</v>
      </c>
      <c r="AD409" s="1" t="s">
        <v>8095</v>
      </c>
    </row>
    <row r="410" spans="1:30" x14ac:dyDescent="0.2">
      <c r="A410" s="1">
        <f t="shared" si="24"/>
        <v>1049158</v>
      </c>
      <c r="B410" s="1">
        <f t="shared" si="25"/>
        <v>1049158</v>
      </c>
      <c r="C410" s="1" t="s">
        <v>8041</v>
      </c>
      <c r="D410" s="1" t="s">
        <v>8041</v>
      </c>
      <c r="E410" s="1" t="str">
        <f t="shared" si="26"/>
        <v>26°  Induction Bend (5B−IB−2436)</v>
      </c>
      <c r="F410" s="1">
        <f t="shared" si="27"/>
        <v>26</v>
      </c>
      <c r="K410" s="1">
        <v>409</v>
      </c>
      <c r="L410" s="1" t="s">
        <v>8108</v>
      </c>
      <c r="M410" s="1" t="s">
        <v>8107</v>
      </c>
      <c r="N410" s="1">
        <v>1049158</v>
      </c>
      <c r="O410" s="1">
        <v>914.4</v>
      </c>
      <c r="P410" s="1" t="s">
        <v>8059</v>
      </c>
      <c r="S410" s="1">
        <v>26</v>
      </c>
      <c r="T410" s="1" t="s">
        <v>8059</v>
      </c>
      <c r="U410" s="1" t="s">
        <v>60</v>
      </c>
      <c r="Z410" s="1" t="s">
        <v>60</v>
      </c>
      <c r="AA410" s="1" t="s">
        <v>60</v>
      </c>
      <c r="AB410" s="1" t="s">
        <v>60</v>
      </c>
      <c r="AC410" s="1" t="s">
        <v>60</v>
      </c>
      <c r="AD410" s="1" t="s">
        <v>8095</v>
      </c>
    </row>
    <row r="411" spans="1:30" x14ac:dyDescent="0.2">
      <c r="A411" s="1">
        <f t="shared" si="24"/>
        <v>1049216</v>
      </c>
      <c r="B411" s="1">
        <f t="shared" si="25"/>
        <v>1049216</v>
      </c>
      <c r="C411" s="1" t="s">
        <v>8041</v>
      </c>
      <c r="D411" s="1" t="s">
        <v>8041</v>
      </c>
      <c r="E411" s="1" t="str">
        <f t="shared" si="26"/>
        <v>43°  Induction Bend (5B−IB−2437)</v>
      </c>
      <c r="F411" s="1">
        <f t="shared" si="27"/>
        <v>43</v>
      </c>
      <c r="K411" s="1">
        <v>410</v>
      </c>
      <c r="L411" s="1" t="s">
        <v>8106</v>
      </c>
      <c r="M411" s="1" t="s">
        <v>8105</v>
      </c>
      <c r="N411" s="1">
        <v>1049216</v>
      </c>
      <c r="O411" s="1">
        <v>914.4</v>
      </c>
      <c r="P411" s="1" t="s">
        <v>8059</v>
      </c>
      <c r="S411" s="1">
        <v>43</v>
      </c>
      <c r="T411" s="1" t="s">
        <v>8059</v>
      </c>
      <c r="U411" s="1" t="s">
        <v>60</v>
      </c>
      <c r="Z411" s="1" t="s">
        <v>60</v>
      </c>
      <c r="AA411" s="1" t="s">
        <v>60</v>
      </c>
      <c r="AB411" s="1" t="s">
        <v>60</v>
      </c>
      <c r="AC411" s="1" t="s">
        <v>60</v>
      </c>
      <c r="AD411" s="1" t="s">
        <v>8095</v>
      </c>
    </row>
    <row r="412" spans="1:30" x14ac:dyDescent="0.2">
      <c r="A412" s="1">
        <f t="shared" si="24"/>
        <v>1049078</v>
      </c>
      <c r="B412" s="1">
        <f t="shared" si="25"/>
        <v>1049078</v>
      </c>
      <c r="C412" s="1" t="s">
        <v>8041</v>
      </c>
      <c r="D412" s="1" t="s">
        <v>8041</v>
      </c>
      <c r="E412" s="1" t="str">
        <f t="shared" si="26"/>
        <v>25° OB Induction Bend (5B−IB−2452)</v>
      </c>
      <c r="F412" s="1">
        <f t="shared" si="27"/>
        <v>25</v>
      </c>
      <c r="K412" s="1">
        <v>411</v>
      </c>
      <c r="L412" s="1" t="s">
        <v>8104</v>
      </c>
      <c r="M412" s="1" t="s">
        <v>8103</v>
      </c>
      <c r="N412" s="1">
        <v>1049078</v>
      </c>
      <c r="O412" s="1">
        <v>914.4</v>
      </c>
      <c r="P412" s="1">
        <v>19</v>
      </c>
      <c r="Q412" s="1">
        <v>16.2</v>
      </c>
      <c r="R412" s="1" t="s">
        <v>8037</v>
      </c>
      <c r="S412" s="1">
        <v>25</v>
      </c>
      <c r="T412" s="1" t="s">
        <v>7367</v>
      </c>
      <c r="U412" s="1" t="s">
        <v>8080</v>
      </c>
      <c r="V412" s="1">
        <v>1500</v>
      </c>
      <c r="W412" s="1">
        <v>1500</v>
      </c>
      <c r="X412" s="1">
        <v>1995</v>
      </c>
      <c r="Y412" s="1">
        <v>4995</v>
      </c>
      <c r="Z412" s="1" t="s">
        <v>8034</v>
      </c>
      <c r="AA412" s="1" t="s">
        <v>8034</v>
      </c>
      <c r="AB412" s="1" t="s">
        <v>8079</v>
      </c>
      <c r="AC412" s="1" t="s">
        <v>2997</v>
      </c>
      <c r="AD412" s="1" t="s">
        <v>8095</v>
      </c>
    </row>
    <row r="413" spans="1:30" x14ac:dyDescent="0.2">
      <c r="A413" s="1">
        <f t="shared" si="24"/>
        <v>1049090</v>
      </c>
      <c r="B413" s="1">
        <f t="shared" si="25"/>
        <v>1049090</v>
      </c>
      <c r="C413" s="1" t="s">
        <v>8041</v>
      </c>
      <c r="D413" s="1" t="s">
        <v>8041</v>
      </c>
      <c r="E413" s="1" t="str">
        <f t="shared" si="26"/>
        <v>25° SB Induction Bend (5B−IB−2446)</v>
      </c>
      <c r="F413" s="1">
        <f t="shared" si="27"/>
        <v>25</v>
      </c>
      <c r="K413" s="1">
        <v>412</v>
      </c>
      <c r="L413" s="1" t="s">
        <v>8102</v>
      </c>
      <c r="M413" s="1" t="s">
        <v>8101</v>
      </c>
      <c r="N413" s="1">
        <v>1049090</v>
      </c>
      <c r="O413" s="1">
        <v>914.4</v>
      </c>
      <c r="P413" s="1">
        <v>19</v>
      </c>
      <c r="Q413" s="1">
        <v>16.2</v>
      </c>
      <c r="R413" s="1" t="s">
        <v>8037</v>
      </c>
      <c r="S413" s="1">
        <v>25</v>
      </c>
      <c r="T413" s="1" t="s">
        <v>7367</v>
      </c>
      <c r="U413" s="1" t="s">
        <v>8083</v>
      </c>
      <c r="V413" s="1">
        <v>1500</v>
      </c>
      <c r="W413" s="1">
        <v>1500</v>
      </c>
      <c r="X413" s="1">
        <v>1995</v>
      </c>
      <c r="Y413" s="1">
        <v>4995</v>
      </c>
      <c r="Z413" s="1" t="s">
        <v>8034</v>
      </c>
      <c r="AA413" s="1" t="s">
        <v>8034</v>
      </c>
      <c r="AB413" s="1" t="s">
        <v>8079</v>
      </c>
      <c r="AC413" s="1" t="s">
        <v>8098</v>
      </c>
      <c r="AD413" s="1" t="s">
        <v>8095</v>
      </c>
    </row>
    <row r="414" spans="1:30" x14ac:dyDescent="0.2">
      <c r="A414" s="1">
        <f t="shared" si="24"/>
        <v>1049152</v>
      </c>
      <c r="B414" s="1">
        <f t="shared" si="25"/>
        <v>1049152</v>
      </c>
      <c r="C414" s="1" t="s">
        <v>8041</v>
      </c>
      <c r="D414" s="1" t="s">
        <v>8041</v>
      </c>
      <c r="E414" s="1" t="str">
        <f t="shared" si="26"/>
        <v>34° RT Induction Bend (5B−IB−2447)</v>
      </c>
      <c r="F414" s="1">
        <f t="shared" si="27"/>
        <v>34</v>
      </c>
      <c r="K414" s="1">
        <v>413</v>
      </c>
      <c r="L414" s="1" t="s">
        <v>8100</v>
      </c>
      <c r="M414" s="1" t="s">
        <v>8099</v>
      </c>
      <c r="N414" s="1">
        <v>1049152</v>
      </c>
      <c r="O414" s="1">
        <v>914.4</v>
      </c>
      <c r="P414" s="1">
        <v>19</v>
      </c>
      <c r="Q414" s="1">
        <v>16.2</v>
      </c>
      <c r="R414" s="1" t="s">
        <v>8037</v>
      </c>
      <c r="S414" s="1">
        <v>34</v>
      </c>
      <c r="T414" s="1" t="s">
        <v>7367</v>
      </c>
      <c r="U414" s="1" t="s">
        <v>8035</v>
      </c>
      <c r="V414" s="1">
        <v>1500</v>
      </c>
      <c r="W414" s="1">
        <v>1500</v>
      </c>
      <c r="X414" s="1">
        <v>2713</v>
      </c>
      <c r="Y414" s="1">
        <v>5713</v>
      </c>
      <c r="Z414" s="1" t="s">
        <v>8034</v>
      </c>
      <c r="AA414" s="1" t="s">
        <v>8034</v>
      </c>
      <c r="AB414" s="1" t="s">
        <v>8079</v>
      </c>
      <c r="AC414" s="1" t="s">
        <v>8098</v>
      </c>
      <c r="AD414" s="1" t="s">
        <v>8095</v>
      </c>
    </row>
    <row r="415" spans="1:30" x14ac:dyDescent="0.2">
      <c r="A415" s="1">
        <f t="shared" si="24"/>
        <v>1049176</v>
      </c>
      <c r="B415" s="1">
        <f t="shared" si="25"/>
        <v>1049176</v>
      </c>
      <c r="C415" s="1" t="s">
        <v>8041</v>
      </c>
      <c r="D415" s="1" t="s">
        <v>8041</v>
      </c>
      <c r="E415" s="1" t="str">
        <f t="shared" si="26"/>
        <v>41° LT Induction Bend (5B−IB−2448)</v>
      </c>
      <c r="F415" s="1">
        <f t="shared" si="27"/>
        <v>41</v>
      </c>
      <c r="K415" s="1">
        <v>414</v>
      </c>
      <c r="L415" s="1" t="s">
        <v>8097</v>
      </c>
      <c r="M415" s="1" t="s">
        <v>8096</v>
      </c>
      <c r="N415" s="1">
        <v>1049176</v>
      </c>
      <c r="O415" s="1">
        <v>914.4</v>
      </c>
      <c r="P415" s="1">
        <v>19</v>
      </c>
      <c r="Q415" s="1">
        <v>16.2</v>
      </c>
      <c r="R415" s="1" t="s">
        <v>8037</v>
      </c>
      <c r="S415" s="1">
        <v>41</v>
      </c>
      <c r="T415" s="1" t="s">
        <v>7367</v>
      </c>
      <c r="U415" s="1" t="s">
        <v>8044</v>
      </c>
      <c r="V415" s="1">
        <v>1500</v>
      </c>
      <c r="W415" s="1">
        <v>1500</v>
      </c>
      <c r="X415" s="1">
        <v>3272</v>
      </c>
      <c r="Y415" s="1">
        <v>6272</v>
      </c>
      <c r="Z415" s="1" t="s">
        <v>8034</v>
      </c>
      <c r="AA415" s="1" t="s">
        <v>8034</v>
      </c>
      <c r="AB415" s="1" t="s">
        <v>8079</v>
      </c>
      <c r="AC415" s="1" t="s">
        <v>2997</v>
      </c>
      <c r="AD415" s="1" t="s">
        <v>8095</v>
      </c>
    </row>
    <row r="416" spans="1:30" x14ac:dyDescent="0.2">
      <c r="A416" s="1">
        <f t="shared" si="24"/>
        <v>1007935</v>
      </c>
      <c r="B416" s="1">
        <f t="shared" si="25"/>
        <v>1007935</v>
      </c>
      <c r="C416" s="1" t="s">
        <v>8041</v>
      </c>
      <c r="D416" s="1" t="s">
        <v>8041</v>
      </c>
      <c r="E416" s="1" t="str">
        <f t="shared" si="26"/>
        <v>80° RT Induction Bend (5B−IB−2450)</v>
      </c>
      <c r="F416" s="1">
        <f t="shared" si="27"/>
        <v>80</v>
      </c>
      <c r="K416" s="1">
        <v>415</v>
      </c>
      <c r="L416" s="1" t="s">
        <v>8094</v>
      </c>
      <c r="M416" s="1" t="s">
        <v>8093</v>
      </c>
      <c r="N416" s="1">
        <v>1007935</v>
      </c>
      <c r="O416" s="1">
        <v>914.4</v>
      </c>
      <c r="P416" s="1">
        <v>19</v>
      </c>
      <c r="Q416" s="1">
        <v>16.2</v>
      </c>
      <c r="R416" s="1" t="s">
        <v>8037</v>
      </c>
      <c r="S416" s="1">
        <v>80</v>
      </c>
      <c r="T416" s="1" t="s">
        <v>7367</v>
      </c>
      <c r="U416" s="1" t="s">
        <v>8035</v>
      </c>
      <c r="V416" s="1">
        <v>1500</v>
      </c>
      <c r="W416" s="1">
        <v>1500</v>
      </c>
      <c r="X416" s="1">
        <v>6384</v>
      </c>
      <c r="Y416" s="1">
        <v>9384</v>
      </c>
      <c r="Z416" s="1" t="s">
        <v>8034</v>
      </c>
      <c r="AA416" s="1" t="s">
        <v>8034</v>
      </c>
      <c r="AB416" s="1" t="s">
        <v>8079</v>
      </c>
      <c r="AC416" s="1" t="s">
        <v>2997</v>
      </c>
      <c r="AD416" s="1">
        <v>13</v>
      </c>
    </row>
    <row r="417" spans="1:30" x14ac:dyDescent="0.2">
      <c r="A417" s="1">
        <f t="shared" si="24"/>
        <v>1008050</v>
      </c>
      <c r="B417" s="1">
        <f t="shared" si="25"/>
        <v>1008050</v>
      </c>
      <c r="C417" s="1" t="s">
        <v>8041</v>
      </c>
      <c r="D417" s="1" t="s">
        <v>8041</v>
      </c>
      <c r="E417" s="1" t="str">
        <f t="shared" si="26"/>
        <v>32° SB Induction Bend (5B−IB−2451)</v>
      </c>
      <c r="F417" s="1">
        <f t="shared" si="27"/>
        <v>32</v>
      </c>
      <c r="K417" s="1">
        <v>416</v>
      </c>
      <c r="L417" s="1" t="s">
        <v>8092</v>
      </c>
      <c r="M417" s="1" t="s">
        <v>8091</v>
      </c>
      <c r="N417" s="1">
        <v>1008050</v>
      </c>
      <c r="O417" s="1">
        <v>914.4</v>
      </c>
      <c r="P417" s="1">
        <v>19</v>
      </c>
      <c r="Q417" s="1">
        <v>16.2</v>
      </c>
      <c r="R417" s="1" t="s">
        <v>8037</v>
      </c>
      <c r="S417" s="1">
        <v>32</v>
      </c>
      <c r="T417" s="1" t="s">
        <v>7367</v>
      </c>
      <c r="U417" s="1" t="s">
        <v>8083</v>
      </c>
      <c r="V417" s="1">
        <v>1500</v>
      </c>
      <c r="W417" s="1">
        <v>1500</v>
      </c>
      <c r="X417" s="1">
        <v>2553</v>
      </c>
      <c r="Y417" s="1">
        <v>5553</v>
      </c>
      <c r="Z417" s="1" t="s">
        <v>8034</v>
      </c>
      <c r="AA417" s="1" t="s">
        <v>8034</v>
      </c>
      <c r="AB417" s="1" t="s">
        <v>8079</v>
      </c>
      <c r="AC417" s="1" t="s">
        <v>60</v>
      </c>
      <c r="AD417" s="1">
        <v>13</v>
      </c>
    </row>
    <row r="418" spans="1:30" x14ac:dyDescent="0.2">
      <c r="A418" s="1">
        <f t="shared" si="24"/>
        <v>1008209</v>
      </c>
      <c r="B418" s="1">
        <f t="shared" si="25"/>
        <v>1008209</v>
      </c>
      <c r="C418" s="1" t="s">
        <v>8041</v>
      </c>
      <c r="D418" s="1" t="s">
        <v>8041</v>
      </c>
      <c r="E418" s="1" t="str">
        <f t="shared" si="26"/>
        <v>17° SB Induction Bend (5B−IB−2453)</v>
      </c>
      <c r="F418" s="1">
        <f t="shared" si="27"/>
        <v>17</v>
      </c>
      <c r="K418" s="1">
        <v>417</v>
      </c>
      <c r="L418" s="1" t="s">
        <v>8090</v>
      </c>
      <c r="M418" s="1" t="s">
        <v>8089</v>
      </c>
      <c r="N418" s="1">
        <v>1008209</v>
      </c>
      <c r="O418" s="1">
        <v>914.4</v>
      </c>
      <c r="P418" s="1">
        <v>19</v>
      </c>
      <c r="Q418" s="1">
        <v>16.2</v>
      </c>
      <c r="R418" s="1" t="s">
        <v>8037</v>
      </c>
      <c r="S418" s="1">
        <v>17</v>
      </c>
      <c r="T418" s="1" t="s">
        <v>7367</v>
      </c>
      <c r="U418" s="1" t="s">
        <v>8083</v>
      </c>
      <c r="V418" s="1">
        <v>1500</v>
      </c>
      <c r="W418" s="1">
        <v>1500</v>
      </c>
      <c r="X418" s="1">
        <v>1357</v>
      </c>
      <c r="Y418" s="1">
        <v>4357</v>
      </c>
      <c r="Z418" s="1" t="s">
        <v>8034</v>
      </c>
      <c r="AA418" s="1" t="s">
        <v>8034</v>
      </c>
      <c r="AB418" s="1" t="s">
        <v>8079</v>
      </c>
      <c r="AC418" s="1" t="s">
        <v>60</v>
      </c>
      <c r="AD418" s="1">
        <v>13</v>
      </c>
    </row>
    <row r="419" spans="1:30" x14ac:dyDescent="0.2">
      <c r="A419" s="1">
        <f t="shared" si="24"/>
        <v>1008264</v>
      </c>
      <c r="B419" s="1">
        <f t="shared" si="25"/>
        <v>1008264</v>
      </c>
      <c r="C419" s="1" t="s">
        <v>8041</v>
      </c>
      <c r="D419" s="1" t="s">
        <v>8041</v>
      </c>
      <c r="E419" s="1" t="str">
        <f t="shared" si="26"/>
        <v>88° Rolled (LT, OB) Induction Bend (5B−IB−2454)</v>
      </c>
      <c r="F419" s="1">
        <f t="shared" si="27"/>
        <v>88</v>
      </c>
      <c r="K419" s="1">
        <v>418</v>
      </c>
      <c r="L419" s="1" t="s">
        <v>8088</v>
      </c>
      <c r="M419" s="1" t="s">
        <v>8087</v>
      </c>
      <c r="N419" s="1">
        <v>1008264</v>
      </c>
      <c r="O419" s="1">
        <v>914.4</v>
      </c>
      <c r="P419" s="1">
        <v>19</v>
      </c>
      <c r="Q419" s="1">
        <v>16.2</v>
      </c>
      <c r="R419" s="1" t="s">
        <v>8037</v>
      </c>
      <c r="S419" s="1">
        <v>88</v>
      </c>
      <c r="T419" s="1" t="s">
        <v>7367</v>
      </c>
      <c r="U419" s="1" t="s">
        <v>8086</v>
      </c>
      <c r="V419" s="1">
        <v>1500</v>
      </c>
      <c r="W419" s="1">
        <v>1500</v>
      </c>
      <c r="X419" s="1">
        <v>7022</v>
      </c>
      <c r="Y419" s="1">
        <v>10022</v>
      </c>
      <c r="Z419" s="1" t="s">
        <v>8034</v>
      </c>
      <c r="AA419" s="1" t="s">
        <v>8034</v>
      </c>
      <c r="AB419" s="1" t="s">
        <v>8079</v>
      </c>
      <c r="AC419" s="1" t="s">
        <v>60</v>
      </c>
      <c r="AD419" s="1">
        <v>13</v>
      </c>
    </row>
    <row r="420" spans="1:30" x14ac:dyDescent="0.2">
      <c r="A420" s="1">
        <f t="shared" si="24"/>
        <v>1008174</v>
      </c>
      <c r="B420" s="1">
        <f t="shared" si="25"/>
        <v>1008174</v>
      </c>
      <c r="C420" s="1" t="s">
        <v>8041</v>
      </c>
      <c r="D420" s="1" t="s">
        <v>8041</v>
      </c>
      <c r="E420" s="1" t="str">
        <f t="shared" si="26"/>
        <v>20° SB Induction Bend (5B−IB−2455)</v>
      </c>
      <c r="F420" s="1">
        <f t="shared" si="27"/>
        <v>20</v>
      </c>
      <c r="K420" s="1">
        <v>419</v>
      </c>
      <c r="L420" s="1" t="s">
        <v>8085</v>
      </c>
      <c r="M420" s="1" t="s">
        <v>8084</v>
      </c>
      <c r="N420" s="1">
        <v>1008174</v>
      </c>
      <c r="O420" s="1">
        <v>914.4</v>
      </c>
      <c r="P420" s="1">
        <v>19</v>
      </c>
      <c r="Q420" s="1">
        <v>16.2</v>
      </c>
      <c r="R420" s="1" t="s">
        <v>8037</v>
      </c>
      <c r="S420" s="1">
        <v>20</v>
      </c>
      <c r="T420" s="1" t="s">
        <v>7367</v>
      </c>
      <c r="U420" s="1" t="s">
        <v>8083</v>
      </c>
      <c r="V420" s="1">
        <v>1500</v>
      </c>
      <c r="W420" s="1">
        <v>1500</v>
      </c>
      <c r="X420" s="1">
        <v>1596</v>
      </c>
      <c r="Y420" s="1">
        <v>4596</v>
      </c>
      <c r="Z420" s="1" t="s">
        <v>8034</v>
      </c>
      <c r="AA420" s="1" t="s">
        <v>8034</v>
      </c>
      <c r="AB420" s="1" t="s">
        <v>8079</v>
      </c>
      <c r="AC420" s="1" t="s">
        <v>60</v>
      </c>
      <c r="AD420" s="1">
        <v>13</v>
      </c>
    </row>
    <row r="421" spans="1:30" x14ac:dyDescent="0.2">
      <c r="A421" s="1">
        <f t="shared" si="24"/>
        <v>1008153</v>
      </c>
      <c r="B421" s="1">
        <f t="shared" si="25"/>
        <v>1008153</v>
      </c>
      <c r="C421" s="1" t="s">
        <v>8041</v>
      </c>
      <c r="D421" s="1" t="s">
        <v>8041</v>
      </c>
      <c r="E421" s="1" t="str">
        <f t="shared" si="26"/>
        <v>25° OB Induction Bend (5B−IB−2456)</v>
      </c>
      <c r="F421" s="1">
        <f t="shared" si="27"/>
        <v>25</v>
      </c>
      <c r="K421" s="1">
        <v>420</v>
      </c>
      <c r="L421" s="1" t="s">
        <v>8082</v>
      </c>
      <c r="M421" s="1" t="s">
        <v>8081</v>
      </c>
      <c r="N421" s="1">
        <v>1008153</v>
      </c>
      <c r="O421" s="1">
        <v>914.4</v>
      </c>
      <c r="P421" s="1">
        <v>19</v>
      </c>
      <c r="Q421" s="1">
        <v>16.2</v>
      </c>
      <c r="R421" s="1" t="s">
        <v>8037</v>
      </c>
      <c r="S421" s="1">
        <v>25</v>
      </c>
      <c r="T421" s="1" t="s">
        <v>7367</v>
      </c>
      <c r="U421" s="1" t="s">
        <v>8080</v>
      </c>
      <c r="V421" s="1">
        <v>1500</v>
      </c>
      <c r="W421" s="1">
        <v>1500</v>
      </c>
      <c r="X421" s="1">
        <v>1995</v>
      </c>
      <c r="Y421" s="1">
        <v>4995</v>
      </c>
      <c r="Z421" s="1" t="s">
        <v>8052</v>
      </c>
      <c r="AA421" s="1" t="s">
        <v>8034</v>
      </c>
      <c r="AB421" s="1" t="s">
        <v>8079</v>
      </c>
      <c r="AC421" s="1" t="s">
        <v>60</v>
      </c>
      <c r="AD421" s="1">
        <v>13</v>
      </c>
    </row>
    <row r="422" spans="1:30" x14ac:dyDescent="0.2">
      <c r="A422" s="1" t="str">
        <f t="shared" si="24"/>
        <v/>
      </c>
      <c r="B422" s="1" t="str">
        <f t="shared" si="25"/>
        <v/>
      </c>
      <c r="C422" s="1" t="s">
        <v>8041</v>
      </c>
      <c r="D422" s="1" t="s">
        <v>8041</v>
      </c>
      <c r="E422" s="1" t="str">
        <f t="shared" si="26"/>
        <v>°  Induction Bend (5B−IB−2449)</v>
      </c>
      <c r="F422" s="1">
        <f t="shared" si="27"/>
        <v>0</v>
      </c>
      <c r="K422" s="1">
        <v>421</v>
      </c>
      <c r="L422" s="1" t="s">
        <v>8078</v>
      </c>
      <c r="M422" s="1" t="s">
        <v>8077</v>
      </c>
      <c r="U422" s="1" t="s">
        <v>60</v>
      </c>
      <c r="Z422" s="1" t="s">
        <v>60</v>
      </c>
      <c r="AA422" s="1" t="s">
        <v>60</v>
      </c>
      <c r="AB422" s="1" t="s">
        <v>60</v>
      </c>
      <c r="AC422" s="1" t="s">
        <v>60</v>
      </c>
      <c r="AD422" s="1">
        <v>20</v>
      </c>
    </row>
    <row r="423" spans="1:30" x14ac:dyDescent="0.2">
      <c r="A423" s="1" t="str">
        <f t="shared" si="24"/>
        <v/>
      </c>
      <c r="B423" s="1" t="str">
        <f t="shared" si="25"/>
        <v/>
      </c>
      <c r="C423" s="1" t="s">
        <v>8041</v>
      </c>
      <c r="D423" s="1" t="s">
        <v>8041</v>
      </c>
      <c r="E423" s="1" t="str">
        <f t="shared" si="26"/>
        <v>17°  Induction Bend (5B−IB−2457)</v>
      </c>
      <c r="F423" s="1">
        <f t="shared" si="27"/>
        <v>17</v>
      </c>
      <c r="K423" s="1">
        <v>422</v>
      </c>
      <c r="L423" s="1" t="s">
        <v>8076</v>
      </c>
      <c r="M423" s="1" t="s">
        <v>963</v>
      </c>
      <c r="O423" s="1">
        <v>914.4</v>
      </c>
      <c r="P423" s="1" t="s">
        <v>8059</v>
      </c>
      <c r="S423" s="1">
        <v>17</v>
      </c>
      <c r="T423" s="1" t="s">
        <v>8059</v>
      </c>
      <c r="U423" s="1" t="s">
        <v>60</v>
      </c>
      <c r="Z423" s="1" t="s">
        <v>60</v>
      </c>
      <c r="AA423" s="1" t="s">
        <v>60</v>
      </c>
      <c r="AB423" s="1" t="s">
        <v>60</v>
      </c>
      <c r="AC423" s="1" t="s">
        <v>60</v>
      </c>
      <c r="AD423" s="1" t="s">
        <v>8074</v>
      </c>
    </row>
    <row r="424" spans="1:30" x14ac:dyDescent="0.2">
      <c r="A424" s="1" t="str">
        <f t="shared" si="24"/>
        <v/>
      </c>
      <c r="B424" s="1" t="str">
        <f t="shared" si="25"/>
        <v/>
      </c>
      <c r="C424" s="1" t="s">
        <v>8041</v>
      </c>
      <c r="D424" s="1" t="s">
        <v>8041</v>
      </c>
      <c r="E424" s="1" t="str">
        <f t="shared" si="26"/>
        <v>27°  Induction Bend (5B−IB−2458)</v>
      </c>
      <c r="F424" s="1">
        <f t="shared" si="27"/>
        <v>27</v>
      </c>
      <c r="K424" s="1">
        <v>423</v>
      </c>
      <c r="L424" s="1" t="s">
        <v>8075</v>
      </c>
      <c r="M424" s="1" t="s">
        <v>963</v>
      </c>
      <c r="O424" s="1">
        <v>914.4</v>
      </c>
      <c r="P424" s="1" t="s">
        <v>8059</v>
      </c>
      <c r="S424" s="1">
        <v>27</v>
      </c>
      <c r="T424" s="1" t="s">
        <v>8059</v>
      </c>
      <c r="U424" s="1" t="s">
        <v>60</v>
      </c>
      <c r="Z424" s="1" t="s">
        <v>60</v>
      </c>
      <c r="AA424" s="1" t="s">
        <v>60</v>
      </c>
      <c r="AB424" s="1" t="s">
        <v>60</v>
      </c>
      <c r="AC424" s="1" t="s">
        <v>60</v>
      </c>
      <c r="AD424" s="1" t="s">
        <v>8074</v>
      </c>
    </row>
    <row r="425" spans="1:30" x14ac:dyDescent="0.2">
      <c r="A425" s="1">
        <f t="shared" si="24"/>
        <v>1044920</v>
      </c>
      <c r="B425" s="1">
        <f t="shared" si="25"/>
        <v>1044920</v>
      </c>
      <c r="C425" s="1" t="s">
        <v>8041</v>
      </c>
      <c r="D425" s="1" t="s">
        <v>8041</v>
      </c>
      <c r="E425" s="1" t="str">
        <f t="shared" si="26"/>
        <v>32°  Induction Bend (5B−IB−2459)</v>
      </c>
      <c r="F425" s="1">
        <f t="shared" si="27"/>
        <v>32</v>
      </c>
      <c r="K425" s="1">
        <v>424</v>
      </c>
      <c r="L425" s="1" t="s">
        <v>8073</v>
      </c>
      <c r="M425" s="1" t="s">
        <v>8072</v>
      </c>
      <c r="N425" s="1">
        <v>1044920</v>
      </c>
      <c r="O425" s="1">
        <v>914.4</v>
      </c>
      <c r="P425" s="1" t="s">
        <v>8059</v>
      </c>
      <c r="S425" s="1">
        <v>32</v>
      </c>
      <c r="T425" s="1" t="s">
        <v>8059</v>
      </c>
      <c r="U425" s="1" t="s">
        <v>60</v>
      </c>
      <c r="Z425" s="1" t="s">
        <v>60</v>
      </c>
      <c r="AA425" s="1" t="s">
        <v>60</v>
      </c>
      <c r="AB425" s="1" t="s">
        <v>60</v>
      </c>
      <c r="AC425" s="1" t="s">
        <v>60</v>
      </c>
      <c r="AD425" s="1">
        <v>24</v>
      </c>
    </row>
    <row r="426" spans="1:30" x14ac:dyDescent="0.2">
      <c r="A426" s="1">
        <f t="shared" si="24"/>
        <v>1045052</v>
      </c>
      <c r="B426" s="1">
        <f t="shared" si="25"/>
        <v>1045052</v>
      </c>
      <c r="C426" s="1" t="s">
        <v>8041</v>
      </c>
      <c r="D426" s="1" t="s">
        <v>8041</v>
      </c>
      <c r="E426" s="1" t="str">
        <f t="shared" si="26"/>
        <v>26°  Induction Bend (5B−IB−2460)</v>
      </c>
      <c r="F426" s="1">
        <f t="shared" si="27"/>
        <v>26</v>
      </c>
      <c r="K426" s="1">
        <v>425</v>
      </c>
      <c r="L426" s="1" t="s">
        <v>8071</v>
      </c>
      <c r="M426" s="1" t="s">
        <v>8070</v>
      </c>
      <c r="N426" s="1">
        <v>1045052</v>
      </c>
      <c r="O426" s="1">
        <v>914.4</v>
      </c>
      <c r="P426" s="1" t="s">
        <v>8059</v>
      </c>
      <c r="S426" s="1">
        <v>26</v>
      </c>
      <c r="T426" s="1" t="s">
        <v>8059</v>
      </c>
      <c r="U426" s="1" t="s">
        <v>60</v>
      </c>
      <c r="Z426" s="1" t="s">
        <v>60</v>
      </c>
      <c r="AA426" s="1" t="s">
        <v>60</v>
      </c>
      <c r="AB426" s="1" t="s">
        <v>60</v>
      </c>
      <c r="AC426" s="1" t="s">
        <v>60</v>
      </c>
      <c r="AD426" s="1">
        <v>24</v>
      </c>
    </row>
    <row r="427" spans="1:30" x14ac:dyDescent="0.2">
      <c r="A427" s="1">
        <f t="shared" si="24"/>
        <v>1072046</v>
      </c>
      <c r="B427" s="1">
        <f t="shared" si="25"/>
        <v>1072046</v>
      </c>
      <c r="C427" s="1" t="s">
        <v>8041</v>
      </c>
      <c r="D427" s="1" t="s">
        <v>8041</v>
      </c>
      <c r="E427" s="1" t="str">
        <f t="shared" si="26"/>
        <v>15° LT Induction Bend (5B−IB−2461)</v>
      </c>
      <c r="F427" s="1">
        <f t="shared" si="27"/>
        <v>15</v>
      </c>
      <c r="K427" s="1">
        <v>426</v>
      </c>
      <c r="L427" s="1" t="s">
        <v>8069</v>
      </c>
      <c r="M427" s="1" t="s">
        <v>8068</v>
      </c>
      <c r="N427" s="1">
        <v>1072046</v>
      </c>
      <c r="O427" s="1">
        <v>914.4</v>
      </c>
      <c r="P427" s="1">
        <v>14.7</v>
      </c>
      <c r="Q427" s="1">
        <v>13.1</v>
      </c>
      <c r="R427" s="1" t="s">
        <v>8037</v>
      </c>
      <c r="S427" s="1">
        <v>15</v>
      </c>
      <c r="T427" s="1" t="s">
        <v>7367</v>
      </c>
      <c r="U427" s="1" t="s">
        <v>8044</v>
      </c>
      <c r="V427" s="1">
        <v>1500</v>
      </c>
      <c r="W427" s="1">
        <v>1500</v>
      </c>
      <c r="X427" s="1">
        <v>1197</v>
      </c>
      <c r="Y427" s="1">
        <v>4197</v>
      </c>
      <c r="Z427" s="1" t="s">
        <v>8052</v>
      </c>
      <c r="AA427" s="1" t="s">
        <v>8052</v>
      </c>
      <c r="AB427" s="1" t="s">
        <v>8051</v>
      </c>
      <c r="AC427" s="1" t="s">
        <v>2997</v>
      </c>
      <c r="AD427" s="1">
        <v>25</v>
      </c>
    </row>
    <row r="428" spans="1:30" x14ac:dyDescent="0.2">
      <c r="A428" s="1">
        <f t="shared" si="24"/>
        <v>1072067</v>
      </c>
      <c r="B428" s="1">
        <f t="shared" si="25"/>
        <v>1072067</v>
      </c>
      <c r="C428" s="1" t="s">
        <v>8041</v>
      </c>
      <c r="D428" s="1" t="s">
        <v>8041</v>
      </c>
      <c r="E428" s="1" t="str">
        <f t="shared" si="26"/>
        <v>15° RT Induction Bend (5B−IB−2462)</v>
      </c>
      <c r="F428" s="1">
        <f t="shared" si="27"/>
        <v>15</v>
      </c>
      <c r="K428" s="1">
        <v>427</v>
      </c>
      <c r="L428" s="1" t="s">
        <v>8067</v>
      </c>
      <c r="M428" s="1" t="s">
        <v>8066</v>
      </c>
      <c r="N428" s="1">
        <v>1072067</v>
      </c>
      <c r="O428" s="1">
        <v>914.4</v>
      </c>
      <c r="P428" s="1">
        <v>14.7</v>
      </c>
      <c r="Q428" s="1">
        <v>13.1</v>
      </c>
      <c r="R428" s="1" t="s">
        <v>8037</v>
      </c>
      <c r="S428" s="1">
        <v>15</v>
      </c>
      <c r="T428" s="1" t="s">
        <v>7367</v>
      </c>
      <c r="U428" s="1" t="s">
        <v>8035</v>
      </c>
      <c r="V428" s="1">
        <v>1500</v>
      </c>
      <c r="W428" s="1">
        <v>1500</v>
      </c>
      <c r="X428" s="1">
        <v>1197</v>
      </c>
      <c r="Y428" s="1">
        <v>4197</v>
      </c>
      <c r="Z428" s="1" t="s">
        <v>8052</v>
      </c>
      <c r="AA428" s="1" t="s">
        <v>8052</v>
      </c>
      <c r="AB428" s="1" t="s">
        <v>8051</v>
      </c>
      <c r="AC428" s="1" t="s">
        <v>2997</v>
      </c>
      <c r="AD428" s="1">
        <v>25</v>
      </c>
    </row>
    <row r="429" spans="1:30" x14ac:dyDescent="0.2">
      <c r="A429" s="1">
        <f t="shared" si="24"/>
        <v>1072268</v>
      </c>
      <c r="B429" s="1">
        <f t="shared" si="25"/>
        <v>1072268</v>
      </c>
      <c r="C429" s="1" t="s">
        <v>8041</v>
      </c>
      <c r="D429" s="1" t="s">
        <v>8041</v>
      </c>
      <c r="E429" s="1" t="str">
        <f t="shared" si="26"/>
        <v>15° RT Induction Bend (5B−IB−2463)</v>
      </c>
      <c r="F429" s="1">
        <f t="shared" si="27"/>
        <v>15</v>
      </c>
      <c r="K429" s="1">
        <v>428</v>
      </c>
      <c r="L429" s="1" t="s">
        <v>8065</v>
      </c>
      <c r="M429" s="1" t="s">
        <v>8064</v>
      </c>
      <c r="N429" s="1">
        <v>1072268</v>
      </c>
      <c r="O429" s="1">
        <v>914.4</v>
      </c>
      <c r="P429" s="1">
        <v>14.7</v>
      </c>
      <c r="Q429" s="1">
        <v>13.1</v>
      </c>
      <c r="R429" s="1" t="s">
        <v>8037</v>
      </c>
      <c r="S429" s="1">
        <v>15</v>
      </c>
      <c r="T429" s="1" t="s">
        <v>7367</v>
      </c>
      <c r="U429" s="1" t="s">
        <v>8035</v>
      </c>
      <c r="V429" s="1">
        <v>1500</v>
      </c>
      <c r="W429" s="1">
        <v>1500</v>
      </c>
      <c r="X429" s="1">
        <v>1197</v>
      </c>
      <c r="Y429" s="1">
        <v>4197</v>
      </c>
      <c r="Z429" s="1" t="s">
        <v>8052</v>
      </c>
      <c r="AA429" s="1" t="s">
        <v>8052</v>
      </c>
      <c r="AB429" s="1" t="s">
        <v>8051</v>
      </c>
      <c r="AC429" s="1" t="s">
        <v>2997</v>
      </c>
      <c r="AD429" s="1">
        <v>25</v>
      </c>
    </row>
    <row r="430" spans="1:30" x14ac:dyDescent="0.2">
      <c r="A430" s="1">
        <f t="shared" si="24"/>
        <v>1072289</v>
      </c>
      <c r="B430" s="1">
        <f t="shared" si="25"/>
        <v>1072289</v>
      </c>
      <c r="C430" s="1" t="s">
        <v>8041</v>
      </c>
      <c r="D430" s="1" t="s">
        <v>8041</v>
      </c>
      <c r="E430" s="1" t="str">
        <f t="shared" si="26"/>
        <v>15° LT Induction Bend (5B−IB−2464)</v>
      </c>
      <c r="F430" s="1">
        <f t="shared" si="27"/>
        <v>15</v>
      </c>
      <c r="K430" s="1">
        <v>429</v>
      </c>
      <c r="L430" s="1" t="s">
        <v>8063</v>
      </c>
      <c r="M430" s="1" t="s">
        <v>8062</v>
      </c>
      <c r="N430" s="1">
        <v>1072289</v>
      </c>
      <c r="O430" s="1">
        <v>914.4</v>
      </c>
      <c r="P430" s="1">
        <v>14.7</v>
      </c>
      <c r="Q430" s="1">
        <v>13.1</v>
      </c>
      <c r="R430" s="1" t="s">
        <v>8037</v>
      </c>
      <c r="S430" s="1">
        <v>15</v>
      </c>
      <c r="T430" s="1" t="s">
        <v>7367</v>
      </c>
      <c r="U430" s="1" t="s">
        <v>8044</v>
      </c>
      <c r="V430" s="1">
        <v>1500</v>
      </c>
      <c r="W430" s="1">
        <v>1500</v>
      </c>
      <c r="X430" s="1">
        <v>1197</v>
      </c>
      <c r="Y430" s="1">
        <v>4197</v>
      </c>
      <c r="Z430" s="1" t="s">
        <v>8052</v>
      </c>
      <c r="AA430" s="1" t="s">
        <v>8052</v>
      </c>
      <c r="AB430" s="1" t="s">
        <v>8051</v>
      </c>
      <c r="AC430" s="1" t="s">
        <v>2997</v>
      </c>
      <c r="AD430" s="1">
        <v>25</v>
      </c>
    </row>
    <row r="431" spans="1:30" x14ac:dyDescent="0.2">
      <c r="A431" s="1">
        <f t="shared" si="24"/>
        <v>1070600</v>
      </c>
      <c r="B431" s="1">
        <f t="shared" si="25"/>
        <v>1070600</v>
      </c>
      <c r="C431" s="1" t="s">
        <v>8041</v>
      </c>
      <c r="D431" s="1" t="s">
        <v>8041</v>
      </c>
      <c r="E431" s="1" t="str">
        <f t="shared" si="26"/>
        <v>16°  Induction Bend (5B−IB−2465)</v>
      </c>
      <c r="F431" s="1">
        <f t="shared" si="27"/>
        <v>16</v>
      </c>
      <c r="K431" s="1">
        <v>430</v>
      </c>
      <c r="L431" s="1" t="s">
        <v>8061</v>
      </c>
      <c r="M431" s="1" t="s">
        <v>8060</v>
      </c>
      <c r="N431" s="1">
        <v>1070600</v>
      </c>
      <c r="O431" s="1">
        <v>914.4</v>
      </c>
      <c r="P431" s="1" t="s">
        <v>8059</v>
      </c>
      <c r="S431" s="1">
        <v>16</v>
      </c>
      <c r="T431" s="1" t="s">
        <v>8059</v>
      </c>
      <c r="U431" s="1" t="s">
        <v>60</v>
      </c>
      <c r="Z431" s="1" t="s">
        <v>60</v>
      </c>
      <c r="AA431" s="1" t="s">
        <v>60</v>
      </c>
      <c r="AB431" s="1" t="s">
        <v>60</v>
      </c>
      <c r="AC431" s="1" t="s">
        <v>60</v>
      </c>
      <c r="AD431" s="1">
        <v>25</v>
      </c>
    </row>
    <row r="432" spans="1:30" x14ac:dyDescent="0.2">
      <c r="A432" s="1">
        <f t="shared" si="24"/>
        <v>1070770</v>
      </c>
      <c r="B432" s="1">
        <f t="shared" si="25"/>
        <v>1070770</v>
      </c>
      <c r="C432" s="1" t="s">
        <v>8041</v>
      </c>
      <c r="D432" s="1" t="s">
        <v>8041</v>
      </c>
      <c r="E432" s="1" t="str">
        <f t="shared" si="26"/>
        <v>17° RT Induction Bend (5B−IB−2466)</v>
      </c>
      <c r="F432" s="1">
        <f t="shared" si="27"/>
        <v>17</v>
      </c>
      <c r="K432" s="1">
        <v>431</v>
      </c>
      <c r="L432" s="1" t="s">
        <v>8058</v>
      </c>
      <c r="M432" s="1" t="s">
        <v>8057</v>
      </c>
      <c r="N432" s="1">
        <v>1070770</v>
      </c>
      <c r="O432" s="1">
        <v>914.4</v>
      </c>
      <c r="P432" s="1">
        <v>14.7</v>
      </c>
      <c r="Q432" s="1">
        <v>13.1</v>
      </c>
      <c r="R432" s="1" t="s">
        <v>8037</v>
      </c>
      <c r="S432" s="1">
        <v>17</v>
      </c>
      <c r="T432" s="1" t="s">
        <v>7367</v>
      </c>
      <c r="U432" s="1" t="s">
        <v>8035</v>
      </c>
      <c r="V432" s="1">
        <v>1500</v>
      </c>
      <c r="W432" s="1">
        <v>1500</v>
      </c>
      <c r="X432" s="1">
        <v>1357</v>
      </c>
      <c r="Y432" s="1">
        <v>4357</v>
      </c>
      <c r="Z432" s="1" t="s">
        <v>8052</v>
      </c>
      <c r="AA432" s="1" t="s">
        <v>8056</v>
      </c>
      <c r="AB432" s="1" t="s">
        <v>8051</v>
      </c>
      <c r="AC432" s="1" t="s">
        <v>2997</v>
      </c>
      <c r="AD432" s="1">
        <v>25</v>
      </c>
    </row>
    <row r="433" spans="1:30" x14ac:dyDescent="0.2">
      <c r="A433" s="1">
        <f t="shared" si="24"/>
        <v>1070772</v>
      </c>
      <c r="B433" s="1">
        <f t="shared" si="25"/>
        <v>1070772</v>
      </c>
      <c r="C433" s="1" t="s">
        <v>8041</v>
      </c>
      <c r="D433" s="1" t="s">
        <v>8041</v>
      </c>
      <c r="E433" s="1" t="str">
        <f t="shared" si="26"/>
        <v>17° LT Induction Bend (5B−IB−2467)</v>
      </c>
      <c r="F433" s="1">
        <f t="shared" si="27"/>
        <v>17</v>
      </c>
      <c r="K433" s="1">
        <v>432</v>
      </c>
      <c r="L433" s="1" t="s">
        <v>8055</v>
      </c>
      <c r="M433" s="1" t="s">
        <v>8054</v>
      </c>
      <c r="N433" s="1">
        <v>1070772</v>
      </c>
      <c r="O433" s="1">
        <v>914.4</v>
      </c>
      <c r="P433" s="1">
        <v>14.7</v>
      </c>
      <c r="Q433" s="1">
        <v>13.1</v>
      </c>
      <c r="R433" s="1" t="s">
        <v>8037</v>
      </c>
      <c r="S433" s="1">
        <v>17</v>
      </c>
      <c r="T433" s="1" t="s">
        <v>7367</v>
      </c>
      <c r="U433" s="1" t="s">
        <v>8044</v>
      </c>
      <c r="V433" s="1">
        <v>1500</v>
      </c>
      <c r="W433" s="1">
        <v>1500</v>
      </c>
      <c r="X433" s="1">
        <v>1357</v>
      </c>
      <c r="Y433" s="1">
        <v>4357</v>
      </c>
      <c r="Z433" s="1" t="s">
        <v>8053</v>
      </c>
      <c r="AA433" s="1" t="s">
        <v>8052</v>
      </c>
      <c r="AB433" s="1" t="s">
        <v>8051</v>
      </c>
      <c r="AC433" s="1" t="s">
        <v>2997</v>
      </c>
      <c r="AD433" s="1">
        <v>25</v>
      </c>
    </row>
    <row r="434" spans="1:30" x14ac:dyDescent="0.2">
      <c r="A434" s="1">
        <f t="shared" si="24"/>
        <v>1017668</v>
      </c>
      <c r="B434" s="1">
        <f t="shared" si="25"/>
        <v>1017668</v>
      </c>
      <c r="C434" s="1" t="s">
        <v>8041</v>
      </c>
      <c r="D434" s="1" t="s">
        <v>8041</v>
      </c>
      <c r="E434" s="1" t="str">
        <f t="shared" si="26"/>
        <v>15° LT Induction Bend (5B−IB−2468)</v>
      </c>
      <c r="F434" s="1">
        <f t="shared" si="27"/>
        <v>15</v>
      </c>
      <c r="K434" s="1">
        <v>433</v>
      </c>
      <c r="L434" s="1" t="s">
        <v>8050</v>
      </c>
      <c r="M434" s="1" t="s">
        <v>8049</v>
      </c>
      <c r="N434" s="1">
        <v>1017668</v>
      </c>
      <c r="O434" s="1">
        <v>914.4</v>
      </c>
      <c r="P434" s="1">
        <v>23.7</v>
      </c>
      <c r="Q434" s="1">
        <v>21.3</v>
      </c>
      <c r="R434" s="1" t="s">
        <v>8037</v>
      </c>
      <c r="S434" s="1">
        <v>15</v>
      </c>
      <c r="T434" s="1" t="s">
        <v>8036</v>
      </c>
      <c r="U434" s="1" t="s">
        <v>8044</v>
      </c>
      <c r="V434" s="1">
        <v>1500</v>
      </c>
      <c r="W434" s="1">
        <v>1500</v>
      </c>
      <c r="X434" s="1">
        <v>1676</v>
      </c>
      <c r="Y434" s="1">
        <v>4676</v>
      </c>
      <c r="Z434" s="1" t="s">
        <v>8034</v>
      </c>
      <c r="AA434" s="1" t="s">
        <v>8034</v>
      </c>
      <c r="AB434" s="1" t="s">
        <v>8033</v>
      </c>
      <c r="AC434" s="1" t="s">
        <v>2997</v>
      </c>
      <c r="AD434" s="1">
        <v>25</v>
      </c>
    </row>
    <row r="435" spans="1:30" x14ac:dyDescent="0.2">
      <c r="A435" s="1">
        <f t="shared" si="24"/>
        <v>1018317</v>
      </c>
      <c r="B435" s="1">
        <f t="shared" si="25"/>
        <v>1018317</v>
      </c>
      <c r="C435" s="1" t="s">
        <v>8041</v>
      </c>
      <c r="D435" s="1" t="s">
        <v>8041</v>
      </c>
      <c r="E435" s="1" t="str">
        <f t="shared" si="26"/>
        <v>16° LT Induction Bend (5B−IB−2469)</v>
      </c>
      <c r="F435" s="1">
        <f t="shared" si="27"/>
        <v>16</v>
      </c>
      <c r="K435" s="1">
        <v>434</v>
      </c>
      <c r="L435" s="1" t="s">
        <v>8048</v>
      </c>
      <c r="M435" s="1" t="s">
        <v>8047</v>
      </c>
      <c r="N435" s="1">
        <v>1018317</v>
      </c>
      <c r="O435" s="1">
        <v>914.4</v>
      </c>
      <c r="P435" s="1">
        <v>23.7</v>
      </c>
      <c r="Q435" s="1">
        <v>21.3</v>
      </c>
      <c r="R435" s="1" t="s">
        <v>8037</v>
      </c>
      <c r="S435" s="1">
        <v>16</v>
      </c>
      <c r="T435" s="1" t="s">
        <v>8036</v>
      </c>
      <c r="U435" s="1" t="s">
        <v>8044</v>
      </c>
      <c r="V435" s="1">
        <v>1500</v>
      </c>
      <c r="W435" s="1">
        <v>1500</v>
      </c>
      <c r="X435" s="1">
        <v>1787</v>
      </c>
      <c r="Y435" s="1">
        <v>4787</v>
      </c>
      <c r="Z435" s="1" t="s">
        <v>8034</v>
      </c>
      <c r="AA435" s="1" t="s">
        <v>8034</v>
      </c>
      <c r="AB435" s="1" t="s">
        <v>8033</v>
      </c>
      <c r="AC435" s="1" t="s">
        <v>2997</v>
      </c>
      <c r="AD435" s="1">
        <v>25</v>
      </c>
    </row>
    <row r="436" spans="1:30" x14ac:dyDescent="0.2">
      <c r="A436" s="1">
        <f t="shared" si="24"/>
        <v>1018438</v>
      </c>
      <c r="B436" s="1">
        <f t="shared" si="25"/>
        <v>1018438</v>
      </c>
      <c r="C436" s="1" t="s">
        <v>8041</v>
      </c>
      <c r="D436" s="1" t="s">
        <v>8041</v>
      </c>
      <c r="E436" s="1" t="str">
        <f t="shared" si="26"/>
        <v>16° LT Induction Bend (5B−IB−2470)</v>
      </c>
      <c r="F436" s="1">
        <f t="shared" si="27"/>
        <v>16</v>
      </c>
      <c r="K436" s="1">
        <v>435</v>
      </c>
      <c r="L436" s="1" t="s">
        <v>8046</v>
      </c>
      <c r="M436" s="1" t="s">
        <v>8045</v>
      </c>
      <c r="N436" s="1">
        <v>1018438</v>
      </c>
      <c r="O436" s="1">
        <v>914.4</v>
      </c>
      <c r="P436" s="1">
        <v>23.7</v>
      </c>
      <c r="Q436" s="1">
        <v>21.3</v>
      </c>
      <c r="R436" s="1" t="s">
        <v>8037</v>
      </c>
      <c r="S436" s="1">
        <v>16</v>
      </c>
      <c r="T436" s="1" t="s">
        <v>8036</v>
      </c>
      <c r="U436" s="1" t="s">
        <v>8044</v>
      </c>
      <c r="V436" s="1">
        <v>1500</v>
      </c>
      <c r="W436" s="1">
        <v>1500</v>
      </c>
      <c r="X436" s="1">
        <v>1787</v>
      </c>
      <c r="Y436" s="1">
        <v>4787</v>
      </c>
      <c r="Z436" s="1" t="s">
        <v>8034</v>
      </c>
      <c r="AA436" s="1" t="s">
        <v>8034</v>
      </c>
      <c r="AB436" s="1" t="s">
        <v>60</v>
      </c>
      <c r="AC436" s="1" t="s">
        <v>2997</v>
      </c>
      <c r="AD436" s="1">
        <v>25</v>
      </c>
    </row>
    <row r="437" spans="1:30" x14ac:dyDescent="0.2">
      <c r="A437" s="1">
        <f t="shared" si="24"/>
        <v>1024053</v>
      </c>
      <c r="B437" s="1">
        <f t="shared" si="25"/>
        <v>1024053</v>
      </c>
      <c r="C437" s="1" t="s">
        <v>8041</v>
      </c>
      <c r="D437" s="1" t="s">
        <v>8041</v>
      </c>
      <c r="E437" s="1" t="str">
        <f t="shared" si="26"/>
        <v>18° RT Induction Bend (5B−IB−2471)</v>
      </c>
      <c r="F437" s="1">
        <f t="shared" si="27"/>
        <v>18</v>
      </c>
      <c r="K437" s="1">
        <v>436</v>
      </c>
      <c r="L437" s="1" t="s">
        <v>8043</v>
      </c>
      <c r="M437" s="1" t="s">
        <v>8042</v>
      </c>
      <c r="N437" s="1">
        <v>1024053</v>
      </c>
      <c r="O437" s="1">
        <v>914.4</v>
      </c>
      <c r="P437" s="1">
        <v>23.7</v>
      </c>
      <c r="Q437" s="1">
        <v>21.3</v>
      </c>
      <c r="R437" s="1" t="s">
        <v>8037</v>
      </c>
      <c r="S437" s="1">
        <v>18</v>
      </c>
      <c r="T437" s="1" t="s">
        <v>8036</v>
      </c>
      <c r="U437" s="1" t="s">
        <v>8035</v>
      </c>
      <c r="V437" s="1">
        <v>1500</v>
      </c>
      <c r="W437" s="1">
        <v>1500</v>
      </c>
      <c r="X437" s="1">
        <v>2011</v>
      </c>
      <c r="Y437" s="1">
        <v>5011</v>
      </c>
      <c r="Z437" s="1" t="s">
        <v>8034</v>
      </c>
      <c r="AA437" s="1" t="s">
        <v>8034</v>
      </c>
      <c r="AB437" s="1" t="s">
        <v>8033</v>
      </c>
      <c r="AC437" s="1" t="s">
        <v>60</v>
      </c>
      <c r="AD437" s="1">
        <v>8</v>
      </c>
    </row>
    <row r="438" spans="1:30" x14ac:dyDescent="0.2">
      <c r="A438" s="1">
        <f t="shared" si="24"/>
        <v>1024233</v>
      </c>
      <c r="B438" s="1">
        <f t="shared" si="25"/>
        <v>1024233</v>
      </c>
      <c r="C438" s="1" t="s">
        <v>8041</v>
      </c>
      <c r="D438" s="1" t="s">
        <v>8041</v>
      </c>
      <c r="E438" s="1" t="str">
        <f t="shared" si="26"/>
        <v>29° RT Induction Bend (5B−IB−2472)</v>
      </c>
      <c r="F438" s="1">
        <f t="shared" si="27"/>
        <v>29</v>
      </c>
      <c r="K438" s="1">
        <v>437</v>
      </c>
      <c r="L438" s="1" t="s">
        <v>8039</v>
      </c>
      <c r="M438" s="1" t="s">
        <v>8038</v>
      </c>
      <c r="N438" s="1">
        <v>1024233</v>
      </c>
      <c r="O438" s="1">
        <v>914.4</v>
      </c>
      <c r="P438" s="1">
        <v>23.7</v>
      </c>
      <c r="Q438" s="1">
        <v>21.3</v>
      </c>
      <c r="R438" s="1" t="s">
        <v>8037</v>
      </c>
      <c r="S438" s="1">
        <v>29</v>
      </c>
      <c r="T438" s="1" t="s">
        <v>8036</v>
      </c>
      <c r="U438" s="1" t="s">
        <v>8035</v>
      </c>
      <c r="V438" s="1">
        <v>1500</v>
      </c>
      <c r="W438" s="1">
        <v>1500</v>
      </c>
      <c r="X438" s="1">
        <v>3240</v>
      </c>
      <c r="Y438" s="1">
        <v>6240</v>
      </c>
      <c r="Z438" s="1" t="s">
        <v>8034</v>
      </c>
      <c r="AA438" s="1" t="s">
        <v>8034</v>
      </c>
      <c r="AB438" s="1" t="s">
        <v>8033</v>
      </c>
      <c r="AC438" s="1" t="s">
        <v>60</v>
      </c>
      <c r="AD438" s="1">
        <v>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0A56F-A689-C549-BF70-70D65EB591E9}">
  <dimension ref="A1:AR126"/>
  <sheetViews>
    <sheetView topLeftCell="A41" workbookViewId="0">
      <selection activeCell="C22" sqref="C22"/>
    </sheetView>
  </sheetViews>
  <sheetFormatPr baseColWidth="10" defaultColWidth="11" defaultRowHeight="17" customHeight="1" x14ac:dyDescent="0.2"/>
  <cols>
    <col min="1" max="2" width="12.1640625" bestFit="1" customWidth="1"/>
    <col min="3" max="3" width="88.83203125" bestFit="1" customWidth="1"/>
    <col min="4" max="4" width="12.1640625" customWidth="1"/>
    <col min="5" max="5" width="80" customWidth="1"/>
    <col min="6" max="6" width="12.1640625" style="3" customWidth="1"/>
    <col min="7" max="8" width="7.83203125" style="3" customWidth="1"/>
    <col min="9" max="15" width="12.1640625" customWidth="1"/>
    <col min="16" max="16" width="68" bestFit="1" customWidth="1"/>
    <col min="17" max="22" width="12.1640625" bestFit="1" customWidth="1"/>
    <col min="23" max="23" width="55.6640625" bestFit="1" customWidth="1"/>
    <col min="24" max="24" width="25.33203125" bestFit="1" customWidth="1"/>
    <col min="25" max="25" width="69" bestFit="1" customWidth="1"/>
    <col min="26" max="26" width="9.83203125" bestFit="1" customWidth="1"/>
    <col min="27" max="27" width="31" bestFit="1" customWidth="1"/>
    <col min="28" max="28" width="22.1640625" bestFit="1" customWidth="1"/>
    <col min="29" max="29" width="132.83203125" bestFit="1" customWidth="1"/>
    <col min="30" max="30" width="14.33203125" bestFit="1" customWidth="1"/>
    <col min="31" max="31" width="255.83203125" bestFit="1" customWidth="1"/>
    <col min="32" max="32" width="4.83203125" bestFit="1" customWidth="1"/>
    <col min="33" max="33" width="8.6640625" bestFit="1" customWidth="1"/>
    <col min="34" max="34" width="14.5" bestFit="1" customWidth="1"/>
    <col min="35" max="35" width="12.83203125" bestFit="1" customWidth="1"/>
    <col min="36" max="38" width="255.83203125" bestFit="1" customWidth="1"/>
    <col min="39" max="39" width="254.1640625" bestFit="1" customWidth="1"/>
    <col min="40" max="40" width="255.83203125" bestFit="1" customWidth="1"/>
    <col min="41" max="41" width="13.6640625" bestFit="1" customWidth="1"/>
    <col min="42" max="42" width="12.83203125" bestFit="1" customWidth="1"/>
    <col min="43" max="43" width="17.33203125" bestFit="1" customWidth="1"/>
    <col min="44" max="44" width="114.83203125" bestFit="1" customWidth="1"/>
  </cols>
  <sheetData>
    <row r="1" spans="1:44" ht="17" customHeight="1" x14ac:dyDescent="0.2">
      <c r="A1" t="s">
        <v>35</v>
      </c>
      <c r="B1" t="s">
        <v>34</v>
      </c>
      <c r="C1" t="s">
        <v>1590</v>
      </c>
      <c r="D1" t="s">
        <v>1589</v>
      </c>
      <c r="E1" t="s">
        <v>1598</v>
      </c>
      <c r="F1" s="3" t="s">
        <v>1587</v>
      </c>
      <c r="G1" s="3" t="s">
        <v>1588</v>
      </c>
      <c r="H1" s="3" t="s">
        <v>8983</v>
      </c>
      <c r="P1" t="s">
        <v>870</v>
      </c>
      <c r="Q1" t="s">
        <v>1611</v>
      </c>
      <c r="R1" t="s">
        <v>1612</v>
      </c>
      <c r="S1" t="s">
        <v>1613</v>
      </c>
      <c r="T1" t="s">
        <v>1614</v>
      </c>
      <c r="U1" t="s">
        <v>1615</v>
      </c>
      <c r="V1" t="s">
        <v>1616</v>
      </c>
      <c r="W1" t="s">
        <v>866</v>
      </c>
      <c r="X1" t="s">
        <v>867</v>
      </c>
      <c r="Y1" t="s">
        <v>868</v>
      </c>
      <c r="Z1" t="s">
        <v>871</v>
      </c>
      <c r="AA1" t="s">
        <v>881</v>
      </c>
      <c r="AB1" t="s">
        <v>883</v>
      </c>
      <c r="AC1" t="s">
        <v>884</v>
      </c>
      <c r="AD1" t="s">
        <v>885</v>
      </c>
      <c r="AE1" t="s">
        <v>51</v>
      </c>
      <c r="AF1" t="s">
        <v>891</v>
      </c>
      <c r="AG1" t="s">
        <v>892</v>
      </c>
      <c r="AH1" t="s">
        <v>893</v>
      </c>
      <c r="AI1" t="s">
        <v>894</v>
      </c>
      <c r="AJ1" t="s">
        <v>895</v>
      </c>
      <c r="AK1" t="s">
        <v>896</v>
      </c>
      <c r="AL1" t="s">
        <v>897</v>
      </c>
      <c r="AM1" t="s">
        <v>898</v>
      </c>
      <c r="AN1" t="s">
        <v>899</v>
      </c>
      <c r="AO1" t="s">
        <v>886</v>
      </c>
      <c r="AP1" t="s">
        <v>889</v>
      </c>
      <c r="AQ1" t="s">
        <v>890</v>
      </c>
      <c r="AR1" t="s">
        <v>872</v>
      </c>
    </row>
    <row r="2" spans="1:44" ht="17" customHeight="1" x14ac:dyDescent="0.2">
      <c r="A2">
        <v>1041520</v>
      </c>
      <c r="B2">
        <v>1043410</v>
      </c>
      <c r="C2" t="str">
        <f t="shared" ref="C2:C33" si="0">_xlfn.CONCAT(P2," - ",X2)</f>
        <v>Barn Owl Candidate Critical Habitat (Hope) (Location of Interest)  - WF-BO-08</v>
      </c>
      <c r="D2" t="str">
        <f t="shared" ref="D2:D33" si="1">_xlfn.CONCAT(O2)</f>
        <v>Bird</v>
      </c>
      <c r="F2" s="3" t="s">
        <v>9421</v>
      </c>
      <c r="G2" s="3">
        <f>N2</f>
        <v>3</v>
      </c>
      <c r="H2" s="3" t="str">
        <f>F2</f>
        <v>WL</v>
      </c>
      <c r="K2" t="s">
        <v>9425</v>
      </c>
      <c r="L2">
        <v>1</v>
      </c>
      <c r="N2">
        <f>INDEX(L:L,MATCH(O2,K:K,0))</f>
        <v>3</v>
      </c>
      <c r="O2" t="s">
        <v>9424</v>
      </c>
      <c r="P2" t="s">
        <v>9410</v>
      </c>
      <c r="Q2">
        <v>1041583.686</v>
      </c>
      <c r="R2">
        <v>1043415.139</v>
      </c>
      <c r="S2">
        <v>614029</v>
      </c>
      <c r="T2">
        <v>5470111</v>
      </c>
      <c r="U2">
        <v>612530</v>
      </c>
      <c r="V2">
        <v>5469505</v>
      </c>
      <c r="W2" t="s">
        <v>9408</v>
      </c>
      <c r="X2" t="s">
        <v>9409</v>
      </c>
      <c r="AB2" t="s">
        <v>917</v>
      </c>
      <c r="AI2" t="s">
        <v>1022</v>
      </c>
      <c r="AJ2" t="s">
        <v>9411</v>
      </c>
      <c r="AK2" s="5" t="s">
        <v>9412</v>
      </c>
      <c r="AL2" s="5" t="s">
        <v>9413</v>
      </c>
      <c r="AM2" s="5" t="s">
        <v>9414</v>
      </c>
      <c r="AN2" s="5" t="s">
        <v>9415</v>
      </c>
      <c r="AO2" t="s">
        <v>986</v>
      </c>
      <c r="AP2" t="s">
        <v>1830</v>
      </c>
      <c r="AQ2" s="4">
        <v>44606</v>
      </c>
    </row>
    <row r="3" spans="1:44" ht="17" customHeight="1" x14ac:dyDescent="0.2">
      <c r="A3">
        <v>1075900</v>
      </c>
      <c r="B3">
        <v>1075920</v>
      </c>
      <c r="C3" t="str">
        <f t="shared" si="0"/>
        <v>Coastal Giant Salamander Critical Habitat (core). Bridal Creek area. - WILD-74a</v>
      </c>
      <c r="D3" t="str">
        <f t="shared" si="1"/>
        <v>Amphibian</v>
      </c>
      <c r="F3" s="3" t="s">
        <v>9421</v>
      </c>
      <c r="G3" s="3">
        <f t="shared" ref="G3:G66" si="2">N3</f>
        <v>8</v>
      </c>
      <c r="H3" s="3" t="str">
        <f t="shared" ref="H3:H66" si="3">F3</f>
        <v>WL</v>
      </c>
      <c r="K3" t="s">
        <v>9426</v>
      </c>
      <c r="L3">
        <v>2</v>
      </c>
      <c r="N3">
        <f t="shared" ref="N3:N66" si="4">INDEX(L:L,MATCH(O3,K:K,0))</f>
        <v>8</v>
      </c>
      <c r="O3" t="s">
        <v>9423</v>
      </c>
      <c r="P3" t="s">
        <v>9420</v>
      </c>
      <c r="Q3">
        <v>1075900</v>
      </c>
      <c r="R3">
        <v>1075920</v>
      </c>
      <c r="S3">
        <v>592387.7905</v>
      </c>
      <c r="T3">
        <v>5449934.4299999997</v>
      </c>
      <c r="U3">
        <v>592380.12029999995</v>
      </c>
      <c r="V3">
        <v>5449915.9730000002</v>
      </c>
      <c r="W3" t="s">
        <v>9408</v>
      </c>
      <c r="X3" t="s">
        <v>9419</v>
      </c>
      <c r="Z3">
        <v>0</v>
      </c>
      <c r="AB3" t="s">
        <v>917</v>
      </c>
      <c r="AI3" t="s">
        <v>908</v>
      </c>
      <c r="AO3" t="s">
        <v>986</v>
      </c>
    </row>
    <row r="4" spans="1:44" ht="17" customHeight="1" x14ac:dyDescent="0.2">
      <c r="A4">
        <v>990273</v>
      </c>
      <c r="B4">
        <v>1033220</v>
      </c>
      <c r="C4" t="str">
        <f t="shared" si="0"/>
        <v>Grizzly Bear Population Unit - North Cascades GBPU-1</v>
      </c>
      <c r="D4" t="str">
        <f t="shared" si="1"/>
        <v>Bear</v>
      </c>
      <c r="F4" s="3" t="s">
        <v>9421</v>
      </c>
      <c r="G4" s="3">
        <f t="shared" si="2"/>
        <v>1</v>
      </c>
      <c r="H4" s="3" t="str">
        <f t="shared" si="3"/>
        <v>WL</v>
      </c>
      <c r="K4" t="s">
        <v>9424</v>
      </c>
      <c r="L4">
        <v>3</v>
      </c>
      <c r="N4">
        <f t="shared" si="4"/>
        <v>1</v>
      </c>
      <c r="O4" t="s">
        <v>9425</v>
      </c>
      <c r="P4" t="s">
        <v>9026</v>
      </c>
      <c r="Q4">
        <v>990272.20920000004</v>
      </c>
      <c r="R4">
        <v>1033208.797</v>
      </c>
      <c r="S4">
        <v>643265</v>
      </c>
      <c r="T4">
        <v>5499708</v>
      </c>
      <c r="U4">
        <v>621495</v>
      </c>
      <c r="V4">
        <v>5471531</v>
      </c>
      <c r="W4" t="s">
        <v>9024</v>
      </c>
      <c r="X4" t="s">
        <v>9025</v>
      </c>
      <c r="Z4">
        <v>0</v>
      </c>
      <c r="AA4" t="s">
        <v>1937</v>
      </c>
      <c r="AB4" t="s">
        <v>917</v>
      </c>
      <c r="AF4" t="s">
        <v>987</v>
      </c>
      <c r="AG4" t="s">
        <v>989</v>
      </c>
      <c r="AH4" s="4">
        <v>44599</v>
      </c>
      <c r="AI4" t="s">
        <v>1022</v>
      </c>
      <c r="AJ4" t="s">
        <v>9027</v>
      </c>
      <c r="AK4" t="s">
        <v>9028</v>
      </c>
      <c r="AL4" s="5" t="s">
        <v>9029</v>
      </c>
      <c r="AM4" s="5" t="s">
        <v>9030</v>
      </c>
      <c r="AO4" t="s">
        <v>1112</v>
      </c>
    </row>
    <row r="5" spans="1:44" ht="17" customHeight="1" x14ac:dyDescent="0.2">
      <c r="A5">
        <v>1040790</v>
      </c>
      <c r="B5">
        <v>1075916</v>
      </c>
      <c r="C5" t="str">
        <f t="shared" si="0"/>
        <v>Grizzly Bear Population Unit - North Cascades GBPU-2</v>
      </c>
      <c r="D5" t="str">
        <f t="shared" si="1"/>
        <v>Bear</v>
      </c>
      <c r="F5" s="3" t="s">
        <v>9421</v>
      </c>
      <c r="G5" s="3">
        <f t="shared" si="2"/>
        <v>1</v>
      </c>
      <c r="H5" s="3" t="str">
        <f t="shared" si="3"/>
        <v>WL</v>
      </c>
      <c r="K5" t="s">
        <v>9429</v>
      </c>
      <c r="L5">
        <v>4</v>
      </c>
      <c r="N5">
        <f t="shared" si="4"/>
        <v>1</v>
      </c>
      <c r="O5" t="s">
        <v>9425</v>
      </c>
      <c r="P5" t="s">
        <v>9026</v>
      </c>
      <c r="Q5">
        <v>1040793.84</v>
      </c>
      <c r="R5">
        <v>1075917.8540000001</v>
      </c>
      <c r="S5">
        <v>614613</v>
      </c>
      <c r="T5">
        <v>5470384</v>
      </c>
      <c r="U5">
        <v>592379</v>
      </c>
      <c r="V5">
        <v>5449919</v>
      </c>
      <c r="W5" t="s">
        <v>9024</v>
      </c>
      <c r="X5" t="s">
        <v>9031</v>
      </c>
      <c r="Z5">
        <v>0</v>
      </c>
      <c r="AA5" t="s">
        <v>1937</v>
      </c>
      <c r="AB5" t="s">
        <v>917</v>
      </c>
      <c r="AF5" t="s">
        <v>987</v>
      </c>
      <c r="AG5" t="s">
        <v>989</v>
      </c>
      <c r="AH5" s="4">
        <v>44599</v>
      </c>
      <c r="AI5" t="s">
        <v>908</v>
      </c>
      <c r="AJ5" t="s">
        <v>9027</v>
      </c>
      <c r="AK5" t="s">
        <v>9028</v>
      </c>
      <c r="AL5" s="5" t="s">
        <v>9029</v>
      </c>
      <c r="AM5" s="5" t="s">
        <v>9030</v>
      </c>
      <c r="AO5" t="s">
        <v>1112</v>
      </c>
    </row>
    <row r="6" spans="1:44" ht="17" customHeight="1" x14ac:dyDescent="0.2">
      <c r="A6">
        <v>1061250</v>
      </c>
      <c r="B6">
        <v>1062610</v>
      </c>
      <c r="C6" t="str">
        <f t="shared" si="0"/>
        <v>NO LABEL ON STAKES. Peters Indian Reserves No. 1 and 1A. Oregon Forestsnail - Peters Indian Reserves</v>
      </c>
      <c r="D6" t="str">
        <f t="shared" si="1"/>
        <v>Snail</v>
      </c>
      <c r="F6" s="3" t="s">
        <v>9421</v>
      </c>
      <c r="G6" s="3">
        <f t="shared" si="2"/>
        <v>6</v>
      </c>
      <c r="H6" s="3" t="str">
        <f t="shared" si="3"/>
        <v>WL</v>
      </c>
      <c r="K6" t="s">
        <v>9422</v>
      </c>
      <c r="L6">
        <v>5</v>
      </c>
      <c r="N6">
        <f t="shared" si="4"/>
        <v>6</v>
      </c>
      <c r="O6" t="s">
        <v>9427</v>
      </c>
      <c r="P6" t="s">
        <v>9020</v>
      </c>
      <c r="Q6">
        <v>1061250</v>
      </c>
      <c r="R6">
        <v>1062610</v>
      </c>
      <c r="S6">
        <v>598485.91159999999</v>
      </c>
      <c r="T6">
        <v>5461863.7649999997</v>
      </c>
      <c r="U6">
        <v>597566.53489999997</v>
      </c>
      <c r="V6">
        <v>5460926.6560000004</v>
      </c>
      <c r="W6" t="s">
        <v>9018</v>
      </c>
      <c r="X6" t="s">
        <v>9019</v>
      </c>
      <c r="Z6">
        <v>0</v>
      </c>
      <c r="AA6">
        <v>67</v>
      </c>
      <c r="AB6" t="s">
        <v>917</v>
      </c>
      <c r="AK6" t="s">
        <v>9021</v>
      </c>
      <c r="AO6" t="s">
        <v>986</v>
      </c>
    </row>
    <row r="7" spans="1:44" ht="17" customHeight="1" x14ac:dyDescent="0.2">
      <c r="A7">
        <v>1073650</v>
      </c>
      <c r="B7">
        <v>1075020</v>
      </c>
      <c r="C7" t="str">
        <f t="shared" si="0"/>
        <v>Oregon Forestsnail - Popkum Indian Reserve No. 1 - Popkum Indian Reserve No. 1</v>
      </c>
      <c r="D7" t="str">
        <f t="shared" si="1"/>
        <v>Snail</v>
      </c>
      <c r="F7" s="3" t="s">
        <v>9421</v>
      </c>
      <c r="G7" s="3">
        <f t="shared" si="2"/>
        <v>6</v>
      </c>
      <c r="H7" s="3" t="str">
        <f t="shared" si="3"/>
        <v>WL</v>
      </c>
      <c r="K7" t="s">
        <v>9427</v>
      </c>
      <c r="L7">
        <v>6</v>
      </c>
      <c r="N7">
        <f t="shared" si="4"/>
        <v>6</v>
      </c>
      <c r="O7" t="s">
        <v>9427</v>
      </c>
      <c r="P7" t="s">
        <v>9022</v>
      </c>
      <c r="Q7">
        <v>1073650</v>
      </c>
      <c r="R7">
        <v>1075020</v>
      </c>
      <c r="S7">
        <v>594088.03980000003</v>
      </c>
      <c r="T7">
        <v>5451391.7369999997</v>
      </c>
      <c r="U7">
        <v>593053.08360000001</v>
      </c>
      <c r="V7">
        <v>5450505.3020000001</v>
      </c>
      <c r="W7" t="s">
        <v>9018</v>
      </c>
      <c r="X7" t="s">
        <v>1874</v>
      </c>
      <c r="Z7">
        <v>0</v>
      </c>
      <c r="AA7">
        <v>67</v>
      </c>
      <c r="AB7" t="s">
        <v>324</v>
      </c>
      <c r="AC7" t="s">
        <v>9023</v>
      </c>
      <c r="AK7" t="s">
        <v>9021</v>
      </c>
      <c r="AO7" t="s">
        <v>986</v>
      </c>
    </row>
    <row r="8" spans="1:44" ht="17" customHeight="1" x14ac:dyDescent="0.2">
      <c r="A8">
        <v>1053210</v>
      </c>
      <c r="B8">
        <v>1054600</v>
      </c>
      <c r="C8" t="str">
        <f t="shared" si="0"/>
        <v>Oregon Forestsnail Critical Habitat. Hunter Creek area.  - WF-OFS-01</v>
      </c>
      <c r="D8" t="str">
        <f t="shared" si="1"/>
        <v>Snail</v>
      </c>
      <c r="F8" s="3" t="s">
        <v>9421</v>
      </c>
      <c r="G8" s="3">
        <f t="shared" si="2"/>
        <v>6</v>
      </c>
      <c r="H8" s="3" t="str">
        <f t="shared" si="3"/>
        <v>WL</v>
      </c>
      <c r="K8" t="s">
        <v>9428</v>
      </c>
      <c r="L8">
        <v>7</v>
      </c>
      <c r="N8">
        <f t="shared" si="4"/>
        <v>6</v>
      </c>
      <c r="O8" t="s">
        <v>9427</v>
      </c>
      <c r="P8" t="s">
        <v>9416</v>
      </c>
      <c r="Q8">
        <v>1053210</v>
      </c>
      <c r="R8">
        <v>1054600</v>
      </c>
      <c r="S8">
        <v>603481.84569999995</v>
      </c>
      <c r="T8">
        <v>5467794.2989999996</v>
      </c>
      <c r="U8">
        <v>602427.55590000004</v>
      </c>
      <c r="V8">
        <v>5466898.2740000002</v>
      </c>
      <c r="W8" t="s">
        <v>9408</v>
      </c>
      <c r="X8" t="s">
        <v>1888</v>
      </c>
      <c r="Z8">
        <v>0</v>
      </c>
      <c r="AA8">
        <v>121</v>
      </c>
      <c r="AB8" t="s">
        <v>917</v>
      </c>
      <c r="AJ8" s="5" t="s">
        <v>9383</v>
      </c>
      <c r="AK8" s="5" t="s">
        <v>9417</v>
      </c>
      <c r="AL8" s="5" t="s">
        <v>9385</v>
      </c>
      <c r="AM8" s="5" t="s">
        <v>9386</v>
      </c>
      <c r="AN8" s="5" t="s">
        <v>9418</v>
      </c>
      <c r="AO8" t="s">
        <v>986</v>
      </c>
    </row>
    <row r="9" spans="1:44" ht="17" customHeight="1" x14ac:dyDescent="0.2">
      <c r="A9">
        <v>1020230</v>
      </c>
      <c r="B9">
        <v>1023910</v>
      </c>
      <c r="C9" t="str">
        <f t="shared" si="0"/>
        <v>Sowaqua Spotted Owl WHA (2-498) - WFA-35</v>
      </c>
      <c r="D9" t="str">
        <f t="shared" si="1"/>
        <v>Bird</v>
      </c>
      <c r="F9" s="3" t="s">
        <v>9421</v>
      </c>
      <c r="G9" s="3">
        <f t="shared" si="2"/>
        <v>3</v>
      </c>
      <c r="H9" s="3" t="str">
        <f t="shared" si="3"/>
        <v>WL</v>
      </c>
      <c r="K9" t="s">
        <v>9423</v>
      </c>
      <c r="L9">
        <v>8</v>
      </c>
      <c r="N9">
        <f t="shared" si="4"/>
        <v>3</v>
      </c>
      <c r="O9" t="s">
        <v>9424</v>
      </c>
      <c r="P9" t="s">
        <v>8990</v>
      </c>
      <c r="Q9">
        <v>1020240.765</v>
      </c>
      <c r="R9">
        <v>1023909.839</v>
      </c>
      <c r="S9">
        <v>626685</v>
      </c>
      <c r="T9">
        <v>5481616</v>
      </c>
      <c r="U9">
        <v>625437</v>
      </c>
      <c r="V9">
        <v>5478530</v>
      </c>
      <c r="W9" t="s">
        <v>8989</v>
      </c>
      <c r="X9" t="s">
        <v>1923</v>
      </c>
      <c r="Z9">
        <v>0</v>
      </c>
      <c r="AA9">
        <v>138</v>
      </c>
      <c r="AB9" t="s">
        <v>917</v>
      </c>
      <c r="AD9" t="s">
        <v>904</v>
      </c>
      <c r="AF9" t="s">
        <v>987</v>
      </c>
      <c r="AG9" t="s">
        <v>989</v>
      </c>
      <c r="AH9" s="4">
        <v>44599</v>
      </c>
      <c r="AI9" t="s">
        <v>908</v>
      </c>
      <c r="AK9" s="5" t="s">
        <v>8991</v>
      </c>
      <c r="AL9" t="s">
        <v>8992</v>
      </c>
      <c r="AM9" s="5" t="s">
        <v>8993</v>
      </c>
      <c r="AN9" s="5" t="s">
        <v>8994</v>
      </c>
      <c r="AO9" t="s">
        <v>986</v>
      </c>
    </row>
    <row r="10" spans="1:44" ht="17" customHeight="1" x14ac:dyDescent="0.2">
      <c r="A10">
        <v>1026230</v>
      </c>
      <c r="B10">
        <v>1029780</v>
      </c>
      <c r="C10" t="str">
        <f t="shared" si="0"/>
        <v>Sowaqua Spotted Owl WHA (2-498) - WFA-36</v>
      </c>
      <c r="D10" t="str">
        <f t="shared" si="1"/>
        <v>Bird</v>
      </c>
      <c r="F10" s="3" t="s">
        <v>9421</v>
      </c>
      <c r="G10" s="3">
        <f t="shared" si="2"/>
        <v>3</v>
      </c>
      <c r="H10" s="3" t="str">
        <f t="shared" si="3"/>
        <v>WL</v>
      </c>
      <c r="N10">
        <f t="shared" si="4"/>
        <v>3</v>
      </c>
      <c r="O10" t="s">
        <v>9424</v>
      </c>
      <c r="P10" t="s">
        <v>8990</v>
      </c>
      <c r="Q10">
        <v>1026232.068</v>
      </c>
      <c r="R10">
        <v>1029778.4179999999</v>
      </c>
      <c r="S10">
        <v>623507</v>
      </c>
      <c r="T10">
        <v>5477620</v>
      </c>
      <c r="U10">
        <v>622167</v>
      </c>
      <c r="V10">
        <v>5474563</v>
      </c>
      <c r="W10" t="s">
        <v>8989</v>
      </c>
      <c r="X10" t="s">
        <v>1920</v>
      </c>
      <c r="Z10">
        <v>0</v>
      </c>
      <c r="AA10">
        <v>138</v>
      </c>
      <c r="AB10" t="s">
        <v>917</v>
      </c>
      <c r="AD10" t="s">
        <v>904</v>
      </c>
      <c r="AF10" t="s">
        <v>987</v>
      </c>
      <c r="AG10" t="s">
        <v>989</v>
      </c>
      <c r="AH10" s="4">
        <v>44599</v>
      </c>
      <c r="AI10" t="s">
        <v>908</v>
      </c>
      <c r="AK10" s="5" t="s">
        <v>8991</v>
      </c>
      <c r="AL10" t="s">
        <v>8992</v>
      </c>
      <c r="AM10" s="5" t="s">
        <v>8993</v>
      </c>
      <c r="AN10" s="5" t="s">
        <v>8994</v>
      </c>
      <c r="AO10" t="s">
        <v>986</v>
      </c>
    </row>
    <row r="11" spans="1:44" ht="17" customHeight="1" x14ac:dyDescent="0.2">
      <c r="A11">
        <v>1030140</v>
      </c>
      <c r="B11">
        <v>1030670</v>
      </c>
      <c r="C11" t="str">
        <f t="shared" si="0"/>
        <v>Sowaqua Spotted Owl WHA (2-498) - WFA-37</v>
      </c>
      <c r="D11" t="str">
        <f t="shared" si="1"/>
        <v>Bird</v>
      </c>
      <c r="F11" s="3" t="s">
        <v>9421</v>
      </c>
      <c r="G11" s="3">
        <f t="shared" si="2"/>
        <v>3</v>
      </c>
      <c r="H11" s="3" t="str">
        <f t="shared" si="3"/>
        <v>WL</v>
      </c>
      <c r="N11">
        <f t="shared" si="4"/>
        <v>3</v>
      </c>
      <c r="O11" t="s">
        <v>9424</v>
      </c>
      <c r="P11" t="s">
        <v>8990</v>
      </c>
      <c r="Q11">
        <v>1030145.726</v>
      </c>
      <c r="R11">
        <v>1030671.263</v>
      </c>
      <c r="S11">
        <v>622236</v>
      </c>
      <c r="T11">
        <v>5474210</v>
      </c>
      <c r="U11">
        <v>622114</v>
      </c>
      <c r="V11">
        <v>5473748</v>
      </c>
      <c r="W11" t="s">
        <v>8989</v>
      </c>
      <c r="X11" t="s">
        <v>1917</v>
      </c>
      <c r="Z11">
        <v>0</v>
      </c>
      <c r="AA11">
        <v>138</v>
      </c>
      <c r="AB11" t="s">
        <v>917</v>
      </c>
      <c r="AD11" t="s">
        <v>904</v>
      </c>
      <c r="AF11" t="s">
        <v>987</v>
      </c>
      <c r="AG11" t="s">
        <v>989</v>
      </c>
      <c r="AH11" s="4">
        <v>44599</v>
      </c>
      <c r="AI11" t="s">
        <v>908</v>
      </c>
      <c r="AK11" s="5" t="s">
        <v>8991</v>
      </c>
      <c r="AL11" t="s">
        <v>8992</v>
      </c>
      <c r="AM11" s="5" t="s">
        <v>8993</v>
      </c>
      <c r="AN11" s="5" t="s">
        <v>8994</v>
      </c>
      <c r="AO11" t="s">
        <v>986</v>
      </c>
    </row>
    <row r="12" spans="1:44" ht="17" customHeight="1" x14ac:dyDescent="0.2">
      <c r="A12">
        <v>1030880</v>
      </c>
      <c r="B12">
        <v>1031950</v>
      </c>
      <c r="C12" t="str">
        <f t="shared" si="0"/>
        <v>Sowaqua Spotted Owl WHA (2-498) - WFA-38</v>
      </c>
      <c r="D12" t="str">
        <f t="shared" si="1"/>
        <v>Bird</v>
      </c>
      <c r="F12" s="3" t="s">
        <v>9421</v>
      </c>
      <c r="G12" s="3">
        <f t="shared" si="2"/>
        <v>3</v>
      </c>
      <c r="H12" s="3" t="str">
        <f t="shared" si="3"/>
        <v>WL</v>
      </c>
      <c r="N12">
        <f t="shared" si="4"/>
        <v>3</v>
      </c>
      <c r="O12" t="s">
        <v>9424</v>
      </c>
      <c r="P12" t="s">
        <v>8990</v>
      </c>
      <c r="Q12">
        <v>1030883.35</v>
      </c>
      <c r="R12">
        <v>1031948.634</v>
      </c>
      <c r="S12">
        <v>622145</v>
      </c>
      <c r="T12">
        <v>5473544</v>
      </c>
      <c r="U12">
        <v>621906</v>
      </c>
      <c r="V12">
        <v>5472537</v>
      </c>
      <c r="W12" t="s">
        <v>8989</v>
      </c>
      <c r="X12" t="s">
        <v>1914</v>
      </c>
      <c r="Z12">
        <v>0</v>
      </c>
      <c r="AA12">
        <v>138</v>
      </c>
      <c r="AB12" t="s">
        <v>917</v>
      </c>
      <c r="AD12" t="s">
        <v>904</v>
      </c>
      <c r="AF12" t="s">
        <v>987</v>
      </c>
      <c r="AG12" t="s">
        <v>989</v>
      </c>
      <c r="AH12" s="4">
        <v>44599</v>
      </c>
      <c r="AI12" t="s">
        <v>908</v>
      </c>
      <c r="AK12" s="5" t="s">
        <v>8991</v>
      </c>
      <c r="AL12" t="s">
        <v>8992</v>
      </c>
      <c r="AM12" s="5" t="s">
        <v>8993</v>
      </c>
      <c r="AN12" s="5" t="s">
        <v>8994</v>
      </c>
      <c r="AO12" t="s">
        <v>986</v>
      </c>
    </row>
    <row r="13" spans="1:44" ht="17" customHeight="1" x14ac:dyDescent="0.2">
      <c r="A13">
        <v>1032500</v>
      </c>
      <c r="B13">
        <v>1033560</v>
      </c>
      <c r="C13" t="str">
        <f t="shared" si="0"/>
        <v>Sowaqua Spotted Owl WHA (2-498) - WFA-39</v>
      </c>
      <c r="D13" t="str">
        <f t="shared" si="1"/>
        <v>Bird</v>
      </c>
      <c r="F13" s="3" t="s">
        <v>9421</v>
      </c>
      <c r="G13" s="3">
        <f t="shared" si="2"/>
        <v>3</v>
      </c>
      <c r="H13" s="3" t="str">
        <f t="shared" si="3"/>
        <v>WL</v>
      </c>
      <c r="N13">
        <f t="shared" si="4"/>
        <v>3</v>
      </c>
      <c r="O13" t="s">
        <v>9424</v>
      </c>
      <c r="P13" t="s">
        <v>8990</v>
      </c>
      <c r="Q13">
        <v>1032486.831</v>
      </c>
      <c r="R13">
        <v>1033546.651</v>
      </c>
      <c r="S13">
        <v>621960</v>
      </c>
      <c r="T13">
        <v>5472003</v>
      </c>
      <c r="U13">
        <v>621255</v>
      </c>
      <c r="V13">
        <v>5471296</v>
      </c>
      <c r="W13" t="s">
        <v>8989</v>
      </c>
      <c r="X13" t="s">
        <v>1911</v>
      </c>
      <c r="Z13">
        <v>0</v>
      </c>
      <c r="AA13">
        <v>138</v>
      </c>
      <c r="AB13" t="s">
        <v>917</v>
      </c>
      <c r="AD13" t="s">
        <v>904</v>
      </c>
      <c r="AF13" t="s">
        <v>987</v>
      </c>
      <c r="AG13" t="s">
        <v>989</v>
      </c>
      <c r="AH13" s="4">
        <v>44599</v>
      </c>
      <c r="AI13" t="s">
        <v>908</v>
      </c>
      <c r="AK13" s="5" t="s">
        <v>8991</v>
      </c>
      <c r="AL13" t="s">
        <v>8992</v>
      </c>
      <c r="AM13" s="5" t="s">
        <v>8993</v>
      </c>
      <c r="AN13" s="5" t="s">
        <v>8994</v>
      </c>
      <c r="AO13" t="s">
        <v>986</v>
      </c>
    </row>
    <row r="14" spans="1:44" ht="17" customHeight="1" x14ac:dyDescent="0.2">
      <c r="A14">
        <v>1033890</v>
      </c>
      <c r="B14">
        <v>1034170</v>
      </c>
      <c r="C14" t="str">
        <f t="shared" si="0"/>
        <v>Sowaqua Spotted Owl WHA (2-498) - WFA-40</v>
      </c>
      <c r="D14" t="str">
        <f t="shared" si="1"/>
        <v>Bird</v>
      </c>
      <c r="F14" s="3" t="s">
        <v>9421</v>
      </c>
      <c r="G14" s="3">
        <f t="shared" si="2"/>
        <v>3</v>
      </c>
      <c r="H14" s="3" t="str">
        <f t="shared" si="3"/>
        <v>WL</v>
      </c>
      <c r="N14">
        <f t="shared" si="4"/>
        <v>3</v>
      </c>
      <c r="O14" t="s">
        <v>9424</v>
      </c>
      <c r="P14" t="s">
        <v>8990</v>
      </c>
      <c r="Q14">
        <v>1033886.15</v>
      </c>
      <c r="R14">
        <v>1034167.779</v>
      </c>
      <c r="S14">
        <v>620925</v>
      </c>
      <c r="T14">
        <v>5471276</v>
      </c>
      <c r="U14">
        <v>620651</v>
      </c>
      <c r="V14">
        <v>5471286</v>
      </c>
      <c r="W14" t="s">
        <v>8989</v>
      </c>
      <c r="X14" t="s">
        <v>1908</v>
      </c>
      <c r="Z14">
        <v>0</v>
      </c>
      <c r="AA14">
        <v>138</v>
      </c>
      <c r="AB14" t="s">
        <v>917</v>
      </c>
      <c r="AD14" t="s">
        <v>904</v>
      </c>
      <c r="AF14" t="s">
        <v>987</v>
      </c>
      <c r="AG14" t="s">
        <v>989</v>
      </c>
      <c r="AH14" s="4">
        <v>44599</v>
      </c>
      <c r="AI14" t="s">
        <v>908</v>
      </c>
      <c r="AK14" s="5" t="s">
        <v>8991</v>
      </c>
      <c r="AL14" t="s">
        <v>8992</v>
      </c>
      <c r="AM14" s="5" t="s">
        <v>8993</v>
      </c>
      <c r="AN14" s="5" t="s">
        <v>8994</v>
      </c>
      <c r="AO14" t="s">
        <v>986</v>
      </c>
    </row>
    <row r="15" spans="1:44" ht="17" customHeight="1" x14ac:dyDescent="0.2">
      <c r="A15">
        <v>1035360</v>
      </c>
      <c r="B15">
        <v>1035750</v>
      </c>
      <c r="C15" t="str">
        <f t="shared" si="0"/>
        <v>Sowaqua Spotted Owl WHA (2-498) - WFA-41</v>
      </c>
      <c r="D15" t="str">
        <f t="shared" si="1"/>
        <v>Bird</v>
      </c>
      <c r="F15" s="3" t="s">
        <v>9421</v>
      </c>
      <c r="G15" s="3">
        <f t="shared" si="2"/>
        <v>3</v>
      </c>
      <c r="H15" s="3" t="str">
        <f t="shared" si="3"/>
        <v>WL</v>
      </c>
      <c r="N15">
        <f t="shared" si="4"/>
        <v>3</v>
      </c>
      <c r="O15" t="s">
        <v>9424</v>
      </c>
      <c r="P15" t="s">
        <v>8990</v>
      </c>
      <c r="Q15">
        <v>1035352.3320000001</v>
      </c>
      <c r="R15">
        <v>1035749.182</v>
      </c>
      <c r="S15">
        <v>619614</v>
      </c>
      <c r="T15">
        <v>5471265</v>
      </c>
      <c r="U15">
        <v>619249</v>
      </c>
      <c r="V15">
        <v>5471395</v>
      </c>
      <c r="W15" t="s">
        <v>8989</v>
      </c>
      <c r="X15" t="s">
        <v>1903</v>
      </c>
      <c r="Z15">
        <v>0</v>
      </c>
      <c r="AA15">
        <v>138</v>
      </c>
      <c r="AB15" t="s">
        <v>917</v>
      </c>
      <c r="AD15" t="s">
        <v>904</v>
      </c>
      <c r="AF15" t="s">
        <v>987</v>
      </c>
      <c r="AG15" t="s">
        <v>989</v>
      </c>
      <c r="AH15" s="4">
        <v>44599</v>
      </c>
      <c r="AI15" t="s">
        <v>908</v>
      </c>
      <c r="AK15" s="5" t="s">
        <v>8991</v>
      </c>
      <c r="AL15" t="s">
        <v>8992</v>
      </c>
      <c r="AM15" s="5" t="s">
        <v>8993</v>
      </c>
      <c r="AN15" s="5" t="s">
        <v>8994</v>
      </c>
      <c r="AO15" t="s">
        <v>986</v>
      </c>
    </row>
    <row r="16" spans="1:44" ht="17" customHeight="1" x14ac:dyDescent="0.2">
      <c r="A16">
        <v>1027140</v>
      </c>
      <c r="B16">
        <v>1028670</v>
      </c>
      <c r="C16" t="str">
        <f t="shared" si="0"/>
        <v>UWR - Mule Deer and Columbian
Black-Tailed Deer (U-2-006) - WFA-34</v>
      </c>
      <c r="D16" t="str">
        <f t="shared" si="1"/>
        <v>Deer</v>
      </c>
      <c r="F16" s="3" t="s">
        <v>9421</v>
      </c>
      <c r="G16" s="3">
        <f t="shared" si="2"/>
        <v>4</v>
      </c>
      <c r="H16" s="3" t="str">
        <f t="shared" si="3"/>
        <v>WL</v>
      </c>
      <c r="N16">
        <f t="shared" si="4"/>
        <v>4</v>
      </c>
      <c r="O16" t="s">
        <v>9429</v>
      </c>
      <c r="P16" s="5" t="s">
        <v>8996</v>
      </c>
      <c r="Q16">
        <v>1027137.562</v>
      </c>
      <c r="R16">
        <v>1028673.343</v>
      </c>
      <c r="S16">
        <v>622890</v>
      </c>
      <c r="T16">
        <v>5477007</v>
      </c>
      <c r="U16">
        <v>622436</v>
      </c>
      <c r="V16">
        <v>5475598</v>
      </c>
      <c r="W16" t="s">
        <v>8989</v>
      </c>
      <c r="X16" t="s">
        <v>8995</v>
      </c>
      <c r="AD16" t="s">
        <v>904</v>
      </c>
      <c r="AF16" t="s">
        <v>987</v>
      </c>
      <c r="AG16" t="s">
        <v>989</v>
      </c>
      <c r="AH16" s="4">
        <v>44600</v>
      </c>
      <c r="AI16" t="s">
        <v>1505</v>
      </c>
      <c r="AK16" s="5" t="s">
        <v>8997</v>
      </c>
      <c r="AL16" s="5" t="s">
        <v>8997</v>
      </c>
      <c r="AM16" t="s">
        <v>8998</v>
      </c>
    </row>
    <row r="17" spans="1:44" ht="17" customHeight="1" x14ac:dyDescent="0.2">
      <c r="A17">
        <v>1007190</v>
      </c>
      <c r="B17">
        <v>1007200</v>
      </c>
      <c r="C17" t="str">
        <f t="shared" si="0"/>
        <v>American Pika  - WILD-94c</v>
      </c>
      <c r="D17" t="str">
        <f t="shared" si="1"/>
        <v>Rodent</v>
      </c>
      <c r="E17" t="str">
        <f t="shared" ref="E17:E48" si="5">AE17</f>
        <v>Adult observed foraging within rocky hummock and observed entering and exiting interstitial spaces adjacent to boulders.</v>
      </c>
      <c r="F17" s="3" t="s">
        <v>9421</v>
      </c>
      <c r="G17" s="3">
        <f t="shared" si="2"/>
        <v>5</v>
      </c>
      <c r="H17" s="3" t="str">
        <f t="shared" si="3"/>
        <v>WL</v>
      </c>
      <c r="N17">
        <f t="shared" si="4"/>
        <v>5</v>
      </c>
      <c r="O17" t="s">
        <v>9422</v>
      </c>
      <c r="P17" t="s">
        <v>9143</v>
      </c>
      <c r="Q17">
        <v>1007189.174</v>
      </c>
      <c r="R17">
        <v>1007201.2439999999</v>
      </c>
      <c r="S17">
        <v>631083</v>
      </c>
      <c r="T17">
        <v>5491067</v>
      </c>
      <c r="U17">
        <v>631078</v>
      </c>
      <c r="V17">
        <v>5491056</v>
      </c>
      <c r="W17" t="s">
        <v>9032</v>
      </c>
      <c r="X17" t="s">
        <v>9141</v>
      </c>
      <c r="Y17" t="s">
        <v>9142</v>
      </c>
      <c r="Z17">
        <v>30</v>
      </c>
      <c r="AB17" t="s">
        <v>324</v>
      </c>
      <c r="AC17" t="s">
        <v>9058</v>
      </c>
      <c r="AE17" t="s">
        <v>9144</v>
      </c>
      <c r="AF17" t="s">
        <v>1021</v>
      </c>
      <c r="AG17" t="s">
        <v>989</v>
      </c>
      <c r="AH17" s="4">
        <v>44439</v>
      </c>
      <c r="AI17" t="s">
        <v>908</v>
      </c>
      <c r="AJ17" t="s">
        <v>9145</v>
      </c>
      <c r="AK17" s="5" t="s">
        <v>9146</v>
      </c>
      <c r="AL17" t="s">
        <v>9147</v>
      </c>
      <c r="AM17" t="s">
        <v>9148</v>
      </c>
      <c r="AO17" t="s">
        <v>986</v>
      </c>
      <c r="AP17" t="s">
        <v>1021</v>
      </c>
      <c r="AQ17" s="4">
        <v>44439</v>
      </c>
    </row>
    <row r="18" spans="1:44" ht="17" customHeight="1" x14ac:dyDescent="0.2">
      <c r="A18">
        <v>997530</v>
      </c>
      <c r="C18" t="str">
        <f t="shared" si="0"/>
        <v>Bear den - WILD-100b</v>
      </c>
      <c r="D18" t="str">
        <f t="shared" si="1"/>
        <v>Bear</v>
      </c>
      <c r="E18" t="str">
        <f t="shared" si="5"/>
        <v>Bear den</v>
      </c>
      <c r="F18" s="3" t="s">
        <v>9421</v>
      </c>
      <c r="G18" s="3">
        <f t="shared" si="2"/>
        <v>1</v>
      </c>
      <c r="H18" s="3" t="str">
        <f t="shared" si="3"/>
        <v>WL</v>
      </c>
      <c r="N18">
        <f t="shared" si="4"/>
        <v>1</v>
      </c>
      <c r="O18" t="s">
        <v>9425</v>
      </c>
      <c r="P18" t="s">
        <v>9078</v>
      </c>
      <c r="Q18">
        <v>997524.53650000005</v>
      </c>
      <c r="S18">
        <v>637883</v>
      </c>
      <c r="T18">
        <v>5495077</v>
      </c>
      <c r="W18" t="s">
        <v>9032</v>
      </c>
      <c r="X18" t="s">
        <v>9076</v>
      </c>
      <c r="Y18" t="s">
        <v>9077</v>
      </c>
      <c r="Z18">
        <v>50</v>
      </c>
      <c r="AB18" t="s">
        <v>917</v>
      </c>
      <c r="AD18" t="s">
        <v>1015</v>
      </c>
      <c r="AE18" t="s">
        <v>9078</v>
      </c>
      <c r="AF18" t="s">
        <v>987</v>
      </c>
      <c r="AG18" t="s">
        <v>989</v>
      </c>
      <c r="AH18" s="4">
        <v>44064</v>
      </c>
      <c r="AI18" t="s">
        <v>908</v>
      </c>
      <c r="AJ18" t="s">
        <v>9079</v>
      </c>
      <c r="AK18" t="s">
        <v>9080</v>
      </c>
      <c r="AL18" t="s">
        <v>9081</v>
      </c>
      <c r="AM18" t="s">
        <v>9041</v>
      </c>
      <c r="AO18" t="s">
        <v>986</v>
      </c>
      <c r="AP18" t="s">
        <v>9075</v>
      </c>
      <c r="AQ18" s="4">
        <v>44057</v>
      </c>
    </row>
    <row r="19" spans="1:44" ht="17" customHeight="1" x14ac:dyDescent="0.2">
      <c r="A19">
        <v>995420</v>
      </c>
      <c r="B19">
        <v>995565</v>
      </c>
      <c r="C19" t="str">
        <f t="shared" si="0"/>
        <v>Mountain beaver burrows - WILD-99a</v>
      </c>
      <c r="D19" t="str">
        <f t="shared" si="1"/>
        <v>Beaver</v>
      </c>
      <c r="E19" t="str">
        <f t="shared" si="5"/>
        <v>Burrows from 995.47-995.515</v>
      </c>
      <c r="F19" s="3" t="s">
        <v>9421</v>
      </c>
      <c r="G19" s="3">
        <f t="shared" si="2"/>
        <v>2</v>
      </c>
      <c r="H19" s="3" t="str">
        <f t="shared" si="3"/>
        <v>WL</v>
      </c>
      <c r="N19">
        <f t="shared" si="4"/>
        <v>2</v>
      </c>
      <c r="O19" t="s">
        <v>9426</v>
      </c>
      <c r="P19" t="s">
        <v>9057</v>
      </c>
      <c r="Q19">
        <v>995423.02560000005</v>
      </c>
      <c r="R19">
        <v>995565.20970000001</v>
      </c>
      <c r="S19">
        <v>639387</v>
      </c>
      <c r="T19">
        <v>5496441</v>
      </c>
      <c r="U19">
        <v>639288</v>
      </c>
      <c r="V19">
        <v>5496339</v>
      </c>
      <c r="W19" t="s">
        <v>9032</v>
      </c>
      <c r="X19" t="s">
        <v>9055</v>
      </c>
      <c r="Y19" t="s">
        <v>9056</v>
      </c>
      <c r="Z19">
        <v>50</v>
      </c>
      <c r="AB19" t="s">
        <v>9035</v>
      </c>
      <c r="AC19" t="s">
        <v>9058</v>
      </c>
      <c r="AE19" t="s">
        <v>9059</v>
      </c>
      <c r="AF19" t="s">
        <v>987</v>
      </c>
      <c r="AG19" t="s">
        <v>989</v>
      </c>
      <c r="AH19" s="4">
        <v>44106</v>
      </c>
      <c r="AI19" t="s">
        <v>908</v>
      </c>
      <c r="AJ19" t="s">
        <v>9060</v>
      </c>
      <c r="AK19" t="s">
        <v>9061</v>
      </c>
      <c r="AL19" t="s">
        <v>9062</v>
      </c>
      <c r="AM19" t="s">
        <v>9041</v>
      </c>
      <c r="AN19" t="s">
        <v>9063</v>
      </c>
      <c r="AO19" t="s">
        <v>986</v>
      </c>
      <c r="AP19" t="s">
        <v>9064</v>
      </c>
      <c r="AQ19" s="4">
        <v>44106</v>
      </c>
    </row>
    <row r="20" spans="1:44" ht="17" customHeight="1" x14ac:dyDescent="0.2">
      <c r="A20">
        <v>1008990</v>
      </c>
      <c r="B20">
        <v>1009345</v>
      </c>
      <c r="C20" t="str">
        <f t="shared" si="0"/>
        <v>Mountain beaver burrows - WILD-88a</v>
      </c>
      <c r="D20" t="str">
        <f t="shared" si="1"/>
        <v>Beaver</v>
      </c>
      <c r="E20" t="str">
        <f t="shared" si="5"/>
        <v>Burrows located from 1009.04 to 1009.295</v>
      </c>
      <c r="F20" s="3" t="s">
        <v>9421</v>
      </c>
      <c r="G20" s="3">
        <f t="shared" si="2"/>
        <v>2</v>
      </c>
      <c r="H20" s="3" t="str">
        <f t="shared" si="3"/>
        <v>WL</v>
      </c>
      <c r="N20">
        <f t="shared" si="4"/>
        <v>2</v>
      </c>
      <c r="O20" t="s">
        <v>9426</v>
      </c>
      <c r="P20" t="s">
        <v>9057</v>
      </c>
      <c r="Q20">
        <v>1008985.0550000001</v>
      </c>
      <c r="R20">
        <v>1009343.343</v>
      </c>
      <c r="S20">
        <v>630343</v>
      </c>
      <c r="T20">
        <v>5489721</v>
      </c>
      <c r="U20">
        <v>630284</v>
      </c>
      <c r="V20">
        <v>5489368</v>
      </c>
      <c r="W20" t="s">
        <v>9032</v>
      </c>
      <c r="X20" t="s">
        <v>9160</v>
      </c>
      <c r="Y20" t="s">
        <v>9161</v>
      </c>
      <c r="Z20">
        <v>50</v>
      </c>
      <c r="AB20" t="s">
        <v>9035</v>
      </c>
      <c r="AC20" t="s">
        <v>9058</v>
      </c>
      <c r="AE20" t="s">
        <v>9162</v>
      </c>
      <c r="AF20" t="s">
        <v>987</v>
      </c>
      <c r="AG20" t="s">
        <v>989</v>
      </c>
      <c r="AH20" s="4">
        <v>44497</v>
      </c>
      <c r="AI20" t="s">
        <v>908</v>
      </c>
      <c r="AJ20" t="s">
        <v>9060</v>
      </c>
      <c r="AK20" t="s">
        <v>9061</v>
      </c>
      <c r="AL20" t="s">
        <v>9062</v>
      </c>
      <c r="AM20" t="s">
        <v>9041</v>
      </c>
      <c r="AN20" t="s">
        <v>9063</v>
      </c>
      <c r="AO20" t="s">
        <v>986</v>
      </c>
      <c r="AP20" t="s">
        <v>9163</v>
      </c>
      <c r="AQ20" s="4">
        <v>44501</v>
      </c>
    </row>
    <row r="21" spans="1:44" ht="17" customHeight="1" x14ac:dyDescent="0.2">
      <c r="A21">
        <v>1009340</v>
      </c>
      <c r="B21">
        <v>1009460</v>
      </c>
      <c r="C21" t="str">
        <f t="shared" si="0"/>
        <v>Mountain beaver burrows  - WILD-88b</v>
      </c>
      <c r="D21" t="str">
        <f t="shared" si="1"/>
        <v>Beaver</v>
      </c>
      <c r="E21" t="str">
        <f t="shared" si="5"/>
        <v>Burrows located within 15 m of west boundary. KP range of of burrows: 1009.39-1009.41 burrows</v>
      </c>
      <c r="F21" s="3" t="s">
        <v>9421</v>
      </c>
      <c r="G21" s="3">
        <f t="shared" si="2"/>
        <v>2</v>
      </c>
      <c r="H21" s="3" t="str">
        <f t="shared" si="3"/>
        <v>WL</v>
      </c>
      <c r="N21">
        <f t="shared" si="4"/>
        <v>2</v>
      </c>
      <c r="O21" t="s">
        <v>9426</v>
      </c>
      <c r="P21" t="s">
        <v>9169</v>
      </c>
      <c r="Q21">
        <v>1008989.746</v>
      </c>
      <c r="R21">
        <v>1009453.09</v>
      </c>
      <c r="S21">
        <v>630329</v>
      </c>
      <c r="T21">
        <v>5489719</v>
      </c>
      <c r="U21">
        <v>630215</v>
      </c>
      <c r="V21">
        <v>5489282</v>
      </c>
      <c r="W21" t="s">
        <v>9032</v>
      </c>
      <c r="X21" t="s">
        <v>9167</v>
      </c>
      <c r="Y21" t="s">
        <v>9168</v>
      </c>
      <c r="Z21">
        <v>50</v>
      </c>
      <c r="AB21" t="s">
        <v>9035</v>
      </c>
      <c r="AC21" t="s">
        <v>9058</v>
      </c>
      <c r="AE21" t="s">
        <v>9170</v>
      </c>
      <c r="AF21" t="s">
        <v>987</v>
      </c>
      <c r="AG21" t="s">
        <v>989</v>
      </c>
      <c r="AH21" s="4">
        <v>44497</v>
      </c>
      <c r="AI21" t="s">
        <v>1022</v>
      </c>
      <c r="AJ21" t="s">
        <v>9060</v>
      </c>
      <c r="AK21" t="s">
        <v>9061</v>
      </c>
      <c r="AL21" t="s">
        <v>9062</v>
      </c>
      <c r="AM21" t="s">
        <v>9041</v>
      </c>
      <c r="AN21" t="s">
        <v>9063</v>
      </c>
      <c r="AO21" t="s">
        <v>986</v>
      </c>
      <c r="AP21" t="s">
        <v>9163</v>
      </c>
      <c r="AQ21" s="4">
        <v>44502</v>
      </c>
    </row>
    <row r="22" spans="1:44" ht="17" customHeight="1" x14ac:dyDescent="0.2">
      <c r="A22">
        <v>1010860</v>
      </c>
      <c r="B22">
        <v>1011170</v>
      </c>
      <c r="C22" t="str">
        <f t="shared" si="0"/>
        <v>Amphibian Breeding Stream - WILD-83b</v>
      </c>
      <c r="D22" t="str">
        <f t="shared" si="1"/>
        <v>Amphibian</v>
      </c>
      <c r="E22" t="str">
        <f t="shared" si="5"/>
        <v>coastal tailed frog - Associated with BC-608</v>
      </c>
      <c r="F22" s="3" t="s">
        <v>9421</v>
      </c>
      <c r="G22" s="3">
        <f t="shared" si="2"/>
        <v>8</v>
      </c>
      <c r="H22" s="3" t="str">
        <f t="shared" si="3"/>
        <v>WL</v>
      </c>
      <c r="N22">
        <f t="shared" si="4"/>
        <v>8</v>
      </c>
      <c r="O22" t="s">
        <v>9423</v>
      </c>
      <c r="P22" t="s">
        <v>9066</v>
      </c>
      <c r="Q22">
        <v>1010859.291</v>
      </c>
      <c r="R22">
        <v>1011173.522</v>
      </c>
      <c r="S22">
        <v>629815</v>
      </c>
      <c r="T22">
        <v>5487940</v>
      </c>
      <c r="U22">
        <v>629719</v>
      </c>
      <c r="V22">
        <v>5487648</v>
      </c>
      <c r="W22" t="s">
        <v>9032</v>
      </c>
      <c r="X22" t="s">
        <v>9210</v>
      </c>
      <c r="Z22">
        <v>150</v>
      </c>
      <c r="AB22" t="s">
        <v>324</v>
      </c>
      <c r="AC22" t="s">
        <v>9047</v>
      </c>
      <c r="AE22" t="s">
        <v>9211</v>
      </c>
      <c r="AF22" t="s">
        <v>987</v>
      </c>
      <c r="AG22" t="s">
        <v>989</v>
      </c>
      <c r="AH22" s="4">
        <v>44069</v>
      </c>
      <c r="AI22" t="s">
        <v>908</v>
      </c>
      <c r="AJ22" t="s">
        <v>9049</v>
      </c>
      <c r="AK22" s="5" t="s">
        <v>9050</v>
      </c>
      <c r="AL22" s="5" t="s">
        <v>9051</v>
      </c>
      <c r="AM22" t="s">
        <v>9052</v>
      </c>
      <c r="AN22" t="s">
        <v>9053</v>
      </c>
      <c r="AO22" t="s">
        <v>986</v>
      </c>
      <c r="AP22" t="s">
        <v>9177</v>
      </c>
      <c r="AQ22" s="4">
        <v>44062</v>
      </c>
      <c r="AR22" t="s">
        <v>9212</v>
      </c>
    </row>
    <row r="23" spans="1:44" ht="17" customHeight="1" x14ac:dyDescent="0.2">
      <c r="A23">
        <v>1012050</v>
      </c>
      <c r="B23">
        <v>1012350</v>
      </c>
      <c r="C23" t="str">
        <f t="shared" si="0"/>
        <v>Amphibian Breeding Stream  - WILD-59a</v>
      </c>
      <c r="D23" t="str">
        <f t="shared" si="1"/>
        <v>Amphibian</v>
      </c>
      <c r="E23" t="str">
        <f t="shared" si="5"/>
        <v>coastal tailed frog - Associated with BC-616</v>
      </c>
      <c r="F23" s="3" t="s">
        <v>9421</v>
      </c>
      <c r="G23" s="3">
        <f t="shared" si="2"/>
        <v>8</v>
      </c>
      <c r="H23" s="3" t="str">
        <f t="shared" si="3"/>
        <v>WL</v>
      </c>
      <c r="N23">
        <f t="shared" si="4"/>
        <v>8</v>
      </c>
      <c r="O23" t="s">
        <v>9423</v>
      </c>
      <c r="P23" t="s">
        <v>9046</v>
      </c>
      <c r="Q23">
        <v>1012046.586</v>
      </c>
      <c r="R23">
        <v>1012353.447</v>
      </c>
      <c r="S23">
        <v>629714</v>
      </c>
      <c r="T23">
        <v>5486786</v>
      </c>
      <c r="U23">
        <v>629823</v>
      </c>
      <c r="V23">
        <v>5486503</v>
      </c>
      <c r="W23" t="s">
        <v>9032</v>
      </c>
      <c r="X23" t="s">
        <v>9231</v>
      </c>
      <c r="Z23">
        <v>150</v>
      </c>
      <c r="AB23" t="s">
        <v>324</v>
      </c>
      <c r="AC23" t="s">
        <v>9047</v>
      </c>
      <c r="AE23" t="s">
        <v>9232</v>
      </c>
      <c r="AF23" t="s">
        <v>987</v>
      </c>
      <c r="AG23" t="s">
        <v>989</v>
      </c>
      <c r="AH23" s="4">
        <v>44069</v>
      </c>
      <c r="AI23" t="s">
        <v>908</v>
      </c>
      <c r="AJ23" t="s">
        <v>9049</v>
      </c>
      <c r="AK23" s="5" t="s">
        <v>9050</v>
      </c>
      <c r="AL23" s="5" t="s">
        <v>9051</v>
      </c>
      <c r="AM23" t="s">
        <v>9052</v>
      </c>
      <c r="AN23" t="s">
        <v>9053</v>
      </c>
      <c r="AO23" t="s">
        <v>986</v>
      </c>
      <c r="AP23" t="s">
        <v>9233</v>
      </c>
      <c r="AQ23" s="4">
        <v>44411</v>
      </c>
      <c r="AR23" t="s">
        <v>9234</v>
      </c>
    </row>
    <row r="24" spans="1:44" ht="17" customHeight="1" x14ac:dyDescent="0.2">
      <c r="A24">
        <v>1012290</v>
      </c>
      <c r="B24">
        <v>1012710</v>
      </c>
      <c r="C24" t="str">
        <f t="shared" si="0"/>
        <v>Amphibian Breeding Stream - WILD-59b</v>
      </c>
      <c r="D24" t="str">
        <f t="shared" si="1"/>
        <v>Amphibian</v>
      </c>
      <c r="E24" t="str">
        <f t="shared" si="5"/>
        <v>coastal tailed frog - Associated with BC-617/end KP within active logging block</v>
      </c>
      <c r="F24" s="3" t="s">
        <v>9421</v>
      </c>
      <c r="G24" s="3">
        <f t="shared" si="2"/>
        <v>8</v>
      </c>
      <c r="H24" s="3" t="str">
        <f t="shared" si="3"/>
        <v>WL</v>
      </c>
      <c r="N24">
        <f t="shared" si="4"/>
        <v>8</v>
      </c>
      <c r="O24" t="s">
        <v>9423</v>
      </c>
      <c r="P24" t="s">
        <v>9066</v>
      </c>
      <c r="Q24">
        <v>1012704.399</v>
      </c>
      <c r="R24">
        <v>1012483.902</v>
      </c>
      <c r="S24">
        <v>629948</v>
      </c>
      <c r="T24">
        <v>5486170</v>
      </c>
      <c r="U24">
        <v>629872</v>
      </c>
      <c r="V24">
        <v>5486383</v>
      </c>
      <c r="W24" t="s">
        <v>9032</v>
      </c>
      <c r="X24" t="s">
        <v>9235</v>
      </c>
      <c r="Z24">
        <v>150</v>
      </c>
      <c r="AB24" t="s">
        <v>324</v>
      </c>
      <c r="AC24" t="s">
        <v>9047</v>
      </c>
      <c r="AE24" t="s">
        <v>9236</v>
      </c>
      <c r="AF24" t="s">
        <v>987</v>
      </c>
      <c r="AG24" t="s">
        <v>989</v>
      </c>
      <c r="AH24" s="4">
        <v>44069</v>
      </c>
      <c r="AI24" t="s">
        <v>908</v>
      </c>
      <c r="AJ24" t="s">
        <v>9049</v>
      </c>
      <c r="AK24" s="5" t="s">
        <v>9050</v>
      </c>
      <c r="AL24" s="5" t="s">
        <v>9051</v>
      </c>
      <c r="AM24" t="s">
        <v>9052</v>
      </c>
      <c r="AN24" t="s">
        <v>9053</v>
      </c>
      <c r="AO24" t="s">
        <v>986</v>
      </c>
      <c r="AP24" t="s">
        <v>9163</v>
      </c>
      <c r="AQ24" s="4">
        <v>44501</v>
      </c>
      <c r="AR24" t="s">
        <v>9237</v>
      </c>
    </row>
    <row r="25" spans="1:44" ht="17" customHeight="1" x14ac:dyDescent="0.2">
      <c r="A25">
        <v>1021615</v>
      </c>
      <c r="B25">
        <v>1022050</v>
      </c>
      <c r="C25" t="str">
        <f t="shared" si="0"/>
        <v>Amphibian Breeding Stream  - WILD-65a</v>
      </c>
      <c r="D25" t="str">
        <f t="shared" si="1"/>
        <v>Amphibian</v>
      </c>
      <c r="E25" t="str">
        <f t="shared" si="5"/>
        <v>coastal tailed frog - Associated with BC-634</v>
      </c>
      <c r="F25" s="3" t="s">
        <v>9421</v>
      </c>
      <c r="G25" s="3">
        <f t="shared" si="2"/>
        <v>8</v>
      </c>
      <c r="H25" s="3" t="str">
        <f t="shared" si="3"/>
        <v>WL</v>
      </c>
      <c r="N25">
        <f t="shared" si="4"/>
        <v>8</v>
      </c>
      <c r="O25" t="s">
        <v>9423</v>
      </c>
      <c r="P25" t="s">
        <v>9046</v>
      </c>
      <c r="Q25">
        <v>1021613.742</v>
      </c>
      <c r="R25">
        <v>1022006.143</v>
      </c>
      <c r="S25">
        <v>626560</v>
      </c>
      <c r="T25">
        <v>5480274</v>
      </c>
      <c r="U25">
        <v>626467</v>
      </c>
      <c r="V25">
        <v>5479977</v>
      </c>
      <c r="W25" t="s">
        <v>9032</v>
      </c>
      <c r="X25" t="s">
        <v>9288</v>
      </c>
      <c r="Z25">
        <v>150</v>
      </c>
      <c r="AB25" t="s">
        <v>9035</v>
      </c>
      <c r="AC25" t="s">
        <v>9047</v>
      </c>
      <c r="AE25" t="s">
        <v>9289</v>
      </c>
      <c r="AF25" t="s">
        <v>987</v>
      </c>
      <c r="AG25" t="s">
        <v>989</v>
      </c>
      <c r="AH25" s="4">
        <v>44070</v>
      </c>
      <c r="AI25" t="s">
        <v>908</v>
      </c>
      <c r="AJ25" t="s">
        <v>9049</v>
      </c>
      <c r="AK25" s="5" t="s">
        <v>9050</v>
      </c>
      <c r="AL25" s="5" t="s">
        <v>9051</v>
      </c>
      <c r="AM25" t="s">
        <v>9052</v>
      </c>
      <c r="AN25" t="s">
        <v>9053</v>
      </c>
      <c r="AO25" t="s">
        <v>986</v>
      </c>
      <c r="AP25" t="s">
        <v>9290</v>
      </c>
      <c r="AQ25" s="4">
        <v>44070</v>
      </c>
      <c r="AR25" t="s">
        <v>9291</v>
      </c>
    </row>
    <row r="26" spans="1:44" ht="17" customHeight="1" x14ac:dyDescent="0.2">
      <c r="A26">
        <v>1030540</v>
      </c>
      <c r="B26">
        <v>1030840</v>
      </c>
      <c r="C26" t="str">
        <f t="shared" si="0"/>
        <v>Amphibian Breeding Stream  - WILD-78a</v>
      </c>
      <c r="D26" t="str">
        <f t="shared" si="1"/>
        <v>Amphibian</v>
      </c>
      <c r="E26" t="str">
        <f t="shared" si="5"/>
        <v>coastal tailed frog - Associated with BC-645d</v>
      </c>
      <c r="F26" s="3" t="s">
        <v>9421</v>
      </c>
      <c r="G26" s="3">
        <f t="shared" si="2"/>
        <v>8</v>
      </c>
      <c r="H26" s="3" t="str">
        <f t="shared" si="3"/>
        <v>WL</v>
      </c>
      <c r="N26">
        <f t="shared" si="4"/>
        <v>8</v>
      </c>
      <c r="O26" t="s">
        <v>9423</v>
      </c>
      <c r="P26" t="s">
        <v>9046</v>
      </c>
      <c r="Q26">
        <v>1030542.263</v>
      </c>
      <c r="R26">
        <v>1030844.28</v>
      </c>
      <c r="S26">
        <v>622076</v>
      </c>
      <c r="T26">
        <v>5473872</v>
      </c>
      <c r="U26">
        <v>622135</v>
      </c>
      <c r="V26">
        <v>5473576</v>
      </c>
      <c r="W26" t="s">
        <v>9032</v>
      </c>
      <c r="X26" t="s">
        <v>9316</v>
      </c>
      <c r="Z26">
        <v>150</v>
      </c>
      <c r="AB26" t="s">
        <v>9035</v>
      </c>
      <c r="AC26" t="s">
        <v>9308</v>
      </c>
      <c r="AE26" t="s">
        <v>9317</v>
      </c>
      <c r="AF26" t="s">
        <v>987</v>
      </c>
      <c r="AG26" t="s">
        <v>989</v>
      </c>
      <c r="AH26" s="4">
        <v>44070</v>
      </c>
      <c r="AI26" t="s">
        <v>908</v>
      </c>
      <c r="AJ26" t="s">
        <v>9049</v>
      </c>
      <c r="AK26" s="5" t="s">
        <v>9050</v>
      </c>
      <c r="AL26" s="5" t="s">
        <v>9051</v>
      </c>
      <c r="AM26" t="s">
        <v>9052</v>
      </c>
      <c r="AN26" t="s">
        <v>9053</v>
      </c>
      <c r="AO26" t="s">
        <v>986</v>
      </c>
      <c r="AP26" t="s">
        <v>1830</v>
      </c>
      <c r="AQ26" s="4">
        <v>44604</v>
      </c>
      <c r="AR26" t="s">
        <v>9318</v>
      </c>
    </row>
    <row r="27" spans="1:44" ht="17" customHeight="1" x14ac:dyDescent="0.2">
      <c r="A27">
        <v>1004180</v>
      </c>
      <c r="B27">
        <v>1004480</v>
      </c>
      <c r="C27" t="str">
        <f t="shared" si="0"/>
        <v>Amphibian Breeding Stream  - WILD-96d</v>
      </c>
      <c r="D27" t="str">
        <f t="shared" si="1"/>
        <v>Amphibian</v>
      </c>
      <c r="E27" t="str">
        <f t="shared" si="5"/>
        <v>coastal tailed frog - BC-592j.1</v>
      </c>
      <c r="F27" s="3" t="s">
        <v>9421</v>
      </c>
      <c r="G27" s="3">
        <f t="shared" si="2"/>
        <v>8</v>
      </c>
      <c r="H27" s="3" t="str">
        <f t="shared" si="3"/>
        <v>WL</v>
      </c>
      <c r="N27">
        <f t="shared" si="4"/>
        <v>8</v>
      </c>
      <c r="O27" t="s">
        <v>9423</v>
      </c>
      <c r="P27" t="s">
        <v>9046</v>
      </c>
      <c r="Q27">
        <v>1004323.9449999999</v>
      </c>
      <c r="R27">
        <v>1004480</v>
      </c>
      <c r="S27">
        <v>632227</v>
      </c>
      <c r="T27">
        <v>5493621</v>
      </c>
      <c r="U27">
        <v>632170.23320000002</v>
      </c>
      <c r="V27">
        <v>5493475.6270000003</v>
      </c>
      <c r="W27" t="s">
        <v>9032</v>
      </c>
      <c r="X27" t="s">
        <v>9118</v>
      </c>
      <c r="Z27">
        <v>150</v>
      </c>
      <c r="AB27" t="s">
        <v>9035</v>
      </c>
      <c r="AC27" t="s">
        <v>9047</v>
      </c>
      <c r="AE27" t="s">
        <v>9119</v>
      </c>
      <c r="AF27" t="s">
        <v>1021</v>
      </c>
      <c r="AG27" t="s">
        <v>989</v>
      </c>
      <c r="AH27" s="4">
        <v>44488</v>
      </c>
      <c r="AI27" t="s">
        <v>1022</v>
      </c>
      <c r="AJ27" t="s">
        <v>9049</v>
      </c>
      <c r="AK27" s="5" t="s">
        <v>9120</v>
      </c>
      <c r="AL27" s="5" t="s">
        <v>9051</v>
      </c>
      <c r="AM27" t="s">
        <v>9052</v>
      </c>
      <c r="AN27" t="s">
        <v>9053</v>
      </c>
      <c r="AO27" t="s">
        <v>986</v>
      </c>
      <c r="AP27" t="s">
        <v>9116</v>
      </c>
      <c r="AQ27" s="4">
        <v>44489</v>
      </c>
      <c r="AR27" t="s">
        <v>2745</v>
      </c>
    </row>
    <row r="28" spans="1:44" ht="17" customHeight="1" x14ac:dyDescent="0.2">
      <c r="A28">
        <v>1001175</v>
      </c>
      <c r="B28">
        <v>1001910</v>
      </c>
      <c r="C28" t="str">
        <f t="shared" si="0"/>
        <v>Amphibian Breeding Stream  - WILD-92a</v>
      </c>
      <c r="D28" t="str">
        <f t="shared" si="1"/>
        <v>Amphibian</v>
      </c>
      <c r="E28" t="str">
        <f t="shared" si="5"/>
        <v>coastal tailed frog - Boston Bar Creek. No WC crossing. All Boston Bar Creek tailed frog buffers are named WILD-92a</v>
      </c>
      <c r="F28" s="3" t="s">
        <v>9421</v>
      </c>
      <c r="G28" s="3">
        <f t="shared" si="2"/>
        <v>8</v>
      </c>
      <c r="H28" s="3" t="str">
        <f t="shared" si="3"/>
        <v>WL</v>
      </c>
      <c r="N28">
        <f t="shared" si="4"/>
        <v>8</v>
      </c>
      <c r="O28" t="s">
        <v>9423</v>
      </c>
      <c r="P28" t="s">
        <v>9046</v>
      </c>
      <c r="Q28">
        <v>1001176.202</v>
      </c>
      <c r="R28">
        <v>1001915.9570000001</v>
      </c>
      <c r="S28">
        <v>634486</v>
      </c>
      <c r="T28">
        <v>5495438</v>
      </c>
      <c r="U28">
        <v>633772</v>
      </c>
      <c r="V28">
        <v>5495252</v>
      </c>
      <c r="W28" t="s">
        <v>9032</v>
      </c>
      <c r="X28" t="s">
        <v>9098</v>
      </c>
      <c r="Z28">
        <v>150</v>
      </c>
      <c r="AB28" t="s">
        <v>9035</v>
      </c>
      <c r="AC28" t="s">
        <v>9047</v>
      </c>
      <c r="AE28" t="s">
        <v>9099</v>
      </c>
      <c r="AF28" t="s">
        <v>987</v>
      </c>
      <c r="AG28" t="s">
        <v>989</v>
      </c>
      <c r="AH28" s="4">
        <v>44075</v>
      </c>
      <c r="AI28" t="s">
        <v>908</v>
      </c>
      <c r="AJ28" t="s">
        <v>9049</v>
      </c>
      <c r="AK28" s="5" t="s">
        <v>9050</v>
      </c>
      <c r="AL28" s="5" t="s">
        <v>9051</v>
      </c>
      <c r="AM28" t="s">
        <v>9052</v>
      </c>
      <c r="AN28" t="s">
        <v>9053</v>
      </c>
      <c r="AO28" t="s">
        <v>986</v>
      </c>
      <c r="AP28" t="s">
        <v>9100</v>
      </c>
      <c r="AQ28" s="4">
        <v>44048</v>
      </c>
    </row>
    <row r="29" spans="1:44" ht="17" customHeight="1" x14ac:dyDescent="0.2">
      <c r="A29">
        <v>1002080</v>
      </c>
      <c r="B29">
        <v>1003210</v>
      </c>
      <c r="C29" t="str">
        <f t="shared" si="0"/>
        <v>Amphibian Breeding Stream  - WILD-92a</v>
      </c>
      <c r="D29" t="str">
        <f t="shared" si="1"/>
        <v>Amphibian</v>
      </c>
      <c r="E29" t="str">
        <f t="shared" si="5"/>
        <v>coastal tailed frog - Boston Bar Creek. No WC crossing. All Boston Bar Creek tailed frog buffers are named WILD-92a</v>
      </c>
      <c r="F29" s="3" t="s">
        <v>9421</v>
      </c>
      <c r="G29" s="3">
        <f t="shared" si="2"/>
        <v>8</v>
      </c>
      <c r="H29" s="3" t="str">
        <f t="shared" si="3"/>
        <v>WL</v>
      </c>
      <c r="N29">
        <f t="shared" si="4"/>
        <v>8</v>
      </c>
      <c r="O29" t="s">
        <v>9423</v>
      </c>
      <c r="P29" t="s">
        <v>9046</v>
      </c>
      <c r="Q29">
        <v>1002085.2389999999</v>
      </c>
      <c r="R29">
        <v>1003208.774</v>
      </c>
      <c r="S29">
        <v>633605</v>
      </c>
      <c r="T29">
        <v>5495223</v>
      </c>
      <c r="U29">
        <v>632759</v>
      </c>
      <c r="V29">
        <v>5494578</v>
      </c>
      <c r="W29" t="s">
        <v>9032</v>
      </c>
      <c r="X29" t="s">
        <v>9098</v>
      </c>
      <c r="Z29">
        <v>150</v>
      </c>
      <c r="AB29" t="s">
        <v>9035</v>
      </c>
      <c r="AC29" t="s">
        <v>9047</v>
      </c>
      <c r="AE29" t="s">
        <v>9099</v>
      </c>
      <c r="AF29" t="s">
        <v>987</v>
      </c>
      <c r="AG29" t="s">
        <v>989</v>
      </c>
      <c r="AH29" s="4">
        <v>44075</v>
      </c>
      <c r="AI29" t="s">
        <v>908</v>
      </c>
      <c r="AJ29" t="s">
        <v>9049</v>
      </c>
      <c r="AK29" s="5" t="s">
        <v>9050</v>
      </c>
      <c r="AL29" s="5" t="s">
        <v>9051</v>
      </c>
      <c r="AM29" t="s">
        <v>9052</v>
      </c>
      <c r="AN29" t="s">
        <v>9053</v>
      </c>
      <c r="AO29" t="s">
        <v>986</v>
      </c>
      <c r="AP29" t="s">
        <v>9100</v>
      </c>
      <c r="AQ29" s="4">
        <v>44048</v>
      </c>
    </row>
    <row r="30" spans="1:44" ht="17" customHeight="1" x14ac:dyDescent="0.2">
      <c r="A30">
        <v>1003990</v>
      </c>
      <c r="B30">
        <v>1005350</v>
      </c>
      <c r="C30" t="str">
        <f t="shared" si="0"/>
        <v>Amphibian Breeding Stream  - WILD-92a</v>
      </c>
      <c r="D30" t="str">
        <f t="shared" si="1"/>
        <v>Amphibian</v>
      </c>
      <c r="E30" t="str">
        <f t="shared" si="5"/>
        <v>coastal tailed frog - Boston Bar Creek. No WC crossing. All Boston Bar Creek tailed frog buffers are named WILD-92a</v>
      </c>
      <c r="F30" s="3" t="s">
        <v>9421</v>
      </c>
      <c r="G30" s="3">
        <f t="shared" si="2"/>
        <v>8</v>
      </c>
      <c r="H30" s="3" t="str">
        <f t="shared" si="3"/>
        <v>WL</v>
      </c>
      <c r="N30">
        <f t="shared" si="4"/>
        <v>8</v>
      </c>
      <c r="O30" t="s">
        <v>9423</v>
      </c>
      <c r="P30" t="s">
        <v>9046</v>
      </c>
      <c r="Q30">
        <v>1003984.902</v>
      </c>
      <c r="R30">
        <v>1005348.189</v>
      </c>
      <c r="S30">
        <v>632352</v>
      </c>
      <c r="T30">
        <v>5493933</v>
      </c>
      <c r="U30">
        <v>631691</v>
      </c>
      <c r="V30">
        <v>5492775</v>
      </c>
      <c r="W30" t="s">
        <v>9032</v>
      </c>
      <c r="X30" t="s">
        <v>9098</v>
      </c>
      <c r="Z30">
        <v>150</v>
      </c>
      <c r="AB30" t="s">
        <v>9035</v>
      </c>
      <c r="AC30" t="s">
        <v>9047</v>
      </c>
      <c r="AE30" t="s">
        <v>9099</v>
      </c>
      <c r="AF30" t="s">
        <v>987</v>
      </c>
      <c r="AG30" t="s">
        <v>989</v>
      </c>
      <c r="AH30" s="4">
        <v>44075</v>
      </c>
      <c r="AI30" t="s">
        <v>908</v>
      </c>
      <c r="AJ30" t="s">
        <v>9049</v>
      </c>
      <c r="AK30" s="5" t="s">
        <v>9050</v>
      </c>
      <c r="AL30" s="5" t="s">
        <v>9051</v>
      </c>
      <c r="AM30" t="s">
        <v>9052</v>
      </c>
      <c r="AN30" t="s">
        <v>9053</v>
      </c>
      <c r="AO30" t="s">
        <v>986</v>
      </c>
      <c r="AP30" t="s">
        <v>9100</v>
      </c>
      <c r="AQ30" s="4">
        <v>44048</v>
      </c>
    </row>
    <row r="31" spans="1:44" ht="17" customHeight="1" x14ac:dyDescent="0.2">
      <c r="A31">
        <v>1005595</v>
      </c>
      <c r="B31">
        <v>1005850</v>
      </c>
      <c r="C31" t="str">
        <f t="shared" si="0"/>
        <v>Amphibian Breeding Stream  - WILD-92a</v>
      </c>
      <c r="D31" t="str">
        <f t="shared" si="1"/>
        <v>Amphibian</v>
      </c>
      <c r="E31" t="str">
        <f t="shared" si="5"/>
        <v>coastal tailed frog - Boston Bar Creek. No WC crossing. All Boston Bar Creek tailed frog buffers are named WILD-92a</v>
      </c>
      <c r="F31" s="3" t="s">
        <v>9421</v>
      </c>
      <c r="G31" s="3">
        <f t="shared" si="2"/>
        <v>8</v>
      </c>
      <c r="H31" s="3" t="str">
        <f t="shared" si="3"/>
        <v>WL</v>
      </c>
      <c r="N31">
        <f t="shared" si="4"/>
        <v>8</v>
      </c>
      <c r="O31" t="s">
        <v>9423</v>
      </c>
      <c r="P31" t="s">
        <v>9046</v>
      </c>
      <c r="Q31">
        <v>1005595.22</v>
      </c>
      <c r="R31">
        <v>1005843.84</v>
      </c>
      <c r="S31">
        <v>631612</v>
      </c>
      <c r="T31">
        <v>5492541</v>
      </c>
      <c r="U31">
        <v>631528</v>
      </c>
      <c r="V31">
        <v>5492307</v>
      </c>
      <c r="W31" t="s">
        <v>9032</v>
      </c>
      <c r="X31" t="s">
        <v>9098</v>
      </c>
      <c r="Z31">
        <v>150</v>
      </c>
      <c r="AB31" t="s">
        <v>324</v>
      </c>
      <c r="AC31" t="s">
        <v>9047</v>
      </c>
      <c r="AE31" t="s">
        <v>9099</v>
      </c>
      <c r="AF31" t="s">
        <v>987</v>
      </c>
      <c r="AG31" t="s">
        <v>989</v>
      </c>
      <c r="AH31" s="4">
        <v>44075</v>
      </c>
      <c r="AI31" t="s">
        <v>908</v>
      </c>
      <c r="AJ31" t="s">
        <v>9049</v>
      </c>
      <c r="AK31" s="5" t="s">
        <v>9050</v>
      </c>
      <c r="AL31" s="5" t="s">
        <v>9051</v>
      </c>
      <c r="AM31" t="s">
        <v>9052</v>
      </c>
      <c r="AN31" t="s">
        <v>9053</v>
      </c>
      <c r="AO31" t="s">
        <v>986</v>
      </c>
      <c r="AP31" t="s">
        <v>9100</v>
      </c>
      <c r="AQ31" s="4">
        <v>44048</v>
      </c>
    </row>
    <row r="32" spans="1:44" ht="17" customHeight="1" x14ac:dyDescent="0.2">
      <c r="A32">
        <v>1007950</v>
      </c>
      <c r="B32">
        <v>1009750</v>
      </c>
      <c r="C32" t="str">
        <f t="shared" si="0"/>
        <v>Amphibian Breeding Stream  - WILD-92a</v>
      </c>
      <c r="D32" t="str">
        <f t="shared" si="1"/>
        <v>Amphibian</v>
      </c>
      <c r="E32" t="str">
        <f t="shared" si="5"/>
        <v>coastal tailed frog - Boston Bar Creek. No WC crossing. All Boston Bar Creek tailed frog buffers are named WILD-92a</v>
      </c>
      <c r="F32" s="3" t="s">
        <v>9421</v>
      </c>
      <c r="G32" s="3">
        <f t="shared" si="2"/>
        <v>8</v>
      </c>
      <c r="H32" s="3" t="str">
        <f t="shared" si="3"/>
        <v>WL</v>
      </c>
      <c r="N32">
        <f t="shared" si="4"/>
        <v>8</v>
      </c>
      <c r="O32" t="s">
        <v>9423</v>
      </c>
      <c r="P32" t="s">
        <v>9046</v>
      </c>
      <c r="Q32">
        <v>1008046.4620000001</v>
      </c>
      <c r="R32">
        <v>1009752.727</v>
      </c>
      <c r="S32">
        <v>630733</v>
      </c>
      <c r="T32">
        <v>5490510</v>
      </c>
      <c r="U32">
        <v>630114</v>
      </c>
      <c r="V32">
        <v>5488997</v>
      </c>
      <c r="W32" t="s">
        <v>9032</v>
      </c>
      <c r="X32" t="s">
        <v>9098</v>
      </c>
      <c r="Z32">
        <v>150</v>
      </c>
      <c r="AB32" t="s">
        <v>324</v>
      </c>
      <c r="AC32" t="s">
        <v>9047</v>
      </c>
      <c r="AE32" t="s">
        <v>9099</v>
      </c>
      <c r="AF32" t="s">
        <v>987</v>
      </c>
      <c r="AG32" t="s">
        <v>989</v>
      </c>
      <c r="AH32" s="4">
        <v>44075</v>
      </c>
      <c r="AI32" t="s">
        <v>908</v>
      </c>
      <c r="AJ32" t="s">
        <v>9049</v>
      </c>
      <c r="AK32" s="5" t="s">
        <v>9050</v>
      </c>
      <c r="AL32" s="5" t="s">
        <v>9051</v>
      </c>
      <c r="AM32" t="s">
        <v>9052</v>
      </c>
      <c r="AN32" t="s">
        <v>9053</v>
      </c>
      <c r="AO32" t="s">
        <v>986</v>
      </c>
      <c r="AP32" t="s">
        <v>9100</v>
      </c>
      <c r="AQ32" s="4">
        <v>44048</v>
      </c>
    </row>
    <row r="33" spans="1:44" ht="17" customHeight="1" x14ac:dyDescent="0.2">
      <c r="A33">
        <v>1012330</v>
      </c>
      <c r="B33">
        <v>1013845</v>
      </c>
      <c r="C33" t="str">
        <f t="shared" si="0"/>
        <v>Amphibian Breeding Stream  - WILD-92a</v>
      </c>
      <c r="D33" t="str">
        <f t="shared" si="1"/>
        <v>Amphibian</v>
      </c>
      <c r="E33" t="str">
        <f t="shared" si="5"/>
        <v>coastal tailed frog - Boston Bar Creek. No WC crossing. All Boston Bar Creek tailed frog buffers are named WILD-92a</v>
      </c>
      <c r="F33" s="3" t="s">
        <v>9421</v>
      </c>
      <c r="G33" s="3">
        <f t="shared" si="2"/>
        <v>8</v>
      </c>
      <c r="H33" s="3" t="str">
        <f t="shared" si="3"/>
        <v>WL</v>
      </c>
      <c r="N33">
        <f t="shared" si="4"/>
        <v>8</v>
      </c>
      <c r="O33" t="s">
        <v>9423</v>
      </c>
      <c r="P33" t="s">
        <v>9046</v>
      </c>
      <c r="Q33">
        <v>1012325.134</v>
      </c>
      <c r="R33">
        <v>1013845.068</v>
      </c>
      <c r="S33">
        <v>629806</v>
      </c>
      <c r="T33">
        <v>5486525</v>
      </c>
      <c r="U33">
        <v>630271</v>
      </c>
      <c r="V33">
        <v>5485184</v>
      </c>
      <c r="W33" t="s">
        <v>9032</v>
      </c>
      <c r="X33" t="s">
        <v>9098</v>
      </c>
      <c r="Z33">
        <v>150</v>
      </c>
      <c r="AB33" t="s">
        <v>324</v>
      </c>
      <c r="AC33" t="s">
        <v>9047</v>
      </c>
      <c r="AE33" t="s">
        <v>9099</v>
      </c>
      <c r="AF33" t="s">
        <v>987</v>
      </c>
      <c r="AG33" t="s">
        <v>989</v>
      </c>
      <c r="AH33" s="4">
        <v>44075</v>
      </c>
      <c r="AI33" t="s">
        <v>908</v>
      </c>
      <c r="AJ33" t="s">
        <v>9049</v>
      </c>
      <c r="AK33" s="5" t="s">
        <v>9050</v>
      </c>
      <c r="AL33" s="5" t="s">
        <v>9051</v>
      </c>
      <c r="AM33" t="s">
        <v>9052</v>
      </c>
      <c r="AN33" t="s">
        <v>9053</v>
      </c>
      <c r="AO33" t="s">
        <v>986</v>
      </c>
      <c r="AP33" t="s">
        <v>9100</v>
      </c>
      <c r="AQ33" s="4">
        <v>44048</v>
      </c>
    </row>
    <row r="34" spans="1:44" ht="17" customHeight="1" x14ac:dyDescent="0.2">
      <c r="A34">
        <v>1018810</v>
      </c>
      <c r="B34">
        <v>1019220</v>
      </c>
      <c r="C34" t="str">
        <f t="shared" ref="C34:C65" si="6">_xlfn.CONCAT(P34," - ",X34)</f>
        <v>Amphibian Breeding Stream - WILD-64a-1</v>
      </c>
      <c r="D34" t="str">
        <f t="shared" ref="D34:D65" si="7">_xlfn.CONCAT(O34)</f>
        <v>Amphibian</v>
      </c>
      <c r="E34" t="str">
        <f t="shared" si="5"/>
        <v xml:space="preserve">coastal tailed frog - Coquihalla River. </v>
      </c>
      <c r="F34" s="3" t="s">
        <v>9421</v>
      </c>
      <c r="G34" s="3">
        <f t="shared" si="2"/>
        <v>8</v>
      </c>
      <c r="H34" s="3" t="str">
        <f t="shared" si="3"/>
        <v>WL</v>
      </c>
      <c r="N34">
        <f t="shared" si="4"/>
        <v>8</v>
      </c>
      <c r="O34" t="s">
        <v>9423</v>
      </c>
      <c r="P34" t="s">
        <v>9066</v>
      </c>
      <c r="Q34">
        <v>1019057.943</v>
      </c>
      <c r="R34">
        <v>1019220</v>
      </c>
      <c r="S34">
        <v>626797</v>
      </c>
      <c r="T34">
        <v>5482632</v>
      </c>
      <c r="U34">
        <v>626935.82279999997</v>
      </c>
      <c r="V34">
        <v>5482548.3760000002</v>
      </c>
      <c r="W34" t="s">
        <v>9032</v>
      </c>
      <c r="X34" t="s">
        <v>9281</v>
      </c>
      <c r="Z34">
        <v>150</v>
      </c>
      <c r="AB34" t="s">
        <v>9035</v>
      </c>
      <c r="AC34" t="s">
        <v>9047</v>
      </c>
      <c r="AE34" t="s">
        <v>9282</v>
      </c>
      <c r="AF34" t="s">
        <v>987</v>
      </c>
      <c r="AG34" t="s">
        <v>989</v>
      </c>
      <c r="AH34" s="4">
        <v>44453</v>
      </c>
      <c r="AI34" t="s">
        <v>1022</v>
      </c>
      <c r="AJ34" t="s">
        <v>9049</v>
      </c>
      <c r="AK34" s="5" t="s">
        <v>9120</v>
      </c>
      <c r="AL34" s="5" t="s">
        <v>9051</v>
      </c>
      <c r="AM34" t="s">
        <v>9052</v>
      </c>
      <c r="AN34" t="s">
        <v>9053</v>
      </c>
      <c r="AO34" t="s">
        <v>986</v>
      </c>
      <c r="AP34" t="s">
        <v>9283</v>
      </c>
      <c r="AQ34" s="4">
        <v>44462</v>
      </c>
      <c r="AR34" t="s">
        <v>2425</v>
      </c>
    </row>
    <row r="35" spans="1:44" ht="17" customHeight="1" x14ac:dyDescent="0.2">
      <c r="A35">
        <v>1029980</v>
      </c>
      <c r="B35">
        <v>1030310</v>
      </c>
      <c r="C35" t="str">
        <f t="shared" si="6"/>
        <v>Amphibian Breeding Stream  - WILD-78.2</v>
      </c>
      <c r="D35" t="str">
        <f t="shared" si="7"/>
        <v>Amphibian</v>
      </c>
      <c r="E35" t="str">
        <f t="shared" si="5"/>
        <v xml:space="preserve">coastal tailed frog - Coquihalla river. </v>
      </c>
      <c r="F35" s="3" t="s">
        <v>9421</v>
      </c>
      <c r="G35" s="3">
        <f t="shared" si="2"/>
        <v>8</v>
      </c>
      <c r="H35" s="3" t="str">
        <f t="shared" si="3"/>
        <v>WL</v>
      </c>
      <c r="N35">
        <f t="shared" si="4"/>
        <v>8</v>
      </c>
      <c r="O35" t="s">
        <v>9423</v>
      </c>
      <c r="P35" t="s">
        <v>9046</v>
      </c>
      <c r="Q35">
        <v>1030139.8959999999</v>
      </c>
      <c r="R35">
        <v>1030310</v>
      </c>
      <c r="S35">
        <v>622241</v>
      </c>
      <c r="T35">
        <v>5474215</v>
      </c>
      <c r="U35">
        <v>622195.86510000005</v>
      </c>
      <c r="V35">
        <v>5474051.8439999996</v>
      </c>
      <c r="W35" t="s">
        <v>9032</v>
      </c>
      <c r="X35" t="s">
        <v>9314</v>
      </c>
      <c r="Z35">
        <v>150</v>
      </c>
      <c r="AB35" t="s">
        <v>9035</v>
      </c>
      <c r="AC35" t="s">
        <v>9047</v>
      </c>
      <c r="AE35" t="s">
        <v>9315</v>
      </c>
      <c r="AF35" t="s">
        <v>987</v>
      </c>
      <c r="AG35" t="s">
        <v>989</v>
      </c>
      <c r="AH35" s="4">
        <v>44446</v>
      </c>
      <c r="AI35" t="s">
        <v>1022</v>
      </c>
      <c r="AJ35" t="s">
        <v>9049</v>
      </c>
      <c r="AK35" s="5" t="s">
        <v>9050</v>
      </c>
      <c r="AL35" s="5" t="s">
        <v>9051</v>
      </c>
      <c r="AM35" t="s">
        <v>9052</v>
      </c>
      <c r="AN35" t="s">
        <v>9053</v>
      </c>
      <c r="AO35" t="s">
        <v>986</v>
      </c>
      <c r="AP35" t="s">
        <v>1830</v>
      </c>
      <c r="AQ35" s="4">
        <v>44603</v>
      </c>
      <c r="AR35" t="s">
        <v>2320</v>
      </c>
    </row>
    <row r="36" spans="1:44" ht="17" customHeight="1" x14ac:dyDescent="0.2">
      <c r="A36">
        <v>1020040</v>
      </c>
      <c r="B36">
        <v>1020350</v>
      </c>
      <c r="C36" t="str">
        <f t="shared" si="6"/>
        <v>Amphibian Breeding Stream  - WILD-64b</v>
      </c>
      <c r="D36" t="str">
        <f t="shared" si="7"/>
        <v>Amphibian</v>
      </c>
      <c r="E36" t="str">
        <f t="shared" si="5"/>
        <v>coastal tailed frog - Dewdney Creek.</v>
      </c>
      <c r="F36" s="3" t="s">
        <v>9421</v>
      </c>
      <c r="G36" s="3">
        <f t="shared" si="2"/>
        <v>8</v>
      </c>
      <c r="H36" s="3" t="str">
        <f t="shared" si="3"/>
        <v>WL</v>
      </c>
      <c r="N36">
        <f t="shared" si="4"/>
        <v>8</v>
      </c>
      <c r="O36" t="s">
        <v>9423</v>
      </c>
      <c r="P36" t="s">
        <v>9046</v>
      </c>
      <c r="Q36">
        <v>1020196.154</v>
      </c>
      <c r="R36">
        <v>1020350</v>
      </c>
      <c r="S36">
        <v>626700</v>
      </c>
      <c r="T36">
        <v>5481658</v>
      </c>
      <c r="U36">
        <v>626660.92879999999</v>
      </c>
      <c r="V36">
        <v>5481512.5659999996</v>
      </c>
      <c r="W36" t="s">
        <v>9032</v>
      </c>
      <c r="X36" t="s">
        <v>9286</v>
      </c>
      <c r="Z36">
        <v>150</v>
      </c>
      <c r="AB36" t="s">
        <v>9035</v>
      </c>
      <c r="AC36" t="s">
        <v>9047</v>
      </c>
      <c r="AE36" t="s">
        <v>9287</v>
      </c>
      <c r="AF36" t="s">
        <v>987</v>
      </c>
      <c r="AG36" t="s">
        <v>989</v>
      </c>
      <c r="AH36" s="4">
        <v>44453</v>
      </c>
      <c r="AI36" t="s">
        <v>1022</v>
      </c>
      <c r="AJ36" t="s">
        <v>9049</v>
      </c>
      <c r="AK36" s="5" t="s">
        <v>9120</v>
      </c>
      <c r="AL36" s="5" t="s">
        <v>9051</v>
      </c>
      <c r="AM36" t="s">
        <v>9052</v>
      </c>
      <c r="AN36" t="s">
        <v>9053</v>
      </c>
      <c r="AO36" t="s">
        <v>986</v>
      </c>
      <c r="AP36" t="s">
        <v>9283</v>
      </c>
      <c r="AQ36" s="4">
        <v>44462</v>
      </c>
      <c r="AR36" t="s">
        <v>2416</v>
      </c>
    </row>
    <row r="37" spans="1:44" ht="17" customHeight="1" x14ac:dyDescent="0.2">
      <c r="A37">
        <v>1075800</v>
      </c>
      <c r="B37">
        <v>1075920</v>
      </c>
      <c r="C37" t="str">
        <f t="shared" si="6"/>
        <v>Amphibian Breeding Stream - WILD-74</v>
      </c>
      <c r="D37" t="str">
        <f t="shared" si="7"/>
        <v>Amphibian</v>
      </c>
      <c r="E37" t="str">
        <f t="shared" si="5"/>
        <v>coastal tailed frog - Unknown watercourse in Spread 6</v>
      </c>
      <c r="F37" s="3" t="s">
        <v>9421</v>
      </c>
      <c r="G37" s="3">
        <f t="shared" si="2"/>
        <v>8</v>
      </c>
      <c r="H37" s="3" t="str">
        <f t="shared" si="3"/>
        <v>WL</v>
      </c>
      <c r="N37">
        <f t="shared" si="4"/>
        <v>8</v>
      </c>
      <c r="O37" t="s">
        <v>9423</v>
      </c>
      <c r="P37" t="s">
        <v>9066</v>
      </c>
      <c r="Q37">
        <v>1075959.2</v>
      </c>
      <c r="R37">
        <v>1075920</v>
      </c>
      <c r="S37">
        <v>592317</v>
      </c>
      <c r="T37">
        <v>5449796</v>
      </c>
      <c r="U37">
        <v>592380.12029999995</v>
      </c>
      <c r="V37">
        <v>5449915.9730000002</v>
      </c>
      <c r="W37" t="s">
        <v>9032</v>
      </c>
      <c r="X37" t="s">
        <v>9398</v>
      </c>
      <c r="Z37">
        <v>150</v>
      </c>
      <c r="AB37" t="s">
        <v>9035</v>
      </c>
      <c r="AC37" t="s">
        <v>9047</v>
      </c>
      <c r="AE37" t="s">
        <v>9399</v>
      </c>
      <c r="AI37" t="s">
        <v>908</v>
      </c>
      <c r="AJ37" t="s">
        <v>9049</v>
      </c>
      <c r="AK37" s="5" t="s">
        <v>9050</v>
      </c>
      <c r="AL37" s="5" t="s">
        <v>9051</v>
      </c>
      <c r="AM37" t="s">
        <v>9052</v>
      </c>
      <c r="AN37" t="s">
        <v>9053</v>
      </c>
      <c r="AO37" t="s">
        <v>986</v>
      </c>
    </row>
    <row r="38" spans="1:44" ht="17" customHeight="1" x14ac:dyDescent="0.2">
      <c r="A38">
        <v>996865</v>
      </c>
      <c r="B38">
        <v>997170</v>
      </c>
      <c r="C38" t="str">
        <f t="shared" si="6"/>
        <v>Amphibian Breeding Stream - WILD-100a</v>
      </c>
      <c r="D38" t="str">
        <f t="shared" si="7"/>
        <v>Amphibian</v>
      </c>
      <c r="E38" t="str">
        <f t="shared" si="5"/>
        <v>coastal tailed frog - Watercourse 590.05d</v>
      </c>
      <c r="F38" s="3" t="s">
        <v>9421</v>
      </c>
      <c r="G38" s="3">
        <f t="shared" si="2"/>
        <v>8</v>
      </c>
      <c r="H38" s="3" t="str">
        <f t="shared" si="3"/>
        <v>WL</v>
      </c>
      <c r="N38">
        <f t="shared" si="4"/>
        <v>8</v>
      </c>
      <c r="O38" t="s">
        <v>9423</v>
      </c>
      <c r="P38" t="s">
        <v>9066</v>
      </c>
      <c r="Q38">
        <v>997013.48239999998</v>
      </c>
      <c r="R38">
        <v>997170</v>
      </c>
      <c r="S38">
        <v>638312</v>
      </c>
      <c r="T38">
        <v>5495307</v>
      </c>
      <c r="U38">
        <v>638197.54949999996</v>
      </c>
      <c r="V38">
        <v>5495200.1809999999</v>
      </c>
      <c r="W38" t="s">
        <v>9032</v>
      </c>
      <c r="X38" t="s">
        <v>9069</v>
      </c>
      <c r="Z38">
        <v>150</v>
      </c>
      <c r="AB38" t="s">
        <v>9035</v>
      </c>
      <c r="AC38" t="s">
        <v>9047</v>
      </c>
      <c r="AE38" t="s">
        <v>9070</v>
      </c>
      <c r="AF38" t="s">
        <v>987</v>
      </c>
      <c r="AG38" t="s">
        <v>989</v>
      </c>
      <c r="AH38" s="4">
        <v>44061</v>
      </c>
      <c r="AI38" t="s">
        <v>908</v>
      </c>
      <c r="AJ38" t="s">
        <v>9049</v>
      </c>
      <c r="AK38" s="5" t="s">
        <v>9050</v>
      </c>
      <c r="AL38" s="5" t="s">
        <v>9051</v>
      </c>
      <c r="AM38" t="s">
        <v>9052</v>
      </c>
      <c r="AN38" t="s">
        <v>9053</v>
      </c>
      <c r="AO38" t="s">
        <v>986</v>
      </c>
      <c r="AP38" t="s">
        <v>9071</v>
      </c>
      <c r="AQ38" s="4">
        <v>44055</v>
      </c>
      <c r="AR38" t="s">
        <v>9072</v>
      </c>
    </row>
    <row r="39" spans="1:44" ht="17" customHeight="1" x14ac:dyDescent="0.2">
      <c r="A39">
        <v>994790</v>
      </c>
      <c r="B39">
        <v>995220</v>
      </c>
      <c r="C39" t="str">
        <f t="shared" si="6"/>
        <v>Amphibian Breeding Stream  - WILD-99</v>
      </c>
      <c r="D39" t="str">
        <f t="shared" si="7"/>
        <v>Amphibian</v>
      </c>
      <c r="E39" t="str">
        <f t="shared" si="5"/>
        <v>coastal tailed frog - watercourse BC-589</v>
      </c>
      <c r="F39" s="3" t="s">
        <v>9421</v>
      </c>
      <c r="G39" s="3">
        <f t="shared" si="2"/>
        <v>8</v>
      </c>
      <c r="H39" s="3" t="str">
        <f t="shared" si="3"/>
        <v>WL</v>
      </c>
      <c r="N39">
        <f t="shared" si="4"/>
        <v>8</v>
      </c>
      <c r="O39" t="s">
        <v>9423</v>
      </c>
      <c r="P39" t="s">
        <v>9046</v>
      </c>
      <c r="Q39">
        <v>994994.26089999999</v>
      </c>
      <c r="R39">
        <v>995220</v>
      </c>
      <c r="S39">
        <v>639684</v>
      </c>
      <c r="T39">
        <v>5496735</v>
      </c>
      <c r="U39">
        <v>639534.18850000005</v>
      </c>
      <c r="V39">
        <v>5496580.8399999999</v>
      </c>
      <c r="W39" t="s">
        <v>9032</v>
      </c>
      <c r="X39" t="s">
        <v>9045</v>
      </c>
      <c r="Z39">
        <v>150</v>
      </c>
      <c r="AB39" t="s">
        <v>9035</v>
      </c>
      <c r="AC39" t="s">
        <v>9047</v>
      </c>
      <c r="AE39" t="s">
        <v>9048</v>
      </c>
      <c r="AI39" t="s">
        <v>908</v>
      </c>
      <c r="AJ39" t="s">
        <v>9049</v>
      </c>
      <c r="AK39" s="5" t="s">
        <v>9050</v>
      </c>
      <c r="AL39" s="5" t="s">
        <v>9051</v>
      </c>
      <c r="AM39" t="s">
        <v>9052</v>
      </c>
      <c r="AN39" t="s">
        <v>9053</v>
      </c>
      <c r="AO39" t="s">
        <v>986</v>
      </c>
      <c r="AR39" t="s">
        <v>9054</v>
      </c>
    </row>
    <row r="40" spans="1:44" ht="17" customHeight="1" x14ac:dyDescent="0.2">
      <c r="A40">
        <v>995770</v>
      </c>
      <c r="B40">
        <v>996110</v>
      </c>
      <c r="C40" t="str">
        <f t="shared" si="6"/>
        <v>Amphibian Breeding Stream - WILD-100</v>
      </c>
      <c r="D40" t="str">
        <f t="shared" si="7"/>
        <v>Amphibian</v>
      </c>
      <c r="E40" t="str">
        <f t="shared" si="5"/>
        <v>coastal tailed frog - watercourse BC-590</v>
      </c>
      <c r="F40" s="3" t="s">
        <v>9421</v>
      </c>
      <c r="G40" s="3">
        <f t="shared" si="2"/>
        <v>8</v>
      </c>
      <c r="H40" s="3" t="str">
        <f t="shared" si="3"/>
        <v>WL</v>
      </c>
      <c r="N40">
        <f t="shared" si="4"/>
        <v>8</v>
      </c>
      <c r="O40" t="s">
        <v>9423</v>
      </c>
      <c r="P40" t="s">
        <v>9066</v>
      </c>
      <c r="Q40">
        <v>995937.85069999995</v>
      </c>
      <c r="R40">
        <v>996110</v>
      </c>
      <c r="S40">
        <v>639036</v>
      </c>
      <c r="T40">
        <v>5496073</v>
      </c>
      <c r="U40">
        <v>638925.91110000003</v>
      </c>
      <c r="V40">
        <v>5495940.9440000001</v>
      </c>
      <c r="W40" t="s">
        <v>9032</v>
      </c>
      <c r="X40" t="s">
        <v>9065</v>
      </c>
      <c r="Z40">
        <v>150</v>
      </c>
      <c r="AB40" t="s">
        <v>9035</v>
      </c>
      <c r="AC40" t="s">
        <v>9047</v>
      </c>
      <c r="AE40" t="s">
        <v>9067</v>
      </c>
      <c r="AI40" t="s">
        <v>908</v>
      </c>
      <c r="AJ40" t="s">
        <v>9049</v>
      </c>
      <c r="AK40" s="5" t="s">
        <v>9050</v>
      </c>
      <c r="AL40" s="5" t="s">
        <v>9051</v>
      </c>
      <c r="AM40" t="s">
        <v>9052</v>
      </c>
      <c r="AN40" t="s">
        <v>9053</v>
      </c>
      <c r="AO40" t="s">
        <v>986</v>
      </c>
      <c r="AR40" t="s">
        <v>9068</v>
      </c>
    </row>
    <row r="41" spans="1:44" ht="17" customHeight="1" x14ac:dyDescent="0.2">
      <c r="A41">
        <v>999250</v>
      </c>
      <c r="B41">
        <v>999930</v>
      </c>
      <c r="C41" t="str">
        <f t="shared" si="6"/>
        <v>Amphibian Breeding Stream  - WILD-100d</v>
      </c>
      <c r="D41" t="str">
        <f t="shared" si="7"/>
        <v>Amphibian</v>
      </c>
      <c r="E41" t="str">
        <f t="shared" si="5"/>
        <v>coastal tailed frog - Watercourse BC-590a.2 Adult and larvae observed.</v>
      </c>
      <c r="F41" s="3" t="s">
        <v>9421</v>
      </c>
      <c r="G41" s="3">
        <f t="shared" si="2"/>
        <v>8</v>
      </c>
      <c r="H41" s="3" t="str">
        <f t="shared" si="3"/>
        <v>WL</v>
      </c>
      <c r="N41">
        <f t="shared" si="4"/>
        <v>8</v>
      </c>
      <c r="O41" t="s">
        <v>9423</v>
      </c>
      <c r="P41" t="s">
        <v>9046</v>
      </c>
      <c r="Q41">
        <v>999246.47239999997</v>
      </c>
      <c r="R41">
        <v>999937.00139999995</v>
      </c>
      <c r="S41">
        <v>636305</v>
      </c>
      <c r="T41">
        <v>5495121</v>
      </c>
      <c r="U41">
        <v>635629</v>
      </c>
      <c r="V41">
        <v>5495133</v>
      </c>
      <c r="W41" t="s">
        <v>9032</v>
      </c>
      <c r="X41" t="s">
        <v>9082</v>
      </c>
      <c r="Z41">
        <v>150</v>
      </c>
      <c r="AB41" t="s">
        <v>9035</v>
      </c>
      <c r="AC41" t="s">
        <v>9047</v>
      </c>
      <c r="AD41" t="s">
        <v>1015</v>
      </c>
      <c r="AE41" t="s">
        <v>9083</v>
      </c>
      <c r="AF41" t="s">
        <v>987</v>
      </c>
      <c r="AG41" t="s">
        <v>989</v>
      </c>
      <c r="AH41" s="4">
        <v>44064</v>
      </c>
      <c r="AI41" t="s">
        <v>908</v>
      </c>
      <c r="AJ41" t="s">
        <v>9049</v>
      </c>
      <c r="AK41" s="5" t="s">
        <v>9050</v>
      </c>
      <c r="AL41" s="5" t="s">
        <v>9051</v>
      </c>
      <c r="AM41" t="s">
        <v>9052</v>
      </c>
      <c r="AN41" t="s">
        <v>9053</v>
      </c>
      <c r="AO41" t="s">
        <v>986</v>
      </c>
      <c r="AP41" t="s">
        <v>9084</v>
      </c>
      <c r="AQ41" s="4">
        <v>44060</v>
      </c>
      <c r="AR41" t="s">
        <v>9085</v>
      </c>
    </row>
    <row r="42" spans="1:44" ht="17" customHeight="1" x14ac:dyDescent="0.2">
      <c r="A42">
        <v>999850</v>
      </c>
      <c r="B42">
        <v>1000320</v>
      </c>
      <c r="C42" t="str">
        <f t="shared" si="6"/>
        <v>Amphibian Breeding Stream  - WILD-92</v>
      </c>
      <c r="D42" t="str">
        <f t="shared" si="7"/>
        <v>Amphibian</v>
      </c>
      <c r="E42" t="str">
        <f t="shared" si="5"/>
        <v>coastal tailed frog - Watercourse BC-591</v>
      </c>
      <c r="F42" s="3" t="s">
        <v>9421</v>
      </c>
      <c r="G42" s="3">
        <f t="shared" si="2"/>
        <v>8</v>
      </c>
      <c r="H42" s="3" t="str">
        <f t="shared" si="3"/>
        <v>WL</v>
      </c>
      <c r="N42">
        <f t="shared" si="4"/>
        <v>8</v>
      </c>
      <c r="O42" t="s">
        <v>9423</v>
      </c>
      <c r="P42" t="s">
        <v>9046</v>
      </c>
      <c r="Q42">
        <v>1000056.965</v>
      </c>
      <c r="R42">
        <v>1000320</v>
      </c>
      <c r="S42">
        <v>635503</v>
      </c>
      <c r="T42">
        <v>5495151</v>
      </c>
      <c r="U42">
        <v>635328.51670000004</v>
      </c>
      <c r="V42">
        <v>5495322.824</v>
      </c>
      <c r="W42" t="s">
        <v>9032</v>
      </c>
      <c r="X42" t="s">
        <v>9091</v>
      </c>
      <c r="Z42">
        <v>150</v>
      </c>
      <c r="AB42" t="s">
        <v>9035</v>
      </c>
      <c r="AC42" t="s">
        <v>9047</v>
      </c>
      <c r="AE42" t="s">
        <v>9092</v>
      </c>
      <c r="AI42" t="s">
        <v>908</v>
      </c>
      <c r="AJ42" t="s">
        <v>9049</v>
      </c>
      <c r="AK42" s="5" t="s">
        <v>9050</v>
      </c>
      <c r="AL42" s="5" t="s">
        <v>9051</v>
      </c>
      <c r="AM42" t="s">
        <v>9052</v>
      </c>
      <c r="AN42" t="s">
        <v>9053</v>
      </c>
      <c r="AO42" t="s">
        <v>986</v>
      </c>
      <c r="AR42" t="s">
        <v>9093</v>
      </c>
    </row>
    <row r="43" spans="1:44" ht="17" customHeight="1" x14ac:dyDescent="0.2">
      <c r="A43">
        <v>1001490</v>
      </c>
      <c r="B43">
        <v>1001810</v>
      </c>
      <c r="C43" t="str">
        <f t="shared" si="6"/>
        <v>Amphibian Breeding Stream  - WILD-92a.1</v>
      </c>
      <c r="D43" t="str">
        <f t="shared" si="7"/>
        <v>Amphibian</v>
      </c>
      <c r="E43" t="str">
        <f t="shared" si="5"/>
        <v>coastal tailed frog - Watercourse BC-592</v>
      </c>
      <c r="F43" s="3" t="s">
        <v>9421</v>
      </c>
      <c r="G43" s="3">
        <f t="shared" si="2"/>
        <v>8</v>
      </c>
      <c r="H43" s="3" t="str">
        <f t="shared" si="3"/>
        <v>WL</v>
      </c>
      <c r="N43">
        <f t="shared" si="4"/>
        <v>8</v>
      </c>
      <c r="O43" t="s">
        <v>9423</v>
      </c>
      <c r="P43" t="s">
        <v>9046</v>
      </c>
      <c r="Q43">
        <v>1001488.385</v>
      </c>
      <c r="R43">
        <v>1001806.292</v>
      </c>
      <c r="S43">
        <v>634190</v>
      </c>
      <c r="T43">
        <v>5495341</v>
      </c>
      <c r="U43">
        <v>633878</v>
      </c>
      <c r="V43">
        <v>5495280</v>
      </c>
      <c r="W43" t="s">
        <v>9032</v>
      </c>
      <c r="X43" t="s">
        <v>9089</v>
      </c>
      <c r="Z43">
        <v>150</v>
      </c>
      <c r="AB43" t="s">
        <v>9035</v>
      </c>
      <c r="AC43" t="s">
        <v>9047</v>
      </c>
      <c r="AE43" t="s">
        <v>9101</v>
      </c>
      <c r="AF43" t="s">
        <v>987</v>
      </c>
      <c r="AG43" t="s">
        <v>989</v>
      </c>
      <c r="AH43" s="4">
        <v>44069</v>
      </c>
      <c r="AI43" t="s">
        <v>908</v>
      </c>
      <c r="AJ43" t="s">
        <v>9049</v>
      </c>
      <c r="AK43" s="5" t="s">
        <v>9050</v>
      </c>
      <c r="AL43" s="5" t="s">
        <v>9051</v>
      </c>
      <c r="AM43" t="s">
        <v>9052</v>
      </c>
      <c r="AN43" t="s">
        <v>9053</v>
      </c>
      <c r="AO43" t="s">
        <v>986</v>
      </c>
      <c r="AP43" t="s">
        <v>9084</v>
      </c>
      <c r="AQ43" s="4">
        <v>44062</v>
      </c>
      <c r="AR43" t="s">
        <v>9102</v>
      </c>
    </row>
    <row r="44" spans="1:44" ht="17" customHeight="1" x14ac:dyDescent="0.2">
      <c r="A44">
        <v>1003900</v>
      </c>
      <c r="B44">
        <v>1004200</v>
      </c>
      <c r="C44" t="str">
        <f t="shared" si="6"/>
        <v>Amphibian Breeding Stream  - WILD-96a</v>
      </c>
      <c r="D44" t="str">
        <f t="shared" si="7"/>
        <v>Amphibian</v>
      </c>
      <c r="E44" t="str">
        <f t="shared" si="5"/>
        <v>coastal tailed frog - Watercourse BC-592i.6</v>
      </c>
      <c r="F44" s="3" t="s">
        <v>9421</v>
      </c>
      <c r="G44" s="3">
        <f t="shared" si="2"/>
        <v>8</v>
      </c>
      <c r="H44" s="3" t="str">
        <f t="shared" si="3"/>
        <v>WL</v>
      </c>
      <c r="N44">
        <f t="shared" si="4"/>
        <v>8</v>
      </c>
      <c r="O44" t="s">
        <v>9423</v>
      </c>
      <c r="P44" t="s">
        <v>9046</v>
      </c>
      <c r="Q44">
        <v>1004054.9790000001</v>
      </c>
      <c r="R44">
        <v>1004200</v>
      </c>
      <c r="S44">
        <v>632347</v>
      </c>
      <c r="T44">
        <v>5493864</v>
      </c>
      <c r="U44">
        <v>632284.53650000005</v>
      </c>
      <c r="V44">
        <v>5493730.909</v>
      </c>
      <c r="W44" t="s">
        <v>9032</v>
      </c>
      <c r="X44" t="s">
        <v>9107</v>
      </c>
      <c r="Z44">
        <v>150</v>
      </c>
      <c r="AB44" t="s">
        <v>9035</v>
      </c>
      <c r="AC44" t="s">
        <v>9047</v>
      </c>
      <c r="AE44" t="s">
        <v>9108</v>
      </c>
      <c r="AF44" t="s">
        <v>987</v>
      </c>
      <c r="AG44" t="s">
        <v>989</v>
      </c>
      <c r="AH44" s="4">
        <v>44061</v>
      </c>
      <c r="AI44" t="s">
        <v>908</v>
      </c>
      <c r="AJ44" t="s">
        <v>9049</v>
      </c>
      <c r="AK44" s="5" t="s">
        <v>9050</v>
      </c>
      <c r="AL44" s="5" t="s">
        <v>9051</v>
      </c>
      <c r="AM44" t="s">
        <v>9052</v>
      </c>
      <c r="AN44" t="s">
        <v>9053</v>
      </c>
      <c r="AO44" t="s">
        <v>986</v>
      </c>
      <c r="AP44" t="s">
        <v>9109</v>
      </c>
      <c r="AQ44" s="4">
        <v>44048</v>
      </c>
      <c r="AR44" t="s">
        <v>9110</v>
      </c>
    </row>
    <row r="45" spans="1:44" ht="17" customHeight="1" x14ac:dyDescent="0.2">
      <c r="A45">
        <v>1004030</v>
      </c>
      <c r="B45">
        <v>1004330</v>
      </c>
      <c r="C45" t="str">
        <f t="shared" si="6"/>
        <v>Amphibian Breeding Stream - WILD-96c</v>
      </c>
      <c r="D45" t="str">
        <f t="shared" si="7"/>
        <v>Amphibian</v>
      </c>
      <c r="E45" t="str">
        <f t="shared" si="5"/>
        <v>coastal tailed frog - Watercourse ﻿﻿﻿BC-592i.8</v>
      </c>
      <c r="F45" s="3" t="s">
        <v>9421</v>
      </c>
      <c r="G45" s="3">
        <f t="shared" si="2"/>
        <v>8</v>
      </c>
      <c r="H45" s="3" t="str">
        <f t="shared" si="3"/>
        <v>WL</v>
      </c>
      <c r="N45">
        <f t="shared" si="4"/>
        <v>8</v>
      </c>
      <c r="O45" t="s">
        <v>9423</v>
      </c>
      <c r="P45" t="s">
        <v>9066</v>
      </c>
      <c r="Q45">
        <v>1004170.785</v>
      </c>
      <c r="R45">
        <v>1004330</v>
      </c>
      <c r="S45">
        <v>632319</v>
      </c>
      <c r="T45">
        <v>5493746</v>
      </c>
      <c r="U45">
        <v>632226.27240000002</v>
      </c>
      <c r="V45">
        <v>5493614.7649999997</v>
      </c>
      <c r="W45" t="s">
        <v>9032</v>
      </c>
      <c r="X45" t="s">
        <v>9111</v>
      </c>
      <c r="Z45">
        <v>150</v>
      </c>
      <c r="AB45" t="s">
        <v>9035</v>
      </c>
      <c r="AC45" t="s">
        <v>9047</v>
      </c>
      <c r="AE45" t="s">
        <v>9112</v>
      </c>
      <c r="AF45" t="s">
        <v>987</v>
      </c>
      <c r="AG45" t="s">
        <v>989</v>
      </c>
      <c r="AH45" s="4">
        <v>44061</v>
      </c>
      <c r="AI45" t="s">
        <v>908</v>
      </c>
      <c r="AJ45" t="s">
        <v>9049</v>
      </c>
      <c r="AK45" s="5" t="s">
        <v>9050</v>
      </c>
      <c r="AL45" s="5" t="s">
        <v>9051</v>
      </c>
      <c r="AM45" t="s">
        <v>9052</v>
      </c>
      <c r="AN45" t="s">
        <v>9053</v>
      </c>
      <c r="AO45" t="s">
        <v>986</v>
      </c>
      <c r="AP45" t="s">
        <v>9109</v>
      </c>
      <c r="AQ45" s="4">
        <v>44049</v>
      </c>
      <c r="AR45" t="s">
        <v>9113</v>
      </c>
    </row>
    <row r="46" spans="1:44" ht="17" customHeight="1" x14ac:dyDescent="0.2">
      <c r="A46">
        <v>1004170</v>
      </c>
      <c r="B46">
        <v>1004470</v>
      </c>
      <c r="C46" t="str">
        <f t="shared" si="6"/>
        <v>Amphibian Breeding Stream  - WILD-96b</v>
      </c>
      <c r="D46" t="str">
        <f t="shared" si="7"/>
        <v>Amphibian</v>
      </c>
      <c r="E46" t="str">
        <f t="shared" si="5"/>
        <v>coastal tailed frog - Watercourse BC-592j? (ASTR stream is 10 m south of where BC-592j is mapped. Triton did not accept AEW's WC changes in this area.)</v>
      </c>
      <c r="F46" s="3" t="s">
        <v>9421</v>
      </c>
      <c r="G46" s="3">
        <f t="shared" si="2"/>
        <v>8</v>
      </c>
      <c r="H46" s="3" t="str">
        <f t="shared" si="3"/>
        <v>WL</v>
      </c>
      <c r="N46">
        <f t="shared" si="4"/>
        <v>8</v>
      </c>
      <c r="O46" t="s">
        <v>9423</v>
      </c>
      <c r="P46" t="s">
        <v>9046</v>
      </c>
      <c r="Q46">
        <v>1004330.438</v>
      </c>
      <c r="R46">
        <v>1004470</v>
      </c>
      <c r="S46">
        <v>632227</v>
      </c>
      <c r="T46">
        <v>5493614</v>
      </c>
      <c r="U46">
        <v>632173.96909999999</v>
      </c>
      <c r="V46">
        <v>5493484.9029999999</v>
      </c>
      <c r="W46" t="s">
        <v>9032</v>
      </c>
      <c r="X46" t="s">
        <v>9114</v>
      </c>
      <c r="Z46">
        <v>150</v>
      </c>
      <c r="AB46" t="s">
        <v>9035</v>
      </c>
      <c r="AC46" t="s">
        <v>9047</v>
      </c>
      <c r="AE46" t="s">
        <v>9115</v>
      </c>
      <c r="AF46" t="s">
        <v>987</v>
      </c>
      <c r="AG46" t="s">
        <v>989</v>
      </c>
      <c r="AH46" s="4">
        <v>44061</v>
      </c>
      <c r="AI46" t="s">
        <v>908</v>
      </c>
      <c r="AJ46" t="s">
        <v>9049</v>
      </c>
      <c r="AK46" s="5" t="s">
        <v>9050</v>
      </c>
      <c r="AL46" s="5" t="s">
        <v>9051</v>
      </c>
      <c r="AM46" t="s">
        <v>9052</v>
      </c>
      <c r="AN46" t="s">
        <v>9053</v>
      </c>
      <c r="AO46" t="s">
        <v>986</v>
      </c>
      <c r="AP46" t="s">
        <v>9116</v>
      </c>
      <c r="AQ46" s="4">
        <v>44489</v>
      </c>
      <c r="AR46" t="s">
        <v>9117</v>
      </c>
    </row>
    <row r="47" spans="1:44" ht="17" customHeight="1" x14ac:dyDescent="0.2">
      <c r="A47">
        <v>1004400</v>
      </c>
      <c r="B47">
        <v>1004820</v>
      </c>
      <c r="C47" t="str">
        <f t="shared" si="6"/>
        <v>Amphibian Breeding Stream  - WILD-96</v>
      </c>
      <c r="D47" t="str">
        <f t="shared" si="7"/>
        <v>Amphibian</v>
      </c>
      <c r="E47" t="str">
        <f t="shared" si="5"/>
        <v>coastal tailed frog - Watercourse BC-593</v>
      </c>
      <c r="F47" s="3" t="s">
        <v>9421</v>
      </c>
      <c r="G47" s="3">
        <f t="shared" si="2"/>
        <v>8</v>
      </c>
      <c r="H47" s="3" t="str">
        <f t="shared" si="3"/>
        <v>WL</v>
      </c>
      <c r="N47">
        <f t="shared" si="4"/>
        <v>8</v>
      </c>
      <c r="O47" t="s">
        <v>9423</v>
      </c>
      <c r="P47" t="s">
        <v>9046</v>
      </c>
      <c r="Q47">
        <v>1004648.787</v>
      </c>
      <c r="R47">
        <v>1004820</v>
      </c>
      <c r="S47">
        <v>632065</v>
      </c>
      <c r="T47">
        <v>5493344</v>
      </c>
      <c r="U47">
        <v>631929.71070000005</v>
      </c>
      <c r="V47">
        <v>5493242.932</v>
      </c>
      <c r="W47" t="s">
        <v>9032</v>
      </c>
      <c r="X47" t="s">
        <v>9121</v>
      </c>
      <c r="Z47">
        <v>150</v>
      </c>
      <c r="AB47" t="s">
        <v>9035</v>
      </c>
      <c r="AC47" t="s">
        <v>9047</v>
      </c>
      <c r="AE47" t="s">
        <v>9122</v>
      </c>
      <c r="AI47" t="s">
        <v>908</v>
      </c>
      <c r="AJ47" t="s">
        <v>9049</v>
      </c>
      <c r="AK47" s="5" t="s">
        <v>9050</v>
      </c>
      <c r="AL47" s="5" t="s">
        <v>9051</v>
      </c>
      <c r="AM47" t="s">
        <v>9052</v>
      </c>
      <c r="AN47" t="s">
        <v>9053</v>
      </c>
      <c r="AO47" t="s">
        <v>986</v>
      </c>
      <c r="AR47" t="s">
        <v>9123</v>
      </c>
    </row>
    <row r="48" spans="1:44" ht="17" customHeight="1" x14ac:dyDescent="0.2">
      <c r="A48">
        <v>1005460</v>
      </c>
      <c r="B48">
        <v>1005800</v>
      </c>
      <c r="C48" t="str">
        <f t="shared" si="6"/>
        <v>Amphibian Breeding Stream  - WILD-95</v>
      </c>
      <c r="D48" t="str">
        <f t="shared" si="7"/>
        <v>Amphibian</v>
      </c>
      <c r="E48" t="str">
        <f t="shared" si="5"/>
        <v>coastal tailed frog - Watercourse BC-594</v>
      </c>
      <c r="F48" s="3" t="s">
        <v>9421</v>
      </c>
      <c r="G48" s="3">
        <f t="shared" si="2"/>
        <v>8</v>
      </c>
      <c r="H48" s="3" t="str">
        <f t="shared" si="3"/>
        <v>WL</v>
      </c>
      <c r="N48">
        <f t="shared" si="4"/>
        <v>8</v>
      </c>
      <c r="O48" t="s">
        <v>9423</v>
      </c>
      <c r="P48" t="s">
        <v>9046</v>
      </c>
      <c r="Q48">
        <v>1005621.949</v>
      </c>
      <c r="R48">
        <v>1005800</v>
      </c>
      <c r="S48">
        <v>631622</v>
      </c>
      <c r="T48">
        <v>5492509</v>
      </c>
      <c r="U48">
        <v>631542.58860000002</v>
      </c>
      <c r="V48">
        <v>5492348.3420000002</v>
      </c>
      <c r="W48" t="s">
        <v>9032</v>
      </c>
      <c r="X48" t="s">
        <v>9128</v>
      </c>
      <c r="Z48">
        <v>150</v>
      </c>
      <c r="AB48" t="s">
        <v>9035</v>
      </c>
      <c r="AC48" t="s">
        <v>9047</v>
      </c>
      <c r="AE48" t="s">
        <v>9129</v>
      </c>
      <c r="AI48" t="s">
        <v>908</v>
      </c>
      <c r="AJ48" t="s">
        <v>9049</v>
      </c>
      <c r="AK48" s="5" t="s">
        <v>9050</v>
      </c>
      <c r="AL48" s="5" t="s">
        <v>9051</v>
      </c>
      <c r="AM48" t="s">
        <v>9052</v>
      </c>
      <c r="AN48" t="s">
        <v>9053</v>
      </c>
      <c r="AO48" t="s">
        <v>986</v>
      </c>
      <c r="AR48" t="s">
        <v>9130</v>
      </c>
    </row>
    <row r="49" spans="1:44" ht="17" customHeight="1" x14ac:dyDescent="0.2">
      <c r="A49">
        <v>1006170</v>
      </c>
      <c r="B49">
        <v>1006500</v>
      </c>
      <c r="C49" t="str">
        <f t="shared" si="6"/>
        <v>Amphibian Breeding Stream  - WILD-94</v>
      </c>
      <c r="D49" t="str">
        <f t="shared" si="7"/>
        <v>Amphibian</v>
      </c>
      <c r="E49" t="str">
        <f t="shared" ref="E49:E80" si="8">AE49</f>
        <v>coastal tailed frog - Watercourse BC-595</v>
      </c>
      <c r="F49" s="3" t="s">
        <v>9421</v>
      </c>
      <c r="G49" s="3">
        <f t="shared" si="2"/>
        <v>8</v>
      </c>
      <c r="H49" s="3" t="str">
        <f t="shared" si="3"/>
        <v>WL</v>
      </c>
      <c r="N49">
        <f t="shared" si="4"/>
        <v>8</v>
      </c>
      <c r="O49" t="s">
        <v>9423</v>
      </c>
      <c r="P49" t="s">
        <v>9046</v>
      </c>
      <c r="Q49">
        <v>1006342.861</v>
      </c>
      <c r="R49">
        <v>1006500</v>
      </c>
      <c r="S49">
        <v>631417</v>
      </c>
      <c r="T49">
        <v>5491826</v>
      </c>
      <c r="U49">
        <v>631310.88340000005</v>
      </c>
      <c r="V49">
        <v>5491708.8760000002</v>
      </c>
      <c r="W49" t="s">
        <v>9032</v>
      </c>
      <c r="X49" t="s">
        <v>9131</v>
      </c>
      <c r="Z49">
        <v>150</v>
      </c>
      <c r="AB49" t="s">
        <v>9035</v>
      </c>
      <c r="AC49" t="s">
        <v>9047</v>
      </c>
      <c r="AE49" t="s">
        <v>9132</v>
      </c>
      <c r="AI49" t="s">
        <v>908</v>
      </c>
      <c r="AJ49" t="s">
        <v>9049</v>
      </c>
      <c r="AK49" s="5" t="s">
        <v>9050</v>
      </c>
      <c r="AL49" s="5" t="s">
        <v>9051</v>
      </c>
      <c r="AM49" t="s">
        <v>9052</v>
      </c>
      <c r="AN49" t="s">
        <v>9053</v>
      </c>
      <c r="AO49" t="s">
        <v>986</v>
      </c>
      <c r="AR49" t="s">
        <v>9133</v>
      </c>
    </row>
    <row r="50" spans="1:44" ht="17" customHeight="1" x14ac:dyDescent="0.2">
      <c r="A50">
        <v>1006430</v>
      </c>
      <c r="B50">
        <v>1006730</v>
      </c>
      <c r="C50" t="str">
        <f t="shared" si="6"/>
        <v>Amphibian Breeding Stream  - WILD-94a</v>
      </c>
      <c r="D50" t="str">
        <f t="shared" si="7"/>
        <v>Amphibian</v>
      </c>
      <c r="E50" t="str">
        <f t="shared" si="8"/>
        <v>coastal tailed frog - Watercourse BC-595a</v>
      </c>
      <c r="F50" s="3" t="s">
        <v>9421</v>
      </c>
      <c r="G50" s="3">
        <f t="shared" si="2"/>
        <v>8</v>
      </c>
      <c r="H50" s="3" t="str">
        <f t="shared" si="3"/>
        <v>WL</v>
      </c>
      <c r="N50">
        <f t="shared" si="4"/>
        <v>8</v>
      </c>
      <c r="O50" t="s">
        <v>9423</v>
      </c>
      <c r="P50" t="s">
        <v>9046</v>
      </c>
      <c r="Q50">
        <v>1006577.086</v>
      </c>
      <c r="R50">
        <v>1006730</v>
      </c>
      <c r="S50">
        <v>631270</v>
      </c>
      <c r="T50">
        <v>5491644</v>
      </c>
      <c r="U50">
        <v>631232.19460000005</v>
      </c>
      <c r="V50">
        <v>5491496.2050000001</v>
      </c>
      <c r="W50" t="s">
        <v>9032</v>
      </c>
      <c r="X50" t="s">
        <v>9134</v>
      </c>
      <c r="Z50">
        <v>150</v>
      </c>
      <c r="AB50" t="s">
        <v>9035</v>
      </c>
      <c r="AC50" t="s">
        <v>9047</v>
      </c>
      <c r="AE50" t="s">
        <v>9135</v>
      </c>
      <c r="AF50" t="s">
        <v>987</v>
      </c>
      <c r="AG50" t="s">
        <v>989</v>
      </c>
      <c r="AH50" s="4">
        <v>44061</v>
      </c>
      <c r="AI50" t="s">
        <v>908</v>
      </c>
      <c r="AJ50" t="s">
        <v>9049</v>
      </c>
      <c r="AK50" s="5" t="s">
        <v>9050</v>
      </c>
      <c r="AL50" s="5" t="s">
        <v>9051</v>
      </c>
      <c r="AM50" t="s">
        <v>9052</v>
      </c>
      <c r="AN50" t="s">
        <v>9053</v>
      </c>
      <c r="AO50" t="s">
        <v>986</v>
      </c>
      <c r="AP50" t="s">
        <v>9136</v>
      </c>
      <c r="AQ50" s="4">
        <v>44057</v>
      </c>
      <c r="AR50" t="s">
        <v>9137</v>
      </c>
    </row>
    <row r="51" spans="1:44" ht="17" customHeight="1" x14ac:dyDescent="0.2">
      <c r="A51">
        <v>1007140</v>
      </c>
      <c r="B51">
        <v>1007440</v>
      </c>
      <c r="C51" t="str">
        <f t="shared" si="6"/>
        <v>Amphibian Breeding Stream - WILD-94b</v>
      </c>
      <c r="D51" t="str">
        <f t="shared" si="7"/>
        <v>Amphibian</v>
      </c>
      <c r="E51" t="str">
        <f t="shared" si="8"/>
        <v>coastal tailed frog - Watercourse BC-595a.9</v>
      </c>
      <c r="F51" s="3" t="s">
        <v>9421</v>
      </c>
      <c r="G51" s="3">
        <f t="shared" si="2"/>
        <v>8</v>
      </c>
      <c r="H51" s="3" t="str">
        <f t="shared" si="3"/>
        <v>WL</v>
      </c>
      <c r="N51">
        <f t="shared" si="4"/>
        <v>8</v>
      </c>
      <c r="O51" t="s">
        <v>9423</v>
      </c>
      <c r="P51" t="s">
        <v>9066</v>
      </c>
      <c r="Q51">
        <v>1007297.2929999999</v>
      </c>
      <c r="R51">
        <v>1007440</v>
      </c>
      <c r="S51">
        <v>631016</v>
      </c>
      <c r="T51">
        <v>5490981</v>
      </c>
      <c r="U51">
        <v>630957.85609999998</v>
      </c>
      <c r="V51">
        <v>5490851.3389999997</v>
      </c>
      <c r="W51" t="s">
        <v>9032</v>
      </c>
      <c r="X51" t="s">
        <v>9138</v>
      </c>
      <c r="Z51">
        <v>150</v>
      </c>
      <c r="AB51" t="s">
        <v>9035</v>
      </c>
      <c r="AC51" t="s">
        <v>9047</v>
      </c>
      <c r="AE51" t="s">
        <v>9139</v>
      </c>
      <c r="AF51" t="s">
        <v>987</v>
      </c>
      <c r="AG51" t="s">
        <v>989</v>
      </c>
      <c r="AH51" s="4">
        <v>44061</v>
      </c>
      <c r="AI51" t="s">
        <v>908</v>
      </c>
      <c r="AJ51" t="s">
        <v>9049</v>
      </c>
      <c r="AK51" s="5" t="s">
        <v>9050</v>
      </c>
      <c r="AL51" s="5" t="s">
        <v>9051</v>
      </c>
      <c r="AM51" t="s">
        <v>9052</v>
      </c>
      <c r="AN51" t="s">
        <v>9053</v>
      </c>
      <c r="AO51" t="s">
        <v>986</v>
      </c>
      <c r="AP51" t="s">
        <v>9136</v>
      </c>
      <c r="AQ51" s="4">
        <v>44057</v>
      </c>
      <c r="AR51" t="s">
        <v>9140</v>
      </c>
    </row>
    <row r="52" spans="1:44" ht="17" customHeight="1" x14ac:dyDescent="0.2">
      <c r="A52">
        <v>1008480</v>
      </c>
      <c r="B52">
        <v>1008800</v>
      </c>
      <c r="C52" t="str">
        <f t="shared" si="6"/>
        <v>Amphibian Breeding Stream  - WILD-93a</v>
      </c>
      <c r="D52" t="str">
        <f t="shared" si="7"/>
        <v>Amphibian</v>
      </c>
      <c r="E52" t="str">
        <f t="shared" si="8"/>
        <v>coastal tailed frog - Watercourse BC-598b</v>
      </c>
      <c r="F52" s="3" t="s">
        <v>9421</v>
      </c>
      <c r="G52" s="3">
        <f t="shared" si="2"/>
        <v>8</v>
      </c>
      <c r="H52" s="3" t="str">
        <f t="shared" si="3"/>
        <v>WL</v>
      </c>
      <c r="N52">
        <f t="shared" si="4"/>
        <v>8</v>
      </c>
      <c r="O52" t="s">
        <v>9423</v>
      </c>
      <c r="P52" t="s">
        <v>9046</v>
      </c>
      <c r="Q52">
        <v>1008646.427</v>
      </c>
      <c r="R52">
        <v>1008800</v>
      </c>
      <c r="S52">
        <v>630457</v>
      </c>
      <c r="T52">
        <v>5490036</v>
      </c>
      <c r="U52">
        <v>630397.5246</v>
      </c>
      <c r="V52">
        <v>5489898.8370000003</v>
      </c>
      <c r="W52" t="s">
        <v>9032</v>
      </c>
      <c r="X52" t="s">
        <v>9153</v>
      </c>
      <c r="Z52">
        <v>150</v>
      </c>
      <c r="AB52" t="s">
        <v>9035</v>
      </c>
      <c r="AC52" t="s">
        <v>9047</v>
      </c>
      <c r="AE52" t="s">
        <v>9154</v>
      </c>
      <c r="AF52" t="s">
        <v>987</v>
      </c>
      <c r="AG52" t="s">
        <v>989</v>
      </c>
      <c r="AH52" s="4">
        <v>44061</v>
      </c>
      <c r="AI52" t="s">
        <v>908</v>
      </c>
      <c r="AJ52" t="s">
        <v>9049</v>
      </c>
      <c r="AK52" s="5" t="s">
        <v>9050</v>
      </c>
      <c r="AL52" s="5" t="s">
        <v>9051</v>
      </c>
      <c r="AM52" t="s">
        <v>9052</v>
      </c>
      <c r="AN52" t="s">
        <v>9053</v>
      </c>
      <c r="AO52" t="s">
        <v>986</v>
      </c>
      <c r="AP52" t="s">
        <v>9155</v>
      </c>
      <c r="AQ52" s="4">
        <v>44058</v>
      </c>
      <c r="AR52" t="s">
        <v>9156</v>
      </c>
    </row>
    <row r="53" spans="1:44" ht="17" customHeight="1" x14ac:dyDescent="0.2">
      <c r="A53">
        <v>1008890</v>
      </c>
      <c r="B53">
        <v>1009260</v>
      </c>
      <c r="C53" t="str">
        <f t="shared" si="6"/>
        <v>Amphibian Breeding Stream  - WILD-88</v>
      </c>
      <c r="D53" t="str">
        <f t="shared" si="7"/>
        <v>Amphibian</v>
      </c>
      <c r="E53" t="str">
        <f t="shared" si="8"/>
        <v>coastal tailed frog - Watercourse BC-599</v>
      </c>
      <c r="F53" s="3" t="s">
        <v>9421</v>
      </c>
      <c r="G53" s="3">
        <f t="shared" si="2"/>
        <v>8</v>
      </c>
      <c r="H53" s="3" t="str">
        <f t="shared" si="3"/>
        <v>WL</v>
      </c>
      <c r="N53">
        <f t="shared" si="4"/>
        <v>8</v>
      </c>
      <c r="O53" t="s">
        <v>9423</v>
      </c>
      <c r="P53" t="s">
        <v>9046</v>
      </c>
      <c r="Q53">
        <v>1009074.285</v>
      </c>
      <c r="R53">
        <v>1009260</v>
      </c>
      <c r="S53">
        <v>630323</v>
      </c>
      <c r="T53">
        <v>5489634</v>
      </c>
      <c r="U53">
        <v>630307.8432</v>
      </c>
      <c r="V53">
        <v>5489447.6639999999</v>
      </c>
      <c r="W53" t="s">
        <v>9032</v>
      </c>
      <c r="X53" t="s">
        <v>9157</v>
      </c>
      <c r="Z53">
        <v>150</v>
      </c>
      <c r="AB53" t="s">
        <v>9035</v>
      </c>
      <c r="AC53" t="s">
        <v>9047</v>
      </c>
      <c r="AE53" t="s">
        <v>9158</v>
      </c>
      <c r="AI53" t="s">
        <v>908</v>
      </c>
      <c r="AJ53" t="s">
        <v>9049</v>
      </c>
      <c r="AK53" s="5" t="s">
        <v>9050</v>
      </c>
      <c r="AL53" s="5" t="s">
        <v>9051</v>
      </c>
      <c r="AM53" t="s">
        <v>9052</v>
      </c>
      <c r="AN53" t="s">
        <v>9053</v>
      </c>
      <c r="AO53" t="s">
        <v>986</v>
      </c>
      <c r="AR53" t="s">
        <v>9159</v>
      </c>
    </row>
    <row r="54" spans="1:44" ht="17" customHeight="1" x14ac:dyDescent="0.2">
      <c r="A54">
        <v>1009330</v>
      </c>
      <c r="B54">
        <v>1009650</v>
      </c>
      <c r="C54" t="str">
        <f t="shared" si="6"/>
        <v>Amphibian Breeding Stream  - WILD-89</v>
      </c>
      <c r="D54" t="str">
        <f t="shared" si="7"/>
        <v>Amphibian</v>
      </c>
      <c r="E54" t="str">
        <f t="shared" si="8"/>
        <v>coastal tailed frog - Watercourse BC-600.1</v>
      </c>
      <c r="F54" s="3" t="s">
        <v>9421</v>
      </c>
      <c r="G54" s="3">
        <f t="shared" si="2"/>
        <v>8</v>
      </c>
      <c r="H54" s="3" t="str">
        <f t="shared" si="3"/>
        <v>WL</v>
      </c>
      <c r="N54">
        <f t="shared" si="4"/>
        <v>8</v>
      </c>
      <c r="O54" t="s">
        <v>9423</v>
      </c>
      <c r="P54" t="s">
        <v>9046</v>
      </c>
      <c r="Q54">
        <v>1009491.954</v>
      </c>
      <c r="R54">
        <v>1009650</v>
      </c>
      <c r="S54">
        <v>630202</v>
      </c>
      <c r="T54">
        <v>5489241</v>
      </c>
      <c r="U54">
        <v>630158.07109999994</v>
      </c>
      <c r="V54">
        <v>5489089.4670000002</v>
      </c>
      <c r="W54" t="s">
        <v>9032</v>
      </c>
      <c r="X54" t="s">
        <v>9164</v>
      </c>
      <c r="Z54">
        <v>150</v>
      </c>
      <c r="AB54" t="s">
        <v>9035</v>
      </c>
      <c r="AC54" t="s">
        <v>9047</v>
      </c>
      <c r="AE54" t="s">
        <v>9165</v>
      </c>
      <c r="AI54" t="s">
        <v>908</v>
      </c>
      <c r="AJ54" t="s">
        <v>9049</v>
      </c>
      <c r="AK54" s="5" t="s">
        <v>9050</v>
      </c>
      <c r="AL54" s="5" t="s">
        <v>9051</v>
      </c>
      <c r="AM54" t="s">
        <v>9052</v>
      </c>
      <c r="AN54" t="s">
        <v>9053</v>
      </c>
      <c r="AO54" t="s">
        <v>986</v>
      </c>
      <c r="AR54" t="s">
        <v>9166</v>
      </c>
    </row>
    <row r="55" spans="1:44" ht="17" customHeight="1" x14ac:dyDescent="0.2">
      <c r="A55">
        <v>1009495</v>
      </c>
      <c r="B55">
        <v>1009795</v>
      </c>
      <c r="C55" t="str">
        <f t="shared" si="6"/>
        <v>Amphibian Breeding Stream  - WILD-89a</v>
      </c>
      <c r="D55" t="str">
        <f t="shared" si="7"/>
        <v>Amphibian</v>
      </c>
      <c r="E55" t="str">
        <f t="shared" si="8"/>
        <v>coastal tailed frog - Watercourse BC-600d</v>
      </c>
      <c r="F55" s="3" t="s">
        <v>9421</v>
      </c>
      <c r="G55" s="3">
        <f t="shared" si="2"/>
        <v>8</v>
      </c>
      <c r="H55" s="3" t="str">
        <f t="shared" si="3"/>
        <v>WL</v>
      </c>
      <c r="N55">
        <f t="shared" si="4"/>
        <v>8</v>
      </c>
      <c r="O55" t="s">
        <v>9423</v>
      </c>
      <c r="P55" t="s">
        <v>9046</v>
      </c>
      <c r="Q55">
        <v>1009643.74</v>
      </c>
      <c r="R55">
        <v>1009795</v>
      </c>
      <c r="S55">
        <v>630161</v>
      </c>
      <c r="T55">
        <v>5489095</v>
      </c>
      <c r="U55">
        <v>630101.44050000003</v>
      </c>
      <c r="V55">
        <v>5488956.6339999996</v>
      </c>
      <c r="W55" t="s">
        <v>9032</v>
      </c>
      <c r="X55" t="s">
        <v>9171</v>
      </c>
      <c r="Z55">
        <v>150</v>
      </c>
      <c r="AB55" t="s">
        <v>9035</v>
      </c>
      <c r="AC55" t="s">
        <v>9047</v>
      </c>
      <c r="AE55" t="s">
        <v>9172</v>
      </c>
      <c r="AF55" t="s">
        <v>987</v>
      </c>
      <c r="AG55" t="s">
        <v>989</v>
      </c>
      <c r="AH55" s="4">
        <v>44061</v>
      </c>
      <c r="AI55" t="s">
        <v>908</v>
      </c>
      <c r="AJ55" t="s">
        <v>9049</v>
      </c>
      <c r="AK55" s="5" t="s">
        <v>9050</v>
      </c>
      <c r="AL55" s="5" t="s">
        <v>9051</v>
      </c>
      <c r="AM55" t="s">
        <v>9052</v>
      </c>
      <c r="AN55" t="s">
        <v>9053</v>
      </c>
      <c r="AO55" t="s">
        <v>986</v>
      </c>
      <c r="AP55" t="s">
        <v>9155</v>
      </c>
      <c r="AQ55" s="4">
        <v>44058</v>
      </c>
      <c r="AR55" t="s">
        <v>9173</v>
      </c>
    </row>
    <row r="56" spans="1:44" ht="17" customHeight="1" x14ac:dyDescent="0.2">
      <c r="A56">
        <v>1009570</v>
      </c>
      <c r="B56">
        <v>1009910</v>
      </c>
      <c r="C56" t="str">
        <f t="shared" si="6"/>
        <v>Amphibian Breeding Stream  - WILD-91</v>
      </c>
      <c r="D56" t="str">
        <f t="shared" si="7"/>
        <v>Amphibian</v>
      </c>
      <c r="E56" t="str">
        <f t="shared" si="8"/>
        <v>coastal tailed frog - Watercourse BC-601</v>
      </c>
      <c r="F56" s="3" t="s">
        <v>9421</v>
      </c>
      <c r="G56" s="3">
        <f t="shared" si="2"/>
        <v>8</v>
      </c>
      <c r="H56" s="3" t="str">
        <f t="shared" si="3"/>
        <v>WL</v>
      </c>
      <c r="N56">
        <f t="shared" si="4"/>
        <v>8</v>
      </c>
      <c r="O56" t="s">
        <v>9423</v>
      </c>
      <c r="P56" t="s">
        <v>9046</v>
      </c>
      <c r="Q56">
        <v>1009723.103</v>
      </c>
      <c r="R56">
        <v>1009910</v>
      </c>
      <c r="S56">
        <v>630104</v>
      </c>
      <c r="T56">
        <v>5489034</v>
      </c>
      <c r="U56">
        <v>630066.21400000004</v>
      </c>
      <c r="V56">
        <v>5488847.1619999995</v>
      </c>
      <c r="W56" t="s">
        <v>9032</v>
      </c>
      <c r="X56" t="s">
        <v>9178</v>
      </c>
      <c r="Z56">
        <v>150</v>
      </c>
      <c r="AB56" t="s">
        <v>9035</v>
      </c>
      <c r="AC56" t="s">
        <v>9047</v>
      </c>
      <c r="AE56" t="s">
        <v>9179</v>
      </c>
      <c r="AI56" t="s">
        <v>908</v>
      </c>
      <c r="AJ56" t="s">
        <v>9049</v>
      </c>
      <c r="AK56" s="5" t="s">
        <v>9050</v>
      </c>
      <c r="AL56" s="5" t="s">
        <v>9051</v>
      </c>
      <c r="AM56" t="s">
        <v>9052</v>
      </c>
      <c r="AN56" t="s">
        <v>9053</v>
      </c>
      <c r="AO56" t="s">
        <v>986</v>
      </c>
      <c r="AR56" t="s">
        <v>9180</v>
      </c>
    </row>
    <row r="57" spans="1:44" ht="17" customHeight="1" x14ac:dyDescent="0.2">
      <c r="A57">
        <v>1009630</v>
      </c>
      <c r="B57">
        <v>1009950</v>
      </c>
      <c r="C57" t="str">
        <f t="shared" si="6"/>
        <v>Amphibian Breeding Stream  - WILD-90</v>
      </c>
      <c r="D57" t="str">
        <f t="shared" si="7"/>
        <v>Amphibian</v>
      </c>
      <c r="E57" t="str">
        <f t="shared" si="8"/>
        <v>coastal tailed frog - Watercourse BC-601a</v>
      </c>
      <c r="F57" s="3" t="s">
        <v>9421</v>
      </c>
      <c r="G57" s="3">
        <f t="shared" si="2"/>
        <v>8</v>
      </c>
      <c r="H57" s="3" t="str">
        <f t="shared" si="3"/>
        <v>WL</v>
      </c>
      <c r="N57">
        <f t="shared" si="4"/>
        <v>8</v>
      </c>
      <c r="O57" t="s">
        <v>9423</v>
      </c>
      <c r="P57" t="s">
        <v>9046</v>
      </c>
      <c r="Q57">
        <v>1009775.277</v>
      </c>
      <c r="R57">
        <v>1009950</v>
      </c>
      <c r="S57">
        <v>630087</v>
      </c>
      <c r="T57">
        <v>5488982</v>
      </c>
      <c r="U57">
        <v>630053.96140000003</v>
      </c>
      <c r="V57">
        <v>5488809.085</v>
      </c>
      <c r="W57" t="s">
        <v>9032</v>
      </c>
      <c r="X57" t="s">
        <v>9184</v>
      </c>
      <c r="Z57">
        <v>150</v>
      </c>
      <c r="AB57" t="s">
        <v>9035</v>
      </c>
      <c r="AC57" t="s">
        <v>9047</v>
      </c>
      <c r="AE57" t="s">
        <v>9185</v>
      </c>
      <c r="AI57" t="s">
        <v>908</v>
      </c>
      <c r="AJ57" t="s">
        <v>9049</v>
      </c>
      <c r="AK57" s="5" t="s">
        <v>9050</v>
      </c>
      <c r="AL57" s="5" t="s">
        <v>9051</v>
      </c>
      <c r="AM57" t="s">
        <v>9052</v>
      </c>
      <c r="AN57" t="s">
        <v>9053</v>
      </c>
      <c r="AO57" t="s">
        <v>986</v>
      </c>
      <c r="AR57" t="s">
        <v>9186</v>
      </c>
    </row>
    <row r="58" spans="1:44" ht="17" customHeight="1" x14ac:dyDescent="0.2">
      <c r="A58">
        <v>1009674</v>
      </c>
      <c r="B58">
        <v>1009974</v>
      </c>
      <c r="C58" t="str">
        <f t="shared" si="6"/>
        <v>Amphibian Breeding Stream  - WILD-91a</v>
      </c>
      <c r="D58" t="str">
        <f t="shared" si="7"/>
        <v>Amphibian</v>
      </c>
      <c r="E58" t="str">
        <f t="shared" si="8"/>
        <v>coastal tailed frog - Watercourse BC-601b</v>
      </c>
      <c r="F58" s="3" t="s">
        <v>9421</v>
      </c>
      <c r="G58" s="3">
        <f t="shared" si="2"/>
        <v>8</v>
      </c>
      <c r="H58" s="3" t="str">
        <f t="shared" si="3"/>
        <v>WL</v>
      </c>
      <c r="N58">
        <f t="shared" si="4"/>
        <v>8</v>
      </c>
      <c r="O58" t="s">
        <v>9423</v>
      </c>
      <c r="P58" t="s">
        <v>9046</v>
      </c>
      <c r="Q58">
        <v>1009823.8909999999</v>
      </c>
      <c r="R58">
        <v>1009974</v>
      </c>
      <c r="S58">
        <v>630093</v>
      </c>
      <c r="T58">
        <v>5488929</v>
      </c>
      <c r="U58">
        <v>630046.60979999998</v>
      </c>
      <c r="V58">
        <v>5488786.2390000001</v>
      </c>
      <c r="W58" t="s">
        <v>9032</v>
      </c>
      <c r="X58" t="s">
        <v>9187</v>
      </c>
      <c r="Z58">
        <v>150</v>
      </c>
      <c r="AB58" t="s">
        <v>9035</v>
      </c>
      <c r="AC58" t="s">
        <v>9047</v>
      </c>
      <c r="AE58" t="s">
        <v>9188</v>
      </c>
      <c r="AF58" t="s">
        <v>987</v>
      </c>
      <c r="AG58" t="s">
        <v>989</v>
      </c>
      <c r="AH58" s="4">
        <v>44061</v>
      </c>
      <c r="AI58" t="s">
        <v>908</v>
      </c>
      <c r="AJ58" t="s">
        <v>9049</v>
      </c>
      <c r="AK58" s="5" t="s">
        <v>9050</v>
      </c>
      <c r="AL58" s="5" t="s">
        <v>9051</v>
      </c>
      <c r="AM58" t="s">
        <v>9052</v>
      </c>
      <c r="AN58" t="s">
        <v>9053</v>
      </c>
      <c r="AO58" t="s">
        <v>986</v>
      </c>
      <c r="AP58" t="s">
        <v>9136</v>
      </c>
      <c r="AQ58" s="4">
        <v>44057</v>
      </c>
      <c r="AR58" t="s">
        <v>9189</v>
      </c>
    </row>
    <row r="59" spans="1:44" ht="17" customHeight="1" x14ac:dyDescent="0.2">
      <c r="A59">
        <v>1009810</v>
      </c>
      <c r="B59">
        <v>1010110</v>
      </c>
      <c r="C59" t="str">
        <f t="shared" si="6"/>
        <v>Amphibian Breeding Stream - WILD-90a</v>
      </c>
      <c r="D59" t="str">
        <f t="shared" si="7"/>
        <v>Amphibian</v>
      </c>
      <c r="E59" t="str">
        <f t="shared" si="8"/>
        <v>coastal tailed frog - Watercourse BC-601c</v>
      </c>
      <c r="F59" s="3" t="s">
        <v>9421</v>
      </c>
      <c r="G59" s="3">
        <f t="shared" si="2"/>
        <v>8</v>
      </c>
      <c r="H59" s="3" t="str">
        <f t="shared" si="3"/>
        <v>WL</v>
      </c>
      <c r="N59">
        <f t="shared" si="4"/>
        <v>8</v>
      </c>
      <c r="O59" t="s">
        <v>9423</v>
      </c>
      <c r="P59" t="s">
        <v>9066</v>
      </c>
      <c r="Q59">
        <v>1009959.5550000001</v>
      </c>
      <c r="R59">
        <v>1010110</v>
      </c>
      <c r="S59">
        <v>630051</v>
      </c>
      <c r="T59">
        <v>5488800</v>
      </c>
      <c r="U59">
        <v>630002.95330000005</v>
      </c>
      <c r="V59">
        <v>5488657.4390000002</v>
      </c>
      <c r="W59" t="s">
        <v>9032</v>
      </c>
      <c r="X59" t="s">
        <v>9190</v>
      </c>
      <c r="Z59">
        <v>150</v>
      </c>
      <c r="AB59" t="s">
        <v>9035</v>
      </c>
      <c r="AC59" t="s">
        <v>9047</v>
      </c>
      <c r="AE59" t="s">
        <v>9191</v>
      </c>
      <c r="AF59" t="s">
        <v>987</v>
      </c>
      <c r="AG59" t="s">
        <v>989</v>
      </c>
      <c r="AH59" s="4">
        <v>44061</v>
      </c>
      <c r="AI59" t="s">
        <v>908</v>
      </c>
      <c r="AJ59" t="s">
        <v>9049</v>
      </c>
      <c r="AK59" s="5" t="s">
        <v>9050</v>
      </c>
      <c r="AL59" s="5" t="s">
        <v>9051</v>
      </c>
      <c r="AM59" t="s">
        <v>9052</v>
      </c>
      <c r="AN59" t="s">
        <v>9053</v>
      </c>
      <c r="AO59" t="s">
        <v>986</v>
      </c>
      <c r="AP59" t="s">
        <v>9192</v>
      </c>
      <c r="AQ59" s="4">
        <v>44060</v>
      </c>
      <c r="AR59" t="s">
        <v>9193</v>
      </c>
    </row>
    <row r="60" spans="1:44" ht="17" customHeight="1" x14ac:dyDescent="0.2">
      <c r="A60">
        <v>1009960</v>
      </c>
      <c r="B60">
        <v>1010340</v>
      </c>
      <c r="C60" t="str">
        <f t="shared" si="6"/>
        <v>Amphibian Breeding Stream  - WILD-86</v>
      </c>
      <c r="D60" t="str">
        <f t="shared" si="7"/>
        <v>Amphibian</v>
      </c>
      <c r="E60" t="str">
        <f t="shared" si="8"/>
        <v>coastal tailed frog - Watercourse BC-602</v>
      </c>
      <c r="F60" s="3" t="s">
        <v>9421</v>
      </c>
      <c r="G60" s="3">
        <f t="shared" si="2"/>
        <v>8</v>
      </c>
      <c r="H60" s="3" t="str">
        <f t="shared" si="3"/>
        <v>WL</v>
      </c>
      <c r="N60">
        <f t="shared" si="4"/>
        <v>8</v>
      </c>
      <c r="O60" t="s">
        <v>9423</v>
      </c>
      <c r="P60" t="s">
        <v>9046</v>
      </c>
      <c r="Q60">
        <v>1010145.348</v>
      </c>
      <c r="R60">
        <v>1010340</v>
      </c>
      <c r="S60">
        <v>629971</v>
      </c>
      <c r="T60">
        <v>5488631</v>
      </c>
      <c r="U60">
        <v>629922.3075</v>
      </c>
      <c r="V60">
        <v>5488442.1529999999</v>
      </c>
      <c r="W60" t="s">
        <v>9032</v>
      </c>
      <c r="X60" t="s">
        <v>9198</v>
      </c>
      <c r="Z60">
        <v>150</v>
      </c>
      <c r="AB60" t="s">
        <v>9035</v>
      </c>
      <c r="AC60" t="s">
        <v>9047</v>
      </c>
      <c r="AE60" t="s">
        <v>9199</v>
      </c>
      <c r="AI60" t="s">
        <v>908</v>
      </c>
      <c r="AJ60" t="s">
        <v>9049</v>
      </c>
      <c r="AK60" s="5" t="s">
        <v>9050</v>
      </c>
      <c r="AL60" s="5" t="s">
        <v>9051</v>
      </c>
      <c r="AM60" t="s">
        <v>9052</v>
      </c>
      <c r="AN60" t="s">
        <v>9053</v>
      </c>
      <c r="AO60" t="s">
        <v>986</v>
      </c>
      <c r="AR60" t="s">
        <v>9200</v>
      </c>
    </row>
    <row r="61" spans="1:44" ht="17" customHeight="1" x14ac:dyDescent="0.2">
      <c r="A61">
        <v>1010200</v>
      </c>
      <c r="B61">
        <v>1010530</v>
      </c>
      <c r="C61" t="str">
        <f t="shared" si="6"/>
        <v>Amphibian Breeding Stream - WILD-85</v>
      </c>
      <c r="D61" t="str">
        <f t="shared" si="7"/>
        <v>Amphibian</v>
      </c>
      <c r="E61" t="str">
        <f t="shared" si="8"/>
        <v>coastal tailed frog - Watercourse BC-604</v>
      </c>
      <c r="F61" s="3" t="s">
        <v>9421</v>
      </c>
      <c r="G61" s="3">
        <f t="shared" si="2"/>
        <v>8</v>
      </c>
      <c r="H61" s="3" t="str">
        <f t="shared" si="3"/>
        <v>WL</v>
      </c>
      <c r="N61">
        <f t="shared" si="4"/>
        <v>8</v>
      </c>
      <c r="O61" t="s">
        <v>9423</v>
      </c>
      <c r="P61" t="s">
        <v>9066</v>
      </c>
      <c r="Q61">
        <v>1010368.301</v>
      </c>
      <c r="R61">
        <v>1010530</v>
      </c>
      <c r="S61">
        <v>629892</v>
      </c>
      <c r="T61">
        <v>5488424</v>
      </c>
      <c r="U61">
        <v>629849.56279999996</v>
      </c>
      <c r="V61">
        <v>5488266.9510000004</v>
      </c>
      <c r="W61" t="s">
        <v>9032</v>
      </c>
      <c r="X61" t="s">
        <v>9201</v>
      </c>
      <c r="Z61">
        <v>150</v>
      </c>
      <c r="AB61" t="s">
        <v>9035</v>
      </c>
      <c r="AC61" t="s">
        <v>9047</v>
      </c>
      <c r="AE61" t="s">
        <v>9202</v>
      </c>
      <c r="AI61" t="s">
        <v>908</v>
      </c>
      <c r="AJ61" t="s">
        <v>9049</v>
      </c>
      <c r="AK61" s="5" t="s">
        <v>9050</v>
      </c>
      <c r="AL61" s="5" t="s">
        <v>9051</v>
      </c>
      <c r="AM61" t="s">
        <v>9052</v>
      </c>
      <c r="AN61" t="s">
        <v>9053</v>
      </c>
      <c r="AO61" t="s">
        <v>986</v>
      </c>
      <c r="AR61" t="s">
        <v>9203</v>
      </c>
    </row>
    <row r="62" spans="1:44" ht="17" customHeight="1" x14ac:dyDescent="0.2">
      <c r="A62">
        <v>1010640</v>
      </c>
      <c r="B62">
        <v>1010970</v>
      </c>
      <c r="C62" t="str">
        <f t="shared" si="6"/>
        <v>Amphibian Breeding Stream  - WILD-84</v>
      </c>
      <c r="D62" t="str">
        <f t="shared" si="7"/>
        <v>Amphibian</v>
      </c>
      <c r="E62" t="str">
        <f t="shared" si="8"/>
        <v>coastal tailed frog - Watercourse BC-605g</v>
      </c>
      <c r="F62" s="3" t="s">
        <v>9421</v>
      </c>
      <c r="G62" s="3">
        <f t="shared" si="2"/>
        <v>8</v>
      </c>
      <c r="H62" s="3" t="str">
        <f t="shared" si="3"/>
        <v>WL</v>
      </c>
      <c r="N62">
        <f t="shared" si="4"/>
        <v>8</v>
      </c>
      <c r="O62" t="s">
        <v>9423</v>
      </c>
      <c r="P62" t="s">
        <v>9046</v>
      </c>
      <c r="Q62">
        <v>1010795.4449999999</v>
      </c>
      <c r="R62">
        <v>1010970</v>
      </c>
      <c r="S62">
        <v>629802</v>
      </c>
      <c r="T62">
        <v>5488005</v>
      </c>
      <c r="U62">
        <v>629778.42879999999</v>
      </c>
      <c r="V62">
        <v>5487836.6030000001</v>
      </c>
      <c r="W62" t="s">
        <v>9032</v>
      </c>
      <c r="X62" t="s">
        <v>9204</v>
      </c>
      <c r="Z62">
        <v>150</v>
      </c>
      <c r="AB62" t="s">
        <v>9035</v>
      </c>
      <c r="AC62" t="s">
        <v>9047</v>
      </c>
      <c r="AE62" t="s">
        <v>9205</v>
      </c>
      <c r="AI62" t="s">
        <v>908</v>
      </c>
      <c r="AJ62" t="s">
        <v>9049</v>
      </c>
      <c r="AK62" s="5" t="s">
        <v>9050</v>
      </c>
      <c r="AL62" s="5" t="s">
        <v>9051</v>
      </c>
      <c r="AM62" t="s">
        <v>9052</v>
      </c>
      <c r="AN62" t="s">
        <v>9053</v>
      </c>
      <c r="AO62" t="s">
        <v>986</v>
      </c>
      <c r="AR62" t="s">
        <v>9206</v>
      </c>
    </row>
    <row r="63" spans="1:44" ht="17" customHeight="1" x14ac:dyDescent="0.2">
      <c r="A63">
        <v>1010767</v>
      </c>
      <c r="B63">
        <v>1011065</v>
      </c>
      <c r="C63" t="str">
        <f t="shared" si="6"/>
        <v>Amphibian Breeding Stream - WILD-83a</v>
      </c>
      <c r="D63" t="str">
        <f t="shared" si="7"/>
        <v>Amphibian</v>
      </c>
      <c r="E63" t="str">
        <f t="shared" si="8"/>
        <v>coastal tailed frog - Watercourse BC-607</v>
      </c>
      <c r="F63" s="3" t="s">
        <v>9421</v>
      </c>
      <c r="G63" s="3">
        <f t="shared" si="2"/>
        <v>8</v>
      </c>
      <c r="H63" s="3" t="str">
        <f t="shared" si="3"/>
        <v>WL</v>
      </c>
      <c r="N63">
        <f t="shared" si="4"/>
        <v>8</v>
      </c>
      <c r="O63" t="s">
        <v>9423</v>
      </c>
      <c r="P63" t="s">
        <v>9066</v>
      </c>
      <c r="Q63">
        <v>1010916.561</v>
      </c>
      <c r="R63">
        <v>1011065</v>
      </c>
      <c r="S63">
        <v>629800</v>
      </c>
      <c r="T63">
        <v>5487885</v>
      </c>
      <c r="U63">
        <v>629730.75210000004</v>
      </c>
      <c r="V63">
        <v>5487755.8849999998</v>
      </c>
      <c r="W63" t="s">
        <v>9032</v>
      </c>
      <c r="X63" t="s">
        <v>9207</v>
      </c>
      <c r="Z63">
        <v>150</v>
      </c>
      <c r="AB63" t="s">
        <v>9035</v>
      </c>
      <c r="AC63" t="s">
        <v>9047</v>
      </c>
      <c r="AE63" t="s">
        <v>9208</v>
      </c>
      <c r="AF63" t="s">
        <v>987</v>
      </c>
      <c r="AG63" t="s">
        <v>989</v>
      </c>
      <c r="AH63" s="4">
        <v>44061</v>
      </c>
      <c r="AI63" t="s">
        <v>908</v>
      </c>
      <c r="AJ63" t="s">
        <v>9049</v>
      </c>
      <c r="AK63" s="5" t="s">
        <v>9050</v>
      </c>
      <c r="AL63" s="5" t="s">
        <v>9051</v>
      </c>
      <c r="AM63" t="s">
        <v>9052</v>
      </c>
      <c r="AN63" t="s">
        <v>9053</v>
      </c>
      <c r="AO63" t="s">
        <v>986</v>
      </c>
      <c r="AP63" t="s">
        <v>9192</v>
      </c>
      <c r="AQ63" s="4">
        <v>44060</v>
      </c>
      <c r="AR63" t="s">
        <v>9209</v>
      </c>
    </row>
    <row r="64" spans="1:44" ht="17" customHeight="1" x14ac:dyDescent="0.2">
      <c r="A64">
        <v>1010920</v>
      </c>
      <c r="B64">
        <v>1011270</v>
      </c>
      <c r="C64" t="str">
        <f t="shared" si="6"/>
        <v>Amphibian Breeding Stream  - WILD-82</v>
      </c>
      <c r="D64" t="str">
        <f t="shared" si="7"/>
        <v>Amphibian</v>
      </c>
      <c r="E64" t="str">
        <f t="shared" si="8"/>
        <v>coastal tailed frog - Watercourse BC-609</v>
      </c>
      <c r="F64" s="3" t="s">
        <v>9421</v>
      </c>
      <c r="G64" s="3">
        <f t="shared" si="2"/>
        <v>8</v>
      </c>
      <c r="H64" s="3" t="str">
        <f t="shared" si="3"/>
        <v>WL</v>
      </c>
      <c r="N64">
        <f t="shared" si="4"/>
        <v>8</v>
      </c>
      <c r="O64" t="s">
        <v>9423</v>
      </c>
      <c r="P64" t="s">
        <v>9046</v>
      </c>
      <c r="Q64">
        <v>1011091.436</v>
      </c>
      <c r="R64">
        <v>1011270</v>
      </c>
      <c r="S64">
        <v>629707</v>
      </c>
      <c r="T64">
        <v>5487732</v>
      </c>
      <c r="U64">
        <v>629707.39069999999</v>
      </c>
      <c r="V64">
        <v>5487552.2209999999</v>
      </c>
      <c r="W64" t="s">
        <v>9032</v>
      </c>
      <c r="X64" t="s">
        <v>9213</v>
      </c>
      <c r="Z64">
        <v>150</v>
      </c>
      <c r="AB64" t="s">
        <v>9035</v>
      </c>
      <c r="AC64" t="s">
        <v>9047</v>
      </c>
      <c r="AE64" t="s">
        <v>9214</v>
      </c>
      <c r="AI64" t="s">
        <v>908</v>
      </c>
      <c r="AJ64" t="s">
        <v>9049</v>
      </c>
      <c r="AK64" s="5" t="s">
        <v>9050</v>
      </c>
      <c r="AL64" s="5" t="s">
        <v>9051</v>
      </c>
      <c r="AM64" t="s">
        <v>9052</v>
      </c>
      <c r="AN64" t="s">
        <v>9053</v>
      </c>
      <c r="AO64" t="s">
        <v>986</v>
      </c>
      <c r="AR64" t="s">
        <v>9215</v>
      </c>
    </row>
    <row r="65" spans="1:44" ht="17" customHeight="1" x14ac:dyDescent="0.2">
      <c r="A65">
        <v>1011080</v>
      </c>
      <c r="B65">
        <v>1011450</v>
      </c>
      <c r="C65" t="str">
        <f t="shared" si="6"/>
        <v>Amphibian Breeding Stream - WILD-56</v>
      </c>
      <c r="D65" t="str">
        <f t="shared" si="7"/>
        <v>Amphibian</v>
      </c>
      <c r="E65" t="str">
        <f t="shared" si="8"/>
        <v>coastal tailed frog - Watercourse BC-610</v>
      </c>
      <c r="F65" s="3" t="s">
        <v>9421</v>
      </c>
      <c r="G65" s="3">
        <f t="shared" si="2"/>
        <v>8</v>
      </c>
      <c r="H65" s="3" t="str">
        <f t="shared" si="3"/>
        <v>WL</v>
      </c>
      <c r="N65">
        <f t="shared" si="4"/>
        <v>8</v>
      </c>
      <c r="O65" t="s">
        <v>9423</v>
      </c>
      <c r="P65" t="s">
        <v>9066</v>
      </c>
      <c r="Q65">
        <v>1011230.361</v>
      </c>
      <c r="R65">
        <v>1011450</v>
      </c>
      <c r="S65">
        <v>629691</v>
      </c>
      <c r="T65">
        <v>5487594</v>
      </c>
      <c r="U65">
        <v>629696.46829999995</v>
      </c>
      <c r="V65">
        <v>5487375.2259999998</v>
      </c>
      <c r="W65" t="s">
        <v>9032</v>
      </c>
      <c r="X65" t="s">
        <v>9216</v>
      </c>
      <c r="Z65">
        <v>150</v>
      </c>
      <c r="AB65" t="s">
        <v>9035</v>
      </c>
      <c r="AC65" t="s">
        <v>9047</v>
      </c>
      <c r="AE65" t="s">
        <v>9217</v>
      </c>
      <c r="AI65" t="s">
        <v>908</v>
      </c>
      <c r="AJ65" t="s">
        <v>9049</v>
      </c>
      <c r="AK65" s="5" t="s">
        <v>9050</v>
      </c>
      <c r="AL65" s="5" t="s">
        <v>9051</v>
      </c>
      <c r="AM65" t="s">
        <v>9052</v>
      </c>
      <c r="AN65" t="s">
        <v>9053</v>
      </c>
      <c r="AO65" t="s">
        <v>986</v>
      </c>
      <c r="AR65" t="s">
        <v>9218</v>
      </c>
    </row>
    <row r="66" spans="1:44" ht="17" customHeight="1" x14ac:dyDescent="0.2">
      <c r="A66">
        <v>1011170</v>
      </c>
      <c r="B66">
        <v>1011480</v>
      </c>
      <c r="C66" t="str">
        <f t="shared" ref="C66:C97" si="9">_xlfn.CONCAT(P66," - ",X66)</f>
        <v>Amphibian Breeding Stream - WILD-57</v>
      </c>
      <c r="D66" t="str">
        <f t="shared" ref="D66:D97" si="10">_xlfn.CONCAT(O66)</f>
        <v>Amphibian</v>
      </c>
      <c r="E66" t="str">
        <f t="shared" si="8"/>
        <v>coastal tailed frog - Watercourse BC-611</v>
      </c>
      <c r="F66" s="3" t="s">
        <v>9421</v>
      </c>
      <c r="G66" s="3">
        <f t="shared" si="2"/>
        <v>8</v>
      </c>
      <c r="H66" s="3" t="str">
        <f t="shared" si="3"/>
        <v>WL</v>
      </c>
      <c r="N66">
        <f t="shared" si="4"/>
        <v>8</v>
      </c>
      <c r="O66" t="s">
        <v>9423</v>
      </c>
      <c r="P66" t="s">
        <v>9066</v>
      </c>
      <c r="Q66">
        <v>1011324.798</v>
      </c>
      <c r="R66">
        <v>1011480</v>
      </c>
      <c r="S66">
        <v>629679</v>
      </c>
      <c r="T66">
        <v>5487502</v>
      </c>
      <c r="U66">
        <v>629699.4118</v>
      </c>
      <c r="V66">
        <v>5487345.9189999998</v>
      </c>
      <c r="W66" t="s">
        <v>9032</v>
      </c>
      <c r="X66" t="s">
        <v>9219</v>
      </c>
      <c r="Z66">
        <v>150</v>
      </c>
      <c r="AB66" t="s">
        <v>9035</v>
      </c>
      <c r="AC66" t="s">
        <v>9047</v>
      </c>
      <c r="AE66" t="s">
        <v>9220</v>
      </c>
      <c r="AI66" t="s">
        <v>908</v>
      </c>
      <c r="AJ66" t="s">
        <v>9049</v>
      </c>
      <c r="AK66" s="5" t="s">
        <v>9050</v>
      </c>
      <c r="AL66" s="5" t="s">
        <v>9051</v>
      </c>
      <c r="AM66" t="s">
        <v>9052</v>
      </c>
      <c r="AN66" t="s">
        <v>9053</v>
      </c>
      <c r="AO66" t="s">
        <v>986</v>
      </c>
      <c r="AR66" t="s">
        <v>9221</v>
      </c>
    </row>
    <row r="67" spans="1:44" ht="17" customHeight="1" x14ac:dyDescent="0.2">
      <c r="A67">
        <v>1011590</v>
      </c>
      <c r="B67">
        <v>1011960</v>
      </c>
      <c r="C67" t="str">
        <f t="shared" si="9"/>
        <v>Amphibian Breeding Stream  - WILD-58</v>
      </c>
      <c r="D67" t="str">
        <f t="shared" si="10"/>
        <v>Amphibian</v>
      </c>
      <c r="E67" t="str">
        <f t="shared" si="8"/>
        <v>coastal tailed frog - Watercourse BC-614</v>
      </c>
      <c r="F67" s="3" t="s">
        <v>9421</v>
      </c>
      <c r="G67" s="3">
        <f t="shared" ref="G67:G126" si="11">N67</f>
        <v>8</v>
      </c>
      <c r="H67" s="3" t="str">
        <f t="shared" ref="H67:H126" si="12">F67</f>
        <v>WL</v>
      </c>
      <c r="N67">
        <f t="shared" ref="N67:N126" si="13">INDEX(L:L,MATCH(O67,K:K,0))</f>
        <v>8</v>
      </c>
      <c r="O67" t="s">
        <v>9423</v>
      </c>
      <c r="P67" t="s">
        <v>9046</v>
      </c>
      <c r="Q67">
        <v>1011751.361</v>
      </c>
      <c r="R67">
        <v>1011960</v>
      </c>
      <c r="S67">
        <v>629650</v>
      </c>
      <c r="T67">
        <v>5487077</v>
      </c>
      <c r="U67">
        <v>629691.68000000005</v>
      </c>
      <c r="V67">
        <v>5486869.4419999998</v>
      </c>
      <c r="W67" t="s">
        <v>9032</v>
      </c>
      <c r="X67" t="s">
        <v>9222</v>
      </c>
      <c r="Z67">
        <v>150</v>
      </c>
      <c r="AB67" t="s">
        <v>9035</v>
      </c>
      <c r="AC67" t="s">
        <v>9047</v>
      </c>
      <c r="AE67" t="s">
        <v>9223</v>
      </c>
      <c r="AI67" t="s">
        <v>908</v>
      </c>
      <c r="AJ67" t="s">
        <v>9049</v>
      </c>
      <c r="AK67" s="5" t="s">
        <v>9050</v>
      </c>
      <c r="AL67" s="5" t="s">
        <v>9051</v>
      </c>
      <c r="AM67" t="s">
        <v>9052</v>
      </c>
      <c r="AN67" t="s">
        <v>9053</v>
      </c>
      <c r="AO67" t="s">
        <v>986</v>
      </c>
      <c r="AR67" t="s">
        <v>9224</v>
      </c>
    </row>
    <row r="68" spans="1:44" ht="17" customHeight="1" x14ac:dyDescent="0.2">
      <c r="A68">
        <v>1011810</v>
      </c>
      <c r="B68">
        <v>1012160</v>
      </c>
      <c r="C68" t="str">
        <f t="shared" si="9"/>
        <v>Amphibian Breeding Stream  - WILD-59</v>
      </c>
      <c r="D68" t="str">
        <f t="shared" si="10"/>
        <v>Amphibian</v>
      </c>
      <c r="E68" t="str">
        <f t="shared" si="8"/>
        <v>coastal tailed frog - Watercourse BC-615</v>
      </c>
      <c r="F68" s="3" t="s">
        <v>9421</v>
      </c>
      <c r="G68" s="3">
        <f t="shared" si="11"/>
        <v>8</v>
      </c>
      <c r="H68" s="3" t="str">
        <f t="shared" si="12"/>
        <v>WL</v>
      </c>
      <c r="N68">
        <f t="shared" si="13"/>
        <v>8</v>
      </c>
      <c r="O68" t="s">
        <v>9423</v>
      </c>
      <c r="P68" t="s">
        <v>9046</v>
      </c>
      <c r="Q68">
        <v>1012002.044</v>
      </c>
      <c r="R68">
        <v>1012160</v>
      </c>
      <c r="S68">
        <v>629680</v>
      </c>
      <c r="T68">
        <v>5486822</v>
      </c>
      <c r="U68">
        <v>629748.147</v>
      </c>
      <c r="V68">
        <v>5486677.8490000004</v>
      </c>
      <c r="W68" t="s">
        <v>9032</v>
      </c>
      <c r="X68" t="s">
        <v>9228</v>
      </c>
      <c r="Z68">
        <v>150</v>
      </c>
      <c r="AB68" t="s">
        <v>9035</v>
      </c>
      <c r="AC68" t="s">
        <v>9047</v>
      </c>
      <c r="AE68" t="s">
        <v>9229</v>
      </c>
      <c r="AI68" t="s">
        <v>908</v>
      </c>
      <c r="AJ68" t="s">
        <v>9049</v>
      </c>
      <c r="AK68" s="5" t="s">
        <v>9050</v>
      </c>
      <c r="AL68" s="5" t="s">
        <v>9051</v>
      </c>
      <c r="AM68" t="s">
        <v>9052</v>
      </c>
      <c r="AN68" t="s">
        <v>9053</v>
      </c>
      <c r="AO68" t="s">
        <v>986</v>
      </c>
      <c r="AR68" t="s">
        <v>9230</v>
      </c>
    </row>
    <row r="69" spans="1:44" ht="17" customHeight="1" x14ac:dyDescent="0.2">
      <c r="A69">
        <v>1012860</v>
      </c>
      <c r="B69">
        <v>1013240</v>
      </c>
      <c r="C69" t="str">
        <f t="shared" si="9"/>
        <v>Amphibian Breeding Stream - WILD-60</v>
      </c>
      <c r="D69" t="str">
        <f t="shared" si="10"/>
        <v>Amphibian</v>
      </c>
      <c r="E69" t="str">
        <f t="shared" si="8"/>
        <v>coastal tailed frog - Watercourse BC-620</v>
      </c>
      <c r="F69" s="3" t="s">
        <v>9421</v>
      </c>
      <c r="G69" s="3">
        <f t="shared" si="11"/>
        <v>8</v>
      </c>
      <c r="H69" s="3" t="str">
        <f t="shared" si="12"/>
        <v>WL</v>
      </c>
      <c r="N69">
        <f t="shared" si="13"/>
        <v>8</v>
      </c>
      <c r="O69" t="s">
        <v>9423</v>
      </c>
      <c r="P69" t="s">
        <v>9066</v>
      </c>
      <c r="Q69">
        <v>1013037.1459999999</v>
      </c>
      <c r="R69">
        <v>1013240</v>
      </c>
      <c r="S69">
        <v>630012</v>
      </c>
      <c r="T69">
        <v>5485862</v>
      </c>
      <c r="U69">
        <v>630124.03110000002</v>
      </c>
      <c r="V69">
        <v>5485705.1550000003</v>
      </c>
      <c r="W69" t="s">
        <v>9032</v>
      </c>
      <c r="X69" t="s">
        <v>9244</v>
      </c>
      <c r="Z69">
        <v>150</v>
      </c>
      <c r="AB69" t="s">
        <v>9035</v>
      </c>
      <c r="AC69" t="s">
        <v>9047</v>
      </c>
      <c r="AE69" t="s">
        <v>9245</v>
      </c>
      <c r="AI69" t="s">
        <v>908</v>
      </c>
      <c r="AJ69" t="s">
        <v>9049</v>
      </c>
      <c r="AK69" s="5" t="s">
        <v>9050</v>
      </c>
      <c r="AL69" s="5" t="s">
        <v>9051</v>
      </c>
      <c r="AM69" t="s">
        <v>9052</v>
      </c>
      <c r="AN69" t="s">
        <v>9053</v>
      </c>
      <c r="AO69" t="s">
        <v>986</v>
      </c>
      <c r="AR69" t="s">
        <v>9246</v>
      </c>
    </row>
    <row r="70" spans="1:44" ht="17" customHeight="1" x14ac:dyDescent="0.2">
      <c r="A70">
        <v>1015860</v>
      </c>
      <c r="B70">
        <v>1016250</v>
      </c>
      <c r="C70" t="str">
        <f t="shared" si="9"/>
        <v>Amphibian Breeding Stream - WILD-81</v>
      </c>
      <c r="D70" t="str">
        <f t="shared" si="10"/>
        <v>Amphibian</v>
      </c>
      <c r="E70" t="str">
        <f t="shared" si="8"/>
        <v>coastal tailed frog - Watercourse BC-623</v>
      </c>
      <c r="F70" s="3" t="s">
        <v>9421</v>
      </c>
      <c r="G70" s="3">
        <f t="shared" si="11"/>
        <v>8</v>
      </c>
      <c r="H70" s="3" t="str">
        <f t="shared" si="12"/>
        <v>WL</v>
      </c>
      <c r="N70">
        <f t="shared" si="13"/>
        <v>8</v>
      </c>
      <c r="O70" t="s">
        <v>9423</v>
      </c>
      <c r="P70" t="s">
        <v>9066</v>
      </c>
      <c r="Q70">
        <v>1016057.557</v>
      </c>
      <c r="R70">
        <v>1016250</v>
      </c>
      <c r="S70">
        <v>628947</v>
      </c>
      <c r="T70">
        <v>5483868</v>
      </c>
      <c r="U70">
        <v>628759.35149999999</v>
      </c>
      <c r="V70">
        <v>5483868.3789999997</v>
      </c>
      <c r="W70" t="s">
        <v>9032</v>
      </c>
      <c r="X70" t="s">
        <v>9260</v>
      </c>
      <c r="Z70">
        <v>150</v>
      </c>
      <c r="AB70" t="s">
        <v>9035</v>
      </c>
      <c r="AC70" t="s">
        <v>9047</v>
      </c>
      <c r="AE70" t="s">
        <v>9261</v>
      </c>
      <c r="AI70" t="s">
        <v>908</v>
      </c>
      <c r="AJ70" t="s">
        <v>9049</v>
      </c>
      <c r="AK70" s="5" t="s">
        <v>9050</v>
      </c>
      <c r="AL70" s="5" t="s">
        <v>9051</v>
      </c>
      <c r="AM70" t="s">
        <v>9052</v>
      </c>
      <c r="AN70" t="s">
        <v>9053</v>
      </c>
      <c r="AO70" t="s">
        <v>986</v>
      </c>
      <c r="AR70" t="s">
        <v>9262</v>
      </c>
    </row>
    <row r="71" spans="1:44" ht="17" customHeight="1" x14ac:dyDescent="0.2">
      <c r="A71">
        <v>1016220</v>
      </c>
      <c r="B71">
        <v>1016550</v>
      </c>
      <c r="C71" t="str">
        <f t="shared" si="9"/>
        <v>Amphibian Breeding Stream - WILD-61</v>
      </c>
      <c r="D71" t="str">
        <f t="shared" si="10"/>
        <v>Amphibian</v>
      </c>
      <c r="E71" t="str">
        <f t="shared" si="8"/>
        <v>coastal tailed frog - Watercourse BC-625</v>
      </c>
      <c r="F71" s="3" t="s">
        <v>9421</v>
      </c>
      <c r="G71" s="3">
        <f t="shared" si="11"/>
        <v>8</v>
      </c>
      <c r="H71" s="3" t="str">
        <f t="shared" si="12"/>
        <v>WL</v>
      </c>
      <c r="N71">
        <f t="shared" si="13"/>
        <v>8</v>
      </c>
      <c r="O71" t="s">
        <v>9423</v>
      </c>
      <c r="P71" t="s">
        <v>9066</v>
      </c>
      <c r="Q71">
        <v>1016381.554</v>
      </c>
      <c r="R71">
        <v>1016550</v>
      </c>
      <c r="S71">
        <v>628628</v>
      </c>
      <c r="T71">
        <v>5483859</v>
      </c>
      <c r="U71">
        <v>628462.29779999994</v>
      </c>
      <c r="V71">
        <v>5483851.2359999996</v>
      </c>
      <c r="W71" t="s">
        <v>9032</v>
      </c>
      <c r="X71" t="s">
        <v>9263</v>
      </c>
      <c r="Z71">
        <v>150</v>
      </c>
      <c r="AB71" t="s">
        <v>9035</v>
      </c>
      <c r="AC71" t="s">
        <v>9047</v>
      </c>
      <c r="AE71" t="s">
        <v>9264</v>
      </c>
      <c r="AI71" t="s">
        <v>908</v>
      </c>
      <c r="AJ71" t="s">
        <v>9049</v>
      </c>
      <c r="AK71" s="5" t="s">
        <v>9050</v>
      </c>
      <c r="AL71" s="5" t="s">
        <v>9051</v>
      </c>
      <c r="AM71" t="s">
        <v>9052</v>
      </c>
      <c r="AN71" t="s">
        <v>9053</v>
      </c>
      <c r="AO71" t="s">
        <v>986</v>
      </c>
      <c r="AR71" t="s">
        <v>9265</v>
      </c>
    </row>
    <row r="72" spans="1:44" ht="17" customHeight="1" x14ac:dyDescent="0.2">
      <c r="A72">
        <v>1016660</v>
      </c>
      <c r="B72">
        <v>1017030</v>
      </c>
      <c r="C72" t="str">
        <f t="shared" si="9"/>
        <v>Amphibian Breeding Stream - WILD-62</v>
      </c>
      <c r="D72" t="str">
        <f t="shared" si="10"/>
        <v>Amphibian</v>
      </c>
      <c r="E72" t="str">
        <f t="shared" si="8"/>
        <v>coastal tailed frog - Watercourse BC-627</v>
      </c>
      <c r="F72" s="3" t="s">
        <v>9421</v>
      </c>
      <c r="G72" s="3">
        <f t="shared" si="11"/>
        <v>8</v>
      </c>
      <c r="H72" s="3" t="str">
        <f t="shared" si="12"/>
        <v>WL</v>
      </c>
      <c r="N72">
        <f t="shared" si="13"/>
        <v>8</v>
      </c>
      <c r="O72" t="s">
        <v>9423</v>
      </c>
      <c r="P72" t="s">
        <v>9066</v>
      </c>
      <c r="Q72">
        <v>1016811.628</v>
      </c>
      <c r="R72">
        <v>1017030</v>
      </c>
      <c r="S72">
        <v>628203</v>
      </c>
      <c r="T72">
        <v>5483887</v>
      </c>
      <c r="U72">
        <v>627988.44220000005</v>
      </c>
      <c r="V72">
        <v>5483843.5219999999</v>
      </c>
      <c r="W72" t="s">
        <v>9032</v>
      </c>
      <c r="X72" t="s">
        <v>9266</v>
      </c>
      <c r="Z72">
        <v>150</v>
      </c>
      <c r="AB72" t="s">
        <v>9035</v>
      </c>
      <c r="AC72" t="s">
        <v>9047</v>
      </c>
      <c r="AE72" t="s">
        <v>9267</v>
      </c>
      <c r="AI72" t="s">
        <v>908</v>
      </c>
      <c r="AJ72" t="s">
        <v>9049</v>
      </c>
      <c r="AK72" s="5" t="s">
        <v>9050</v>
      </c>
      <c r="AL72" s="5" t="s">
        <v>9051</v>
      </c>
      <c r="AM72" t="s">
        <v>9052</v>
      </c>
      <c r="AN72" t="s">
        <v>9053</v>
      </c>
      <c r="AO72" t="s">
        <v>986</v>
      </c>
      <c r="AR72" t="s">
        <v>9268</v>
      </c>
    </row>
    <row r="73" spans="1:44" ht="17" customHeight="1" x14ac:dyDescent="0.2">
      <c r="A73">
        <v>1016810</v>
      </c>
      <c r="B73">
        <v>1017140</v>
      </c>
      <c r="C73" t="str">
        <f t="shared" si="9"/>
        <v>Amphibian Breeding Stream - WILD-63</v>
      </c>
      <c r="D73" t="str">
        <f t="shared" si="10"/>
        <v>Amphibian</v>
      </c>
      <c r="E73" t="str">
        <f t="shared" si="8"/>
        <v>coastal tailed frog - Watercourse BC-628</v>
      </c>
      <c r="F73" s="3" t="s">
        <v>9421</v>
      </c>
      <c r="G73" s="3">
        <f t="shared" si="11"/>
        <v>8</v>
      </c>
      <c r="H73" s="3" t="str">
        <f t="shared" si="12"/>
        <v>WL</v>
      </c>
      <c r="N73">
        <f t="shared" si="13"/>
        <v>8</v>
      </c>
      <c r="O73" t="s">
        <v>9423</v>
      </c>
      <c r="P73" t="s">
        <v>9066</v>
      </c>
      <c r="Q73">
        <v>1016970.198</v>
      </c>
      <c r="R73">
        <v>1017140</v>
      </c>
      <c r="S73">
        <v>628045</v>
      </c>
      <c r="T73">
        <v>5483862</v>
      </c>
      <c r="U73">
        <v>627887.95140000002</v>
      </c>
      <c r="V73">
        <v>5483798.7829999998</v>
      </c>
      <c r="W73" t="s">
        <v>9032</v>
      </c>
      <c r="X73" t="s">
        <v>9269</v>
      </c>
      <c r="Z73">
        <v>150</v>
      </c>
      <c r="AB73" t="s">
        <v>9035</v>
      </c>
      <c r="AC73" t="s">
        <v>9047</v>
      </c>
      <c r="AE73" t="s">
        <v>9270</v>
      </c>
      <c r="AI73" t="s">
        <v>908</v>
      </c>
      <c r="AJ73" t="s">
        <v>9049</v>
      </c>
      <c r="AK73" s="5" t="s">
        <v>9050</v>
      </c>
      <c r="AL73" s="5" t="s">
        <v>9051</v>
      </c>
      <c r="AM73" t="s">
        <v>9052</v>
      </c>
      <c r="AN73" t="s">
        <v>9053</v>
      </c>
      <c r="AO73" t="s">
        <v>986</v>
      </c>
      <c r="AR73" t="s">
        <v>9271</v>
      </c>
    </row>
    <row r="74" spans="1:44" ht="17" customHeight="1" x14ac:dyDescent="0.2">
      <c r="A74">
        <v>1018080</v>
      </c>
      <c r="B74">
        <v>1018410</v>
      </c>
      <c r="C74" t="str">
        <f t="shared" si="9"/>
        <v>Amphibian Breeding Stream  - WILD-80</v>
      </c>
      <c r="D74" t="str">
        <f t="shared" si="10"/>
        <v>Amphibian</v>
      </c>
      <c r="E74" t="str">
        <f t="shared" si="8"/>
        <v>coastal tailed frog - Watercourse BC-629a</v>
      </c>
      <c r="F74" s="3" t="s">
        <v>9421</v>
      </c>
      <c r="G74" s="3">
        <f t="shared" si="11"/>
        <v>8</v>
      </c>
      <c r="H74" s="3" t="str">
        <f t="shared" si="12"/>
        <v>WL</v>
      </c>
      <c r="N74">
        <f t="shared" si="13"/>
        <v>8</v>
      </c>
      <c r="O74" t="s">
        <v>9423</v>
      </c>
      <c r="P74" t="s">
        <v>9046</v>
      </c>
      <c r="Q74">
        <v>1018245.069</v>
      </c>
      <c r="R74">
        <v>1018410</v>
      </c>
      <c r="S74">
        <v>626930</v>
      </c>
      <c r="T74">
        <v>5483386</v>
      </c>
      <c r="U74">
        <v>626848.64989999996</v>
      </c>
      <c r="V74">
        <v>5483248.074</v>
      </c>
      <c r="W74" t="s">
        <v>9032</v>
      </c>
      <c r="X74" t="s">
        <v>9272</v>
      </c>
      <c r="Z74">
        <v>150</v>
      </c>
      <c r="AB74" t="s">
        <v>9035</v>
      </c>
      <c r="AC74" t="s">
        <v>9047</v>
      </c>
      <c r="AE74" t="s">
        <v>9273</v>
      </c>
      <c r="AI74" t="s">
        <v>908</v>
      </c>
      <c r="AJ74" t="s">
        <v>9049</v>
      </c>
      <c r="AK74" s="5" t="s">
        <v>9050</v>
      </c>
      <c r="AL74" s="5" t="s">
        <v>9051</v>
      </c>
      <c r="AM74" t="s">
        <v>9052</v>
      </c>
      <c r="AN74" t="s">
        <v>9053</v>
      </c>
      <c r="AO74" t="s">
        <v>986</v>
      </c>
      <c r="AR74" t="s">
        <v>9274</v>
      </c>
    </row>
    <row r="75" spans="1:44" ht="17" customHeight="1" x14ac:dyDescent="0.2">
      <c r="A75">
        <v>1018180</v>
      </c>
      <c r="B75">
        <v>1018590</v>
      </c>
      <c r="C75" t="str">
        <f t="shared" si="9"/>
        <v>Amphibian Breeding Stream  - WILD-64</v>
      </c>
      <c r="D75" t="str">
        <f t="shared" si="10"/>
        <v>Amphibian</v>
      </c>
      <c r="E75" t="str">
        <f t="shared" si="8"/>
        <v>coastal tailed frog - Watercourse BC-630</v>
      </c>
      <c r="F75" s="3" t="s">
        <v>9421</v>
      </c>
      <c r="G75" s="3">
        <f t="shared" si="11"/>
        <v>8</v>
      </c>
      <c r="H75" s="3" t="str">
        <f t="shared" si="12"/>
        <v>WL</v>
      </c>
      <c r="N75">
        <f t="shared" si="13"/>
        <v>8</v>
      </c>
      <c r="O75" t="s">
        <v>9423</v>
      </c>
      <c r="P75" t="s">
        <v>9046</v>
      </c>
      <c r="Q75">
        <v>1018375.2340000001</v>
      </c>
      <c r="R75">
        <v>1018590</v>
      </c>
      <c r="S75">
        <v>626848</v>
      </c>
      <c r="T75">
        <v>5483285</v>
      </c>
      <c r="U75">
        <v>626832.32880000002</v>
      </c>
      <c r="V75">
        <v>5483072.977</v>
      </c>
      <c r="W75" t="s">
        <v>9032</v>
      </c>
      <c r="X75" t="s">
        <v>9275</v>
      </c>
      <c r="Z75">
        <v>150</v>
      </c>
      <c r="AB75" t="s">
        <v>9035</v>
      </c>
      <c r="AC75" t="s">
        <v>9047</v>
      </c>
      <c r="AE75" t="s">
        <v>9276</v>
      </c>
      <c r="AI75" t="s">
        <v>908</v>
      </c>
      <c r="AJ75" t="s">
        <v>9049</v>
      </c>
      <c r="AK75" s="5" t="s">
        <v>9050</v>
      </c>
      <c r="AL75" s="5" t="s">
        <v>9051</v>
      </c>
      <c r="AM75" t="s">
        <v>9052</v>
      </c>
      <c r="AN75" t="s">
        <v>9053</v>
      </c>
      <c r="AO75" t="s">
        <v>986</v>
      </c>
      <c r="AR75" t="s">
        <v>9277</v>
      </c>
    </row>
    <row r="76" spans="1:44" ht="17" customHeight="1" x14ac:dyDescent="0.2">
      <c r="A76">
        <v>1022670</v>
      </c>
      <c r="B76">
        <v>1022980</v>
      </c>
      <c r="C76" t="str">
        <f t="shared" si="9"/>
        <v>Amphibian Breeding Stream - WILD-66</v>
      </c>
      <c r="D76" t="str">
        <f t="shared" si="10"/>
        <v>Amphibian</v>
      </c>
      <c r="E76" t="str">
        <f t="shared" si="8"/>
        <v>coastal tailed frog - Watercourse BC-634i</v>
      </c>
      <c r="F76" s="3" t="s">
        <v>9421</v>
      </c>
      <c r="G76" s="3">
        <f t="shared" si="11"/>
        <v>8</v>
      </c>
      <c r="H76" s="3" t="str">
        <f t="shared" si="12"/>
        <v>WL</v>
      </c>
      <c r="N76">
        <f t="shared" si="13"/>
        <v>8</v>
      </c>
      <c r="O76" t="s">
        <v>9423</v>
      </c>
      <c r="P76" t="s">
        <v>9066</v>
      </c>
      <c r="Q76">
        <v>1022827.595</v>
      </c>
      <c r="R76">
        <v>1022980</v>
      </c>
      <c r="S76">
        <v>626148</v>
      </c>
      <c r="T76">
        <v>5479335</v>
      </c>
      <c r="U76">
        <v>626045.96959999995</v>
      </c>
      <c r="V76">
        <v>5479221.7319999998</v>
      </c>
      <c r="W76" t="s">
        <v>9032</v>
      </c>
      <c r="X76" t="s">
        <v>9292</v>
      </c>
      <c r="Z76">
        <v>150</v>
      </c>
      <c r="AB76" t="s">
        <v>9035</v>
      </c>
      <c r="AC76" t="s">
        <v>9047</v>
      </c>
      <c r="AE76" t="s">
        <v>9293</v>
      </c>
      <c r="AI76" t="s">
        <v>908</v>
      </c>
      <c r="AJ76" t="s">
        <v>9049</v>
      </c>
      <c r="AK76" s="5" t="s">
        <v>9050</v>
      </c>
      <c r="AL76" s="5" t="s">
        <v>9051</v>
      </c>
      <c r="AM76" t="s">
        <v>9052</v>
      </c>
      <c r="AN76" t="s">
        <v>9053</v>
      </c>
      <c r="AO76" t="s">
        <v>986</v>
      </c>
      <c r="AR76" t="s">
        <v>9294</v>
      </c>
    </row>
    <row r="77" spans="1:44" ht="17" customHeight="1" x14ac:dyDescent="0.2">
      <c r="A77">
        <v>1022670</v>
      </c>
      <c r="B77">
        <v>1023040</v>
      </c>
      <c r="C77" t="str">
        <f t="shared" si="9"/>
        <v>Amphibian Breeding Stream - WILD-79</v>
      </c>
      <c r="D77" t="str">
        <f t="shared" si="10"/>
        <v>Amphibian</v>
      </c>
      <c r="E77" t="str">
        <f t="shared" si="8"/>
        <v>coastal tailed frog - Watercourse BC-635</v>
      </c>
      <c r="F77" s="3" t="s">
        <v>9421</v>
      </c>
      <c r="G77" s="3">
        <f t="shared" si="11"/>
        <v>8</v>
      </c>
      <c r="H77" s="3" t="str">
        <f t="shared" si="12"/>
        <v>WL</v>
      </c>
      <c r="N77">
        <f t="shared" si="13"/>
        <v>8</v>
      </c>
      <c r="O77" t="s">
        <v>9423</v>
      </c>
      <c r="P77" t="s">
        <v>9066</v>
      </c>
      <c r="Q77">
        <v>1022873.999</v>
      </c>
      <c r="R77">
        <v>1023040.334</v>
      </c>
      <c r="S77">
        <v>626128</v>
      </c>
      <c r="T77">
        <v>5479291</v>
      </c>
      <c r="U77">
        <v>626009.81229999999</v>
      </c>
      <c r="V77">
        <v>5479173.9589999998</v>
      </c>
      <c r="W77" t="s">
        <v>9032</v>
      </c>
      <c r="X77" t="s">
        <v>9295</v>
      </c>
      <c r="Z77">
        <v>150</v>
      </c>
      <c r="AB77" t="s">
        <v>9035</v>
      </c>
      <c r="AC77" t="s">
        <v>9047</v>
      </c>
      <c r="AE77" t="s">
        <v>9296</v>
      </c>
      <c r="AI77" t="s">
        <v>908</v>
      </c>
      <c r="AJ77" t="s">
        <v>9049</v>
      </c>
      <c r="AK77" s="5" t="s">
        <v>9050</v>
      </c>
      <c r="AL77" s="5" t="s">
        <v>9051</v>
      </c>
      <c r="AM77" t="s">
        <v>9052</v>
      </c>
      <c r="AN77" t="s">
        <v>9053</v>
      </c>
      <c r="AO77" t="s">
        <v>986</v>
      </c>
      <c r="AR77" t="s">
        <v>9297</v>
      </c>
    </row>
    <row r="78" spans="1:44" ht="17" customHeight="1" x14ac:dyDescent="0.2">
      <c r="A78">
        <v>1028810</v>
      </c>
      <c r="B78">
        <v>1029130</v>
      </c>
      <c r="C78" t="str">
        <f t="shared" si="9"/>
        <v>Amphibian Breeding Stream - WILD-78</v>
      </c>
      <c r="D78" t="str">
        <f t="shared" si="10"/>
        <v>Amphibian</v>
      </c>
      <c r="E78" t="str">
        <f t="shared" si="8"/>
        <v>coastal tailed frog - Watercourse BC-644</v>
      </c>
      <c r="F78" s="3" t="s">
        <v>9421</v>
      </c>
      <c r="G78" s="3">
        <f t="shared" si="11"/>
        <v>8</v>
      </c>
      <c r="H78" s="3" t="str">
        <f t="shared" si="12"/>
        <v>WL</v>
      </c>
      <c r="N78">
        <f t="shared" si="13"/>
        <v>8</v>
      </c>
      <c r="O78" t="s">
        <v>9423</v>
      </c>
      <c r="P78" t="s">
        <v>9066</v>
      </c>
      <c r="Q78">
        <v>1028968.3149999999</v>
      </c>
      <c r="R78">
        <v>1029130</v>
      </c>
      <c r="S78">
        <v>622277</v>
      </c>
      <c r="T78">
        <v>5475350</v>
      </c>
      <c r="U78">
        <v>622221.39910000004</v>
      </c>
      <c r="V78">
        <v>5475201.0310000004</v>
      </c>
      <c r="W78" t="s">
        <v>9032</v>
      </c>
      <c r="X78" t="s">
        <v>9307</v>
      </c>
      <c r="Z78">
        <v>150</v>
      </c>
      <c r="AB78" t="s">
        <v>9035</v>
      </c>
      <c r="AC78" t="s">
        <v>9308</v>
      </c>
      <c r="AE78" t="s">
        <v>9309</v>
      </c>
      <c r="AI78" t="s">
        <v>908</v>
      </c>
      <c r="AJ78" t="s">
        <v>9049</v>
      </c>
      <c r="AK78" s="5" t="s">
        <v>9050</v>
      </c>
      <c r="AL78" s="5" t="s">
        <v>9051</v>
      </c>
      <c r="AM78" t="s">
        <v>9052</v>
      </c>
      <c r="AN78" t="s">
        <v>9053</v>
      </c>
      <c r="AO78" t="s">
        <v>986</v>
      </c>
      <c r="AP78" t="s">
        <v>9310</v>
      </c>
      <c r="AQ78" s="4">
        <v>44481</v>
      </c>
      <c r="AR78" t="s">
        <v>9311</v>
      </c>
    </row>
    <row r="79" spans="1:44" ht="17" customHeight="1" x14ac:dyDescent="0.2">
      <c r="A79">
        <v>1030620</v>
      </c>
      <c r="B79">
        <v>1030990</v>
      </c>
      <c r="C79" t="str">
        <f t="shared" si="9"/>
        <v>Amphibian Breeding Stream - WILD-67</v>
      </c>
      <c r="D79" t="str">
        <f t="shared" si="10"/>
        <v>Amphibian</v>
      </c>
      <c r="E79" t="str">
        <f t="shared" si="8"/>
        <v>coastal tailed frog - Watercourse BC-646</v>
      </c>
      <c r="F79" s="3" t="s">
        <v>9421</v>
      </c>
      <c r="G79" s="3">
        <f t="shared" si="11"/>
        <v>8</v>
      </c>
      <c r="H79" s="3" t="str">
        <f t="shared" si="12"/>
        <v>WL</v>
      </c>
      <c r="N79">
        <f t="shared" si="13"/>
        <v>8</v>
      </c>
      <c r="O79" t="s">
        <v>9423</v>
      </c>
      <c r="P79" t="s">
        <v>9066</v>
      </c>
      <c r="Q79">
        <v>1030788.836</v>
      </c>
      <c r="R79">
        <v>1030990</v>
      </c>
      <c r="S79">
        <v>622128</v>
      </c>
      <c r="T79">
        <v>5473631</v>
      </c>
      <c r="U79">
        <v>622156.66119999997</v>
      </c>
      <c r="V79">
        <v>5473439.1030000001</v>
      </c>
      <c r="W79" t="s">
        <v>9032</v>
      </c>
      <c r="X79" t="s">
        <v>9321</v>
      </c>
      <c r="Z79">
        <v>150</v>
      </c>
      <c r="AB79" t="s">
        <v>9035</v>
      </c>
      <c r="AC79" t="s">
        <v>9308</v>
      </c>
      <c r="AE79" t="s">
        <v>9322</v>
      </c>
      <c r="AI79" t="s">
        <v>908</v>
      </c>
      <c r="AJ79" t="s">
        <v>9049</v>
      </c>
      <c r="AK79" s="5" t="s">
        <v>9050</v>
      </c>
      <c r="AL79" s="5" t="s">
        <v>9051</v>
      </c>
      <c r="AM79" t="s">
        <v>9052</v>
      </c>
      <c r="AN79" t="s">
        <v>9053</v>
      </c>
      <c r="AO79" t="s">
        <v>986</v>
      </c>
      <c r="AP79" t="s">
        <v>1830</v>
      </c>
      <c r="AQ79" s="4">
        <v>44604</v>
      </c>
      <c r="AR79" t="s">
        <v>9323</v>
      </c>
    </row>
    <row r="80" spans="1:44" ht="17" customHeight="1" x14ac:dyDescent="0.2">
      <c r="A80">
        <v>1061036</v>
      </c>
      <c r="B80">
        <v>1061350</v>
      </c>
      <c r="C80" t="str">
        <f t="shared" si="9"/>
        <v>Amphibian Breeding Stream  - WILD-115a</v>
      </c>
      <c r="D80" t="str">
        <f t="shared" si="10"/>
        <v>Amphibian</v>
      </c>
      <c r="E80" t="str">
        <f t="shared" si="8"/>
        <v>coastal tailed frog - Watercourse BC-669a</v>
      </c>
      <c r="F80" s="3" t="s">
        <v>9421</v>
      </c>
      <c r="G80" s="3">
        <f t="shared" si="11"/>
        <v>8</v>
      </c>
      <c r="H80" s="3" t="str">
        <f t="shared" si="12"/>
        <v>WL</v>
      </c>
      <c r="N80">
        <f t="shared" si="13"/>
        <v>8</v>
      </c>
      <c r="O80" t="s">
        <v>9423</v>
      </c>
      <c r="P80" t="s">
        <v>9046</v>
      </c>
      <c r="Q80">
        <v>1061035.8970000001</v>
      </c>
      <c r="R80">
        <v>1061350.5900000001</v>
      </c>
      <c r="S80">
        <v>598620</v>
      </c>
      <c r="T80">
        <v>5462027</v>
      </c>
      <c r="U80">
        <v>598426</v>
      </c>
      <c r="V80">
        <v>5461782</v>
      </c>
      <c r="W80" t="s">
        <v>9032</v>
      </c>
      <c r="X80" t="s">
        <v>9355</v>
      </c>
      <c r="Y80" t="s">
        <v>9356</v>
      </c>
      <c r="Z80">
        <v>150</v>
      </c>
      <c r="AB80" t="s">
        <v>9035</v>
      </c>
      <c r="AC80" t="s">
        <v>9047</v>
      </c>
      <c r="AD80" t="s">
        <v>1015</v>
      </c>
      <c r="AE80" t="s">
        <v>9357</v>
      </c>
      <c r="AF80" t="s">
        <v>987</v>
      </c>
      <c r="AG80" t="s">
        <v>989</v>
      </c>
      <c r="AH80" s="4">
        <v>44097</v>
      </c>
      <c r="AI80" t="s">
        <v>908</v>
      </c>
      <c r="AJ80" t="s">
        <v>9049</v>
      </c>
      <c r="AK80" s="5" t="s">
        <v>9050</v>
      </c>
      <c r="AL80" s="5" t="s">
        <v>9051</v>
      </c>
      <c r="AM80" t="s">
        <v>9052</v>
      </c>
      <c r="AN80" t="s">
        <v>9053</v>
      </c>
      <c r="AO80" t="s">
        <v>986</v>
      </c>
      <c r="AP80" t="s">
        <v>9358</v>
      </c>
      <c r="AQ80" s="4">
        <v>44092</v>
      </c>
      <c r="AR80" t="s">
        <v>9359</v>
      </c>
    </row>
    <row r="81" spans="1:44" ht="17" customHeight="1" x14ac:dyDescent="0.2">
      <c r="A81">
        <v>1063857</v>
      </c>
      <c r="B81">
        <v>1064260</v>
      </c>
      <c r="C81" t="str">
        <f t="shared" si="9"/>
        <v>Amphibian Breeding Stream - WILD-115b</v>
      </c>
      <c r="D81" t="str">
        <f t="shared" si="10"/>
        <v>Amphibian</v>
      </c>
      <c r="E81" t="str">
        <f t="shared" ref="E81:E112" si="14">AE81</f>
        <v>coastal tailed frog - Watercourse BC-678</v>
      </c>
      <c r="F81" s="3" t="s">
        <v>9421</v>
      </c>
      <c r="G81" s="3">
        <f t="shared" si="11"/>
        <v>8</v>
      </c>
      <c r="H81" s="3" t="str">
        <f t="shared" si="12"/>
        <v>WL</v>
      </c>
      <c r="N81">
        <f t="shared" si="13"/>
        <v>8</v>
      </c>
      <c r="O81" t="s">
        <v>9423</v>
      </c>
      <c r="P81" t="s">
        <v>9066</v>
      </c>
      <c r="Q81">
        <v>1063857.656</v>
      </c>
      <c r="R81">
        <v>1064261.625</v>
      </c>
      <c r="S81">
        <v>596887</v>
      </c>
      <c r="T81">
        <v>5460036</v>
      </c>
      <c r="U81">
        <v>596824</v>
      </c>
      <c r="V81">
        <v>5459637</v>
      </c>
      <c r="W81" t="s">
        <v>9032</v>
      </c>
      <c r="X81" t="s">
        <v>9360</v>
      </c>
      <c r="Z81">
        <v>150</v>
      </c>
      <c r="AB81" t="s">
        <v>9035</v>
      </c>
      <c r="AC81" t="s">
        <v>9047</v>
      </c>
      <c r="AE81" t="s">
        <v>9361</v>
      </c>
      <c r="AF81" t="s">
        <v>987</v>
      </c>
      <c r="AG81" t="s">
        <v>989</v>
      </c>
      <c r="AH81" s="4">
        <v>44103</v>
      </c>
      <c r="AI81" t="s">
        <v>908</v>
      </c>
      <c r="AJ81" t="s">
        <v>9049</v>
      </c>
      <c r="AK81" s="5" t="s">
        <v>9050</v>
      </c>
      <c r="AL81" s="5" t="s">
        <v>9051</v>
      </c>
      <c r="AM81" t="s">
        <v>9052</v>
      </c>
      <c r="AN81" t="s">
        <v>9053</v>
      </c>
      <c r="AO81" t="s">
        <v>986</v>
      </c>
      <c r="AP81" t="s">
        <v>9362</v>
      </c>
      <c r="AQ81" s="4">
        <v>44103</v>
      </c>
      <c r="AR81" t="s">
        <v>9363</v>
      </c>
    </row>
    <row r="82" spans="1:44" ht="17" customHeight="1" x14ac:dyDescent="0.2">
      <c r="A82">
        <v>1067200</v>
      </c>
      <c r="B82">
        <v>1067610</v>
      </c>
      <c r="C82" t="str">
        <f t="shared" si="9"/>
        <v>Amphibian Breeding Stream - WILD-68</v>
      </c>
      <c r="D82" t="str">
        <f t="shared" si="10"/>
        <v>Amphibian</v>
      </c>
      <c r="E82" t="str">
        <f t="shared" si="14"/>
        <v>coastal tailed frog - Watercourse BC-682</v>
      </c>
      <c r="F82" s="3" t="s">
        <v>9421</v>
      </c>
      <c r="G82" s="3">
        <f t="shared" si="11"/>
        <v>8</v>
      </c>
      <c r="H82" s="3" t="str">
        <f t="shared" si="12"/>
        <v>WL</v>
      </c>
      <c r="N82">
        <f t="shared" si="13"/>
        <v>8</v>
      </c>
      <c r="O82" t="s">
        <v>9423</v>
      </c>
      <c r="P82" t="s">
        <v>9066</v>
      </c>
      <c r="Q82">
        <v>1067208.648</v>
      </c>
      <c r="R82">
        <v>1067610</v>
      </c>
      <c r="S82">
        <v>596246</v>
      </c>
      <c r="T82">
        <v>5456763</v>
      </c>
      <c r="U82">
        <v>596343.00589999999</v>
      </c>
      <c r="V82">
        <v>5456346.7199999997</v>
      </c>
      <c r="W82" t="s">
        <v>9032</v>
      </c>
      <c r="X82" t="s">
        <v>9364</v>
      </c>
      <c r="Z82">
        <v>150</v>
      </c>
      <c r="AB82" t="s">
        <v>9035</v>
      </c>
      <c r="AC82" t="s">
        <v>9047</v>
      </c>
      <c r="AE82" t="s">
        <v>9365</v>
      </c>
      <c r="AI82" t="s">
        <v>908</v>
      </c>
      <c r="AJ82" t="s">
        <v>9049</v>
      </c>
      <c r="AK82" s="5" t="s">
        <v>9050</v>
      </c>
      <c r="AL82" s="5" t="s">
        <v>9051</v>
      </c>
      <c r="AM82" t="s">
        <v>9052</v>
      </c>
      <c r="AN82" t="s">
        <v>9053</v>
      </c>
      <c r="AO82" t="s">
        <v>986</v>
      </c>
      <c r="AR82" t="s">
        <v>9366</v>
      </c>
    </row>
    <row r="83" spans="1:44" ht="17" customHeight="1" x14ac:dyDescent="0.2">
      <c r="A83">
        <v>1069790</v>
      </c>
      <c r="B83">
        <v>1070280</v>
      </c>
      <c r="C83" t="str">
        <f t="shared" si="9"/>
        <v>Amphibian Breeding Stream - WILD-77</v>
      </c>
      <c r="D83" t="str">
        <f t="shared" si="10"/>
        <v>Amphibian</v>
      </c>
      <c r="E83" t="str">
        <f t="shared" si="14"/>
        <v>coastal tailed frog - Watercourse BC-688</v>
      </c>
      <c r="F83" s="3" t="s">
        <v>9421</v>
      </c>
      <c r="G83" s="3">
        <f t="shared" si="11"/>
        <v>8</v>
      </c>
      <c r="H83" s="3" t="str">
        <f t="shared" si="12"/>
        <v>WL</v>
      </c>
      <c r="N83">
        <f t="shared" si="13"/>
        <v>8</v>
      </c>
      <c r="O83" t="s">
        <v>9423</v>
      </c>
      <c r="P83" t="s">
        <v>9066</v>
      </c>
      <c r="Q83">
        <v>1070121.5179999999</v>
      </c>
      <c r="R83">
        <v>1070280</v>
      </c>
      <c r="S83">
        <v>596018</v>
      </c>
      <c r="T83">
        <v>5454191</v>
      </c>
      <c r="U83">
        <v>595986.04070000001</v>
      </c>
      <c r="V83">
        <v>5454035.7759999996</v>
      </c>
      <c r="W83" t="s">
        <v>9032</v>
      </c>
      <c r="X83" t="s">
        <v>9367</v>
      </c>
      <c r="Z83">
        <v>150</v>
      </c>
      <c r="AB83" t="s">
        <v>9035</v>
      </c>
      <c r="AC83" t="s">
        <v>9047</v>
      </c>
      <c r="AE83" t="s">
        <v>9368</v>
      </c>
      <c r="AI83" t="s">
        <v>908</v>
      </c>
      <c r="AJ83" t="s">
        <v>9049</v>
      </c>
      <c r="AK83" s="5" t="s">
        <v>9050</v>
      </c>
      <c r="AL83" s="5" t="s">
        <v>9051</v>
      </c>
      <c r="AM83" t="s">
        <v>9052</v>
      </c>
      <c r="AN83" t="s">
        <v>9053</v>
      </c>
      <c r="AO83" t="s">
        <v>986</v>
      </c>
      <c r="AR83" t="s">
        <v>9369</v>
      </c>
    </row>
    <row r="84" spans="1:44" ht="17" customHeight="1" x14ac:dyDescent="0.2">
      <c r="A84">
        <v>1070460</v>
      </c>
      <c r="B84">
        <v>1070830</v>
      </c>
      <c r="C84" t="str">
        <f t="shared" si="9"/>
        <v>Amphibian Breeding Stream - WILD-69</v>
      </c>
      <c r="D84" t="str">
        <f t="shared" si="10"/>
        <v>Amphibian</v>
      </c>
      <c r="E84" t="str">
        <f t="shared" si="14"/>
        <v>coastal tailed frog - Watercourse BC-690</v>
      </c>
      <c r="F84" s="3" t="s">
        <v>9421</v>
      </c>
      <c r="G84" s="3">
        <f t="shared" si="11"/>
        <v>8</v>
      </c>
      <c r="H84" s="3" t="str">
        <f t="shared" si="12"/>
        <v>WL</v>
      </c>
      <c r="N84">
        <f t="shared" si="13"/>
        <v>8</v>
      </c>
      <c r="O84" t="s">
        <v>9423</v>
      </c>
      <c r="P84" t="s">
        <v>9066</v>
      </c>
      <c r="Q84">
        <v>1070632.345</v>
      </c>
      <c r="R84">
        <v>1070832.916</v>
      </c>
      <c r="S84">
        <v>595931</v>
      </c>
      <c r="T84">
        <v>5453691</v>
      </c>
      <c r="U84">
        <v>595829.6409</v>
      </c>
      <c r="V84">
        <v>5453516.8169999998</v>
      </c>
      <c r="W84" t="s">
        <v>9032</v>
      </c>
      <c r="X84" t="s">
        <v>9370</v>
      </c>
      <c r="Z84">
        <v>150</v>
      </c>
      <c r="AB84" t="s">
        <v>9035</v>
      </c>
      <c r="AC84" t="s">
        <v>9047</v>
      </c>
      <c r="AE84" t="s">
        <v>9371</v>
      </c>
      <c r="AI84" t="s">
        <v>908</v>
      </c>
      <c r="AJ84" t="s">
        <v>9049</v>
      </c>
      <c r="AK84" s="5" t="s">
        <v>9050</v>
      </c>
      <c r="AL84" s="5" t="s">
        <v>9051</v>
      </c>
      <c r="AM84" t="s">
        <v>9052</v>
      </c>
      <c r="AN84" t="s">
        <v>9053</v>
      </c>
      <c r="AO84" t="s">
        <v>986</v>
      </c>
      <c r="AR84" t="s">
        <v>9372</v>
      </c>
    </row>
    <row r="85" spans="1:44" ht="17" customHeight="1" x14ac:dyDescent="0.2">
      <c r="A85">
        <v>1070840</v>
      </c>
      <c r="B85">
        <v>1071300</v>
      </c>
      <c r="C85" t="str">
        <f t="shared" si="9"/>
        <v>Amphibian Breeding Stream  - WILD-70</v>
      </c>
      <c r="D85" t="str">
        <f t="shared" si="10"/>
        <v>Amphibian</v>
      </c>
      <c r="E85" t="str">
        <f t="shared" si="14"/>
        <v>coastal tailed frog - Watercourse BC-693</v>
      </c>
      <c r="F85" s="3" t="s">
        <v>9421</v>
      </c>
      <c r="G85" s="3">
        <f t="shared" si="11"/>
        <v>8</v>
      </c>
      <c r="H85" s="3" t="str">
        <f t="shared" si="12"/>
        <v>WL</v>
      </c>
      <c r="N85">
        <f t="shared" si="13"/>
        <v>8</v>
      </c>
      <c r="O85" t="s">
        <v>9423</v>
      </c>
      <c r="P85" t="s">
        <v>9046</v>
      </c>
      <c r="Q85">
        <v>1071021.8219999999</v>
      </c>
      <c r="R85">
        <v>1071300</v>
      </c>
      <c r="S85">
        <v>595720</v>
      </c>
      <c r="T85">
        <v>5453363</v>
      </c>
      <c r="U85">
        <v>595576.53359999997</v>
      </c>
      <c r="V85">
        <v>5453125.9069999997</v>
      </c>
      <c r="W85" t="s">
        <v>9032</v>
      </c>
      <c r="X85" t="s">
        <v>9373</v>
      </c>
      <c r="Z85">
        <v>150</v>
      </c>
      <c r="AB85" t="s">
        <v>9035</v>
      </c>
      <c r="AC85" t="s">
        <v>9047</v>
      </c>
      <c r="AE85" t="s">
        <v>9374</v>
      </c>
      <c r="AI85" t="s">
        <v>908</v>
      </c>
      <c r="AJ85" t="s">
        <v>9049</v>
      </c>
      <c r="AK85" s="5" t="s">
        <v>9050</v>
      </c>
      <c r="AL85" s="5" t="s">
        <v>9051</v>
      </c>
      <c r="AM85" t="s">
        <v>9052</v>
      </c>
      <c r="AN85" t="s">
        <v>9053</v>
      </c>
      <c r="AO85" t="s">
        <v>986</v>
      </c>
      <c r="AR85" t="s">
        <v>9375</v>
      </c>
    </row>
    <row r="86" spans="1:44" ht="17" customHeight="1" x14ac:dyDescent="0.2">
      <c r="A86">
        <v>1071260</v>
      </c>
      <c r="B86">
        <v>1071660</v>
      </c>
      <c r="C86" t="str">
        <f t="shared" si="9"/>
        <v>Amphibian Breeding Stream - WILD-71</v>
      </c>
      <c r="D86" t="str">
        <f t="shared" si="10"/>
        <v>Amphibian</v>
      </c>
      <c r="E86" t="str">
        <f t="shared" si="14"/>
        <v>coastal tailed frog - Watercourse BC-694</v>
      </c>
      <c r="F86" s="3" t="s">
        <v>9421</v>
      </c>
      <c r="G86" s="3">
        <f t="shared" si="11"/>
        <v>8</v>
      </c>
      <c r="H86" s="3" t="str">
        <f t="shared" si="12"/>
        <v>WL</v>
      </c>
      <c r="N86">
        <f t="shared" si="13"/>
        <v>8</v>
      </c>
      <c r="O86" t="s">
        <v>9423</v>
      </c>
      <c r="P86" t="s">
        <v>9066</v>
      </c>
      <c r="Q86">
        <v>1071489.5209999999</v>
      </c>
      <c r="R86">
        <v>1071660</v>
      </c>
      <c r="S86">
        <v>595506</v>
      </c>
      <c r="T86">
        <v>5452950</v>
      </c>
      <c r="U86">
        <v>595442.43790000002</v>
      </c>
      <c r="V86">
        <v>5452791.8140000002</v>
      </c>
      <c r="W86" t="s">
        <v>9032</v>
      </c>
      <c r="X86" t="s">
        <v>9376</v>
      </c>
      <c r="Z86">
        <v>150</v>
      </c>
      <c r="AB86" t="s">
        <v>9035</v>
      </c>
      <c r="AC86" t="s">
        <v>9047</v>
      </c>
      <c r="AE86" t="s">
        <v>9377</v>
      </c>
      <c r="AI86" t="s">
        <v>908</v>
      </c>
      <c r="AJ86" t="s">
        <v>9049</v>
      </c>
      <c r="AK86" s="5" t="s">
        <v>9050</v>
      </c>
      <c r="AL86" s="5" t="s">
        <v>9051</v>
      </c>
      <c r="AM86" t="s">
        <v>9052</v>
      </c>
      <c r="AN86" t="s">
        <v>9053</v>
      </c>
      <c r="AO86" t="s">
        <v>986</v>
      </c>
      <c r="AR86" t="s">
        <v>9378</v>
      </c>
    </row>
    <row r="87" spans="1:44" ht="17" customHeight="1" x14ac:dyDescent="0.2">
      <c r="A87">
        <v>1071880</v>
      </c>
      <c r="B87">
        <v>1072230</v>
      </c>
      <c r="C87" t="str">
        <f t="shared" si="9"/>
        <v>Amphibian Breeding Stream - WILD-72</v>
      </c>
      <c r="D87" t="str">
        <f t="shared" si="10"/>
        <v>Amphibian</v>
      </c>
      <c r="E87" t="str">
        <f t="shared" si="14"/>
        <v>coastal tailed frog - Watercourse BC-695</v>
      </c>
      <c r="F87" s="3" t="s">
        <v>9421</v>
      </c>
      <c r="G87" s="3">
        <f t="shared" si="11"/>
        <v>8</v>
      </c>
      <c r="H87" s="3" t="str">
        <f t="shared" si="12"/>
        <v>WL</v>
      </c>
      <c r="N87">
        <f t="shared" si="13"/>
        <v>8</v>
      </c>
      <c r="O87" t="s">
        <v>9423</v>
      </c>
      <c r="P87" t="s">
        <v>9066</v>
      </c>
      <c r="Q87">
        <v>1072057.675</v>
      </c>
      <c r="R87">
        <v>1072230</v>
      </c>
      <c r="S87">
        <v>595274</v>
      </c>
      <c r="T87">
        <v>5452434</v>
      </c>
      <c r="U87">
        <v>595165.35290000006</v>
      </c>
      <c r="V87">
        <v>5452303.4409999996</v>
      </c>
      <c r="W87" t="s">
        <v>9032</v>
      </c>
      <c r="X87" t="s">
        <v>9389</v>
      </c>
      <c r="Z87">
        <v>150</v>
      </c>
      <c r="AB87" t="s">
        <v>9035</v>
      </c>
      <c r="AC87" t="s">
        <v>9047</v>
      </c>
      <c r="AE87" t="s">
        <v>9390</v>
      </c>
      <c r="AI87" t="s">
        <v>908</v>
      </c>
      <c r="AJ87" t="s">
        <v>9049</v>
      </c>
      <c r="AK87" s="5" t="s">
        <v>9050</v>
      </c>
      <c r="AL87" s="5" t="s">
        <v>9051</v>
      </c>
      <c r="AM87" t="s">
        <v>9052</v>
      </c>
      <c r="AN87" t="s">
        <v>9053</v>
      </c>
      <c r="AO87" t="s">
        <v>986</v>
      </c>
      <c r="AR87" t="s">
        <v>9391</v>
      </c>
    </row>
    <row r="88" spans="1:44" ht="17" customHeight="1" x14ac:dyDescent="0.2">
      <c r="A88">
        <v>1072360</v>
      </c>
      <c r="B88">
        <v>1072790</v>
      </c>
      <c r="C88" t="str">
        <f t="shared" si="9"/>
        <v>Amphibian Breeding Stream - WILD-73</v>
      </c>
      <c r="D88" t="str">
        <f t="shared" si="10"/>
        <v>Amphibian</v>
      </c>
      <c r="E88" t="str">
        <f t="shared" si="14"/>
        <v>coastal tailed frog - Watercourse BC-697</v>
      </c>
      <c r="F88" s="3" t="s">
        <v>9421</v>
      </c>
      <c r="G88" s="3">
        <f t="shared" si="11"/>
        <v>8</v>
      </c>
      <c r="H88" s="3" t="str">
        <f t="shared" si="12"/>
        <v>WL</v>
      </c>
      <c r="N88">
        <f t="shared" si="13"/>
        <v>8</v>
      </c>
      <c r="O88" t="s">
        <v>9423</v>
      </c>
      <c r="P88" t="s">
        <v>9066</v>
      </c>
      <c r="Q88">
        <v>1072575.676</v>
      </c>
      <c r="R88">
        <v>1072790</v>
      </c>
      <c r="S88">
        <v>594889</v>
      </c>
      <c r="T88">
        <v>5452097</v>
      </c>
      <c r="U88">
        <v>594716.78289999999</v>
      </c>
      <c r="V88">
        <v>5451968.2029999997</v>
      </c>
      <c r="W88" t="s">
        <v>9032</v>
      </c>
      <c r="X88" t="s">
        <v>9395</v>
      </c>
      <c r="Z88">
        <v>150</v>
      </c>
      <c r="AB88" t="s">
        <v>9035</v>
      </c>
      <c r="AC88" t="s">
        <v>9047</v>
      </c>
      <c r="AE88" t="s">
        <v>9396</v>
      </c>
      <c r="AI88" t="s">
        <v>908</v>
      </c>
      <c r="AJ88" t="s">
        <v>9049</v>
      </c>
      <c r="AK88" s="5" t="s">
        <v>9050</v>
      </c>
      <c r="AL88" s="5" t="s">
        <v>9051</v>
      </c>
      <c r="AM88" t="s">
        <v>9052</v>
      </c>
      <c r="AN88" t="s">
        <v>9053</v>
      </c>
      <c r="AO88" t="s">
        <v>986</v>
      </c>
      <c r="AR88" t="s">
        <v>9397</v>
      </c>
    </row>
    <row r="89" spans="1:44" ht="17" customHeight="1" x14ac:dyDescent="0.2">
      <c r="A89">
        <v>1029850</v>
      </c>
      <c r="B89">
        <v>1030300</v>
      </c>
      <c r="C89" t="str">
        <f t="shared" si="9"/>
        <v>Amphibian Breeding Stream - WILD-78.1</v>
      </c>
      <c r="D89" t="str">
        <f t="shared" si="10"/>
        <v>Amphibian</v>
      </c>
      <c r="E89" t="str">
        <f t="shared" si="14"/>
        <v xml:space="preserve">coastal tailed frog - WC flows along edge of temporary workspace into the Coquihalla river. </v>
      </c>
      <c r="F89" s="3" t="s">
        <v>9421</v>
      </c>
      <c r="G89" s="3">
        <f t="shared" si="11"/>
        <v>8</v>
      </c>
      <c r="H89" s="3" t="str">
        <f t="shared" si="12"/>
        <v>WL</v>
      </c>
      <c r="N89">
        <f t="shared" si="13"/>
        <v>8</v>
      </c>
      <c r="O89" t="s">
        <v>9423</v>
      </c>
      <c r="P89" t="s">
        <v>9066</v>
      </c>
      <c r="Q89">
        <v>1030039.304</v>
      </c>
      <c r="R89">
        <v>1030300</v>
      </c>
      <c r="S89">
        <v>622271</v>
      </c>
      <c r="T89">
        <v>5474320</v>
      </c>
      <c r="U89">
        <v>622200.07109999994</v>
      </c>
      <c r="V89">
        <v>5474060.9160000002</v>
      </c>
      <c r="W89" t="s">
        <v>9032</v>
      </c>
      <c r="X89" t="s">
        <v>9312</v>
      </c>
      <c r="Z89">
        <v>150</v>
      </c>
      <c r="AB89" t="s">
        <v>9035</v>
      </c>
      <c r="AC89" t="s">
        <v>9047</v>
      </c>
      <c r="AE89" t="s">
        <v>9313</v>
      </c>
      <c r="AF89" t="s">
        <v>987</v>
      </c>
      <c r="AG89" t="s">
        <v>989</v>
      </c>
      <c r="AH89" s="4">
        <v>44446</v>
      </c>
      <c r="AI89" t="s">
        <v>1022</v>
      </c>
      <c r="AJ89" t="s">
        <v>9049</v>
      </c>
      <c r="AK89" s="5" t="s">
        <v>9050</v>
      </c>
      <c r="AL89" s="5" t="s">
        <v>9051</v>
      </c>
      <c r="AM89" t="s">
        <v>9052</v>
      </c>
      <c r="AN89" t="s">
        <v>9053</v>
      </c>
      <c r="AO89" t="s">
        <v>986</v>
      </c>
      <c r="AP89" t="s">
        <v>1830</v>
      </c>
      <c r="AQ89" s="4">
        <v>44603</v>
      </c>
      <c r="AR89" t="s">
        <v>2326</v>
      </c>
    </row>
    <row r="90" spans="1:44" ht="17" customHeight="1" x14ac:dyDescent="0.2">
      <c r="A90">
        <v>997400</v>
      </c>
      <c r="B90">
        <v>997620</v>
      </c>
      <c r="C90" t="str">
        <f t="shared" si="9"/>
        <v>Amphibian Breeding Pond  - WILD-100c</v>
      </c>
      <c r="D90" t="str">
        <f t="shared" si="10"/>
        <v>Amphibian</v>
      </c>
      <c r="E90" t="str">
        <f t="shared" si="14"/>
        <v>Columbia spotted frog, long-toed salamander, northern pacific treefrog - 15 AMMA larvae, 1 PSRE, 1 RALU</v>
      </c>
      <c r="F90" s="3" t="s">
        <v>9421</v>
      </c>
      <c r="G90" s="3">
        <f t="shared" si="11"/>
        <v>8</v>
      </c>
      <c r="H90" s="3" t="str">
        <f t="shared" si="12"/>
        <v>WL</v>
      </c>
      <c r="N90">
        <f t="shared" si="13"/>
        <v>8</v>
      </c>
      <c r="O90" t="s">
        <v>9423</v>
      </c>
      <c r="P90" t="s">
        <v>9034</v>
      </c>
      <c r="Q90">
        <v>997402.09120000002</v>
      </c>
      <c r="R90">
        <v>997621.3395</v>
      </c>
      <c r="S90">
        <v>638000</v>
      </c>
      <c r="T90">
        <v>5495108</v>
      </c>
      <c r="U90">
        <v>637807</v>
      </c>
      <c r="V90">
        <v>5495022</v>
      </c>
      <c r="W90" t="s">
        <v>9032</v>
      </c>
      <c r="X90" t="s">
        <v>1534</v>
      </c>
      <c r="Y90" t="s">
        <v>9073</v>
      </c>
      <c r="Z90">
        <v>150</v>
      </c>
      <c r="AB90" t="s">
        <v>9035</v>
      </c>
      <c r="AC90" t="s">
        <v>9036</v>
      </c>
      <c r="AD90" t="s">
        <v>1015</v>
      </c>
      <c r="AE90" t="s">
        <v>9074</v>
      </c>
      <c r="AF90" t="s">
        <v>987</v>
      </c>
      <c r="AG90" t="s">
        <v>989</v>
      </c>
      <c r="AH90" s="4">
        <v>44375</v>
      </c>
      <c r="AI90" t="s">
        <v>908</v>
      </c>
      <c r="AJ90" t="s">
        <v>9038</v>
      </c>
      <c r="AK90" s="5" t="s">
        <v>9039</v>
      </c>
      <c r="AL90" s="5" t="s">
        <v>9040</v>
      </c>
      <c r="AM90" t="s">
        <v>9041</v>
      </c>
      <c r="AN90" t="s">
        <v>9042</v>
      </c>
      <c r="AO90" t="s">
        <v>986</v>
      </c>
      <c r="AP90" t="s">
        <v>9075</v>
      </c>
      <c r="AQ90" s="4">
        <v>44056</v>
      </c>
      <c r="AR90" t="s">
        <v>1533</v>
      </c>
    </row>
    <row r="91" spans="1:44" ht="17" customHeight="1" x14ac:dyDescent="0.2">
      <c r="A91">
        <v>1030630</v>
      </c>
      <c r="B91">
        <v>1030940</v>
      </c>
      <c r="C91" t="str">
        <f t="shared" si="9"/>
        <v>Snake hibernacula - WILD-67b</v>
      </c>
      <c r="D91" t="str">
        <f t="shared" si="10"/>
        <v>Snake</v>
      </c>
      <c r="E91" t="str">
        <f t="shared" si="14"/>
        <v>Den located within the bern on the north side of Railway creek.</v>
      </c>
      <c r="F91" s="3" t="s">
        <v>9421</v>
      </c>
      <c r="G91" s="3">
        <f t="shared" si="11"/>
        <v>7</v>
      </c>
      <c r="H91" s="3" t="str">
        <f t="shared" si="12"/>
        <v>WL</v>
      </c>
      <c r="N91">
        <f t="shared" si="13"/>
        <v>7</v>
      </c>
      <c r="O91" t="s">
        <v>9428</v>
      </c>
      <c r="P91" t="s">
        <v>9326</v>
      </c>
      <c r="Q91">
        <v>1030632.272</v>
      </c>
      <c r="R91">
        <v>1030941.292</v>
      </c>
      <c r="S91">
        <v>622095</v>
      </c>
      <c r="T91">
        <v>5473784</v>
      </c>
      <c r="U91">
        <v>622156</v>
      </c>
      <c r="V91">
        <v>5473487</v>
      </c>
      <c r="W91" t="s">
        <v>9032</v>
      </c>
      <c r="X91" t="s">
        <v>9324</v>
      </c>
      <c r="Y91" t="s">
        <v>9325</v>
      </c>
      <c r="Z91">
        <v>150</v>
      </c>
      <c r="AB91" t="s">
        <v>9035</v>
      </c>
      <c r="AC91" t="s">
        <v>9058</v>
      </c>
      <c r="AE91" t="s">
        <v>9327</v>
      </c>
      <c r="AF91" t="s">
        <v>987</v>
      </c>
      <c r="AG91" t="s">
        <v>989</v>
      </c>
      <c r="AH91" s="4">
        <v>44497</v>
      </c>
      <c r="AI91" t="s">
        <v>1022</v>
      </c>
      <c r="AJ91" t="s">
        <v>9328</v>
      </c>
      <c r="AK91" s="5" t="s">
        <v>9329</v>
      </c>
      <c r="AL91" t="s">
        <v>9330</v>
      </c>
      <c r="AM91" t="s">
        <v>9331</v>
      </c>
      <c r="AN91" t="s">
        <v>9332</v>
      </c>
      <c r="AO91" t="s">
        <v>2029</v>
      </c>
      <c r="AP91" t="s">
        <v>1830</v>
      </c>
      <c r="AQ91" s="4">
        <v>44604</v>
      </c>
    </row>
    <row r="92" spans="1:44" ht="17" customHeight="1" x14ac:dyDescent="0.2">
      <c r="A92">
        <v>1027990</v>
      </c>
      <c r="C92" t="str">
        <f t="shared" si="9"/>
        <v>Spotted Owl - Suitable Nest Tree - WILD-569</v>
      </c>
      <c r="D92" t="str">
        <f t="shared" si="10"/>
        <v>Bird</v>
      </c>
      <c r="E92" t="str">
        <f t="shared" si="14"/>
        <v>Douglas-fir (decay class 1; 241 cm dbh). Veteran tree. Near west boundary of pipeline construction footprint (TWS).</v>
      </c>
      <c r="F92" s="3" t="s">
        <v>9421</v>
      </c>
      <c r="G92" s="3">
        <f t="shared" si="11"/>
        <v>3</v>
      </c>
      <c r="H92" s="3" t="str">
        <f t="shared" si="12"/>
        <v>WL</v>
      </c>
      <c r="N92">
        <f t="shared" si="13"/>
        <v>3</v>
      </c>
      <c r="O92" t="s">
        <v>9424</v>
      </c>
      <c r="P92" t="s">
        <v>9000</v>
      </c>
      <c r="Q92">
        <v>1027989.806</v>
      </c>
      <c r="S92">
        <v>622624</v>
      </c>
      <c r="T92">
        <v>5476233</v>
      </c>
      <c r="W92" t="s">
        <v>8989</v>
      </c>
      <c r="X92" t="s">
        <v>9009</v>
      </c>
      <c r="AB92" t="s">
        <v>9001</v>
      </c>
      <c r="AC92" t="s">
        <v>9002</v>
      </c>
      <c r="AE92" t="s">
        <v>9010</v>
      </c>
      <c r="AF92" t="s">
        <v>987</v>
      </c>
      <c r="AG92" t="s">
        <v>989</v>
      </c>
      <c r="AH92" s="4">
        <v>44599</v>
      </c>
      <c r="AI92" t="s">
        <v>908</v>
      </c>
      <c r="AJ92" t="s">
        <v>9004</v>
      </c>
      <c r="AK92" s="5" t="s">
        <v>9005</v>
      </c>
      <c r="AM92" s="5" t="s">
        <v>9006</v>
      </c>
      <c r="AO92" t="s">
        <v>986</v>
      </c>
    </row>
    <row r="93" spans="1:44" ht="17" customHeight="1" x14ac:dyDescent="0.2">
      <c r="A93">
        <v>1027980</v>
      </c>
      <c r="C93" t="str">
        <f t="shared" si="9"/>
        <v>Spotted Owl - Suitable Nest Tree - WILD-570</v>
      </c>
      <c r="D93" t="str">
        <f t="shared" si="10"/>
        <v>Bird</v>
      </c>
      <c r="E93" t="str">
        <f t="shared" si="14"/>
        <v>Douglas-fir (decay class 2; 179 cm dbh). Broken top above canopy. Near west boundary of pipeline construction footprint (TWS).</v>
      </c>
      <c r="F93" s="3" t="s">
        <v>9421</v>
      </c>
      <c r="G93" s="3">
        <f t="shared" si="11"/>
        <v>3</v>
      </c>
      <c r="H93" s="3" t="str">
        <f t="shared" si="12"/>
        <v>WL</v>
      </c>
      <c r="N93">
        <f t="shared" si="13"/>
        <v>3</v>
      </c>
      <c r="O93" t="s">
        <v>9424</v>
      </c>
      <c r="P93" t="s">
        <v>9000</v>
      </c>
      <c r="Q93">
        <v>1027979.048</v>
      </c>
      <c r="S93">
        <v>622626</v>
      </c>
      <c r="T93">
        <v>5476244</v>
      </c>
      <c r="W93" t="s">
        <v>8989</v>
      </c>
      <c r="X93" t="s">
        <v>9007</v>
      </c>
      <c r="AB93" t="s">
        <v>9001</v>
      </c>
      <c r="AC93" t="s">
        <v>9002</v>
      </c>
      <c r="AE93" t="s">
        <v>9008</v>
      </c>
      <c r="AF93" t="s">
        <v>987</v>
      </c>
      <c r="AG93" t="s">
        <v>989</v>
      </c>
      <c r="AH93" s="4">
        <v>44599</v>
      </c>
      <c r="AI93" t="s">
        <v>908</v>
      </c>
      <c r="AJ93" t="s">
        <v>9004</v>
      </c>
      <c r="AK93" s="5" t="s">
        <v>9005</v>
      </c>
      <c r="AM93" s="5" t="s">
        <v>9006</v>
      </c>
      <c r="AO93" t="s">
        <v>986</v>
      </c>
    </row>
    <row r="94" spans="1:44" ht="17" customHeight="1" x14ac:dyDescent="0.2">
      <c r="A94">
        <v>1027240</v>
      </c>
      <c r="C94" t="str">
        <f t="shared" si="9"/>
        <v>Spotted Owl - Suitable Nest Tree - WILD-568</v>
      </c>
      <c r="D94" t="str">
        <f t="shared" si="10"/>
        <v>Bird</v>
      </c>
      <c r="E94" t="str">
        <f t="shared" si="14"/>
        <v>Douglas-fir (decay class 2; 183 cm dbh). Existing cavity present. Near east boundary of pipeline construction footprint (TWS).</v>
      </c>
      <c r="F94" s="3" t="s">
        <v>9421</v>
      </c>
      <c r="G94" s="3">
        <f t="shared" si="11"/>
        <v>3</v>
      </c>
      <c r="H94" s="3" t="str">
        <f t="shared" si="12"/>
        <v>WL</v>
      </c>
      <c r="N94">
        <f t="shared" si="13"/>
        <v>3</v>
      </c>
      <c r="O94" t="s">
        <v>9424</v>
      </c>
      <c r="P94" t="s">
        <v>9000</v>
      </c>
      <c r="Q94">
        <v>1027243.607</v>
      </c>
      <c r="S94">
        <v>622889</v>
      </c>
      <c r="T94">
        <v>5476906</v>
      </c>
      <c r="W94" t="s">
        <v>8989</v>
      </c>
      <c r="X94" t="s">
        <v>8999</v>
      </c>
      <c r="AB94" t="s">
        <v>9001</v>
      </c>
      <c r="AC94" t="s">
        <v>9002</v>
      </c>
      <c r="AE94" t="s">
        <v>9003</v>
      </c>
      <c r="AF94" t="s">
        <v>987</v>
      </c>
      <c r="AG94" t="s">
        <v>989</v>
      </c>
      <c r="AH94" s="4">
        <v>44599</v>
      </c>
      <c r="AI94" t="s">
        <v>908</v>
      </c>
      <c r="AJ94" t="s">
        <v>9004</v>
      </c>
      <c r="AK94" s="5" t="s">
        <v>9005</v>
      </c>
      <c r="AM94" s="5" t="s">
        <v>9006</v>
      </c>
      <c r="AO94" t="s">
        <v>986</v>
      </c>
    </row>
    <row r="95" spans="1:44" ht="17" customHeight="1" x14ac:dyDescent="0.2">
      <c r="A95">
        <v>1013300</v>
      </c>
      <c r="B95">
        <v>1013510</v>
      </c>
      <c r="C95" t="str">
        <f t="shared" si="9"/>
        <v>American pika  - WILD-60b</v>
      </c>
      <c r="D95" t="str">
        <f t="shared" si="10"/>
        <v>Rodent</v>
      </c>
      <c r="E95" t="str">
        <f t="shared" si="14"/>
        <v>Feature previously removed as it did not overlap with project footprint; updated alignment now overlaps with the feature. One pika observed upslope of ROW. Heard calling then saw individual. Was on top of rock that has crevices underneath</v>
      </c>
      <c r="F95" s="3" t="s">
        <v>9421</v>
      </c>
      <c r="G95" s="3">
        <f t="shared" si="11"/>
        <v>5</v>
      </c>
      <c r="H95" s="3" t="str">
        <f t="shared" si="12"/>
        <v>WL</v>
      </c>
      <c r="N95">
        <f t="shared" si="13"/>
        <v>5</v>
      </c>
      <c r="O95" t="s">
        <v>9422</v>
      </c>
      <c r="P95" t="s">
        <v>9255</v>
      </c>
      <c r="Q95">
        <v>1013262.322</v>
      </c>
      <c r="R95">
        <v>1013480.143</v>
      </c>
      <c r="S95">
        <v>630134</v>
      </c>
      <c r="T95">
        <v>5485685</v>
      </c>
      <c r="U95">
        <v>630234</v>
      </c>
      <c r="V95">
        <v>5485496</v>
      </c>
      <c r="W95" t="s">
        <v>9032</v>
      </c>
      <c r="X95" t="s">
        <v>9253</v>
      </c>
      <c r="Y95" t="s">
        <v>9254</v>
      </c>
      <c r="Z95">
        <v>30</v>
      </c>
      <c r="AB95" t="s">
        <v>324</v>
      </c>
      <c r="AC95" t="s">
        <v>9256</v>
      </c>
      <c r="AE95" t="s">
        <v>9257</v>
      </c>
      <c r="AF95" t="s">
        <v>1021</v>
      </c>
      <c r="AG95" t="s">
        <v>989</v>
      </c>
      <c r="AH95" s="4">
        <v>44117</v>
      </c>
      <c r="AI95" t="s">
        <v>908</v>
      </c>
      <c r="AJ95" t="s">
        <v>9145</v>
      </c>
      <c r="AK95" s="5" t="s">
        <v>9146</v>
      </c>
      <c r="AL95" t="s">
        <v>9147</v>
      </c>
      <c r="AM95" t="s">
        <v>9258</v>
      </c>
      <c r="AO95" t="s">
        <v>986</v>
      </c>
      <c r="AP95" t="s">
        <v>9259</v>
      </c>
      <c r="AQ95" s="4">
        <v>44113</v>
      </c>
    </row>
    <row r="96" spans="1:44" ht="17" customHeight="1" x14ac:dyDescent="0.2">
      <c r="A96">
        <v>1009850</v>
      </c>
      <c r="B96">
        <v>1010030</v>
      </c>
      <c r="C96" t="str">
        <f t="shared" si="9"/>
        <v>Mountain beaver burrows - WILD-91a.1</v>
      </c>
      <c r="D96" t="str">
        <f t="shared" si="10"/>
        <v>Beaver</v>
      </c>
      <c r="E96" t="str">
        <f t="shared" si="14"/>
        <v>KP of burrows are 1009.91-1009.98</v>
      </c>
      <c r="F96" s="3" t="s">
        <v>9421</v>
      </c>
      <c r="G96" s="3">
        <f t="shared" si="11"/>
        <v>2</v>
      </c>
      <c r="H96" s="3" t="str">
        <f t="shared" si="12"/>
        <v>WL</v>
      </c>
      <c r="N96">
        <f t="shared" si="13"/>
        <v>2</v>
      </c>
      <c r="O96" t="s">
        <v>9426</v>
      </c>
      <c r="P96" t="s">
        <v>9057</v>
      </c>
      <c r="Q96">
        <v>1009855.819</v>
      </c>
      <c r="R96">
        <v>1010030.399</v>
      </c>
      <c r="S96">
        <v>630082</v>
      </c>
      <c r="T96">
        <v>5488899</v>
      </c>
      <c r="U96">
        <v>630028</v>
      </c>
      <c r="V96">
        <v>5488733</v>
      </c>
      <c r="W96" t="s">
        <v>9032</v>
      </c>
      <c r="X96" t="s">
        <v>9194</v>
      </c>
      <c r="Y96" t="s">
        <v>9195</v>
      </c>
      <c r="Z96">
        <v>50</v>
      </c>
      <c r="AB96" t="s">
        <v>9035</v>
      </c>
      <c r="AC96" t="s">
        <v>9058</v>
      </c>
      <c r="AE96" t="s">
        <v>9196</v>
      </c>
      <c r="AF96" t="s">
        <v>987</v>
      </c>
      <c r="AG96" t="s">
        <v>989</v>
      </c>
      <c r="AH96" s="4">
        <v>44075</v>
      </c>
      <c r="AI96" t="s">
        <v>908</v>
      </c>
      <c r="AJ96" t="s">
        <v>9060</v>
      </c>
      <c r="AK96" t="s">
        <v>9061</v>
      </c>
      <c r="AL96" t="s">
        <v>9062</v>
      </c>
      <c r="AM96" t="s">
        <v>9041</v>
      </c>
      <c r="AN96" t="s">
        <v>9063</v>
      </c>
      <c r="AO96" t="s">
        <v>986</v>
      </c>
      <c r="AP96" t="s">
        <v>9197</v>
      </c>
      <c r="AQ96" s="4">
        <v>44074</v>
      </c>
    </row>
    <row r="97" spans="1:44" ht="17" customHeight="1" x14ac:dyDescent="0.2">
      <c r="A97">
        <v>1008232.577</v>
      </c>
      <c r="B97">
        <v>1008308.073</v>
      </c>
      <c r="C97" t="str">
        <f t="shared" si="9"/>
        <v>Mountain beaver burrows - WILD-93a.2</v>
      </c>
      <c r="D97" t="str">
        <f t="shared" si="10"/>
        <v>Beaver</v>
      </c>
      <c r="E97" t="str">
        <f t="shared" si="14"/>
        <v>KP range of burrows: VKP 1007+810+420 - VKP 1007+810+427</v>
      </c>
      <c r="F97" s="3" t="s">
        <v>9421</v>
      </c>
      <c r="G97" s="3">
        <f t="shared" si="11"/>
        <v>2</v>
      </c>
      <c r="H97" s="3" t="str">
        <f t="shared" si="12"/>
        <v>WL</v>
      </c>
      <c r="N97">
        <f t="shared" si="13"/>
        <v>2</v>
      </c>
      <c r="O97" t="s">
        <v>9426</v>
      </c>
      <c r="P97" t="s">
        <v>9057</v>
      </c>
      <c r="Q97">
        <v>1008232.577</v>
      </c>
      <c r="R97">
        <v>1008308.073</v>
      </c>
      <c r="S97">
        <v>630546</v>
      </c>
      <c r="T97">
        <v>5490505</v>
      </c>
      <c r="U97">
        <v>630527</v>
      </c>
      <c r="V97">
        <v>5490351</v>
      </c>
      <c r="W97" t="s">
        <v>9032</v>
      </c>
      <c r="X97" t="s">
        <v>9400</v>
      </c>
      <c r="Y97" t="s">
        <v>9401</v>
      </c>
      <c r="Z97">
        <v>50</v>
      </c>
      <c r="AB97" t="s">
        <v>9035</v>
      </c>
      <c r="AC97" t="s">
        <v>9058</v>
      </c>
      <c r="AE97" t="s">
        <v>9402</v>
      </c>
      <c r="AF97" t="s">
        <v>987</v>
      </c>
      <c r="AG97" t="s">
        <v>989</v>
      </c>
      <c r="AH97" s="4">
        <v>44111</v>
      </c>
      <c r="AI97" t="s">
        <v>908</v>
      </c>
      <c r="AJ97" t="s">
        <v>9060</v>
      </c>
      <c r="AK97" t="s">
        <v>9061</v>
      </c>
      <c r="AL97" t="s">
        <v>9062</v>
      </c>
      <c r="AM97" t="s">
        <v>9041</v>
      </c>
      <c r="AN97" t="s">
        <v>9063</v>
      </c>
      <c r="AO97" t="s">
        <v>986</v>
      </c>
      <c r="AP97" t="s">
        <v>9403</v>
      </c>
      <c r="AQ97" s="4">
        <v>44111</v>
      </c>
    </row>
    <row r="98" spans="1:44" ht="17" customHeight="1" x14ac:dyDescent="0.2">
      <c r="A98">
        <v>1011700</v>
      </c>
      <c r="C98" t="str">
        <f t="shared" ref="C98:C126" si="15">_xlfn.CONCAT(P98," - ",X98)</f>
        <v>Mountain beaver burrows  - WILD-58a</v>
      </c>
      <c r="D98" t="str">
        <f t="shared" ref="D98:D126" si="16">_xlfn.CONCAT(O98)</f>
        <v>Beaver</v>
      </c>
      <c r="E98" t="str">
        <f t="shared" si="14"/>
        <v>KP range of of burrows: 1011.75 burrows</v>
      </c>
      <c r="F98" s="3" t="s">
        <v>9421</v>
      </c>
      <c r="G98" s="3">
        <f t="shared" si="11"/>
        <v>2</v>
      </c>
      <c r="H98" s="3" t="str">
        <f t="shared" si="12"/>
        <v>WL</v>
      </c>
      <c r="N98">
        <f t="shared" si="13"/>
        <v>2</v>
      </c>
      <c r="O98" t="s">
        <v>9426</v>
      </c>
      <c r="P98" t="s">
        <v>9169</v>
      </c>
      <c r="Q98">
        <v>1011702.654</v>
      </c>
      <c r="S98">
        <v>629650</v>
      </c>
      <c r="T98">
        <v>5487127</v>
      </c>
      <c r="W98" t="s">
        <v>9032</v>
      </c>
      <c r="X98" t="s">
        <v>9225</v>
      </c>
      <c r="Y98" t="s">
        <v>9226</v>
      </c>
      <c r="Z98">
        <v>50</v>
      </c>
      <c r="AB98" t="s">
        <v>9035</v>
      </c>
      <c r="AC98" t="s">
        <v>9058</v>
      </c>
      <c r="AE98" t="s">
        <v>9227</v>
      </c>
      <c r="AF98" t="s">
        <v>987</v>
      </c>
      <c r="AG98" t="s">
        <v>989</v>
      </c>
      <c r="AH98" s="4">
        <v>44497</v>
      </c>
      <c r="AI98" t="s">
        <v>1022</v>
      </c>
      <c r="AJ98" t="s">
        <v>9060</v>
      </c>
      <c r="AK98" t="s">
        <v>9061</v>
      </c>
      <c r="AL98" t="s">
        <v>9062</v>
      </c>
      <c r="AM98" t="s">
        <v>9041</v>
      </c>
      <c r="AN98" t="s">
        <v>9063</v>
      </c>
      <c r="AO98" t="s">
        <v>986</v>
      </c>
      <c r="AP98" t="s">
        <v>9163</v>
      </c>
      <c r="AQ98" s="4">
        <v>44502</v>
      </c>
    </row>
    <row r="99" spans="1:44" ht="17" customHeight="1" x14ac:dyDescent="0.2">
      <c r="A99">
        <v>1012520</v>
      </c>
      <c r="B99">
        <v>1012660</v>
      </c>
      <c r="C99" t="str">
        <f t="shared" si="15"/>
        <v>Mountain beaver burrows  - WILD-59b.1</v>
      </c>
      <c r="D99" t="str">
        <f t="shared" si="16"/>
        <v>Beaver</v>
      </c>
      <c r="E99" t="str">
        <f t="shared" si="14"/>
        <v>KP range of of burrows: 1012.575-1012.615 burrows</v>
      </c>
      <c r="F99" s="3" t="s">
        <v>9421</v>
      </c>
      <c r="G99" s="3">
        <f t="shared" si="11"/>
        <v>2</v>
      </c>
      <c r="H99" s="3" t="str">
        <f t="shared" si="12"/>
        <v>WL</v>
      </c>
      <c r="N99">
        <f t="shared" si="13"/>
        <v>2</v>
      </c>
      <c r="O99" t="s">
        <v>9426</v>
      </c>
      <c r="P99" t="s">
        <v>9169</v>
      </c>
      <c r="Q99">
        <v>1012527.72</v>
      </c>
      <c r="R99">
        <v>1012657.948</v>
      </c>
      <c r="S99">
        <v>629872</v>
      </c>
      <c r="T99">
        <v>5486337</v>
      </c>
      <c r="U99">
        <v>629901</v>
      </c>
      <c r="V99">
        <v>5486214</v>
      </c>
      <c r="W99" t="s">
        <v>9032</v>
      </c>
      <c r="X99" t="s">
        <v>9238</v>
      </c>
      <c r="Y99" t="s">
        <v>9239</v>
      </c>
      <c r="Z99">
        <v>50</v>
      </c>
      <c r="AB99" t="s">
        <v>9035</v>
      </c>
      <c r="AC99" t="s">
        <v>9058</v>
      </c>
      <c r="AE99" t="s">
        <v>9240</v>
      </c>
      <c r="AF99" t="s">
        <v>987</v>
      </c>
      <c r="AG99" t="s">
        <v>989</v>
      </c>
      <c r="AH99" s="4">
        <v>44497</v>
      </c>
      <c r="AI99" t="s">
        <v>1022</v>
      </c>
      <c r="AJ99" t="s">
        <v>9060</v>
      </c>
      <c r="AK99" t="s">
        <v>9061</v>
      </c>
      <c r="AL99" t="s">
        <v>9062</v>
      </c>
      <c r="AM99" t="s">
        <v>9041</v>
      </c>
      <c r="AN99" t="s">
        <v>9063</v>
      </c>
      <c r="AO99" t="s">
        <v>986</v>
      </c>
      <c r="AP99" t="s">
        <v>1830</v>
      </c>
      <c r="AQ99" s="4">
        <v>44609</v>
      </c>
    </row>
    <row r="100" spans="1:44" ht="17" customHeight="1" x14ac:dyDescent="0.2">
      <c r="A100">
        <v>1012770</v>
      </c>
      <c r="B100">
        <v>1013060</v>
      </c>
      <c r="C100" t="str">
        <f t="shared" si="15"/>
        <v>Mountain beaver burrows  - WILD-59c</v>
      </c>
      <c r="D100" t="str">
        <f t="shared" si="16"/>
        <v>Beaver</v>
      </c>
      <c r="E100" t="str">
        <f t="shared" si="14"/>
        <v>KP range of of burrows: 1012.82-1013.01</v>
      </c>
      <c r="F100" s="3" t="s">
        <v>9421</v>
      </c>
      <c r="G100" s="3">
        <f t="shared" si="11"/>
        <v>2</v>
      </c>
      <c r="H100" s="3" t="str">
        <f t="shared" si="12"/>
        <v>WL</v>
      </c>
      <c r="N100">
        <f t="shared" si="13"/>
        <v>2</v>
      </c>
      <c r="O100" t="s">
        <v>9426</v>
      </c>
      <c r="P100" t="s">
        <v>9169</v>
      </c>
      <c r="Q100">
        <v>1012657.948</v>
      </c>
      <c r="R100">
        <v>1012764.171</v>
      </c>
      <c r="S100">
        <v>629901</v>
      </c>
      <c r="T100">
        <v>5486214</v>
      </c>
      <c r="U100">
        <v>629964</v>
      </c>
      <c r="V100">
        <v>5486111</v>
      </c>
      <c r="W100" t="s">
        <v>9032</v>
      </c>
      <c r="X100" t="s">
        <v>9241</v>
      </c>
      <c r="Y100" t="s">
        <v>9242</v>
      </c>
      <c r="Z100">
        <v>50</v>
      </c>
      <c r="AB100" t="s">
        <v>9035</v>
      </c>
      <c r="AC100" t="s">
        <v>9058</v>
      </c>
      <c r="AE100" t="s">
        <v>9243</v>
      </c>
      <c r="AF100" t="s">
        <v>987</v>
      </c>
      <c r="AG100" t="s">
        <v>989</v>
      </c>
      <c r="AH100" s="4">
        <v>44497</v>
      </c>
      <c r="AI100" t="s">
        <v>908</v>
      </c>
      <c r="AJ100" t="s">
        <v>9060</v>
      </c>
      <c r="AK100" t="s">
        <v>9061</v>
      </c>
      <c r="AL100" t="s">
        <v>9062</v>
      </c>
      <c r="AM100" t="s">
        <v>9041</v>
      </c>
      <c r="AN100" t="s">
        <v>9063</v>
      </c>
      <c r="AO100" t="s">
        <v>986</v>
      </c>
      <c r="AP100" t="s">
        <v>9163</v>
      </c>
      <c r="AQ100" s="4">
        <v>44501</v>
      </c>
    </row>
    <row r="101" spans="1:44" ht="17" customHeight="1" x14ac:dyDescent="0.2">
      <c r="A101">
        <v>1013030</v>
      </c>
      <c r="C101" t="str">
        <f t="shared" si="15"/>
        <v>Mountain beaver burrows  - WILD-59c.1</v>
      </c>
      <c r="D101" t="str">
        <f t="shared" si="16"/>
        <v>Beaver</v>
      </c>
      <c r="E101" t="str">
        <f t="shared" si="14"/>
        <v>KP range of of burrows: 1013.08-1013.15 burrows</v>
      </c>
      <c r="F101" s="3" t="s">
        <v>9421</v>
      </c>
      <c r="G101" s="3">
        <f t="shared" si="11"/>
        <v>2</v>
      </c>
      <c r="H101" s="3" t="str">
        <f t="shared" si="12"/>
        <v>WL</v>
      </c>
      <c r="N101">
        <f t="shared" si="13"/>
        <v>2</v>
      </c>
      <c r="O101" t="s">
        <v>9426</v>
      </c>
      <c r="P101" t="s">
        <v>9169</v>
      </c>
      <c r="Q101">
        <v>1012764.171</v>
      </c>
      <c r="S101">
        <v>629964</v>
      </c>
      <c r="T101">
        <v>5486111</v>
      </c>
      <c r="W101" t="s">
        <v>9032</v>
      </c>
      <c r="X101" t="s">
        <v>9247</v>
      </c>
      <c r="Y101" t="s">
        <v>9248</v>
      </c>
      <c r="Z101">
        <v>50</v>
      </c>
      <c r="AB101" t="s">
        <v>9035</v>
      </c>
      <c r="AC101" t="s">
        <v>9058</v>
      </c>
      <c r="AE101" t="s">
        <v>9249</v>
      </c>
      <c r="AF101" t="s">
        <v>987</v>
      </c>
      <c r="AG101" t="s">
        <v>989</v>
      </c>
      <c r="AH101" s="4">
        <v>44497</v>
      </c>
      <c r="AI101" t="s">
        <v>1022</v>
      </c>
      <c r="AJ101" t="s">
        <v>9060</v>
      </c>
      <c r="AK101" t="s">
        <v>9061</v>
      </c>
      <c r="AL101" t="s">
        <v>9062</v>
      </c>
      <c r="AM101" t="s">
        <v>9041</v>
      </c>
      <c r="AN101" t="s">
        <v>9063</v>
      </c>
      <c r="AO101" t="s">
        <v>986</v>
      </c>
      <c r="AP101" t="s">
        <v>9163</v>
      </c>
      <c r="AQ101" s="4">
        <v>44502</v>
      </c>
    </row>
    <row r="102" spans="1:44" ht="17" customHeight="1" x14ac:dyDescent="0.2">
      <c r="A102">
        <v>1013140</v>
      </c>
      <c r="B102">
        <v>1013270</v>
      </c>
      <c r="C102" t="str">
        <f t="shared" si="15"/>
        <v>Mountain beaver burrows  - WILD-60a</v>
      </c>
      <c r="D102" t="str">
        <f t="shared" si="16"/>
        <v>Beaver</v>
      </c>
      <c r="E102" t="str">
        <f t="shared" si="14"/>
        <v>KP range of of burrows: 1013.19-1013.23 burrows</v>
      </c>
      <c r="F102" s="3" t="s">
        <v>9421</v>
      </c>
      <c r="G102" s="3">
        <f t="shared" si="11"/>
        <v>2</v>
      </c>
      <c r="H102" s="3" t="str">
        <f t="shared" si="12"/>
        <v>WL</v>
      </c>
      <c r="N102">
        <f t="shared" si="13"/>
        <v>2</v>
      </c>
      <c r="O102" t="s">
        <v>9426</v>
      </c>
      <c r="P102" t="s">
        <v>9169</v>
      </c>
      <c r="Q102">
        <v>1013123.505</v>
      </c>
      <c r="R102">
        <v>1013239.649</v>
      </c>
      <c r="S102">
        <v>630066</v>
      </c>
      <c r="T102">
        <v>5485802</v>
      </c>
      <c r="U102">
        <v>630113</v>
      </c>
      <c r="V102">
        <v>5485697</v>
      </c>
      <c r="W102" t="s">
        <v>9032</v>
      </c>
      <c r="X102" t="s">
        <v>9250</v>
      </c>
      <c r="Y102" t="s">
        <v>9251</v>
      </c>
      <c r="Z102">
        <v>50</v>
      </c>
      <c r="AB102" t="s">
        <v>9035</v>
      </c>
      <c r="AC102" t="s">
        <v>9058</v>
      </c>
      <c r="AE102" t="s">
        <v>9252</v>
      </c>
      <c r="AF102" t="s">
        <v>987</v>
      </c>
      <c r="AG102" t="s">
        <v>989</v>
      </c>
      <c r="AH102" s="4">
        <v>44497</v>
      </c>
      <c r="AI102" t="s">
        <v>1022</v>
      </c>
      <c r="AJ102" t="s">
        <v>9060</v>
      </c>
      <c r="AK102" t="s">
        <v>9061</v>
      </c>
      <c r="AL102" t="s">
        <v>9062</v>
      </c>
      <c r="AM102" t="s">
        <v>9041</v>
      </c>
      <c r="AN102" t="s">
        <v>9063</v>
      </c>
      <c r="AO102" t="s">
        <v>986</v>
      </c>
      <c r="AP102" t="s">
        <v>9163</v>
      </c>
      <c r="AQ102" s="4">
        <v>44501</v>
      </c>
    </row>
    <row r="103" spans="1:44" ht="17" customHeight="1" x14ac:dyDescent="0.2">
      <c r="A103">
        <v>1018250</v>
      </c>
      <c r="B103">
        <v>1018290</v>
      </c>
      <c r="C103" t="str">
        <f t="shared" si="15"/>
        <v>American Pika  - WILD-80a</v>
      </c>
      <c r="D103" t="str">
        <f t="shared" si="16"/>
        <v>Rodent</v>
      </c>
      <c r="E103" t="str">
        <f t="shared" si="14"/>
        <v>Large pile of rocks and boulders. Auditory and visual detection of at least three pika.</v>
      </c>
      <c r="F103" s="3" t="s">
        <v>9421</v>
      </c>
      <c r="G103" s="3">
        <f t="shared" si="11"/>
        <v>5</v>
      </c>
      <c r="H103" s="3" t="str">
        <f t="shared" si="12"/>
        <v>WL</v>
      </c>
      <c r="N103">
        <f t="shared" si="13"/>
        <v>5</v>
      </c>
      <c r="O103" t="s">
        <v>9422</v>
      </c>
      <c r="P103" t="s">
        <v>9143</v>
      </c>
      <c r="Q103">
        <v>1018251.197</v>
      </c>
      <c r="R103">
        <v>1018278.323</v>
      </c>
      <c r="S103">
        <v>626943</v>
      </c>
      <c r="T103">
        <v>5483361</v>
      </c>
      <c r="U103">
        <v>626929</v>
      </c>
      <c r="V103">
        <v>5483340</v>
      </c>
      <c r="W103" t="s">
        <v>9032</v>
      </c>
      <c r="X103" t="s">
        <v>9278</v>
      </c>
      <c r="Y103" t="s">
        <v>9279</v>
      </c>
      <c r="Z103">
        <v>30</v>
      </c>
      <c r="AB103" t="s">
        <v>324</v>
      </c>
      <c r="AC103" t="s">
        <v>9058</v>
      </c>
      <c r="AE103" t="s">
        <v>9280</v>
      </c>
      <c r="AF103" t="s">
        <v>1021</v>
      </c>
      <c r="AG103" t="s">
        <v>989</v>
      </c>
      <c r="AH103" s="4">
        <v>44497</v>
      </c>
      <c r="AI103" t="s">
        <v>1022</v>
      </c>
      <c r="AJ103" t="s">
        <v>9145</v>
      </c>
      <c r="AK103" s="5" t="s">
        <v>9146</v>
      </c>
      <c r="AL103" t="s">
        <v>9147</v>
      </c>
      <c r="AM103" t="s">
        <v>9258</v>
      </c>
      <c r="AO103" t="s">
        <v>986</v>
      </c>
      <c r="AP103" t="s">
        <v>1830</v>
      </c>
      <c r="AQ103" s="4">
        <v>44606</v>
      </c>
    </row>
    <row r="104" spans="1:44" ht="17" customHeight="1" x14ac:dyDescent="0.2">
      <c r="A104">
        <v>1002900</v>
      </c>
      <c r="B104">
        <v>1003240</v>
      </c>
      <c r="C104" t="str">
        <f t="shared" si="15"/>
        <v>Amphibian Breeding Pond  - WILD-92b</v>
      </c>
      <c r="D104" t="str">
        <f t="shared" si="16"/>
        <v>Amphibian</v>
      </c>
      <c r="E104" t="str">
        <f t="shared" si="14"/>
        <v>long-toed salamander - 100s of larval AMMA. NOTE that species assignment of AMMA Is suspected based on shape, size and coloration. Is unconfirmed because survey is only visual and we are not able to get that close to the larvae to confirm ID features.</v>
      </c>
      <c r="F104" s="3" t="s">
        <v>9421</v>
      </c>
      <c r="G104" s="3">
        <f t="shared" si="11"/>
        <v>8</v>
      </c>
      <c r="H104" s="3" t="str">
        <f t="shared" si="12"/>
        <v>WL</v>
      </c>
      <c r="N104">
        <f t="shared" si="13"/>
        <v>8</v>
      </c>
      <c r="O104" t="s">
        <v>9423</v>
      </c>
      <c r="P104" t="s">
        <v>9034</v>
      </c>
      <c r="Q104">
        <v>1003050.834</v>
      </c>
      <c r="R104">
        <v>1003081.566</v>
      </c>
      <c r="S104">
        <v>632792</v>
      </c>
      <c r="T104">
        <v>5494737</v>
      </c>
      <c r="U104">
        <v>632773</v>
      </c>
      <c r="V104">
        <v>5494712</v>
      </c>
      <c r="W104" t="s">
        <v>9032</v>
      </c>
      <c r="X104" t="s">
        <v>1553</v>
      </c>
      <c r="Y104" t="s">
        <v>9105</v>
      </c>
      <c r="Z104">
        <v>150</v>
      </c>
      <c r="AB104" t="s">
        <v>324</v>
      </c>
      <c r="AC104" t="s">
        <v>9036</v>
      </c>
      <c r="AD104" t="s">
        <v>1015</v>
      </c>
      <c r="AE104" t="s">
        <v>9106</v>
      </c>
      <c r="AF104" t="s">
        <v>987</v>
      </c>
      <c r="AG104" t="s">
        <v>989</v>
      </c>
      <c r="AH104" s="4">
        <v>44375</v>
      </c>
      <c r="AI104" t="s">
        <v>908</v>
      </c>
      <c r="AJ104" t="s">
        <v>9038</v>
      </c>
      <c r="AK104" s="5" t="s">
        <v>9039</v>
      </c>
      <c r="AL104" s="5" t="s">
        <v>9040</v>
      </c>
      <c r="AM104" t="s">
        <v>9041</v>
      </c>
      <c r="AN104" t="s">
        <v>9042</v>
      </c>
      <c r="AO104" t="s">
        <v>986</v>
      </c>
      <c r="AP104" t="s">
        <v>1560</v>
      </c>
      <c r="AQ104" s="4">
        <v>44048</v>
      </c>
      <c r="AR104" t="s">
        <v>1550</v>
      </c>
    </row>
    <row r="105" spans="1:44" ht="17" customHeight="1" x14ac:dyDescent="0.2">
      <c r="A105">
        <v>1030600</v>
      </c>
      <c r="B105">
        <v>1030700</v>
      </c>
      <c r="C105" t="str">
        <f t="shared" si="15"/>
        <v>Amphibian Breeding Pond  - WILD-78a-1</v>
      </c>
      <c r="D105" t="str">
        <f t="shared" si="16"/>
        <v>Amphibian</v>
      </c>
      <c r="E105" t="str">
        <f t="shared" si="14"/>
        <v>long-toed salamander - AMMA larvae present.</v>
      </c>
      <c r="F105" s="3" t="s">
        <v>9421</v>
      </c>
      <c r="G105" s="3">
        <f t="shared" si="11"/>
        <v>8</v>
      </c>
      <c r="H105" s="3" t="str">
        <f t="shared" si="12"/>
        <v>WL</v>
      </c>
      <c r="N105">
        <f t="shared" si="13"/>
        <v>8</v>
      </c>
      <c r="O105" t="s">
        <v>9423</v>
      </c>
      <c r="P105" t="s">
        <v>9034</v>
      </c>
      <c r="Q105">
        <v>1030496.035</v>
      </c>
      <c r="R105">
        <v>1030607.1459999999</v>
      </c>
      <c r="S105">
        <v>622078</v>
      </c>
      <c r="T105">
        <v>5473923</v>
      </c>
      <c r="U105">
        <v>622121</v>
      </c>
      <c r="V105">
        <v>5473816</v>
      </c>
      <c r="W105" t="s">
        <v>9032</v>
      </c>
      <c r="X105" t="s">
        <v>1585</v>
      </c>
      <c r="Y105" t="s">
        <v>9319</v>
      </c>
      <c r="Z105">
        <v>150</v>
      </c>
      <c r="AB105" t="s">
        <v>9035</v>
      </c>
      <c r="AC105" t="s">
        <v>9036</v>
      </c>
      <c r="AE105" t="s">
        <v>9320</v>
      </c>
      <c r="AF105" t="s">
        <v>987</v>
      </c>
      <c r="AG105" t="s">
        <v>989</v>
      </c>
      <c r="AH105" s="4">
        <v>44419</v>
      </c>
      <c r="AI105" t="s">
        <v>908</v>
      </c>
      <c r="AJ105" t="s">
        <v>9038</v>
      </c>
      <c r="AK105" s="5" t="s">
        <v>9039</v>
      </c>
      <c r="AL105" s="5" t="s">
        <v>9040</v>
      </c>
      <c r="AM105" t="s">
        <v>9041</v>
      </c>
      <c r="AN105" t="s">
        <v>9042</v>
      </c>
      <c r="AO105" t="s">
        <v>986</v>
      </c>
      <c r="AP105" t="s">
        <v>9310</v>
      </c>
      <c r="AQ105" s="4">
        <v>44481</v>
      </c>
      <c r="AR105" t="s">
        <v>1570</v>
      </c>
    </row>
    <row r="106" spans="1:44" ht="17" customHeight="1" x14ac:dyDescent="0.2">
      <c r="A106">
        <v>1019750</v>
      </c>
      <c r="B106">
        <v>1020800</v>
      </c>
      <c r="C106" t="str">
        <f t="shared" si="15"/>
        <v>Amphibian Breeding Pond  - WILD-64a</v>
      </c>
      <c r="D106" t="str">
        <f t="shared" si="16"/>
        <v>Amphibian</v>
      </c>
      <c r="E106" t="str">
        <f t="shared" si="14"/>
        <v>long-toed salamander - ﻿Associated with WT-710a. PSRE and AMMA larvae</v>
      </c>
      <c r="F106" s="3" t="s">
        <v>9421</v>
      </c>
      <c r="G106" s="3">
        <f t="shared" si="11"/>
        <v>8</v>
      </c>
      <c r="H106" s="3" t="str">
        <f t="shared" si="12"/>
        <v>WL</v>
      </c>
      <c r="N106">
        <f t="shared" si="13"/>
        <v>8</v>
      </c>
      <c r="O106" t="s">
        <v>9423</v>
      </c>
      <c r="P106" t="s">
        <v>9034</v>
      </c>
      <c r="Q106">
        <v>1019750.4620000001</v>
      </c>
      <c r="R106">
        <v>1020078.416</v>
      </c>
      <c r="S106">
        <v>626840</v>
      </c>
      <c r="T106">
        <v>5482058</v>
      </c>
      <c r="U106">
        <v>626715</v>
      </c>
      <c r="V106">
        <v>5481774</v>
      </c>
      <c r="W106" t="s">
        <v>9032</v>
      </c>
      <c r="X106" t="s">
        <v>1563</v>
      </c>
      <c r="Z106">
        <v>150</v>
      </c>
      <c r="AB106" t="s">
        <v>9035</v>
      </c>
      <c r="AC106" t="s">
        <v>9036</v>
      </c>
      <c r="AE106" t="s">
        <v>9284</v>
      </c>
      <c r="AF106" t="s">
        <v>987</v>
      </c>
      <c r="AG106" t="s">
        <v>989</v>
      </c>
      <c r="AH106" s="4">
        <v>44095</v>
      </c>
      <c r="AI106" t="s">
        <v>908</v>
      </c>
      <c r="AJ106" t="s">
        <v>9038</v>
      </c>
      <c r="AK106" s="5" t="s">
        <v>9039</v>
      </c>
      <c r="AL106" s="5" t="s">
        <v>9285</v>
      </c>
      <c r="AM106" t="s">
        <v>9041</v>
      </c>
      <c r="AN106" t="s">
        <v>9042</v>
      </c>
      <c r="AO106" t="s">
        <v>986</v>
      </c>
      <c r="AP106" t="s">
        <v>1008</v>
      </c>
      <c r="AQ106" s="4">
        <v>44033</v>
      </c>
      <c r="AR106" t="s">
        <v>1562</v>
      </c>
    </row>
    <row r="107" spans="1:44" ht="17" customHeight="1" x14ac:dyDescent="0.2">
      <c r="A107">
        <v>999800</v>
      </c>
      <c r="B107">
        <v>1001140</v>
      </c>
      <c r="C107" t="str">
        <f t="shared" si="15"/>
        <v>Amphibian Breeding Pond  - WILD-100d.1</v>
      </c>
      <c r="D107" t="str">
        <f t="shared" si="16"/>
        <v>Amphibian</v>
      </c>
      <c r="E107" t="str">
        <f t="shared" si="14"/>
        <v xml:space="preserve">long-toed salamander - Larval salmanders </v>
      </c>
      <c r="F107" s="3" t="s">
        <v>9421</v>
      </c>
      <c r="G107" s="3">
        <f t="shared" si="11"/>
        <v>8</v>
      </c>
      <c r="H107" s="3" t="str">
        <f t="shared" si="12"/>
        <v>WL</v>
      </c>
      <c r="N107">
        <f t="shared" si="13"/>
        <v>8</v>
      </c>
      <c r="O107" t="s">
        <v>9423</v>
      </c>
      <c r="P107" t="s">
        <v>9034</v>
      </c>
      <c r="Q107">
        <v>999800.95420000004</v>
      </c>
      <c r="R107">
        <v>1000141.965</v>
      </c>
      <c r="S107">
        <v>635760</v>
      </c>
      <c r="T107">
        <v>5495165</v>
      </c>
      <c r="U107">
        <v>635475</v>
      </c>
      <c r="V107">
        <v>5495234</v>
      </c>
      <c r="W107" t="s">
        <v>9032</v>
      </c>
      <c r="X107" t="s">
        <v>1539</v>
      </c>
      <c r="Y107" t="s">
        <v>9089</v>
      </c>
      <c r="Z107">
        <v>150</v>
      </c>
      <c r="AB107" t="s">
        <v>9035</v>
      </c>
      <c r="AC107" t="s">
        <v>9036</v>
      </c>
      <c r="AD107" t="s">
        <v>1015</v>
      </c>
      <c r="AE107" t="s">
        <v>9090</v>
      </c>
      <c r="AF107" t="s">
        <v>987</v>
      </c>
      <c r="AG107" t="s">
        <v>989</v>
      </c>
      <c r="AH107" s="4">
        <v>44375</v>
      </c>
      <c r="AI107" t="s">
        <v>908</v>
      </c>
      <c r="AJ107" t="s">
        <v>9038</v>
      </c>
      <c r="AK107" s="5" t="s">
        <v>9039</v>
      </c>
      <c r="AL107" s="5" t="s">
        <v>9040</v>
      </c>
      <c r="AM107" t="s">
        <v>9041</v>
      </c>
      <c r="AN107" t="s">
        <v>9042</v>
      </c>
      <c r="AO107" t="s">
        <v>986</v>
      </c>
      <c r="AP107" t="s">
        <v>1541</v>
      </c>
      <c r="AQ107" s="4">
        <v>44090</v>
      </c>
      <c r="AR107" t="s">
        <v>1537</v>
      </c>
    </row>
    <row r="108" spans="1:44" ht="17" customHeight="1" x14ac:dyDescent="0.2">
      <c r="A108">
        <v>999660</v>
      </c>
      <c r="B108">
        <v>999950</v>
      </c>
      <c r="C108" t="str">
        <f t="shared" si="15"/>
        <v>Amphibian Breeding Pond  - WILD-999</v>
      </c>
      <c r="D108" t="str">
        <f t="shared" si="16"/>
        <v>Amphibian</v>
      </c>
      <c r="E108" t="str">
        <f t="shared" si="14"/>
        <v>long-toed salamander - Larval salmanders - Buffer overlap from Access Road. No associated wetland.</v>
      </c>
      <c r="F108" s="3" t="s">
        <v>9421</v>
      </c>
      <c r="G108" s="3">
        <f t="shared" si="11"/>
        <v>8</v>
      </c>
      <c r="H108" s="3" t="str">
        <f t="shared" si="12"/>
        <v>WL</v>
      </c>
      <c r="N108">
        <f t="shared" si="13"/>
        <v>8</v>
      </c>
      <c r="O108" t="s">
        <v>9423</v>
      </c>
      <c r="P108" t="s">
        <v>9034</v>
      </c>
      <c r="Q108">
        <v>999572.95499999996</v>
      </c>
      <c r="R108">
        <v>999952.96829999995</v>
      </c>
      <c r="S108">
        <v>635985</v>
      </c>
      <c r="T108">
        <v>5495144</v>
      </c>
      <c r="U108">
        <v>635613</v>
      </c>
      <c r="V108">
        <v>5495133</v>
      </c>
      <c r="W108" t="s">
        <v>9032</v>
      </c>
      <c r="X108" t="s">
        <v>9086</v>
      </c>
      <c r="Y108" t="s">
        <v>9087</v>
      </c>
      <c r="Z108">
        <v>150</v>
      </c>
      <c r="AB108" t="s">
        <v>9035</v>
      </c>
      <c r="AC108" t="s">
        <v>9036</v>
      </c>
      <c r="AD108" t="s">
        <v>1015</v>
      </c>
      <c r="AE108" t="s">
        <v>9088</v>
      </c>
      <c r="AF108" t="s">
        <v>987</v>
      </c>
      <c r="AG108" t="s">
        <v>989</v>
      </c>
      <c r="AH108" s="4">
        <v>44375</v>
      </c>
      <c r="AI108" t="s">
        <v>908</v>
      </c>
      <c r="AJ108" t="s">
        <v>9038</v>
      </c>
      <c r="AK108" s="5" t="s">
        <v>9039</v>
      </c>
      <c r="AL108" s="5" t="s">
        <v>9040</v>
      </c>
      <c r="AM108" t="s">
        <v>9041</v>
      </c>
      <c r="AN108" t="s">
        <v>9042</v>
      </c>
      <c r="AO108" t="s">
        <v>986</v>
      </c>
      <c r="AP108" t="s">
        <v>2043</v>
      </c>
      <c r="AQ108" s="4">
        <v>44085</v>
      </c>
    </row>
    <row r="109" spans="1:44" ht="17" customHeight="1" x14ac:dyDescent="0.2">
      <c r="A109">
        <v>1002260</v>
      </c>
      <c r="B109">
        <v>1002605</v>
      </c>
      <c r="C109" t="str">
        <f t="shared" si="15"/>
        <v>Amphibian Breeding Pond  - WILD-1002</v>
      </c>
      <c r="D109" t="str">
        <f t="shared" si="16"/>
        <v>Amphibian</v>
      </c>
      <c r="E109" t="str">
        <f t="shared" si="14"/>
        <v>long-toed salamander - Salamander (AMMA) larvae. KP 1002.44 Buffer overlap from Access Road</v>
      </c>
      <c r="F109" s="3" t="s">
        <v>9421</v>
      </c>
      <c r="G109" s="3">
        <f t="shared" si="11"/>
        <v>8</v>
      </c>
      <c r="H109" s="3" t="str">
        <f t="shared" si="12"/>
        <v>WL</v>
      </c>
      <c r="N109">
        <f t="shared" si="13"/>
        <v>8</v>
      </c>
      <c r="O109" t="s">
        <v>9423</v>
      </c>
      <c r="P109" t="s">
        <v>9034</v>
      </c>
      <c r="Q109">
        <v>1002268.677</v>
      </c>
      <c r="R109">
        <v>1002604.079</v>
      </c>
      <c r="S109">
        <v>633417</v>
      </c>
      <c r="T109">
        <v>5495235</v>
      </c>
      <c r="U109">
        <v>633111</v>
      </c>
      <c r="V109">
        <v>5495065</v>
      </c>
      <c r="W109" t="s">
        <v>9032</v>
      </c>
      <c r="X109" t="s">
        <v>1546</v>
      </c>
      <c r="Y109" t="s">
        <v>9103</v>
      </c>
      <c r="Z109">
        <v>150</v>
      </c>
      <c r="AB109" t="s">
        <v>9035</v>
      </c>
      <c r="AC109" t="s">
        <v>9036</v>
      </c>
      <c r="AE109" t="s">
        <v>9104</v>
      </c>
      <c r="AF109" t="s">
        <v>987</v>
      </c>
      <c r="AG109" t="s">
        <v>989</v>
      </c>
      <c r="AH109" s="4">
        <v>44375</v>
      </c>
      <c r="AI109" t="s">
        <v>908</v>
      </c>
      <c r="AJ109" t="s">
        <v>9038</v>
      </c>
      <c r="AK109" s="5" t="s">
        <v>9039</v>
      </c>
      <c r="AL109" s="5" t="s">
        <v>9040</v>
      </c>
      <c r="AM109" t="s">
        <v>9041</v>
      </c>
      <c r="AN109" t="s">
        <v>9042</v>
      </c>
      <c r="AO109" t="s">
        <v>986</v>
      </c>
      <c r="AP109" t="s">
        <v>9097</v>
      </c>
      <c r="AQ109" s="4">
        <v>44062</v>
      </c>
      <c r="AR109" t="s">
        <v>1543</v>
      </c>
    </row>
    <row r="110" spans="1:44" ht="17" customHeight="1" x14ac:dyDescent="0.2">
      <c r="A110">
        <v>1000200</v>
      </c>
      <c r="B110">
        <v>1000505</v>
      </c>
      <c r="C110" t="str">
        <f t="shared" si="15"/>
        <v>Amphibian Breeding Pond  - WILD-1000</v>
      </c>
      <c r="D110" t="str">
        <f t="shared" si="16"/>
        <v>Amphibian</v>
      </c>
      <c r="E110" t="str">
        <f t="shared" si="14"/>
        <v>long-toed salamander - Salamander (AMMA) larvae. Note that this site is ephemeral, larvae were observed directly on the existing AR. KP 1000.36. No associated wetland.</v>
      </c>
      <c r="F110" s="3" t="s">
        <v>9421</v>
      </c>
      <c r="G110" s="3">
        <f t="shared" si="11"/>
        <v>8</v>
      </c>
      <c r="H110" s="3" t="str">
        <f t="shared" si="12"/>
        <v>WL</v>
      </c>
      <c r="N110">
        <f t="shared" si="13"/>
        <v>8</v>
      </c>
      <c r="O110" t="s">
        <v>9423</v>
      </c>
      <c r="P110" t="s">
        <v>9034</v>
      </c>
      <c r="Q110">
        <v>1000202.0649999999</v>
      </c>
      <c r="R110">
        <v>1000506.9449999999</v>
      </c>
      <c r="S110">
        <v>635436</v>
      </c>
      <c r="T110">
        <v>5495278</v>
      </c>
      <c r="U110">
        <v>635149</v>
      </c>
      <c r="V110">
        <v>5495375</v>
      </c>
      <c r="W110" t="s">
        <v>9032</v>
      </c>
      <c r="X110" t="s">
        <v>9094</v>
      </c>
      <c r="Y110" t="s">
        <v>9095</v>
      </c>
      <c r="Z110">
        <v>150</v>
      </c>
      <c r="AB110" t="s">
        <v>9035</v>
      </c>
      <c r="AC110" t="s">
        <v>9036</v>
      </c>
      <c r="AD110" t="s">
        <v>1015</v>
      </c>
      <c r="AE110" t="s">
        <v>9096</v>
      </c>
      <c r="AF110" t="s">
        <v>987</v>
      </c>
      <c r="AG110" t="s">
        <v>989</v>
      </c>
      <c r="AH110" s="4">
        <v>44375</v>
      </c>
      <c r="AI110" t="s">
        <v>908</v>
      </c>
      <c r="AJ110" t="s">
        <v>9038</v>
      </c>
      <c r="AK110" s="5" t="s">
        <v>9039</v>
      </c>
      <c r="AL110" s="5" t="s">
        <v>9040</v>
      </c>
      <c r="AM110" t="s">
        <v>9041</v>
      </c>
      <c r="AN110" t="s">
        <v>9042</v>
      </c>
      <c r="AO110" t="s">
        <v>986</v>
      </c>
      <c r="AP110" t="s">
        <v>9097</v>
      </c>
      <c r="AQ110" s="4">
        <v>44060</v>
      </c>
    </row>
    <row r="111" spans="1:44" ht="17" customHeight="1" x14ac:dyDescent="0.2">
      <c r="A111">
        <v>1007330</v>
      </c>
      <c r="B111">
        <v>1007630</v>
      </c>
      <c r="C111" t="str">
        <f t="shared" si="15"/>
        <v>Amphibian Breeding Pond  - WILD-1007</v>
      </c>
      <c r="D111" t="str">
        <f t="shared" si="16"/>
        <v>Amphibian</v>
      </c>
      <c r="E111" t="str">
        <f t="shared" si="14"/>
        <v>long-toed salamander - Salamander (AMMA) larvae. Note that this site is ephemeral. KP 1007.47 Buffer overlap from Access Road. No associated wetland.</v>
      </c>
      <c r="F111" s="3" t="s">
        <v>9421</v>
      </c>
      <c r="G111" s="3">
        <f t="shared" si="11"/>
        <v>8</v>
      </c>
      <c r="H111" s="3" t="str">
        <f t="shared" si="12"/>
        <v>WL</v>
      </c>
      <c r="N111">
        <f t="shared" si="13"/>
        <v>8</v>
      </c>
      <c r="O111" t="s">
        <v>9423</v>
      </c>
      <c r="P111" t="s">
        <v>9034</v>
      </c>
      <c r="Q111">
        <v>1007329.401</v>
      </c>
      <c r="R111">
        <v>1007634.965</v>
      </c>
      <c r="S111">
        <v>630999</v>
      </c>
      <c r="T111">
        <v>5490954</v>
      </c>
      <c r="U111">
        <v>630905</v>
      </c>
      <c r="V111">
        <v>5490664</v>
      </c>
      <c r="W111" t="s">
        <v>9032</v>
      </c>
      <c r="X111" t="s">
        <v>9149</v>
      </c>
      <c r="Y111" t="s">
        <v>9150</v>
      </c>
      <c r="Z111">
        <v>150</v>
      </c>
      <c r="AB111" t="s">
        <v>9035</v>
      </c>
      <c r="AC111" t="s">
        <v>9036</v>
      </c>
      <c r="AE111" t="s">
        <v>9151</v>
      </c>
      <c r="AF111" t="s">
        <v>987</v>
      </c>
      <c r="AG111" t="s">
        <v>989</v>
      </c>
      <c r="AH111" s="4">
        <v>44375</v>
      </c>
      <c r="AI111" t="s">
        <v>908</v>
      </c>
      <c r="AJ111" t="s">
        <v>9038</v>
      </c>
      <c r="AK111" s="5" t="s">
        <v>9039</v>
      </c>
      <c r="AL111" s="5" t="s">
        <v>9040</v>
      </c>
      <c r="AM111" t="s">
        <v>9041</v>
      </c>
      <c r="AN111" t="s">
        <v>9042</v>
      </c>
      <c r="AO111" t="s">
        <v>986</v>
      </c>
      <c r="AP111" t="s">
        <v>9152</v>
      </c>
      <c r="AQ111" s="4">
        <v>44057</v>
      </c>
    </row>
    <row r="112" spans="1:44" ht="17" customHeight="1" x14ac:dyDescent="0.2">
      <c r="A112">
        <v>1004620</v>
      </c>
      <c r="B112">
        <v>1004940</v>
      </c>
      <c r="C112" t="str">
        <f t="shared" si="15"/>
        <v>Amphibian Breeding Pond  - WILD-96a-1</v>
      </c>
      <c r="D112" t="str">
        <f t="shared" si="16"/>
        <v>Amphibian</v>
      </c>
      <c r="E112" t="str">
        <f t="shared" si="14"/>
        <v xml:space="preserve">long-toed salamander, northern pacific treefrog - AMMA larvae and adult PSRE. </v>
      </c>
      <c r="F112" s="3" t="s">
        <v>9421</v>
      </c>
      <c r="G112" s="3">
        <f t="shared" si="11"/>
        <v>8</v>
      </c>
      <c r="H112" s="3" t="str">
        <f t="shared" si="12"/>
        <v>WL</v>
      </c>
      <c r="N112">
        <f t="shared" si="13"/>
        <v>8</v>
      </c>
      <c r="O112" t="s">
        <v>9423</v>
      </c>
      <c r="P112" t="s">
        <v>9034</v>
      </c>
      <c r="Q112">
        <v>1004784.992</v>
      </c>
      <c r="R112">
        <v>1004803.867</v>
      </c>
      <c r="S112">
        <v>631970</v>
      </c>
      <c r="T112">
        <v>5493257</v>
      </c>
      <c r="U112">
        <v>631953</v>
      </c>
      <c r="V112">
        <v>5493246</v>
      </c>
      <c r="W112" t="s">
        <v>9032</v>
      </c>
      <c r="X112" t="s">
        <v>9124</v>
      </c>
      <c r="Y112" t="s">
        <v>9125</v>
      </c>
      <c r="Z112">
        <v>150</v>
      </c>
      <c r="AB112" t="s">
        <v>9035</v>
      </c>
      <c r="AC112" t="s">
        <v>9036</v>
      </c>
      <c r="AD112" t="s">
        <v>1015</v>
      </c>
      <c r="AE112" t="s">
        <v>9126</v>
      </c>
      <c r="AF112" t="s">
        <v>987</v>
      </c>
      <c r="AG112" t="s">
        <v>989</v>
      </c>
      <c r="AH112" s="4">
        <v>44453</v>
      </c>
      <c r="AI112" t="s">
        <v>908</v>
      </c>
      <c r="AJ112" t="s">
        <v>9038</v>
      </c>
      <c r="AK112" s="5" t="s">
        <v>9039</v>
      </c>
      <c r="AL112" s="5" t="s">
        <v>9040</v>
      </c>
      <c r="AM112" t="s">
        <v>9041</v>
      </c>
      <c r="AN112" t="s">
        <v>9042</v>
      </c>
      <c r="AO112" t="s">
        <v>986</v>
      </c>
      <c r="AP112" t="s">
        <v>9127</v>
      </c>
      <c r="AQ112" s="4">
        <v>44441</v>
      </c>
    </row>
    <row r="113" spans="1:44" ht="17" customHeight="1" x14ac:dyDescent="0.2">
      <c r="A113">
        <v>1028450</v>
      </c>
      <c r="B113">
        <v>1028860</v>
      </c>
      <c r="C113" t="str">
        <f t="shared" si="15"/>
        <v>Amphibian Breeding Pond  - WILD-79d</v>
      </c>
      <c r="D113" t="str">
        <f t="shared" si="16"/>
        <v>Amphibian</v>
      </c>
      <c r="E113" t="str">
        <f t="shared" ref="E113:E126" si="17">AE113</f>
        <v xml:space="preserve">long-toed salamander, northern pacific treefrog - Associated with WT-710b. Larvae and PSRE adult observed in July ( From triton SC: SP5b-ACR2-0711-F1: tadpoles and chorus frogs were observed within the standing pools). Site has been dry since early August. </v>
      </c>
      <c r="F113" s="3" t="s">
        <v>9421</v>
      </c>
      <c r="G113" s="3">
        <f t="shared" si="11"/>
        <v>8</v>
      </c>
      <c r="H113" s="3" t="str">
        <f t="shared" si="12"/>
        <v>WL</v>
      </c>
      <c r="N113">
        <f t="shared" si="13"/>
        <v>8</v>
      </c>
      <c r="O113" t="s">
        <v>9423</v>
      </c>
      <c r="P113" t="s">
        <v>9034</v>
      </c>
      <c r="Q113">
        <v>1028446.454</v>
      </c>
      <c r="R113">
        <v>1028858.955</v>
      </c>
      <c r="S113">
        <v>622554</v>
      </c>
      <c r="T113">
        <v>5475789</v>
      </c>
      <c r="U113">
        <v>622331</v>
      </c>
      <c r="V113">
        <v>5475445</v>
      </c>
      <c r="W113" t="s">
        <v>9032</v>
      </c>
      <c r="X113" t="s">
        <v>1568</v>
      </c>
      <c r="Z113">
        <v>150</v>
      </c>
      <c r="AB113" t="s">
        <v>9035</v>
      </c>
      <c r="AC113" t="s">
        <v>9036</v>
      </c>
      <c r="AD113" t="s">
        <v>1015</v>
      </c>
      <c r="AE113" t="s">
        <v>9306</v>
      </c>
      <c r="AF113" t="s">
        <v>987</v>
      </c>
      <c r="AG113" t="s">
        <v>989</v>
      </c>
      <c r="AH113" s="4">
        <v>44375</v>
      </c>
      <c r="AI113" t="s">
        <v>908</v>
      </c>
      <c r="AJ113" t="s">
        <v>9038</v>
      </c>
      <c r="AK113" s="5" t="s">
        <v>9039</v>
      </c>
      <c r="AL113" s="5" t="s">
        <v>9040</v>
      </c>
      <c r="AM113" t="s">
        <v>9041</v>
      </c>
      <c r="AN113" t="s">
        <v>9042</v>
      </c>
      <c r="AO113" t="s">
        <v>986</v>
      </c>
      <c r="AP113" t="s">
        <v>1008</v>
      </c>
      <c r="AQ113" s="4">
        <v>44085</v>
      </c>
      <c r="AR113" t="s">
        <v>1566</v>
      </c>
    </row>
    <row r="114" spans="1:44" ht="17" customHeight="1" x14ac:dyDescent="0.2">
      <c r="A114">
        <v>1008287.433</v>
      </c>
      <c r="B114">
        <v>1008442.9080000001</v>
      </c>
      <c r="C114" t="str">
        <f t="shared" si="15"/>
        <v>Mountain beaver burrows - WILD-93a.3</v>
      </c>
      <c r="D114" t="str">
        <f t="shared" si="16"/>
        <v>Beaver</v>
      </c>
      <c r="E114" t="str">
        <f t="shared" si="17"/>
        <v>Mountain beaver burrows on access road and ROW on either side of BC-598. KP range of burrows: KP 1008.33-1008.41</v>
      </c>
      <c r="F114" s="3" t="s">
        <v>9421</v>
      </c>
      <c r="G114" s="3">
        <f t="shared" si="11"/>
        <v>2</v>
      </c>
      <c r="H114" s="3" t="str">
        <f t="shared" si="12"/>
        <v>WL</v>
      </c>
      <c r="N114">
        <f t="shared" si="13"/>
        <v>2</v>
      </c>
      <c r="O114" t="s">
        <v>9426</v>
      </c>
      <c r="P114" t="s">
        <v>9057</v>
      </c>
      <c r="Q114">
        <v>1008287.433</v>
      </c>
      <c r="R114">
        <v>1008442.9080000001</v>
      </c>
      <c r="S114">
        <v>630530</v>
      </c>
      <c r="T114">
        <v>5490366</v>
      </c>
      <c r="U114">
        <v>630512</v>
      </c>
      <c r="V114">
        <v>5490217</v>
      </c>
      <c r="W114" t="s">
        <v>9032</v>
      </c>
      <c r="X114" t="s">
        <v>9404</v>
      </c>
      <c r="Y114" t="s">
        <v>9405</v>
      </c>
      <c r="Z114">
        <v>50</v>
      </c>
      <c r="AB114" t="s">
        <v>9035</v>
      </c>
      <c r="AC114" t="s">
        <v>9058</v>
      </c>
      <c r="AE114" t="s">
        <v>9406</v>
      </c>
      <c r="AF114" t="s">
        <v>987</v>
      </c>
      <c r="AG114" t="s">
        <v>989</v>
      </c>
      <c r="AH114" s="4">
        <v>44111</v>
      </c>
      <c r="AI114" t="s">
        <v>908</v>
      </c>
      <c r="AJ114" t="s">
        <v>9060</v>
      </c>
      <c r="AK114" t="s">
        <v>9061</v>
      </c>
      <c r="AL114" t="s">
        <v>9062</v>
      </c>
      <c r="AM114" t="s">
        <v>9041</v>
      </c>
      <c r="AN114" t="s">
        <v>9063</v>
      </c>
      <c r="AO114" t="s">
        <v>986</v>
      </c>
      <c r="AP114" t="s">
        <v>9407</v>
      </c>
      <c r="AQ114" s="4">
        <v>44098</v>
      </c>
    </row>
    <row r="115" spans="1:44" ht="17" customHeight="1" x14ac:dyDescent="0.2">
      <c r="A115">
        <v>989360</v>
      </c>
      <c r="B115">
        <v>989680</v>
      </c>
      <c r="C115" t="str">
        <f t="shared" si="15"/>
        <v>Amphibian Breeding Pond  - WILD-98a</v>
      </c>
      <c r="D115" t="str">
        <f t="shared" si="16"/>
        <v>Amphibian</v>
      </c>
      <c r="E115" t="str">
        <f t="shared" si="17"/>
        <v xml:space="preserve">northern pacific treefrog - Amphibian breeding pond (seasonal graminoid marsh). Shallow with lots of vegetation for egg laying. Subsurface inflow at N extent,
surface outflow at SW. PSRE egg masses and adilt observed and heard calling. </v>
      </c>
      <c r="F115" s="3" t="s">
        <v>9421</v>
      </c>
      <c r="G115" s="3">
        <f t="shared" si="11"/>
        <v>8</v>
      </c>
      <c r="H115" s="3" t="str">
        <f t="shared" si="12"/>
        <v>WL</v>
      </c>
      <c r="N115">
        <f t="shared" si="13"/>
        <v>8</v>
      </c>
      <c r="O115" t="s">
        <v>9423</v>
      </c>
      <c r="P115" t="s">
        <v>9034</v>
      </c>
      <c r="Q115">
        <v>989498.17290000001</v>
      </c>
      <c r="R115">
        <v>989538.58759999997</v>
      </c>
      <c r="S115">
        <v>643863</v>
      </c>
      <c r="T115">
        <v>5500212</v>
      </c>
      <c r="U115">
        <v>643836</v>
      </c>
      <c r="V115">
        <v>5500174</v>
      </c>
      <c r="W115" t="s">
        <v>9032</v>
      </c>
      <c r="X115" t="s">
        <v>1530</v>
      </c>
      <c r="Y115" t="s">
        <v>9033</v>
      </c>
      <c r="Z115">
        <v>150</v>
      </c>
      <c r="AB115" t="s">
        <v>9035</v>
      </c>
      <c r="AC115" t="s">
        <v>9036</v>
      </c>
      <c r="AE115" s="5" t="s">
        <v>9037</v>
      </c>
      <c r="AF115" t="s">
        <v>987</v>
      </c>
      <c r="AG115" t="s">
        <v>989</v>
      </c>
      <c r="AH115" s="4">
        <v>44375</v>
      </c>
      <c r="AI115" t="s">
        <v>908</v>
      </c>
      <c r="AJ115" t="s">
        <v>9038</v>
      </c>
      <c r="AK115" s="5" t="s">
        <v>9039</v>
      </c>
      <c r="AL115" s="5" t="s">
        <v>9040</v>
      </c>
      <c r="AM115" t="s">
        <v>9041</v>
      </c>
      <c r="AN115" t="s">
        <v>9042</v>
      </c>
      <c r="AO115" t="s">
        <v>986</v>
      </c>
      <c r="AP115" t="s">
        <v>9043</v>
      </c>
      <c r="AQ115" s="4">
        <v>44354</v>
      </c>
      <c r="AR115" t="s">
        <v>9044</v>
      </c>
    </row>
    <row r="116" spans="1:44" ht="17" customHeight="1" x14ac:dyDescent="0.2">
      <c r="A116">
        <v>1024460</v>
      </c>
      <c r="B116">
        <v>1024570</v>
      </c>
      <c r="C116" t="str">
        <f t="shared" si="15"/>
        <v>American Pika  - WILD-79a</v>
      </c>
      <c r="D116" t="str">
        <f t="shared" si="16"/>
        <v>Rodent</v>
      </c>
      <c r="E116" t="str">
        <f t="shared" si="17"/>
        <v>﻿Observed American Pika within talus/boulder area in extra temporary workspace at between 1024.46-1024.57. At least two individuals were heard calling. Habitat is highly suitable for pika.</v>
      </c>
      <c r="F116" s="3" t="s">
        <v>9421</v>
      </c>
      <c r="G116" s="3">
        <f t="shared" si="11"/>
        <v>5</v>
      </c>
      <c r="H116" s="3" t="str">
        <f t="shared" si="12"/>
        <v>WL</v>
      </c>
      <c r="N116">
        <f t="shared" si="13"/>
        <v>5</v>
      </c>
      <c r="O116" t="s">
        <v>9422</v>
      </c>
      <c r="P116" t="s">
        <v>9143</v>
      </c>
      <c r="Q116">
        <v>1024406.0330000001</v>
      </c>
      <c r="R116">
        <v>1024561.96</v>
      </c>
      <c r="S116">
        <v>624982</v>
      </c>
      <c r="T116">
        <v>5478395</v>
      </c>
      <c r="U116">
        <v>624889</v>
      </c>
      <c r="V116">
        <v>5478362</v>
      </c>
      <c r="W116" t="s">
        <v>9032</v>
      </c>
      <c r="X116" t="s">
        <v>9298</v>
      </c>
      <c r="Z116">
        <v>30</v>
      </c>
      <c r="AB116" t="s">
        <v>324</v>
      </c>
      <c r="AC116" t="s">
        <v>9058</v>
      </c>
      <c r="AE116" t="s">
        <v>9299</v>
      </c>
      <c r="AF116" t="s">
        <v>1021</v>
      </c>
      <c r="AG116" t="s">
        <v>989</v>
      </c>
      <c r="AH116" s="4">
        <v>44070</v>
      </c>
      <c r="AI116" t="s">
        <v>908</v>
      </c>
      <c r="AJ116" t="s">
        <v>9145</v>
      </c>
      <c r="AK116" s="5" t="s">
        <v>9146</v>
      </c>
      <c r="AL116" t="s">
        <v>9147</v>
      </c>
      <c r="AM116" t="s">
        <v>9300</v>
      </c>
      <c r="AO116" t="s">
        <v>986</v>
      </c>
      <c r="AP116" t="s">
        <v>9301</v>
      </c>
      <c r="AQ116" s="4">
        <v>44034</v>
      </c>
    </row>
    <row r="117" spans="1:44" ht="17" customHeight="1" x14ac:dyDescent="0.2">
      <c r="A117">
        <v>1051870</v>
      </c>
      <c r="B117">
        <v>1052500</v>
      </c>
      <c r="C117" t="str">
        <f t="shared" si="15"/>
        <v>Raptor nest - WILD-115</v>
      </c>
      <c r="D117" t="str">
        <f t="shared" si="16"/>
        <v>Bird</v>
      </c>
      <c r="E117" t="str">
        <f t="shared" si="17"/>
        <v>Peregrine falcon nest</v>
      </c>
      <c r="F117" s="3" t="s">
        <v>9421</v>
      </c>
      <c r="G117" s="3">
        <f t="shared" si="11"/>
        <v>3</v>
      </c>
      <c r="H117" s="3" t="str">
        <f t="shared" si="12"/>
        <v>WL</v>
      </c>
      <c r="N117">
        <f t="shared" si="13"/>
        <v>3</v>
      </c>
      <c r="O117" t="s">
        <v>9424</v>
      </c>
      <c r="P117" t="s">
        <v>9345</v>
      </c>
      <c r="Q117">
        <v>1052193.821</v>
      </c>
      <c r="R117">
        <v>1052500</v>
      </c>
      <c r="S117">
        <v>604096</v>
      </c>
      <c r="T117">
        <v>5468587</v>
      </c>
      <c r="U117">
        <v>603902.92720000003</v>
      </c>
      <c r="V117">
        <v>5468359.8109999998</v>
      </c>
      <c r="W117" t="s">
        <v>9032</v>
      </c>
      <c r="X117" t="s">
        <v>9344</v>
      </c>
      <c r="Z117" s="5" t="s">
        <v>9346</v>
      </c>
      <c r="AB117" t="s">
        <v>9001</v>
      </c>
      <c r="AC117" t="s">
        <v>9016</v>
      </c>
      <c r="AE117" t="s">
        <v>9347</v>
      </c>
      <c r="AI117" t="s">
        <v>908</v>
      </c>
      <c r="AJ117" t="s">
        <v>9348</v>
      </c>
      <c r="AK117" s="5" t="s">
        <v>9349</v>
      </c>
      <c r="AL117" s="5" t="s">
        <v>9350</v>
      </c>
      <c r="AM117" t="s">
        <v>9041</v>
      </c>
      <c r="AO117" t="s">
        <v>986</v>
      </c>
    </row>
    <row r="118" spans="1:44" ht="17" customHeight="1" x14ac:dyDescent="0.2">
      <c r="A118">
        <v>1027690</v>
      </c>
      <c r="B118">
        <v>1027710</v>
      </c>
      <c r="C118" t="str">
        <f t="shared" si="15"/>
        <v>American Pika  - WILD-79c</v>
      </c>
      <c r="D118" t="str">
        <f t="shared" si="16"/>
        <v>Rodent</v>
      </c>
      <c r="E118" t="str">
        <f t="shared" si="17"/>
        <v>Pika heard from talus slope adjacent to ROW. Talus overlaps slightly with ROW.</v>
      </c>
      <c r="F118" s="3" t="s">
        <v>9421</v>
      </c>
      <c r="G118" s="3">
        <f t="shared" si="11"/>
        <v>5</v>
      </c>
      <c r="H118" s="3" t="str">
        <f t="shared" si="12"/>
        <v>WL</v>
      </c>
      <c r="N118">
        <f t="shared" si="13"/>
        <v>5</v>
      </c>
      <c r="O118" t="s">
        <v>9422</v>
      </c>
      <c r="P118" t="s">
        <v>9143</v>
      </c>
      <c r="Q118">
        <v>1027684.454</v>
      </c>
      <c r="R118">
        <v>1027710.9840000001</v>
      </c>
      <c r="S118">
        <v>622820</v>
      </c>
      <c r="T118">
        <v>5476470</v>
      </c>
      <c r="U118">
        <v>622808</v>
      </c>
      <c r="V118">
        <v>5476445</v>
      </c>
      <c r="W118" t="s">
        <v>9032</v>
      </c>
      <c r="X118" t="s">
        <v>9302</v>
      </c>
      <c r="Y118" t="s">
        <v>9303</v>
      </c>
      <c r="Z118">
        <v>30</v>
      </c>
      <c r="AB118" t="s">
        <v>324</v>
      </c>
      <c r="AC118" t="s">
        <v>9058</v>
      </c>
      <c r="AE118" t="s">
        <v>9304</v>
      </c>
      <c r="AF118" t="s">
        <v>1021</v>
      </c>
      <c r="AG118" t="s">
        <v>989</v>
      </c>
      <c r="AH118" s="4">
        <v>44070</v>
      </c>
      <c r="AI118" t="s">
        <v>908</v>
      </c>
      <c r="AJ118" t="s">
        <v>9145</v>
      </c>
      <c r="AK118" s="5" t="s">
        <v>9146</v>
      </c>
      <c r="AL118" t="s">
        <v>9147</v>
      </c>
      <c r="AM118" t="s">
        <v>9258</v>
      </c>
      <c r="AO118" t="s">
        <v>986</v>
      </c>
      <c r="AP118" t="s">
        <v>9305</v>
      </c>
      <c r="AQ118" s="4">
        <v>44068</v>
      </c>
    </row>
    <row r="119" spans="1:44" ht="17" customHeight="1" x14ac:dyDescent="0.2">
      <c r="A119">
        <v>1035500</v>
      </c>
      <c r="C119" t="str">
        <f t="shared" si="15"/>
        <v>Spotted Owl - Suitable Nest Tree - WILD-570a</v>
      </c>
      <c r="D119" t="str">
        <f t="shared" si="16"/>
        <v>Bird</v>
      </c>
      <c r="E119" t="str">
        <f t="shared" si="17"/>
        <v xml:space="preserve">Potential nesting tree. Western red cedar (decay class 5, 92 cm DBH, broken off top, approx. 10m high). Located on south side of ROW. Update: Tree was cleared off the ROW. A replacement nest structure was created off-ROW. This tree is shorter than typical/known for nesting sites however it is at the top of a gully so it’s about  20m above ground in gully.  </v>
      </c>
      <c r="F119" s="3" t="s">
        <v>9421</v>
      </c>
      <c r="G119" s="3">
        <f t="shared" si="11"/>
        <v>3</v>
      </c>
      <c r="H119" s="3" t="str">
        <f t="shared" si="12"/>
        <v>WL</v>
      </c>
      <c r="N119">
        <f t="shared" si="13"/>
        <v>3</v>
      </c>
      <c r="O119" t="s">
        <v>9424</v>
      </c>
      <c r="P119" t="s">
        <v>9000</v>
      </c>
      <c r="Q119">
        <v>1035507.654</v>
      </c>
      <c r="S119">
        <v>619482</v>
      </c>
      <c r="T119">
        <v>5471333</v>
      </c>
      <c r="W119" t="s">
        <v>8989</v>
      </c>
      <c r="X119" t="s">
        <v>9011</v>
      </c>
      <c r="Y119" t="s">
        <v>9012</v>
      </c>
      <c r="AB119" t="s">
        <v>9001</v>
      </c>
      <c r="AC119" t="s">
        <v>9002</v>
      </c>
      <c r="AE119" t="s">
        <v>9013</v>
      </c>
      <c r="AF119" t="s">
        <v>987</v>
      </c>
      <c r="AG119" t="s">
        <v>989</v>
      </c>
      <c r="AH119" s="4">
        <v>44599</v>
      </c>
      <c r="AI119" t="s">
        <v>908</v>
      </c>
      <c r="AJ119" t="s">
        <v>9004</v>
      </c>
      <c r="AK119" s="5" t="s">
        <v>9005</v>
      </c>
      <c r="AM119" s="5" t="s">
        <v>9006</v>
      </c>
      <c r="AO119" t="s">
        <v>986</v>
      </c>
      <c r="AP119" t="s">
        <v>9014</v>
      </c>
      <c r="AQ119" s="4">
        <v>44070</v>
      </c>
    </row>
    <row r="120" spans="1:44" ht="17" customHeight="1" x14ac:dyDescent="0.2">
      <c r="A120">
        <v>1055210</v>
      </c>
      <c r="B120">
        <v>1055300</v>
      </c>
      <c r="C120" t="str">
        <f t="shared" si="15"/>
        <v>Amphibian Breeding Pond - WILD-115a-1</v>
      </c>
      <c r="D120" t="str">
        <f t="shared" si="16"/>
        <v>Amphibian</v>
      </c>
      <c r="E120" t="str">
        <f t="shared" si="17"/>
        <v>PSRE larvae observed. Woody, herbaceous and graminoid vegetation and submergent vegetation, deep wet areas. Possible watercourse as there is a culvert going under the highway (west) and wet area continues far past the E limit of ROW.</v>
      </c>
      <c r="F120" s="3" t="s">
        <v>9421</v>
      </c>
      <c r="G120" s="3">
        <f t="shared" si="11"/>
        <v>8</v>
      </c>
      <c r="H120" s="3" t="str">
        <f t="shared" si="12"/>
        <v>WL</v>
      </c>
      <c r="N120">
        <f t="shared" si="13"/>
        <v>8</v>
      </c>
      <c r="O120" t="s">
        <v>9423</v>
      </c>
      <c r="P120" t="s">
        <v>9353</v>
      </c>
      <c r="Q120">
        <v>1055210.524</v>
      </c>
      <c r="R120">
        <v>1055354.686</v>
      </c>
      <c r="S120">
        <v>602076</v>
      </c>
      <c r="T120">
        <v>5466399</v>
      </c>
      <c r="U120">
        <v>601985</v>
      </c>
      <c r="V120">
        <v>5466364</v>
      </c>
      <c r="W120" t="s">
        <v>9032</v>
      </c>
      <c r="X120" t="s">
        <v>9351</v>
      </c>
      <c r="Y120" t="s">
        <v>9352</v>
      </c>
      <c r="Z120">
        <v>50</v>
      </c>
      <c r="AB120" t="s">
        <v>9035</v>
      </c>
      <c r="AC120" t="s">
        <v>9036</v>
      </c>
      <c r="AE120" t="s">
        <v>9354</v>
      </c>
      <c r="AF120" t="s">
        <v>987</v>
      </c>
      <c r="AG120" t="s">
        <v>989</v>
      </c>
      <c r="AH120" s="4">
        <v>44419</v>
      </c>
      <c r="AI120" t="s">
        <v>908</v>
      </c>
      <c r="AJ120" t="s">
        <v>9038</v>
      </c>
      <c r="AK120" s="5" t="s">
        <v>9039</v>
      </c>
      <c r="AL120" s="5" t="s">
        <v>9040</v>
      </c>
      <c r="AM120" t="s">
        <v>9041</v>
      </c>
      <c r="AN120" t="s">
        <v>9042</v>
      </c>
      <c r="AO120" t="s">
        <v>986</v>
      </c>
      <c r="AP120" t="s">
        <v>1830</v>
      </c>
      <c r="AQ120" s="4">
        <v>44603</v>
      </c>
      <c r="AR120" t="s">
        <v>2213</v>
      </c>
    </row>
    <row r="121" spans="1:44" ht="17" customHeight="1" x14ac:dyDescent="0.2">
      <c r="A121">
        <v>1034600</v>
      </c>
      <c r="B121">
        <v>1034710</v>
      </c>
      <c r="C121" t="str">
        <f t="shared" si="15"/>
        <v>Marmot den site - WILD-67a</v>
      </c>
      <c r="D121" t="str">
        <f t="shared" si="16"/>
        <v>Rodent</v>
      </c>
      <c r="E121" t="str">
        <f t="shared" si="17"/>
        <v>Rocky slope with grassy and wildflower base. Woody vegetation along slope, larger rock piles at base, smaller rocks along slope.
Adult seen at “end point” on rocks and den is located in larger rock pile in the middle.</v>
      </c>
      <c r="F121" s="3" t="s">
        <v>9421</v>
      </c>
      <c r="G121" s="3">
        <f t="shared" si="11"/>
        <v>5</v>
      </c>
      <c r="H121" s="3" t="str">
        <f t="shared" si="12"/>
        <v>WL</v>
      </c>
      <c r="N121">
        <f t="shared" si="13"/>
        <v>5</v>
      </c>
      <c r="O121" t="s">
        <v>9422</v>
      </c>
      <c r="P121" t="s">
        <v>9335</v>
      </c>
      <c r="Q121">
        <v>1034599.036</v>
      </c>
      <c r="R121">
        <v>1034730.157</v>
      </c>
      <c r="S121">
        <v>620287</v>
      </c>
      <c r="T121">
        <v>5471064</v>
      </c>
      <c r="U121">
        <v>620160</v>
      </c>
      <c r="V121">
        <v>5471045</v>
      </c>
      <c r="W121" t="s">
        <v>9032</v>
      </c>
      <c r="X121" t="s">
        <v>9333</v>
      </c>
      <c r="Y121" t="s">
        <v>9334</v>
      </c>
      <c r="Z121">
        <v>15</v>
      </c>
      <c r="AB121" t="s">
        <v>9035</v>
      </c>
      <c r="AC121" t="s">
        <v>9336</v>
      </c>
      <c r="AE121" s="5" t="s">
        <v>9337</v>
      </c>
      <c r="AF121" t="s">
        <v>1021</v>
      </c>
      <c r="AG121" t="s">
        <v>989</v>
      </c>
      <c r="AH121" s="4">
        <v>44645</v>
      </c>
      <c r="AI121" t="s">
        <v>1022</v>
      </c>
      <c r="AJ121" t="s">
        <v>9338</v>
      </c>
      <c r="AK121" s="5" t="s">
        <v>9339</v>
      </c>
      <c r="AL121" s="5" t="s">
        <v>9340</v>
      </c>
      <c r="AM121" t="s">
        <v>9341</v>
      </c>
      <c r="AN121" t="s">
        <v>9342</v>
      </c>
      <c r="AO121" t="s">
        <v>2029</v>
      </c>
      <c r="AP121" t="s">
        <v>9343</v>
      </c>
      <c r="AQ121" s="4">
        <v>44483</v>
      </c>
    </row>
    <row r="122" spans="1:44" ht="17" customHeight="1" x14ac:dyDescent="0.2">
      <c r="A122">
        <v>1071910</v>
      </c>
      <c r="B122">
        <v>1072110</v>
      </c>
      <c r="C122" t="str">
        <f t="shared" si="15"/>
        <v>Oregon Forestsnail mating area - WILD-72a-1</v>
      </c>
      <c r="D122" t="str">
        <f t="shared" si="16"/>
        <v>Snail</v>
      </c>
      <c r="E122" t="str">
        <f t="shared" si="17"/>
        <v>Segment of ROW with multiple patches of stinging nettle containing high density of Oregon forestsnail including one mating pair.</v>
      </c>
      <c r="F122" s="3" t="s">
        <v>9421</v>
      </c>
      <c r="G122" s="3">
        <f t="shared" si="11"/>
        <v>6</v>
      </c>
      <c r="H122" s="3" t="str">
        <f t="shared" si="12"/>
        <v>WL</v>
      </c>
      <c r="N122">
        <f t="shared" si="13"/>
        <v>6</v>
      </c>
      <c r="O122" t="s">
        <v>9427</v>
      </c>
      <c r="P122" t="s">
        <v>9381</v>
      </c>
      <c r="Q122">
        <v>1071906.2709999999</v>
      </c>
      <c r="R122">
        <v>1072120.1000000001</v>
      </c>
      <c r="S122">
        <v>595346</v>
      </c>
      <c r="T122">
        <v>5452567</v>
      </c>
      <c r="U122">
        <v>595241</v>
      </c>
      <c r="V122">
        <v>5452381</v>
      </c>
      <c r="W122" t="s">
        <v>9032</v>
      </c>
      <c r="X122" t="s">
        <v>9392</v>
      </c>
      <c r="Y122" t="s">
        <v>2154</v>
      </c>
      <c r="Z122">
        <v>0</v>
      </c>
      <c r="AB122" t="s">
        <v>917</v>
      </c>
      <c r="AE122" t="s">
        <v>9393</v>
      </c>
      <c r="AF122" t="s">
        <v>987</v>
      </c>
      <c r="AG122" t="s">
        <v>989</v>
      </c>
      <c r="AH122" s="4">
        <v>44312</v>
      </c>
      <c r="AI122" t="s">
        <v>1022</v>
      </c>
      <c r="AJ122" s="5" t="s">
        <v>9383</v>
      </c>
      <c r="AK122" s="5" t="s">
        <v>9394</v>
      </c>
      <c r="AL122" s="5" t="s">
        <v>9385</v>
      </c>
      <c r="AM122" s="5" t="s">
        <v>9386</v>
      </c>
      <c r="AO122" t="s">
        <v>9387</v>
      </c>
      <c r="AP122" t="s">
        <v>1021</v>
      </c>
      <c r="AQ122" s="4">
        <v>44296</v>
      </c>
    </row>
    <row r="123" spans="1:44" ht="17" customHeight="1" x14ac:dyDescent="0.2">
      <c r="A123">
        <v>1071290</v>
      </c>
      <c r="B123">
        <v>1071450</v>
      </c>
      <c r="C123" t="str">
        <f t="shared" si="15"/>
        <v>Oregon Forestsnail mating area - WILD-70a</v>
      </c>
      <c r="D123" t="str">
        <f t="shared" si="16"/>
        <v>Snail</v>
      </c>
      <c r="E123" t="str">
        <f t="shared" si="17"/>
        <v xml:space="preserve">Segment of ROW with multiple patches of stinging nettle containing high density of Oregon forestsnail including two mating pairs. Mar 2022: Debris flow from fall 2021 flooding eliminated approx 50 m of suitable OFS habitat (1071.45-1071.50). </v>
      </c>
      <c r="F123" s="3" t="s">
        <v>9421</v>
      </c>
      <c r="G123" s="3">
        <f t="shared" si="11"/>
        <v>6</v>
      </c>
      <c r="H123" s="3" t="str">
        <f t="shared" si="12"/>
        <v>WL</v>
      </c>
      <c r="N123">
        <f t="shared" si="13"/>
        <v>6</v>
      </c>
      <c r="O123" t="s">
        <v>9427</v>
      </c>
      <c r="P123" t="s">
        <v>9381</v>
      </c>
      <c r="Q123">
        <v>1071289.3419999999</v>
      </c>
      <c r="R123">
        <v>1071452.0109999999</v>
      </c>
      <c r="S123">
        <v>595580</v>
      </c>
      <c r="T123">
        <v>5453136</v>
      </c>
      <c r="U123">
        <v>595517</v>
      </c>
      <c r="V123">
        <v>5452986</v>
      </c>
      <c r="W123" t="s">
        <v>9032</v>
      </c>
      <c r="X123" t="s">
        <v>9379</v>
      </c>
      <c r="Y123" t="s">
        <v>9380</v>
      </c>
      <c r="Z123">
        <v>0</v>
      </c>
      <c r="AB123" t="s">
        <v>917</v>
      </c>
      <c r="AE123" t="s">
        <v>9382</v>
      </c>
      <c r="AF123" t="s">
        <v>987</v>
      </c>
      <c r="AG123" t="s">
        <v>989</v>
      </c>
      <c r="AH123" s="4">
        <v>44628</v>
      </c>
      <c r="AI123" t="s">
        <v>908</v>
      </c>
      <c r="AJ123" s="5" t="s">
        <v>9383</v>
      </c>
      <c r="AK123" s="5" t="s">
        <v>9384</v>
      </c>
      <c r="AL123" s="5" t="s">
        <v>9385</v>
      </c>
      <c r="AM123" s="5" t="s">
        <v>9386</v>
      </c>
      <c r="AO123" t="s">
        <v>9387</v>
      </c>
      <c r="AP123" t="s">
        <v>9388</v>
      </c>
      <c r="AQ123" s="4">
        <v>44313</v>
      </c>
    </row>
    <row r="124" spans="1:44" ht="17" customHeight="1" x14ac:dyDescent="0.2">
      <c r="A124">
        <v>1009500</v>
      </c>
      <c r="B124">
        <v>1009690</v>
      </c>
      <c r="C124" t="str">
        <f t="shared" si="15"/>
        <v>Mountain beaver burrows - WILD-89a.1</v>
      </c>
      <c r="D124" t="str">
        <f t="shared" si="16"/>
        <v>Beaver</v>
      </c>
      <c r="E124" t="str">
        <f t="shared" si="17"/>
        <v>System of mountain beaver burrows, burrows approx. 12 cm diameter (&gt;20 observed) within ferns. KPs of colony 1009.55-1009.64</v>
      </c>
      <c r="F124" s="3" t="s">
        <v>9421</v>
      </c>
      <c r="G124" s="3">
        <f t="shared" si="11"/>
        <v>2</v>
      </c>
      <c r="H124" s="3" t="str">
        <f t="shared" si="12"/>
        <v>WL</v>
      </c>
      <c r="N124">
        <f t="shared" si="13"/>
        <v>2</v>
      </c>
      <c r="O124" t="s">
        <v>9426</v>
      </c>
      <c r="P124" t="s">
        <v>9057</v>
      </c>
      <c r="Q124">
        <v>1009569.032</v>
      </c>
      <c r="R124">
        <v>1009644.621</v>
      </c>
      <c r="S124">
        <v>630196</v>
      </c>
      <c r="T124">
        <v>5489161</v>
      </c>
      <c r="U124">
        <v>630161</v>
      </c>
      <c r="V124">
        <v>5489094</v>
      </c>
      <c r="W124" t="s">
        <v>9032</v>
      </c>
      <c r="X124" t="s">
        <v>9174</v>
      </c>
      <c r="Y124" t="s">
        <v>9175</v>
      </c>
      <c r="Z124">
        <v>50</v>
      </c>
      <c r="AB124" t="s">
        <v>9035</v>
      </c>
      <c r="AC124" t="s">
        <v>9058</v>
      </c>
      <c r="AE124" t="s">
        <v>9176</v>
      </c>
      <c r="AF124" t="s">
        <v>987</v>
      </c>
      <c r="AG124" t="s">
        <v>989</v>
      </c>
      <c r="AH124" s="4">
        <v>44069</v>
      </c>
      <c r="AI124" t="s">
        <v>908</v>
      </c>
      <c r="AJ124" t="s">
        <v>9060</v>
      </c>
      <c r="AK124" t="s">
        <v>9061</v>
      </c>
      <c r="AL124" t="s">
        <v>9062</v>
      </c>
      <c r="AM124" t="s">
        <v>9041</v>
      </c>
      <c r="AN124" t="s">
        <v>9063</v>
      </c>
      <c r="AO124" t="s">
        <v>986</v>
      </c>
      <c r="AP124" t="s">
        <v>9177</v>
      </c>
      <c r="AQ124" s="4">
        <v>44062</v>
      </c>
    </row>
    <row r="125" spans="1:44" ht="17" customHeight="1" x14ac:dyDescent="0.2">
      <c r="A125">
        <v>1009630</v>
      </c>
      <c r="B125">
        <v>1009800</v>
      </c>
      <c r="C125" t="str">
        <f t="shared" si="15"/>
        <v>Mountain beaver burrows - WILD-89a.2</v>
      </c>
      <c r="D125" t="str">
        <f t="shared" si="16"/>
        <v>Beaver</v>
      </c>
      <c r="E125" t="str">
        <f t="shared" si="17"/>
        <v>System of mountain beaver burrows. KPs of colony 1009.68-1009.75</v>
      </c>
      <c r="F125" s="3" t="s">
        <v>9421</v>
      </c>
      <c r="G125" s="3">
        <f t="shared" si="11"/>
        <v>2</v>
      </c>
      <c r="H125" s="3" t="str">
        <f t="shared" si="12"/>
        <v>WL</v>
      </c>
      <c r="N125">
        <f t="shared" si="13"/>
        <v>2</v>
      </c>
      <c r="O125" t="s">
        <v>9426</v>
      </c>
      <c r="P125" t="s">
        <v>9057</v>
      </c>
      <c r="Q125">
        <v>1009681.329</v>
      </c>
      <c r="R125">
        <v>1009752.727</v>
      </c>
      <c r="S125">
        <v>630143</v>
      </c>
      <c r="T125">
        <v>5489062</v>
      </c>
      <c r="U125">
        <v>630114</v>
      </c>
      <c r="V125">
        <v>5488997</v>
      </c>
      <c r="W125" t="s">
        <v>9032</v>
      </c>
      <c r="X125" t="s">
        <v>9181</v>
      </c>
      <c r="Y125" t="s">
        <v>9182</v>
      </c>
      <c r="Z125">
        <v>50</v>
      </c>
      <c r="AB125" t="s">
        <v>9035</v>
      </c>
      <c r="AC125" t="s">
        <v>9058</v>
      </c>
      <c r="AE125" t="s">
        <v>9183</v>
      </c>
      <c r="AF125" t="s">
        <v>987</v>
      </c>
      <c r="AG125" t="s">
        <v>989</v>
      </c>
      <c r="AH125" s="4">
        <v>44069</v>
      </c>
      <c r="AI125" t="s">
        <v>908</v>
      </c>
      <c r="AJ125" t="s">
        <v>9060</v>
      </c>
      <c r="AK125" t="s">
        <v>9061</v>
      </c>
      <c r="AL125" t="s">
        <v>9062</v>
      </c>
      <c r="AM125" t="s">
        <v>9041</v>
      </c>
      <c r="AN125" t="s">
        <v>9063</v>
      </c>
      <c r="AO125" t="s">
        <v>986</v>
      </c>
      <c r="AP125" t="s">
        <v>9014</v>
      </c>
      <c r="AQ125" s="4">
        <v>44070</v>
      </c>
    </row>
    <row r="126" spans="1:44" ht="17" customHeight="1" x14ac:dyDescent="0.2">
      <c r="A126">
        <v>1035570</v>
      </c>
      <c r="C126" t="str">
        <f t="shared" si="15"/>
        <v>Spotted Owl - Suitable Nest Tree - WILD-571</v>
      </c>
      <c r="D126" t="str">
        <f t="shared" si="16"/>
        <v>Bird</v>
      </c>
      <c r="E126" t="str">
        <f t="shared" si="17"/>
        <v>Western hemlock (decay class 3; 81 cm dbh). Existing cavity present. Near south boundary of pipeline construction footprint (TWS). Update: Tree was cleared off the ROW. A replacement nest structure was created off-ROW.</v>
      </c>
      <c r="F126" s="3" t="s">
        <v>9421</v>
      </c>
      <c r="G126" s="3">
        <f t="shared" si="11"/>
        <v>3</v>
      </c>
      <c r="H126" s="3" t="str">
        <f t="shared" si="12"/>
        <v>WL</v>
      </c>
      <c r="N126">
        <f t="shared" si="13"/>
        <v>3</v>
      </c>
      <c r="O126" t="s">
        <v>9424</v>
      </c>
      <c r="P126" t="s">
        <v>9000</v>
      </c>
      <c r="Q126">
        <v>1035566.5060000001</v>
      </c>
      <c r="S126">
        <v>619421</v>
      </c>
      <c r="T126">
        <v>5471320</v>
      </c>
      <c r="W126" t="s">
        <v>8989</v>
      </c>
      <c r="X126" t="s">
        <v>9015</v>
      </c>
      <c r="AB126" t="s">
        <v>9001</v>
      </c>
      <c r="AC126" t="s">
        <v>9016</v>
      </c>
      <c r="AE126" t="s">
        <v>9017</v>
      </c>
      <c r="AF126" t="s">
        <v>987</v>
      </c>
      <c r="AG126" t="s">
        <v>989</v>
      </c>
      <c r="AH126" s="4">
        <v>44599</v>
      </c>
      <c r="AI126" t="s">
        <v>908</v>
      </c>
      <c r="AJ126" t="s">
        <v>9004</v>
      </c>
      <c r="AK126" s="5" t="s">
        <v>9005</v>
      </c>
      <c r="AM126" s="5" t="s">
        <v>9006</v>
      </c>
      <c r="AO126" t="s">
        <v>986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6B905-0D13-9243-9E4A-4DDB4B6EFA58}">
  <dimension ref="A1:S630"/>
  <sheetViews>
    <sheetView workbookViewId="0">
      <selection activeCell="K34" sqref="K34"/>
    </sheetView>
  </sheetViews>
  <sheetFormatPr baseColWidth="10" defaultRowHeight="16" x14ac:dyDescent="0.2"/>
  <cols>
    <col min="1" max="2" width="12" style="1" bestFit="1" customWidth="1"/>
    <col min="3" max="3" width="16.1640625" style="1" bestFit="1" customWidth="1"/>
    <col min="4" max="4" width="45" style="1" bestFit="1" customWidth="1"/>
    <col min="5" max="5" width="7.33203125" style="1" bestFit="1" customWidth="1"/>
    <col min="6" max="6" width="8" style="1" bestFit="1" customWidth="1"/>
    <col min="7" max="7" width="6.5" style="2" customWidth="1"/>
  </cols>
  <sheetData>
    <row r="1" spans="1:19" x14ac:dyDescent="0.2">
      <c r="A1" s="1" t="s">
        <v>35</v>
      </c>
      <c r="B1" s="1" t="s">
        <v>34</v>
      </c>
      <c r="C1" s="1" t="s">
        <v>1589</v>
      </c>
      <c r="D1" s="1" t="s">
        <v>1590</v>
      </c>
      <c r="E1" s="1" t="s">
        <v>1587</v>
      </c>
      <c r="F1" s="1" t="s">
        <v>1588</v>
      </c>
      <c r="G1" s="12" t="s">
        <v>8983</v>
      </c>
      <c r="L1" t="s">
        <v>35</v>
      </c>
      <c r="M1" t="s">
        <v>34</v>
      </c>
      <c r="N1" t="s">
        <v>713</v>
      </c>
      <c r="O1" t="s">
        <v>714</v>
      </c>
      <c r="P1" t="s">
        <v>715</v>
      </c>
      <c r="Q1" t="s">
        <v>716</v>
      </c>
      <c r="R1" t="s">
        <v>717</v>
      </c>
      <c r="S1" t="s">
        <v>32</v>
      </c>
    </row>
    <row r="2" spans="1:19" x14ac:dyDescent="0.2">
      <c r="A2" s="1">
        <f>L2</f>
        <v>950000</v>
      </c>
      <c r="B2" s="1">
        <f>M2</f>
        <v>985795</v>
      </c>
      <c r="C2" s="1" t="str">
        <f>Q2</f>
        <v>0.9m FG</v>
      </c>
      <c r="D2" s="1" t="str">
        <f>Q2&amp;" - "&amp;P2</f>
        <v>0.9m FG - Default Depth</v>
      </c>
      <c r="E2" s="1" t="s">
        <v>40</v>
      </c>
      <c r="F2" s="1">
        <f>_xlfn.NUMBERVALUE(TRIM(LEFT(Q2,3)))</f>
        <v>0.9</v>
      </c>
      <c r="G2" s="12" t="s">
        <v>40</v>
      </c>
      <c r="L2">
        <v>950000</v>
      </c>
      <c r="M2">
        <v>985795</v>
      </c>
      <c r="N2">
        <v>0.9</v>
      </c>
      <c r="O2" t="s">
        <v>718</v>
      </c>
      <c r="P2" t="s">
        <v>719</v>
      </c>
      <c r="Q2" t="s">
        <v>720</v>
      </c>
      <c r="R2" t="s">
        <v>721</v>
      </c>
      <c r="S2">
        <v>35795</v>
      </c>
    </row>
    <row r="3" spans="1:19" x14ac:dyDescent="0.2">
      <c r="A3" s="1">
        <f t="shared" ref="A3:B66" si="0">L3</f>
        <v>985795</v>
      </c>
      <c r="B3" s="1">
        <f t="shared" si="0"/>
        <v>985855</v>
      </c>
      <c r="C3" s="1" t="str">
        <f t="shared" ref="C3:C66" si="1">Q3</f>
        <v>1.5m CG</v>
      </c>
      <c r="D3" s="1" t="str">
        <f t="shared" ref="D3:D66" si="2">Q3&amp;" - "&amp;P3</f>
        <v>1.5m CG - Alignment Sheets</v>
      </c>
      <c r="E3" s="1" t="s">
        <v>40</v>
      </c>
      <c r="F3" s="1">
        <f t="shared" ref="F3:F66" si="3">_xlfn.NUMBERVALUE(TRIM(LEFT(Q3,3)))</f>
        <v>1.5</v>
      </c>
      <c r="G3" s="12" t="s">
        <v>40</v>
      </c>
      <c r="L3">
        <v>985795</v>
      </c>
      <c r="M3">
        <v>985855</v>
      </c>
      <c r="N3">
        <v>1.5</v>
      </c>
      <c r="O3" t="s">
        <v>722</v>
      </c>
      <c r="P3" t="s">
        <v>723</v>
      </c>
      <c r="Q3" t="s">
        <v>724</v>
      </c>
      <c r="R3" t="s">
        <v>725</v>
      </c>
      <c r="S3">
        <v>60</v>
      </c>
    </row>
    <row r="4" spans="1:19" x14ac:dyDescent="0.2">
      <c r="A4" s="1">
        <f t="shared" si="0"/>
        <v>985855</v>
      </c>
      <c r="B4" s="1">
        <f t="shared" si="0"/>
        <v>986208</v>
      </c>
      <c r="C4" s="1" t="str">
        <f t="shared" si="1"/>
        <v>0.9m FG</v>
      </c>
      <c r="D4" s="1" t="str">
        <f t="shared" si="2"/>
        <v>0.9m FG - Default Depth</v>
      </c>
      <c r="E4" s="1" t="s">
        <v>40</v>
      </c>
      <c r="F4" s="1">
        <f t="shared" si="3"/>
        <v>0.9</v>
      </c>
      <c r="G4" s="12" t="s">
        <v>40</v>
      </c>
      <c r="L4">
        <v>985855</v>
      </c>
      <c r="M4">
        <v>986208</v>
      </c>
      <c r="N4">
        <v>0.9</v>
      </c>
      <c r="O4" t="s">
        <v>718</v>
      </c>
      <c r="P4" t="s">
        <v>719</v>
      </c>
      <c r="Q4" t="s">
        <v>720</v>
      </c>
      <c r="R4" t="s">
        <v>721</v>
      </c>
      <c r="S4">
        <v>353</v>
      </c>
    </row>
    <row r="5" spans="1:19" x14ac:dyDescent="0.2">
      <c r="A5" s="1">
        <f t="shared" si="0"/>
        <v>986208</v>
      </c>
      <c r="B5" s="1">
        <f t="shared" si="0"/>
        <v>986248</v>
      </c>
      <c r="C5" s="1" t="str">
        <f t="shared" si="1"/>
        <v>1.5m FG</v>
      </c>
      <c r="D5" s="1" t="str">
        <f t="shared" si="2"/>
        <v>1.5m FG - Alignment Sheets</v>
      </c>
      <c r="E5" s="1" t="s">
        <v>40</v>
      </c>
      <c r="F5" s="1">
        <f t="shared" si="3"/>
        <v>1.5</v>
      </c>
      <c r="G5" s="12" t="s">
        <v>40</v>
      </c>
      <c r="L5">
        <v>986208</v>
      </c>
      <c r="M5">
        <v>986248</v>
      </c>
      <c r="N5">
        <v>1.5</v>
      </c>
      <c r="O5" t="s">
        <v>718</v>
      </c>
      <c r="P5" t="s">
        <v>723</v>
      </c>
      <c r="Q5" t="s">
        <v>726</v>
      </c>
      <c r="R5" t="s">
        <v>727</v>
      </c>
      <c r="S5">
        <v>40</v>
      </c>
    </row>
    <row r="6" spans="1:19" x14ac:dyDescent="0.2">
      <c r="A6" s="1">
        <f t="shared" si="0"/>
        <v>986248</v>
      </c>
      <c r="B6" s="1">
        <f t="shared" si="0"/>
        <v>987074</v>
      </c>
      <c r="C6" s="1" t="str">
        <f t="shared" si="1"/>
        <v>0.9m FG</v>
      </c>
      <c r="D6" s="1" t="str">
        <f t="shared" si="2"/>
        <v>0.9m FG - Default Depth</v>
      </c>
      <c r="E6" s="1" t="s">
        <v>40</v>
      </c>
      <c r="F6" s="1">
        <f t="shared" si="3"/>
        <v>0.9</v>
      </c>
      <c r="G6" s="12" t="s">
        <v>40</v>
      </c>
      <c r="L6">
        <v>986248</v>
      </c>
      <c r="M6">
        <v>987074</v>
      </c>
      <c r="N6">
        <v>0.9</v>
      </c>
      <c r="O6" t="s">
        <v>718</v>
      </c>
      <c r="P6" t="s">
        <v>719</v>
      </c>
      <c r="Q6" t="s">
        <v>720</v>
      </c>
      <c r="R6" t="s">
        <v>721</v>
      </c>
      <c r="S6">
        <v>826</v>
      </c>
    </row>
    <row r="7" spans="1:19" x14ac:dyDescent="0.2">
      <c r="A7" s="1">
        <f t="shared" si="0"/>
        <v>987074</v>
      </c>
      <c r="B7" s="1">
        <f t="shared" si="0"/>
        <v>987114</v>
      </c>
      <c r="C7" s="1" t="str">
        <f t="shared" si="1"/>
        <v>1.5m FG</v>
      </c>
      <c r="D7" s="1" t="str">
        <f t="shared" si="2"/>
        <v>1.5m FG - Alignment Sheets</v>
      </c>
      <c r="E7" s="1" t="s">
        <v>40</v>
      </c>
      <c r="F7" s="1">
        <f t="shared" si="3"/>
        <v>1.5</v>
      </c>
      <c r="G7" s="12" t="s">
        <v>40</v>
      </c>
      <c r="L7">
        <v>987074</v>
      </c>
      <c r="M7">
        <v>987114</v>
      </c>
      <c r="N7">
        <v>1.5</v>
      </c>
      <c r="O7" t="s">
        <v>718</v>
      </c>
      <c r="P7" t="s">
        <v>723</v>
      </c>
      <c r="Q7" t="s">
        <v>726</v>
      </c>
      <c r="R7" t="s">
        <v>727</v>
      </c>
      <c r="S7">
        <v>40</v>
      </c>
    </row>
    <row r="8" spans="1:19" x14ac:dyDescent="0.2">
      <c r="A8" s="1">
        <f t="shared" si="0"/>
        <v>987114</v>
      </c>
      <c r="B8" s="1">
        <f t="shared" si="0"/>
        <v>987641</v>
      </c>
      <c r="C8" s="1" t="str">
        <f t="shared" si="1"/>
        <v>0.9m FG</v>
      </c>
      <c r="D8" s="1" t="str">
        <f t="shared" si="2"/>
        <v>0.9m FG - Default Depth</v>
      </c>
      <c r="E8" s="1" t="s">
        <v>40</v>
      </c>
      <c r="F8" s="1">
        <f t="shared" si="3"/>
        <v>0.9</v>
      </c>
      <c r="G8" s="12" t="s">
        <v>40</v>
      </c>
      <c r="L8">
        <v>987114</v>
      </c>
      <c r="M8">
        <v>987641</v>
      </c>
      <c r="N8">
        <v>0.9</v>
      </c>
      <c r="O8" t="s">
        <v>718</v>
      </c>
      <c r="P8" t="s">
        <v>719</v>
      </c>
      <c r="Q8" t="s">
        <v>720</v>
      </c>
      <c r="R8" t="s">
        <v>721</v>
      </c>
      <c r="S8">
        <v>527</v>
      </c>
    </row>
    <row r="9" spans="1:19" x14ac:dyDescent="0.2">
      <c r="A9" s="1">
        <f t="shared" si="0"/>
        <v>987641</v>
      </c>
      <c r="B9" s="1">
        <f t="shared" si="0"/>
        <v>987665</v>
      </c>
      <c r="C9" s="1" t="str">
        <f t="shared" si="1"/>
        <v>1.2m FG</v>
      </c>
      <c r="D9" s="1" t="str">
        <f t="shared" si="2"/>
        <v>1.2m FG - Alignment Sheets</v>
      </c>
      <c r="E9" s="1" t="s">
        <v>40</v>
      </c>
      <c r="F9" s="1">
        <f t="shared" si="3"/>
        <v>1.2</v>
      </c>
      <c r="G9" s="12" t="s">
        <v>40</v>
      </c>
      <c r="L9">
        <v>987641</v>
      </c>
      <c r="M9">
        <v>987665</v>
      </c>
      <c r="N9">
        <v>1.2</v>
      </c>
      <c r="O9" t="s">
        <v>718</v>
      </c>
      <c r="P9" t="s">
        <v>723</v>
      </c>
      <c r="Q9" t="s">
        <v>728</v>
      </c>
      <c r="R9" t="s">
        <v>729</v>
      </c>
      <c r="S9">
        <v>24</v>
      </c>
    </row>
    <row r="10" spans="1:19" x14ac:dyDescent="0.2">
      <c r="A10" s="1">
        <f t="shared" si="0"/>
        <v>987665</v>
      </c>
      <c r="B10" s="1">
        <f t="shared" si="0"/>
        <v>990260.66</v>
      </c>
      <c r="C10" s="1" t="str">
        <f t="shared" si="1"/>
        <v>0.9m FG</v>
      </c>
      <c r="D10" s="1" t="str">
        <f t="shared" si="2"/>
        <v>0.9m FG - Default Depth</v>
      </c>
      <c r="E10" s="1" t="s">
        <v>40</v>
      </c>
      <c r="F10" s="1">
        <f t="shared" si="3"/>
        <v>0.9</v>
      </c>
      <c r="G10" s="12" t="s">
        <v>40</v>
      </c>
      <c r="L10">
        <v>987665</v>
      </c>
      <c r="M10">
        <v>990260.66</v>
      </c>
      <c r="N10">
        <v>0.9</v>
      </c>
      <c r="O10" t="s">
        <v>718</v>
      </c>
      <c r="P10" t="s">
        <v>719</v>
      </c>
      <c r="Q10" t="s">
        <v>720</v>
      </c>
      <c r="R10" t="s">
        <v>721</v>
      </c>
      <c r="S10">
        <v>2595.6600000000299</v>
      </c>
    </row>
    <row r="11" spans="1:19" x14ac:dyDescent="0.2">
      <c r="A11" s="1">
        <f t="shared" si="0"/>
        <v>990260.66</v>
      </c>
      <c r="B11" s="1">
        <f t="shared" si="0"/>
        <v>990284.66</v>
      </c>
      <c r="C11" s="1" t="str">
        <f t="shared" si="1"/>
        <v>1.2m WC</v>
      </c>
      <c r="D11" s="1" t="str">
        <f t="shared" si="2"/>
        <v>1.2m WC - DWG# PT610201</v>
      </c>
      <c r="E11" s="1" t="s">
        <v>40</v>
      </c>
      <c r="F11" s="1">
        <f t="shared" si="3"/>
        <v>1.2</v>
      </c>
      <c r="G11" s="12" t="s">
        <v>40</v>
      </c>
      <c r="L11">
        <v>990260.66</v>
      </c>
      <c r="M11">
        <v>990284.66</v>
      </c>
      <c r="N11">
        <v>1.2</v>
      </c>
      <c r="O11" t="s">
        <v>734</v>
      </c>
      <c r="P11" t="s">
        <v>735</v>
      </c>
      <c r="Q11" t="s">
        <v>736</v>
      </c>
      <c r="R11" t="s">
        <v>736</v>
      </c>
      <c r="S11">
        <v>24</v>
      </c>
    </row>
    <row r="12" spans="1:19" x14ac:dyDescent="0.2">
      <c r="A12" s="1">
        <f t="shared" si="0"/>
        <v>990284.66</v>
      </c>
      <c r="B12" s="1">
        <f t="shared" si="0"/>
        <v>990454.33</v>
      </c>
      <c r="C12" s="1" t="str">
        <f t="shared" si="1"/>
        <v>0.9m FG</v>
      </c>
      <c r="D12" s="1" t="str">
        <f t="shared" si="2"/>
        <v>0.9m FG - Default Depth</v>
      </c>
      <c r="E12" s="1" t="s">
        <v>40</v>
      </c>
      <c r="F12" s="1">
        <f t="shared" si="3"/>
        <v>0.9</v>
      </c>
      <c r="G12" s="12" t="s">
        <v>40</v>
      </c>
      <c r="L12">
        <v>990284.66</v>
      </c>
      <c r="M12">
        <v>990454.33</v>
      </c>
      <c r="N12">
        <v>0.9</v>
      </c>
      <c r="O12" t="s">
        <v>718</v>
      </c>
      <c r="P12" t="s">
        <v>719</v>
      </c>
      <c r="Q12" t="s">
        <v>720</v>
      </c>
      <c r="R12" t="s">
        <v>721</v>
      </c>
      <c r="S12">
        <v>169.66999999992501</v>
      </c>
    </row>
    <row r="13" spans="1:19" x14ac:dyDescent="0.2">
      <c r="A13" s="1">
        <f t="shared" si="0"/>
        <v>990454.33</v>
      </c>
      <c r="B13" s="1">
        <f t="shared" si="0"/>
        <v>990478.33</v>
      </c>
      <c r="C13" s="1" t="str">
        <f t="shared" si="1"/>
        <v>1.2m WC</v>
      </c>
      <c r="D13" s="1" t="str">
        <f t="shared" si="2"/>
        <v>1.2m WC - DWG# PT610201</v>
      </c>
      <c r="E13" s="1" t="s">
        <v>40</v>
      </c>
      <c r="F13" s="1">
        <f t="shared" si="3"/>
        <v>1.2</v>
      </c>
      <c r="G13" s="12" t="s">
        <v>40</v>
      </c>
      <c r="L13">
        <v>990454.33</v>
      </c>
      <c r="M13">
        <v>990478.33</v>
      </c>
      <c r="N13">
        <v>1.2</v>
      </c>
      <c r="O13" t="s">
        <v>734</v>
      </c>
      <c r="P13" t="s">
        <v>735</v>
      </c>
      <c r="Q13" t="s">
        <v>736</v>
      </c>
      <c r="R13" t="s">
        <v>736</v>
      </c>
      <c r="S13">
        <v>24</v>
      </c>
    </row>
    <row r="14" spans="1:19" x14ac:dyDescent="0.2">
      <c r="A14" s="1">
        <f t="shared" si="0"/>
        <v>990478.33</v>
      </c>
      <c r="B14" s="1">
        <f t="shared" si="0"/>
        <v>990583.48</v>
      </c>
      <c r="C14" s="1" t="str">
        <f t="shared" si="1"/>
        <v>0.9m FG</v>
      </c>
      <c r="D14" s="1" t="str">
        <f t="shared" si="2"/>
        <v>0.9m FG - Default Depth</v>
      </c>
      <c r="E14" s="1" t="s">
        <v>40</v>
      </c>
      <c r="F14" s="1">
        <f t="shared" si="3"/>
        <v>0.9</v>
      </c>
      <c r="G14" s="12" t="s">
        <v>40</v>
      </c>
      <c r="L14">
        <v>990478.33</v>
      </c>
      <c r="M14">
        <v>990583.48</v>
      </c>
      <c r="N14">
        <v>0.9</v>
      </c>
      <c r="O14" t="s">
        <v>718</v>
      </c>
      <c r="P14" t="s">
        <v>719</v>
      </c>
      <c r="Q14" t="s">
        <v>720</v>
      </c>
      <c r="R14" t="s">
        <v>721</v>
      </c>
      <c r="S14">
        <v>105.150000000023</v>
      </c>
    </row>
    <row r="15" spans="1:19" x14ac:dyDescent="0.2">
      <c r="A15" s="1">
        <f t="shared" si="0"/>
        <v>990583.48</v>
      </c>
      <c r="B15" s="1">
        <f t="shared" si="0"/>
        <v>990601</v>
      </c>
      <c r="C15" s="1" t="str">
        <f t="shared" si="1"/>
        <v>1.2m WC</v>
      </c>
      <c r="D15" s="1" t="str">
        <f t="shared" si="2"/>
        <v>1.2m WC - DWG# PT610201</v>
      </c>
      <c r="E15" s="1" t="s">
        <v>40</v>
      </c>
      <c r="F15" s="1">
        <f t="shared" si="3"/>
        <v>1.2</v>
      </c>
      <c r="G15" s="12" t="s">
        <v>40</v>
      </c>
      <c r="L15">
        <v>990583.48</v>
      </c>
      <c r="M15">
        <v>990601</v>
      </c>
      <c r="N15">
        <v>1.2</v>
      </c>
      <c r="O15" t="s">
        <v>734</v>
      </c>
      <c r="P15" t="s">
        <v>735</v>
      </c>
      <c r="Q15" t="s">
        <v>736</v>
      </c>
      <c r="R15" t="s">
        <v>736</v>
      </c>
      <c r="S15">
        <v>17.520000000018602</v>
      </c>
    </row>
    <row r="16" spans="1:19" x14ac:dyDescent="0.2">
      <c r="A16" s="1">
        <f t="shared" si="0"/>
        <v>990601</v>
      </c>
      <c r="B16" s="1">
        <f t="shared" si="0"/>
        <v>990681</v>
      </c>
      <c r="C16" s="1" t="str">
        <f t="shared" si="1"/>
        <v>1.5m FG</v>
      </c>
      <c r="D16" s="1" t="str">
        <f t="shared" si="2"/>
        <v>1.5m FG - Alignment Sheets</v>
      </c>
      <c r="E16" s="1" t="s">
        <v>40</v>
      </c>
      <c r="F16" s="1">
        <f t="shared" si="3"/>
        <v>1.5</v>
      </c>
      <c r="G16" s="12" t="s">
        <v>40</v>
      </c>
      <c r="L16">
        <v>990601</v>
      </c>
      <c r="M16">
        <v>990681</v>
      </c>
      <c r="N16">
        <v>1.5</v>
      </c>
      <c r="O16" t="s">
        <v>718</v>
      </c>
      <c r="P16" t="s">
        <v>723</v>
      </c>
      <c r="Q16" t="s">
        <v>726</v>
      </c>
      <c r="R16" t="s">
        <v>727</v>
      </c>
      <c r="S16">
        <v>80</v>
      </c>
    </row>
    <row r="17" spans="1:19" x14ac:dyDescent="0.2">
      <c r="A17" s="1">
        <f t="shared" si="0"/>
        <v>990681</v>
      </c>
      <c r="B17" s="1">
        <f t="shared" si="0"/>
        <v>990746.45</v>
      </c>
      <c r="C17" s="1" t="str">
        <f t="shared" si="1"/>
        <v>0.9m FG</v>
      </c>
      <c r="D17" s="1" t="str">
        <f t="shared" si="2"/>
        <v>0.9m FG - Default Depth</v>
      </c>
      <c r="E17" s="1" t="s">
        <v>40</v>
      </c>
      <c r="F17" s="1">
        <f t="shared" si="3"/>
        <v>0.9</v>
      </c>
      <c r="G17" s="12" t="s">
        <v>40</v>
      </c>
      <c r="L17">
        <v>990681</v>
      </c>
      <c r="M17">
        <v>990746.45</v>
      </c>
      <c r="N17">
        <v>0.9</v>
      </c>
      <c r="O17" t="s">
        <v>718</v>
      </c>
      <c r="P17" t="s">
        <v>719</v>
      </c>
      <c r="Q17" t="s">
        <v>720</v>
      </c>
      <c r="R17" t="s">
        <v>721</v>
      </c>
      <c r="S17">
        <v>65.449999999953405</v>
      </c>
    </row>
    <row r="18" spans="1:19" x14ac:dyDescent="0.2">
      <c r="A18" s="1">
        <f t="shared" si="0"/>
        <v>990746.45</v>
      </c>
      <c r="B18" s="1">
        <f t="shared" si="0"/>
        <v>990770.45</v>
      </c>
      <c r="C18" s="1" t="str">
        <f t="shared" si="1"/>
        <v>1.2m WC</v>
      </c>
      <c r="D18" s="1" t="str">
        <f t="shared" si="2"/>
        <v>1.2m WC - DWG# PT610201</v>
      </c>
      <c r="E18" s="1" t="s">
        <v>40</v>
      </c>
      <c r="F18" s="1">
        <f t="shared" si="3"/>
        <v>1.2</v>
      </c>
      <c r="G18" s="12" t="s">
        <v>40</v>
      </c>
      <c r="L18">
        <v>990746.45</v>
      </c>
      <c r="M18">
        <v>990770.45</v>
      </c>
      <c r="N18">
        <v>1.2</v>
      </c>
      <c r="O18" t="s">
        <v>734</v>
      </c>
      <c r="P18" t="s">
        <v>735</v>
      </c>
      <c r="Q18" t="s">
        <v>736</v>
      </c>
      <c r="R18" t="s">
        <v>736</v>
      </c>
      <c r="S18">
        <v>24</v>
      </c>
    </row>
    <row r="19" spans="1:19" x14ac:dyDescent="0.2">
      <c r="A19" s="1">
        <f t="shared" si="0"/>
        <v>990770.45</v>
      </c>
      <c r="B19" s="1">
        <f t="shared" si="0"/>
        <v>990788.43</v>
      </c>
      <c r="C19" s="1" t="str">
        <f t="shared" si="1"/>
        <v>0.9m FG</v>
      </c>
      <c r="D19" s="1" t="str">
        <f t="shared" si="2"/>
        <v>0.9m FG - Default Depth</v>
      </c>
      <c r="E19" s="1" t="s">
        <v>40</v>
      </c>
      <c r="F19" s="1">
        <f t="shared" si="3"/>
        <v>0.9</v>
      </c>
      <c r="G19" s="12" t="s">
        <v>40</v>
      </c>
      <c r="L19">
        <v>990770.45</v>
      </c>
      <c r="M19">
        <v>990788.43</v>
      </c>
      <c r="N19">
        <v>0.9</v>
      </c>
      <c r="O19" t="s">
        <v>718</v>
      </c>
      <c r="P19" t="s">
        <v>719</v>
      </c>
      <c r="Q19" t="s">
        <v>720</v>
      </c>
      <c r="R19" t="s">
        <v>721</v>
      </c>
      <c r="S19">
        <v>17.9800000000977</v>
      </c>
    </row>
    <row r="20" spans="1:19" x14ac:dyDescent="0.2">
      <c r="A20" s="1">
        <f t="shared" si="0"/>
        <v>990788.43</v>
      </c>
      <c r="B20" s="1">
        <f t="shared" si="0"/>
        <v>990812.43</v>
      </c>
      <c r="C20" s="1" t="str">
        <f t="shared" si="1"/>
        <v>1.2m WC</v>
      </c>
      <c r="D20" s="1" t="str">
        <f t="shared" si="2"/>
        <v>1.2m WC - DWG# PT610201</v>
      </c>
      <c r="E20" s="1" t="s">
        <v>40</v>
      </c>
      <c r="F20" s="1">
        <f t="shared" si="3"/>
        <v>1.2</v>
      </c>
      <c r="G20" s="12" t="s">
        <v>40</v>
      </c>
      <c r="L20">
        <v>990788.43</v>
      </c>
      <c r="M20">
        <v>990812.43</v>
      </c>
      <c r="N20">
        <v>1.2</v>
      </c>
      <c r="O20" t="s">
        <v>734</v>
      </c>
      <c r="P20" t="s">
        <v>735</v>
      </c>
      <c r="Q20" t="s">
        <v>736</v>
      </c>
      <c r="R20" t="s">
        <v>736</v>
      </c>
      <c r="S20">
        <v>24</v>
      </c>
    </row>
    <row r="21" spans="1:19" x14ac:dyDescent="0.2">
      <c r="A21" s="1">
        <f t="shared" si="0"/>
        <v>990812.43</v>
      </c>
      <c r="B21" s="1">
        <f t="shared" si="0"/>
        <v>990846.41</v>
      </c>
      <c r="C21" s="1" t="str">
        <f t="shared" si="1"/>
        <v>0.9m FG</v>
      </c>
      <c r="D21" s="1" t="str">
        <f t="shared" si="2"/>
        <v>0.9m FG - Default Depth</v>
      </c>
      <c r="E21" s="1" t="s">
        <v>40</v>
      </c>
      <c r="F21" s="1">
        <f t="shared" si="3"/>
        <v>0.9</v>
      </c>
      <c r="G21" s="12" t="s">
        <v>40</v>
      </c>
      <c r="L21">
        <v>990812.43</v>
      </c>
      <c r="M21">
        <v>990846.41</v>
      </c>
      <c r="N21">
        <v>0.9</v>
      </c>
      <c r="O21" t="s">
        <v>718</v>
      </c>
      <c r="P21" t="s">
        <v>719</v>
      </c>
      <c r="Q21" t="s">
        <v>720</v>
      </c>
      <c r="R21" t="s">
        <v>721</v>
      </c>
      <c r="S21">
        <v>33.979999999981302</v>
      </c>
    </row>
    <row r="22" spans="1:19" x14ac:dyDescent="0.2">
      <c r="A22" s="1">
        <f t="shared" si="0"/>
        <v>990846.41</v>
      </c>
      <c r="B22" s="1">
        <f t="shared" si="0"/>
        <v>990870.41</v>
      </c>
      <c r="C22" s="1" t="str">
        <f t="shared" si="1"/>
        <v>1.2m WC</v>
      </c>
      <c r="D22" s="1" t="str">
        <f t="shared" si="2"/>
        <v>1.2m WC - DWG# PT610201</v>
      </c>
      <c r="E22" s="1" t="s">
        <v>40</v>
      </c>
      <c r="F22" s="1">
        <f t="shared" si="3"/>
        <v>1.2</v>
      </c>
      <c r="G22" s="12" t="s">
        <v>40</v>
      </c>
      <c r="L22">
        <v>990846.41</v>
      </c>
      <c r="M22">
        <v>990870.41</v>
      </c>
      <c r="N22">
        <v>1.2</v>
      </c>
      <c r="O22" t="s">
        <v>734</v>
      </c>
      <c r="P22" t="s">
        <v>735</v>
      </c>
      <c r="Q22" t="s">
        <v>736</v>
      </c>
      <c r="R22" t="s">
        <v>736</v>
      </c>
      <c r="S22">
        <v>24</v>
      </c>
    </row>
    <row r="23" spans="1:19" x14ac:dyDescent="0.2">
      <c r="A23" s="1">
        <f t="shared" si="0"/>
        <v>990870.41</v>
      </c>
      <c r="B23" s="1">
        <f t="shared" si="0"/>
        <v>990893</v>
      </c>
      <c r="C23" s="1" t="str">
        <f t="shared" si="1"/>
        <v>0.9m FG</v>
      </c>
      <c r="D23" s="1" t="str">
        <f t="shared" si="2"/>
        <v>0.9m FG - Default Depth</v>
      </c>
      <c r="E23" s="1" t="s">
        <v>40</v>
      </c>
      <c r="F23" s="1">
        <f t="shared" si="3"/>
        <v>0.9</v>
      </c>
      <c r="G23" s="12" t="s">
        <v>40</v>
      </c>
      <c r="L23">
        <v>990870.41</v>
      </c>
      <c r="M23">
        <v>990893</v>
      </c>
      <c r="N23">
        <v>0.9</v>
      </c>
      <c r="O23" t="s">
        <v>718</v>
      </c>
      <c r="P23" t="s">
        <v>719</v>
      </c>
      <c r="Q23" t="s">
        <v>720</v>
      </c>
      <c r="R23" t="s">
        <v>721</v>
      </c>
      <c r="S23">
        <v>22.5899999999674</v>
      </c>
    </row>
    <row r="24" spans="1:19" x14ac:dyDescent="0.2">
      <c r="A24" s="1">
        <f t="shared" si="0"/>
        <v>990893</v>
      </c>
      <c r="B24" s="1">
        <f t="shared" si="0"/>
        <v>990973</v>
      </c>
      <c r="C24" s="1" t="str">
        <f t="shared" si="1"/>
        <v>1.5m FG</v>
      </c>
      <c r="D24" s="1" t="str">
        <f t="shared" si="2"/>
        <v>1.5m FG - Alignment Sheets</v>
      </c>
      <c r="E24" s="1" t="s">
        <v>40</v>
      </c>
      <c r="F24" s="1">
        <f t="shared" si="3"/>
        <v>1.5</v>
      </c>
      <c r="G24" s="12" t="s">
        <v>40</v>
      </c>
      <c r="L24">
        <v>990893</v>
      </c>
      <c r="M24">
        <v>990973</v>
      </c>
      <c r="N24">
        <v>1.5</v>
      </c>
      <c r="O24" t="s">
        <v>718</v>
      </c>
      <c r="P24" t="s">
        <v>723</v>
      </c>
      <c r="Q24" t="s">
        <v>726</v>
      </c>
      <c r="R24" t="s">
        <v>727</v>
      </c>
      <c r="S24">
        <v>80</v>
      </c>
    </row>
    <row r="25" spans="1:19" x14ac:dyDescent="0.2">
      <c r="A25" s="1">
        <f t="shared" si="0"/>
        <v>990973</v>
      </c>
      <c r="B25" s="1">
        <f t="shared" si="0"/>
        <v>990974.45</v>
      </c>
      <c r="C25" s="1" t="str">
        <f t="shared" si="1"/>
        <v>1.2m WC</v>
      </c>
      <c r="D25" s="1" t="str">
        <f t="shared" si="2"/>
        <v>1.2m WC - DWG# PT610201</v>
      </c>
      <c r="E25" s="1" t="s">
        <v>40</v>
      </c>
      <c r="F25" s="1">
        <f t="shared" si="3"/>
        <v>1.2</v>
      </c>
      <c r="G25" s="12" t="s">
        <v>40</v>
      </c>
      <c r="L25">
        <v>990973</v>
      </c>
      <c r="M25">
        <v>990974.45</v>
      </c>
      <c r="N25">
        <v>1.2</v>
      </c>
      <c r="O25" t="s">
        <v>734</v>
      </c>
      <c r="P25" t="s">
        <v>735</v>
      </c>
      <c r="Q25" t="s">
        <v>736</v>
      </c>
      <c r="R25" t="s">
        <v>736</v>
      </c>
      <c r="S25">
        <v>1.4499999999534301</v>
      </c>
    </row>
    <row r="26" spans="1:19" x14ac:dyDescent="0.2">
      <c r="A26" s="1">
        <f t="shared" si="0"/>
        <v>990974.45</v>
      </c>
      <c r="B26" s="1">
        <f t="shared" si="0"/>
        <v>991078.36</v>
      </c>
      <c r="C26" s="1" t="str">
        <f t="shared" si="1"/>
        <v>0.9m FG</v>
      </c>
      <c r="D26" s="1" t="str">
        <f t="shared" si="2"/>
        <v>0.9m FG - Default Depth</v>
      </c>
      <c r="E26" s="1" t="s">
        <v>40</v>
      </c>
      <c r="F26" s="1">
        <f t="shared" si="3"/>
        <v>0.9</v>
      </c>
      <c r="G26" s="12" t="s">
        <v>40</v>
      </c>
      <c r="L26">
        <v>990974.45</v>
      </c>
      <c r="M26">
        <v>991078.36</v>
      </c>
      <c r="N26">
        <v>0.9</v>
      </c>
      <c r="O26" t="s">
        <v>718</v>
      </c>
      <c r="P26" t="s">
        <v>719</v>
      </c>
      <c r="Q26" t="s">
        <v>720</v>
      </c>
      <c r="R26" t="s">
        <v>721</v>
      </c>
      <c r="S26">
        <v>103.910000000032</v>
      </c>
    </row>
    <row r="27" spans="1:19" x14ac:dyDescent="0.2">
      <c r="A27" s="1">
        <f t="shared" si="0"/>
        <v>991078.36</v>
      </c>
      <c r="B27" s="1">
        <f t="shared" si="0"/>
        <v>991102.36</v>
      </c>
      <c r="C27" s="1" t="str">
        <f t="shared" si="1"/>
        <v>1.2m WC</v>
      </c>
      <c r="D27" s="1" t="str">
        <f t="shared" si="2"/>
        <v>1.2m WC - DWG# PT610201</v>
      </c>
      <c r="E27" s="1" t="s">
        <v>40</v>
      </c>
      <c r="F27" s="1">
        <f t="shared" si="3"/>
        <v>1.2</v>
      </c>
      <c r="G27" s="12" t="s">
        <v>40</v>
      </c>
      <c r="L27">
        <v>991078.36</v>
      </c>
      <c r="M27">
        <v>991102.36</v>
      </c>
      <c r="N27">
        <v>1.2</v>
      </c>
      <c r="O27" t="s">
        <v>734</v>
      </c>
      <c r="P27" t="s">
        <v>735</v>
      </c>
      <c r="Q27" t="s">
        <v>736</v>
      </c>
      <c r="R27" t="s">
        <v>736</v>
      </c>
      <c r="S27">
        <v>24</v>
      </c>
    </row>
    <row r="28" spans="1:19" x14ac:dyDescent="0.2">
      <c r="A28" s="1">
        <f t="shared" si="0"/>
        <v>991102.36</v>
      </c>
      <c r="B28" s="1">
        <f t="shared" si="0"/>
        <v>991114.23</v>
      </c>
      <c r="C28" s="1" t="str">
        <f t="shared" si="1"/>
        <v>0.9m FG</v>
      </c>
      <c r="D28" s="1" t="str">
        <f t="shared" si="2"/>
        <v>0.9m FG - Default Depth</v>
      </c>
      <c r="E28" s="1" t="s">
        <v>40</v>
      </c>
      <c r="F28" s="1">
        <f t="shared" si="3"/>
        <v>0.9</v>
      </c>
      <c r="G28" s="12" t="s">
        <v>40</v>
      </c>
      <c r="L28">
        <v>991102.36</v>
      </c>
      <c r="M28">
        <v>991114.23</v>
      </c>
      <c r="N28">
        <v>0.9</v>
      </c>
      <c r="O28" t="s">
        <v>718</v>
      </c>
      <c r="P28" t="s">
        <v>719</v>
      </c>
      <c r="Q28" t="s">
        <v>720</v>
      </c>
      <c r="R28" t="s">
        <v>721</v>
      </c>
      <c r="S28">
        <v>11.869999999995301</v>
      </c>
    </row>
    <row r="29" spans="1:19" x14ac:dyDescent="0.2">
      <c r="A29" s="1">
        <f t="shared" si="0"/>
        <v>991114.23</v>
      </c>
      <c r="B29" s="1">
        <f t="shared" si="0"/>
        <v>991126.23</v>
      </c>
      <c r="C29" s="1" t="str">
        <f t="shared" si="1"/>
        <v>1.5m RD</v>
      </c>
      <c r="D29" s="1" t="str">
        <f t="shared" si="2"/>
        <v>1.5m RD - DWG# PT640301</v>
      </c>
      <c r="E29" s="1" t="s">
        <v>40</v>
      </c>
      <c r="F29" s="1">
        <f t="shared" si="3"/>
        <v>1.5</v>
      </c>
      <c r="G29" s="12" t="s">
        <v>40</v>
      </c>
      <c r="L29">
        <v>991114.23</v>
      </c>
      <c r="M29">
        <v>991126.23</v>
      </c>
      <c r="N29">
        <v>1.5</v>
      </c>
      <c r="O29" t="s">
        <v>737</v>
      </c>
      <c r="P29" t="s">
        <v>738</v>
      </c>
      <c r="Q29" t="s">
        <v>739</v>
      </c>
      <c r="R29" t="s">
        <v>739</v>
      </c>
      <c r="S29">
        <v>12</v>
      </c>
    </row>
    <row r="30" spans="1:19" x14ac:dyDescent="0.2">
      <c r="A30" s="1">
        <f t="shared" si="0"/>
        <v>991126.23</v>
      </c>
      <c r="B30" s="1">
        <f t="shared" si="0"/>
        <v>991139.21</v>
      </c>
      <c r="C30" s="1" t="str">
        <f t="shared" si="1"/>
        <v>0.9m FG</v>
      </c>
      <c r="D30" s="1" t="str">
        <f t="shared" si="2"/>
        <v>0.9m FG - Default Depth</v>
      </c>
      <c r="E30" s="1" t="s">
        <v>40</v>
      </c>
      <c r="F30" s="1">
        <f t="shared" si="3"/>
        <v>0.9</v>
      </c>
      <c r="G30" s="12" t="s">
        <v>40</v>
      </c>
      <c r="L30">
        <v>991126.23</v>
      </c>
      <c r="M30">
        <v>991139.21</v>
      </c>
      <c r="N30">
        <v>0.9</v>
      </c>
      <c r="O30" t="s">
        <v>718</v>
      </c>
      <c r="P30" t="s">
        <v>719</v>
      </c>
      <c r="Q30" t="s">
        <v>720</v>
      </c>
      <c r="R30" t="s">
        <v>721</v>
      </c>
      <c r="S30">
        <v>12.979999999981301</v>
      </c>
    </row>
    <row r="31" spans="1:19" x14ac:dyDescent="0.2">
      <c r="A31" s="1">
        <f t="shared" si="0"/>
        <v>991139.21</v>
      </c>
      <c r="B31" s="1">
        <f t="shared" si="0"/>
        <v>991163.21</v>
      </c>
      <c r="C31" s="1" t="str">
        <f t="shared" si="1"/>
        <v>1.2m WC</v>
      </c>
      <c r="D31" s="1" t="str">
        <f t="shared" si="2"/>
        <v>1.2m WC - DWG# PT610201</v>
      </c>
      <c r="E31" s="1" t="s">
        <v>40</v>
      </c>
      <c r="F31" s="1">
        <f t="shared" si="3"/>
        <v>1.2</v>
      </c>
      <c r="G31" s="12" t="s">
        <v>40</v>
      </c>
      <c r="L31">
        <v>991139.21</v>
      </c>
      <c r="M31">
        <v>991163.21</v>
      </c>
      <c r="N31">
        <v>1.2</v>
      </c>
      <c r="O31" t="s">
        <v>734</v>
      </c>
      <c r="P31" t="s">
        <v>735</v>
      </c>
      <c r="Q31" t="s">
        <v>736</v>
      </c>
      <c r="R31" t="s">
        <v>736</v>
      </c>
      <c r="S31">
        <v>24</v>
      </c>
    </row>
    <row r="32" spans="1:19" x14ac:dyDescent="0.2">
      <c r="A32" s="1">
        <f t="shared" si="0"/>
        <v>991163.21</v>
      </c>
      <c r="B32" s="1">
        <f t="shared" si="0"/>
        <v>991216.17</v>
      </c>
      <c r="C32" s="1" t="str">
        <f t="shared" si="1"/>
        <v>0.9m FG</v>
      </c>
      <c r="D32" s="1" t="str">
        <f t="shared" si="2"/>
        <v>0.9m FG - Default Depth</v>
      </c>
      <c r="E32" s="1" t="s">
        <v>40</v>
      </c>
      <c r="F32" s="1">
        <f t="shared" si="3"/>
        <v>0.9</v>
      </c>
      <c r="G32" s="12" t="s">
        <v>40</v>
      </c>
      <c r="L32">
        <v>991163.21</v>
      </c>
      <c r="M32">
        <v>991216.17</v>
      </c>
      <c r="N32">
        <v>0.9</v>
      </c>
      <c r="O32" t="s">
        <v>718</v>
      </c>
      <c r="P32" t="s">
        <v>719</v>
      </c>
      <c r="Q32" t="s">
        <v>720</v>
      </c>
      <c r="R32" t="s">
        <v>721</v>
      </c>
      <c r="S32">
        <v>52.960000000079098</v>
      </c>
    </row>
    <row r="33" spans="1:19" x14ac:dyDescent="0.2">
      <c r="A33" s="1">
        <f t="shared" si="0"/>
        <v>991216.17</v>
      </c>
      <c r="B33" s="1">
        <f t="shared" si="0"/>
        <v>991240.17</v>
      </c>
      <c r="C33" s="1" t="str">
        <f t="shared" si="1"/>
        <v>1.2m WC</v>
      </c>
      <c r="D33" s="1" t="str">
        <f t="shared" si="2"/>
        <v>1.2m WC - DWG# PT610201</v>
      </c>
      <c r="E33" s="1" t="s">
        <v>40</v>
      </c>
      <c r="F33" s="1">
        <f t="shared" si="3"/>
        <v>1.2</v>
      </c>
      <c r="G33" s="12" t="s">
        <v>40</v>
      </c>
      <c r="L33">
        <v>991216.17</v>
      </c>
      <c r="M33">
        <v>991240.17</v>
      </c>
      <c r="N33">
        <v>1.2</v>
      </c>
      <c r="O33" t="s">
        <v>734</v>
      </c>
      <c r="P33" t="s">
        <v>735</v>
      </c>
      <c r="Q33" t="s">
        <v>736</v>
      </c>
      <c r="R33" t="s">
        <v>736</v>
      </c>
      <c r="S33">
        <v>24</v>
      </c>
    </row>
    <row r="34" spans="1:19" x14ac:dyDescent="0.2">
      <c r="A34" s="1">
        <f t="shared" si="0"/>
        <v>991240.17</v>
      </c>
      <c r="B34" s="1">
        <f t="shared" si="0"/>
        <v>991325.23</v>
      </c>
      <c r="C34" s="1" t="str">
        <f t="shared" si="1"/>
        <v>0.9m FG</v>
      </c>
      <c r="D34" s="1" t="str">
        <f t="shared" si="2"/>
        <v>0.9m FG - Default Depth</v>
      </c>
      <c r="E34" s="1" t="s">
        <v>40</v>
      </c>
      <c r="F34" s="1">
        <f t="shared" si="3"/>
        <v>0.9</v>
      </c>
      <c r="G34" s="12" t="s">
        <v>40</v>
      </c>
      <c r="L34">
        <v>991240.17</v>
      </c>
      <c r="M34">
        <v>991325.23</v>
      </c>
      <c r="N34">
        <v>0.9</v>
      </c>
      <c r="O34" t="s">
        <v>718</v>
      </c>
      <c r="P34" t="s">
        <v>719</v>
      </c>
      <c r="Q34" t="s">
        <v>720</v>
      </c>
      <c r="R34" t="s">
        <v>721</v>
      </c>
      <c r="S34">
        <v>85.059999999939393</v>
      </c>
    </row>
    <row r="35" spans="1:19" x14ac:dyDescent="0.2">
      <c r="A35" s="1">
        <f t="shared" si="0"/>
        <v>991325.23</v>
      </c>
      <c r="B35" s="1">
        <f t="shared" si="0"/>
        <v>991349.23</v>
      </c>
      <c r="C35" s="1" t="str">
        <f t="shared" si="1"/>
        <v>1.2m WC</v>
      </c>
      <c r="D35" s="1" t="str">
        <f t="shared" si="2"/>
        <v>1.2m WC - DWG# PT610201</v>
      </c>
      <c r="E35" s="1" t="s">
        <v>40</v>
      </c>
      <c r="F35" s="1">
        <f t="shared" si="3"/>
        <v>1.2</v>
      </c>
      <c r="G35" s="12" t="s">
        <v>40</v>
      </c>
      <c r="L35">
        <v>991325.23</v>
      </c>
      <c r="M35">
        <v>991349.23</v>
      </c>
      <c r="N35">
        <v>1.2</v>
      </c>
      <c r="O35" t="s">
        <v>734</v>
      </c>
      <c r="P35" t="s">
        <v>735</v>
      </c>
      <c r="Q35" t="s">
        <v>736</v>
      </c>
      <c r="R35" t="s">
        <v>736</v>
      </c>
      <c r="S35">
        <v>24</v>
      </c>
    </row>
    <row r="36" spans="1:19" x14ac:dyDescent="0.2">
      <c r="A36" s="1">
        <f t="shared" si="0"/>
        <v>991349.23</v>
      </c>
      <c r="B36" s="1">
        <f t="shared" si="0"/>
        <v>991357</v>
      </c>
      <c r="C36" s="1" t="str">
        <f t="shared" si="1"/>
        <v>0.9m FG</v>
      </c>
      <c r="D36" s="1" t="str">
        <f t="shared" si="2"/>
        <v>0.9m FG - Default Depth</v>
      </c>
      <c r="E36" s="1" t="s">
        <v>40</v>
      </c>
      <c r="F36" s="1">
        <f t="shared" si="3"/>
        <v>0.9</v>
      </c>
      <c r="G36" s="12" t="s">
        <v>40</v>
      </c>
      <c r="L36">
        <v>991349.23</v>
      </c>
      <c r="M36">
        <v>991357</v>
      </c>
      <c r="N36">
        <v>0.9</v>
      </c>
      <c r="O36" t="s">
        <v>718</v>
      </c>
      <c r="P36" t="s">
        <v>719</v>
      </c>
      <c r="Q36" t="s">
        <v>720</v>
      </c>
      <c r="R36" t="s">
        <v>721</v>
      </c>
      <c r="S36">
        <v>7.7700000000186202</v>
      </c>
    </row>
    <row r="37" spans="1:19" x14ac:dyDescent="0.2">
      <c r="A37" s="1">
        <f t="shared" si="0"/>
        <v>991357</v>
      </c>
      <c r="B37" s="1">
        <f t="shared" si="0"/>
        <v>991381</v>
      </c>
      <c r="C37" s="1" t="str">
        <f t="shared" si="1"/>
        <v>1.2m WC</v>
      </c>
      <c r="D37" s="1" t="str">
        <f t="shared" si="2"/>
        <v>1.2m WC - DWG# PT610201</v>
      </c>
      <c r="E37" s="1" t="s">
        <v>40</v>
      </c>
      <c r="F37" s="1">
        <f t="shared" si="3"/>
        <v>1.2</v>
      </c>
      <c r="G37" s="12" t="s">
        <v>40</v>
      </c>
      <c r="L37">
        <v>991357</v>
      </c>
      <c r="M37">
        <v>991381</v>
      </c>
      <c r="N37">
        <v>1.2</v>
      </c>
      <c r="O37" t="s">
        <v>734</v>
      </c>
      <c r="P37" t="s">
        <v>735</v>
      </c>
      <c r="Q37" t="s">
        <v>736</v>
      </c>
      <c r="R37" t="s">
        <v>736</v>
      </c>
      <c r="S37">
        <v>24</v>
      </c>
    </row>
    <row r="38" spans="1:19" x14ac:dyDescent="0.2">
      <c r="A38" s="1">
        <f t="shared" si="0"/>
        <v>991381</v>
      </c>
      <c r="B38" s="1">
        <f t="shared" si="0"/>
        <v>991604.84</v>
      </c>
      <c r="C38" s="1" t="str">
        <f t="shared" si="1"/>
        <v>0.9m FG</v>
      </c>
      <c r="D38" s="1" t="str">
        <f t="shared" si="2"/>
        <v>0.9m FG - Default Depth</v>
      </c>
      <c r="E38" s="1" t="s">
        <v>40</v>
      </c>
      <c r="F38" s="1">
        <f t="shared" si="3"/>
        <v>0.9</v>
      </c>
      <c r="G38" s="12" t="s">
        <v>40</v>
      </c>
      <c r="L38">
        <v>991381</v>
      </c>
      <c r="M38">
        <v>991604.84</v>
      </c>
      <c r="N38">
        <v>0.9</v>
      </c>
      <c r="O38" t="s">
        <v>718</v>
      </c>
      <c r="P38" t="s">
        <v>719</v>
      </c>
      <c r="Q38" t="s">
        <v>720</v>
      </c>
      <c r="R38" t="s">
        <v>721</v>
      </c>
      <c r="S38">
        <v>223.83999999996701</v>
      </c>
    </row>
    <row r="39" spans="1:19" x14ac:dyDescent="0.2">
      <c r="A39" s="1">
        <f t="shared" si="0"/>
        <v>991604.84</v>
      </c>
      <c r="B39" s="1">
        <f t="shared" si="0"/>
        <v>991628.84</v>
      </c>
      <c r="C39" s="1" t="str">
        <f t="shared" si="1"/>
        <v>1.2m WC</v>
      </c>
      <c r="D39" s="1" t="str">
        <f t="shared" si="2"/>
        <v>1.2m WC - DWG# PT610201</v>
      </c>
      <c r="E39" s="1" t="s">
        <v>40</v>
      </c>
      <c r="F39" s="1">
        <f t="shared" si="3"/>
        <v>1.2</v>
      </c>
      <c r="G39" s="12" t="s">
        <v>40</v>
      </c>
      <c r="L39">
        <v>991604.84</v>
      </c>
      <c r="M39">
        <v>991628.84</v>
      </c>
      <c r="N39">
        <v>1.2</v>
      </c>
      <c r="O39" t="s">
        <v>734</v>
      </c>
      <c r="P39" t="s">
        <v>735</v>
      </c>
      <c r="Q39" t="s">
        <v>736</v>
      </c>
      <c r="R39" t="s">
        <v>736</v>
      </c>
      <c r="S39">
        <v>24</v>
      </c>
    </row>
    <row r="40" spans="1:19" x14ac:dyDescent="0.2">
      <c r="A40" s="1">
        <f t="shared" si="0"/>
        <v>991628.84</v>
      </c>
      <c r="B40" s="1">
        <f t="shared" si="0"/>
        <v>991926.81</v>
      </c>
      <c r="C40" s="1" t="str">
        <f t="shared" si="1"/>
        <v>0.9m FG</v>
      </c>
      <c r="D40" s="1" t="str">
        <f t="shared" si="2"/>
        <v>0.9m FG - Default Depth</v>
      </c>
      <c r="E40" s="1" t="s">
        <v>40</v>
      </c>
      <c r="F40" s="1">
        <f t="shared" si="3"/>
        <v>0.9</v>
      </c>
      <c r="G40" s="12" t="s">
        <v>40</v>
      </c>
      <c r="L40">
        <v>991628.84</v>
      </c>
      <c r="M40">
        <v>991926.81</v>
      </c>
      <c r="N40">
        <v>0.9</v>
      </c>
      <c r="O40" t="s">
        <v>718</v>
      </c>
      <c r="P40" t="s">
        <v>719</v>
      </c>
      <c r="Q40" t="s">
        <v>720</v>
      </c>
      <c r="R40" t="s">
        <v>721</v>
      </c>
      <c r="S40">
        <v>297.97000000008802</v>
      </c>
    </row>
    <row r="41" spans="1:19" x14ac:dyDescent="0.2">
      <c r="A41" s="1">
        <f t="shared" si="0"/>
        <v>991926.81</v>
      </c>
      <c r="B41" s="1">
        <f t="shared" si="0"/>
        <v>991950.81</v>
      </c>
      <c r="C41" s="1" t="str">
        <f t="shared" si="1"/>
        <v>1.2m WC</v>
      </c>
      <c r="D41" s="1" t="str">
        <f t="shared" si="2"/>
        <v>1.2m WC - DWG# PT610201</v>
      </c>
      <c r="E41" s="1" t="s">
        <v>40</v>
      </c>
      <c r="F41" s="1">
        <f t="shared" si="3"/>
        <v>1.2</v>
      </c>
      <c r="G41" s="12" t="s">
        <v>40</v>
      </c>
      <c r="L41">
        <v>991926.81</v>
      </c>
      <c r="M41">
        <v>991950.81</v>
      </c>
      <c r="N41">
        <v>1.2</v>
      </c>
      <c r="O41" t="s">
        <v>734</v>
      </c>
      <c r="P41" t="s">
        <v>735</v>
      </c>
      <c r="Q41" t="s">
        <v>736</v>
      </c>
      <c r="R41" t="s">
        <v>736</v>
      </c>
      <c r="S41">
        <v>24</v>
      </c>
    </row>
    <row r="42" spans="1:19" x14ac:dyDescent="0.2">
      <c r="A42" s="1">
        <f t="shared" si="0"/>
        <v>991950.81</v>
      </c>
      <c r="B42" s="1">
        <f t="shared" si="0"/>
        <v>992131.22</v>
      </c>
      <c r="C42" s="1" t="str">
        <f t="shared" si="1"/>
        <v>0.9m FG</v>
      </c>
      <c r="D42" s="1" t="str">
        <f t="shared" si="2"/>
        <v>0.9m FG - Default Depth</v>
      </c>
      <c r="E42" s="1" t="s">
        <v>40</v>
      </c>
      <c r="F42" s="1">
        <f t="shared" si="3"/>
        <v>0.9</v>
      </c>
      <c r="G42" s="12" t="s">
        <v>40</v>
      </c>
      <c r="L42">
        <v>991950.81</v>
      </c>
      <c r="M42">
        <v>992131.22</v>
      </c>
      <c r="N42">
        <v>0.9</v>
      </c>
      <c r="O42" t="s">
        <v>718</v>
      </c>
      <c r="P42" t="s">
        <v>719</v>
      </c>
      <c r="Q42" t="s">
        <v>720</v>
      </c>
      <c r="R42" t="s">
        <v>721</v>
      </c>
      <c r="S42">
        <v>180.40999999991601</v>
      </c>
    </row>
    <row r="43" spans="1:19" x14ac:dyDescent="0.2">
      <c r="A43" s="1">
        <f t="shared" si="0"/>
        <v>992131.22</v>
      </c>
      <c r="B43" s="1">
        <f t="shared" si="0"/>
        <v>992155.22</v>
      </c>
      <c r="C43" s="1" t="str">
        <f t="shared" si="1"/>
        <v>1.5m WC</v>
      </c>
      <c r="D43" s="1" t="str">
        <f t="shared" si="2"/>
        <v>1.5m WC - DWG# PT610001</v>
      </c>
      <c r="E43" s="1" t="s">
        <v>40</v>
      </c>
      <c r="F43" s="1">
        <f t="shared" si="3"/>
        <v>1.5</v>
      </c>
      <c r="G43" s="12" t="s">
        <v>40</v>
      </c>
      <c r="L43">
        <v>992131.22</v>
      </c>
      <c r="M43">
        <v>992155.22</v>
      </c>
      <c r="N43">
        <v>1.5</v>
      </c>
      <c r="O43" t="s">
        <v>734</v>
      </c>
      <c r="P43" t="s">
        <v>740</v>
      </c>
      <c r="Q43" t="s">
        <v>741</v>
      </c>
      <c r="R43" t="s">
        <v>741</v>
      </c>
      <c r="S43">
        <v>24</v>
      </c>
    </row>
    <row r="44" spans="1:19" x14ac:dyDescent="0.2">
      <c r="A44" s="1">
        <f t="shared" si="0"/>
        <v>992155.22</v>
      </c>
      <c r="B44" s="1">
        <f t="shared" si="0"/>
        <v>992306.47</v>
      </c>
      <c r="C44" s="1" t="str">
        <f t="shared" si="1"/>
        <v>0.9m FG</v>
      </c>
      <c r="D44" s="1" t="str">
        <f t="shared" si="2"/>
        <v>0.9m FG - Default Depth</v>
      </c>
      <c r="E44" s="1" t="s">
        <v>40</v>
      </c>
      <c r="F44" s="1">
        <f t="shared" si="3"/>
        <v>0.9</v>
      </c>
      <c r="G44" s="12" t="s">
        <v>40</v>
      </c>
      <c r="L44">
        <v>992155.22</v>
      </c>
      <c r="M44">
        <v>992306.47</v>
      </c>
      <c r="N44">
        <v>0.9</v>
      </c>
      <c r="O44" t="s">
        <v>718</v>
      </c>
      <c r="P44" t="s">
        <v>719</v>
      </c>
      <c r="Q44" t="s">
        <v>720</v>
      </c>
      <c r="R44" t="s">
        <v>721</v>
      </c>
      <c r="S44">
        <v>151.25</v>
      </c>
    </row>
    <row r="45" spans="1:19" x14ac:dyDescent="0.2">
      <c r="A45" s="1">
        <f t="shared" si="0"/>
        <v>992306.47</v>
      </c>
      <c r="B45" s="1">
        <f t="shared" si="0"/>
        <v>992330.47</v>
      </c>
      <c r="C45" s="1" t="str">
        <f t="shared" si="1"/>
        <v>1.2m WC</v>
      </c>
      <c r="D45" s="1" t="str">
        <f t="shared" si="2"/>
        <v>1.2m WC - DWG# PT610201</v>
      </c>
      <c r="E45" s="1" t="s">
        <v>40</v>
      </c>
      <c r="F45" s="1">
        <f t="shared" si="3"/>
        <v>1.2</v>
      </c>
      <c r="G45" s="12" t="s">
        <v>40</v>
      </c>
      <c r="L45">
        <v>992306.47</v>
      </c>
      <c r="M45">
        <v>992330.47</v>
      </c>
      <c r="N45">
        <v>1.2</v>
      </c>
      <c r="O45" t="s">
        <v>734</v>
      </c>
      <c r="P45" t="s">
        <v>735</v>
      </c>
      <c r="Q45" t="s">
        <v>736</v>
      </c>
      <c r="R45" t="s">
        <v>736</v>
      </c>
      <c r="S45">
        <v>24</v>
      </c>
    </row>
    <row r="46" spans="1:19" x14ac:dyDescent="0.2">
      <c r="A46" s="1">
        <f t="shared" si="0"/>
        <v>992330.47</v>
      </c>
      <c r="B46" s="1">
        <f t="shared" si="0"/>
        <v>992343</v>
      </c>
      <c r="C46" s="1" t="str">
        <f t="shared" si="1"/>
        <v>0.9m FG</v>
      </c>
      <c r="D46" s="1" t="str">
        <f t="shared" si="2"/>
        <v>0.9m FG - Default Depth</v>
      </c>
      <c r="E46" s="1" t="s">
        <v>40</v>
      </c>
      <c r="F46" s="1">
        <f t="shared" si="3"/>
        <v>0.9</v>
      </c>
      <c r="G46" s="12" t="s">
        <v>40</v>
      </c>
      <c r="L46">
        <v>992330.47</v>
      </c>
      <c r="M46">
        <v>992343</v>
      </c>
      <c r="N46">
        <v>0.9</v>
      </c>
      <c r="O46" t="s">
        <v>718</v>
      </c>
      <c r="P46" t="s">
        <v>719</v>
      </c>
      <c r="Q46" t="s">
        <v>720</v>
      </c>
      <c r="R46" t="s">
        <v>721</v>
      </c>
      <c r="S46">
        <v>12.530000000027901</v>
      </c>
    </row>
    <row r="47" spans="1:19" x14ac:dyDescent="0.2">
      <c r="A47" s="1">
        <f t="shared" si="0"/>
        <v>992343</v>
      </c>
      <c r="B47" s="1">
        <f t="shared" si="0"/>
        <v>992485</v>
      </c>
      <c r="C47" s="1" t="str">
        <f t="shared" si="1"/>
        <v>1.5m FG</v>
      </c>
      <c r="D47" s="1" t="str">
        <f t="shared" si="2"/>
        <v>1.5m FG - Alignment Sheets</v>
      </c>
      <c r="E47" s="1" t="s">
        <v>40</v>
      </c>
      <c r="F47" s="1">
        <f t="shared" si="3"/>
        <v>1.5</v>
      </c>
      <c r="G47" s="12" t="s">
        <v>40</v>
      </c>
      <c r="L47">
        <v>992343</v>
      </c>
      <c r="M47">
        <v>992485</v>
      </c>
      <c r="N47">
        <v>1.5</v>
      </c>
      <c r="O47" t="s">
        <v>718</v>
      </c>
      <c r="P47" t="s">
        <v>723</v>
      </c>
      <c r="Q47" t="s">
        <v>726</v>
      </c>
      <c r="R47" t="s">
        <v>727</v>
      </c>
      <c r="S47">
        <v>142</v>
      </c>
    </row>
    <row r="48" spans="1:19" x14ac:dyDescent="0.2">
      <c r="A48" s="1">
        <f t="shared" si="0"/>
        <v>992485</v>
      </c>
      <c r="B48" s="1">
        <f t="shared" si="0"/>
        <v>992790</v>
      </c>
      <c r="C48" s="1" t="str">
        <f t="shared" si="1"/>
        <v>0.9m FG</v>
      </c>
      <c r="D48" s="1" t="str">
        <f t="shared" si="2"/>
        <v>0.9m FG - Default Depth</v>
      </c>
      <c r="E48" s="1" t="s">
        <v>40</v>
      </c>
      <c r="F48" s="1">
        <f t="shared" si="3"/>
        <v>0.9</v>
      </c>
      <c r="G48" s="12" t="s">
        <v>40</v>
      </c>
      <c r="L48">
        <v>992485</v>
      </c>
      <c r="M48">
        <v>992790</v>
      </c>
      <c r="N48">
        <v>0.9</v>
      </c>
      <c r="O48" t="s">
        <v>718</v>
      </c>
      <c r="P48" t="s">
        <v>719</v>
      </c>
      <c r="Q48" t="s">
        <v>720</v>
      </c>
      <c r="R48" t="s">
        <v>721</v>
      </c>
      <c r="S48">
        <v>305</v>
      </c>
    </row>
    <row r="49" spans="1:19" x14ac:dyDescent="0.2">
      <c r="A49" s="1">
        <f t="shared" si="0"/>
        <v>992790</v>
      </c>
      <c r="B49" s="1">
        <f t="shared" si="0"/>
        <v>993150</v>
      </c>
      <c r="C49" s="1" t="str">
        <f t="shared" si="1"/>
        <v>1.5m CG/2.3m FG</v>
      </c>
      <c r="D49" s="1" t="str">
        <f t="shared" si="2"/>
        <v>1.5m CG/2.3m FG - Alignment Sheets</v>
      </c>
      <c r="E49" s="1" t="s">
        <v>40</v>
      </c>
      <c r="F49" s="1">
        <f t="shared" si="3"/>
        <v>1.5</v>
      </c>
      <c r="G49" s="12" t="s">
        <v>40</v>
      </c>
      <c r="L49">
        <v>992790</v>
      </c>
      <c r="M49">
        <v>993150</v>
      </c>
      <c r="N49" t="s">
        <v>742</v>
      </c>
      <c r="O49" t="s">
        <v>743</v>
      </c>
      <c r="P49" t="s">
        <v>723</v>
      </c>
      <c r="Q49" t="s">
        <v>744</v>
      </c>
      <c r="R49" t="s">
        <v>745</v>
      </c>
      <c r="S49">
        <v>360</v>
      </c>
    </row>
    <row r="50" spans="1:19" x14ac:dyDescent="0.2">
      <c r="A50" s="1">
        <f t="shared" si="0"/>
        <v>993150</v>
      </c>
      <c r="B50" s="1">
        <f t="shared" si="0"/>
        <v>993271.5</v>
      </c>
      <c r="C50" s="1" t="str">
        <f t="shared" si="1"/>
        <v>0.9m FG</v>
      </c>
      <c r="D50" s="1" t="str">
        <f t="shared" si="2"/>
        <v>0.9m FG - Default Depth</v>
      </c>
      <c r="E50" s="1" t="s">
        <v>40</v>
      </c>
      <c r="F50" s="1">
        <f t="shared" si="3"/>
        <v>0.9</v>
      </c>
      <c r="G50" s="12" t="s">
        <v>40</v>
      </c>
      <c r="L50">
        <v>993150</v>
      </c>
      <c r="M50">
        <v>993271.5</v>
      </c>
      <c r="N50">
        <v>0.9</v>
      </c>
      <c r="O50" t="s">
        <v>718</v>
      </c>
      <c r="P50" t="s">
        <v>719</v>
      </c>
      <c r="Q50" t="s">
        <v>720</v>
      </c>
      <c r="R50" t="s">
        <v>721</v>
      </c>
      <c r="S50">
        <v>121.5</v>
      </c>
    </row>
    <row r="51" spans="1:19" x14ac:dyDescent="0.2">
      <c r="A51" s="1">
        <f t="shared" si="0"/>
        <v>993271.5</v>
      </c>
      <c r="B51" s="1">
        <f t="shared" si="0"/>
        <v>993295.5</v>
      </c>
      <c r="C51" s="1" t="str">
        <f t="shared" si="1"/>
        <v>1.2m WC</v>
      </c>
      <c r="D51" s="1" t="str">
        <f t="shared" si="2"/>
        <v>1.2m WC - DWG# PT610201</v>
      </c>
      <c r="E51" s="1" t="s">
        <v>40</v>
      </c>
      <c r="F51" s="1">
        <f t="shared" si="3"/>
        <v>1.2</v>
      </c>
      <c r="G51" s="12" t="s">
        <v>40</v>
      </c>
      <c r="L51">
        <v>993271.5</v>
      </c>
      <c r="M51">
        <v>993295.5</v>
      </c>
      <c r="N51">
        <v>1.2</v>
      </c>
      <c r="O51" t="s">
        <v>734</v>
      </c>
      <c r="P51" t="s">
        <v>735</v>
      </c>
      <c r="Q51" t="s">
        <v>736</v>
      </c>
      <c r="R51" t="s">
        <v>736</v>
      </c>
      <c r="S51">
        <v>24</v>
      </c>
    </row>
    <row r="52" spans="1:19" x14ac:dyDescent="0.2">
      <c r="A52" s="1">
        <f t="shared" si="0"/>
        <v>993295.5</v>
      </c>
      <c r="B52" s="1">
        <f t="shared" si="0"/>
        <v>994117.02</v>
      </c>
      <c r="C52" s="1" t="str">
        <f t="shared" si="1"/>
        <v>0.9m FG</v>
      </c>
      <c r="D52" s="1" t="str">
        <f t="shared" si="2"/>
        <v>0.9m FG - Default Depth</v>
      </c>
      <c r="E52" s="1" t="s">
        <v>40</v>
      </c>
      <c r="F52" s="1">
        <f t="shared" si="3"/>
        <v>0.9</v>
      </c>
      <c r="G52" s="12" t="s">
        <v>40</v>
      </c>
      <c r="L52">
        <v>993295.5</v>
      </c>
      <c r="M52">
        <v>994117.02</v>
      </c>
      <c r="N52">
        <v>0.9</v>
      </c>
      <c r="O52" t="s">
        <v>718</v>
      </c>
      <c r="P52" t="s">
        <v>719</v>
      </c>
      <c r="Q52" t="s">
        <v>720</v>
      </c>
      <c r="R52" t="s">
        <v>721</v>
      </c>
      <c r="S52">
        <v>821.52000000001794</v>
      </c>
    </row>
    <row r="53" spans="1:19" x14ac:dyDescent="0.2">
      <c r="A53" s="1">
        <f t="shared" si="0"/>
        <v>994117.02</v>
      </c>
      <c r="B53" s="1">
        <f t="shared" si="0"/>
        <v>994141.02</v>
      </c>
      <c r="C53" s="1" t="str">
        <f t="shared" si="1"/>
        <v>1.2m WC</v>
      </c>
      <c r="D53" s="1" t="str">
        <f t="shared" si="2"/>
        <v>1.2m WC - DWG# PT610201</v>
      </c>
      <c r="E53" s="1" t="s">
        <v>40</v>
      </c>
      <c r="F53" s="1">
        <f t="shared" si="3"/>
        <v>1.2</v>
      </c>
      <c r="G53" s="12" t="s">
        <v>40</v>
      </c>
      <c r="L53">
        <v>994117.02</v>
      </c>
      <c r="M53">
        <v>994141.02</v>
      </c>
      <c r="N53">
        <v>1.2</v>
      </c>
      <c r="O53" t="s">
        <v>734</v>
      </c>
      <c r="P53" t="s">
        <v>735</v>
      </c>
      <c r="Q53" t="s">
        <v>736</v>
      </c>
      <c r="R53" t="s">
        <v>736</v>
      </c>
      <c r="S53">
        <v>24</v>
      </c>
    </row>
    <row r="54" spans="1:19" x14ac:dyDescent="0.2">
      <c r="A54" s="1">
        <f t="shared" si="0"/>
        <v>994141.02</v>
      </c>
      <c r="B54" s="1">
        <f t="shared" si="0"/>
        <v>994175.91</v>
      </c>
      <c r="C54" s="1" t="str">
        <f t="shared" si="1"/>
        <v>0.9m FG</v>
      </c>
      <c r="D54" s="1" t="str">
        <f t="shared" si="2"/>
        <v>0.9m FG - Default Depth</v>
      </c>
      <c r="E54" s="1" t="s">
        <v>40</v>
      </c>
      <c r="F54" s="1">
        <f t="shared" si="3"/>
        <v>0.9</v>
      </c>
      <c r="G54" s="12" t="s">
        <v>40</v>
      </c>
      <c r="L54">
        <v>994141.02</v>
      </c>
      <c r="M54">
        <v>994175.91</v>
      </c>
      <c r="N54">
        <v>0.9</v>
      </c>
      <c r="O54" t="s">
        <v>718</v>
      </c>
      <c r="P54" t="s">
        <v>719</v>
      </c>
      <c r="Q54" t="s">
        <v>720</v>
      </c>
      <c r="R54" t="s">
        <v>721</v>
      </c>
      <c r="S54">
        <v>34.890000000013899</v>
      </c>
    </row>
    <row r="55" spans="1:19" x14ac:dyDescent="0.2">
      <c r="A55" s="1">
        <f t="shared" si="0"/>
        <v>994175.91</v>
      </c>
      <c r="B55" s="1">
        <f t="shared" si="0"/>
        <v>994199.91</v>
      </c>
      <c r="C55" s="1" t="str">
        <f t="shared" si="1"/>
        <v>1.5m WC</v>
      </c>
      <c r="D55" s="1" t="str">
        <f t="shared" si="2"/>
        <v>1.5m WC - DWG# PT610601</v>
      </c>
      <c r="E55" s="1" t="s">
        <v>40</v>
      </c>
      <c r="F55" s="1">
        <f t="shared" si="3"/>
        <v>1.5</v>
      </c>
      <c r="G55" s="12" t="s">
        <v>40</v>
      </c>
      <c r="L55">
        <v>994175.91</v>
      </c>
      <c r="M55">
        <v>994199.91</v>
      </c>
      <c r="N55">
        <v>1.5</v>
      </c>
      <c r="O55" t="s">
        <v>734</v>
      </c>
      <c r="P55" t="s">
        <v>746</v>
      </c>
      <c r="Q55" t="s">
        <v>741</v>
      </c>
      <c r="R55" t="s">
        <v>741</v>
      </c>
      <c r="S55">
        <v>24</v>
      </c>
    </row>
    <row r="56" spans="1:19" x14ac:dyDescent="0.2">
      <c r="A56" s="1">
        <f t="shared" si="0"/>
        <v>994199.91</v>
      </c>
      <c r="B56" s="1">
        <f t="shared" si="0"/>
        <v>994228</v>
      </c>
      <c r="C56" s="1" t="str">
        <f t="shared" si="1"/>
        <v>0.9m FG</v>
      </c>
      <c r="D56" s="1" t="str">
        <f t="shared" si="2"/>
        <v>0.9m FG - Default Depth</v>
      </c>
      <c r="E56" s="1" t="s">
        <v>40</v>
      </c>
      <c r="F56" s="1">
        <f t="shared" si="3"/>
        <v>0.9</v>
      </c>
      <c r="G56" s="12" t="s">
        <v>40</v>
      </c>
      <c r="L56">
        <v>994199.91</v>
      </c>
      <c r="M56">
        <v>994228</v>
      </c>
      <c r="N56">
        <v>0.9</v>
      </c>
      <c r="O56" t="s">
        <v>718</v>
      </c>
      <c r="P56" t="s">
        <v>719</v>
      </c>
      <c r="Q56" t="s">
        <v>720</v>
      </c>
      <c r="R56" t="s">
        <v>721</v>
      </c>
      <c r="S56">
        <v>28.0899999999674</v>
      </c>
    </row>
    <row r="57" spans="1:19" x14ac:dyDescent="0.2">
      <c r="A57" s="1">
        <f t="shared" si="0"/>
        <v>994228</v>
      </c>
      <c r="B57" s="1">
        <f t="shared" si="0"/>
        <v>994258</v>
      </c>
      <c r="C57" s="1" t="str">
        <f t="shared" si="1"/>
        <v>1.5m FG</v>
      </c>
      <c r="D57" s="1" t="str">
        <f t="shared" si="2"/>
        <v>1.5m FG - Alignment Sheets</v>
      </c>
      <c r="E57" s="1" t="s">
        <v>40</v>
      </c>
      <c r="F57" s="1">
        <f t="shared" si="3"/>
        <v>1.5</v>
      </c>
      <c r="G57" s="12" t="s">
        <v>40</v>
      </c>
      <c r="L57">
        <v>994228</v>
      </c>
      <c r="M57">
        <v>994258</v>
      </c>
      <c r="N57">
        <v>1.5</v>
      </c>
      <c r="O57" t="s">
        <v>718</v>
      </c>
      <c r="P57" t="s">
        <v>723</v>
      </c>
      <c r="Q57" t="s">
        <v>726</v>
      </c>
      <c r="R57" t="s">
        <v>727</v>
      </c>
      <c r="S57">
        <v>30</v>
      </c>
    </row>
    <row r="58" spans="1:19" x14ac:dyDescent="0.2">
      <c r="A58" s="1">
        <f t="shared" si="0"/>
        <v>994258</v>
      </c>
      <c r="B58" s="1">
        <f t="shared" si="0"/>
        <v>994315.64</v>
      </c>
      <c r="C58" s="1" t="str">
        <f t="shared" si="1"/>
        <v>0.9m FG</v>
      </c>
      <c r="D58" s="1" t="str">
        <f t="shared" si="2"/>
        <v>0.9m FG - Default Depth</v>
      </c>
      <c r="E58" s="1" t="s">
        <v>40</v>
      </c>
      <c r="F58" s="1">
        <f t="shared" si="3"/>
        <v>0.9</v>
      </c>
      <c r="G58" s="12" t="s">
        <v>40</v>
      </c>
      <c r="L58">
        <v>994258</v>
      </c>
      <c r="M58">
        <v>994315.64</v>
      </c>
      <c r="N58">
        <v>0.9</v>
      </c>
      <c r="O58" t="s">
        <v>718</v>
      </c>
      <c r="P58" t="s">
        <v>719</v>
      </c>
      <c r="Q58" t="s">
        <v>720</v>
      </c>
      <c r="R58" t="s">
        <v>721</v>
      </c>
      <c r="S58">
        <v>57.640000000013899</v>
      </c>
    </row>
    <row r="59" spans="1:19" x14ac:dyDescent="0.2">
      <c r="A59" s="1">
        <f t="shared" si="0"/>
        <v>994315.64</v>
      </c>
      <c r="B59" s="1">
        <f t="shared" si="0"/>
        <v>994327.64</v>
      </c>
      <c r="C59" s="1" t="str">
        <f t="shared" si="1"/>
        <v>2.0m RD</v>
      </c>
      <c r="D59" s="1" t="str">
        <f t="shared" si="2"/>
        <v>2.0m RD - DWG# PT640801</v>
      </c>
      <c r="E59" s="1" t="s">
        <v>40</v>
      </c>
      <c r="F59" s="1">
        <f t="shared" si="3"/>
        <v>2</v>
      </c>
      <c r="G59" s="12" t="s">
        <v>40</v>
      </c>
      <c r="L59">
        <v>994315.64</v>
      </c>
      <c r="M59">
        <v>994327.64</v>
      </c>
      <c r="N59">
        <v>2</v>
      </c>
      <c r="O59" t="s">
        <v>737</v>
      </c>
      <c r="P59" t="s">
        <v>747</v>
      </c>
      <c r="Q59" t="s">
        <v>748</v>
      </c>
      <c r="R59" t="s">
        <v>748</v>
      </c>
      <c r="S59">
        <v>12</v>
      </c>
    </row>
    <row r="60" spans="1:19" x14ac:dyDescent="0.2">
      <c r="A60" s="1">
        <f t="shared" si="0"/>
        <v>994327.64</v>
      </c>
      <c r="B60" s="1">
        <f t="shared" si="0"/>
        <v>994871.34</v>
      </c>
      <c r="C60" s="1" t="str">
        <f t="shared" si="1"/>
        <v>0.9m FG</v>
      </c>
      <c r="D60" s="1" t="str">
        <f t="shared" si="2"/>
        <v>0.9m FG - Default Depth</v>
      </c>
      <c r="E60" s="1" t="s">
        <v>40</v>
      </c>
      <c r="F60" s="1">
        <f t="shared" si="3"/>
        <v>0.9</v>
      </c>
      <c r="G60" s="12" t="s">
        <v>40</v>
      </c>
      <c r="L60">
        <v>994327.64</v>
      </c>
      <c r="M60">
        <v>994871.34</v>
      </c>
      <c r="N60">
        <v>0.9</v>
      </c>
      <c r="O60" t="s">
        <v>718</v>
      </c>
      <c r="P60" t="s">
        <v>719</v>
      </c>
      <c r="Q60" t="s">
        <v>720</v>
      </c>
      <c r="R60" t="s">
        <v>721</v>
      </c>
      <c r="S60">
        <v>543.69999999995298</v>
      </c>
    </row>
    <row r="61" spans="1:19" x14ac:dyDescent="0.2">
      <c r="A61" s="1">
        <f t="shared" si="0"/>
        <v>994871.34</v>
      </c>
      <c r="B61" s="1">
        <f t="shared" si="0"/>
        <v>994895.34</v>
      </c>
      <c r="C61" s="1" t="str">
        <f t="shared" si="1"/>
        <v>1.2m WC</v>
      </c>
      <c r="D61" s="1" t="str">
        <f t="shared" si="2"/>
        <v>1.2m WC - DWG# PT610201</v>
      </c>
      <c r="E61" s="1" t="s">
        <v>40</v>
      </c>
      <c r="F61" s="1">
        <f t="shared" si="3"/>
        <v>1.2</v>
      </c>
      <c r="G61" s="12" t="s">
        <v>40</v>
      </c>
      <c r="L61">
        <v>994871.34</v>
      </c>
      <c r="M61">
        <v>994895.34</v>
      </c>
      <c r="N61">
        <v>1.2</v>
      </c>
      <c r="O61" t="s">
        <v>734</v>
      </c>
      <c r="P61" t="s">
        <v>735</v>
      </c>
      <c r="Q61" t="s">
        <v>736</v>
      </c>
      <c r="R61" t="s">
        <v>736</v>
      </c>
      <c r="S61">
        <v>24</v>
      </c>
    </row>
    <row r="62" spans="1:19" x14ac:dyDescent="0.2">
      <c r="A62" s="1">
        <f t="shared" si="0"/>
        <v>994895.34</v>
      </c>
      <c r="B62" s="1">
        <f t="shared" si="0"/>
        <v>994935</v>
      </c>
      <c r="C62" s="1" t="str">
        <f t="shared" si="1"/>
        <v>0.9m FG</v>
      </c>
      <c r="D62" s="1" t="str">
        <f t="shared" si="2"/>
        <v>0.9m FG - Default Depth</v>
      </c>
      <c r="E62" s="1" t="s">
        <v>40</v>
      </c>
      <c r="F62" s="1">
        <f t="shared" si="3"/>
        <v>0.9</v>
      </c>
      <c r="G62" s="12" t="s">
        <v>40</v>
      </c>
      <c r="L62">
        <v>994895.34</v>
      </c>
      <c r="M62">
        <v>994935</v>
      </c>
      <c r="N62">
        <v>0.9</v>
      </c>
      <c r="O62" t="s">
        <v>718</v>
      </c>
      <c r="P62" t="s">
        <v>719</v>
      </c>
      <c r="Q62" t="s">
        <v>720</v>
      </c>
      <c r="R62" t="s">
        <v>721</v>
      </c>
      <c r="S62">
        <v>39.660000000032497</v>
      </c>
    </row>
    <row r="63" spans="1:19" x14ac:dyDescent="0.2">
      <c r="A63" s="1">
        <f t="shared" si="0"/>
        <v>994935</v>
      </c>
      <c r="B63" s="1">
        <f t="shared" si="0"/>
        <v>995066</v>
      </c>
      <c r="C63" s="1" t="str">
        <f t="shared" si="1"/>
        <v>1.5m FG</v>
      </c>
      <c r="D63" s="1" t="str">
        <f t="shared" si="2"/>
        <v>1.5m FG - Alignment Sheets</v>
      </c>
      <c r="E63" s="1" t="s">
        <v>40</v>
      </c>
      <c r="F63" s="1">
        <f t="shared" si="3"/>
        <v>1.5</v>
      </c>
      <c r="G63" s="12" t="s">
        <v>40</v>
      </c>
      <c r="L63">
        <v>994935</v>
      </c>
      <c r="M63">
        <v>995066</v>
      </c>
      <c r="N63">
        <v>1.5</v>
      </c>
      <c r="O63" t="s">
        <v>718</v>
      </c>
      <c r="P63" t="s">
        <v>723</v>
      </c>
      <c r="Q63" t="s">
        <v>726</v>
      </c>
      <c r="R63" t="s">
        <v>727</v>
      </c>
      <c r="S63">
        <v>131</v>
      </c>
    </row>
    <row r="64" spans="1:19" x14ac:dyDescent="0.2">
      <c r="A64" s="1">
        <f t="shared" si="0"/>
        <v>995066</v>
      </c>
      <c r="B64" s="1">
        <f t="shared" si="0"/>
        <v>995082.01</v>
      </c>
      <c r="C64" s="1" t="str">
        <f t="shared" si="1"/>
        <v>1.5m WC</v>
      </c>
      <c r="D64" s="1" t="str">
        <f t="shared" si="2"/>
        <v>1.5m WC - DWG# PT610601</v>
      </c>
      <c r="E64" s="1" t="s">
        <v>40</v>
      </c>
      <c r="F64" s="1">
        <f t="shared" si="3"/>
        <v>1.5</v>
      </c>
      <c r="G64" s="12" t="s">
        <v>40</v>
      </c>
      <c r="L64">
        <v>995066</v>
      </c>
      <c r="M64">
        <v>995082.01</v>
      </c>
      <c r="N64">
        <v>1.5</v>
      </c>
      <c r="O64" t="s">
        <v>734</v>
      </c>
      <c r="P64" t="s">
        <v>746</v>
      </c>
      <c r="Q64" t="s">
        <v>741</v>
      </c>
      <c r="R64" t="s">
        <v>741</v>
      </c>
      <c r="S64">
        <v>16.010000000009299</v>
      </c>
    </row>
    <row r="65" spans="1:19" x14ac:dyDescent="0.2">
      <c r="A65" s="1">
        <f t="shared" si="0"/>
        <v>995082.01</v>
      </c>
      <c r="B65" s="1">
        <f t="shared" si="0"/>
        <v>995147.26</v>
      </c>
      <c r="C65" s="1" t="str">
        <f t="shared" si="1"/>
        <v>0.9m FG</v>
      </c>
      <c r="D65" s="1" t="str">
        <f t="shared" si="2"/>
        <v>0.9m FG - Default Depth</v>
      </c>
      <c r="E65" s="1" t="s">
        <v>40</v>
      </c>
      <c r="F65" s="1">
        <f t="shared" si="3"/>
        <v>0.9</v>
      </c>
      <c r="G65" s="12" t="s">
        <v>40</v>
      </c>
      <c r="L65">
        <v>995082.01</v>
      </c>
      <c r="M65">
        <v>995147.26</v>
      </c>
      <c r="N65">
        <v>0.9</v>
      </c>
      <c r="O65" t="s">
        <v>718</v>
      </c>
      <c r="P65" t="s">
        <v>719</v>
      </c>
      <c r="Q65" t="s">
        <v>720</v>
      </c>
      <c r="R65" t="s">
        <v>721</v>
      </c>
      <c r="S65">
        <v>65.25</v>
      </c>
    </row>
    <row r="66" spans="1:19" x14ac:dyDescent="0.2">
      <c r="A66" s="1">
        <f t="shared" si="0"/>
        <v>995147.26</v>
      </c>
      <c r="B66" s="1">
        <f t="shared" si="0"/>
        <v>995171.26</v>
      </c>
      <c r="C66" s="1" t="str">
        <f t="shared" si="1"/>
        <v>1.2m WC</v>
      </c>
      <c r="D66" s="1" t="str">
        <f t="shared" si="2"/>
        <v>1.2m WC - DWG# PT610201</v>
      </c>
      <c r="E66" s="1" t="s">
        <v>40</v>
      </c>
      <c r="F66" s="1">
        <f t="shared" si="3"/>
        <v>1.2</v>
      </c>
      <c r="G66" s="12" t="s">
        <v>40</v>
      </c>
      <c r="L66">
        <v>995147.26</v>
      </c>
      <c r="M66">
        <v>995171.26</v>
      </c>
      <c r="N66">
        <v>1.2</v>
      </c>
      <c r="O66" t="s">
        <v>734</v>
      </c>
      <c r="P66" t="s">
        <v>735</v>
      </c>
      <c r="Q66" t="s">
        <v>736</v>
      </c>
      <c r="R66" t="s">
        <v>736</v>
      </c>
      <c r="S66">
        <v>24</v>
      </c>
    </row>
    <row r="67" spans="1:19" x14ac:dyDescent="0.2">
      <c r="A67" s="1">
        <f t="shared" ref="A67:B130" si="4">L67</f>
        <v>995171.26</v>
      </c>
      <c r="B67" s="1">
        <f t="shared" si="4"/>
        <v>995525.63</v>
      </c>
      <c r="C67" s="1" t="str">
        <f t="shared" ref="C67:C130" si="5">Q67</f>
        <v>0.9m FG</v>
      </c>
      <c r="D67" s="1" t="str">
        <f t="shared" ref="D67:D130" si="6">Q67&amp;" - "&amp;P67</f>
        <v>0.9m FG - Default Depth</v>
      </c>
      <c r="E67" s="1" t="s">
        <v>40</v>
      </c>
      <c r="F67" s="1">
        <f t="shared" ref="F67:F130" si="7">_xlfn.NUMBERVALUE(TRIM(LEFT(Q67,3)))</f>
        <v>0.9</v>
      </c>
      <c r="G67" s="12" t="s">
        <v>40</v>
      </c>
      <c r="L67">
        <v>995171.26</v>
      </c>
      <c r="M67">
        <v>995525.63</v>
      </c>
      <c r="N67">
        <v>0.9</v>
      </c>
      <c r="O67" t="s">
        <v>718</v>
      </c>
      <c r="P67" t="s">
        <v>719</v>
      </c>
      <c r="Q67" t="s">
        <v>720</v>
      </c>
      <c r="R67" t="s">
        <v>721</v>
      </c>
      <c r="S67">
        <v>354.369999999995</v>
      </c>
    </row>
    <row r="68" spans="1:19" x14ac:dyDescent="0.2">
      <c r="A68" s="1">
        <f t="shared" si="4"/>
        <v>995525.63</v>
      </c>
      <c r="B68" s="1">
        <f t="shared" si="4"/>
        <v>995526.98</v>
      </c>
      <c r="C68" s="1" t="str">
        <f t="shared" si="5"/>
        <v>1.2m WC</v>
      </c>
      <c r="D68" s="1" t="str">
        <f t="shared" si="6"/>
        <v>1.2m WC - DWG# PT610201</v>
      </c>
      <c r="E68" s="1" t="s">
        <v>40</v>
      </c>
      <c r="F68" s="1">
        <f t="shared" si="7"/>
        <v>1.2</v>
      </c>
      <c r="G68" s="12" t="s">
        <v>40</v>
      </c>
      <c r="L68">
        <v>995525.63</v>
      </c>
      <c r="M68">
        <v>995526.98</v>
      </c>
      <c r="N68">
        <v>1.2</v>
      </c>
      <c r="O68" t="s">
        <v>734</v>
      </c>
      <c r="P68" t="s">
        <v>735</v>
      </c>
      <c r="Q68" t="s">
        <v>736</v>
      </c>
      <c r="R68" t="s">
        <v>736</v>
      </c>
      <c r="S68">
        <v>1.3499999999767101</v>
      </c>
    </row>
    <row r="69" spans="1:19" x14ac:dyDescent="0.2">
      <c r="A69" s="1">
        <f t="shared" si="4"/>
        <v>995526.98</v>
      </c>
      <c r="B69" s="1">
        <f t="shared" si="4"/>
        <v>995550.98</v>
      </c>
      <c r="C69" s="1" t="str">
        <f t="shared" si="5"/>
        <v>1.5m WC</v>
      </c>
      <c r="D69" s="1" t="str">
        <f t="shared" si="6"/>
        <v>1.5m WC - DWG# PT610001</v>
      </c>
      <c r="E69" s="1" t="s">
        <v>40</v>
      </c>
      <c r="F69" s="1">
        <f t="shared" si="7"/>
        <v>1.5</v>
      </c>
      <c r="G69" s="12" t="s">
        <v>40</v>
      </c>
      <c r="L69">
        <v>995526.98</v>
      </c>
      <c r="M69">
        <v>995550.98</v>
      </c>
      <c r="N69">
        <v>1.5</v>
      </c>
      <c r="O69" t="s">
        <v>734</v>
      </c>
      <c r="P69" t="s">
        <v>740</v>
      </c>
      <c r="Q69" t="s">
        <v>741</v>
      </c>
      <c r="R69" t="s">
        <v>741</v>
      </c>
      <c r="S69">
        <v>24</v>
      </c>
    </row>
    <row r="70" spans="1:19" x14ac:dyDescent="0.2">
      <c r="A70" s="1">
        <f t="shared" si="4"/>
        <v>995550.98</v>
      </c>
      <c r="B70" s="1">
        <f t="shared" si="4"/>
        <v>995684.72</v>
      </c>
      <c r="C70" s="1" t="str">
        <f t="shared" si="5"/>
        <v>0.9m FG</v>
      </c>
      <c r="D70" s="1" t="str">
        <f t="shared" si="6"/>
        <v>0.9m FG - Default Depth</v>
      </c>
      <c r="E70" s="1" t="s">
        <v>40</v>
      </c>
      <c r="F70" s="1">
        <f t="shared" si="7"/>
        <v>0.9</v>
      </c>
      <c r="G70" s="12" t="s">
        <v>40</v>
      </c>
      <c r="L70">
        <v>995550.98</v>
      </c>
      <c r="M70">
        <v>995684.72</v>
      </c>
      <c r="N70">
        <v>0.9</v>
      </c>
      <c r="O70" t="s">
        <v>718</v>
      </c>
      <c r="P70" t="s">
        <v>719</v>
      </c>
      <c r="Q70" t="s">
        <v>720</v>
      </c>
      <c r="R70" t="s">
        <v>721</v>
      </c>
      <c r="S70">
        <v>133.73999999999</v>
      </c>
    </row>
    <row r="71" spans="1:19" x14ac:dyDescent="0.2">
      <c r="A71" s="1">
        <f t="shared" si="4"/>
        <v>995684.72</v>
      </c>
      <c r="B71" s="1">
        <f t="shared" si="4"/>
        <v>995708.72</v>
      </c>
      <c r="C71" s="1" t="str">
        <f t="shared" si="5"/>
        <v>1.2m WC</v>
      </c>
      <c r="D71" s="1" t="str">
        <f t="shared" si="6"/>
        <v>1.2m WC - DWG# PT610201</v>
      </c>
      <c r="E71" s="1" t="s">
        <v>40</v>
      </c>
      <c r="F71" s="1">
        <f t="shared" si="7"/>
        <v>1.2</v>
      </c>
      <c r="G71" s="12" t="s">
        <v>40</v>
      </c>
      <c r="L71">
        <v>995684.72</v>
      </c>
      <c r="M71">
        <v>995708.72</v>
      </c>
      <c r="N71">
        <v>1.2</v>
      </c>
      <c r="O71" t="s">
        <v>734</v>
      </c>
      <c r="P71" t="s">
        <v>735</v>
      </c>
      <c r="Q71" t="s">
        <v>736</v>
      </c>
      <c r="R71" t="s">
        <v>736</v>
      </c>
      <c r="S71">
        <v>24</v>
      </c>
    </row>
    <row r="72" spans="1:19" x14ac:dyDescent="0.2">
      <c r="A72" s="1">
        <f t="shared" si="4"/>
        <v>995708.72</v>
      </c>
      <c r="B72" s="1">
        <f t="shared" si="4"/>
        <v>995815.86</v>
      </c>
      <c r="C72" s="1" t="str">
        <f t="shared" si="5"/>
        <v>0.9m FG</v>
      </c>
      <c r="D72" s="1" t="str">
        <f t="shared" si="6"/>
        <v>0.9m FG - Default Depth</v>
      </c>
      <c r="E72" s="1" t="s">
        <v>40</v>
      </c>
      <c r="F72" s="1">
        <f t="shared" si="7"/>
        <v>0.9</v>
      </c>
      <c r="G72" s="12" t="s">
        <v>40</v>
      </c>
      <c r="L72">
        <v>995708.72</v>
      </c>
      <c r="M72">
        <v>995815.86</v>
      </c>
      <c r="N72">
        <v>0.9</v>
      </c>
      <c r="O72" t="s">
        <v>718</v>
      </c>
      <c r="P72" t="s">
        <v>719</v>
      </c>
      <c r="Q72" t="s">
        <v>720</v>
      </c>
      <c r="R72" t="s">
        <v>721</v>
      </c>
      <c r="S72">
        <v>107.140000000013</v>
      </c>
    </row>
    <row r="73" spans="1:19" x14ac:dyDescent="0.2">
      <c r="A73" s="1">
        <f t="shared" si="4"/>
        <v>995815.86</v>
      </c>
      <c r="B73" s="1">
        <f t="shared" si="4"/>
        <v>995839.86</v>
      </c>
      <c r="C73" s="1" t="str">
        <f t="shared" si="5"/>
        <v>1.2m WC</v>
      </c>
      <c r="D73" s="1" t="str">
        <f t="shared" si="6"/>
        <v>1.2m WC - DWG# PT610201</v>
      </c>
      <c r="E73" s="1" t="s">
        <v>40</v>
      </c>
      <c r="F73" s="1">
        <f t="shared" si="7"/>
        <v>1.2</v>
      </c>
      <c r="G73" s="12" t="s">
        <v>40</v>
      </c>
      <c r="L73">
        <v>995815.86</v>
      </c>
      <c r="M73">
        <v>995839.86</v>
      </c>
      <c r="N73">
        <v>1.2</v>
      </c>
      <c r="O73" t="s">
        <v>734</v>
      </c>
      <c r="P73" t="s">
        <v>735</v>
      </c>
      <c r="Q73" t="s">
        <v>736</v>
      </c>
      <c r="R73" t="s">
        <v>736</v>
      </c>
      <c r="S73">
        <v>24</v>
      </c>
    </row>
    <row r="74" spans="1:19" x14ac:dyDescent="0.2">
      <c r="A74" s="1">
        <f t="shared" si="4"/>
        <v>995839.86</v>
      </c>
      <c r="B74" s="1">
        <f t="shared" si="4"/>
        <v>995870.06</v>
      </c>
      <c r="C74" s="1" t="str">
        <f t="shared" si="5"/>
        <v>0.9m FG</v>
      </c>
      <c r="D74" s="1" t="str">
        <f t="shared" si="6"/>
        <v>0.9m FG - Default Depth</v>
      </c>
      <c r="E74" s="1" t="s">
        <v>40</v>
      </c>
      <c r="F74" s="1">
        <f t="shared" si="7"/>
        <v>0.9</v>
      </c>
      <c r="G74" s="12" t="s">
        <v>40</v>
      </c>
      <c r="L74">
        <v>995839.86</v>
      </c>
      <c r="M74">
        <v>995870.06</v>
      </c>
      <c r="N74">
        <v>0.9</v>
      </c>
      <c r="O74" t="s">
        <v>718</v>
      </c>
      <c r="P74" t="s">
        <v>719</v>
      </c>
      <c r="Q74" t="s">
        <v>720</v>
      </c>
      <c r="R74" t="s">
        <v>721</v>
      </c>
      <c r="S74">
        <v>30.200000000069799</v>
      </c>
    </row>
    <row r="75" spans="1:19" x14ac:dyDescent="0.2">
      <c r="A75" s="1">
        <f t="shared" si="4"/>
        <v>995870.06</v>
      </c>
      <c r="B75" s="1">
        <f t="shared" si="4"/>
        <v>995894.06</v>
      </c>
      <c r="C75" s="1" t="str">
        <f t="shared" si="5"/>
        <v>1.2m WC</v>
      </c>
      <c r="D75" s="1" t="str">
        <f t="shared" si="6"/>
        <v>1.2m WC - DWG# PT610201</v>
      </c>
      <c r="E75" s="1" t="s">
        <v>40</v>
      </c>
      <c r="F75" s="1">
        <f t="shared" si="7"/>
        <v>1.2</v>
      </c>
      <c r="G75" s="12" t="s">
        <v>40</v>
      </c>
      <c r="L75">
        <v>995870.06</v>
      </c>
      <c r="M75">
        <v>995894.06</v>
      </c>
      <c r="N75">
        <v>1.2</v>
      </c>
      <c r="O75" t="s">
        <v>734</v>
      </c>
      <c r="P75" t="s">
        <v>735</v>
      </c>
      <c r="Q75" t="s">
        <v>736</v>
      </c>
      <c r="R75" t="s">
        <v>736</v>
      </c>
      <c r="S75">
        <v>24</v>
      </c>
    </row>
    <row r="76" spans="1:19" x14ac:dyDescent="0.2">
      <c r="A76" s="1">
        <f t="shared" si="4"/>
        <v>995894.06</v>
      </c>
      <c r="B76" s="1">
        <f t="shared" si="4"/>
        <v>995922.26</v>
      </c>
      <c r="C76" s="1" t="str">
        <f t="shared" si="5"/>
        <v>0.9m FG</v>
      </c>
      <c r="D76" s="1" t="str">
        <f t="shared" si="6"/>
        <v>0.9m FG - Default Depth</v>
      </c>
      <c r="E76" s="1" t="s">
        <v>40</v>
      </c>
      <c r="F76" s="1">
        <f t="shared" si="7"/>
        <v>0.9</v>
      </c>
      <c r="G76" s="12" t="s">
        <v>40</v>
      </c>
      <c r="L76">
        <v>995894.06</v>
      </c>
      <c r="M76">
        <v>995922.26</v>
      </c>
      <c r="N76">
        <v>0.9</v>
      </c>
      <c r="O76" t="s">
        <v>718</v>
      </c>
      <c r="P76" t="s">
        <v>719</v>
      </c>
      <c r="Q76" t="s">
        <v>720</v>
      </c>
      <c r="R76" t="s">
        <v>721</v>
      </c>
      <c r="S76">
        <v>28.199999999953398</v>
      </c>
    </row>
    <row r="77" spans="1:19" x14ac:dyDescent="0.2">
      <c r="A77" s="1">
        <f t="shared" si="4"/>
        <v>995922.26</v>
      </c>
      <c r="B77" s="1">
        <f t="shared" si="4"/>
        <v>995946.26</v>
      </c>
      <c r="C77" s="1" t="str">
        <f t="shared" si="5"/>
        <v>1.5m WC</v>
      </c>
      <c r="D77" s="1" t="str">
        <f t="shared" si="6"/>
        <v>1.5m WC - DWG# PT610001</v>
      </c>
      <c r="E77" s="1" t="s">
        <v>40</v>
      </c>
      <c r="F77" s="1">
        <f t="shared" si="7"/>
        <v>1.5</v>
      </c>
      <c r="G77" s="12" t="s">
        <v>40</v>
      </c>
      <c r="L77">
        <v>995922.26</v>
      </c>
      <c r="M77">
        <v>995946.26</v>
      </c>
      <c r="N77">
        <v>1.5</v>
      </c>
      <c r="O77" t="s">
        <v>734</v>
      </c>
      <c r="P77" t="s">
        <v>740</v>
      </c>
      <c r="Q77" t="s">
        <v>741</v>
      </c>
      <c r="R77" t="s">
        <v>741</v>
      </c>
      <c r="S77">
        <v>24</v>
      </c>
    </row>
    <row r="78" spans="1:19" x14ac:dyDescent="0.2">
      <c r="A78" s="1">
        <f t="shared" si="4"/>
        <v>995946.26</v>
      </c>
      <c r="B78" s="1">
        <f t="shared" si="4"/>
        <v>996487.38</v>
      </c>
      <c r="C78" s="1" t="str">
        <f t="shared" si="5"/>
        <v>0.9m FG</v>
      </c>
      <c r="D78" s="1" t="str">
        <f t="shared" si="6"/>
        <v>0.9m FG - Default Depth</v>
      </c>
      <c r="E78" s="1" t="s">
        <v>40</v>
      </c>
      <c r="F78" s="1">
        <f t="shared" si="7"/>
        <v>0.9</v>
      </c>
      <c r="G78" s="12" t="s">
        <v>40</v>
      </c>
      <c r="L78">
        <v>995946.26</v>
      </c>
      <c r="M78">
        <v>996487.38</v>
      </c>
      <c r="N78">
        <v>0.9</v>
      </c>
      <c r="O78" t="s">
        <v>718</v>
      </c>
      <c r="P78" t="s">
        <v>719</v>
      </c>
      <c r="Q78" t="s">
        <v>720</v>
      </c>
      <c r="R78" t="s">
        <v>721</v>
      </c>
      <c r="S78">
        <v>541.119999999995</v>
      </c>
    </row>
    <row r="79" spans="1:19" x14ac:dyDescent="0.2">
      <c r="A79" s="1">
        <f t="shared" si="4"/>
        <v>996487.38</v>
      </c>
      <c r="B79" s="1">
        <f t="shared" si="4"/>
        <v>996533.61</v>
      </c>
      <c r="C79" s="1" t="str">
        <f t="shared" si="5"/>
        <v>1.2m WC</v>
      </c>
      <c r="D79" s="1" t="str">
        <f t="shared" si="6"/>
        <v>1.2m WC - DWG# PT610201</v>
      </c>
      <c r="E79" s="1" t="s">
        <v>40</v>
      </c>
      <c r="F79" s="1">
        <f t="shared" si="7"/>
        <v>1.2</v>
      </c>
      <c r="G79" s="12" t="s">
        <v>40</v>
      </c>
      <c r="L79">
        <v>996487.38</v>
      </c>
      <c r="M79">
        <v>996533.61</v>
      </c>
      <c r="N79">
        <v>1.2</v>
      </c>
      <c r="O79" t="s">
        <v>734</v>
      </c>
      <c r="P79" t="s">
        <v>735</v>
      </c>
      <c r="Q79" t="s">
        <v>736</v>
      </c>
      <c r="R79" t="s">
        <v>736</v>
      </c>
      <c r="S79">
        <v>46.229999999981302</v>
      </c>
    </row>
    <row r="80" spans="1:19" x14ac:dyDescent="0.2">
      <c r="A80" s="1">
        <f t="shared" si="4"/>
        <v>996533.61</v>
      </c>
      <c r="B80" s="1">
        <f t="shared" si="4"/>
        <v>996886.79</v>
      </c>
      <c r="C80" s="1" t="str">
        <f t="shared" si="5"/>
        <v>0.9m FG</v>
      </c>
      <c r="D80" s="1" t="str">
        <f t="shared" si="6"/>
        <v>0.9m FG - Default Depth</v>
      </c>
      <c r="E80" s="1" t="s">
        <v>40</v>
      </c>
      <c r="F80" s="1">
        <f t="shared" si="7"/>
        <v>0.9</v>
      </c>
      <c r="G80" s="12" t="s">
        <v>40</v>
      </c>
      <c r="L80">
        <v>996533.61</v>
      </c>
      <c r="M80">
        <v>996886.79</v>
      </c>
      <c r="N80">
        <v>0.9</v>
      </c>
      <c r="O80" t="s">
        <v>718</v>
      </c>
      <c r="P80" t="s">
        <v>719</v>
      </c>
      <c r="Q80" t="s">
        <v>720</v>
      </c>
      <c r="R80" t="s">
        <v>721</v>
      </c>
      <c r="S80">
        <v>353.180000000051</v>
      </c>
    </row>
    <row r="81" spans="1:19" x14ac:dyDescent="0.2">
      <c r="A81" s="1">
        <f t="shared" si="4"/>
        <v>996886.79</v>
      </c>
      <c r="B81" s="1">
        <f t="shared" si="4"/>
        <v>996910.79</v>
      </c>
      <c r="C81" s="1" t="str">
        <f t="shared" si="5"/>
        <v>1.2m WC</v>
      </c>
      <c r="D81" s="1" t="str">
        <f t="shared" si="6"/>
        <v>1.2m WC - DWG# PT610201</v>
      </c>
      <c r="E81" s="1" t="s">
        <v>40</v>
      </c>
      <c r="F81" s="1">
        <f t="shared" si="7"/>
        <v>1.2</v>
      </c>
      <c r="G81" s="12" t="s">
        <v>40</v>
      </c>
      <c r="L81">
        <v>996886.79</v>
      </c>
      <c r="M81">
        <v>996910.79</v>
      </c>
      <c r="N81">
        <v>1.2</v>
      </c>
      <c r="O81" t="s">
        <v>734</v>
      </c>
      <c r="P81" t="s">
        <v>735</v>
      </c>
      <c r="Q81" t="s">
        <v>736</v>
      </c>
      <c r="R81" t="s">
        <v>736</v>
      </c>
      <c r="S81">
        <v>24</v>
      </c>
    </row>
    <row r="82" spans="1:19" x14ac:dyDescent="0.2">
      <c r="A82" s="1">
        <f t="shared" si="4"/>
        <v>996910.79</v>
      </c>
      <c r="B82" s="1">
        <f t="shared" si="4"/>
        <v>997001.48</v>
      </c>
      <c r="C82" s="1" t="str">
        <f t="shared" si="5"/>
        <v>0.9m FG</v>
      </c>
      <c r="D82" s="1" t="str">
        <f t="shared" si="6"/>
        <v>0.9m FG - Default Depth</v>
      </c>
      <c r="E82" s="1" t="s">
        <v>40</v>
      </c>
      <c r="F82" s="1">
        <f t="shared" si="7"/>
        <v>0.9</v>
      </c>
      <c r="G82" s="12" t="s">
        <v>40</v>
      </c>
      <c r="L82">
        <v>996910.79</v>
      </c>
      <c r="M82">
        <v>997001.48</v>
      </c>
      <c r="N82">
        <v>0.9</v>
      </c>
      <c r="O82" t="s">
        <v>718</v>
      </c>
      <c r="P82" t="s">
        <v>719</v>
      </c>
      <c r="Q82" t="s">
        <v>720</v>
      </c>
      <c r="R82" t="s">
        <v>721</v>
      </c>
      <c r="S82">
        <v>90.689999999944106</v>
      </c>
    </row>
    <row r="83" spans="1:19" x14ac:dyDescent="0.2">
      <c r="A83" s="1">
        <f t="shared" si="4"/>
        <v>997001.48</v>
      </c>
      <c r="B83" s="1">
        <f t="shared" si="4"/>
        <v>997025.48</v>
      </c>
      <c r="C83" s="1" t="str">
        <f t="shared" si="5"/>
        <v>1.2m WC</v>
      </c>
      <c r="D83" s="1" t="str">
        <f t="shared" si="6"/>
        <v>1.2m WC - DWG# PT610201</v>
      </c>
      <c r="E83" s="1" t="s">
        <v>40</v>
      </c>
      <c r="F83" s="1">
        <f t="shared" si="7"/>
        <v>1.2</v>
      </c>
      <c r="G83" s="12" t="s">
        <v>40</v>
      </c>
      <c r="L83">
        <v>997001.48</v>
      </c>
      <c r="M83">
        <v>997025.48</v>
      </c>
      <c r="N83">
        <v>1.2</v>
      </c>
      <c r="O83" t="s">
        <v>734</v>
      </c>
      <c r="P83" t="s">
        <v>735</v>
      </c>
      <c r="Q83" t="s">
        <v>736</v>
      </c>
      <c r="R83" t="s">
        <v>736</v>
      </c>
      <c r="S83">
        <v>24</v>
      </c>
    </row>
    <row r="84" spans="1:19" x14ac:dyDescent="0.2">
      <c r="A84" s="1">
        <f t="shared" si="4"/>
        <v>997025.48</v>
      </c>
      <c r="B84" s="1">
        <f t="shared" si="4"/>
        <v>997180.19</v>
      </c>
      <c r="C84" s="1" t="str">
        <f t="shared" si="5"/>
        <v>0.9m FG</v>
      </c>
      <c r="D84" s="1" t="str">
        <f t="shared" si="6"/>
        <v>0.9m FG - Default Depth</v>
      </c>
      <c r="E84" s="1" t="s">
        <v>40</v>
      </c>
      <c r="F84" s="1">
        <f t="shared" si="7"/>
        <v>0.9</v>
      </c>
      <c r="G84" s="12" t="s">
        <v>40</v>
      </c>
      <c r="L84">
        <v>997025.48</v>
      </c>
      <c r="M84">
        <v>997180.19</v>
      </c>
      <c r="N84">
        <v>0.9</v>
      </c>
      <c r="O84" t="s">
        <v>718</v>
      </c>
      <c r="P84" t="s">
        <v>719</v>
      </c>
      <c r="Q84" t="s">
        <v>720</v>
      </c>
      <c r="R84" t="s">
        <v>721</v>
      </c>
      <c r="S84">
        <v>154.70999999996201</v>
      </c>
    </row>
    <row r="85" spans="1:19" x14ac:dyDescent="0.2">
      <c r="A85" s="1">
        <f t="shared" si="4"/>
        <v>997180.19</v>
      </c>
      <c r="B85" s="1">
        <f t="shared" si="4"/>
        <v>997204.19</v>
      </c>
      <c r="C85" s="1" t="str">
        <f t="shared" si="5"/>
        <v>1.2m WC</v>
      </c>
      <c r="D85" s="1" t="str">
        <f t="shared" si="6"/>
        <v>1.2m WC - DWG# PT610201</v>
      </c>
      <c r="E85" s="1" t="s">
        <v>40</v>
      </c>
      <c r="F85" s="1">
        <f t="shared" si="7"/>
        <v>1.2</v>
      </c>
      <c r="G85" s="12" t="s">
        <v>40</v>
      </c>
      <c r="L85">
        <v>997180.19</v>
      </c>
      <c r="M85">
        <v>997204.19</v>
      </c>
      <c r="N85">
        <v>1.2</v>
      </c>
      <c r="O85" t="s">
        <v>734</v>
      </c>
      <c r="P85" t="s">
        <v>735</v>
      </c>
      <c r="Q85" t="s">
        <v>736</v>
      </c>
      <c r="R85" t="s">
        <v>736</v>
      </c>
      <c r="S85">
        <v>24</v>
      </c>
    </row>
    <row r="86" spans="1:19" x14ac:dyDescent="0.2">
      <c r="A86" s="1">
        <f t="shared" si="4"/>
        <v>997204.19</v>
      </c>
      <c r="B86" s="1">
        <f t="shared" si="4"/>
        <v>997269.9</v>
      </c>
      <c r="C86" s="1" t="str">
        <f t="shared" si="5"/>
        <v>0.9m FG</v>
      </c>
      <c r="D86" s="1" t="str">
        <f t="shared" si="6"/>
        <v>0.9m FG - Default Depth</v>
      </c>
      <c r="E86" s="1" t="s">
        <v>40</v>
      </c>
      <c r="F86" s="1">
        <f t="shared" si="7"/>
        <v>0.9</v>
      </c>
      <c r="G86" s="12" t="s">
        <v>40</v>
      </c>
      <c r="L86">
        <v>997204.19</v>
      </c>
      <c r="M86">
        <v>997269.9</v>
      </c>
      <c r="N86">
        <v>0.9</v>
      </c>
      <c r="O86" t="s">
        <v>718</v>
      </c>
      <c r="P86" t="s">
        <v>719</v>
      </c>
      <c r="Q86" t="s">
        <v>720</v>
      </c>
      <c r="R86" t="s">
        <v>721</v>
      </c>
      <c r="S86">
        <v>65.710000000079106</v>
      </c>
    </row>
    <row r="87" spans="1:19" x14ac:dyDescent="0.2">
      <c r="A87" s="1">
        <f t="shared" si="4"/>
        <v>997269.9</v>
      </c>
      <c r="B87" s="1">
        <f t="shared" si="4"/>
        <v>997293.9</v>
      </c>
      <c r="C87" s="1" t="str">
        <f t="shared" si="5"/>
        <v>1.2m WC</v>
      </c>
      <c r="D87" s="1" t="str">
        <f t="shared" si="6"/>
        <v>1.2m WC - DWG# PT610201</v>
      </c>
      <c r="E87" s="1" t="s">
        <v>40</v>
      </c>
      <c r="F87" s="1">
        <f t="shared" si="7"/>
        <v>1.2</v>
      </c>
      <c r="G87" s="12" t="s">
        <v>40</v>
      </c>
      <c r="L87">
        <v>997269.9</v>
      </c>
      <c r="M87">
        <v>997293.9</v>
      </c>
      <c r="N87">
        <v>1.2</v>
      </c>
      <c r="O87" t="s">
        <v>734</v>
      </c>
      <c r="P87" t="s">
        <v>735</v>
      </c>
      <c r="Q87" t="s">
        <v>736</v>
      </c>
      <c r="R87" t="s">
        <v>736</v>
      </c>
      <c r="S87">
        <v>24</v>
      </c>
    </row>
    <row r="88" spans="1:19" x14ac:dyDescent="0.2">
      <c r="A88" s="1">
        <f t="shared" si="4"/>
        <v>997293.9</v>
      </c>
      <c r="B88" s="1">
        <f t="shared" si="4"/>
        <v>997298.21</v>
      </c>
      <c r="C88" s="1" t="str">
        <f t="shared" si="5"/>
        <v>0.9m FG</v>
      </c>
      <c r="D88" s="1" t="str">
        <f t="shared" si="6"/>
        <v>0.9m FG - Default Depth</v>
      </c>
      <c r="E88" s="1" t="s">
        <v>40</v>
      </c>
      <c r="F88" s="1">
        <f t="shared" si="7"/>
        <v>0.9</v>
      </c>
      <c r="G88" s="12" t="s">
        <v>40</v>
      </c>
      <c r="L88">
        <v>997293.9</v>
      </c>
      <c r="M88">
        <v>997298.21</v>
      </c>
      <c r="N88">
        <v>0.9</v>
      </c>
      <c r="O88" t="s">
        <v>718</v>
      </c>
      <c r="P88" t="s">
        <v>719</v>
      </c>
      <c r="Q88" t="s">
        <v>720</v>
      </c>
      <c r="R88" t="s">
        <v>721</v>
      </c>
      <c r="S88">
        <v>4.3099999999394596</v>
      </c>
    </row>
    <row r="89" spans="1:19" x14ac:dyDescent="0.2">
      <c r="A89" s="1">
        <f t="shared" si="4"/>
        <v>997298.21</v>
      </c>
      <c r="B89" s="1">
        <f t="shared" si="4"/>
        <v>997334.25</v>
      </c>
      <c r="C89" s="1" t="str">
        <f t="shared" si="5"/>
        <v>1.2m WC</v>
      </c>
      <c r="D89" s="1" t="str">
        <f t="shared" si="6"/>
        <v>1.2m WC - DWG# PT610201</v>
      </c>
      <c r="E89" s="1" t="s">
        <v>40</v>
      </c>
      <c r="F89" s="1">
        <f t="shared" si="7"/>
        <v>1.2</v>
      </c>
      <c r="G89" s="12" t="s">
        <v>40</v>
      </c>
      <c r="L89">
        <v>997298.21</v>
      </c>
      <c r="M89">
        <v>997334.25</v>
      </c>
      <c r="N89">
        <v>1.2</v>
      </c>
      <c r="O89" t="s">
        <v>734</v>
      </c>
      <c r="P89" t="s">
        <v>735</v>
      </c>
      <c r="Q89" t="s">
        <v>736</v>
      </c>
      <c r="R89" t="s">
        <v>736</v>
      </c>
      <c r="S89">
        <v>36.040000000037203</v>
      </c>
    </row>
    <row r="90" spans="1:19" x14ac:dyDescent="0.2">
      <c r="A90" s="1">
        <f t="shared" si="4"/>
        <v>997334.25</v>
      </c>
      <c r="B90" s="1">
        <f t="shared" si="4"/>
        <v>997553.03</v>
      </c>
      <c r="C90" s="1" t="str">
        <f t="shared" si="5"/>
        <v>0.9m FG</v>
      </c>
      <c r="D90" s="1" t="str">
        <f t="shared" si="6"/>
        <v>0.9m FG - Default Depth</v>
      </c>
      <c r="E90" s="1" t="s">
        <v>40</v>
      </c>
      <c r="F90" s="1">
        <f t="shared" si="7"/>
        <v>0.9</v>
      </c>
      <c r="G90" s="12" t="s">
        <v>40</v>
      </c>
      <c r="L90">
        <v>997334.25</v>
      </c>
      <c r="M90">
        <v>997553.03</v>
      </c>
      <c r="N90">
        <v>0.9</v>
      </c>
      <c r="O90" t="s">
        <v>718</v>
      </c>
      <c r="P90" t="s">
        <v>719</v>
      </c>
      <c r="Q90" t="s">
        <v>720</v>
      </c>
      <c r="R90" t="s">
        <v>721</v>
      </c>
      <c r="S90">
        <v>218.780000000027</v>
      </c>
    </row>
    <row r="91" spans="1:19" x14ac:dyDescent="0.2">
      <c r="A91" s="1">
        <f t="shared" si="4"/>
        <v>997553.03</v>
      </c>
      <c r="B91" s="1">
        <f t="shared" si="4"/>
        <v>997577.03</v>
      </c>
      <c r="C91" s="1" t="str">
        <f t="shared" si="5"/>
        <v>1.2m WC</v>
      </c>
      <c r="D91" s="1" t="str">
        <f t="shared" si="6"/>
        <v>1.2m WC - DWG# PT610201</v>
      </c>
      <c r="E91" s="1" t="s">
        <v>40</v>
      </c>
      <c r="F91" s="1">
        <f t="shared" si="7"/>
        <v>1.2</v>
      </c>
      <c r="G91" s="12" t="s">
        <v>40</v>
      </c>
      <c r="L91">
        <v>997553.03</v>
      </c>
      <c r="M91">
        <v>997577.03</v>
      </c>
      <c r="N91">
        <v>1.2</v>
      </c>
      <c r="O91" t="s">
        <v>734</v>
      </c>
      <c r="P91" t="s">
        <v>735</v>
      </c>
      <c r="Q91" t="s">
        <v>736</v>
      </c>
      <c r="R91" t="s">
        <v>736</v>
      </c>
      <c r="S91">
        <v>24</v>
      </c>
    </row>
    <row r="92" spans="1:19" x14ac:dyDescent="0.2">
      <c r="A92" s="1">
        <f t="shared" si="4"/>
        <v>997577.03</v>
      </c>
      <c r="B92" s="1">
        <f t="shared" si="4"/>
        <v>997712</v>
      </c>
      <c r="C92" s="1" t="str">
        <f t="shared" si="5"/>
        <v>0.9m FG</v>
      </c>
      <c r="D92" s="1" t="str">
        <f t="shared" si="6"/>
        <v>0.9m FG - Default Depth</v>
      </c>
      <c r="E92" s="1" t="s">
        <v>40</v>
      </c>
      <c r="F92" s="1">
        <f t="shared" si="7"/>
        <v>0.9</v>
      </c>
      <c r="G92" s="12" t="s">
        <v>40</v>
      </c>
      <c r="L92">
        <v>997577.03</v>
      </c>
      <c r="M92">
        <v>997712</v>
      </c>
      <c r="N92">
        <v>0.9</v>
      </c>
      <c r="O92" t="s">
        <v>718</v>
      </c>
      <c r="P92" t="s">
        <v>719</v>
      </c>
      <c r="Q92" t="s">
        <v>720</v>
      </c>
      <c r="R92" t="s">
        <v>721</v>
      </c>
      <c r="S92">
        <v>134.969999999972</v>
      </c>
    </row>
    <row r="93" spans="1:19" x14ac:dyDescent="0.2">
      <c r="A93" s="1">
        <f t="shared" si="4"/>
        <v>997712</v>
      </c>
      <c r="B93" s="1">
        <f t="shared" si="4"/>
        <v>997792</v>
      </c>
      <c r="C93" s="1" t="str">
        <f t="shared" si="5"/>
        <v>1.5m FG</v>
      </c>
      <c r="D93" s="1" t="str">
        <f t="shared" si="6"/>
        <v>1.5m FG - Alignment Sheets</v>
      </c>
      <c r="E93" s="1" t="s">
        <v>40</v>
      </c>
      <c r="F93" s="1">
        <f t="shared" si="7"/>
        <v>1.5</v>
      </c>
      <c r="G93" s="12" t="s">
        <v>40</v>
      </c>
      <c r="L93">
        <v>997712</v>
      </c>
      <c r="M93">
        <v>997792</v>
      </c>
      <c r="N93">
        <v>1.5</v>
      </c>
      <c r="O93" t="s">
        <v>718</v>
      </c>
      <c r="P93" t="s">
        <v>723</v>
      </c>
      <c r="Q93" t="s">
        <v>726</v>
      </c>
      <c r="R93" t="s">
        <v>727</v>
      </c>
      <c r="S93">
        <v>80</v>
      </c>
    </row>
    <row r="94" spans="1:19" x14ac:dyDescent="0.2">
      <c r="A94" s="1">
        <f t="shared" si="4"/>
        <v>997792</v>
      </c>
      <c r="B94" s="1">
        <f t="shared" si="4"/>
        <v>998077.16</v>
      </c>
      <c r="C94" s="1" t="str">
        <f t="shared" si="5"/>
        <v>0.9m FG</v>
      </c>
      <c r="D94" s="1" t="str">
        <f t="shared" si="6"/>
        <v>0.9m FG - Default Depth</v>
      </c>
      <c r="E94" s="1" t="s">
        <v>40</v>
      </c>
      <c r="F94" s="1">
        <f t="shared" si="7"/>
        <v>0.9</v>
      </c>
      <c r="G94" s="12" t="s">
        <v>40</v>
      </c>
      <c r="L94">
        <v>997792</v>
      </c>
      <c r="M94">
        <v>998077.16</v>
      </c>
      <c r="N94">
        <v>0.9</v>
      </c>
      <c r="O94" t="s">
        <v>718</v>
      </c>
      <c r="P94" t="s">
        <v>719</v>
      </c>
      <c r="Q94" t="s">
        <v>720</v>
      </c>
      <c r="R94" t="s">
        <v>721</v>
      </c>
      <c r="S94">
        <v>285.16000000003203</v>
      </c>
    </row>
    <row r="95" spans="1:19" x14ac:dyDescent="0.2">
      <c r="A95" s="1">
        <f t="shared" si="4"/>
        <v>998077.16</v>
      </c>
      <c r="B95" s="1">
        <f t="shared" si="4"/>
        <v>998101.16</v>
      </c>
      <c r="C95" s="1" t="str">
        <f t="shared" si="5"/>
        <v>1.5m WC</v>
      </c>
      <c r="D95" s="1" t="str">
        <f t="shared" si="6"/>
        <v>1.5m WC - DWG# PT610001</v>
      </c>
      <c r="E95" s="1" t="s">
        <v>40</v>
      </c>
      <c r="F95" s="1">
        <f t="shared" si="7"/>
        <v>1.5</v>
      </c>
      <c r="G95" s="12" t="s">
        <v>40</v>
      </c>
      <c r="L95">
        <v>998077.16</v>
      </c>
      <c r="M95">
        <v>998101.16</v>
      </c>
      <c r="N95">
        <v>1.5</v>
      </c>
      <c r="O95" t="s">
        <v>734</v>
      </c>
      <c r="P95" t="s">
        <v>740</v>
      </c>
      <c r="Q95" t="s">
        <v>741</v>
      </c>
      <c r="R95" t="s">
        <v>741</v>
      </c>
      <c r="S95">
        <v>24</v>
      </c>
    </row>
    <row r="96" spans="1:19" x14ac:dyDescent="0.2">
      <c r="A96" s="1">
        <f t="shared" si="4"/>
        <v>998101.16</v>
      </c>
      <c r="B96" s="1">
        <f t="shared" si="4"/>
        <v>999408.15</v>
      </c>
      <c r="C96" s="1" t="str">
        <f t="shared" si="5"/>
        <v>0.9m FG</v>
      </c>
      <c r="D96" s="1" t="str">
        <f t="shared" si="6"/>
        <v>0.9m FG - Default Depth</v>
      </c>
      <c r="E96" s="1" t="s">
        <v>40</v>
      </c>
      <c r="F96" s="1">
        <f t="shared" si="7"/>
        <v>0.9</v>
      </c>
      <c r="G96" s="12" t="s">
        <v>40</v>
      </c>
      <c r="L96">
        <v>998101.16</v>
      </c>
      <c r="M96">
        <v>999408.15</v>
      </c>
      <c r="N96">
        <v>0.9</v>
      </c>
      <c r="O96" t="s">
        <v>718</v>
      </c>
      <c r="P96" t="s">
        <v>719</v>
      </c>
      <c r="Q96" t="s">
        <v>720</v>
      </c>
      <c r="R96" t="s">
        <v>721</v>
      </c>
      <c r="S96">
        <v>1306.98999999999</v>
      </c>
    </row>
    <row r="97" spans="1:19" x14ac:dyDescent="0.2">
      <c r="A97" s="1">
        <f t="shared" si="4"/>
        <v>999408.15</v>
      </c>
      <c r="B97" s="1">
        <f t="shared" si="4"/>
        <v>999422.35</v>
      </c>
      <c r="C97" s="1" t="str">
        <f t="shared" si="5"/>
        <v>1.2m WC</v>
      </c>
      <c r="D97" s="1" t="str">
        <f t="shared" si="6"/>
        <v>1.2m WC - DWG# PT610201</v>
      </c>
      <c r="E97" s="1" t="s">
        <v>40</v>
      </c>
      <c r="F97" s="1">
        <f t="shared" si="7"/>
        <v>1.2</v>
      </c>
      <c r="G97" s="12" t="s">
        <v>40</v>
      </c>
      <c r="L97">
        <v>999408.15</v>
      </c>
      <c r="M97">
        <v>999422.35</v>
      </c>
      <c r="N97">
        <v>1.2</v>
      </c>
      <c r="O97" t="s">
        <v>734</v>
      </c>
      <c r="P97" t="s">
        <v>735</v>
      </c>
      <c r="Q97" t="s">
        <v>736</v>
      </c>
      <c r="R97" t="s">
        <v>736</v>
      </c>
      <c r="S97">
        <v>14.1999999999534</v>
      </c>
    </row>
    <row r="98" spans="1:19" x14ac:dyDescent="0.2">
      <c r="A98" s="1">
        <f t="shared" si="4"/>
        <v>999422.35</v>
      </c>
      <c r="B98" s="1">
        <f t="shared" si="4"/>
        <v>999446.35</v>
      </c>
      <c r="C98" s="1" t="str">
        <f t="shared" si="5"/>
        <v>1.5m WC</v>
      </c>
      <c r="D98" s="1" t="str">
        <f t="shared" si="6"/>
        <v>1.5m WC - DWG# PT610001</v>
      </c>
      <c r="E98" s="1" t="s">
        <v>40</v>
      </c>
      <c r="F98" s="1">
        <f t="shared" si="7"/>
        <v>1.5</v>
      </c>
      <c r="G98" s="12" t="s">
        <v>40</v>
      </c>
      <c r="L98">
        <v>999422.35</v>
      </c>
      <c r="M98">
        <v>999446.35</v>
      </c>
      <c r="N98">
        <v>1.5</v>
      </c>
      <c r="O98" t="s">
        <v>734</v>
      </c>
      <c r="P98" t="s">
        <v>740</v>
      </c>
      <c r="Q98" t="s">
        <v>741</v>
      </c>
      <c r="R98" t="s">
        <v>741</v>
      </c>
      <c r="S98">
        <v>24</v>
      </c>
    </row>
    <row r="99" spans="1:19" x14ac:dyDescent="0.2">
      <c r="A99" s="1">
        <f t="shared" si="4"/>
        <v>999446.35</v>
      </c>
      <c r="B99" s="1">
        <f t="shared" si="4"/>
        <v>999513</v>
      </c>
      <c r="C99" s="1" t="str">
        <f t="shared" si="5"/>
        <v>1.5m FG</v>
      </c>
      <c r="D99" s="1" t="str">
        <f t="shared" si="6"/>
        <v>1.5m FG - Alignment Sheets</v>
      </c>
      <c r="E99" s="1" t="s">
        <v>40</v>
      </c>
      <c r="F99" s="1">
        <f t="shared" si="7"/>
        <v>1.5</v>
      </c>
      <c r="G99" s="12" t="s">
        <v>40</v>
      </c>
      <c r="L99">
        <v>999446.35</v>
      </c>
      <c r="M99">
        <v>999513</v>
      </c>
      <c r="N99">
        <v>1.5</v>
      </c>
      <c r="O99" t="s">
        <v>718</v>
      </c>
      <c r="P99" t="s">
        <v>723</v>
      </c>
      <c r="Q99" t="s">
        <v>726</v>
      </c>
      <c r="R99" t="s">
        <v>727</v>
      </c>
      <c r="S99">
        <v>66.650000000023198</v>
      </c>
    </row>
    <row r="100" spans="1:19" x14ac:dyDescent="0.2">
      <c r="A100" s="1">
        <f t="shared" si="4"/>
        <v>999513</v>
      </c>
      <c r="B100" s="1">
        <f t="shared" si="4"/>
        <v>999518</v>
      </c>
      <c r="C100" s="1" t="str">
        <f t="shared" si="5"/>
        <v>1.2m CG/1.5m FG</v>
      </c>
      <c r="D100" s="1" t="str">
        <f t="shared" si="6"/>
        <v>1.2m CG/1.5m FG - Alignment Sheets</v>
      </c>
      <c r="E100" s="1" t="s">
        <v>40</v>
      </c>
      <c r="F100" s="1">
        <f t="shared" si="7"/>
        <v>1.2</v>
      </c>
      <c r="G100" s="12" t="s">
        <v>40</v>
      </c>
      <c r="L100">
        <v>999513</v>
      </c>
      <c r="M100">
        <v>999518</v>
      </c>
      <c r="N100" t="s">
        <v>749</v>
      </c>
      <c r="O100" t="s">
        <v>743</v>
      </c>
      <c r="P100" t="s">
        <v>723</v>
      </c>
      <c r="Q100" t="s">
        <v>750</v>
      </c>
      <c r="R100" t="s">
        <v>751</v>
      </c>
      <c r="S100">
        <v>5</v>
      </c>
    </row>
    <row r="101" spans="1:19" x14ac:dyDescent="0.2">
      <c r="A101" s="1">
        <f t="shared" si="4"/>
        <v>999518</v>
      </c>
      <c r="B101" s="1">
        <f t="shared" si="4"/>
        <v>999522</v>
      </c>
      <c r="C101" s="1" t="str">
        <f t="shared" si="5"/>
        <v>1.5m FG</v>
      </c>
      <c r="D101" s="1" t="str">
        <f t="shared" si="6"/>
        <v>1.5m FG - Alignment Sheets</v>
      </c>
      <c r="E101" s="1" t="s">
        <v>40</v>
      </c>
      <c r="F101" s="1">
        <f t="shared" si="7"/>
        <v>1.5</v>
      </c>
      <c r="G101" s="12" t="s">
        <v>40</v>
      </c>
      <c r="L101">
        <v>999518</v>
      </c>
      <c r="M101">
        <v>999522</v>
      </c>
      <c r="N101">
        <v>1.5</v>
      </c>
      <c r="O101" t="s">
        <v>718</v>
      </c>
      <c r="P101" t="s">
        <v>723</v>
      </c>
      <c r="Q101" t="s">
        <v>726</v>
      </c>
      <c r="R101" t="s">
        <v>727</v>
      </c>
      <c r="S101">
        <v>4</v>
      </c>
    </row>
    <row r="102" spans="1:19" x14ac:dyDescent="0.2">
      <c r="A102" s="1">
        <f t="shared" si="4"/>
        <v>999522</v>
      </c>
      <c r="B102" s="1">
        <f t="shared" si="4"/>
        <v>999777.27</v>
      </c>
      <c r="C102" s="1" t="str">
        <f t="shared" si="5"/>
        <v>0.9m FG</v>
      </c>
      <c r="D102" s="1" t="str">
        <f t="shared" si="6"/>
        <v>0.9m FG - Default Depth</v>
      </c>
      <c r="E102" s="1" t="s">
        <v>40</v>
      </c>
      <c r="F102" s="1">
        <f t="shared" si="7"/>
        <v>0.9</v>
      </c>
      <c r="G102" s="12" t="s">
        <v>40</v>
      </c>
      <c r="L102">
        <v>999522</v>
      </c>
      <c r="M102">
        <v>999777.27</v>
      </c>
      <c r="N102">
        <v>0.9</v>
      </c>
      <c r="O102" t="s">
        <v>718</v>
      </c>
      <c r="P102" t="s">
        <v>719</v>
      </c>
      <c r="Q102" t="s">
        <v>720</v>
      </c>
      <c r="R102" t="s">
        <v>721</v>
      </c>
      <c r="S102">
        <v>255.270000000018</v>
      </c>
    </row>
    <row r="103" spans="1:19" x14ac:dyDescent="0.2">
      <c r="A103" s="1">
        <f t="shared" si="4"/>
        <v>999777.27</v>
      </c>
      <c r="B103" s="1">
        <f t="shared" si="4"/>
        <v>999801.27</v>
      </c>
      <c r="C103" s="1" t="str">
        <f t="shared" si="5"/>
        <v>1.2m WC</v>
      </c>
      <c r="D103" s="1" t="str">
        <f t="shared" si="6"/>
        <v>1.2m WC - DWG# PT610201</v>
      </c>
      <c r="E103" s="1" t="s">
        <v>40</v>
      </c>
      <c r="F103" s="1">
        <f t="shared" si="7"/>
        <v>1.2</v>
      </c>
      <c r="G103" s="12" t="s">
        <v>40</v>
      </c>
      <c r="L103">
        <v>999777.27</v>
      </c>
      <c r="M103">
        <v>999801.27</v>
      </c>
      <c r="N103">
        <v>1.2</v>
      </c>
      <c r="O103" t="s">
        <v>734</v>
      </c>
      <c r="P103" t="s">
        <v>735</v>
      </c>
      <c r="Q103" t="s">
        <v>736</v>
      </c>
      <c r="R103" t="s">
        <v>736</v>
      </c>
      <c r="S103">
        <v>24</v>
      </c>
    </row>
    <row r="104" spans="1:19" x14ac:dyDescent="0.2">
      <c r="A104" s="1">
        <f t="shared" si="4"/>
        <v>999801.27</v>
      </c>
      <c r="B104" s="1">
        <f t="shared" si="4"/>
        <v>999902.98</v>
      </c>
      <c r="C104" s="1" t="str">
        <f t="shared" si="5"/>
        <v>0.9m FG</v>
      </c>
      <c r="D104" s="1" t="str">
        <f t="shared" si="6"/>
        <v>0.9m FG - Default Depth</v>
      </c>
      <c r="E104" s="1" t="s">
        <v>40</v>
      </c>
      <c r="F104" s="1">
        <f t="shared" si="7"/>
        <v>0.9</v>
      </c>
      <c r="G104" s="12" t="s">
        <v>40</v>
      </c>
      <c r="L104">
        <v>999801.27</v>
      </c>
      <c r="M104">
        <v>999902.98</v>
      </c>
      <c r="N104">
        <v>0.9</v>
      </c>
      <c r="O104" t="s">
        <v>718</v>
      </c>
      <c r="P104" t="s">
        <v>719</v>
      </c>
      <c r="Q104" t="s">
        <v>720</v>
      </c>
      <c r="R104" t="s">
        <v>721</v>
      </c>
      <c r="S104">
        <v>101.70999999996199</v>
      </c>
    </row>
    <row r="105" spans="1:19" x14ac:dyDescent="0.2">
      <c r="A105" s="1">
        <f t="shared" si="4"/>
        <v>999902.98</v>
      </c>
      <c r="B105" s="1">
        <f t="shared" si="4"/>
        <v>999911.94</v>
      </c>
      <c r="C105" s="1" t="str">
        <f t="shared" si="5"/>
        <v>1.2m WC</v>
      </c>
      <c r="D105" s="1" t="str">
        <f t="shared" si="6"/>
        <v>1.2m WC - DWG# PT610201</v>
      </c>
      <c r="E105" s="1" t="s">
        <v>40</v>
      </c>
      <c r="F105" s="1">
        <f t="shared" si="7"/>
        <v>1.2</v>
      </c>
      <c r="G105" s="12" t="s">
        <v>40</v>
      </c>
      <c r="L105">
        <v>999902.98</v>
      </c>
      <c r="M105">
        <v>999911.94</v>
      </c>
      <c r="N105">
        <v>1.2</v>
      </c>
      <c r="O105" t="s">
        <v>734</v>
      </c>
      <c r="P105" t="s">
        <v>735</v>
      </c>
      <c r="Q105" t="s">
        <v>736</v>
      </c>
      <c r="R105" t="s">
        <v>736</v>
      </c>
      <c r="S105">
        <v>8.95999999996274</v>
      </c>
    </row>
    <row r="106" spans="1:19" x14ac:dyDescent="0.2">
      <c r="A106" s="1">
        <f t="shared" si="4"/>
        <v>999911.94</v>
      </c>
      <c r="B106" s="1">
        <f t="shared" si="4"/>
        <v>999923.94</v>
      </c>
      <c r="C106" s="1" t="str">
        <f t="shared" si="5"/>
        <v>1.5m RD</v>
      </c>
      <c r="D106" s="1" t="str">
        <f t="shared" si="6"/>
        <v>1.5m RD - DWG# PT640301</v>
      </c>
      <c r="E106" s="1" t="s">
        <v>40</v>
      </c>
      <c r="F106" s="1">
        <f t="shared" si="7"/>
        <v>1.5</v>
      </c>
      <c r="G106" s="12" t="s">
        <v>40</v>
      </c>
      <c r="L106">
        <v>999911.94</v>
      </c>
      <c r="M106">
        <v>999923.94</v>
      </c>
      <c r="N106">
        <v>1.5</v>
      </c>
      <c r="O106" t="s">
        <v>737</v>
      </c>
      <c r="P106" t="s">
        <v>738</v>
      </c>
      <c r="Q106" t="s">
        <v>739</v>
      </c>
      <c r="R106" t="s">
        <v>739</v>
      </c>
      <c r="S106">
        <v>12</v>
      </c>
    </row>
    <row r="107" spans="1:19" x14ac:dyDescent="0.2">
      <c r="A107" s="1">
        <f t="shared" si="4"/>
        <v>999923.94</v>
      </c>
      <c r="B107" s="1">
        <f t="shared" si="4"/>
        <v>999926.98</v>
      </c>
      <c r="C107" s="1" t="str">
        <f t="shared" si="5"/>
        <v>1.2m WC</v>
      </c>
      <c r="D107" s="1" t="str">
        <f t="shared" si="6"/>
        <v>1.2m WC - DWG# PT610201</v>
      </c>
      <c r="E107" s="1" t="s">
        <v>40</v>
      </c>
      <c r="F107" s="1">
        <f t="shared" si="7"/>
        <v>1.2</v>
      </c>
      <c r="G107" s="12" t="s">
        <v>40</v>
      </c>
      <c r="L107">
        <v>999923.94</v>
      </c>
      <c r="M107">
        <v>999926.98</v>
      </c>
      <c r="N107">
        <v>1.2</v>
      </c>
      <c r="O107" t="s">
        <v>734</v>
      </c>
      <c r="P107" t="s">
        <v>735</v>
      </c>
      <c r="Q107" t="s">
        <v>736</v>
      </c>
      <c r="R107" t="s">
        <v>736</v>
      </c>
      <c r="S107">
        <v>3.0400000000372498</v>
      </c>
    </row>
    <row r="108" spans="1:19" x14ac:dyDescent="0.2">
      <c r="A108" s="1">
        <f t="shared" si="4"/>
        <v>999926.98</v>
      </c>
      <c r="B108" s="1">
        <f t="shared" si="4"/>
        <v>999997.02</v>
      </c>
      <c r="C108" s="1" t="str">
        <f t="shared" si="5"/>
        <v>0.9m FG</v>
      </c>
      <c r="D108" s="1" t="str">
        <f t="shared" si="6"/>
        <v>0.9m FG - Default Depth</v>
      </c>
      <c r="E108" s="1" t="s">
        <v>40</v>
      </c>
      <c r="F108" s="1">
        <f t="shared" si="7"/>
        <v>0.9</v>
      </c>
      <c r="G108" s="12" t="s">
        <v>40</v>
      </c>
      <c r="L108">
        <v>999926.98</v>
      </c>
      <c r="M108">
        <v>999997.02</v>
      </c>
      <c r="N108">
        <v>0.9</v>
      </c>
      <c r="O108" t="s">
        <v>718</v>
      </c>
      <c r="P108" t="s">
        <v>719</v>
      </c>
      <c r="Q108" t="s">
        <v>720</v>
      </c>
      <c r="R108" t="s">
        <v>721</v>
      </c>
      <c r="S108">
        <v>70.040000000037196</v>
      </c>
    </row>
    <row r="109" spans="1:19" x14ac:dyDescent="0.2">
      <c r="A109" s="1">
        <f t="shared" si="4"/>
        <v>999997.02</v>
      </c>
      <c r="B109" s="1">
        <f t="shared" si="4"/>
        <v>1000013</v>
      </c>
      <c r="C109" s="1" t="str">
        <f t="shared" si="5"/>
        <v>1.2m WC</v>
      </c>
      <c r="D109" s="1" t="str">
        <f t="shared" si="6"/>
        <v>1.2m WC - DWG# PT610201</v>
      </c>
      <c r="E109" s="1" t="s">
        <v>40</v>
      </c>
      <c r="F109" s="1">
        <f t="shared" si="7"/>
        <v>1.2</v>
      </c>
      <c r="G109" s="12" t="s">
        <v>40</v>
      </c>
      <c r="L109">
        <v>999997.02</v>
      </c>
      <c r="M109">
        <v>1000013</v>
      </c>
      <c r="N109">
        <v>1.2</v>
      </c>
      <c r="O109" t="s">
        <v>734</v>
      </c>
      <c r="P109" t="s">
        <v>735</v>
      </c>
      <c r="Q109" t="s">
        <v>736</v>
      </c>
      <c r="R109" t="s">
        <v>736</v>
      </c>
      <c r="S109">
        <v>15.979999999981301</v>
      </c>
    </row>
    <row r="110" spans="1:19" x14ac:dyDescent="0.2">
      <c r="A110" s="1">
        <f t="shared" si="4"/>
        <v>1000013</v>
      </c>
      <c r="B110" s="1">
        <f t="shared" si="4"/>
        <v>1000116</v>
      </c>
      <c r="C110" s="1" t="str">
        <f t="shared" si="5"/>
        <v>1.5m FG</v>
      </c>
      <c r="D110" s="1" t="str">
        <f t="shared" si="6"/>
        <v>1.5m FG - Alignment Sheets</v>
      </c>
      <c r="E110" s="1" t="s">
        <v>40</v>
      </c>
      <c r="F110" s="1">
        <f t="shared" si="7"/>
        <v>1.5</v>
      </c>
      <c r="G110" s="12" t="s">
        <v>40</v>
      </c>
      <c r="L110">
        <v>1000013</v>
      </c>
      <c r="M110">
        <v>1000116</v>
      </c>
      <c r="N110">
        <v>1.5</v>
      </c>
      <c r="O110" t="s">
        <v>718</v>
      </c>
      <c r="P110" t="s">
        <v>723</v>
      </c>
      <c r="Q110" t="s">
        <v>726</v>
      </c>
      <c r="R110" t="s">
        <v>727</v>
      </c>
      <c r="S110">
        <v>103</v>
      </c>
    </row>
    <row r="111" spans="1:19" x14ac:dyDescent="0.2">
      <c r="A111" s="1">
        <f t="shared" si="4"/>
        <v>1000116</v>
      </c>
      <c r="B111" s="1">
        <f t="shared" si="4"/>
        <v>1000170.54</v>
      </c>
      <c r="C111" s="1" t="str">
        <f t="shared" si="5"/>
        <v>0.9m FG</v>
      </c>
      <c r="D111" s="1" t="str">
        <f t="shared" si="6"/>
        <v>0.9m FG - Default Depth</v>
      </c>
      <c r="E111" s="1" t="s">
        <v>40</v>
      </c>
      <c r="F111" s="1">
        <f t="shared" si="7"/>
        <v>0.9</v>
      </c>
      <c r="G111" s="12" t="s">
        <v>40</v>
      </c>
      <c r="L111">
        <v>1000116</v>
      </c>
      <c r="M111">
        <v>1000170.54</v>
      </c>
      <c r="N111">
        <v>0.9</v>
      </c>
      <c r="O111" t="s">
        <v>718</v>
      </c>
      <c r="P111" t="s">
        <v>719</v>
      </c>
      <c r="Q111" t="s">
        <v>720</v>
      </c>
      <c r="R111" t="s">
        <v>721</v>
      </c>
      <c r="S111">
        <v>54.540000000037203</v>
      </c>
    </row>
    <row r="112" spans="1:19" x14ac:dyDescent="0.2">
      <c r="A112" s="1">
        <f t="shared" si="4"/>
        <v>1000170.54</v>
      </c>
      <c r="B112" s="1">
        <f t="shared" si="4"/>
        <v>1000182.54</v>
      </c>
      <c r="C112" s="1" t="str">
        <f t="shared" si="5"/>
        <v>1.5m RD</v>
      </c>
      <c r="D112" s="1" t="str">
        <f t="shared" si="6"/>
        <v>1.5m RD - DWG# PT640301</v>
      </c>
      <c r="E112" s="1" t="s">
        <v>40</v>
      </c>
      <c r="F112" s="1">
        <f t="shared" si="7"/>
        <v>1.5</v>
      </c>
      <c r="G112" s="12" t="s">
        <v>40</v>
      </c>
      <c r="L112">
        <v>1000170.54</v>
      </c>
      <c r="M112">
        <v>1000182.54</v>
      </c>
      <c r="N112">
        <v>1.5</v>
      </c>
      <c r="O112" t="s">
        <v>737</v>
      </c>
      <c r="P112" t="s">
        <v>738</v>
      </c>
      <c r="Q112" t="s">
        <v>739</v>
      </c>
      <c r="R112" t="s">
        <v>739</v>
      </c>
      <c r="S112">
        <v>12</v>
      </c>
    </row>
    <row r="113" spans="1:19" x14ac:dyDescent="0.2">
      <c r="A113" s="1">
        <f t="shared" si="4"/>
        <v>1000182.54</v>
      </c>
      <c r="B113" s="1">
        <f t="shared" si="4"/>
        <v>1000270.62</v>
      </c>
      <c r="C113" s="1" t="str">
        <f t="shared" si="5"/>
        <v>0.9m FG</v>
      </c>
      <c r="D113" s="1" t="str">
        <f t="shared" si="6"/>
        <v>0.9m FG - Default Depth</v>
      </c>
      <c r="E113" s="1" t="s">
        <v>40</v>
      </c>
      <c r="F113" s="1">
        <f t="shared" si="7"/>
        <v>0.9</v>
      </c>
      <c r="G113" s="12" t="s">
        <v>40</v>
      </c>
      <c r="L113">
        <v>1000182.54</v>
      </c>
      <c r="M113">
        <v>1000270.62</v>
      </c>
      <c r="N113">
        <v>0.9</v>
      </c>
      <c r="O113" t="s">
        <v>718</v>
      </c>
      <c r="P113" t="s">
        <v>719</v>
      </c>
      <c r="Q113" t="s">
        <v>720</v>
      </c>
      <c r="R113" t="s">
        <v>721</v>
      </c>
      <c r="S113">
        <v>88.079999999958005</v>
      </c>
    </row>
    <row r="114" spans="1:19" x14ac:dyDescent="0.2">
      <c r="A114" s="1">
        <f t="shared" si="4"/>
        <v>1000270.62</v>
      </c>
      <c r="B114" s="1">
        <f t="shared" si="4"/>
        <v>1000294.62</v>
      </c>
      <c r="C114" s="1" t="str">
        <f t="shared" si="5"/>
        <v>1.2m WC</v>
      </c>
      <c r="D114" s="1" t="str">
        <f t="shared" si="6"/>
        <v>1.2m WC - DWG# PT610201</v>
      </c>
      <c r="E114" s="1" t="s">
        <v>40</v>
      </c>
      <c r="F114" s="1">
        <f t="shared" si="7"/>
        <v>1.2</v>
      </c>
      <c r="G114" s="12" t="s">
        <v>40</v>
      </c>
      <c r="L114">
        <v>1000270.62</v>
      </c>
      <c r="M114">
        <v>1000294.62</v>
      </c>
      <c r="N114">
        <v>1.2</v>
      </c>
      <c r="O114" t="s">
        <v>734</v>
      </c>
      <c r="P114" t="s">
        <v>735</v>
      </c>
      <c r="Q114" t="s">
        <v>736</v>
      </c>
      <c r="R114" t="s">
        <v>736</v>
      </c>
      <c r="S114">
        <v>24</v>
      </c>
    </row>
    <row r="115" spans="1:19" x14ac:dyDescent="0.2">
      <c r="A115" s="1">
        <f t="shared" si="4"/>
        <v>1000294.62</v>
      </c>
      <c r="B115" s="1">
        <f t="shared" si="4"/>
        <v>1000376.55</v>
      </c>
      <c r="C115" s="1" t="str">
        <f t="shared" si="5"/>
        <v>0.9m FG</v>
      </c>
      <c r="D115" s="1" t="str">
        <f t="shared" si="6"/>
        <v>0.9m FG - Default Depth</v>
      </c>
      <c r="E115" s="1" t="s">
        <v>40</v>
      </c>
      <c r="F115" s="1">
        <f t="shared" si="7"/>
        <v>0.9</v>
      </c>
      <c r="G115" s="12" t="s">
        <v>40</v>
      </c>
      <c r="L115">
        <v>1000294.62</v>
      </c>
      <c r="M115">
        <v>1000376.55</v>
      </c>
      <c r="N115">
        <v>0.9</v>
      </c>
      <c r="O115" t="s">
        <v>718</v>
      </c>
      <c r="P115" t="s">
        <v>719</v>
      </c>
      <c r="Q115" t="s">
        <v>720</v>
      </c>
      <c r="R115" t="s">
        <v>721</v>
      </c>
      <c r="S115">
        <v>81.930000000051194</v>
      </c>
    </row>
    <row r="116" spans="1:19" x14ac:dyDescent="0.2">
      <c r="A116" s="1">
        <f t="shared" si="4"/>
        <v>1000376.55</v>
      </c>
      <c r="B116" s="1">
        <f t="shared" si="4"/>
        <v>1000412.91</v>
      </c>
      <c r="C116" s="1" t="str">
        <f t="shared" si="5"/>
        <v>1.2m WC</v>
      </c>
      <c r="D116" s="1" t="str">
        <f t="shared" si="6"/>
        <v>1.2m WC - DWG# PT610201</v>
      </c>
      <c r="E116" s="1" t="s">
        <v>40</v>
      </c>
      <c r="F116" s="1">
        <f t="shared" si="7"/>
        <v>1.2</v>
      </c>
      <c r="G116" s="12" t="s">
        <v>40</v>
      </c>
      <c r="L116">
        <v>1000376.55</v>
      </c>
      <c r="M116">
        <v>1000412.91</v>
      </c>
      <c r="N116">
        <v>1.2</v>
      </c>
      <c r="O116" t="s">
        <v>734</v>
      </c>
      <c r="P116" t="s">
        <v>735</v>
      </c>
      <c r="Q116" t="s">
        <v>736</v>
      </c>
      <c r="R116" t="s">
        <v>736</v>
      </c>
      <c r="S116">
        <v>36.359999999986002</v>
      </c>
    </row>
    <row r="117" spans="1:19" x14ac:dyDescent="0.2">
      <c r="A117" s="1">
        <f t="shared" si="4"/>
        <v>1000412.91</v>
      </c>
      <c r="B117" s="1">
        <f t="shared" si="4"/>
        <v>1000780.35</v>
      </c>
      <c r="C117" s="1" t="str">
        <f t="shared" si="5"/>
        <v>0.9m FG</v>
      </c>
      <c r="D117" s="1" t="str">
        <f t="shared" si="6"/>
        <v>0.9m FG - Default Depth</v>
      </c>
      <c r="E117" s="1" t="s">
        <v>40</v>
      </c>
      <c r="F117" s="1">
        <f t="shared" si="7"/>
        <v>0.9</v>
      </c>
      <c r="G117" s="12" t="s">
        <v>40</v>
      </c>
      <c r="L117">
        <v>1000412.91</v>
      </c>
      <c r="M117">
        <v>1000780.35</v>
      </c>
      <c r="N117">
        <v>0.9</v>
      </c>
      <c r="O117" t="s">
        <v>718</v>
      </c>
      <c r="P117" t="s">
        <v>719</v>
      </c>
      <c r="Q117" t="s">
        <v>720</v>
      </c>
      <c r="R117" t="s">
        <v>721</v>
      </c>
      <c r="S117">
        <v>367.43999999994401</v>
      </c>
    </row>
    <row r="118" spans="1:19" x14ac:dyDescent="0.2">
      <c r="A118" s="1">
        <f t="shared" si="4"/>
        <v>1000780.35</v>
      </c>
      <c r="B118" s="1">
        <f t="shared" si="4"/>
        <v>1000804.35</v>
      </c>
      <c r="C118" s="1" t="str">
        <f t="shared" si="5"/>
        <v>1.2m WC</v>
      </c>
      <c r="D118" s="1" t="str">
        <f t="shared" si="6"/>
        <v>1.2m WC - DWG# PT610201</v>
      </c>
      <c r="E118" s="1" t="s">
        <v>40</v>
      </c>
      <c r="F118" s="1">
        <f t="shared" si="7"/>
        <v>1.2</v>
      </c>
      <c r="G118" s="12" t="s">
        <v>40</v>
      </c>
      <c r="L118">
        <v>1000780.35</v>
      </c>
      <c r="M118">
        <v>1000804.35</v>
      </c>
      <c r="N118">
        <v>1.2</v>
      </c>
      <c r="O118" t="s">
        <v>734</v>
      </c>
      <c r="P118" t="s">
        <v>735</v>
      </c>
      <c r="Q118" t="s">
        <v>736</v>
      </c>
      <c r="R118" t="s">
        <v>736</v>
      </c>
      <c r="S118">
        <v>24</v>
      </c>
    </row>
    <row r="119" spans="1:19" x14ac:dyDescent="0.2">
      <c r="A119" s="1">
        <f t="shared" si="4"/>
        <v>1000804.35</v>
      </c>
      <c r="B119" s="1">
        <f t="shared" si="4"/>
        <v>1000984.53</v>
      </c>
      <c r="C119" s="1" t="str">
        <f t="shared" si="5"/>
        <v>0.9m FG</v>
      </c>
      <c r="D119" s="1" t="str">
        <f t="shared" si="6"/>
        <v>0.9m FG - Default Depth</v>
      </c>
      <c r="E119" s="1" t="s">
        <v>40</v>
      </c>
      <c r="F119" s="1">
        <f t="shared" si="7"/>
        <v>0.9</v>
      </c>
      <c r="G119" s="12" t="s">
        <v>40</v>
      </c>
      <c r="L119">
        <v>1000804.35</v>
      </c>
      <c r="M119">
        <v>1000984.53</v>
      </c>
      <c r="N119">
        <v>0.9</v>
      </c>
      <c r="O119" t="s">
        <v>718</v>
      </c>
      <c r="P119" t="s">
        <v>719</v>
      </c>
      <c r="Q119" t="s">
        <v>720</v>
      </c>
      <c r="R119" t="s">
        <v>721</v>
      </c>
      <c r="S119">
        <v>180.180000000051</v>
      </c>
    </row>
    <row r="120" spans="1:19" x14ac:dyDescent="0.2">
      <c r="A120" s="1">
        <f t="shared" si="4"/>
        <v>1000984.53</v>
      </c>
      <c r="B120" s="1">
        <f t="shared" si="4"/>
        <v>1001008.53</v>
      </c>
      <c r="C120" s="1" t="str">
        <f t="shared" si="5"/>
        <v>1.2m WC</v>
      </c>
      <c r="D120" s="1" t="str">
        <f t="shared" si="6"/>
        <v>1.2m WC - DWG# PT610201</v>
      </c>
      <c r="E120" s="1" t="s">
        <v>40</v>
      </c>
      <c r="F120" s="1">
        <f t="shared" si="7"/>
        <v>1.2</v>
      </c>
      <c r="G120" s="12" t="s">
        <v>40</v>
      </c>
      <c r="L120">
        <v>1000984.53</v>
      </c>
      <c r="M120">
        <v>1001008.53</v>
      </c>
      <c r="N120">
        <v>1.2</v>
      </c>
      <c r="O120" t="s">
        <v>734</v>
      </c>
      <c r="P120" t="s">
        <v>735</v>
      </c>
      <c r="Q120" t="s">
        <v>736</v>
      </c>
      <c r="R120" t="s">
        <v>736</v>
      </c>
      <c r="S120">
        <v>24</v>
      </c>
    </row>
    <row r="121" spans="1:19" x14ac:dyDescent="0.2">
      <c r="A121" s="1">
        <f t="shared" si="4"/>
        <v>1001008.53</v>
      </c>
      <c r="B121" s="1">
        <f t="shared" si="4"/>
        <v>1001026.63</v>
      </c>
      <c r="C121" s="1" t="str">
        <f t="shared" si="5"/>
        <v>0.9m FG</v>
      </c>
      <c r="D121" s="1" t="str">
        <f t="shared" si="6"/>
        <v>0.9m FG - Default Depth</v>
      </c>
      <c r="E121" s="1" t="s">
        <v>40</v>
      </c>
      <c r="F121" s="1">
        <f t="shared" si="7"/>
        <v>0.9</v>
      </c>
      <c r="G121" s="12" t="s">
        <v>40</v>
      </c>
      <c r="L121">
        <v>1001008.53</v>
      </c>
      <c r="M121">
        <v>1001026.63</v>
      </c>
      <c r="N121">
        <v>0.9</v>
      </c>
      <c r="O121" t="s">
        <v>718</v>
      </c>
      <c r="P121" t="s">
        <v>719</v>
      </c>
      <c r="Q121" t="s">
        <v>720</v>
      </c>
      <c r="R121" t="s">
        <v>721</v>
      </c>
      <c r="S121">
        <v>18.099999999976699</v>
      </c>
    </row>
    <row r="122" spans="1:19" x14ac:dyDescent="0.2">
      <c r="A122" s="1">
        <f t="shared" si="4"/>
        <v>1001026.63</v>
      </c>
      <c r="B122" s="1">
        <f t="shared" si="4"/>
        <v>1001063.62</v>
      </c>
      <c r="C122" s="1" t="str">
        <f t="shared" si="5"/>
        <v>1.2m WC</v>
      </c>
      <c r="D122" s="1" t="str">
        <f t="shared" si="6"/>
        <v>1.2m WC - DWG# PT610201</v>
      </c>
      <c r="E122" s="1" t="s">
        <v>40</v>
      </c>
      <c r="F122" s="1">
        <f t="shared" si="7"/>
        <v>1.2</v>
      </c>
      <c r="G122" s="12" t="s">
        <v>40</v>
      </c>
      <c r="L122">
        <v>1001026.63</v>
      </c>
      <c r="M122">
        <v>1001063.62</v>
      </c>
      <c r="N122">
        <v>1.2</v>
      </c>
      <c r="O122" t="s">
        <v>734</v>
      </c>
      <c r="P122" t="s">
        <v>735</v>
      </c>
      <c r="Q122" t="s">
        <v>736</v>
      </c>
      <c r="R122" t="s">
        <v>736</v>
      </c>
      <c r="S122">
        <v>36.989999999990602</v>
      </c>
    </row>
    <row r="123" spans="1:19" x14ac:dyDescent="0.2">
      <c r="A123" s="1">
        <f t="shared" si="4"/>
        <v>1001063.62</v>
      </c>
      <c r="B123" s="1">
        <f t="shared" si="4"/>
        <v>1001609.97</v>
      </c>
      <c r="C123" s="1" t="str">
        <f t="shared" si="5"/>
        <v>0.9m FG</v>
      </c>
      <c r="D123" s="1" t="str">
        <f t="shared" si="6"/>
        <v>0.9m FG - Default Depth</v>
      </c>
      <c r="E123" s="1" t="s">
        <v>40</v>
      </c>
      <c r="F123" s="1">
        <f t="shared" si="7"/>
        <v>0.9</v>
      </c>
      <c r="G123" s="12" t="s">
        <v>40</v>
      </c>
      <c r="L123">
        <v>1001063.62</v>
      </c>
      <c r="M123">
        <v>1001609.97</v>
      </c>
      <c r="N123">
        <v>0.9</v>
      </c>
      <c r="O123" t="s">
        <v>718</v>
      </c>
      <c r="P123" t="s">
        <v>719</v>
      </c>
      <c r="Q123" t="s">
        <v>720</v>
      </c>
      <c r="R123" t="s">
        <v>721</v>
      </c>
      <c r="S123">
        <v>546.34999999997603</v>
      </c>
    </row>
    <row r="124" spans="1:19" x14ac:dyDescent="0.2">
      <c r="A124" s="1">
        <f t="shared" si="4"/>
        <v>1001609.97</v>
      </c>
      <c r="B124" s="1">
        <f t="shared" si="4"/>
        <v>1001629.89</v>
      </c>
      <c r="C124" s="1" t="str">
        <f t="shared" si="5"/>
        <v>1.2m WC</v>
      </c>
      <c r="D124" s="1" t="str">
        <f t="shared" si="6"/>
        <v>1.2m WC - DWG# PT610201</v>
      </c>
      <c r="E124" s="1" t="s">
        <v>40</v>
      </c>
      <c r="F124" s="1">
        <f t="shared" si="7"/>
        <v>1.2</v>
      </c>
      <c r="G124" s="12" t="s">
        <v>40</v>
      </c>
      <c r="L124">
        <v>1001609.97</v>
      </c>
      <c r="M124">
        <v>1001629.89</v>
      </c>
      <c r="N124">
        <v>1.2</v>
      </c>
      <c r="O124" t="s">
        <v>734</v>
      </c>
      <c r="P124" t="s">
        <v>735</v>
      </c>
      <c r="Q124" t="s">
        <v>736</v>
      </c>
      <c r="R124" t="s">
        <v>736</v>
      </c>
      <c r="S124">
        <v>19.920000000041899</v>
      </c>
    </row>
    <row r="125" spans="1:19" x14ac:dyDescent="0.2">
      <c r="A125" s="1">
        <f t="shared" si="4"/>
        <v>1001629.89</v>
      </c>
      <c r="B125" s="1">
        <f t="shared" si="4"/>
        <v>1001649</v>
      </c>
      <c r="C125" s="1" t="str">
        <f t="shared" si="5"/>
        <v>1.5m WC</v>
      </c>
      <c r="D125" s="1" t="str">
        <f t="shared" si="6"/>
        <v>1.5m WC - DWG# PT610001</v>
      </c>
      <c r="E125" s="1" t="s">
        <v>40</v>
      </c>
      <c r="F125" s="1">
        <f t="shared" si="7"/>
        <v>1.5</v>
      </c>
      <c r="G125" s="12" t="s">
        <v>40</v>
      </c>
      <c r="L125">
        <v>1001629.89</v>
      </c>
      <c r="M125">
        <v>1001649</v>
      </c>
      <c r="N125">
        <v>1.5</v>
      </c>
      <c r="O125" t="s">
        <v>734</v>
      </c>
      <c r="P125" t="s">
        <v>740</v>
      </c>
      <c r="Q125" t="s">
        <v>741</v>
      </c>
      <c r="R125" t="s">
        <v>741</v>
      </c>
      <c r="S125">
        <v>19.109999999986002</v>
      </c>
    </row>
    <row r="126" spans="1:19" x14ac:dyDescent="0.2">
      <c r="A126" s="1">
        <f t="shared" si="4"/>
        <v>1001649</v>
      </c>
      <c r="B126" s="1">
        <f t="shared" si="4"/>
        <v>1007920</v>
      </c>
      <c r="C126" s="1" t="str">
        <f t="shared" si="5"/>
        <v>2.5m FG</v>
      </c>
      <c r="D126" s="1" t="str">
        <f t="shared" si="6"/>
        <v>2.5m FG - BGC Dominant Design</v>
      </c>
      <c r="E126" s="1" t="s">
        <v>40</v>
      </c>
      <c r="F126" s="1">
        <f t="shared" si="7"/>
        <v>2.5</v>
      </c>
      <c r="G126" s="12" t="s">
        <v>40</v>
      </c>
      <c r="L126">
        <v>1001649</v>
      </c>
      <c r="M126">
        <v>1007920</v>
      </c>
      <c r="N126">
        <v>2.5</v>
      </c>
      <c r="O126" t="s">
        <v>718</v>
      </c>
      <c r="P126" t="s">
        <v>731</v>
      </c>
      <c r="Q126" t="s">
        <v>761</v>
      </c>
      <c r="R126" t="s">
        <v>762</v>
      </c>
      <c r="S126">
        <v>6271</v>
      </c>
    </row>
    <row r="127" spans="1:19" x14ac:dyDescent="0.2">
      <c r="A127" s="1">
        <f t="shared" si="4"/>
        <v>1007920</v>
      </c>
      <c r="B127" s="1">
        <f t="shared" si="4"/>
        <v>1008263</v>
      </c>
      <c r="C127" s="1" t="str">
        <f t="shared" si="5"/>
        <v>2.5m CG/2.5m FG</v>
      </c>
      <c r="D127" s="1" t="str">
        <f t="shared" si="6"/>
        <v>2.5m CG/2.5m FG - Alignment Sheets</v>
      </c>
      <c r="E127" s="1" t="s">
        <v>40</v>
      </c>
      <c r="F127" s="1">
        <f t="shared" si="7"/>
        <v>2.5</v>
      </c>
      <c r="G127" s="12" t="s">
        <v>40</v>
      </c>
      <c r="L127">
        <v>1007920</v>
      </c>
      <c r="M127">
        <v>1008263</v>
      </c>
      <c r="N127">
        <v>2.5</v>
      </c>
      <c r="O127" t="s">
        <v>743</v>
      </c>
      <c r="P127" t="s">
        <v>723</v>
      </c>
      <c r="Q127" t="s">
        <v>755</v>
      </c>
      <c r="R127" t="s">
        <v>756</v>
      </c>
      <c r="S127">
        <v>343</v>
      </c>
    </row>
    <row r="128" spans="1:19" x14ac:dyDescent="0.2">
      <c r="A128" s="1">
        <f t="shared" si="4"/>
        <v>1008263</v>
      </c>
      <c r="B128" s="1">
        <f t="shared" si="4"/>
        <v>1008354</v>
      </c>
      <c r="C128" s="1" t="str">
        <f t="shared" si="5"/>
        <v>1.5m CG/2.5m FG</v>
      </c>
      <c r="D128" s="1" t="str">
        <f t="shared" si="6"/>
        <v>1.5m CG/2.5m FG - Alignment Sheets</v>
      </c>
      <c r="E128" s="1" t="s">
        <v>40</v>
      </c>
      <c r="F128" s="1">
        <f t="shared" si="7"/>
        <v>1.5</v>
      </c>
      <c r="G128" s="12" t="s">
        <v>40</v>
      </c>
      <c r="L128">
        <v>1008263</v>
      </c>
      <c r="M128">
        <v>1008354</v>
      </c>
      <c r="N128" t="s">
        <v>752</v>
      </c>
      <c r="O128" t="s">
        <v>743</v>
      </c>
      <c r="P128" t="s">
        <v>723</v>
      </c>
      <c r="Q128" t="s">
        <v>753</v>
      </c>
      <c r="R128" t="s">
        <v>754</v>
      </c>
      <c r="S128">
        <v>91</v>
      </c>
    </row>
    <row r="129" spans="1:19" x14ac:dyDescent="0.2">
      <c r="A129" s="1">
        <f t="shared" si="4"/>
        <v>1008354</v>
      </c>
      <c r="B129" s="1">
        <f t="shared" si="4"/>
        <v>1008357</v>
      </c>
      <c r="C129" s="1" t="str">
        <f t="shared" si="5"/>
        <v>2.5m CG/2.5m FG</v>
      </c>
      <c r="D129" s="1" t="str">
        <f t="shared" si="6"/>
        <v>2.5m CG/2.5m FG - Alignment Sheets</v>
      </c>
      <c r="E129" s="1" t="s">
        <v>40</v>
      </c>
      <c r="F129" s="1">
        <f t="shared" si="7"/>
        <v>2.5</v>
      </c>
      <c r="G129" s="12" t="s">
        <v>40</v>
      </c>
      <c r="L129">
        <v>1008354</v>
      </c>
      <c r="M129">
        <v>1008357</v>
      </c>
      <c r="N129">
        <v>2.5</v>
      </c>
      <c r="O129" t="s">
        <v>743</v>
      </c>
      <c r="P129" t="s">
        <v>723</v>
      </c>
      <c r="Q129" t="s">
        <v>755</v>
      </c>
      <c r="R129" t="s">
        <v>756</v>
      </c>
      <c r="S129">
        <v>3</v>
      </c>
    </row>
    <row r="130" spans="1:19" x14ac:dyDescent="0.2">
      <c r="A130" s="1">
        <f t="shared" si="4"/>
        <v>1008357</v>
      </c>
      <c r="B130" s="1">
        <f t="shared" si="4"/>
        <v>1009031</v>
      </c>
      <c r="C130" s="1" t="str">
        <f t="shared" si="5"/>
        <v>1.5m CG/2.5m FG</v>
      </c>
      <c r="D130" s="1" t="str">
        <f t="shared" si="6"/>
        <v>1.5m CG/2.5m FG - Alignment Sheets</v>
      </c>
      <c r="E130" s="1" t="s">
        <v>40</v>
      </c>
      <c r="F130" s="1">
        <f t="shared" si="7"/>
        <v>1.5</v>
      </c>
      <c r="G130" s="12" t="s">
        <v>40</v>
      </c>
      <c r="L130">
        <v>1008357</v>
      </c>
      <c r="M130">
        <v>1009031</v>
      </c>
      <c r="N130" t="s">
        <v>752</v>
      </c>
      <c r="O130" t="s">
        <v>743</v>
      </c>
      <c r="P130" t="s">
        <v>723</v>
      </c>
      <c r="Q130" t="s">
        <v>753</v>
      </c>
      <c r="R130" t="s">
        <v>754</v>
      </c>
      <c r="S130">
        <v>674</v>
      </c>
    </row>
    <row r="131" spans="1:19" x14ac:dyDescent="0.2">
      <c r="A131" s="1">
        <f t="shared" ref="A131:B194" si="8">L131</f>
        <v>1009031</v>
      </c>
      <c r="B131" s="1">
        <f t="shared" si="8"/>
        <v>1009035</v>
      </c>
      <c r="C131" s="1" t="str">
        <f t="shared" ref="C131:C194" si="9">Q131</f>
        <v>1.5m CG/1.5m FG</v>
      </c>
      <c r="D131" s="1" t="str">
        <f t="shared" ref="D131:D194" si="10">Q131&amp;" - "&amp;P131</f>
        <v>1.5m CG/1.5m FG - Alignment Sheets</v>
      </c>
      <c r="E131" s="1" t="s">
        <v>40</v>
      </c>
      <c r="F131" s="1">
        <f t="shared" ref="F131:F194" si="11">_xlfn.NUMBERVALUE(TRIM(LEFT(Q131,3)))</f>
        <v>1.5</v>
      </c>
      <c r="G131" s="12" t="s">
        <v>40</v>
      </c>
      <c r="L131">
        <v>1009031</v>
      </c>
      <c r="M131">
        <v>1009035</v>
      </c>
      <c r="N131">
        <v>1.5</v>
      </c>
      <c r="O131" t="s">
        <v>743</v>
      </c>
      <c r="P131" t="s">
        <v>723</v>
      </c>
      <c r="Q131" t="s">
        <v>757</v>
      </c>
      <c r="R131" t="s">
        <v>758</v>
      </c>
      <c r="S131">
        <v>4</v>
      </c>
    </row>
    <row r="132" spans="1:19" x14ac:dyDescent="0.2">
      <c r="A132" s="1">
        <f t="shared" si="8"/>
        <v>1009035</v>
      </c>
      <c r="B132" s="1">
        <f t="shared" si="8"/>
        <v>1009413</v>
      </c>
      <c r="C132" s="1" t="str">
        <f t="shared" si="9"/>
        <v>2.5m FG</v>
      </c>
      <c r="D132" s="1" t="str">
        <f t="shared" si="10"/>
        <v>2.5m FG - BGC Dominant Design</v>
      </c>
      <c r="E132" s="1" t="s">
        <v>40</v>
      </c>
      <c r="F132" s="1">
        <f t="shared" si="11"/>
        <v>2.5</v>
      </c>
      <c r="G132" s="12" t="s">
        <v>40</v>
      </c>
      <c r="L132">
        <v>1009035</v>
      </c>
      <c r="M132">
        <v>1009413</v>
      </c>
      <c r="N132">
        <v>2.5</v>
      </c>
      <c r="O132" t="s">
        <v>718</v>
      </c>
      <c r="P132" t="s">
        <v>731</v>
      </c>
      <c r="Q132" t="s">
        <v>761</v>
      </c>
      <c r="R132" t="s">
        <v>762</v>
      </c>
      <c r="S132">
        <v>378</v>
      </c>
    </row>
    <row r="133" spans="1:19" x14ac:dyDescent="0.2">
      <c r="A133" s="1">
        <f t="shared" si="8"/>
        <v>1009413</v>
      </c>
      <c r="B133" s="1">
        <f t="shared" si="8"/>
        <v>1009433</v>
      </c>
      <c r="C133" s="1" t="str">
        <f t="shared" si="9"/>
        <v>1.5m CG/1.5m FG</v>
      </c>
      <c r="D133" s="1" t="str">
        <f t="shared" si="10"/>
        <v>1.5m CG/1.5m FG - Alignment Sheets</v>
      </c>
      <c r="E133" s="1" t="s">
        <v>40</v>
      </c>
      <c r="F133" s="1">
        <f t="shared" si="11"/>
        <v>1.5</v>
      </c>
      <c r="G133" s="12" t="s">
        <v>40</v>
      </c>
      <c r="L133">
        <v>1009413</v>
      </c>
      <c r="M133">
        <v>1009433</v>
      </c>
      <c r="N133">
        <v>1.5</v>
      </c>
      <c r="O133" t="s">
        <v>743</v>
      </c>
      <c r="P133" t="s">
        <v>723</v>
      </c>
      <c r="Q133" t="s">
        <v>757</v>
      </c>
      <c r="R133" t="s">
        <v>758</v>
      </c>
      <c r="S133">
        <v>20</v>
      </c>
    </row>
    <row r="134" spans="1:19" x14ac:dyDescent="0.2">
      <c r="A134" s="1">
        <f t="shared" si="8"/>
        <v>1009433</v>
      </c>
      <c r="B134" s="1">
        <f t="shared" si="8"/>
        <v>1010880</v>
      </c>
      <c r="C134" s="1" t="str">
        <f t="shared" si="9"/>
        <v>1.5m CG/2.5m FG</v>
      </c>
      <c r="D134" s="1" t="str">
        <f t="shared" si="10"/>
        <v>1.5m CG/2.5m FG - Alignment Sheets</v>
      </c>
      <c r="E134" s="1" t="s">
        <v>40</v>
      </c>
      <c r="F134" s="1">
        <f t="shared" si="11"/>
        <v>1.5</v>
      </c>
      <c r="G134" s="12" t="s">
        <v>40</v>
      </c>
      <c r="L134">
        <v>1009433</v>
      </c>
      <c r="M134">
        <v>1010880</v>
      </c>
      <c r="N134" t="s">
        <v>752</v>
      </c>
      <c r="O134" t="s">
        <v>743</v>
      </c>
      <c r="P134" t="s">
        <v>723</v>
      </c>
      <c r="Q134" t="s">
        <v>753</v>
      </c>
      <c r="R134" t="s">
        <v>754</v>
      </c>
      <c r="S134">
        <v>1447</v>
      </c>
    </row>
    <row r="135" spans="1:19" x14ac:dyDescent="0.2">
      <c r="A135" s="1">
        <f t="shared" si="8"/>
        <v>1010880</v>
      </c>
      <c r="B135" s="1">
        <f t="shared" si="8"/>
        <v>1010896</v>
      </c>
      <c r="C135" s="1" t="str">
        <f t="shared" si="9"/>
        <v>2.0m CE</v>
      </c>
      <c r="D135" s="1" t="str">
        <f t="shared" si="10"/>
        <v>2.0m CE - BGC Dominant Design</v>
      </c>
      <c r="E135" s="1" t="s">
        <v>40</v>
      </c>
      <c r="F135" s="1">
        <f t="shared" si="11"/>
        <v>2</v>
      </c>
      <c r="G135" s="12" t="s">
        <v>40</v>
      </c>
      <c r="L135">
        <v>1010880</v>
      </c>
      <c r="M135">
        <v>1010896</v>
      </c>
      <c r="N135">
        <v>2</v>
      </c>
      <c r="O135" t="s">
        <v>9451</v>
      </c>
      <c r="P135" t="s">
        <v>731</v>
      </c>
      <c r="Q135" t="s">
        <v>9455</v>
      </c>
      <c r="R135" t="s">
        <v>9454</v>
      </c>
      <c r="S135">
        <v>16</v>
      </c>
    </row>
    <row r="136" spans="1:19" x14ac:dyDescent="0.2">
      <c r="A136" s="1">
        <f t="shared" si="8"/>
        <v>1010896</v>
      </c>
      <c r="B136" s="1">
        <f t="shared" si="8"/>
        <v>1010943</v>
      </c>
      <c r="C136" s="1" t="str">
        <f t="shared" si="9"/>
        <v>2.5m FG</v>
      </c>
      <c r="D136" s="1" t="str">
        <f t="shared" si="10"/>
        <v>2.5m FG - BGC Dominant Design</v>
      </c>
      <c r="E136" s="1" t="s">
        <v>40</v>
      </c>
      <c r="F136" s="1">
        <f t="shared" si="11"/>
        <v>2.5</v>
      </c>
      <c r="G136" s="12" t="s">
        <v>40</v>
      </c>
      <c r="L136">
        <v>1010896</v>
      </c>
      <c r="M136">
        <v>1010943</v>
      </c>
      <c r="N136">
        <v>2.5</v>
      </c>
      <c r="O136" t="s">
        <v>718</v>
      </c>
      <c r="P136" t="s">
        <v>731</v>
      </c>
      <c r="Q136" t="s">
        <v>761</v>
      </c>
      <c r="R136" t="s">
        <v>762</v>
      </c>
      <c r="S136">
        <v>47</v>
      </c>
    </row>
    <row r="137" spans="1:19" x14ac:dyDescent="0.2">
      <c r="A137" s="1">
        <f t="shared" si="8"/>
        <v>1010943</v>
      </c>
      <c r="B137" s="1">
        <f t="shared" si="8"/>
        <v>1011191</v>
      </c>
      <c r="C137" s="1" t="str">
        <f t="shared" si="9"/>
        <v>2.5m FG</v>
      </c>
      <c r="D137" s="1" t="str">
        <f t="shared" si="10"/>
        <v>2.5m FG - Alignment Sheets</v>
      </c>
      <c r="E137" s="1" t="s">
        <v>40</v>
      </c>
      <c r="F137" s="1">
        <f t="shared" si="11"/>
        <v>2.5</v>
      </c>
      <c r="G137" s="12" t="s">
        <v>40</v>
      </c>
      <c r="L137">
        <v>1010943</v>
      </c>
      <c r="M137">
        <v>1011191</v>
      </c>
      <c r="N137">
        <v>2.5</v>
      </c>
      <c r="O137" t="s">
        <v>718</v>
      </c>
      <c r="P137" t="s">
        <v>723</v>
      </c>
      <c r="Q137" t="s">
        <v>761</v>
      </c>
      <c r="R137" t="s">
        <v>762</v>
      </c>
      <c r="S137">
        <v>248</v>
      </c>
    </row>
    <row r="138" spans="1:19" x14ac:dyDescent="0.2">
      <c r="A138" s="1">
        <f t="shared" si="8"/>
        <v>1011191</v>
      </c>
      <c r="B138" s="1">
        <f t="shared" si="8"/>
        <v>1011197</v>
      </c>
      <c r="C138" s="1" t="str">
        <f t="shared" si="9"/>
        <v>2.0m CE</v>
      </c>
      <c r="D138" s="1" t="str">
        <f t="shared" si="10"/>
        <v>2.0m CE - BGC Dominant Design</v>
      </c>
      <c r="E138" s="1" t="s">
        <v>40</v>
      </c>
      <c r="F138" s="1">
        <f t="shared" si="11"/>
        <v>2</v>
      </c>
      <c r="G138" s="12" t="s">
        <v>40</v>
      </c>
      <c r="L138">
        <v>1011191</v>
      </c>
      <c r="M138">
        <v>1011197</v>
      </c>
      <c r="N138">
        <v>2</v>
      </c>
      <c r="O138" t="s">
        <v>9451</v>
      </c>
      <c r="P138" t="s">
        <v>731</v>
      </c>
      <c r="Q138" t="s">
        <v>9455</v>
      </c>
      <c r="R138" t="s">
        <v>9454</v>
      </c>
      <c r="S138">
        <v>6</v>
      </c>
    </row>
    <row r="139" spans="1:19" x14ac:dyDescent="0.2">
      <c r="A139" s="1">
        <f t="shared" si="8"/>
        <v>1011197</v>
      </c>
      <c r="B139" s="1">
        <f t="shared" si="8"/>
        <v>1011755</v>
      </c>
      <c r="C139" s="1" t="str">
        <f t="shared" si="9"/>
        <v>2.5m FG</v>
      </c>
      <c r="D139" s="1" t="str">
        <f t="shared" si="10"/>
        <v>2.5m FG - BGC Dominant Design</v>
      </c>
      <c r="E139" s="1" t="s">
        <v>40</v>
      </c>
      <c r="F139" s="1">
        <f t="shared" si="11"/>
        <v>2.5</v>
      </c>
      <c r="G139" s="12" t="s">
        <v>40</v>
      </c>
      <c r="L139">
        <v>1011197</v>
      </c>
      <c r="M139">
        <v>1011755</v>
      </c>
      <c r="N139">
        <v>2.5</v>
      </c>
      <c r="O139" t="s">
        <v>718</v>
      </c>
      <c r="P139" t="s">
        <v>731</v>
      </c>
      <c r="Q139" t="s">
        <v>761</v>
      </c>
      <c r="R139" t="s">
        <v>762</v>
      </c>
      <c r="S139">
        <v>558</v>
      </c>
    </row>
    <row r="140" spans="1:19" x14ac:dyDescent="0.2">
      <c r="A140" s="1">
        <f t="shared" si="8"/>
        <v>1011755</v>
      </c>
      <c r="B140" s="1">
        <f t="shared" si="8"/>
        <v>1011771</v>
      </c>
      <c r="C140" s="1" t="str">
        <f t="shared" si="9"/>
        <v>2.5m CG/2.5m FG</v>
      </c>
      <c r="D140" s="1" t="str">
        <f t="shared" si="10"/>
        <v>2.5m CG/2.5m FG - Alignment Sheets</v>
      </c>
      <c r="E140" s="1" t="s">
        <v>40</v>
      </c>
      <c r="F140" s="1">
        <f t="shared" si="11"/>
        <v>2.5</v>
      </c>
      <c r="G140" s="12" t="s">
        <v>40</v>
      </c>
      <c r="L140">
        <v>1011755</v>
      </c>
      <c r="M140">
        <v>1011771</v>
      </c>
      <c r="N140">
        <v>2.5</v>
      </c>
      <c r="O140" t="s">
        <v>743</v>
      </c>
      <c r="P140" t="s">
        <v>723</v>
      </c>
      <c r="Q140" t="s">
        <v>755</v>
      </c>
      <c r="R140" t="s">
        <v>756</v>
      </c>
      <c r="S140">
        <v>16</v>
      </c>
    </row>
    <row r="141" spans="1:19" x14ac:dyDescent="0.2">
      <c r="A141" s="1">
        <f t="shared" si="8"/>
        <v>1011771</v>
      </c>
      <c r="B141" s="1">
        <f t="shared" si="8"/>
        <v>1012300</v>
      </c>
      <c r="C141" s="1" t="str">
        <f t="shared" si="9"/>
        <v>1.5m CG/2.5m FG</v>
      </c>
      <c r="D141" s="1" t="str">
        <f t="shared" si="10"/>
        <v>1.5m CG/2.5m FG - Alignment Sheets</v>
      </c>
      <c r="E141" s="1" t="s">
        <v>40</v>
      </c>
      <c r="F141" s="1">
        <f t="shared" si="11"/>
        <v>1.5</v>
      </c>
      <c r="G141" s="12" t="s">
        <v>40</v>
      </c>
      <c r="L141">
        <v>1011771</v>
      </c>
      <c r="M141">
        <v>1012300</v>
      </c>
      <c r="N141" t="s">
        <v>752</v>
      </c>
      <c r="O141" t="s">
        <v>743</v>
      </c>
      <c r="P141" t="s">
        <v>723</v>
      </c>
      <c r="Q141" t="s">
        <v>753</v>
      </c>
      <c r="R141" t="s">
        <v>754</v>
      </c>
      <c r="S141">
        <v>529</v>
      </c>
    </row>
    <row r="142" spans="1:19" x14ac:dyDescent="0.2">
      <c r="A142" s="1">
        <f t="shared" si="8"/>
        <v>1012300</v>
      </c>
      <c r="B142" s="1">
        <f t="shared" si="8"/>
        <v>1012309.89</v>
      </c>
      <c r="C142" s="1" t="str">
        <f t="shared" si="9"/>
        <v>1.2m FG</v>
      </c>
      <c r="D142" s="1" t="str">
        <f t="shared" si="10"/>
        <v>1.2m FG - BGC Dominant Design</v>
      </c>
      <c r="E142" s="1" t="s">
        <v>40</v>
      </c>
      <c r="F142" s="1">
        <f t="shared" si="11"/>
        <v>1.2</v>
      </c>
      <c r="G142" s="12" t="s">
        <v>40</v>
      </c>
      <c r="L142">
        <v>1012300</v>
      </c>
      <c r="M142">
        <v>1012309.89</v>
      </c>
      <c r="N142">
        <v>1.2</v>
      </c>
      <c r="O142" t="s">
        <v>718</v>
      </c>
      <c r="P142" t="s">
        <v>731</v>
      </c>
      <c r="Q142" t="s">
        <v>728</v>
      </c>
      <c r="R142" t="s">
        <v>729</v>
      </c>
      <c r="S142">
        <v>9.8900000000139698</v>
      </c>
    </row>
    <row r="143" spans="1:19" x14ac:dyDescent="0.2">
      <c r="A143" s="1">
        <f t="shared" si="8"/>
        <v>1012309.89</v>
      </c>
      <c r="B143" s="1">
        <f t="shared" si="8"/>
        <v>1012317</v>
      </c>
      <c r="C143" s="1" t="str">
        <f t="shared" si="9"/>
        <v>1.5m RD</v>
      </c>
      <c r="D143" s="1" t="str">
        <f t="shared" si="10"/>
        <v>1.5m RD - DWG# PT640301</v>
      </c>
      <c r="E143" s="1" t="s">
        <v>40</v>
      </c>
      <c r="F143" s="1">
        <f t="shared" si="11"/>
        <v>1.5</v>
      </c>
      <c r="G143" s="12" t="s">
        <v>40</v>
      </c>
      <c r="L143">
        <v>1012309.89</v>
      </c>
      <c r="M143">
        <v>1012317</v>
      </c>
      <c r="N143">
        <v>1.5</v>
      </c>
      <c r="O143" t="s">
        <v>737</v>
      </c>
      <c r="P143" t="s">
        <v>738</v>
      </c>
      <c r="Q143" t="s">
        <v>739</v>
      </c>
      <c r="R143" t="s">
        <v>739</v>
      </c>
      <c r="S143">
        <v>7.1099999999860302</v>
      </c>
    </row>
    <row r="144" spans="1:19" x14ac:dyDescent="0.2">
      <c r="A144" s="1">
        <f t="shared" si="8"/>
        <v>1012317</v>
      </c>
      <c r="B144" s="1">
        <f t="shared" si="8"/>
        <v>1012349</v>
      </c>
      <c r="C144" s="1" t="str">
        <f t="shared" si="9"/>
        <v>2.3m WC</v>
      </c>
      <c r="D144" s="1" t="str">
        <f t="shared" si="10"/>
        <v>2.3m WC - DWG# PT610801</v>
      </c>
      <c r="E144" s="1" t="s">
        <v>40</v>
      </c>
      <c r="F144" s="1">
        <f t="shared" si="11"/>
        <v>2.2999999999999998</v>
      </c>
      <c r="G144" s="12" t="s">
        <v>40</v>
      </c>
      <c r="L144">
        <v>1012317</v>
      </c>
      <c r="M144">
        <v>1012349</v>
      </c>
      <c r="N144">
        <v>2.2999999999999998</v>
      </c>
      <c r="O144" t="s">
        <v>734</v>
      </c>
      <c r="P144" t="s">
        <v>765</v>
      </c>
      <c r="Q144" t="s">
        <v>766</v>
      </c>
      <c r="R144" t="s">
        <v>766</v>
      </c>
      <c r="S144">
        <v>32</v>
      </c>
    </row>
    <row r="145" spans="1:19" x14ac:dyDescent="0.2">
      <c r="A145" s="1">
        <f t="shared" si="8"/>
        <v>1012349</v>
      </c>
      <c r="B145" s="1">
        <f t="shared" si="8"/>
        <v>1012357.47</v>
      </c>
      <c r="C145" s="1" t="str">
        <f t="shared" si="9"/>
        <v>1.5m RD</v>
      </c>
      <c r="D145" s="1" t="str">
        <f t="shared" si="10"/>
        <v>1.5m RD - DWG# PT640301</v>
      </c>
      <c r="E145" s="1" t="s">
        <v>40</v>
      </c>
      <c r="F145" s="1">
        <f t="shared" si="11"/>
        <v>1.5</v>
      </c>
      <c r="G145" s="12" t="s">
        <v>40</v>
      </c>
      <c r="L145">
        <v>1012349</v>
      </c>
      <c r="M145">
        <v>1012357.47</v>
      </c>
      <c r="N145">
        <v>1.5</v>
      </c>
      <c r="O145" t="s">
        <v>737</v>
      </c>
      <c r="P145" t="s">
        <v>738</v>
      </c>
      <c r="Q145" t="s">
        <v>739</v>
      </c>
      <c r="R145" t="s">
        <v>739</v>
      </c>
      <c r="S145">
        <v>8.4699999999720603</v>
      </c>
    </row>
    <row r="146" spans="1:19" x14ac:dyDescent="0.2">
      <c r="A146" s="1">
        <f t="shared" si="8"/>
        <v>1012357.47</v>
      </c>
      <c r="B146" s="1">
        <f t="shared" si="8"/>
        <v>1012415.2</v>
      </c>
      <c r="C146" s="1" t="str">
        <f t="shared" si="9"/>
        <v>1.2m FG</v>
      </c>
      <c r="D146" s="1" t="str">
        <f t="shared" si="10"/>
        <v>1.2m FG - BGC Dominant Design</v>
      </c>
      <c r="E146" s="1" t="s">
        <v>40</v>
      </c>
      <c r="F146" s="1">
        <f t="shared" si="11"/>
        <v>1.2</v>
      </c>
      <c r="G146" s="12" t="s">
        <v>40</v>
      </c>
      <c r="L146">
        <v>1012357.47</v>
      </c>
      <c r="M146">
        <v>1012415.2</v>
      </c>
      <c r="N146">
        <v>1.2</v>
      </c>
      <c r="O146" t="s">
        <v>718</v>
      </c>
      <c r="P146" t="s">
        <v>731</v>
      </c>
      <c r="Q146" t="s">
        <v>728</v>
      </c>
      <c r="R146" t="s">
        <v>729</v>
      </c>
      <c r="S146">
        <v>57.729999999981302</v>
      </c>
    </row>
    <row r="147" spans="1:19" x14ac:dyDescent="0.2">
      <c r="A147" s="1">
        <f t="shared" si="8"/>
        <v>1012415.2</v>
      </c>
      <c r="B147" s="1">
        <f t="shared" si="8"/>
        <v>1012427.2</v>
      </c>
      <c r="C147" s="1" t="str">
        <f t="shared" si="9"/>
        <v>1.5m RD</v>
      </c>
      <c r="D147" s="1" t="str">
        <f t="shared" si="10"/>
        <v>1.5m RD - DWG# PT640301</v>
      </c>
      <c r="E147" s="1" t="s">
        <v>40</v>
      </c>
      <c r="F147" s="1">
        <f t="shared" si="11"/>
        <v>1.5</v>
      </c>
      <c r="G147" s="12" t="s">
        <v>40</v>
      </c>
      <c r="L147">
        <v>1012415.2</v>
      </c>
      <c r="M147">
        <v>1012427.2</v>
      </c>
      <c r="N147">
        <v>1.5</v>
      </c>
      <c r="O147" t="s">
        <v>737</v>
      </c>
      <c r="P147" t="s">
        <v>738</v>
      </c>
      <c r="Q147" t="s">
        <v>739</v>
      </c>
      <c r="R147" t="s">
        <v>739</v>
      </c>
      <c r="S147">
        <v>12</v>
      </c>
    </row>
    <row r="148" spans="1:19" x14ac:dyDescent="0.2">
      <c r="A148" s="1">
        <f t="shared" si="8"/>
        <v>1012427.2</v>
      </c>
      <c r="B148" s="1">
        <f t="shared" si="8"/>
        <v>1012475.64</v>
      </c>
      <c r="C148" s="1" t="str">
        <f t="shared" si="9"/>
        <v>1.2m FG</v>
      </c>
      <c r="D148" s="1" t="str">
        <f t="shared" si="10"/>
        <v>1.2m FG - BGC Dominant Design</v>
      </c>
      <c r="E148" s="1" t="s">
        <v>40</v>
      </c>
      <c r="F148" s="1">
        <f t="shared" si="11"/>
        <v>1.2</v>
      </c>
      <c r="G148" s="12" t="s">
        <v>40</v>
      </c>
      <c r="L148">
        <v>1012427.2</v>
      </c>
      <c r="M148">
        <v>1012475.64</v>
      </c>
      <c r="N148">
        <v>1.2</v>
      </c>
      <c r="O148" t="s">
        <v>718</v>
      </c>
      <c r="P148" t="s">
        <v>731</v>
      </c>
      <c r="Q148" t="s">
        <v>728</v>
      </c>
      <c r="R148" t="s">
        <v>729</v>
      </c>
      <c r="S148">
        <v>48.4400000000605</v>
      </c>
    </row>
    <row r="149" spans="1:19" x14ac:dyDescent="0.2">
      <c r="A149" s="1">
        <f t="shared" si="8"/>
        <v>1012475.64</v>
      </c>
      <c r="B149" s="1">
        <f t="shared" si="8"/>
        <v>1012499.64</v>
      </c>
      <c r="C149" s="1" t="str">
        <f t="shared" si="9"/>
        <v>1.5m WC</v>
      </c>
      <c r="D149" s="1" t="str">
        <f t="shared" si="10"/>
        <v>1.5m WC - DWG# PT610001</v>
      </c>
      <c r="E149" s="1" t="s">
        <v>40</v>
      </c>
      <c r="F149" s="1">
        <f t="shared" si="11"/>
        <v>1.5</v>
      </c>
      <c r="G149" s="12" t="s">
        <v>40</v>
      </c>
      <c r="L149">
        <v>1012475.64</v>
      </c>
      <c r="M149">
        <v>1012499.64</v>
      </c>
      <c r="N149">
        <v>1.5</v>
      </c>
      <c r="O149" t="s">
        <v>734</v>
      </c>
      <c r="P149" t="s">
        <v>740</v>
      </c>
      <c r="Q149" t="s">
        <v>741</v>
      </c>
      <c r="R149" t="s">
        <v>741</v>
      </c>
      <c r="S149">
        <v>24</v>
      </c>
    </row>
    <row r="150" spans="1:19" x14ac:dyDescent="0.2">
      <c r="A150" s="1">
        <f t="shared" si="8"/>
        <v>1012499.64</v>
      </c>
      <c r="B150" s="1">
        <f t="shared" si="8"/>
        <v>1012522</v>
      </c>
      <c r="C150" s="1" t="str">
        <f t="shared" si="9"/>
        <v>1.5m CG</v>
      </c>
      <c r="D150" s="1" t="str">
        <f t="shared" si="10"/>
        <v>1.5m CG - Alignment Sheets</v>
      </c>
      <c r="E150" s="1" t="s">
        <v>40</v>
      </c>
      <c r="F150" s="1">
        <f t="shared" si="11"/>
        <v>1.5</v>
      </c>
      <c r="G150" s="12" t="s">
        <v>40</v>
      </c>
      <c r="L150">
        <v>1012499.64</v>
      </c>
      <c r="M150">
        <v>1012522</v>
      </c>
      <c r="N150">
        <v>1.5</v>
      </c>
      <c r="O150" t="s">
        <v>722</v>
      </c>
      <c r="P150" t="s">
        <v>723</v>
      </c>
      <c r="Q150" t="s">
        <v>724</v>
      </c>
      <c r="R150" t="s">
        <v>725</v>
      </c>
      <c r="S150">
        <v>22.359999999986002</v>
      </c>
    </row>
    <row r="151" spans="1:19" x14ac:dyDescent="0.2">
      <c r="A151" s="1">
        <f t="shared" si="8"/>
        <v>1012522</v>
      </c>
      <c r="B151" s="1">
        <f t="shared" si="8"/>
        <v>1015597</v>
      </c>
      <c r="C151" s="1" t="str">
        <f t="shared" si="9"/>
        <v>2.5m CG/1.5m CG</v>
      </c>
      <c r="D151" s="1" t="str">
        <f t="shared" si="10"/>
        <v>2.5m CG/1.5m CG - Alignment Sheets</v>
      </c>
      <c r="E151" s="1" t="s">
        <v>40</v>
      </c>
      <c r="F151" s="1">
        <f t="shared" si="11"/>
        <v>2.5</v>
      </c>
      <c r="G151" s="12" t="s">
        <v>40</v>
      </c>
      <c r="L151">
        <v>1012522</v>
      </c>
      <c r="M151">
        <v>1015597</v>
      </c>
      <c r="N151" t="s">
        <v>767</v>
      </c>
      <c r="O151" t="s">
        <v>722</v>
      </c>
      <c r="P151" t="s">
        <v>723</v>
      </c>
      <c r="Q151" t="s">
        <v>768</v>
      </c>
      <c r="R151" t="s">
        <v>769</v>
      </c>
      <c r="S151">
        <v>3075</v>
      </c>
    </row>
    <row r="152" spans="1:19" x14ac:dyDescent="0.2">
      <c r="A152" s="1">
        <f t="shared" si="8"/>
        <v>1015597</v>
      </c>
      <c r="B152" s="1">
        <f t="shared" si="8"/>
        <v>1015633</v>
      </c>
      <c r="C152" s="1" t="str">
        <f t="shared" si="9"/>
        <v>1.5m FG</v>
      </c>
      <c r="D152" s="1" t="str">
        <f t="shared" si="10"/>
        <v>1.5m FG - Alignment Sheets</v>
      </c>
      <c r="E152" s="1" t="s">
        <v>40</v>
      </c>
      <c r="F152" s="1">
        <f t="shared" si="11"/>
        <v>1.5</v>
      </c>
      <c r="G152" s="12" t="s">
        <v>40</v>
      </c>
      <c r="L152">
        <v>1015597</v>
      </c>
      <c r="M152">
        <v>1015633</v>
      </c>
      <c r="N152">
        <v>1.5</v>
      </c>
      <c r="O152" t="s">
        <v>718</v>
      </c>
      <c r="P152" t="s">
        <v>723</v>
      </c>
      <c r="Q152" t="s">
        <v>726</v>
      </c>
      <c r="R152" t="s">
        <v>727</v>
      </c>
      <c r="S152">
        <v>36</v>
      </c>
    </row>
    <row r="153" spans="1:19" x14ac:dyDescent="0.2">
      <c r="A153" s="1">
        <f t="shared" si="8"/>
        <v>1015633</v>
      </c>
      <c r="B153" s="1">
        <f t="shared" si="8"/>
        <v>1015708</v>
      </c>
      <c r="C153" s="1" t="str">
        <f t="shared" si="9"/>
        <v>0.9m FG</v>
      </c>
      <c r="D153" s="1" t="str">
        <f t="shared" si="10"/>
        <v>0.9m FG - Default Depth</v>
      </c>
      <c r="E153" s="1" t="s">
        <v>40</v>
      </c>
      <c r="F153" s="1">
        <f t="shared" si="11"/>
        <v>0.9</v>
      </c>
      <c r="G153" s="12" t="s">
        <v>40</v>
      </c>
      <c r="L153">
        <v>1015633</v>
      </c>
      <c r="M153">
        <v>1015708</v>
      </c>
      <c r="N153">
        <v>0.9</v>
      </c>
      <c r="O153" t="s">
        <v>718</v>
      </c>
      <c r="P153" t="s">
        <v>719</v>
      </c>
      <c r="Q153" t="s">
        <v>720</v>
      </c>
      <c r="R153" t="s">
        <v>721</v>
      </c>
      <c r="S153">
        <v>75</v>
      </c>
    </row>
    <row r="154" spans="1:19" x14ac:dyDescent="0.2">
      <c r="A154" s="1">
        <f t="shared" si="8"/>
        <v>1015708</v>
      </c>
      <c r="B154" s="1">
        <f t="shared" si="8"/>
        <v>1016404</v>
      </c>
      <c r="C154" s="1" t="str">
        <f t="shared" si="9"/>
        <v>2.0m MOTI</v>
      </c>
      <c r="D154" s="1" t="str">
        <f t="shared" si="10"/>
        <v>2.0m MOTI - MOTI Encroachment</v>
      </c>
      <c r="E154" s="1" t="s">
        <v>40</v>
      </c>
      <c r="F154" s="1">
        <f t="shared" si="11"/>
        <v>2</v>
      </c>
      <c r="G154" s="12" t="s">
        <v>40</v>
      </c>
      <c r="L154">
        <v>1015708</v>
      </c>
      <c r="M154">
        <v>1016404</v>
      </c>
      <c r="N154">
        <v>2</v>
      </c>
      <c r="O154" t="s">
        <v>770</v>
      </c>
      <c r="P154" t="s">
        <v>771</v>
      </c>
      <c r="Q154" t="s">
        <v>772</v>
      </c>
      <c r="R154" t="s">
        <v>773</v>
      </c>
      <c r="S154">
        <v>696</v>
      </c>
    </row>
    <row r="155" spans="1:19" x14ac:dyDescent="0.2">
      <c r="A155" s="1">
        <f t="shared" si="8"/>
        <v>1016404</v>
      </c>
      <c r="B155" s="1">
        <f t="shared" si="8"/>
        <v>1016706.15</v>
      </c>
      <c r="C155" s="1" t="str">
        <f t="shared" si="9"/>
        <v>0.9m FG</v>
      </c>
      <c r="D155" s="1" t="str">
        <f t="shared" si="10"/>
        <v>0.9m FG - Default Depth</v>
      </c>
      <c r="E155" s="1" t="s">
        <v>40</v>
      </c>
      <c r="F155" s="1">
        <f t="shared" si="11"/>
        <v>0.9</v>
      </c>
      <c r="G155" s="12" t="s">
        <v>40</v>
      </c>
      <c r="L155">
        <v>1016404</v>
      </c>
      <c r="M155">
        <v>1016706.15</v>
      </c>
      <c r="N155">
        <v>0.9</v>
      </c>
      <c r="O155" t="s">
        <v>718</v>
      </c>
      <c r="P155" t="s">
        <v>719</v>
      </c>
      <c r="Q155" t="s">
        <v>720</v>
      </c>
      <c r="R155" t="s">
        <v>721</v>
      </c>
      <c r="S155">
        <v>302.150000000023</v>
      </c>
    </row>
    <row r="156" spans="1:19" x14ac:dyDescent="0.2">
      <c r="A156" s="1">
        <f t="shared" si="8"/>
        <v>1016706.15</v>
      </c>
      <c r="B156" s="1">
        <f t="shared" si="8"/>
        <v>1016730.15</v>
      </c>
      <c r="C156" s="1" t="str">
        <f t="shared" si="9"/>
        <v>1.2m WC</v>
      </c>
      <c r="D156" s="1" t="str">
        <f t="shared" si="10"/>
        <v>1.2m WC - DWG# PT610201</v>
      </c>
      <c r="E156" s="1" t="s">
        <v>40</v>
      </c>
      <c r="F156" s="1">
        <f t="shared" si="11"/>
        <v>1.2</v>
      </c>
      <c r="G156" s="12" t="s">
        <v>40</v>
      </c>
      <c r="L156">
        <v>1016706.15</v>
      </c>
      <c r="M156">
        <v>1016730.15</v>
      </c>
      <c r="N156">
        <v>1.2</v>
      </c>
      <c r="O156" t="s">
        <v>734</v>
      </c>
      <c r="P156" t="s">
        <v>735</v>
      </c>
      <c r="Q156" t="s">
        <v>736</v>
      </c>
      <c r="R156" t="s">
        <v>736</v>
      </c>
      <c r="S156">
        <v>24</v>
      </c>
    </row>
    <row r="157" spans="1:19" x14ac:dyDescent="0.2">
      <c r="A157" s="1">
        <f t="shared" si="8"/>
        <v>1016730.15</v>
      </c>
      <c r="B157" s="1">
        <f t="shared" si="8"/>
        <v>1016732</v>
      </c>
      <c r="C157" s="1" t="str">
        <f t="shared" si="9"/>
        <v>0.9m FG</v>
      </c>
      <c r="D157" s="1" t="str">
        <f t="shared" si="10"/>
        <v>0.9m FG - Default Depth</v>
      </c>
      <c r="E157" s="1" t="s">
        <v>40</v>
      </c>
      <c r="F157" s="1">
        <f t="shared" si="11"/>
        <v>0.9</v>
      </c>
      <c r="G157" s="12" t="s">
        <v>40</v>
      </c>
      <c r="L157">
        <v>1016730.15</v>
      </c>
      <c r="M157">
        <v>1016732</v>
      </c>
      <c r="N157">
        <v>0.9</v>
      </c>
      <c r="O157" t="s">
        <v>718</v>
      </c>
      <c r="P157" t="s">
        <v>719</v>
      </c>
      <c r="Q157" t="s">
        <v>720</v>
      </c>
      <c r="R157" t="s">
        <v>721</v>
      </c>
      <c r="S157">
        <v>1.8499999999767101</v>
      </c>
    </row>
    <row r="158" spans="1:19" x14ac:dyDescent="0.2">
      <c r="A158" s="1">
        <f t="shared" si="8"/>
        <v>1016732</v>
      </c>
      <c r="B158" s="1">
        <f t="shared" si="8"/>
        <v>1016748</v>
      </c>
      <c r="C158" s="1" t="str">
        <f t="shared" si="9"/>
        <v>1.2m CG</v>
      </c>
      <c r="D158" s="1" t="str">
        <f t="shared" si="10"/>
        <v>1.2m CG - Alignment Sheets</v>
      </c>
      <c r="E158" s="1" t="s">
        <v>40</v>
      </c>
      <c r="F158" s="1">
        <f t="shared" si="11"/>
        <v>1.2</v>
      </c>
      <c r="G158" s="12" t="s">
        <v>40</v>
      </c>
      <c r="L158">
        <v>1016732</v>
      </c>
      <c r="M158">
        <v>1016748</v>
      </c>
      <c r="N158">
        <v>1.2</v>
      </c>
      <c r="O158" t="s">
        <v>722</v>
      </c>
      <c r="P158" t="s">
        <v>723</v>
      </c>
      <c r="Q158" t="s">
        <v>763</v>
      </c>
      <c r="R158" t="s">
        <v>764</v>
      </c>
      <c r="S158">
        <v>16</v>
      </c>
    </row>
    <row r="159" spans="1:19" x14ac:dyDescent="0.2">
      <c r="A159" s="1">
        <f t="shared" si="8"/>
        <v>1016748</v>
      </c>
      <c r="B159" s="1">
        <f t="shared" si="8"/>
        <v>1016805.19</v>
      </c>
      <c r="C159" s="1" t="str">
        <f t="shared" si="9"/>
        <v>0.9m FG</v>
      </c>
      <c r="D159" s="1" t="str">
        <f t="shared" si="10"/>
        <v>0.9m FG - Default Depth</v>
      </c>
      <c r="E159" s="1" t="s">
        <v>40</v>
      </c>
      <c r="F159" s="1">
        <f t="shared" si="11"/>
        <v>0.9</v>
      </c>
      <c r="G159" s="12" t="s">
        <v>40</v>
      </c>
      <c r="L159">
        <v>1016748</v>
      </c>
      <c r="M159">
        <v>1016805.19</v>
      </c>
      <c r="N159">
        <v>0.9</v>
      </c>
      <c r="O159" t="s">
        <v>718</v>
      </c>
      <c r="P159" t="s">
        <v>719</v>
      </c>
      <c r="Q159" t="s">
        <v>720</v>
      </c>
      <c r="R159" t="s">
        <v>721</v>
      </c>
      <c r="S159">
        <v>57.189999999944099</v>
      </c>
    </row>
    <row r="160" spans="1:19" x14ac:dyDescent="0.2">
      <c r="A160" s="1">
        <f t="shared" si="8"/>
        <v>1016805.19</v>
      </c>
      <c r="B160" s="1">
        <f t="shared" si="8"/>
        <v>1016829.19</v>
      </c>
      <c r="C160" s="1" t="str">
        <f t="shared" si="9"/>
        <v>1.2m WC</v>
      </c>
      <c r="D160" s="1" t="str">
        <f t="shared" si="10"/>
        <v>1.2m WC - DWG# PT610201</v>
      </c>
      <c r="E160" s="1" t="s">
        <v>40</v>
      </c>
      <c r="F160" s="1">
        <f t="shared" si="11"/>
        <v>1.2</v>
      </c>
      <c r="G160" s="12" t="s">
        <v>40</v>
      </c>
      <c r="L160">
        <v>1016805.19</v>
      </c>
      <c r="M160">
        <v>1016829.19</v>
      </c>
      <c r="N160">
        <v>1.2</v>
      </c>
      <c r="O160" t="s">
        <v>734</v>
      </c>
      <c r="P160" t="s">
        <v>735</v>
      </c>
      <c r="Q160" t="s">
        <v>736</v>
      </c>
      <c r="R160" t="s">
        <v>736</v>
      </c>
      <c r="S160">
        <v>24</v>
      </c>
    </row>
    <row r="161" spans="1:19" x14ac:dyDescent="0.2">
      <c r="A161" s="1">
        <f t="shared" si="8"/>
        <v>1016829.19</v>
      </c>
      <c r="B161" s="1">
        <f t="shared" si="8"/>
        <v>1016951</v>
      </c>
      <c r="C161" s="1" t="str">
        <f t="shared" si="9"/>
        <v>0.9m FG</v>
      </c>
      <c r="D161" s="1" t="str">
        <f t="shared" si="10"/>
        <v>0.9m FG - Default Depth</v>
      </c>
      <c r="E161" s="1" t="s">
        <v>40</v>
      </c>
      <c r="F161" s="1">
        <f t="shared" si="11"/>
        <v>0.9</v>
      </c>
      <c r="G161" s="12" t="s">
        <v>40</v>
      </c>
      <c r="L161">
        <v>1016829.19</v>
      </c>
      <c r="M161">
        <v>1016951</v>
      </c>
      <c r="N161">
        <v>0.9</v>
      </c>
      <c r="O161" t="s">
        <v>718</v>
      </c>
      <c r="P161" t="s">
        <v>719</v>
      </c>
      <c r="Q161" t="s">
        <v>720</v>
      </c>
      <c r="R161" t="s">
        <v>721</v>
      </c>
      <c r="S161">
        <v>121.810000000055</v>
      </c>
    </row>
    <row r="162" spans="1:19" x14ac:dyDescent="0.2">
      <c r="A162" s="1">
        <f t="shared" si="8"/>
        <v>1016951</v>
      </c>
      <c r="B162" s="1">
        <f t="shared" si="8"/>
        <v>1016976</v>
      </c>
      <c r="C162" s="1" t="str">
        <f t="shared" si="9"/>
        <v>1.2m FG</v>
      </c>
      <c r="D162" s="1" t="str">
        <f t="shared" si="10"/>
        <v>1.2m FG - BGC Dominant Design</v>
      </c>
      <c r="E162" s="1" t="s">
        <v>40</v>
      </c>
      <c r="F162" s="1">
        <f t="shared" si="11"/>
        <v>1.2</v>
      </c>
      <c r="G162" s="12" t="s">
        <v>40</v>
      </c>
      <c r="L162">
        <v>1016951</v>
      </c>
      <c r="M162">
        <v>1016976</v>
      </c>
      <c r="N162">
        <v>1.2</v>
      </c>
      <c r="O162" t="s">
        <v>718</v>
      </c>
      <c r="P162" t="s">
        <v>731</v>
      </c>
      <c r="Q162" t="s">
        <v>728</v>
      </c>
      <c r="R162" t="s">
        <v>729</v>
      </c>
      <c r="S162">
        <v>25</v>
      </c>
    </row>
    <row r="163" spans="1:19" x14ac:dyDescent="0.2">
      <c r="A163" s="1">
        <f t="shared" si="8"/>
        <v>1016976</v>
      </c>
      <c r="B163" s="1">
        <f t="shared" si="8"/>
        <v>1016981.91</v>
      </c>
      <c r="C163" s="1" t="str">
        <f t="shared" si="9"/>
        <v>1.2m WC</v>
      </c>
      <c r="D163" s="1" t="str">
        <f t="shared" si="10"/>
        <v>1.2m WC - DWG# PT610201</v>
      </c>
      <c r="E163" s="1" t="s">
        <v>40</v>
      </c>
      <c r="F163" s="1">
        <f t="shared" si="11"/>
        <v>1.2</v>
      </c>
      <c r="G163" s="12" t="s">
        <v>40</v>
      </c>
      <c r="L163">
        <v>1016976</v>
      </c>
      <c r="M163">
        <v>1016981.91</v>
      </c>
      <c r="N163">
        <v>1.2</v>
      </c>
      <c r="O163" t="s">
        <v>734</v>
      </c>
      <c r="P163" t="s">
        <v>735</v>
      </c>
      <c r="Q163" t="s">
        <v>736</v>
      </c>
      <c r="R163" t="s">
        <v>736</v>
      </c>
      <c r="S163">
        <v>5.9100000000325901</v>
      </c>
    </row>
    <row r="164" spans="1:19" x14ac:dyDescent="0.2">
      <c r="A164" s="1">
        <f t="shared" si="8"/>
        <v>1016981.91</v>
      </c>
      <c r="B164" s="1">
        <f t="shared" si="8"/>
        <v>1017469</v>
      </c>
      <c r="C164" s="1" t="str">
        <f t="shared" si="9"/>
        <v>0.9m FG</v>
      </c>
      <c r="D164" s="1" t="str">
        <f t="shared" si="10"/>
        <v>0.9m FG - Default Depth</v>
      </c>
      <c r="E164" s="1" t="s">
        <v>40</v>
      </c>
      <c r="F164" s="1">
        <f t="shared" si="11"/>
        <v>0.9</v>
      </c>
      <c r="G164" s="12" t="s">
        <v>40</v>
      </c>
      <c r="L164">
        <v>1016981.91</v>
      </c>
      <c r="M164">
        <v>1017469</v>
      </c>
      <c r="N164">
        <v>0.9</v>
      </c>
      <c r="O164" t="s">
        <v>718</v>
      </c>
      <c r="P164" t="s">
        <v>719</v>
      </c>
      <c r="Q164" t="s">
        <v>720</v>
      </c>
      <c r="R164" t="s">
        <v>721</v>
      </c>
      <c r="S164">
        <v>487.08999999996701</v>
      </c>
    </row>
    <row r="165" spans="1:19" x14ac:dyDescent="0.2">
      <c r="A165" s="1">
        <f t="shared" si="8"/>
        <v>1017469</v>
      </c>
      <c r="B165" s="1">
        <f t="shared" si="8"/>
        <v>1017522</v>
      </c>
      <c r="C165" s="1" t="str">
        <f t="shared" si="9"/>
        <v>1.5m FG</v>
      </c>
      <c r="D165" s="1" t="str">
        <f t="shared" si="10"/>
        <v>1.5m FG - Alignment Sheets</v>
      </c>
      <c r="E165" s="1" t="s">
        <v>40</v>
      </c>
      <c r="F165" s="1">
        <f t="shared" si="11"/>
        <v>1.5</v>
      </c>
      <c r="G165" s="12" t="s">
        <v>40</v>
      </c>
      <c r="L165">
        <v>1017469</v>
      </c>
      <c r="M165">
        <v>1017522</v>
      </c>
      <c r="N165">
        <v>1.5</v>
      </c>
      <c r="O165" t="s">
        <v>718</v>
      </c>
      <c r="P165" t="s">
        <v>723</v>
      </c>
      <c r="Q165" t="s">
        <v>726</v>
      </c>
      <c r="R165" t="s">
        <v>727</v>
      </c>
      <c r="S165">
        <v>53</v>
      </c>
    </row>
    <row r="166" spans="1:19" x14ac:dyDescent="0.2">
      <c r="A166" s="1">
        <f t="shared" si="8"/>
        <v>1017522</v>
      </c>
      <c r="B166" s="1">
        <f t="shared" si="8"/>
        <v>1017537</v>
      </c>
      <c r="C166" s="1" t="str">
        <f t="shared" si="9"/>
        <v>0.9m FG</v>
      </c>
      <c r="D166" s="1" t="str">
        <f t="shared" si="10"/>
        <v>0.9m FG - Default Depth</v>
      </c>
      <c r="E166" s="1" t="s">
        <v>40</v>
      </c>
      <c r="F166" s="1">
        <f t="shared" si="11"/>
        <v>0.9</v>
      </c>
      <c r="G166" s="12" t="s">
        <v>40</v>
      </c>
      <c r="L166">
        <v>1017522</v>
      </c>
      <c r="M166">
        <v>1017537</v>
      </c>
      <c r="N166">
        <v>0.9</v>
      </c>
      <c r="O166" t="s">
        <v>718</v>
      </c>
      <c r="P166" t="s">
        <v>719</v>
      </c>
      <c r="Q166" t="s">
        <v>720</v>
      </c>
      <c r="R166" t="s">
        <v>721</v>
      </c>
      <c r="S166">
        <v>15</v>
      </c>
    </row>
    <row r="167" spans="1:19" x14ac:dyDescent="0.2">
      <c r="A167" s="1">
        <f t="shared" si="8"/>
        <v>1017537</v>
      </c>
      <c r="B167" s="1">
        <f t="shared" si="8"/>
        <v>1017556</v>
      </c>
      <c r="C167" s="1" t="str">
        <f t="shared" si="9"/>
        <v>2.0m CG</v>
      </c>
      <c r="D167" s="1" t="str">
        <f t="shared" si="10"/>
        <v>2.0m CG - Alignment Sheets</v>
      </c>
      <c r="E167" s="1" t="s">
        <v>40</v>
      </c>
      <c r="F167" s="1">
        <f t="shared" si="11"/>
        <v>2</v>
      </c>
      <c r="G167" s="12" t="s">
        <v>40</v>
      </c>
      <c r="L167">
        <v>1017537</v>
      </c>
      <c r="M167">
        <v>1017556</v>
      </c>
      <c r="N167">
        <v>2</v>
      </c>
      <c r="O167" t="s">
        <v>722</v>
      </c>
      <c r="P167" t="s">
        <v>723</v>
      </c>
      <c r="Q167" t="s">
        <v>774</v>
      </c>
      <c r="R167" t="s">
        <v>775</v>
      </c>
      <c r="S167">
        <v>19</v>
      </c>
    </row>
    <row r="168" spans="1:19" x14ac:dyDescent="0.2">
      <c r="A168" s="1">
        <f t="shared" si="8"/>
        <v>1017556</v>
      </c>
      <c r="B168" s="1">
        <f t="shared" si="8"/>
        <v>1018237.45</v>
      </c>
      <c r="C168" s="1" t="str">
        <f t="shared" si="9"/>
        <v>0.9m FG</v>
      </c>
      <c r="D168" s="1" t="str">
        <f t="shared" si="10"/>
        <v>0.9m FG - Default Depth</v>
      </c>
      <c r="E168" s="1" t="s">
        <v>40</v>
      </c>
      <c r="F168" s="1">
        <f t="shared" si="11"/>
        <v>0.9</v>
      </c>
      <c r="G168" s="12" t="s">
        <v>40</v>
      </c>
      <c r="L168">
        <v>1017556</v>
      </c>
      <c r="M168">
        <v>1018237.45</v>
      </c>
      <c r="N168">
        <v>0.9</v>
      </c>
      <c r="O168" t="s">
        <v>718</v>
      </c>
      <c r="P168" t="s">
        <v>719</v>
      </c>
      <c r="Q168" t="s">
        <v>720</v>
      </c>
      <c r="R168" t="s">
        <v>721</v>
      </c>
      <c r="S168">
        <v>681.44999999995298</v>
      </c>
    </row>
    <row r="169" spans="1:19" x14ac:dyDescent="0.2">
      <c r="A169" s="1">
        <f t="shared" si="8"/>
        <v>1018237.45</v>
      </c>
      <c r="B169" s="1">
        <f t="shared" si="8"/>
        <v>1018261.45</v>
      </c>
      <c r="C169" s="1" t="str">
        <f t="shared" si="9"/>
        <v>1.5m WC</v>
      </c>
      <c r="D169" s="1" t="str">
        <f t="shared" si="10"/>
        <v>1.5m WC - DWG# PT610001</v>
      </c>
      <c r="E169" s="1" t="s">
        <v>40</v>
      </c>
      <c r="F169" s="1">
        <f t="shared" si="11"/>
        <v>1.5</v>
      </c>
      <c r="G169" s="12" t="s">
        <v>40</v>
      </c>
      <c r="L169">
        <v>1018237.45</v>
      </c>
      <c r="M169">
        <v>1018261.45</v>
      </c>
      <c r="N169">
        <v>1.5</v>
      </c>
      <c r="O169" t="s">
        <v>734</v>
      </c>
      <c r="P169" t="s">
        <v>740</v>
      </c>
      <c r="Q169" t="s">
        <v>741</v>
      </c>
      <c r="R169" t="s">
        <v>741</v>
      </c>
      <c r="S169">
        <v>24</v>
      </c>
    </row>
    <row r="170" spans="1:19" x14ac:dyDescent="0.2">
      <c r="A170" s="1">
        <f t="shared" si="8"/>
        <v>1018261.45</v>
      </c>
      <c r="B170" s="1">
        <f t="shared" si="8"/>
        <v>1018373</v>
      </c>
      <c r="C170" s="1" t="str">
        <f t="shared" si="9"/>
        <v>0.9m FG</v>
      </c>
      <c r="D170" s="1" t="str">
        <f t="shared" si="10"/>
        <v>0.9m FG - Default Depth</v>
      </c>
      <c r="E170" s="1" t="s">
        <v>40</v>
      </c>
      <c r="F170" s="1">
        <f t="shared" si="11"/>
        <v>0.9</v>
      </c>
      <c r="G170" s="12" t="s">
        <v>40</v>
      </c>
      <c r="L170">
        <v>1018261.45</v>
      </c>
      <c r="M170">
        <v>1018373</v>
      </c>
      <c r="N170">
        <v>0.9</v>
      </c>
      <c r="O170" t="s">
        <v>718</v>
      </c>
      <c r="P170" t="s">
        <v>719</v>
      </c>
      <c r="Q170" t="s">
        <v>720</v>
      </c>
      <c r="R170" t="s">
        <v>721</v>
      </c>
      <c r="S170">
        <v>111.550000000046</v>
      </c>
    </row>
    <row r="171" spans="1:19" x14ac:dyDescent="0.2">
      <c r="A171" s="1">
        <f t="shared" si="8"/>
        <v>1018373</v>
      </c>
      <c r="B171" s="1">
        <f t="shared" si="8"/>
        <v>1018382</v>
      </c>
      <c r="C171" s="1" t="str">
        <f t="shared" si="9"/>
        <v>1.5m TL</v>
      </c>
      <c r="D171" s="1" t="str">
        <f t="shared" si="10"/>
        <v>1.5m TL - BGC Dominant Design</v>
      </c>
      <c r="E171" s="1" t="s">
        <v>40</v>
      </c>
      <c r="F171" s="1">
        <f t="shared" si="11"/>
        <v>1.5</v>
      </c>
      <c r="G171" s="12" t="s">
        <v>40</v>
      </c>
      <c r="L171">
        <v>1018373</v>
      </c>
      <c r="M171">
        <v>1018382</v>
      </c>
      <c r="N171">
        <v>1.5</v>
      </c>
      <c r="O171" t="s">
        <v>9458</v>
      </c>
      <c r="P171" t="s">
        <v>731</v>
      </c>
      <c r="Q171" t="s">
        <v>9462</v>
      </c>
      <c r="R171" t="s">
        <v>9461</v>
      </c>
      <c r="S171">
        <v>9</v>
      </c>
    </row>
    <row r="172" spans="1:19" x14ac:dyDescent="0.2">
      <c r="A172" s="1">
        <f t="shared" si="8"/>
        <v>1018382</v>
      </c>
      <c r="B172" s="1">
        <f t="shared" si="8"/>
        <v>1019028</v>
      </c>
      <c r="C172" s="1" t="str">
        <f t="shared" si="9"/>
        <v>0.9m FG</v>
      </c>
      <c r="D172" s="1" t="str">
        <f t="shared" si="10"/>
        <v>0.9m FG - Default Depth</v>
      </c>
      <c r="E172" s="1" t="s">
        <v>40</v>
      </c>
      <c r="F172" s="1">
        <f t="shared" si="11"/>
        <v>0.9</v>
      </c>
      <c r="G172" s="12" t="s">
        <v>40</v>
      </c>
      <c r="L172">
        <v>1018382</v>
      </c>
      <c r="M172">
        <v>1019028</v>
      </c>
      <c r="N172">
        <v>0.9</v>
      </c>
      <c r="O172" t="s">
        <v>718</v>
      </c>
      <c r="P172" t="s">
        <v>719</v>
      </c>
      <c r="Q172" t="s">
        <v>720</v>
      </c>
      <c r="R172" t="s">
        <v>721</v>
      </c>
      <c r="S172">
        <v>646</v>
      </c>
    </row>
    <row r="173" spans="1:19" x14ac:dyDescent="0.2">
      <c r="A173" s="1">
        <f t="shared" si="8"/>
        <v>1019028</v>
      </c>
      <c r="B173" s="1">
        <f t="shared" si="8"/>
        <v>1019092</v>
      </c>
      <c r="C173" s="1" t="str">
        <f t="shared" si="9"/>
        <v>3.0m CE</v>
      </c>
      <c r="D173" s="1" t="str">
        <f t="shared" si="10"/>
        <v>3.0m CE - BGC Dominant Design</v>
      </c>
      <c r="E173" s="1" t="s">
        <v>40</v>
      </c>
      <c r="F173" s="1">
        <f t="shared" si="11"/>
        <v>3</v>
      </c>
      <c r="G173" s="12" t="s">
        <v>40</v>
      </c>
      <c r="L173">
        <v>1019028</v>
      </c>
      <c r="M173">
        <v>1019092</v>
      </c>
      <c r="N173">
        <v>3</v>
      </c>
      <c r="O173" t="s">
        <v>9451</v>
      </c>
      <c r="P173" t="s">
        <v>731</v>
      </c>
      <c r="Q173" t="s">
        <v>9453</v>
      </c>
      <c r="R173" t="s">
        <v>9452</v>
      </c>
      <c r="S173">
        <v>64</v>
      </c>
    </row>
    <row r="174" spans="1:19" x14ac:dyDescent="0.2">
      <c r="A174" s="1">
        <f t="shared" si="8"/>
        <v>1019092</v>
      </c>
      <c r="B174" s="1">
        <f t="shared" si="8"/>
        <v>1019108</v>
      </c>
      <c r="C174" s="1" t="str">
        <f t="shared" si="9"/>
        <v>0.9m FG</v>
      </c>
      <c r="D174" s="1" t="str">
        <f t="shared" si="10"/>
        <v>0.9m FG - Default Depth</v>
      </c>
      <c r="E174" s="1" t="s">
        <v>40</v>
      </c>
      <c r="F174" s="1">
        <f t="shared" si="11"/>
        <v>0.9</v>
      </c>
      <c r="G174" s="12" t="s">
        <v>40</v>
      </c>
      <c r="L174">
        <v>1019092</v>
      </c>
      <c r="M174">
        <v>1019108</v>
      </c>
      <c r="N174">
        <v>0.9</v>
      </c>
      <c r="O174" t="s">
        <v>718</v>
      </c>
      <c r="P174" t="s">
        <v>719</v>
      </c>
      <c r="Q174" t="s">
        <v>720</v>
      </c>
      <c r="R174" t="s">
        <v>721</v>
      </c>
      <c r="S174">
        <v>16</v>
      </c>
    </row>
    <row r="175" spans="1:19" x14ac:dyDescent="0.2">
      <c r="A175" s="1">
        <f t="shared" si="8"/>
        <v>1019108</v>
      </c>
      <c r="B175" s="1">
        <f t="shared" si="8"/>
        <v>1019284</v>
      </c>
      <c r="C175" s="1" t="str">
        <f t="shared" si="9"/>
        <v>1.5m FG</v>
      </c>
      <c r="D175" s="1" t="str">
        <f t="shared" si="10"/>
        <v>1.5m FG - Alignment Sheets</v>
      </c>
      <c r="E175" s="1" t="s">
        <v>40</v>
      </c>
      <c r="F175" s="1">
        <f t="shared" si="11"/>
        <v>1.5</v>
      </c>
      <c r="G175" s="12" t="s">
        <v>40</v>
      </c>
      <c r="L175">
        <v>1019108</v>
      </c>
      <c r="M175">
        <v>1019284</v>
      </c>
      <c r="N175">
        <v>1.5</v>
      </c>
      <c r="O175" t="s">
        <v>718</v>
      </c>
      <c r="P175" t="s">
        <v>723</v>
      </c>
      <c r="Q175" t="s">
        <v>726</v>
      </c>
      <c r="R175" t="s">
        <v>727</v>
      </c>
      <c r="S175">
        <v>176</v>
      </c>
    </row>
    <row r="176" spans="1:19" x14ac:dyDescent="0.2">
      <c r="A176" s="1">
        <f t="shared" si="8"/>
        <v>1019284</v>
      </c>
      <c r="B176" s="1">
        <f t="shared" si="8"/>
        <v>1019447.05</v>
      </c>
      <c r="C176" s="1" t="str">
        <f t="shared" si="9"/>
        <v>0.9m FG</v>
      </c>
      <c r="D176" s="1" t="str">
        <f t="shared" si="10"/>
        <v>0.9m FG - Default Depth</v>
      </c>
      <c r="E176" s="1" t="s">
        <v>40</v>
      </c>
      <c r="F176" s="1">
        <f t="shared" si="11"/>
        <v>0.9</v>
      </c>
      <c r="G176" s="12" t="s">
        <v>40</v>
      </c>
      <c r="L176">
        <v>1019284</v>
      </c>
      <c r="M176">
        <v>1019447.05</v>
      </c>
      <c r="N176">
        <v>0.9</v>
      </c>
      <c r="O176" t="s">
        <v>718</v>
      </c>
      <c r="P176" t="s">
        <v>719</v>
      </c>
      <c r="Q176" t="s">
        <v>720</v>
      </c>
      <c r="R176" t="s">
        <v>721</v>
      </c>
      <c r="S176">
        <v>163.050000000046</v>
      </c>
    </row>
    <row r="177" spans="1:19" x14ac:dyDescent="0.2">
      <c r="A177" s="1">
        <f t="shared" si="8"/>
        <v>1019447.05</v>
      </c>
      <c r="B177" s="1">
        <f t="shared" si="8"/>
        <v>1019471.05</v>
      </c>
      <c r="C177" s="1" t="str">
        <f t="shared" si="9"/>
        <v>1.2m WC</v>
      </c>
      <c r="D177" s="1" t="str">
        <f t="shared" si="10"/>
        <v>1.2m WC - DWG# PT610201</v>
      </c>
      <c r="E177" s="1" t="s">
        <v>40</v>
      </c>
      <c r="F177" s="1">
        <f t="shared" si="11"/>
        <v>1.2</v>
      </c>
      <c r="G177" s="12" t="s">
        <v>40</v>
      </c>
      <c r="L177">
        <v>1019447.05</v>
      </c>
      <c r="M177">
        <v>1019471.05</v>
      </c>
      <c r="N177">
        <v>1.2</v>
      </c>
      <c r="O177" t="s">
        <v>734</v>
      </c>
      <c r="P177" t="s">
        <v>735</v>
      </c>
      <c r="Q177" t="s">
        <v>736</v>
      </c>
      <c r="R177" t="s">
        <v>736</v>
      </c>
      <c r="S177">
        <v>24</v>
      </c>
    </row>
    <row r="178" spans="1:19" x14ac:dyDescent="0.2">
      <c r="A178" s="1">
        <f t="shared" si="8"/>
        <v>1019471.05</v>
      </c>
      <c r="B178" s="1">
        <f t="shared" si="8"/>
        <v>1019543</v>
      </c>
      <c r="C178" s="1" t="str">
        <f t="shared" si="9"/>
        <v>0.9m FG</v>
      </c>
      <c r="D178" s="1" t="str">
        <f t="shared" si="10"/>
        <v>0.9m FG - Default Depth</v>
      </c>
      <c r="E178" s="1" t="s">
        <v>40</v>
      </c>
      <c r="F178" s="1">
        <f t="shared" si="11"/>
        <v>0.9</v>
      </c>
      <c r="G178" s="12" t="s">
        <v>40</v>
      </c>
      <c r="L178">
        <v>1019471.05</v>
      </c>
      <c r="M178">
        <v>1019543</v>
      </c>
      <c r="N178">
        <v>0.9</v>
      </c>
      <c r="O178" t="s">
        <v>718</v>
      </c>
      <c r="P178" t="s">
        <v>719</v>
      </c>
      <c r="Q178" t="s">
        <v>720</v>
      </c>
      <c r="R178" t="s">
        <v>721</v>
      </c>
      <c r="S178">
        <v>71.949999999953405</v>
      </c>
    </row>
    <row r="179" spans="1:19" x14ac:dyDescent="0.2">
      <c r="A179" s="1">
        <f t="shared" si="8"/>
        <v>1019543</v>
      </c>
      <c r="B179" s="1">
        <f t="shared" si="8"/>
        <v>1019603</v>
      </c>
      <c r="C179" s="1" t="str">
        <f t="shared" si="9"/>
        <v>1.5m FG</v>
      </c>
      <c r="D179" s="1" t="str">
        <f t="shared" si="10"/>
        <v>1.5m FG - Alignment Sheets</v>
      </c>
      <c r="E179" s="1" t="s">
        <v>40</v>
      </c>
      <c r="F179" s="1">
        <f t="shared" si="11"/>
        <v>1.5</v>
      </c>
      <c r="G179" s="12" t="s">
        <v>40</v>
      </c>
      <c r="L179">
        <v>1019543</v>
      </c>
      <c r="M179">
        <v>1019603</v>
      </c>
      <c r="N179">
        <v>1.5</v>
      </c>
      <c r="O179" t="s">
        <v>718</v>
      </c>
      <c r="P179" t="s">
        <v>723</v>
      </c>
      <c r="Q179" t="s">
        <v>726</v>
      </c>
      <c r="R179" t="s">
        <v>727</v>
      </c>
      <c r="S179">
        <v>60</v>
      </c>
    </row>
    <row r="180" spans="1:19" x14ac:dyDescent="0.2">
      <c r="A180" s="1">
        <f t="shared" si="8"/>
        <v>1019603</v>
      </c>
      <c r="B180" s="1">
        <f t="shared" si="8"/>
        <v>1019789.89</v>
      </c>
      <c r="C180" s="1" t="str">
        <f t="shared" si="9"/>
        <v>0.9m FG</v>
      </c>
      <c r="D180" s="1" t="str">
        <f t="shared" si="10"/>
        <v>0.9m FG - Default Depth</v>
      </c>
      <c r="E180" s="1" t="s">
        <v>40</v>
      </c>
      <c r="F180" s="1">
        <f t="shared" si="11"/>
        <v>0.9</v>
      </c>
      <c r="G180" s="12" t="s">
        <v>40</v>
      </c>
      <c r="L180">
        <v>1019603</v>
      </c>
      <c r="M180">
        <v>1019789.89</v>
      </c>
      <c r="N180">
        <v>0.9</v>
      </c>
      <c r="O180" t="s">
        <v>718</v>
      </c>
      <c r="P180" t="s">
        <v>719</v>
      </c>
      <c r="Q180" t="s">
        <v>720</v>
      </c>
      <c r="R180" t="s">
        <v>721</v>
      </c>
      <c r="S180">
        <v>186.890000000013</v>
      </c>
    </row>
    <row r="181" spans="1:19" x14ac:dyDescent="0.2">
      <c r="A181" s="1">
        <f t="shared" si="8"/>
        <v>1019789.89</v>
      </c>
      <c r="B181" s="1">
        <f t="shared" si="8"/>
        <v>1019801.89</v>
      </c>
      <c r="C181" s="1" t="str">
        <f t="shared" si="9"/>
        <v>1.5m RD</v>
      </c>
      <c r="D181" s="1" t="str">
        <f t="shared" si="10"/>
        <v>1.5m RD - DWG# PT640301</v>
      </c>
      <c r="E181" s="1" t="s">
        <v>40</v>
      </c>
      <c r="F181" s="1">
        <f t="shared" si="11"/>
        <v>1.5</v>
      </c>
      <c r="G181" s="12" t="s">
        <v>40</v>
      </c>
      <c r="L181">
        <v>1019789.89</v>
      </c>
      <c r="M181">
        <v>1019801.89</v>
      </c>
      <c r="N181">
        <v>1.5</v>
      </c>
      <c r="O181" t="s">
        <v>737</v>
      </c>
      <c r="P181" t="s">
        <v>738</v>
      </c>
      <c r="Q181" t="s">
        <v>739</v>
      </c>
      <c r="R181" t="s">
        <v>739</v>
      </c>
      <c r="S181">
        <v>12</v>
      </c>
    </row>
    <row r="182" spans="1:19" x14ac:dyDescent="0.2">
      <c r="A182" s="1">
        <f t="shared" si="8"/>
        <v>1019801.89</v>
      </c>
      <c r="B182" s="1">
        <f t="shared" si="8"/>
        <v>1019848</v>
      </c>
      <c r="C182" s="1" t="str">
        <f t="shared" si="9"/>
        <v>0.9m FG</v>
      </c>
      <c r="D182" s="1" t="str">
        <f t="shared" si="10"/>
        <v>0.9m FG - Default Depth</v>
      </c>
      <c r="E182" s="1" t="s">
        <v>40</v>
      </c>
      <c r="F182" s="1">
        <f t="shared" si="11"/>
        <v>0.9</v>
      </c>
      <c r="G182" s="12" t="s">
        <v>40</v>
      </c>
      <c r="L182">
        <v>1019801.89</v>
      </c>
      <c r="M182">
        <v>1019848</v>
      </c>
      <c r="N182">
        <v>0.9</v>
      </c>
      <c r="O182" t="s">
        <v>718</v>
      </c>
      <c r="P182" t="s">
        <v>719</v>
      </c>
      <c r="Q182" t="s">
        <v>720</v>
      </c>
      <c r="R182" t="s">
        <v>721</v>
      </c>
      <c r="S182">
        <v>46.109999999986002</v>
      </c>
    </row>
    <row r="183" spans="1:19" x14ac:dyDescent="0.2">
      <c r="A183" s="1">
        <f t="shared" si="8"/>
        <v>1019848</v>
      </c>
      <c r="B183" s="1">
        <f t="shared" si="8"/>
        <v>1019908</v>
      </c>
      <c r="C183" s="1" t="str">
        <f t="shared" si="9"/>
        <v>1.5m FG</v>
      </c>
      <c r="D183" s="1" t="str">
        <f t="shared" si="10"/>
        <v>1.5m FG - Alignment Sheets</v>
      </c>
      <c r="E183" s="1" t="s">
        <v>40</v>
      </c>
      <c r="F183" s="1">
        <f t="shared" si="11"/>
        <v>1.5</v>
      </c>
      <c r="G183" s="12" t="s">
        <v>40</v>
      </c>
      <c r="L183">
        <v>1019848</v>
      </c>
      <c r="M183">
        <v>1019908</v>
      </c>
      <c r="N183">
        <v>1.5</v>
      </c>
      <c r="O183" t="s">
        <v>718</v>
      </c>
      <c r="P183" t="s">
        <v>723</v>
      </c>
      <c r="Q183" t="s">
        <v>726</v>
      </c>
      <c r="R183" t="s">
        <v>727</v>
      </c>
      <c r="S183">
        <v>60</v>
      </c>
    </row>
    <row r="184" spans="1:19" x14ac:dyDescent="0.2">
      <c r="A184" s="1">
        <f t="shared" si="8"/>
        <v>1019908</v>
      </c>
      <c r="B184" s="1">
        <f t="shared" si="8"/>
        <v>1020080.3</v>
      </c>
      <c r="C184" s="1" t="str">
        <f t="shared" si="9"/>
        <v>0.9m FG</v>
      </c>
      <c r="D184" s="1" t="str">
        <f t="shared" si="10"/>
        <v>0.9m FG - Default Depth</v>
      </c>
      <c r="E184" s="1" t="s">
        <v>40</v>
      </c>
      <c r="F184" s="1">
        <f t="shared" si="11"/>
        <v>0.9</v>
      </c>
      <c r="G184" s="12" t="s">
        <v>40</v>
      </c>
      <c r="L184">
        <v>1019908</v>
      </c>
      <c r="M184">
        <v>1020080.3</v>
      </c>
      <c r="N184">
        <v>0.9</v>
      </c>
      <c r="O184" t="s">
        <v>718</v>
      </c>
      <c r="P184" t="s">
        <v>719</v>
      </c>
      <c r="Q184" t="s">
        <v>720</v>
      </c>
      <c r="R184" t="s">
        <v>721</v>
      </c>
      <c r="S184">
        <v>172.300000000046</v>
      </c>
    </row>
    <row r="185" spans="1:19" x14ac:dyDescent="0.2">
      <c r="A185" s="1">
        <f t="shared" si="8"/>
        <v>1020080.3</v>
      </c>
      <c r="B185" s="1">
        <f t="shared" si="8"/>
        <v>1020092.3</v>
      </c>
      <c r="C185" s="1" t="str">
        <f t="shared" si="9"/>
        <v>2.0m RD</v>
      </c>
      <c r="D185" s="1" t="str">
        <f t="shared" si="10"/>
        <v>2.0m RD - DWG# PT640801</v>
      </c>
      <c r="E185" s="1" t="s">
        <v>40</v>
      </c>
      <c r="F185" s="1">
        <f t="shared" si="11"/>
        <v>2</v>
      </c>
      <c r="G185" s="12" t="s">
        <v>40</v>
      </c>
      <c r="L185">
        <v>1020080.3</v>
      </c>
      <c r="M185">
        <v>1020092.3</v>
      </c>
      <c r="N185">
        <v>2</v>
      </c>
      <c r="O185" t="s">
        <v>737</v>
      </c>
      <c r="P185" t="s">
        <v>747</v>
      </c>
      <c r="Q185" t="s">
        <v>748</v>
      </c>
      <c r="R185" t="s">
        <v>748</v>
      </c>
      <c r="S185">
        <v>12</v>
      </c>
    </row>
    <row r="186" spans="1:19" x14ac:dyDescent="0.2">
      <c r="A186" s="1">
        <f t="shared" si="8"/>
        <v>1020092.3</v>
      </c>
      <c r="B186" s="1">
        <f t="shared" si="8"/>
        <v>1020095.05</v>
      </c>
      <c r="C186" s="1" t="str">
        <f t="shared" si="9"/>
        <v>0.9m FG</v>
      </c>
      <c r="D186" s="1" t="str">
        <f t="shared" si="10"/>
        <v>0.9m FG - Default Depth</v>
      </c>
      <c r="E186" s="1" t="s">
        <v>40</v>
      </c>
      <c r="F186" s="1">
        <f t="shared" si="11"/>
        <v>0.9</v>
      </c>
      <c r="G186" s="12" t="s">
        <v>40</v>
      </c>
      <c r="L186">
        <v>1020092.3</v>
      </c>
      <c r="M186">
        <v>1020095.05</v>
      </c>
      <c r="N186">
        <v>0.9</v>
      </c>
      <c r="O186" t="s">
        <v>718</v>
      </c>
      <c r="P186" t="s">
        <v>719</v>
      </c>
      <c r="Q186" t="s">
        <v>720</v>
      </c>
      <c r="R186" t="s">
        <v>721</v>
      </c>
      <c r="S186">
        <v>2.75</v>
      </c>
    </row>
    <row r="187" spans="1:19" x14ac:dyDescent="0.2">
      <c r="A187" s="1">
        <f t="shared" si="8"/>
        <v>1020095.05</v>
      </c>
      <c r="B187" s="1">
        <f t="shared" si="8"/>
        <v>1020107.05</v>
      </c>
      <c r="C187" s="1" t="str">
        <f t="shared" si="9"/>
        <v>2.0m RD</v>
      </c>
      <c r="D187" s="1" t="str">
        <f t="shared" si="10"/>
        <v>2.0m RD - DWG# PT640801</v>
      </c>
      <c r="E187" s="1" t="s">
        <v>40</v>
      </c>
      <c r="F187" s="1">
        <f t="shared" si="11"/>
        <v>2</v>
      </c>
      <c r="G187" s="12" t="s">
        <v>40</v>
      </c>
      <c r="L187">
        <v>1020095.05</v>
      </c>
      <c r="M187">
        <v>1020107.05</v>
      </c>
      <c r="N187">
        <v>2</v>
      </c>
      <c r="O187" t="s">
        <v>737</v>
      </c>
      <c r="P187" t="s">
        <v>747</v>
      </c>
      <c r="Q187" t="s">
        <v>748</v>
      </c>
      <c r="R187" t="s">
        <v>748</v>
      </c>
      <c r="S187">
        <v>12</v>
      </c>
    </row>
    <row r="188" spans="1:19" x14ac:dyDescent="0.2">
      <c r="A188" s="1">
        <f t="shared" si="8"/>
        <v>1020107.05</v>
      </c>
      <c r="B188" s="1">
        <f t="shared" si="8"/>
        <v>1020135</v>
      </c>
      <c r="C188" s="1" t="str">
        <f t="shared" si="9"/>
        <v>0.9m FG</v>
      </c>
      <c r="D188" s="1" t="str">
        <f t="shared" si="10"/>
        <v>0.9m FG - Default Depth</v>
      </c>
      <c r="E188" s="1" t="s">
        <v>40</v>
      </c>
      <c r="F188" s="1">
        <f t="shared" si="11"/>
        <v>0.9</v>
      </c>
      <c r="G188" s="12" t="s">
        <v>40</v>
      </c>
      <c r="L188">
        <v>1020107.05</v>
      </c>
      <c r="M188">
        <v>1020135</v>
      </c>
      <c r="N188">
        <v>0.9</v>
      </c>
      <c r="O188" t="s">
        <v>718</v>
      </c>
      <c r="P188" t="s">
        <v>719</v>
      </c>
      <c r="Q188" t="s">
        <v>720</v>
      </c>
      <c r="R188" t="s">
        <v>721</v>
      </c>
      <c r="S188">
        <v>27.949999999953398</v>
      </c>
    </row>
    <row r="189" spans="1:19" x14ac:dyDescent="0.2">
      <c r="A189" s="1">
        <f t="shared" si="8"/>
        <v>1020135</v>
      </c>
      <c r="B189" s="1">
        <f t="shared" si="8"/>
        <v>1020180</v>
      </c>
      <c r="C189" s="1" t="str">
        <f t="shared" si="9"/>
        <v>1.2m CG</v>
      </c>
      <c r="D189" s="1" t="str">
        <f t="shared" si="10"/>
        <v>1.2m CG - Alignment Sheets</v>
      </c>
      <c r="E189" s="1" t="s">
        <v>40</v>
      </c>
      <c r="F189" s="1">
        <f t="shared" si="11"/>
        <v>1.2</v>
      </c>
      <c r="G189" s="12" t="s">
        <v>40</v>
      </c>
      <c r="L189">
        <v>1020135</v>
      </c>
      <c r="M189">
        <v>1020180</v>
      </c>
      <c r="N189">
        <v>1.2</v>
      </c>
      <c r="O189" t="s">
        <v>722</v>
      </c>
      <c r="P189" t="s">
        <v>723</v>
      </c>
      <c r="Q189" t="s">
        <v>763</v>
      </c>
      <c r="R189" t="s">
        <v>764</v>
      </c>
      <c r="S189">
        <v>45</v>
      </c>
    </row>
    <row r="190" spans="1:19" x14ac:dyDescent="0.2">
      <c r="A190" s="1">
        <f t="shared" si="8"/>
        <v>1020180</v>
      </c>
      <c r="B190" s="1">
        <f t="shared" si="8"/>
        <v>1020239</v>
      </c>
      <c r="C190" s="1" t="str">
        <f t="shared" si="9"/>
        <v>2.0m CG</v>
      </c>
      <c r="D190" s="1" t="str">
        <f t="shared" si="10"/>
        <v>2.0m CG - Alignment Sheets</v>
      </c>
      <c r="E190" s="1" t="s">
        <v>40</v>
      </c>
      <c r="F190" s="1">
        <f t="shared" si="11"/>
        <v>2</v>
      </c>
      <c r="G190" s="12" t="s">
        <v>40</v>
      </c>
      <c r="L190">
        <v>1020180</v>
      </c>
      <c r="M190">
        <v>1020239</v>
      </c>
      <c r="N190">
        <v>2</v>
      </c>
      <c r="O190" t="s">
        <v>722</v>
      </c>
      <c r="P190" t="s">
        <v>723</v>
      </c>
      <c r="Q190" t="s">
        <v>774</v>
      </c>
      <c r="R190" t="s">
        <v>775</v>
      </c>
      <c r="S190">
        <v>59</v>
      </c>
    </row>
    <row r="191" spans="1:19" x14ac:dyDescent="0.2">
      <c r="A191" s="1">
        <f t="shared" si="8"/>
        <v>1020239</v>
      </c>
      <c r="B191" s="1">
        <f t="shared" si="8"/>
        <v>1020295</v>
      </c>
      <c r="C191" s="1" t="str">
        <f t="shared" si="9"/>
        <v>1.5m FG</v>
      </c>
      <c r="D191" s="1" t="str">
        <f t="shared" si="10"/>
        <v>1.5m FG - Alignment Sheets</v>
      </c>
      <c r="E191" s="1" t="s">
        <v>40</v>
      </c>
      <c r="F191" s="1">
        <f t="shared" si="11"/>
        <v>1.5</v>
      </c>
      <c r="G191" s="12" t="s">
        <v>40</v>
      </c>
      <c r="L191">
        <v>1020239</v>
      </c>
      <c r="M191">
        <v>1020295</v>
      </c>
      <c r="N191">
        <v>1.5</v>
      </c>
      <c r="O191" t="s">
        <v>718</v>
      </c>
      <c r="P191" t="s">
        <v>723</v>
      </c>
      <c r="Q191" t="s">
        <v>726</v>
      </c>
      <c r="R191" t="s">
        <v>727</v>
      </c>
      <c r="S191">
        <v>56</v>
      </c>
    </row>
    <row r="192" spans="1:19" x14ac:dyDescent="0.2">
      <c r="A192" s="1">
        <f t="shared" si="8"/>
        <v>1020295</v>
      </c>
      <c r="B192" s="1">
        <f t="shared" si="8"/>
        <v>1020446.31</v>
      </c>
      <c r="C192" s="1" t="str">
        <f t="shared" si="9"/>
        <v>0.9m FG</v>
      </c>
      <c r="D192" s="1" t="str">
        <f t="shared" si="10"/>
        <v>0.9m FG - Default Depth</v>
      </c>
      <c r="E192" s="1" t="s">
        <v>40</v>
      </c>
      <c r="F192" s="1">
        <f t="shared" si="11"/>
        <v>0.9</v>
      </c>
      <c r="G192" s="12" t="s">
        <v>40</v>
      </c>
      <c r="L192">
        <v>1020295</v>
      </c>
      <c r="M192">
        <v>1020446.31</v>
      </c>
      <c r="N192">
        <v>0.9</v>
      </c>
      <c r="O192" t="s">
        <v>718</v>
      </c>
      <c r="P192" t="s">
        <v>719</v>
      </c>
      <c r="Q192" t="s">
        <v>720</v>
      </c>
      <c r="R192" t="s">
        <v>721</v>
      </c>
      <c r="S192">
        <v>151.310000000055</v>
      </c>
    </row>
    <row r="193" spans="1:19" x14ac:dyDescent="0.2">
      <c r="A193" s="1">
        <f t="shared" si="8"/>
        <v>1020446.31</v>
      </c>
      <c r="B193" s="1">
        <f t="shared" si="8"/>
        <v>1020458.31</v>
      </c>
      <c r="C193" s="1" t="str">
        <f t="shared" si="9"/>
        <v>2.0m RD</v>
      </c>
      <c r="D193" s="1" t="str">
        <f t="shared" si="10"/>
        <v>2.0m RD - DWG# PT640801</v>
      </c>
      <c r="E193" s="1" t="s">
        <v>40</v>
      </c>
      <c r="F193" s="1">
        <f t="shared" si="11"/>
        <v>2</v>
      </c>
      <c r="G193" s="12" t="s">
        <v>40</v>
      </c>
      <c r="L193">
        <v>1020446.31</v>
      </c>
      <c r="M193">
        <v>1020458.31</v>
      </c>
      <c r="N193">
        <v>2</v>
      </c>
      <c r="O193" t="s">
        <v>737</v>
      </c>
      <c r="P193" t="s">
        <v>747</v>
      </c>
      <c r="Q193" t="s">
        <v>748</v>
      </c>
      <c r="R193" t="s">
        <v>748</v>
      </c>
      <c r="S193">
        <v>12</v>
      </c>
    </row>
    <row r="194" spans="1:19" x14ac:dyDescent="0.2">
      <c r="A194" s="1">
        <f t="shared" si="8"/>
        <v>1020458.31</v>
      </c>
      <c r="B194" s="1">
        <f t="shared" si="8"/>
        <v>1020592.67</v>
      </c>
      <c r="C194" s="1" t="str">
        <f t="shared" si="9"/>
        <v>0.9m FG</v>
      </c>
      <c r="D194" s="1" t="str">
        <f t="shared" si="10"/>
        <v>0.9m FG - Default Depth</v>
      </c>
      <c r="E194" s="1" t="s">
        <v>40</v>
      </c>
      <c r="F194" s="1">
        <f t="shared" si="11"/>
        <v>0.9</v>
      </c>
      <c r="G194" s="12" t="s">
        <v>40</v>
      </c>
      <c r="L194">
        <v>1020458.31</v>
      </c>
      <c r="M194">
        <v>1020592.67</v>
      </c>
      <c r="N194">
        <v>0.9</v>
      </c>
      <c r="O194" t="s">
        <v>718</v>
      </c>
      <c r="P194" t="s">
        <v>719</v>
      </c>
      <c r="Q194" t="s">
        <v>720</v>
      </c>
      <c r="R194" t="s">
        <v>721</v>
      </c>
      <c r="S194">
        <v>134.359999999986</v>
      </c>
    </row>
    <row r="195" spans="1:19" x14ac:dyDescent="0.2">
      <c r="A195" s="1">
        <f t="shared" ref="A195:B258" si="12">L195</f>
        <v>1020592.67</v>
      </c>
      <c r="B195" s="1">
        <f t="shared" si="12"/>
        <v>1020604.67</v>
      </c>
      <c r="C195" s="1" t="str">
        <f t="shared" ref="C195:C258" si="13">Q195</f>
        <v>2.0m RD</v>
      </c>
      <c r="D195" s="1" t="str">
        <f t="shared" ref="D195:D258" si="14">Q195&amp;" - "&amp;P195</f>
        <v>2.0m RD - DWG# PT640801</v>
      </c>
      <c r="E195" s="1" t="s">
        <v>40</v>
      </c>
      <c r="F195" s="1">
        <f t="shared" ref="F195:F258" si="15">_xlfn.NUMBERVALUE(TRIM(LEFT(Q195,3)))</f>
        <v>2</v>
      </c>
      <c r="G195" s="12" t="s">
        <v>40</v>
      </c>
      <c r="L195">
        <v>1020592.67</v>
      </c>
      <c r="M195">
        <v>1020604.67</v>
      </c>
      <c r="N195">
        <v>2</v>
      </c>
      <c r="O195" t="s">
        <v>737</v>
      </c>
      <c r="P195" t="s">
        <v>747</v>
      </c>
      <c r="Q195" t="s">
        <v>748</v>
      </c>
      <c r="R195" t="s">
        <v>748</v>
      </c>
      <c r="S195">
        <v>12</v>
      </c>
    </row>
    <row r="196" spans="1:19" x14ac:dyDescent="0.2">
      <c r="A196" s="1">
        <f t="shared" si="12"/>
        <v>1020604.67</v>
      </c>
      <c r="B196" s="1">
        <f t="shared" si="12"/>
        <v>1020988.95</v>
      </c>
      <c r="C196" s="1" t="str">
        <f t="shared" si="13"/>
        <v>0.9m FG</v>
      </c>
      <c r="D196" s="1" t="str">
        <f t="shared" si="14"/>
        <v>0.9m FG - Default Depth</v>
      </c>
      <c r="E196" s="1" t="s">
        <v>40</v>
      </c>
      <c r="F196" s="1">
        <f t="shared" si="15"/>
        <v>0.9</v>
      </c>
      <c r="G196" s="12" t="s">
        <v>40</v>
      </c>
      <c r="L196">
        <v>1020604.67</v>
      </c>
      <c r="M196">
        <v>1020988.95</v>
      </c>
      <c r="N196">
        <v>0.9</v>
      </c>
      <c r="O196" t="s">
        <v>718</v>
      </c>
      <c r="P196" t="s">
        <v>719</v>
      </c>
      <c r="Q196" t="s">
        <v>720</v>
      </c>
      <c r="R196" t="s">
        <v>721</v>
      </c>
      <c r="S196">
        <v>384.27999999991101</v>
      </c>
    </row>
    <row r="197" spans="1:19" x14ac:dyDescent="0.2">
      <c r="A197" s="1">
        <f t="shared" si="12"/>
        <v>1020988.95</v>
      </c>
      <c r="B197" s="1">
        <f t="shared" si="12"/>
        <v>1021012.95</v>
      </c>
      <c r="C197" s="1" t="str">
        <f t="shared" si="13"/>
        <v>1.2m WC</v>
      </c>
      <c r="D197" s="1" t="str">
        <f t="shared" si="14"/>
        <v>1.2m WC - DWG# PT610201</v>
      </c>
      <c r="E197" s="1" t="s">
        <v>40</v>
      </c>
      <c r="F197" s="1">
        <f t="shared" si="15"/>
        <v>1.2</v>
      </c>
      <c r="G197" s="12" t="s">
        <v>40</v>
      </c>
      <c r="L197">
        <v>1020988.95</v>
      </c>
      <c r="M197">
        <v>1021012.95</v>
      </c>
      <c r="N197">
        <v>1.2</v>
      </c>
      <c r="O197" t="s">
        <v>734</v>
      </c>
      <c r="P197" t="s">
        <v>735</v>
      </c>
      <c r="Q197" t="s">
        <v>736</v>
      </c>
      <c r="R197" t="s">
        <v>736</v>
      </c>
      <c r="S197">
        <v>24</v>
      </c>
    </row>
    <row r="198" spans="1:19" x14ac:dyDescent="0.2">
      <c r="A198" s="1">
        <f t="shared" si="12"/>
        <v>1021012.95</v>
      </c>
      <c r="B198" s="1">
        <f t="shared" si="12"/>
        <v>1021065.61</v>
      </c>
      <c r="C198" s="1" t="str">
        <f t="shared" si="13"/>
        <v>0.9m FG</v>
      </c>
      <c r="D198" s="1" t="str">
        <f t="shared" si="14"/>
        <v>0.9m FG - Default Depth</v>
      </c>
      <c r="E198" s="1" t="s">
        <v>40</v>
      </c>
      <c r="F198" s="1">
        <f t="shared" si="15"/>
        <v>0.9</v>
      </c>
      <c r="G198" s="12" t="s">
        <v>40</v>
      </c>
      <c r="L198">
        <v>1021012.95</v>
      </c>
      <c r="M198">
        <v>1021065.61</v>
      </c>
      <c r="N198">
        <v>0.9</v>
      </c>
      <c r="O198" t="s">
        <v>718</v>
      </c>
      <c r="P198" t="s">
        <v>719</v>
      </c>
      <c r="Q198" t="s">
        <v>720</v>
      </c>
      <c r="R198" t="s">
        <v>721</v>
      </c>
      <c r="S198">
        <v>52.660000000032497</v>
      </c>
    </row>
    <row r="199" spans="1:19" x14ac:dyDescent="0.2">
      <c r="A199" s="1">
        <f t="shared" si="12"/>
        <v>1021065.61</v>
      </c>
      <c r="B199" s="1">
        <f t="shared" si="12"/>
        <v>1021077.61</v>
      </c>
      <c r="C199" s="1" t="str">
        <f t="shared" si="13"/>
        <v>2.0m RD</v>
      </c>
      <c r="D199" s="1" t="str">
        <f t="shared" si="14"/>
        <v>2.0m RD - DWG# PT640801</v>
      </c>
      <c r="E199" s="1" t="s">
        <v>40</v>
      </c>
      <c r="F199" s="1">
        <f t="shared" si="15"/>
        <v>2</v>
      </c>
      <c r="G199" s="12" t="s">
        <v>40</v>
      </c>
      <c r="L199">
        <v>1021065.61</v>
      </c>
      <c r="M199">
        <v>1021077.61</v>
      </c>
      <c r="N199">
        <v>2</v>
      </c>
      <c r="O199" t="s">
        <v>737</v>
      </c>
      <c r="P199" t="s">
        <v>747</v>
      </c>
      <c r="Q199" t="s">
        <v>748</v>
      </c>
      <c r="R199" t="s">
        <v>748</v>
      </c>
      <c r="S199">
        <v>12</v>
      </c>
    </row>
    <row r="200" spans="1:19" x14ac:dyDescent="0.2">
      <c r="A200" s="1">
        <f t="shared" si="12"/>
        <v>1021077.61</v>
      </c>
      <c r="B200" s="1">
        <f t="shared" si="12"/>
        <v>1021401.86</v>
      </c>
      <c r="C200" s="1" t="str">
        <f t="shared" si="13"/>
        <v>0.9m FG</v>
      </c>
      <c r="D200" s="1" t="str">
        <f t="shared" si="14"/>
        <v>0.9m FG - Default Depth</v>
      </c>
      <c r="E200" s="1" t="s">
        <v>40</v>
      </c>
      <c r="F200" s="1">
        <f t="shared" si="15"/>
        <v>0.9</v>
      </c>
      <c r="G200" s="12" t="s">
        <v>40</v>
      </c>
      <c r="L200">
        <v>1021077.61</v>
      </c>
      <c r="M200">
        <v>1021401.86</v>
      </c>
      <c r="N200">
        <v>0.9</v>
      </c>
      <c r="O200" t="s">
        <v>718</v>
      </c>
      <c r="P200" t="s">
        <v>719</v>
      </c>
      <c r="Q200" t="s">
        <v>720</v>
      </c>
      <c r="R200" t="s">
        <v>721</v>
      </c>
      <c r="S200">
        <v>324.25</v>
      </c>
    </row>
    <row r="201" spans="1:19" x14ac:dyDescent="0.2">
      <c r="A201" s="1">
        <f t="shared" si="12"/>
        <v>1021401.86</v>
      </c>
      <c r="B201" s="1">
        <f t="shared" si="12"/>
        <v>1021413.86</v>
      </c>
      <c r="C201" s="1" t="str">
        <f t="shared" si="13"/>
        <v>1.5m RD</v>
      </c>
      <c r="D201" s="1" t="str">
        <f t="shared" si="14"/>
        <v>1.5m RD - DWG# PT640301</v>
      </c>
      <c r="E201" s="1" t="s">
        <v>40</v>
      </c>
      <c r="F201" s="1">
        <f t="shared" si="15"/>
        <v>1.5</v>
      </c>
      <c r="G201" s="12" t="s">
        <v>40</v>
      </c>
      <c r="L201">
        <v>1021401.86</v>
      </c>
      <c r="M201">
        <v>1021413.86</v>
      </c>
      <c r="N201">
        <v>1.5</v>
      </c>
      <c r="O201" t="s">
        <v>737</v>
      </c>
      <c r="P201" t="s">
        <v>738</v>
      </c>
      <c r="Q201" t="s">
        <v>739</v>
      </c>
      <c r="R201" t="s">
        <v>739</v>
      </c>
      <c r="S201">
        <v>12</v>
      </c>
    </row>
    <row r="202" spans="1:19" x14ac:dyDescent="0.2">
      <c r="A202" s="1">
        <f t="shared" si="12"/>
        <v>1021413.86</v>
      </c>
      <c r="B202" s="1">
        <f t="shared" si="12"/>
        <v>1021497.3</v>
      </c>
      <c r="C202" s="1" t="str">
        <f t="shared" si="13"/>
        <v>0.9m FG</v>
      </c>
      <c r="D202" s="1" t="str">
        <f t="shared" si="14"/>
        <v>0.9m FG - Default Depth</v>
      </c>
      <c r="E202" s="1" t="s">
        <v>40</v>
      </c>
      <c r="F202" s="1">
        <f t="shared" si="15"/>
        <v>0.9</v>
      </c>
      <c r="G202" s="12" t="s">
        <v>40</v>
      </c>
      <c r="L202">
        <v>1021413.86</v>
      </c>
      <c r="M202">
        <v>1021497.3</v>
      </c>
      <c r="N202">
        <v>0.9</v>
      </c>
      <c r="O202" t="s">
        <v>718</v>
      </c>
      <c r="P202" t="s">
        <v>719</v>
      </c>
      <c r="Q202" t="s">
        <v>720</v>
      </c>
      <c r="R202" t="s">
        <v>721</v>
      </c>
      <c r="S202">
        <v>83.440000000060493</v>
      </c>
    </row>
    <row r="203" spans="1:19" x14ac:dyDescent="0.2">
      <c r="A203" s="1">
        <f t="shared" si="12"/>
        <v>1021497.3</v>
      </c>
      <c r="B203" s="1">
        <f t="shared" si="12"/>
        <v>1021521.3</v>
      </c>
      <c r="C203" s="1" t="str">
        <f t="shared" si="13"/>
        <v>1.2m WC</v>
      </c>
      <c r="D203" s="1" t="str">
        <f t="shared" si="14"/>
        <v>1.2m WC - DWG# PT610201</v>
      </c>
      <c r="E203" s="1" t="s">
        <v>40</v>
      </c>
      <c r="F203" s="1">
        <f t="shared" si="15"/>
        <v>1.2</v>
      </c>
      <c r="G203" s="12" t="s">
        <v>40</v>
      </c>
      <c r="L203">
        <v>1021497.3</v>
      </c>
      <c r="M203">
        <v>1021521.3</v>
      </c>
      <c r="N203">
        <v>1.2</v>
      </c>
      <c r="O203" t="s">
        <v>734</v>
      </c>
      <c r="P203" t="s">
        <v>735</v>
      </c>
      <c r="Q203" t="s">
        <v>736</v>
      </c>
      <c r="R203" t="s">
        <v>736</v>
      </c>
      <c r="S203">
        <v>24</v>
      </c>
    </row>
    <row r="204" spans="1:19" x14ac:dyDescent="0.2">
      <c r="A204" s="1">
        <f t="shared" si="12"/>
        <v>1021521.3</v>
      </c>
      <c r="B204" s="1">
        <f t="shared" si="12"/>
        <v>1021548.31</v>
      </c>
      <c r="C204" s="1" t="str">
        <f t="shared" si="13"/>
        <v>0.9m FG</v>
      </c>
      <c r="D204" s="1" t="str">
        <f t="shared" si="14"/>
        <v>0.9m FG - Default Depth</v>
      </c>
      <c r="E204" s="1" t="s">
        <v>40</v>
      </c>
      <c r="F204" s="1">
        <f t="shared" si="15"/>
        <v>0.9</v>
      </c>
      <c r="G204" s="12" t="s">
        <v>40</v>
      </c>
      <c r="L204">
        <v>1021521.3</v>
      </c>
      <c r="M204">
        <v>1021548.31</v>
      </c>
      <c r="N204">
        <v>0.9</v>
      </c>
      <c r="O204" t="s">
        <v>718</v>
      </c>
      <c r="P204" t="s">
        <v>719</v>
      </c>
      <c r="Q204" t="s">
        <v>720</v>
      </c>
      <c r="R204" t="s">
        <v>721</v>
      </c>
      <c r="S204">
        <v>27.010000000009299</v>
      </c>
    </row>
    <row r="205" spans="1:19" x14ac:dyDescent="0.2">
      <c r="A205" s="1">
        <f t="shared" si="12"/>
        <v>1021548.31</v>
      </c>
      <c r="B205" s="1">
        <f t="shared" si="12"/>
        <v>1021572.31</v>
      </c>
      <c r="C205" s="1" t="str">
        <f t="shared" si="13"/>
        <v>1.2m WC</v>
      </c>
      <c r="D205" s="1" t="str">
        <f t="shared" si="14"/>
        <v>1.2m WC - DWG# PT610201</v>
      </c>
      <c r="E205" s="1" t="s">
        <v>40</v>
      </c>
      <c r="F205" s="1">
        <f t="shared" si="15"/>
        <v>1.2</v>
      </c>
      <c r="G205" s="12" t="s">
        <v>40</v>
      </c>
      <c r="L205">
        <v>1021548.31</v>
      </c>
      <c r="M205">
        <v>1021572.31</v>
      </c>
      <c r="N205">
        <v>1.2</v>
      </c>
      <c r="O205" t="s">
        <v>734</v>
      </c>
      <c r="P205" t="s">
        <v>735</v>
      </c>
      <c r="Q205" t="s">
        <v>736</v>
      </c>
      <c r="R205" t="s">
        <v>736</v>
      </c>
      <c r="S205">
        <v>24</v>
      </c>
    </row>
    <row r="206" spans="1:19" x14ac:dyDescent="0.2">
      <c r="A206" s="1">
        <f t="shared" si="12"/>
        <v>1021572.31</v>
      </c>
      <c r="B206" s="1">
        <f t="shared" si="12"/>
        <v>1021768</v>
      </c>
      <c r="C206" s="1" t="str">
        <f t="shared" si="13"/>
        <v>0.9m FG</v>
      </c>
      <c r="D206" s="1" t="str">
        <f t="shared" si="14"/>
        <v>0.9m FG - Default Depth</v>
      </c>
      <c r="E206" s="1" t="s">
        <v>40</v>
      </c>
      <c r="F206" s="1">
        <f t="shared" si="15"/>
        <v>0.9</v>
      </c>
      <c r="G206" s="12" t="s">
        <v>40</v>
      </c>
      <c r="L206">
        <v>1021572.31</v>
      </c>
      <c r="M206">
        <v>1021768</v>
      </c>
      <c r="N206">
        <v>0.9</v>
      </c>
      <c r="O206" t="s">
        <v>718</v>
      </c>
      <c r="P206" t="s">
        <v>719</v>
      </c>
      <c r="Q206" t="s">
        <v>720</v>
      </c>
      <c r="R206" t="s">
        <v>721</v>
      </c>
      <c r="S206">
        <v>195.68999999994401</v>
      </c>
    </row>
    <row r="207" spans="1:19" x14ac:dyDescent="0.2">
      <c r="A207" s="1">
        <f t="shared" si="12"/>
        <v>1021768</v>
      </c>
      <c r="B207" s="1">
        <f t="shared" si="12"/>
        <v>1021793</v>
      </c>
      <c r="C207" s="1" t="str">
        <f t="shared" si="13"/>
        <v>1.5m CG</v>
      </c>
      <c r="D207" s="1" t="str">
        <f t="shared" si="14"/>
        <v>1.5m CG - Alignment Sheets</v>
      </c>
      <c r="E207" s="1" t="s">
        <v>40</v>
      </c>
      <c r="F207" s="1">
        <f t="shared" si="15"/>
        <v>1.5</v>
      </c>
      <c r="G207" s="12" t="s">
        <v>40</v>
      </c>
      <c r="L207">
        <v>1021768</v>
      </c>
      <c r="M207">
        <v>1021793</v>
      </c>
      <c r="N207">
        <v>1.5</v>
      </c>
      <c r="O207" t="s">
        <v>722</v>
      </c>
      <c r="P207" t="s">
        <v>723</v>
      </c>
      <c r="Q207" t="s">
        <v>724</v>
      </c>
      <c r="R207" t="s">
        <v>725</v>
      </c>
      <c r="S207">
        <v>25</v>
      </c>
    </row>
    <row r="208" spans="1:19" x14ac:dyDescent="0.2">
      <c r="A208" s="1">
        <f t="shared" si="12"/>
        <v>1021793</v>
      </c>
      <c r="B208" s="1">
        <f t="shared" si="12"/>
        <v>1021831</v>
      </c>
      <c r="C208" s="1" t="str">
        <f t="shared" si="13"/>
        <v>0.9m FG</v>
      </c>
      <c r="D208" s="1" t="str">
        <f t="shared" si="14"/>
        <v>0.9m FG - Default Depth</v>
      </c>
      <c r="E208" s="1" t="s">
        <v>40</v>
      </c>
      <c r="F208" s="1">
        <f t="shared" si="15"/>
        <v>0.9</v>
      </c>
      <c r="G208" s="12" t="s">
        <v>40</v>
      </c>
      <c r="L208">
        <v>1021793</v>
      </c>
      <c r="M208">
        <v>1021831</v>
      </c>
      <c r="N208">
        <v>0.9</v>
      </c>
      <c r="O208" t="s">
        <v>718</v>
      </c>
      <c r="P208" t="s">
        <v>719</v>
      </c>
      <c r="Q208" t="s">
        <v>720</v>
      </c>
      <c r="R208" t="s">
        <v>721</v>
      </c>
      <c r="S208">
        <v>38</v>
      </c>
    </row>
    <row r="209" spans="1:19" x14ac:dyDescent="0.2">
      <c r="A209" s="1">
        <f t="shared" si="12"/>
        <v>1021831</v>
      </c>
      <c r="B209" s="1">
        <f t="shared" si="12"/>
        <v>1021891</v>
      </c>
      <c r="C209" s="1" t="str">
        <f t="shared" si="13"/>
        <v>1.5m FG</v>
      </c>
      <c r="D209" s="1" t="str">
        <f t="shared" si="14"/>
        <v>1.5m FG - Alignment Sheets</v>
      </c>
      <c r="E209" s="1" t="s">
        <v>40</v>
      </c>
      <c r="F209" s="1">
        <f t="shared" si="15"/>
        <v>1.5</v>
      </c>
      <c r="G209" s="12" t="s">
        <v>40</v>
      </c>
      <c r="L209">
        <v>1021831</v>
      </c>
      <c r="M209">
        <v>1021891</v>
      </c>
      <c r="N209">
        <v>1.5</v>
      </c>
      <c r="O209" t="s">
        <v>718</v>
      </c>
      <c r="P209" t="s">
        <v>723</v>
      </c>
      <c r="Q209" t="s">
        <v>726</v>
      </c>
      <c r="R209" t="s">
        <v>727</v>
      </c>
      <c r="S209">
        <v>60</v>
      </c>
    </row>
    <row r="210" spans="1:19" x14ac:dyDescent="0.2">
      <c r="A210" s="1">
        <f t="shared" si="12"/>
        <v>1021891</v>
      </c>
      <c r="B210" s="1">
        <f t="shared" si="12"/>
        <v>1021893.89</v>
      </c>
      <c r="C210" s="1" t="str">
        <f t="shared" si="13"/>
        <v>1.2m WC</v>
      </c>
      <c r="D210" s="1" t="str">
        <f t="shared" si="14"/>
        <v>1.2m WC - DWG# PT610201</v>
      </c>
      <c r="E210" s="1" t="s">
        <v>40</v>
      </c>
      <c r="F210" s="1">
        <f t="shared" si="15"/>
        <v>1.2</v>
      </c>
      <c r="G210" s="12" t="s">
        <v>40</v>
      </c>
      <c r="L210">
        <v>1021891</v>
      </c>
      <c r="M210">
        <v>1021893.89</v>
      </c>
      <c r="N210">
        <v>1.2</v>
      </c>
      <c r="O210" t="s">
        <v>734</v>
      </c>
      <c r="P210" t="s">
        <v>735</v>
      </c>
      <c r="Q210" t="s">
        <v>736</v>
      </c>
      <c r="R210" t="s">
        <v>736</v>
      </c>
      <c r="S210">
        <v>2.8900000000139698</v>
      </c>
    </row>
    <row r="211" spans="1:19" x14ac:dyDescent="0.2">
      <c r="A211" s="1">
        <f t="shared" si="12"/>
        <v>1021893.89</v>
      </c>
      <c r="B211" s="1">
        <f t="shared" si="12"/>
        <v>1022013</v>
      </c>
      <c r="C211" s="1" t="str">
        <f t="shared" si="13"/>
        <v>0.9m FG</v>
      </c>
      <c r="D211" s="1" t="str">
        <f t="shared" si="14"/>
        <v>0.9m FG - Default Depth</v>
      </c>
      <c r="E211" s="1" t="s">
        <v>40</v>
      </c>
      <c r="F211" s="1">
        <f t="shared" si="15"/>
        <v>0.9</v>
      </c>
      <c r="G211" s="12" t="s">
        <v>40</v>
      </c>
      <c r="L211">
        <v>1021893.89</v>
      </c>
      <c r="M211">
        <v>1022013</v>
      </c>
      <c r="N211">
        <v>0.9</v>
      </c>
      <c r="O211" t="s">
        <v>718</v>
      </c>
      <c r="P211" t="s">
        <v>719</v>
      </c>
      <c r="Q211" t="s">
        <v>720</v>
      </c>
      <c r="R211" t="s">
        <v>721</v>
      </c>
      <c r="S211">
        <v>119.109999999986</v>
      </c>
    </row>
    <row r="212" spans="1:19" x14ac:dyDescent="0.2">
      <c r="A212" s="1">
        <f t="shared" si="12"/>
        <v>1022013</v>
      </c>
      <c r="B212" s="1">
        <f t="shared" si="12"/>
        <v>1022073</v>
      </c>
      <c r="C212" s="1" t="str">
        <f t="shared" si="13"/>
        <v>1.5m FG</v>
      </c>
      <c r="D212" s="1" t="str">
        <f t="shared" si="14"/>
        <v>1.5m FG - Alignment Sheets</v>
      </c>
      <c r="E212" s="1" t="s">
        <v>40</v>
      </c>
      <c r="F212" s="1">
        <f t="shared" si="15"/>
        <v>1.5</v>
      </c>
      <c r="G212" s="12" t="s">
        <v>40</v>
      </c>
      <c r="L212">
        <v>1022013</v>
      </c>
      <c r="M212">
        <v>1022073</v>
      </c>
      <c r="N212">
        <v>1.5</v>
      </c>
      <c r="O212" t="s">
        <v>718</v>
      </c>
      <c r="P212" t="s">
        <v>723</v>
      </c>
      <c r="Q212" t="s">
        <v>726</v>
      </c>
      <c r="R212" t="s">
        <v>727</v>
      </c>
      <c r="S212">
        <v>60</v>
      </c>
    </row>
    <row r="213" spans="1:19" x14ac:dyDescent="0.2">
      <c r="A213" s="1">
        <f t="shared" si="12"/>
        <v>1022073</v>
      </c>
      <c r="B213" s="1">
        <f t="shared" si="12"/>
        <v>1022093.88</v>
      </c>
      <c r="C213" s="1" t="str">
        <f t="shared" si="13"/>
        <v>0.9m FG</v>
      </c>
      <c r="D213" s="1" t="str">
        <f t="shared" si="14"/>
        <v>0.9m FG - Default Depth</v>
      </c>
      <c r="E213" s="1" t="s">
        <v>40</v>
      </c>
      <c r="F213" s="1">
        <f t="shared" si="15"/>
        <v>0.9</v>
      </c>
      <c r="G213" s="12" t="s">
        <v>40</v>
      </c>
      <c r="L213">
        <v>1022073</v>
      </c>
      <c r="M213">
        <v>1022093.88</v>
      </c>
      <c r="N213">
        <v>0.9</v>
      </c>
      <c r="O213" t="s">
        <v>718</v>
      </c>
      <c r="P213" t="s">
        <v>719</v>
      </c>
      <c r="Q213" t="s">
        <v>720</v>
      </c>
      <c r="R213" t="s">
        <v>721</v>
      </c>
      <c r="S213">
        <v>20.8800000000046</v>
      </c>
    </row>
    <row r="214" spans="1:19" x14ac:dyDescent="0.2">
      <c r="A214" s="1">
        <f t="shared" si="12"/>
        <v>1022093.88</v>
      </c>
      <c r="B214" s="1">
        <f t="shared" si="12"/>
        <v>1022117.88</v>
      </c>
      <c r="C214" s="1" t="str">
        <f t="shared" si="13"/>
        <v>1.2m WC</v>
      </c>
      <c r="D214" s="1" t="str">
        <f t="shared" si="14"/>
        <v>1.2m WC - DWG# PT610201</v>
      </c>
      <c r="E214" s="1" t="s">
        <v>40</v>
      </c>
      <c r="F214" s="1">
        <f t="shared" si="15"/>
        <v>1.2</v>
      </c>
      <c r="G214" s="12" t="s">
        <v>40</v>
      </c>
      <c r="L214">
        <v>1022093.88</v>
      </c>
      <c r="M214">
        <v>1022117.88</v>
      </c>
      <c r="N214">
        <v>1.2</v>
      </c>
      <c r="O214" t="s">
        <v>734</v>
      </c>
      <c r="P214" t="s">
        <v>735</v>
      </c>
      <c r="Q214" t="s">
        <v>736</v>
      </c>
      <c r="R214" t="s">
        <v>736</v>
      </c>
      <c r="S214">
        <v>24</v>
      </c>
    </row>
    <row r="215" spans="1:19" x14ac:dyDescent="0.2">
      <c r="A215" s="1">
        <f t="shared" si="12"/>
        <v>1022117.88</v>
      </c>
      <c r="B215" s="1">
        <f t="shared" si="12"/>
        <v>1022253.46</v>
      </c>
      <c r="C215" s="1" t="str">
        <f t="shared" si="13"/>
        <v>0.9m FG</v>
      </c>
      <c r="D215" s="1" t="str">
        <f t="shared" si="14"/>
        <v>0.9m FG - Default Depth</v>
      </c>
      <c r="E215" s="1" t="s">
        <v>40</v>
      </c>
      <c r="F215" s="1">
        <f t="shared" si="15"/>
        <v>0.9</v>
      </c>
      <c r="G215" s="12" t="s">
        <v>40</v>
      </c>
      <c r="L215">
        <v>1022117.88</v>
      </c>
      <c r="M215">
        <v>1022253.46</v>
      </c>
      <c r="N215">
        <v>0.9</v>
      </c>
      <c r="O215" t="s">
        <v>718</v>
      </c>
      <c r="P215" t="s">
        <v>719</v>
      </c>
      <c r="Q215" t="s">
        <v>720</v>
      </c>
      <c r="R215" t="s">
        <v>721</v>
      </c>
      <c r="S215">
        <v>135.57999999995801</v>
      </c>
    </row>
    <row r="216" spans="1:19" x14ac:dyDescent="0.2">
      <c r="A216" s="1">
        <f t="shared" si="12"/>
        <v>1022253.46</v>
      </c>
      <c r="B216" s="1">
        <f t="shared" si="12"/>
        <v>1022265.46</v>
      </c>
      <c r="C216" s="1" t="str">
        <f t="shared" si="13"/>
        <v>1.5m RD</v>
      </c>
      <c r="D216" s="1" t="str">
        <f t="shared" si="14"/>
        <v>1.5m RD - DWG# PT640301</v>
      </c>
      <c r="E216" s="1" t="s">
        <v>40</v>
      </c>
      <c r="F216" s="1">
        <f t="shared" si="15"/>
        <v>1.5</v>
      </c>
      <c r="G216" s="12" t="s">
        <v>40</v>
      </c>
      <c r="L216">
        <v>1022253.46</v>
      </c>
      <c r="M216">
        <v>1022265.46</v>
      </c>
      <c r="N216">
        <v>1.5</v>
      </c>
      <c r="O216" t="s">
        <v>737</v>
      </c>
      <c r="P216" t="s">
        <v>738</v>
      </c>
      <c r="Q216" t="s">
        <v>739</v>
      </c>
      <c r="R216" t="s">
        <v>739</v>
      </c>
      <c r="S216">
        <v>12</v>
      </c>
    </row>
    <row r="217" spans="1:19" x14ac:dyDescent="0.2">
      <c r="A217" s="1">
        <f t="shared" si="12"/>
        <v>1022265.46</v>
      </c>
      <c r="B217" s="1">
        <f t="shared" si="12"/>
        <v>1022317.33</v>
      </c>
      <c r="C217" s="1" t="str">
        <f t="shared" si="13"/>
        <v>0.9m FG</v>
      </c>
      <c r="D217" s="1" t="str">
        <f t="shared" si="14"/>
        <v>0.9m FG - Default Depth</v>
      </c>
      <c r="E217" s="1" t="s">
        <v>40</v>
      </c>
      <c r="F217" s="1">
        <f t="shared" si="15"/>
        <v>0.9</v>
      </c>
      <c r="G217" s="12" t="s">
        <v>40</v>
      </c>
      <c r="L217">
        <v>1022265.46</v>
      </c>
      <c r="M217">
        <v>1022317.33</v>
      </c>
      <c r="N217">
        <v>0.9</v>
      </c>
      <c r="O217" t="s">
        <v>718</v>
      </c>
      <c r="P217" t="s">
        <v>719</v>
      </c>
      <c r="Q217" t="s">
        <v>720</v>
      </c>
      <c r="R217" t="s">
        <v>721</v>
      </c>
      <c r="S217">
        <v>51.869999999995301</v>
      </c>
    </row>
    <row r="218" spans="1:19" x14ac:dyDescent="0.2">
      <c r="A218" s="1">
        <f t="shared" si="12"/>
        <v>1022317.33</v>
      </c>
      <c r="B218" s="1">
        <f t="shared" si="12"/>
        <v>1022341.33</v>
      </c>
      <c r="C218" s="1" t="str">
        <f t="shared" si="13"/>
        <v>1.2m WC</v>
      </c>
      <c r="D218" s="1" t="str">
        <f t="shared" si="14"/>
        <v>1.2m WC - DWG# PT610201</v>
      </c>
      <c r="E218" s="1" t="s">
        <v>40</v>
      </c>
      <c r="F218" s="1">
        <f t="shared" si="15"/>
        <v>1.2</v>
      </c>
      <c r="G218" s="12" t="s">
        <v>40</v>
      </c>
      <c r="L218">
        <v>1022317.33</v>
      </c>
      <c r="M218">
        <v>1022341.33</v>
      </c>
      <c r="N218">
        <v>1.2</v>
      </c>
      <c r="O218" t="s">
        <v>734</v>
      </c>
      <c r="P218" t="s">
        <v>735</v>
      </c>
      <c r="Q218" t="s">
        <v>736</v>
      </c>
      <c r="R218" t="s">
        <v>736</v>
      </c>
      <c r="S218">
        <v>24</v>
      </c>
    </row>
    <row r="219" spans="1:19" x14ac:dyDescent="0.2">
      <c r="A219" s="1">
        <f t="shared" si="12"/>
        <v>1022341.33</v>
      </c>
      <c r="B219" s="1">
        <f t="shared" si="12"/>
        <v>1022345</v>
      </c>
      <c r="C219" s="1" t="str">
        <f t="shared" si="13"/>
        <v>0.9m FG</v>
      </c>
      <c r="D219" s="1" t="str">
        <f t="shared" si="14"/>
        <v>0.9m FG - Default Depth</v>
      </c>
      <c r="E219" s="1" t="s">
        <v>40</v>
      </c>
      <c r="F219" s="1">
        <f t="shared" si="15"/>
        <v>0.9</v>
      </c>
      <c r="G219" s="12" t="s">
        <v>40</v>
      </c>
      <c r="L219">
        <v>1022341.33</v>
      </c>
      <c r="M219">
        <v>1022345</v>
      </c>
      <c r="N219">
        <v>0.9</v>
      </c>
      <c r="O219" t="s">
        <v>718</v>
      </c>
      <c r="P219" t="s">
        <v>719</v>
      </c>
      <c r="Q219" t="s">
        <v>720</v>
      </c>
      <c r="R219" t="s">
        <v>721</v>
      </c>
      <c r="S219">
        <v>3.6700000000419002</v>
      </c>
    </row>
    <row r="220" spans="1:19" x14ac:dyDescent="0.2">
      <c r="A220" s="1">
        <f t="shared" si="12"/>
        <v>1022345</v>
      </c>
      <c r="B220" s="1">
        <f t="shared" si="12"/>
        <v>1022438</v>
      </c>
      <c r="C220" s="1" t="str">
        <f t="shared" si="13"/>
        <v>2.0m FG</v>
      </c>
      <c r="D220" s="1" t="str">
        <f t="shared" si="14"/>
        <v>2.0m FG - Alignment Sheets</v>
      </c>
      <c r="E220" s="1" t="s">
        <v>40</v>
      </c>
      <c r="F220" s="1">
        <f t="shared" si="15"/>
        <v>2</v>
      </c>
      <c r="G220" s="12" t="s">
        <v>40</v>
      </c>
      <c r="L220">
        <v>1022345</v>
      </c>
      <c r="M220">
        <v>1022438</v>
      </c>
      <c r="N220">
        <v>2</v>
      </c>
      <c r="O220" t="s">
        <v>718</v>
      </c>
      <c r="P220" t="s">
        <v>723</v>
      </c>
      <c r="Q220" t="s">
        <v>759</v>
      </c>
      <c r="R220" t="s">
        <v>760</v>
      </c>
      <c r="S220">
        <v>93</v>
      </c>
    </row>
    <row r="221" spans="1:19" x14ac:dyDescent="0.2">
      <c r="A221" s="1">
        <f t="shared" si="12"/>
        <v>1022438</v>
      </c>
      <c r="B221" s="1">
        <f t="shared" si="12"/>
        <v>1022491.56</v>
      </c>
      <c r="C221" s="1" t="str">
        <f t="shared" si="13"/>
        <v>0.9m FG</v>
      </c>
      <c r="D221" s="1" t="str">
        <f t="shared" si="14"/>
        <v>0.9m FG - Default Depth</v>
      </c>
      <c r="E221" s="1" t="s">
        <v>40</v>
      </c>
      <c r="F221" s="1">
        <f t="shared" si="15"/>
        <v>0.9</v>
      </c>
      <c r="G221" s="12" t="s">
        <v>40</v>
      </c>
      <c r="L221">
        <v>1022438</v>
      </c>
      <c r="M221">
        <v>1022491.56</v>
      </c>
      <c r="N221">
        <v>0.9</v>
      </c>
      <c r="O221" t="s">
        <v>718</v>
      </c>
      <c r="P221" t="s">
        <v>719</v>
      </c>
      <c r="Q221" t="s">
        <v>720</v>
      </c>
      <c r="R221" t="s">
        <v>721</v>
      </c>
      <c r="S221">
        <v>53.560000000055801</v>
      </c>
    </row>
    <row r="222" spans="1:19" x14ac:dyDescent="0.2">
      <c r="A222" s="1">
        <f t="shared" si="12"/>
        <v>1022491.56</v>
      </c>
      <c r="B222" s="1">
        <f t="shared" si="12"/>
        <v>1022496.35</v>
      </c>
      <c r="C222" s="1" t="str">
        <f t="shared" si="13"/>
        <v>1.2m WC</v>
      </c>
      <c r="D222" s="1" t="str">
        <f t="shared" si="14"/>
        <v>1.2m WC - DWG# PT610201</v>
      </c>
      <c r="E222" s="1" t="s">
        <v>40</v>
      </c>
      <c r="F222" s="1">
        <f t="shared" si="15"/>
        <v>1.2</v>
      </c>
      <c r="G222" s="12" t="s">
        <v>40</v>
      </c>
      <c r="L222">
        <v>1022491.56</v>
      </c>
      <c r="M222">
        <v>1022496.35</v>
      </c>
      <c r="N222">
        <v>1.2</v>
      </c>
      <c r="O222" t="s">
        <v>734</v>
      </c>
      <c r="P222" t="s">
        <v>735</v>
      </c>
      <c r="Q222" t="s">
        <v>736</v>
      </c>
      <c r="R222" t="s">
        <v>736</v>
      </c>
      <c r="S222">
        <v>4.7899999999208296</v>
      </c>
    </row>
    <row r="223" spans="1:19" x14ac:dyDescent="0.2">
      <c r="A223" s="1">
        <f t="shared" si="12"/>
        <v>1022496.35</v>
      </c>
      <c r="B223" s="1">
        <f t="shared" si="12"/>
        <v>1022508.35</v>
      </c>
      <c r="C223" s="1" t="str">
        <f t="shared" si="13"/>
        <v>1.5m RD</v>
      </c>
      <c r="D223" s="1" t="str">
        <f t="shared" si="14"/>
        <v>1.5m RD - DWG# PT640301</v>
      </c>
      <c r="E223" s="1" t="s">
        <v>40</v>
      </c>
      <c r="F223" s="1">
        <f t="shared" si="15"/>
        <v>1.5</v>
      </c>
      <c r="G223" s="12" t="s">
        <v>40</v>
      </c>
      <c r="L223">
        <v>1022496.35</v>
      </c>
      <c r="M223">
        <v>1022508.35</v>
      </c>
      <c r="N223">
        <v>1.5</v>
      </c>
      <c r="O223" t="s">
        <v>737</v>
      </c>
      <c r="P223" t="s">
        <v>738</v>
      </c>
      <c r="Q223" t="s">
        <v>739</v>
      </c>
      <c r="R223" t="s">
        <v>739</v>
      </c>
      <c r="S223">
        <v>12</v>
      </c>
    </row>
    <row r="224" spans="1:19" x14ac:dyDescent="0.2">
      <c r="A224" s="1">
        <f t="shared" si="12"/>
        <v>1022508.35</v>
      </c>
      <c r="B224" s="1">
        <f t="shared" si="12"/>
        <v>1022515.56</v>
      </c>
      <c r="C224" s="1" t="str">
        <f t="shared" si="13"/>
        <v>1.2m WC</v>
      </c>
      <c r="D224" s="1" t="str">
        <f t="shared" si="14"/>
        <v>1.2m WC - DWG# PT610201</v>
      </c>
      <c r="E224" s="1" t="s">
        <v>40</v>
      </c>
      <c r="F224" s="1">
        <f t="shared" si="15"/>
        <v>1.2</v>
      </c>
      <c r="G224" s="12" t="s">
        <v>40</v>
      </c>
      <c r="L224">
        <v>1022508.35</v>
      </c>
      <c r="M224">
        <v>1022515.56</v>
      </c>
      <c r="N224">
        <v>1.2</v>
      </c>
      <c r="O224" t="s">
        <v>734</v>
      </c>
      <c r="P224" t="s">
        <v>735</v>
      </c>
      <c r="Q224" t="s">
        <v>736</v>
      </c>
      <c r="R224" t="s">
        <v>736</v>
      </c>
      <c r="S224">
        <v>7.2100000000791598</v>
      </c>
    </row>
    <row r="225" spans="1:19" x14ac:dyDescent="0.2">
      <c r="A225" s="1">
        <f t="shared" si="12"/>
        <v>1022515.56</v>
      </c>
      <c r="B225" s="1">
        <f t="shared" si="12"/>
        <v>1022533.51</v>
      </c>
      <c r="C225" s="1" t="str">
        <f t="shared" si="13"/>
        <v>0.9m FG</v>
      </c>
      <c r="D225" s="1" t="str">
        <f t="shared" si="14"/>
        <v>0.9m FG - Default Depth</v>
      </c>
      <c r="E225" s="1" t="s">
        <v>40</v>
      </c>
      <c r="F225" s="1">
        <f t="shared" si="15"/>
        <v>0.9</v>
      </c>
      <c r="G225" s="12" t="s">
        <v>40</v>
      </c>
      <c r="L225">
        <v>1022515.56</v>
      </c>
      <c r="M225">
        <v>1022533.51</v>
      </c>
      <c r="N225">
        <v>0.9</v>
      </c>
      <c r="O225" t="s">
        <v>718</v>
      </c>
      <c r="P225" t="s">
        <v>719</v>
      </c>
      <c r="Q225" t="s">
        <v>720</v>
      </c>
      <c r="R225" t="s">
        <v>721</v>
      </c>
      <c r="S225">
        <v>17.949999999953398</v>
      </c>
    </row>
    <row r="226" spans="1:19" x14ac:dyDescent="0.2">
      <c r="A226" s="1">
        <f t="shared" si="12"/>
        <v>1022533.51</v>
      </c>
      <c r="B226" s="1">
        <f t="shared" si="12"/>
        <v>1022545.51</v>
      </c>
      <c r="C226" s="1" t="str">
        <f t="shared" si="13"/>
        <v>1.5m RD</v>
      </c>
      <c r="D226" s="1" t="str">
        <f t="shared" si="14"/>
        <v>1.5m RD - DWG# PT640301</v>
      </c>
      <c r="E226" s="1" t="s">
        <v>40</v>
      </c>
      <c r="F226" s="1">
        <f t="shared" si="15"/>
        <v>1.5</v>
      </c>
      <c r="G226" s="12" t="s">
        <v>40</v>
      </c>
      <c r="L226">
        <v>1022533.51</v>
      </c>
      <c r="M226">
        <v>1022545.51</v>
      </c>
      <c r="N226">
        <v>1.5</v>
      </c>
      <c r="O226" t="s">
        <v>737</v>
      </c>
      <c r="P226" t="s">
        <v>738</v>
      </c>
      <c r="Q226" t="s">
        <v>739</v>
      </c>
      <c r="R226" t="s">
        <v>739</v>
      </c>
      <c r="S226">
        <v>12</v>
      </c>
    </row>
    <row r="227" spans="1:19" x14ac:dyDescent="0.2">
      <c r="A227" s="1">
        <f t="shared" si="12"/>
        <v>1022545.51</v>
      </c>
      <c r="B227" s="1">
        <f t="shared" si="12"/>
        <v>1022633.34</v>
      </c>
      <c r="C227" s="1" t="str">
        <f t="shared" si="13"/>
        <v>0.9m FG</v>
      </c>
      <c r="D227" s="1" t="str">
        <f t="shared" si="14"/>
        <v>0.9m FG - Default Depth</v>
      </c>
      <c r="E227" s="1" t="s">
        <v>40</v>
      </c>
      <c r="F227" s="1">
        <f t="shared" si="15"/>
        <v>0.9</v>
      </c>
      <c r="G227" s="12" t="s">
        <v>40</v>
      </c>
      <c r="L227">
        <v>1022545.51</v>
      </c>
      <c r="M227">
        <v>1022633.34</v>
      </c>
      <c r="N227">
        <v>0.9</v>
      </c>
      <c r="O227" t="s">
        <v>718</v>
      </c>
      <c r="P227" t="s">
        <v>719</v>
      </c>
      <c r="Q227" t="s">
        <v>720</v>
      </c>
      <c r="R227" t="s">
        <v>721</v>
      </c>
      <c r="S227">
        <v>87.829999999958005</v>
      </c>
    </row>
    <row r="228" spans="1:19" x14ac:dyDescent="0.2">
      <c r="A228" s="1">
        <f t="shared" si="12"/>
        <v>1022633.34</v>
      </c>
      <c r="B228" s="1">
        <f t="shared" si="12"/>
        <v>1022657.34</v>
      </c>
      <c r="C228" s="1" t="str">
        <f t="shared" si="13"/>
        <v>1.2m WC</v>
      </c>
      <c r="D228" s="1" t="str">
        <f t="shared" si="14"/>
        <v>1.2m WC - DWG# PT610201</v>
      </c>
      <c r="E228" s="1" t="s">
        <v>40</v>
      </c>
      <c r="F228" s="1">
        <f t="shared" si="15"/>
        <v>1.2</v>
      </c>
      <c r="G228" s="12" t="s">
        <v>40</v>
      </c>
      <c r="L228">
        <v>1022633.34</v>
      </c>
      <c r="M228">
        <v>1022657.34</v>
      </c>
      <c r="N228">
        <v>1.2</v>
      </c>
      <c r="O228" t="s">
        <v>734</v>
      </c>
      <c r="P228" t="s">
        <v>735</v>
      </c>
      <c r="Q228" t="s">
        <v>736</v>
      </c>
      <c r="R228" t="s">
        <v>736</v>
      </c>
      <c r="S228">
        <v>24</v>
      </c>
    </row>
    <row r="229" spans="1:19" x14ac:dyDescent="0.2">
      <c r="A229" s="1">
        <f t="shared" si="12"/>
        <v>1022657.34</v>
      </c>
      <c r="B229" s="1">
        <f t="shared" si="12"/>
        <v>1022674</v>
      </c>
      <c r="C229" s="1" t="str">
        <f t="shared" si="13"/>
        <v>1.2m CG</v>
      </c>
      <c r="D229" s="1" t="str">
        <f t="shared" si="14"/>
        <v>1.2m CG - Alignment Sheets</v>
      </c>
      <c r="E229" s="1" t="s">
        <v>40</v>
      </c>
      <c r="F229" s="1">
        <f t="shared" si="15"/>
        <v>1.2</v>
      </c>
      <c r="G229" s="12" t="s">
        <v>40</v>
      </c>
      <c r="L229">
        <v>1022657.34</v>
      </c>
      <c r="M229">
        <v>1022674</v>
      </c>
      <c r="N229">
        <v>1.2</v>
      </c>
      <c r="O229" t="s">
        <v>722</v>
      </c>
      <c r="P229" t="s">
        <v>723</v>
      </c>
      <c r="Q229" t="s">
        <v>763</v>
      </c>
      <c r="R229" t="s">
        <v>764</v>
      </c>
      <c r="S229">
        <v>16.6600000000325</v>
      </c>
    </row>
    <row r="230" spans="1:19" x14ac:dyDescent="0.2">
      <c r="A230" s="1">
        <f t="shared" si="12"/>
        <v>1022674</v>
      </c>
      <c r="B230" s="1">
        <f t="shared" si="12"/>
        <v>1022693</v>
      </c>
      <c r="C230" s="1" t="str">
        <f t="shared" si="13"/>
        <v>0.9m FG</v>
      </c>
      <c r="D230" s="1" t="str">
        <f t="shared" si="14"/>
        <v>0.9m FG - Default Depth</v>
      </c>
      <c r="E230" s="1" t="s">
        <v>40</v>
      </c>
      <c r="F230" s="1">
        <f t="shared" si="15"/>
        <v>0.9</v>
      </c>
      <c r="G230" s="12" t="s">
        <v>40</v>
      </c>
      <c r="L230">
        <v>1022674</v>
      </c>
      <c r="M230">
        <v>1022693</v>
      </c>
      <c r="N230">
        <v>0.9</v>
      </c>
      <c r="O230" t="s">
        <v>718</v>
      </c>
      <c r="P230" t="s">
        <v>719</v>
      </c>
      <c r="Q230" t="s">
        <v>720</v>
      </c>
      <c r="R230" t="s">
        <v>721</v>
      </c>
      <c r="S230">
        <v>19</v>
      </c>
    </row>
    <row r="231" spans="1:19" x14ac:dyDescent="0.2">
      <c r="A231" s="1">
        <f t="shared" si="12"/>
        <v>1022693</v>
      </c>
      <c r="B231" s="1">
        <f t="shared" si="12"/>
        <v>1022753</v>
      </c>
      <c r="C231" s="1" t="str">
        <f t="shared" si="13"/>
        <v>1.5m FG</v>
      </c>
      <c r="D231" s="1" t="str">
        <f t="shared" si="14"/>
        <v>1.5m FG - Alignment Sheets</v>
      </c>
      <c r="E231" s="1" t="s">
        <v>40</v>
      </c>
      <c r="F231" s="1">
        <f t="shared" si="15"/>
        <v>1.5</v>
      </c>
      <c r="G231" s="12" t="s">
        <v>40</v>
      </c>
      <c r="L231">
        <v>1022693</v>
      </c>
      <c r="M231">
        <v>1022753</v>
      </c>
      <c r="N231">
        <v>1.5</v>
      </c>
      <c r="O231" t="s">
        <v>718</v>
      </c>
      <c r="P231" t="s">
        <v>723</v>
      </c>
      <c r="Q231" t="s">
        <v>726</v>
      </c>
      <c r="R231" t="s">
        <v>727</v>
      </c>
      <c r="S231">
        <v>60</v>
      </c>
    </row>
    <row r="232" spans="1:19" x14ac:dyDescent="0.2">
      <c r="A232" s="1">
        <f t="shared" si="12"/>
        <v>1022753</v>
      </c>
      <c r="B232" s="1">
        <f t="shared" si="12"/>
        <v>1022755.5</v>
      </c>
      <c r="C232" s="1" t="str">
        <f t="shared" si="13"/>
        <v>1.2m WC</v>
      </c>
      <c r="D232" s="1" t="str">
        <f t="shared" si="14"/>
        <v>1.2m WC - DWG# PT610201</v>
      </c>
      <c r="E232" s="1" t="s">
        <v>40</v>
      </c>
      <c r="F232" s="1">
        <f t="shared" si="15"/>
        <v>1.2</v>
      </c>
      <c r="G232" s="12" t="s">
        <v>40</v>
      </c>
      <c r="L232">
        <v>1022753</v>
      </c>
      <c r="M232">
        <v>1022755.5</v>
      </c>
      <c r="N232">
        <v>1.2</v>
      </c>
      <c r="O232" t="s">
        <v>734</v>
      </c>
      <c r="P232" t="s">
        <v>735</v>
      </c>
      <c r="Q232" t="s">
        <v>736</v>
      </c>
      <c r="R232" t="s">
        <v>736</v>
      </c>
      <c r="S232">
        <v>2.5</v>
      </c>
    </row>
    <row r="233" spans="1:19" x14ac:dyDescent="0.2">
      <c r="A233" s="1">
        <f t="shared" si="12"/>
        <v>1022755.5</v>
      </c>
      <c r="B233" s="1">
        <f t="shared" si="12"/>
        <v>1022778.13</v>
      </c>
      <c r="C233" s="1" t="str">
        <f t="shared" si="13"/>
        <v>0.9m FG</v>
      </c>
      <c r="D233" s="1" t="str">
        <f t="shared" si="14"/>
        <v>0.9m FG - Default Depth</v>
      </c>
      <c r="E233" s="1" t="s">
        <v>40</v>
      </c>
      <c r="F233" s="1">
        <f t="shared" si="15"/>
        <v>0.9</v>
      </c>
      <c r="G233" s="12" t="s">
        <v>40</v>
      </c>
      <c r="L233">
        <v>1022755.5</v>
      </c>
      <c r="M233">
        <v>1022778.13</v>
      </c>
      <c r="N233">
        <v>0.9</v>
      </c>
      <c r="O233" t="s">
        <v>718</v>
      </c>
      <c r="P233" t="s">
        <v>719</v>
      </c>
      <c r="Q233" t="s">
        <v>720</v>
      </c>
      <c r="R233" t="s">
        <v>721</v>
      </c>
      <c r="S233">
        <v>22.6300000000046</v>
      </c>
    </row>
    <row r="234" spans="1:19" x14ac:dyDescent="0.2">
      <c r="A234" s="1">
        <f t="shared" si="12"/>
        <v>1022778.13</v>
      </c>
      <c r="B234" s="1">
        <f t="shared" si="12"/>
        <v>1022802.13</v>
      </c>
      <c r="C234" s="1" t="str">
        <f t="shared" si="13"/>
        <v>1.2m WC</v>
      </c>
      <c r="D234" s="1" t="str">
        <f t="shared" si="14"/>
        <v>1.2m WC - DWG# PT610201</v>
      </c>
      <c r="E234" s="1" t="s">
        <v>40</v>
      </c>
      <c r="F234" s="1">
        <f t="shared" si="15"/>
        <v>1.2</v>
      </c>
      <c r="G234" s="12" t="s">
        <v>40</v>
      </c>
      <c r="L234">
        <v>1022778.13</v>
      </c>
      <c r="M234">
        <v>1022802.13</v>
      </c>
      <c r="N234">
        <v>1.2</v>
      </c>
      <c r="O234" t="s">
        <v>734</v>
      </c>
      <c r="P234" t="s">
        <v>735</v>
      </c>
      <c r="Q234" t="s">
        <v>736</v>
      </c>
      <c r="R234" t="s">
        <v>736</v>
      </c>
      <c r="S234">
        <v>24</v>
      </c>
    </row>
    <row r="235" spans="1:19" x14ac:dyDescent="0.2">
      <c r="A235" s="1">
        <f t="shared" si="12"/>
        <v>1022802.13</v>
      </c>
      <c r="B235" s="1">
        <f t="shared" si="12"/>
        <v>1022845.52</v>
      </c>
      <c r="C235" s="1" t="str">
        <f t="shared" si="13"/>
        <v>1.2m FG</v>
      </c>
      <c r="D235" s="1" t="str">
        <f t="shared" si="14"/>
        <v>1.2m FG - BGC Dominant Design</v>
      </c>
      <c r="E235" s="1" t="s">
        <v>40</v>
      </c>
      <c r="F235" s="1">
        <f t="shared" si="15"/>
        <v>1.2</v>
      </c>
      <c r="G235" s="12" t="s">
        <v>40</v>
      </c>
      <c r="L235">
        <v>1022802.13</v>
      </c>
      <c r="M235">
        <v>1022845.52</v>
      </c>
      <c r="N235">
        <v>1.2</v>
      </c>
      <c r="O235" t="s">
        <v>718</v>
      </c>
      <c r="P235" t="s">
        <v>731</v>
      </c>
      <c r="Q235" t="s">
        <v>728</v>
      </c>
      <c r="R235" t="s">
        <v>729</v>
      </c>
      <c r="S235">
        <v>43.390000000013899</v>
      </c>
    </row>
    <row r="236" spans="1:19" x14ac:dyDescent="0.2">
      <c r="A236" s="1">
        <f t="shared" si="12"/>
        <v>1022845.52</v>
      </c>
      <c r="B236" s="1">
        <f t="shared" si="12"/>
        <v>1022857.52</v>
      </c>
      <c r="C236" s="1" t="str">
        <f t="shared" si="13"/>
        <v>1.5m RD</v>
      </c>
      <c r="D236" s="1" t="str">
        <f t="shared" si="14"/>
        <v>1.5m RD - DWG# PT640301</v>
      </c>
      <c r="E236" s="1" t="s">
        <v>40</v>
      </c>
      <c r="F236" s="1">
        <f t="shared" si="15"/>
        <v>1.5</v>
      </c>
      <c r="G236" s="12" t="s">
        <v>40</v>
      </c>
      <c r="L236">
        <v>1022845.52</v>
      </c>
      <c r="M236">
        <v>1022857.52</v>
      </c>
      <c r="N236">
        <v>1.5</v>
      </c>
      <c r="O236" t="s">
        <v>737</v>
      </c>
      <c r="P236" t="s">
        <v>738</v>
      </c>
      <c r="Q236" t="s">
        <v>739</v>
      </c>
      <c r="R236" t="s">
        <v>739</v>
      </c>
      <c r="S236">
        <v>12</v>
      </c>
    </row>
    <row r="237" spans="1:19" x14ac:dyDescent="0.2">
      <c r="A237" s="1">
        <f t="shared" si="12"/>
        <v>1022857.52</v>
      </c>
      <c r="B237" s="1">
        <f t="shared" si="12"/>
        <v>1022876</v>
      </c>
      <c r="C237" s="1" t="str">
        <f t="shared" si="13"/>
        <v>1.2m FG</v>
      </c>
      <c r="D237" s="1" t="str">
        <f t="shared" si="14"/>
        <v>1.2m FG - BGC Dominant Design</v>
      </c>
      <c r="E237" s="1" t="s">
        <v>40</v>
      </c>
      <c r="F237" s="1">
        <f t="shared" si="15"/>
        <v>1.2</v>
      </c>
      <c r="G237" s="12" t="s">
        <v>40</v>
      </c>
      <c r="L237">
        <v>1022857.52</v>
      </c>
      <c r="M237">
        <v>1022876</v>
      </c>
      <c r="N237">
        <v>1.2</v>
      </c>
      <c r="O237" t="s">
        <v>718</v>
      </c>
      <c r="P237" t="s">
        <v>731</v>
      </c>
      <c r="Q237" t="s">
        <v>728</v>
      </c>
      <c r="R237" t="s">
        <v>729</v>
      </c>
      <c r="S237">
        <v>18.479999999981299</v>
      </c>
    </row>
    <row r="238" spans="1:19" x14ac:dyDescent="0.2">
      <c r="A238" s="1">
        <f t="shared" si="12"/>
        <v>1022876</v>
      </c>
      <c r="B238" s="1">
        <f t="shared" si="12"/>
        <v>1022885</v>
      </c>
      <c r="C238" s="1" t="str">
        <f t="shared" si="13"/>
        <v>1.5m FG</v>
      </c>
      <c r="D238" s="1" t="str">
        <f t="shared" si="14"/>
        <v>1.5m FG - BGC Dominant Design</v>
      </c>
      <c r="E238" s="1" t="s">
        <v>40</v>
      </c>
      <c r="F238" s="1">
        <f t="shared" si="15"/>
        <v>1.5</v>
      </c>
      <c r="G238" s="12" t="s">
        <v>40</v>
      </c>
      <c r="L238">
        <v>1022876</v>
      </c>
      <c r="M238">
        <v>1022885</v>
      </c>
      <c r="N238">
        <v>1.5</v>
      </c>
      <c r="O238" t="s">
        <v>718</v>
      </c>
      <c r="P238" t="s">
        <v>731</v>
      </c>
      <c r="Q238" t="s">
        <v>726</v>
      </c>
      <c r="R238" t="s">
        <v>727</v>
      </c>
      <c r="S238">
        <v>9</v>
      </c>
    </row>
    <row r="239" spans="1:19" x14ac:dyDescent="0.2">
      <c r="A239" s="1">
        <f t="shared" si="12"/>
        <v>1022885</v>
      </c>
      <c r="B239" s="1">
        <f t="shared" si="12"/>
        <v>1023096</v>
      </c>
      <c r="C239" s="1" t="str">
        <f t="shared" si="13"/>
        <v>1.2m CG</v>
      </c>
      <c r="D239" s="1" t="str">
        <f t="shared" si="14"/>
        <v>1.2m CG - Alignment Sheets</v>
      </c>
      <c r="E239" s="1" t="s">
        <v>40</v>
      </c>
      <c r="F239" s="1">
        <f t="shared" si="15"/>
        <v>1.2</v>
      </c>
      <c r="G239" s="12" t="s">
        <v>40</v>
      </c>
      <c r="L239">
        <v>1022885</v>
      </c>
      <c r="M239">
        <v>1023096</v>
      </c>
      <c r="N239">
        <v>1.2</v>
      </c>
      <c r="O239" t="s">
        <v>722</v>
      </c>
      <c r="P239" t="s">
        <v>723</v>
      </c>
      <c r="Q239" t="s">
        <v>763</v>
      </c>
      <c r="R239" t="s">
        <v>764</v>
      </c>
      <c r="S239">
        <v>211</v>
      </c>
    </row>
    <row r="240" spans="1:19" x14ac:dyDescent="0.2">
      <c r="A240" s="1">
        <f t="shared" si="12"/>
        <v>1023096</v>
      </c>
      <c r="B240" s="1">
        <f t="shared" si="12"/>
        <v>1023169</v>
      </c>
      <c r="C240" s="1" t="str">
        <f t="shared" si="13"/>
        <v>2.0m CG/1.2m CG</v>
      </c>
      <c r="D240" s="1" t="str">
        <f t="shared" si="14"/>
        <v>2.0m CG/1.2m CG - Alignment Sheets</v>
      </c>
      <c r="E240" s="1" t="s">
        <v>40</v>
      </c>
      <c r="F240" s="1">
        <f t="shared" si="15"/>
        <v>2</v>
      </c>
      <c r="G240" s="12" t="s">
        <v>40</v>
      </c>
      <c r="L240">
        <v>1023096</v>
      </c>
      <c r="M240">
        <v>1023169</v>
      </c>
      <c r="N240" t="s">
        <v>779</v>
      </c>
      <c r="O240" t="s">
        <v>722</v>
      </c>
      <c r="P240" t="s">
        <v>723</v>
      </c>
      <c r="Q240" t="s">
        <v>780</v>
      </c>
      <c r="R240" t="s">
        <v>781</v>
      </c>
      <c r="S240">
        <v>73</v>
      </c>
    </row>
    <row r="241" spans="1:19" x14ac:dyDescent="0.2">
      <c r="A241" s="1">
        <f t="shared" si="12"/>
        <v>1023169</v>
      </c>
      <c r="B241" s="1">
        <f t="shared" si="12"/>
        <v>1023184</v>
      </c>
      <c r="C241" s="1" t="str">
        <f t="shared" si="13"/>
        <v>2.0m CG</v>
      </c>
      <c r="D241" s="1" t="str">
        <f t="shared" si="14"/>
        <v>2.0m CG - Alignment Sheets</v>
      </c>
      <c r="E241" s="1" t="s">
        <v>40</v>
      </c>
      <c r="F241" s="1">
        <f t="shared" si="15"/>
        <v>2</v>
      </c>
      <c r="G241" s="12" t="s">
        <v>40</v>
      </c>
      <c r="L241">
        <v>1023169</v>
      </c>
      <c r="M241">
        <v>1023184</v>
      </c>
      <c r="N241">
        <v>2</v>
      </c>
      <c r="O241" t="s">
        <v>722</v>
      </c>
      <c r="P241" t="s">
        <v>723</v>
      </c>
      <c r="Q241" t="s">
        <v>774</v>
      </c>
      <c r="R241" t="s">
        <v>775</v>
      </c>
      <c r="S241">
        <v>15</v>
      </c>
    </row>
    <row r="242" spans="1:19" x14ac:dyDescent="0.2">
      <c r="A242" s="1">
        <f t="shared" si="12"/>
        <v>1023184</v>
      </c>
      <c r="B242" s="1">
        <f t="shared" si="12"/>
        <v>1023317</v>
      </c>
      <c r="C242" s="1" t="str">
        <f t="shared" si="13"/>
        <v>2.0m CG/1.5m CG/1.8m FG</v>
      </c>
      <c r="D242" s="1" t="str">
        <f t="shared" si="14"/>
        <v>2.0m CG/1.5m CG/1.8m FG - Alignment Sheets</v>
      </c>
      <c r="E242" s="1" t="s">
        <v>40</v>
      </c>
      <c r="F242" s="1">
        <f t="shared" si="15"/>
        <v>2</v>
      </c>
      <c r="G242" s="12" t="s">
        <v>40</v>
      </c>
      <c r="L242">
        <v>1023184</v>
      </c>
      <c r="M242">
        <v>1023317</v>
      </c>
      <c r="N242" t="s">
        <v>782</v>
      </c>
      <c r="O242" t="s">
        <v>743</v>
      </c>
      <c r="P242" t="s">
        <v>723</v>
      </c>
      <c r="Q242" t="s">
        <v>783</v>
      </c>
      <c r="R242" t="s">
        <v>784</v>
      </c>
      <c r="S242">
        <v>133</v>
      </c>
    </row>
    <row r="243" spans="1:19" x14ac:dyDescent="0.2">
      <c r="A243" s="1">
        <f t="shared" si="12"/>
        <v>1023317</v>
      </c>
      <c r="B243" s="1">
        <f t="shared" si="12"/>
        <v>1023639</v>
      </c>
      <c r="C243" s="1" t="str">
        <f t="shared" si="13"/>
        <v>2.0m CG</v>
      </c>
      <c r="D243" s="1" t="str">
        <f t="shared" si="14"/>
        <v>2.0m CG - Alignment Sheets</v>
      </c>
      <c r="E243" s="1" t="s">
        <v>40</v>
      </c>
      <c r="F243" s="1">
        <f t="shared" si="15"/>
        <v>2</v>
      </c>
      <c r="G243" s="12" t="s">
        <v>40</v>
      </c>
      <c r="L243">
        <v>1023317</v>
      </c>
      <c r="M243">
        <v>1023639</v>
      </c>
      <c r="N243">
        <v>2</v>
      </c>
      <c r="O243" t="s">
        <v>722</v>
      </c>
      <c r="P243" t="s">
        <v>723</v>
      </c>
      <c r="Q243" t="s">
        <v>774</v>
      </c>
      <c r="R243" t="s">
        <v>775</v>
      </c>
      <c r="S243">
        <v>322</v>
      </c>
    </row>
    <row r="244" spans="1:19" x14ac:dyDescent="0.2">
      <c r="A244" s="1">
        <f t="shared" si="12"/>
        <v>1023639</v>
      </c>
      <c r="B244" s="1">
        <f t="shared" si="12"/>
        <v>1023760</v>
      </c>
      <c r="C244" s="1" t="str">
        <f t="shared" si="13"/>
        <v>2.0m CG/1.5m CG/2.3m FG</v>
      </c>
      <c r="D244" s="1" t="str">
        <f t="shared" si="14"/>
        <v>2.0m CG/1.5m CG/2.3m FG - Alignment Sheets</v>
      </c>
      <c r="E244" s="1" t="s">
        <v>40</v>
      </c>
      <c r="F244" s="1">
        <f t="shared" si="15"/>
        <v>2</v>
      </c>
      <c r="G244" s="12" t="s">
        <v>40</v>
      </c>
      <c r="L244">
        <v>1023639</v>
      </c>
      <c r="M244">
        <v>1023760</v>
      </c>
      <c r="N244" t="s">
        <v>785</v>
      </c>
      <c r="O244" t="s">
        <v>743</v>
      </c>
      <c r="P244" t="s">
        <v>723</v>
      </c>
      <c r="Q244" t="s">
        <v>786</v>
      </c>
      <c r="R244" t="s">
        <v>787</v>
      </c>
      <c r="S244">
        <v>121</v>
      </c>
    </row>
    <row r="245" spans="1:19" x14ac:dyDescent="0.2">
      <c r="A245" s="1">
        <f t="shared" si="12"/>
        <v>1023760</v>
      </c>
      <c r="B245" s="1">
        <f t="shared" si="12"/>
        <v>1023763</v>
      </c>
      <c r="C245" s="1" t="str">
        <f t="shared" si="13"/>
        <v>2.0m CG</v>
      </c>
      <c r="D245" s="1" t="str">
        <f t="shared" si="14"/>
        <v>2.0m CG - Alignment Sheets</v>
      </c>
      <c r="E245" s="1" t="s">
        <v>40</v>
      </c>
      <c r="F245" s="1">
        <f t="shared" si="15"/>
        <v>2</v>
      </c>
      <c r="G245" s="12" t="s">
        <v>40</v>
      </c>
      <c r="L245">
        <v>1023760</v>
      </c>
      <c r="M245">
        <v>1023763</v>
      </c>
      <c r="N245">
        <v>2</v>
      </c>
      <c r="O245" t="s">
        <v>722</v>
      </c>
      <c r="P245" t="s">
        <v>723</v>
      </c>
      <c r="Q245" t="s">
        <v>774</v>
      </c>
      <c r="R245" t="s">
        <v>775</v>
      </c>
      <c r="S245">
        <v>3</v>
      </c>
    </row>
    <row r="246" spans="1:19" x14ac:dyDescent="0.2">
      <c r="A246" s="1">
        <f t="shared" si="12"/>
        <v>1023763</v>
      </c>
      <c r="B246" s="1">
        <f t="shared" si="12"/>
        <v>1023787</v>
      </c>
      <c r="C246" s="1" t="str">
        <f t="shared" si="13"/>
        <v>2.0m CG/1.2m FG</v>
      </c>
      <c r="D246" s="1" t="str">
        <f t="shared" si="14"/>
        <v>2.0m CG/1.2m FG - Alignment Sheets</v>
      </c>
      <c r="E246" s="1" t="s">
        <v>40</v>
      </c>
      <c r="F246" s="1">
        <f t="shared" si="15"/>
        <v>2</v>
      </c>
      <c r="G246" s="12" t="s">
        <v>40</v>
      </c>
      <c r="L246">
        <v>1023763</v>
      </c>
      <c r="M246">
        <v>1023787</v>
      </c>
      <c r="N246" t="s">
        <v>779</v>
      </c>
      <c r="O246" t="s">
        <v>743</v>
      </c>
      <c r="P246" t="s">
        <v>723</v>
      </c>
      <c r="Q246" t="s">
        <v>788</v>
      </c>
      <c r="R246" t="s">
        <v>789</v>
      </c>
      <c r="S246">
        <v>24</v>
      </c>
    </row>
    <row r="247" spans="1:19" x14ac:dyDescent="0.2">
      <c r="A247" s="1">
        <f t="shared" si="12"/>
        <v>1023787</v>
      </c>
      <c r="B247" s="1">
        <f t="shared" si="12"/>
        <v>1023895</v>
      </c>
      <c r="C247" s="1" t="str">
        <f t="shared" si="13"/>
        <v>2.0m CG</v>
      </c>
      <c r="D247" s="1" t="str">
        <f t="shared" si="14"/>
        <v>2.0m CG - Alignment Sheets</v>
      </c>
      <c r="E247" s="1" t="s">
        <v>40</v>
      </c>
      <c r="F247" s="1">
        <f t="shared" si="15"/>
        <v>2</v>
      </c>
      <c r="G247" s="12" t="s">
        <v>40</v>
      </c>
      <c r="L247">
        <v>1023787</v>
      </c>
      <c r="M247">
        <v>1023895</v>
      </c>
      <c r="N247">
        <v>2</v>
      </c>
      <c r="O247" t="s">
        <v>722</v>
      </c>
      <c r="P247" t="s">
        <v>723</v>
      </c>
      <c r="Q247" t="s">
        <v>774</v>
      </c>
      <c r="R247" t="s">
        <v>775</v>
      </c>
      <c r="S247">
        <v>108</v>
      </c>
    </row>
    <row r="248" spans="1:19" x14ac:dyDescent="0.2">
      <c r="A248" s="1">
        <f t="shared" si="12"/>
        <v>1023895</v>
      </c>
      <c r="B248" s="1">
        <f t="shared" si="12"/>
        <v>1023965</v>
      </c>
      <c r="C248" s="1" t="str">
        <f t="shared" si="13"/>
        <v>2.5m TL</v>
      </c>
      <c r="D248" s="1" t="str">
        <f t="shared" si="14"/>
        <v>2.5m TL - BGC Dominant Design</v>
      </c>
      <c r="E248" s="1" t="s">
        <v>40</v>
      </c>
      <c r="F248" s="1">
        <f t="shared" si="15"/>
        <v>2.5</v>
      </c>
      <c r="G248" s="12" t="s">
        <v>40</v>
      </c>
      <c r="L248">
        <v>1023895</v>
      </c>
      <c r="M248">
        <v>1023965</v>
      </c>
      <c r="N248">
        <v>2.5</v>
      </c>
      <c r="O248" t="s">
        <v>9458</v>
      </c>
      <c r="P248" t="s">
        <v>731</v>
      </c>
      <c r="Q248" t="s">
        <v>9460</v>
      </c>
      <c r="R248" t="s">
        <v>9459</v>
      </c>
      <c r="S248">
        <v>70</v>
      </c>
    </row>
    <row r="249" spans="1:19" x14ac:dyDescent="0.2">
      <c r="A249" s="1">
        <f t="shared" si="12"/>
        <v>1023965</v>
      </c>
      <c r="B249" s="1">
        <f t="shared" si="12"/>
        <v>1023972</v>
      </c>
      <c r="C249" s="1" t="str">
        <f t="shared" si="13"/>
        <v>2.5m CG/2.0m CG</v>
      </c>
      <c r="D249" s="1" t="str">
        <f t="shared" si="14"/>
        <v>2.5m CG/2.0m CG - Alignment Sheets</v>
      </c>
      <c r="E249" s="1" t="s">
        <v>40</v>
      </c>
      <c r="F249" s="1">
        <f t="shared" si="15"/>
        <v>2.5</v>
      </c>
      <c r="G249" s="12" t="s">
        <v>40</v>
      </c>
      <c r="L249">
        <v>1023965</v>
      </c>
      <c r="M249">
        <v>1023972</v>
      </c>
      <c r="N249" t="s">
        <v>790</v>
      </c>
      <c r="O249" t="s">
        <v>722</v>
      </c>
      <c r="P249" t="s">
        <v>723</v>
      </c>
      <c r="Q249" t="s">
        <v>791</v>
      </c>
      <c r="R249" t="s">
        <v>792</v>
      </c>
      <c r="S249">
        <v>7</v>
      </c>
    </row>
    <row r="250" spans="1:19" x14ac:dyDescent="0.2">
      <c r="A250" s="1">
        <f t="shared" si="12"/>
        <v>1023972</v>
      </c>
      <c r="B250" s="1">
        <f t="shared" si="12"/>
        <v>1024008</v>
      </c>
      <c r="C250" s="1" t="str">
        <f t="shared" si="13"/>
        <v>2.0m CG/1.5m FG</v>
      </c>
      <c r="D250" s="1" t="str">
        <f t="shared" si="14"/>
        <v>2.0m CG/1.5m FG - Alignment Sheets</v>
      </c>
      <c r="E250" s="1" t="s">
        <v>40</v>
      </c>
      <c r="F250" s="1">
        <f t="shared" si="15"/>
        <v>2</v>
      </c>
      <c r="G250" s="12" t="s">
        <v>40</v>
      </c>
      <c r="L250">
        <v>1023972</v>
      </c>
      <c r="M250">
        <v>1024008</v>
      </c>
      <c r="N250" t="s">
        <v>793</v>
      </c>
      <c r="O250" t="s">
        <v>743</v>
      </c>
      <c r="P250" t="s">
        <v>723</v>
      </c>
      <c r="Q250" t="s">
        <v>794</v>
      </c>
      <c r="R250" t="s">
        <v>795</v>
      </c>
      <c r="S250">
        <v>36</v>
      </c>
    </row>
    <row r="251" spans="1:19" x14ac:dyDescent="0.2">
      <c r="A251" s="1">
        <f t="shared" si="12"/>
        <v>1024008</v>
      </c>
      <c r="B251" s="1">
        <f t="shared" si="12"/>
        <v>1024467</v>
      </c>
      <c r="C251" s="1" t="str">
        <f t="shared" si="13"/>
        <v>2.0m CG</v>
      </c>
      <c r="D251" s="1" t="str">
        <f t="shared" si="14"/>
        <v>2.0m CG - Alignment Sheets</v>
      </c>
      <c r="E251" s="1" t="s">
        <v>40</v>
      </c>
      <c r="F251" s="1">
        <f t="shared" si="15"/>
        <v>2</v>
      </c>
      <c r="G251" s="12" t="s">
        <v>40</v>
      </c>
      <c r="L251">
        <v>1024008</v>
      </c>
      <c r="M251">
        <v>1024467</v>
      </c>
      <c r="N251">
        <v>2</v>
      </c>
      <c r="O251" t="s">
        <v>722</v>
      </c>
      <c r="P251" t="s">
        <v>723</v>
      </c>
      <c r="Q251" t="s">
        <v>774</v>
      </c>
      <c r="R251" t="s">
        <v>775</v>
      </c>
      <c r="S251">
        <v>459</v>
      </c>
    </row>
    <row r="252" spans="1:19" x14ac:dyDescent="0.2">
      <c r="A252" s="1">
        <f t="shared" si="12"/>
        <v>1024467</v>
      </c>
      <c r="B252" s="1">
        <f t="shared" si="12"/>
        <v>1024734.99999999</v>
      </c>
      <c r="C252" s="1" t="str">
        <f t="shared" si="13"/>
        <v>0.9m FG</v>
      </c>
      <c r="D252" s="1" t="str">
        <f t="shared" si="14"/>
        <v>0.9m FG - Default Depth</v>
      </c>
      <c r="E252" s="1" t="s">
        <v>40</v>
      </c>
      <c r="F252" s="1">
        <f t="shared" si="15"/>
        <v>0.9</v>
      </c>
      <c r="G252" s="12" t="s">
        <v>40</v>
      </c>
      <c r="L252">
        <v>1024467</v>
      </c>
      <c r="M252">
        <v>1024734.99999999</v>
      </c>
      <c r="N252">
        <v>0.9</v>
      </c>
      <c r="O252" t="s">
        <v>718</v>
      </c>
      <c r="P252" t="s">
        <v>719</v>
      </c>
      <c r="Q252" t="s">
        <v>720</v>
      </c>
      <c r="R252" t="s">
        <v>721</v>
      </c>
      <c r="S252">
        <v>267.99999999988302</v>
      </c>
    </row>
    <row r="253" spans="1:19" x14ac:dyDescent="0.2">
      <c r="A253" s="1">
        <f t="shared" si="12"/>
        <v>1024734.99999999</v>
      </c>
      <c r="B253" s="1">
        <f t="shared" si="12"/>
        <v>1024801.92</v>
      </c>
      <c r="C253" s="1" t="str">
        <f t="shared" si="13"/>
        <v>1.2m FG</v>
      </c>
      <c r="D253" s="1" t="str">
        <f t="shared" si="14"/>
        <v>1.2m FG - BGC Dominant Design</v>
      </c>
      <c r="E253" s="1" t="s">
        <v>40</v>
      </c>
      <c r="F253" s="1">
        <f t="shared" si="15"/>
        <v>1.2</v>
      </c>
      <c r="G253" s="12" t="s">
        <v>40</v>
      </c>
      <c r="L253">
        <v>1024734.99999999</v>
      </c>
      <c r="M253">
        <v>1024801.92</v>
      </c>
      <c r="N253">
        <v>1.2</v>
      </c>
      <c r="O253" t="s">
        <v>718</v>
      </c>
      <c r="P253" t="s">
        <v>731</v>
      </c>
      <c r="Q253" t="s">
        <v>728</v>
      </c>
      <c r="R253" t="s">
        <v>729</v>
      </c>
      <c r="S253">
        <v>66.920000000158296</v>
      </c>
    </row>
    <row r="254" spans="1:19" x14ac:dyDescent="0.2">
      <c r="A254" s="1">
        <f t="shared" si="12"/>
        <v>1024801.92</v>
      </c>
      <c r="B254" s="1">
        <f t="shared" si="12"/>
        <v>1024825.92</v>
      </c>
      <c r="C254" s="1" t="str">
        <f t="shared" si="13"/>
        <v>2.0m WC</v>
      </c>
      <c r="D254" s="1" t="str">
        <f t="shared" si="14"/>
        <v>2.0m WC - DWG# PT610301</v>
      </c>
      <c r="E254" s="1" t="s">
        <v>40</v>
      </c>
      <c r="F254" s="1">
        <f t="shared" si="15"/>
        <v>2</v>
      </c>
      <c r="G254" s="12" t="s">
        <v>40</v>
      </c>
      <c r="L254">
        <v>1024801.92</v>
      </c>
      <c r="M254">
        <v>1024825.92</v>
      </c>
      <c r="N254">
        <v>2</v>
      </c>
      <c r="O254" t="s">
        <v>734</v>
      </c>
      <c r="P254" t="s">
        <v>796</v>
      </c>
      <c r="Q254" t="s">
        <v>797</v>
      </c>
      <c r="R254" t="s">
        <v>797</v>
      </c>
      <c r="S254">
        <v>24</v>
      </c>
    </row>
    <row r="255" spans="1:19" x14ac:dyDescent="0.2">
      <c r="A255" s="1">
        <f t="shared" si="12"/>
        <v>1024825.92</v>
      </c>
      <c r="B255" s="1">
        <f t="shared" si="12"/>
        <v>1024826</v>
      </c>
      <c r="C255" s="1" t="str">
        <f t="shared" si="13"/>
        <v>2.0m FG</v>
      </c>
      <c r="D255" s="1" t="str">
        <f t="shared" si="14"/>
        <v>2.0m FG - BGC Dominant Design</v>
      </c>
      <c r="E255" s="1" t="s">
        <v>40</v>
      </c>
      <c r="F255" s="1">
        <f t="shared" si="15"/>
        <v>2</v>
      </c>
      <c r="G255" s="12" t="s">
        <v>40</v>
      </c>
      <c r="L255">
        <v>1024825.92</v>
      </c>
      <c r="M255">
        <v>1024826</v>
      </c>
      <c r="N255">
        <v>2</v>
      </c>
      <c r="O255" t="s">
        <v>718</v>
      </c>
      <c r="P255" t="s">
        <v>731</v>
      </c>
      <c r="Q255" t="s">
        <v>759</v>
      </c>
      <c r="R255" t="s">
        <v>760</v>
      </c>
      <c r="S255">
        <v>7.9999999958090401E-2</v>
      </c>
    </row>
    <row r="256" spans="1:19" x14ac:dyDescent="0.2">
      <c r="A256" s="1">
        <f t="shared" si="12"/>
        <v>1024826</v>
      </c>
      <c r="B256" s="1">
        <f t="shared" si="12"/>
        <v>1025049</v>
      </c>
      <c r="C256" s="1" t="str">
        <f t="shared" si="13"/>
        <v>1.2m CG</v>
      </c>
      <c r="D256" s="1" t="str">
        <f t="shared" si="14"/>
        <v>1.2m CG - Alignment Sheets</v>
      </c>
      <c r="E256" s="1" t="s">
        <v>40</v>
      </c>
      <c r="F256" s="1">
        <f t="shared" si="15"/>
        <v>1.2</v>
      </c>
      <c r="G256" s="12" t="s">
        <v>40</v>
      </c>
      <c r="L256">
        <v>1024826</v>
      </c>
      <c r="M256">
        <v>1025049</v>
      </c>
      <c r="N256">
        <v>1.2</v>
      </c>
      <c r="O256" t="s">
        <v>722</v>
      </c>
      <c r="P256" t="s">
        <v>723</v>
      </c>
      <c r="Q256" t="s">
        <v>763</v>
      </c>
      <c r="R256" t="s">
        <v>764</v>
      </c>
      <c r="S256">
        <v>223</v>
      </c>
    </row>
    <row r="257" spans="1:19" x14ac:dyDescent="0.2">
      <c r="A257" s="1">
        <f t="shared" si="12"/>
        <v>1025049</v>
      </c>
      <c r="B257" s="1">
        <f t="shared" si="12"/>
        <v>1025050.03</v>
      </c>
      <c r="C257" s="1" t="str">
        <f t="shared" si="13"/>
        <v>1.2m RD</v>
      </c>
      <c r="D257" s="1" t="str">
        <f t="shared" si="14"/>
        <v>1.2m RD - DWG# PT640001</v>
      </c>
      <c r="E257" s="1" t="s">
        <v>40</v>
      </c>
      <c r="F257" s="1">
        <f t="shared" si="15"/>
        <v>1.2</v>
      </c>
      <c r="G257" s="12" t="s">
        <v>40</v>
      </c>
      <c r="L257">
        <v>1025049</v>
      </c>
      <c r="M257">
        <v>1025050.03</v>
      </c>
      <c r="N257">
        <v>1.2</v>
      </c>
      <c r="O257" t="s">
        <v>737</v>
      </c>
      <c r="P257" t="s">
        <v>798</v>
      </c>
      <c r="Q257" t="s">
        <v>799</v>
      </c>
      <c r="R257" t="s">
        <v>799</v>
      </c>
      <c r="S257">
        <v>1.0300000000279299</v>
      </c>
    </row>
    <row r="258" spans="1:19" x14ac:dyDescent="0.2">
      <c r="A258" s="1">
        <f t="shared" si="12"/>
        <v>1025050.03</v>
      </c>
      <c r="B258" s="1">
        <f t="shared" si="12"/>
        <v>1025261.87</v>
      </c>
      <c r="C258" s="1" t="str">
        <f t="shared" si="13"/>
        <v>0.9m FG</v>
      </c>
      <c r="D258" s="1" t="str">
        <f t="shared" si="14"/>
        <v>0.9m FG - Default Depth</v>
      </c>
      <c r="E258" s="1" t="s">
        <v>40</v>
      </c>
      <c r="F258" s="1">
        <f t="shared" si="15"/>
        <v>0.9</v>
      </c>
      <c r="G258" s="12" t="s">
        <v>40</v>
      </c>
      <c r="L258">
        <v>1025050.03</v>
      </c>
      <c r="M258">
        <v>1025261.87</v>
      </c>
      <c r="N258">
        <v>0.9</v>
      </c>
      <c r="O258" t="s">
        <v>718</v>
      </c>
      <c r="P258" t="s">
        <v>719</v>
      </c>
      <c r="Q258" t="s">
        <v>720</v>
      </c>
      <c r="R258" t="s">
        <v>721</v>
      </c>
      <c r="S258">
        <v>211.83999999996701</v>
      </c>
    </row>
    <row r="259" spans="1:19" x14ac:dyDescent="0.2">
      <c r="A259" s="1">
        <f t="shared" ref="A259:B322" si="16">L259</f>
        <v>1025261.87</v>
      </c>
      <c r="B259" s="1">
        <f t="shared" si="16"/>
        <v>1025273.87</v>
      </c>
      <c r="C259" s="1" t="str">
        <f t="shared" ref="C259:C322" si="17">Q259</f>
        <v>1.2m RD</v>
      </c>
      <c r="D259" s="1" t="str">
        <f t="shared" ref="D259:D322" si="18">Q259&amp;" - "&amp;P259</f>
        <v>1.2m RD - DWG# PT640001</v>
      </c>
      <c r="E259" s="1" t="s">
        <v>40</v>
      </c>
      <c r="F259" s="1">
        <f t="shared" ref="F259:F322" si="19">_xlfn.NUMBERVALUE(TRIM(LEFT(Q259,3)))</f>
        <v>1.2</v>
      </c>
      <c r="G259" s="12" t="s">
        <v>40</v>
      </c>
      <c r="L259">
        <v>1025261.87</v>
      </c>
      <c r="M259">
        <v>1025273.87</v>
      </c>
      <c r="N259">
        <v>1.2</v>
      </c>
      <c r="O259" t="s">
        <v>737</v>
      </c>
      <c r="P259" t="s">
        <v>798</v>
      </c>
      <c r="Q259" t="s">
        <v>799</v>
      </c>
      <c r="R259" t="s">
        <v>799</v>
      </c>
      <c r="S259">
        <v>12</v>
      </c>
    </row>
    <row r="260" spans="1:19" x14ac:dyDescent="0.2">
      <c r="A260" s="1">
        <f t="shared" si="16"/>
        <v>1025273.87</v>
      </c>
      <c r="B260" s="1">
        <f t="shared" si="16"/>
        <v>1025615</v>
      </c>
      <c r="C260" s="1" t="str">
        <f t="shared" si="17"/>
        <v>0.9m FG</v>
      </c>
      <c r="D260" s="1" t="str">
        <f t="shared" si="18"/>
        <v>0.9m FG - Default Depth</v>
      </c>
      <c r="E260" s="1" t="s">
        <v>40</v>
      </c>
      <c r="F260" s="1">
        <f t="shared" si="19"/>
        <v>0.9</v>
      </c>
      <c r="G260" s="12" t="s">
        <v>40</v>
      </c>
      <c r="L260">
        <v>1025273.87</v>
      </c>
      <c r="M260">
        <v>1025615</v>
      </c>
      <c r="N260">
        <v>0.9</v>
      </c>
      <c r="O260" t="s">
        <v>718</v>
      </c>
      <c r="P260" t="s">
        <v>719</v>
      </c>
      <c r="Q260" t="s">
        <v>720</v>
      </c>
      <c r="R260" t="s">
        <v>721</v>
      </c>
      <c r="S260">
        <v>341.13000000000397</v>
      </c>
    </row>
    <row r="261" spans="1:19" x14ac:dyDescent="0.2">
      <c r="A261" s="1">
        <f t="shared" si="16"/>
        <v>1025615</v>
      </c>
      <c r="B261" s="1">
        <f t="shared" si="16"/>
        <v>1025806</v>
      </c>
      <c r="C261" s="1" t="str">
        <f t="shared" si="17"/>
        <v>2.0m MOTI</v>
      </c>
      <c r="D261" s="1" t="str">
        <f t="shared" si="18"/>
        <v>2.0m MOTI - MOTI Encroachment</v>
      </c>
      <c r="E261" s="1" t="s">
        <v>40</v>
      </c>
      <c r="F261" s="1">
        <f t="shared" si="19"/>
        <v>2</v>
      </c>
      <c r="G261" s="12" t="s">
        <v>40</v>
      </c>
      <c r="L261">
        <v>1025615</v>
      </c>
      <c r="M261">
        <v>1025806</v>
      </c>
      <c r="N261">
        <v>2</v>
      </c>
      <c r="O261" t="s">
        <v>770</v>
      </c>
      <c r="P261" t="s">
        <v>771</v>
      </c>
      <c r="Q261" t="s">
        <v>772</v>
      </c>
      <c r="R261" t="s">
        <v>773</v>
      </c>
      <c r="S261">
        <v>191</v>
      </c>
    </row>
    <row r="262" spans="1:19" x14ac:dyDescent="0.2">
      <c r="A262" s="1">
        <f t="shared" si="16"/>
        <v>1025806</v>
      </c>
      <c r="B262" s="1">
        <f t="shared" si="16"/>
        <v>1025861</v>
      </c>
      <c r="C262" s="1" t="str">
        <f t="shared" si="17"/>
        <v>0.9m FG</v>
      </c>
      <c r="D262" s="1" t="str">
        <f t="shared" si="18"/>
        <v>0.9m FG - Default Depth</v>
      </c>
      <c r="E262" s="1" t="s">
        <v>40</v>
      </c>
      <c r="F262" s="1">
        <f t="shared" si="19"/>
        <v>0.9</v>
      </c>
      <c r="G262" s="12" t="s">
        <v>40</v>
      </c>
      <c r="L262">
        <v>1025806</v>
      </c>
      <c r="M262">
        <v>1025861</v>
      </c>
      <c r="N262">
        <v>0.9</v>
      </c>
      <c r="O262" t="s">
        <v>718</v>
      </c>
      <c r="P262" t="s">
        <v>719</v>
      </c>
      <c r="Q262" t="s">
        <v>720</v>
      </c>
      <c r="R262" t="s">
        <v>721</v>
      </c>
      <c r="S262">
        <v>55.000000000116401</v>
      </c>
    </row>
    <row r="263" spans="1:19" x14ac:dyDescent="0.2">
      <c r="A263" s="1">
        <f t="shared" si="16"/>
        <v>1025861</v>
      </c>
      <c r="B263" s="1">
        <f t="shared" si="16"/>
        <v>1025936.99999999</v>
      </c>
      <c r="C263" s="1" t="str">
        <f t="shared" si="17"/>
        <v>2.0m MOTI</v>
      </c>
      <c r="D263" s="1" t="str">
        <f t="shared" si="18"/>
        <v>2.0m MOTI - MOTI Encroachment</v>
      </c>
      <c r="E263" s="1" t="s">
        <v>40</v>
      </c>
      <c r="F263" s="1">
        <f t="shared" si="19"/>
        <v>2</v>
      </c>
      <c r="G263" s="12" t="s">
        <v>40</v>
      </c>
      <c r="L263">
        <v>1025861</v>
      </c>
      <c r="M263">
        <v>1025936.99999999</v>
      </c>
      <c r="N263">
        <v>2</v>
      </c>
      <c r="O263" t="s">
        <v>770</v>
      </c>
      <c r="P263" t="s">
        <v>771</v>
      </c>
      <c r="Q263" t="s">
        <v>772</v>
      </c>
      <c r="R263" t="s">
        <v>773</v>
      </c>
      <c r="S263">
        <v>75.999999999767098</v>
      </c>
    </row>
    <row r="264" spans="1:19" x14ac:dyDescent="0.2">
      <c r="A264" s="1">
        <f t="shared" si="16"/>
        <v>1025936.99999999</v>
      </c>
      <c r="B264" s="1">
        <f t="shared" si="16"/>
        <v>1026133</v>
      </c>
      <c r="C264" s="1" t="str">
        <f t="shared" si="17"/>
        <v>0.9m FG</v>
      </c>
      <c r="D264" s="1" t="str">
        <f t="shared" si="18"/>
        <v>0.9m FG - Default Depth</v>
      </c>
      <c r="E264" s="1" t="s">
        <v>40</v>
      </c>
      <c r="F264" s="1">
        <f t="shared" si="19"/>
        <v>0.9</v>
      </c>
      <c r="G264" s="12" t="s">
        <v>40</v>
      </c>
      <c r="L264">
        <v>1025936.99999999</v>
      </c>
      <c r="M264">
        <v>1026133</v>
      </c>
      <c r="N264">
        <v>0.9</v>
      </c>
      <c r="O264" t="s">
        <v>718</v>
      </c>
      <c r="P264" t="s">
        <v>719</v>
      </c>
      <c r="Q264" t="s">
        <v>720</v>
      </c>
      <c r="R264" t="s">
        <v>721</v>
      </c>
      <c r="S264">
        <v>196.00000000011599</v>
      </c>
    </row>
    <row r="265" spans="1:19" x14ac:dyDescent="0.2">
      <c r="A265" s="1">
        <f t="shared" si="16"/>
        <v>1026133</v>
      </c>
      <c r="B265" s="1">
        <f t="shared" si="16"/>
        <v>1026219</v>
      </c>
      <c r="C265" s="1" t="str">
        <f t="shared" si="17"/>
        <v>3.0m CG/3.0m FG</v>
      </c>
      <c r="D265" s="1" t="str">
        <f t="shared" si="18"/>
        <v>3.0m CG/3.0m FG - Alignment Sheets</v>
      </c>
      <c r="E265" s="1" t="s">
        <v>40</v>
      </c>
      <c r="F265" s="1">
        <f t="shared" si="19"/>
        <v>3</v>
      </c>
      <c r="G265" s="12" t="s">
        <v>40</v>
      </c>
      <c r="L265">
        <v>1026133</v>
      </c>
      <c r="M265">
        <v>1026219</v>
      </c>
      <c r="N265">
        <v>3</v>
      </c>
      <c r="O265" t="s">
        <v>743</v>
      </c>
      <c r="P265" t="s">
        <v>723</v>
      </c>
      <c r="Q265" t="s">
        <v>800</v>
      </c>
      <c r="R265" t="s">
        <v>801</v>
      </c>
      <c r="S265">
        <v>86</v>
      </c>
    </row>
    <row r="266" spans="1:19" x14ac:dyDescent="0.2">
      <c r="A266" s="1">
        <f t="shared" si="16"/>
        <v>1026219</v>
      </c>
      <c r="B266" s="1">
        <f t="shared" si="16"/>
        <v>1026280</v>
      </c>
      <c r="C266" s="1" t="str">
        <f t="shared" si="17"/>
        <v>1.5m FG</v>
      </c>
      <c r="D266" s="1" t="str">
        <f t="shared" si="18"/>
        <v>1.5m FG - Alignment Sheets</v>
      </c>
      <c r="E266" s="1" t="s">
        <v>40</v>
      </c>
      <c r="F266" s="1">
        <f t="shared" si="19"/>
        <v>1.5</v>
      </c>
      <c r="G266" s="12" t="s">
        <v>40</v>
      </c>
      <c r="L266">
        <v>1026219</v>
      </c>
      <c r="M266">
        <v>1026280</v>
      </c>
      <c r="N266">
        <v>1.5</v>
      </c>
      <c r="O266" t="s">
        <v>718</v>
      </c>
      <c r="P266" t="s">
        <v>723</v>
      </c>
      <c r="Q266" t="s">
        <v>726</v>
      </c>
      <c r="R266" t="s">
        <v>727</v>
      </c>
      <c r="S266">
        <v>61</v>
      </c>
    </row>
    <row r="267" spans="1:19" x14ac:dyDescent="0.2">
      <c r="A267" s="1">
        <f t="shared" si="16"/>
        <v>1026280</v>
      </c>
      <c r="B267" s="1">
        <f t="shared" si="16"/>
        <v>1026347</v>
      </c>
      <c r="C267" s="1" t="str">
        <f t="shared" si="17"/>
        <v>0.9m FG</v>
      </c>
      <c r="D267" s="1" t="str">
        <f t="shared" si="18"/>
        <v>0.9m FG - Default Depth</v>
      </c>
      <c r="E267" s="1" t="s">
        <v>40</v>
      </c>
      <c r="F267" s="1">
        <f t="shared" si="19"/>
        <v>0.9</v>
      </c>
      <c r="G267" s="12" t="s">
        <v>40</v>
      </c>
      <c r="L267">
        <v>1026280</v>
      </c>
      <c r="M267">
        <v>1026347</v>
      </c>
      <c r="N267">
        <v>0.9</v>
      </c>
      <c r="O267" t="s">
        <v>718</v>
      </c>
      <c r="P267" t="s">
        <v>719</v>
      </c>
      <c r="Q267" t="s">
        <v>720</v>
      </c>
      <c r="R267" t="s">
        <v>721</v>
      </c>
      <c r="S267">
        <v>67</v>
      </c>
    </row>
    <row r="268" spans="1:19" x14ac:dyDescent="0.2">
      <c r="A268" s="1">
        <f t="shared" si="16"/>
        <v>1026347</v>
      </c>
      <c r="B268" s="1">
        <f t="shared" si="16"/>
        <v>1026445</v>
      </c>
      <c r="C268" s="1" t="str">
        <f t="shared" si="17"/>
        <v>1.2m FG</v>
      </c>
      <c r="D268" s="1" t="str">
        <f t="shared" si="18"/>
        <v>1.2m FG - BGC Dominant Design</v>
      </c>
      <c r="E268" s="1" t="s">
        <v>40</v>
      </c>
      <c r="F268" s="1">
        <f t="shared" si="19"/>
        <v>1.2</v>
      </c>
      <c r="G268" s="12" t="s">
        <v>40</v>
      </c>
      <c r="L268">
        <v>1026347</v>
      </c>
      <c r="M268">
        <v>1026445</v>
      </c>
      <c r="N268">
        <v>1.2</v>
      </c>
      <c r="O268" t="s">
        <v>718</v>
      </c>
      <c r="P268" t="s">
        <v>731</v>
      </c>
      <c r="Q268" t="s">
        <v>728</v>
      </c>
      <c r="R268" t="s">
        <v>729</v>
      </c>
      <c r="S268">
        <v>98</v>
      </c>
    </row>
    <row r="269" spans="1:19" x14ac:dyDescent="0.2">
      <c r="A269" s="1">
        <f t="shared" si="16"/>
        <v>1026445</v>
      </c>
      <c r="B269" s="1">
        <f t="shared" si="16"/>
        <v>1026490</v>
      </c>
      <c r="C269" s="1" t="str">
        <f t="shared" si="17"/>
        <v>1.2m CG/1.5m FG</v>
      </c>
      <c r="D269" s="1" t="str">
        <f t="shared" si="18"/>
        <v>1.2m CG/1.5m FG - Alignment Sheets</v>
      </c>
      <c r="E269" s="1" t="s">
        <v>40</v>
      </c>
      <c r="F269" s="1">
        <f t="shared" si="19"/>
        <v>1.2</v>
      </c>
      <c r="G269" s="12" t="s">
        <v>40</v>
      </c>
      <c r="L269">
        <v>1026445</v>
      </c>
      <c r="M269">
        <v>1026490</v>
      </c>
      <c r="N269" t="s">
        <v>749</v>
      </c>
      <c r="O269" t="s">
        <v>743</v>
      </c>
      <c r="P269" t="s">
        <v>723</v>
      </c>
      <c r="Q269" t="s">
        <v>750</v>
      </c>
      <c r="R269" t="s">
        <v>751</v>
      </c>
      <c r="S269">
        <v>45</v>
      </c>
    </row>
    <row r="270" spans="1:19" x14ac:dyDescent="0.2">
      <c r="A270" s="1">
        <f t="shared" si="16"/>
        <v>1026490</v>
      </c>
      <c r="B270" s="1">
        <f t="shared" si="16"/>
        <v>1026496</v>
      </c>
      <c r="C270" s="1" t="str">
        <f t="shared" si="17"/>
        <v>1.5m CG/1.5m FG</v>
      </c>
      <c r="D270" s="1" t="str">
        <f t="shared" si="18"/>
        <v>1.5m CG/1.5m FG - Alignment Sheets</v>
      </c>
      <c r="E270" s="1" t="s">
        <v>40</v>
      </c>
      <c r="F270" s="1">
        <f t="shared" si="19"/>
        <v>1.5</v>
      </c>
      <c r="G270" s="12" t="s">
        <v>40</v>
      </c>
      <c r="L270">
        <v>1026490</v>
      </c>
      <c r="M270">
        <v>1026496</v>
      </c>
      <c r="N270">
        <v>1.5</v>
      </c>
      <c r="O270" t="s">
        <v>743</v>
      </c>
      <c r="P270" t="s">
        <v>723</v>
      </c>
      <c r="Q270" t="s">
        <v>757</v>
      </c>
      <c r="R270" t="s">
        <v>758</v>
      </c>
      <c r="S270">
        <v>6</v>
      </c>
    </row>
    <row r="271" spans="1:19" x14ac:dyDescent="0.2">
      <c r="A271" s="1">
        <f t="shared" si="16"/>
        <v>1026496</v>
      </c>
      <c r="B271" s="1">
        <f t="shared" si="16"/>
        <v>1026506</v>
      </c>
      <c r="C271" s="1" t="str">
        <f t="shared" si="17"/>
        <v>1.2m CG/1.5m FG</v>
      </c>
      <c r="D271" s="1" t="str">
        <f t="shared" si="18"/>
        <v>1.2m CG/1.5m FG - Alignment Sheets</v>
      </c>
      <c r="E271" s="1" t="s">
        <v>40</v>
      </c>
      <c r="F271" s="1">
        <f t="shared" si="19"/>
        <v>1.2</v>
      </c>
      <c r="G271" s="12" t="s">
        <v>40</v>
      </c>
      <c r="L271">
        <v>1026496</v>
      </c>
      <c r="M271">
        <v>1026506</v>
      </c>
      <c r="N271" t="s">
        <v>749</v>
      </c>
      <c r="O271" t="s">
        <v>743</v>
      </c>
      <c r="P271" t="s">
        <v>723</v>
      </c>
      <c r="Q271" t="s">
        <v>750</v>
      </c>
      <c r="R271" t="s">
        <v>751</v>
      </c>
      <c r="S271">
        <v>10</v>
      </c>
    </row>
    <row r="272" spans="1:19" x14ac:dyDescent="0.2">
      <c r="A272" s="1">
        <f t="shared" si="16"/>
        <v>1026506</v>
      </c>
      <c r="B272" s="1">
        <f t="shared" si="16"/>
        <v>1026507.59</v>
      </c>
      <c r="C272" s="1" t="str">
        <f t="shared" si="17"/>
        <v>1.5m WC</v>
      </c>
      <c r="D272" s="1" t="str">
        <f t="shared" si="18"/>
        <v>1.5m WC - DWG# PT610001</v>
      </c>
      <c r="E272" s="1" t="s">
        <v>40</v>
      </c>
      <c r="F272" s="1">
        <f t="shared" si="19"/>
        <v>1.5</v>
      </c>
      <c r="G272" s="12" t="s">
        <v>40</v>
      </c>
      <c r="L272">
        <v>1026506</v>
      </c>
      <c r="M272">
        <v>1026507.59</v>
      </c>
      <c r="N272">
        <v>1.5</v>
      </c>
      <c r="O272" t="s">
        <v>734</v>
      </c>
      <c r="P272" t="s">
        <v>740</v>
      </c>
      <c r="Q272" t="s">
        <v>741</v>
      </c>
      <c r="R272" t="s">
        <v>741</v>
      </c>
      <c r="S272">
        <v>1.5899999999673999</v>
      </c>
    </row>
    <row r="273" spans="1:19" x14ac:dyDescent="0.2">
      <c r="A273" s="1">
        <f t="shared" si="16"/>
        <v>1026507.59</v>
      </c>
      <c r="B273" s="1">
        <f t="shared" si="16"/>
        <v>1026548</v>
      </c>
      <c r="C273" s="1" t="str">
        <f t="shared" si="17"/>
        <v>1.2m CG/1.2m FG</v>
      </c>
      <c r="D273" s="1" t="str">
        <f t="shared" si="18"/>
        <v>1.2m CG/1.2m FG - Alignment Sheets</v>
      </c>
      <c r="E273" s="1" t="s">
        <v>40</v>
      </c>
      <c r="F273" s="1">
        <f t="shared" si="19"/>
        <v>1.2</v>
      </c>
      <c r="G273" s="12" t="s">
        <v>40</v>
      </c>
      <c r="L273">
        <v>1026507.59</v>
      </c>
      <c r="M273">
        <v>1026548</v>
      </c>
      <c r="N273">
        <v>1.2</v>
      </c>
      <c r="O273" t="s">
        <v>743</v>
      </c>
      <c r="P273" t="s">
        <v>723</v>
      </c>
      <c r="Q273" t="s">
        <v>802</v>
      </c>
      <c r="R273" t="s">
        <v>803</v>
      </c>
      <c r="S273">
        <v>40.410000000032497</v>
      </c>
    </row>
    <row r="274" spans="1:19" x14ac:dyDescent="0.2">
      <c r="A274" s="1">
        <f t="shared" si="16"/>
        <v>1026548</v>
      </c>
      <c r="B274" s="1">
        <f t="shared" si="16"/>
        <v>1026570.72</v>
      </c>
      <c r="C274" s="1" t="str">
        <f t="shared" si="17"/>
        <v>0.9m FG</v>
      </c>
      <c r="D274" s="1" t="str">
        <f t="shared" si="18"/>
        <v>0.9m FG - Default Depth</v>
      </c>
      <c r="E274" s="1" t="s">
        <v>40</v>
      </c>
      <c r="F274" s="1">
        <f t="shared" si="19"/>
        <v>0.9</v>
      </c>
      <c r="G274" s="12" t="s">
        <v>40</v>
      </c>
      <c r="L274">
        <v>1026548</v>
      </c>
      <c r="M274">
        <v>1026570.72</v>
      </c>
      <c r="N274">
        <v>0.9</v>
      </c>
      <c r="O274" t="s">
        <v>718</v>
      </c>
      <c r="P274" t="s">
        <v>719</v>
      </c>
      <c r="Q274" t="s">
        <v>720</v>
      </c>
      <c r="R274" t="s">
        <v>721</v>
      </c>
      <c r="S274">
        <v>22.719999999972</v>
      </c>
    </row>
    <row r="275" spans="1:19" x14ac:dyDescent="0.2">
      <c r="A275" s="1">
        <f t="shared" si="16"/>
        <v>1026570.72</v>
      </c>
      <c r="B275" s="1">
        <f t="shared" si="16"/>
        <v>1026582.72</v>
      </c>
      <c r="C275" s="1" t="str">
        <f t="shared" si="17"/>
        <v>1.5m RD</v>
      </c>
      <c r="D275" s="1" t="str">
        <f t="shared" si="18"/>
        <v>1.5m RD - DWG# PT640301</v>
      </c>
      <c r="E275" s="1" t="s">
        <v>40</v>
      </c>
      <c r="F275" s="1">
        <f t="shared" si="19"/>
        <v>1.5</v>
      </c>
      <c r="G275" s="12" t="s">
        <v>40</v>
      </c>
      <c r="L275">
        <v>1026570.72</v>
      </c>
      <c r="M275">
        <v>1026582.72</v>
      </c>
      <c r="N275">
        <v>1.5</v>
      </c>
      <c r="O275" t="s">
        <v>737</v>
      </c>
      <c r="P275" t="s">
        <v>738</v>
      </c>
      <c r="Q275" t="s">
        <v>739</v>
      </c>
      <c r="R275" t="s">
        <v>739</v>
      </c>
      <c r="S275">
        <v>12</v>
      </c>
    </row>
    <row r="276" spans="1:19" x14ac:dyDescent="0.2">
      <c r="A276" s="1">
        <f t="shared" si="16"/>
        <v>1026582.72</v>
      </c>
      <c r="B276" s="1">
        <f t="shared" si="16"/>
        <v>1026648.7</v>
      </c>
      <c r="C276" s="1" t="str">
        <f t="shared" si="17"/>
        <v>0.9m FG</v>
      </c>
      <c r="D276" s="1" t="str">
        <f t="shared" si="18"/>
        <v>0.9m FG - Default Depth</v>
      </c>
      <c r="E276" s="1" t="s">
        <v>40</v>
      </c>
      <c r="F276" s="1">
        <f t="shared" si="19"/>
        <v>0.9</v>
      </c>
      <c r="G276" s="12" t="s">
        <v>40</v>
      </c>
      <c r="L276">
        <v>1026582.72</v>
      </c>
      <c r="M276">
        <v>1026648.7</v>
      </c>
      <c r="N276">
        <v>0.9</v>
      </c>
      <c r="O276" t="s">
        <v>718</v>
      </c>
      <c r="P276" t="s">
        <v>719</v>
      </c>
      <c r="Q276" t="s">
        <v>720</v>
      </c>
      <c r="R276" t="s">
        <v>721</v>
      </c>
      <c r="S276">
        <v>65.979999999981302</v>
      </c>
    </row>
    <row r="277" spans="1:19" x14ac:dyDescent="0.2">
      <c r="A277" s="1">
        <f t="shared" si="16"/>
        <v>1026648.7</v>
      </c>
      <c r="B277" s="1">
        <f t="shared" si="16"/>
        <v>1026660.7</v>
      </c>
      <c r="C277" s="1" t="str">
        <f t="shared" si="17"/>
        <v>1.5m RD</v>
      </c>
      <c r="D277" s="1" t="str">
        <f t="shared" si="18"/>
        <v>1.5m RD - DWG# PT640301</v>
      </c>
      <c r="E277" s="1" t="s">
        <v>40</v>
      </c>
      <c r="F277" s="1">
        <f t="shared" si="19"/>
        <v>1.5</v>
      </c>
      <c r="G277" s="12" t="s">
        <v>40</v>
      </c>
      <c r="L277">
        <v>1026648.7</v>
      </c>
      <c r="M277">
        <v>1026660.7</v>
      </c>
      <c r="N277">
        <v>1.5</v>
      </c>
      <c r="O277" t="s">
        <v>737</v>
      </c>
      <c r="P277" t="s">
        <v>738</v>
      </c>
      <c r="Q277" t="s">
        <v>739</v>
      </c>
      <c r="R277" t="s">
        <v>739</v>
      </c>
      <c r="S277">
        <v>12</v>
      </c>
    </row>
    <row r="278" spans="1:19" x14ac:dyDescent="0.2">
      <c r="A278" s="1">
        <f t="shared" si="16"/>
        <v>1026660.7</v>
      </c>
      <c r="B278" s="1">
        <f t="shared" si="16"/>
        <v>1026803</v>
      </c>
      <c r="C278" s="1" t="str">
        <f t="shared" si="17"/>
        <v>0.9m FG</v>
      </c>
      <c r="D278" s="1" t="str">
        <f t="shared" si="18"/>
        <v>0.9m FG - Default Depth</v>
      </c>
      <c r="E278" s="1" t="s">
        <v>40</v>
      </c>
      <c r="F278" s="1">
        <f t="shared" si="19"/>
        <v>0.9</v>
      </c>
      <c r="G278" s="12" t="s">
        <v>40</v>
      </c>
      <c r="L278">
        <v>1026660.7</v>
      </c>
      <c r="M278">
        <v>1026803</v>
      </c>
      <c r="N278">
        <v>0.9</v>
      </c>
      <c r="O278" t="s">
        <v>718</v>
      </c>
      <c r="P278" t="s">
        <v>719</v>
      </c>
      <c r="Q278" t="s">
        <v>720</v>
      </c>
      <c r="R278" t="s">
        <v>721</v>
      </c>
      <c r="S278">
        <v>142.300000000046</v>
      </c>
    </row>
    <row r="279" spans="1:19" x14ac:dyDescent="0.2">
      <c r="A279" s="1">
        <f t="shared" si="16"/>
        <v>1026803</v>
      </c>
      <c r="B279" s="1">
        <f t="shared" si="16"/>
        <v>1026863</v>
      </c>
      <c r="C279" s="1" t="str">
        <f t="shared" si="17"/>
        <v>1.8m CG/2.3m FG</v>
      </c>
      <c r="D279" s="1" t="str">
        <f t="shared" si="18"/>
        <v>1.8m CG/2.3m FG - Alignment Sheets</v>
      </c>
      <c r="E279" s="1" t="s">
        <v>40</v>
      </c>
      <c r="F279" s="1">
        <f t="shared" si="19"/>
        <v>1.8</v>
      </c>
      <c r="G279" s="12" t="s">
        <v>40</v>
      </c>
      <c r="L279">
        <v>1026803</v>
      </c>
      <c r="M279">
        <v>1026863</v>
      </c>
      <c r="N279" t="s">
        <v>804</v>
      </c>
      <c r="O279" t="s">
        <v>743</v>
      </c>
      <c r="P279" t="s">
        <v>723</v>
      </c>
      <c r="Q279" t="s">
        <v>805</v>
      </c>
      <c r="R279" t="s">
        <v>806</v>
      </c>
      <c r="S279">
        <v>60</v>
      </c>
    </row>
    <row r="280" spans="1:19" x14ac:dyDescent="0.2">
      <c r="A280" s="1">
        <f t="shared" si="16"/>
        <v>1026863</v>
      </c>
      <c r="B280" s="1">
        <f t="shared" si="16"/>
        <v>1026978</v>
      </c>
      <c r="C280" s="1" t="str">
        <f t="shared" si="17"/>
        <v>0.9m FG</v>
      </c>
      <c r="D280" s="1" t="str">
        <f t="shared" si="18"/>
        <v>0.9m FG - Default Depth</v>
      </c>
      <c r="E280" s="1" t="s">
        <v>40</v>
      </c>
      <c r="F280" s="1">
        <f t="shared" si="19"/>
        <v>0.9</v>
      </c>
      <c r="G280" s="12" t="s">
        <v>40</v>
      </c>
      <c r="L280">
        <v>1026863</v>
      </c>
      <c r="M280">
        <v>1026978</v>
      </c>
      <c r="N280">
        <v>0.9</v>
      </c>
      <c r="O280" t="s">
        <v>718</v>
      </c>
      <c r="P280" t="s">
        <v>719</v>
      </c>
      <c r="Q280" t="s">
        <v>720</v>
      </c>
      <c r="R280" t="s">
        <v>721</v>
      </c>
      <c r="S280">
        <v>115</v>
      </c>
    </row>
    <row r="281" spans="1:19" x14ac:dyDescent="0.2">
      <c r="A281" s="1">
        <f t="shared" si="16"/>
        <v>1026978</v>
      </c>
      <c r="B281" s="1">
        <f t="shared" si="16"/>
        <v>1027773</v>
      </c>
      <c r="C281" s="1" t="str">
        <f t="shared" si="17"/>
        <v>1.8m CG/2.3m FG</v>
      </c>
      <c r="D281" s="1" t="str">
        <f t="shared" si="18"/>
        <v>1.8m CG/2.3m FG - Alignment Sheets</v>
      </c>
      <c r="E281" s="1" t="s">
        <v>40</v>
      </c>
      <c r="F281" s="1">
        <f t="shared" si="19"/>
        <v>1.8</v>
      </c>
      <c r="G281" s="12" t="s">
        <v>40</v>
      </c>
      <c r="L281">
        <v>1026978</v>
      </c>
      <c r="M281">
        <v>1027773</v>
      </c>
      <c r="N281" t="s">
        <v>804</v>
      </c>
      <c r="O281" t="s">
        <v>743</v>
      </c>
      <c r="P281" t="s">
        <v>723</v>
      </c>
      <c r="Q281" t="s">
        <v>805</v>
      </c>
      <c r="R281" t="s">
        <v>806</v>
      </c>
      <c r="S281">
        <v>795</v>
      </c>
    </row>
    <row r="282" spans="1:19" x14ac:dyDescent="0.2">
      <c r="A282" s="1">
        <f t="shared" si="16"/>
        <v>1027773</v>
      </c>
      <c r="B282" s="1">
        <f t="shared" si="16"/>
        <v>1027849.99999999</v>
      </c>
      <c r="C282" s="1" t="str">
        <f t="shared" si="17"/>
        <v>0.9m FG</v>
      </c>
      <c r="D282" s="1" t="str">
        <f t="shared" si="18"/>
        <v>0.9m FG - Default Depth</v>
      </c>
      <c r="E282" s="1" t="s">
        <v>40</v>
      </c>
      <c r="F282" s="1">
        <f t="shared" si="19"/>
        <v>0.9</v>
      </c>
      <c r="G282" s="12" t="s">
        <v>40</v>
      </c>
      <c r="L282">
        <v>1027773</v>
      </c>
      <c r="M282">
        <v>1027849.99999999</v>
      </c>
      <c r="N282">
        <v>0.9</v>
      </c>
      <c r="O282" t="s">
        <v>718</v>
      </c>
      <c r="P282" t="s">
        <v>719</v>
      </c>
      <c r="Q282" t="s">
        <v>720</v>
      </c>
      <c r="R282" t="s">
        <v>721</v>
      </c>
      <c r="S282">
        <v>76.999999999883499</v>
      </c>
    </row>
    <row r="283" spans="1:19" x14ac:dyDescent="0.2">
      <c r="A283" s="1">
        <f t="shared" si="16"/>
        <v>1027849.99999999</v>
      </c>
      <c r="B283" s="1">
        <f t="shared" si="16"/>
        <v>1027967</v>
      </c>
      <c r="C283" s="1" t="str">
        <f t="shared" si="17"/>
        <v>1.2m FG</v>
      </c>
      <c r="D283" s="1" t="str">
        <f t="shared" si="18"/>
        <v>1.2m FG - BGC Dominant Design</v>
      </c>
      <c r="E283" s="1" t="s">
        <v>40</v>
      </c>
      <c r="F283" s="1">
        <f t="shared" si="19"/>
        <v>1.2</v>
      </c>
      <c r="G283" s="12" t="s">
        <v>40</v>
      </c>
      <c r="L283">
        <v>1027849.99999999</v>
      </c>
      <c r="M283">
        <v>1027967</v>
      </c>
      <c r="N283">
        <v>1.2</v>
      </c>
      <c r="O283" t="s">
        <v>718</v>
      </c>
      <c r="P283" t="s">
        <v>731</v>
      </c>
      <c r="Q283" t="s">
        <v>728</v>
      </c>
      <c r="R283" t="s">
        <v>729</v>
      </c>
      <c r="S283">
        <v>117.00000000023201</v>
      </c>
    </row>
    <row r="284" spans="1:19" x14ac:dyDescent="0.2">
      <c r="A284" s="1">
        <f t="shared" si="16"/>
        <v>1027967</v>
      </c>
      <c r="B284" s="1">
        <f t="shared" si="16"/>
        <v>1028180.98</v>
      </c>
      <c r="C284" s="1" t="str">
        <f t="shared" si="17"/>
        <v>1.2m CG/1.2m FG</v>
      </c>
      <c r="D284" s="1" t="str">
        <f t="shared" si="18"/>
        <v>1.2m CG/1.2m FG - Alignment Sheets</v>
      </c>
      <c r="E284" s="1" t="s">
        <v>40</v>
      </c>
      <c r="F284" s="1">
        <f t="shared" si="19"/>
        <v>1.2</v>
      </c>
      <c r="G284" s="12" t="s">
        <v>40</v>
      </c>
      <c r="L284">
        <v>1027967</v>
      </c>
      <c r="M284">
        <v>1028180.98</v>
      </c>
      <c r="N284">
        <v>1.2</v>
      </c>
      <c r="O284" t="s">
        <v>743</v>
      </c>
      <c r="P284" t="s">
        <v>723</v>
      </c>
      <c r="Q284" t="s">
        <v>802</v>
      </c>
      <c r="R284" t="s">
        <v>803</v>
      </c>
      <c r="S284">
        <v>213.97999999986399</v>
      </c>
    </row>
    <row r="285" spans="1:19" x14ac:dyDescent="0.2">
      <c r="A285" s="1">
        <f t="shared" si="16"/>
        <v>1028180.98</v>
      </c>
      <c r="B285" s="1">
        <f t="shared" si="16"/>
        <v>1028212.98</v>
      </c>
      <c r="C285" s="1" t="str">
        <f t="shared" si="17"/>
        <v>2.3m WC</v>
      </c>
      <c r="D285" s="1" t="str">
        <f t="shared" si="18"/>
        <v>2.3m WC - DWG# PT610801</v>
      </c>
      <c r="E285" s="1" t="s">
        <v>40</v>
      </c>
      <c r="F285" s="1">
        <f t="shared" si="19"/>
        <v>2.2999999999999998</v>
      </c>
      <c r="G285" s="12" t="s">
        <v>40</v>
      </c>
      <c r="L285">
        <v>1028180.98</v>
      </c>
      <c r="M285">
        <v>1028212.98</v>
      </c>
      <c r="N285">
        <v>2.2999999999999998</v>
      </c>
      <c r="O285" t="s">
        <v>734</v>
      </c>
      <c r="P285" t="s">
        <v>765</v>
      </c>
      <c r="Q285" t="s">
        <v>766</v>
      </c>
      <c r="R285" t="s">
        <v>766</v>
      </c>
      <c r="S285">
        <v>32</v>
      </c>
    </row>
    <row r="286" spans="1:19" x14ac:dyDescent="0.2">
      <c r="A286" s="1">
        <f t="shared" si="16"/>
        <v>1028212.98</v>
      </c>
      <c r="B286" s="1">
        <f t="shared" si="16"/>
        <v>1028704</v>
      </c>
      <c r="C286" s="1" t="str">
        <f t="shared" si="17"/>
        <v>1.8m CG/2.3m FG</v>
      </c>
      <c r="D286" s="1" t="str">
        <f t="shared" si="18"/>
        <v>1.8m CG/2.3m FG - Alignment Sheets</v>
      </c>
      <c r="E286" s="1" t="s">
        <v>40</v>
      </c>
      <c r="F286" s="1">
        <f t="shared" si="19"/>
        <v>1.8</v>
      </c>
      <c r="G286" s="12" t="s">
        <v>40</v>
      </c>
      <c r="L286">
        <v>1028212.98</v>
      </c>
      <c r="M286">
        <v>1028704</v>
      </c>
      <c r="N286" t="s">
        <v>804</v>
      </c>
      <c r="O286" t="s">
        <v>743</v>
      </c>
      <c r="P286" t="s">
        <v>723</v>
      </c>
      <c r="Q286" t="s">
        <v>805</v>
      </c>
      <c r="R286" t="s">
        <v>806</v>
      </c>
      <c r="S286">
        <v>491.020000000018</v>
      </c>
    </row>
    <row r="287" spans="1:19" x14ac:dyDescent="0.2">
      <c r="A287" s="1">
        <f t="shared" si="16"/>
        <v>1028704</v>
      </c>
      <c r="B287" s="1">
        <f t="shared" si="16"/>
        <v>1028929</v>
      </c>
      <c r="C287" s="1" t="str">
        <f t="shared" si="17"/>
        <v>2.3m FG</v>
      </c>
      <c r="D287" s="1" t="str">
        <f t="shared" si="18"/>
        <v>2.3m FG - Alignment Sheets</v>
      </c>
      <c r="E287" s="1" t="s">
        <v>40</v>
      </c>
      <c r="F287" s="1">
        <f t="shared" si="19"/>
        <v>2.2999999999999998</v>
      </c>
      <c r="G287" s="12" t="s">
        <v>40</v>
      </c>
      <c r="L287">
        <v>1028704</v>
      </c>
      <c r="M287">
        <v>1028929</v>
      </c>
      <c r="N287">
        <v>2.2999999999999998</v>
      </c>
      <c r="O287" t="s">
        <v>718</v>
      </c>
      <c r="P287" t="s">
        <v>723</v>
      </c>
      <c r="Q287" t="s">
        <v>807</v>
      </c>
      <c r="R287" t="s">
        <v>808</v>
      </c>
      <c r="S287">
        <v>225</v>
      </c>
    </row>
    <row r="288" spans="1:19" x14ac:dyDescent="0.2">
      <c r="A288" s="1">
        <f t="shared" si="16"/>
        <v>1028929</v>
      </c>
      <c r="B288" s="1">
        <f t="shared" si="16"/>
        <v>1028961</v>
      </c>
      <c r="C288" s="1" t="str">
        <f t="shared" si="17"/>
        <v>1.2m CG/2.3m FG</v>
      </c>
      <c r="D288" s="1" t="str">
        <f t="shared" si="18"/>
        <v>1.2m CG/2.3m FG - Alignment Sheets</v>
      </c>
      <c r="E288" s="1" t="s">
        <v>40</v>
      </c>
      <c r="F288" s="1">
        <f t="shared" si="19"/>
        <v>1.2</v>
      </c>
      <c r="G288" s="12" t="s">
        <v>40</v>
      </c>
      <c r="L288">
        <v>1028929</v>
      </c>
      <c r="M288">
        <v>1028961</v>
      </c>
      <c r="N288" t="s">
        <v>809</v>
      </c>
      <c r="O288" t="s">
        <v>743</v>
      </c>
      <c r="P288" t="s">
        <v>723</v>
      </c>
      <c r="Q288" t="s">
        <v>810</v>
      </c>
      <c r="R288" t="s">
        <v>811</v>
      </c>
      <c r="S288">
        <v>32</v>
      </c>
    </row>
    <row r="289" spans="1:19" x14ac:dyDescent="0.2">
      <c r="A289" s="1">
        <f t="shared" si="16"/>
        <v>1028961</v>
      </c>
      <c r="B289" s="1">
        <f t="shared" si="16"/>
        <v>1028968</v>
      </c>
      <c r="C289" s="1" t="str">
        <f t="shared" si="17"/>
        <v>1.5m CG/2.3m FG</v>
      </c>
      <c r="D289" s="1" t="str">
        <f t="shared" si="18"/>
        <v>1.5m CG/2.3m FG - Alignment Sheets</v>
      </c>
      <c r="E289" s="1" t="s">
        <v>40</v>
      </c>
      <c r="F289" s="1">
        <f t="shared" si="19"/>
        <v>1.5</v>
      </c>
      <c r="G289" s="12" t="s">
        <v>40</v>
      </c>
      <c r="L289">
        <v>1028961</v>
      </c>
      <c r="M289">
        <v>1028968</v>
      </c>
      <c r="N289" t="s">
        <v>742</v>
      </c>
      <c r="O289" t="s">
        <v>743</v>
      </c>
      <c r="P289" t="s">
        <v>723</v>
      </c>
      <c r="Q289" t="s">
        <v>744</v>
      </c>
      <c r="R289" t="s">
        <v>745</v>
      </c>
      <c r="S289">
        <v>7</v>
      </c>
    </row>
    <row r="290" spans="1:19" x14ac:dyDescent="0.2">
      <c r="A290" s="1">
        <f t="shared" si="16"/>
        <v>1028968</v>
      </c>
      <c r="B290" s="1">
        <f t="shared" si="16"/>
        <v>1029009</v>
      </c>
      <c r="C290" s="1" t="str">
        <f t="shared" si="17"/>
        <v>1.2m CG/2.3m FG</v>
      </c>
      <c r="D290" s="1" t="str">
        <f t="shared" si="18"/>
        <v>1.2m CG/2.3m FG - Alignment Sheets</v>
      </c>
      <c r="E290" s="1" t="s">
        <v>40</v>
      </c>
      <c r="F290" s="1">
        <f t="shared" si="19"/>
        <v>1.2</v>
      </c>
      <c r="G290" s="12" t="s">
        <v>40</v>
      </c>
      <c r="L290">
        <v>1028968</v>
      </c>
      <c r="M290">
        <v>1029009</v>
      </c>
      <c r="N290" t="s">
        <v>809</v>
      </c>
      <c r="O290" t="s">
        <v>743</v>
      </c>
      <c r="P290" t="s">
        <v>723</v>
      </c>
      <c r="Q290" t="s">
        <v>810</v>
      </c>
      <c r="R290" t="s">
        <v>811</v>
      </c>
      <c r="S290">
        <v>41</v>
      </c>
    </row>
    <row r="291" spans="1:19" x14ac:dyDescent="0.2">
      <c r="A291" s="1">
        <f t="shared" si="16"/>
        <v>1029009</v>
      </c>
      <c r="B291" s="1">
        <f t="shared" si="16"/>
        <v>1029569</v>
      </c>
      <c r="C291" s="1" t="str">
        <f t="shared" si="17"/>
        <v>1.8m CG/2.3m FG</v>
      </c>
      <c r="D291" s="1" t="str">
        <f t="shared" si="18"/>
        <v>1.8m CG/2.3m FG - Alignment Sheets</v>
      </c>
      <c r="E291" s="1" t="s">
        <v>40</v>
      </c>
      <c r="F291" s="1">
        <f t="shared" si="19"/>
        <v>1.8</v>
      </c>
      <c r="G291" s="12" t="s">
        <v>40</v>
      </c>
      <c r="L291">
        <v>1029009</v>
      </c>
      <c r="M291">
        <v>1029569</v>
      </c>
      <c r="N291" t="s">
        <v>804</v>
      </c>
      <c r="O291" t="s">
        <v>743</v>
      </c>
      <c r="P291" t="s">
        <v>723</v>
      </c>
      <c r="Q291" t="s">
        <v>805</v>
      </c>
      <c r="R291" t="s">
        <v>806</v>
      </c>
      <c r="S291">
        <v>560</v>
      </c>
    </row>
    <row r="292" spans="1:19" x14ac:dyDescent="0.2">
      <c r="A292" s="1">
        <f t="shared" si="16"/>
        <v>1029569</v>
      </c>
      <c r="B292" s="1">
        <f t="shared" si="16"/>
        <v>1030000</v>
      </c>
      <c r="C292" s="1" t="str">
        <f t="shared" si="17"/>
        <v>2.3m CG/2.3m FG</v>
      </c>
      <c r="D292" s="1" t="str">
        <f t="shared" si="18"/>
        <v>2.3m CG/2.3m FG - Alignment Sheets</v>
      </c>
      <c r="E292" s="1" t="s">
        <v>40</v>
      </c>
      <c r="F292" s="1">
        <f t="shared" si="19"/>
        <v>2.2999999999999998</v>
      </c>
      <c r="G292" s="12" t="s">
        <v>40</v>
      </c>
      <c r="L292">
        <v>1029569</v>
      </c>
      <c r="M292">
        <v>1030000</v>
      </c>
      <c r="N292">
        <v>2.2999999999999998</v>
      </c>
      <c r="O292" t="s">
        <v>743</v>
      </c>
      <c r="P292" t="s">
        <v>723</v>
      </c>
      <c r="Q292" t="s">
        <v>812</v>
      </c>
      <c r="R292" t="s">
        <v>813</v>
      </c>
      <c r="S292">
        <v>431</v>
      </c>
    </row>
    <row r="293" spans="1:19" x14ac:dyDescent="0.2">
      <c r="A293" s="1">
        <f t="shared" si="16"/>
        <v>1030000</v>
      </c>
      <c r="B293" s="1">
        <f t="shared" si="16"/>
        <v>1030042</v>
      </c>
      <c r="C293" s="1" t="str">
        <f t="shared" si="17"/>
        <v>0.9m FG</v>
      </c>
      <c r="D293" s="1" t="str">
        <f t="shared" si="18"/>
        <v>0.9m FG - Default Depth</v>
      </c>
      <c r="E293" s="1" t="s">
        <v>40</v>
      </c>
      <c r="F293" s="1">
        <f t="shared" si="19"/>
        <v>0.9</v>
      </c>
      <c r="G293" s="12" t="s">
        <v>40</v>
      </c>
      <c r="L293">
        <v>1030000</v>
      </c>
      <c r="M293">
        <v>1030042</v>
      </c>
      <c r="N293">
        <v>0.9</v>
      </c>
      <c r="O293" t="s">
        <v>718</v>
      </c>
      <c r="P293" t="s">
        <v>719</v>
      </c>
      <c r="Q293" t="s">
        <v>720</v>
      </c>
      <c r="R293" t="s">
        <v>721</v>
      </c>
      <c r="S293">
        <v>42</v>
      </c>
    </row>
    <row r="294" spans="1:19" x14ac:dyDescent="0.2">
      <c r="A294" s="1">
        <f t="shared" si="16"/>
        <v>1030042</v>
      </c>
      <c r="B294" s="1">
        <f t="shared" si="16"/>
        <v>1030106</v>
      </c>
      <c r="C294" s="1" t="str">
        <f t="shared" si="17"/>
        <v>1.5m FG</v>
      </c>
      <c r="D294" s="1" t="str">
        <f t="shared" si="18"/>
        <v>1.5m FG - Alignment Sheets</v>
      </c>
      <c r="E294" s="1" t="s">
        <v>40</v>
      </c>
      <c r="F294" s="1">
        <f t="shared" si="19"/>
        <v>1.5</v>
      </c>
      <c r="G294" s="12" t="s">
        <v>40</v>
      </c>
      <c r="L294">
        <v>1030042</v>
      </c>
      <c r="M294">
        <v>1030106</v>
      </c>
      <c r="N294">
        <v>1.5</v>
      </c>
      <c r="O294" t="s">
        <v>718</v>
      </c>
      <c r="P294" t="s">
        <v>723</v>
      </c>
      <c r="Q294" t="s">
        <v>726</v>
      </c>
      <c r="R294" t="s">
        <v>727</v>
      </c>
      <c r="S294">
        <v>64</v>
      </c>
    </row>
    <row r="295" spans="1:19" x14ac:dyDescent="0.2">
      <c r="A295" s="1">
        <f t="shared" si="16"/>
        <v>1030106</v>
      </c>
      <c r="B295" s="1">
        <f t="shared" si="16"/>
        <v>1030234</v>
      </c>
      <c r="C295" s="1" t="str">
        <f t="shared" si="17"/>
        <v>3.0m FG</v>
      </c>
      <c r="D295" s="1" t="str">
        <f t="shared" si="18"/>
        <v>3.0m FG - Alignment Sheets</v>
      </c>
      <c r="E295" s="1" t="s">
        <v>40</v>
      </c>
      <c r="F295" s="1">
        <f t="shared" si="19"/>
        <v>3</v>
      </c>
      <c r="G295" s="12" t="s">
        <v>40</v>
      </c>
      <c r="L295">
        <v>1030106</v>
      </c>
      <c r="M295">
        <v>1030234</v>
      </c>
      <c r="N295">
        <v>3</v>
      </c>
      <c r="O295" t="s">
        <v>718</v>
      </c>
      <c r="P295" t="s">
        <v>723</v>
      </c>
      <c r="Q295" t="s">
        <v>814</v>
      </c>
      <c r="R295" t="s">
        <v>815</v>
      </c>
      <c r="S295">
        <v>128</v>
      </c>
    </row>
    <row r="296" spans="1:19" x14ac:dyDescent="0.2">
      <c r="A296" s="1">
        <f t="shared" si="16"/>
        <v>1030234</v>
      </c>
      <c r="B296" s="1">
        <f t="shared" si="16"/>
        <v>1030490.53</v>
      </c>
      <c r="C296" s="1" t="str">
        <f t="shared" si="17"/>
        <v>0.9m FG</v>
      </c>
      <c r="D296" s="1" t="str">
        <f t="shared" si="18"/>
        <v>0.9m FG - Default Depth</v>
      </c>
      <c r="E296" s="1" t="s">
        <v>40</v>
      </c>
      <c r="F296" s="1">
        <f t="shared" si="19"/>
        <v>0.9</v>
      </c>
      <c r="G296" s="12" t="s">
        <v>40</v>
      </c>
      <c r="L296">
        <v>1030234</v>
      </c>
      <c r="M296">
        <v>1030490.53</v>
      </c>
      <c r="N296">
        <v>0.9</v>
      </c>
      <c r="O296" t="s">
        <v>718</v>
      </c>
      <c r="P296" t="s">
        <v>719</v>
      </c>
      <c r="Q296" t="s">
        <v>720</v>
      </c>
      <c r="R296" t="s">
        <v>721</v>
      </c>
      <c r="S296">
        <v>256.53000000002697</v>
      </c>
    </row>
    <row r="297" spans="1:19" x14ac:dyDescent="0.2">
      <c r="A297" s="1">
        <f t="shared" si="16"/>
        <v>1030490.53</v>
      </c>
      <c r="B297" s="1">
        <f t="shared" si="16"/>
        <v>1030514.53</v>
      </c>
      <c r="C297" s="1" t="str">
        <f t="shared" si="17"/>
        <v>2.0m WC</v>
      </c>
      <c r="D297" s="1" t="str">
        <f t="shared" si="18"/>
        <v>2.0m WC - DWG# PT610301</v>
      </c>
      <c r="E297" s="1" t="s">
        <v>40</v>
      </c>
      <c r="F297" s="1">
        <f t="shared" si="19"/>
        <v>2</v>
      </c>
      <c r="G297" s="12" t="s">
        <v>40</v>
      </c>
      <c r="L297">
        <v>1030490.53</v>
      </c>
      <c r="M297">
        <v>1030514.53</v>
      </c>
      <c r="N297">
        <v>2</v>
      </c>
      <c r="O297" t="s">
        <v>734</v>
      </c>
      <c r="P297" t="s">
        <v>796</v>
      </c>
      <c r="Q297" t="s">
        <v>797</v>
      </c>
      <c r="R297" t="s">
        <v>797</v>
      </c>
      <c r="S297">
        <v>24</v>
      </c>
    </row>
    <row r="298" spans="1:19" x14ac:dyDescent="0.2">
      <c r="A298" s="1">
        <f t="shared" si="16"/>
        <v>1030514.53</v>
      </c>
      <c r="B298" s="1">
        <f t="shared" si="16"/>
        <v>1030535.73</v>
      </c>
      <c r="C298" s="1" t="str">
        <f t="shared" si="17"/>
        <v>1.2m WC</v>
      </c>
      <c r="D298" s="1" t="str">
        <f t="shared" si="18"/>
        <v>1.2m WC - DWG# PT610201</v>
      </c>
      <c r="E298" s="1" t="s">
        <v>40</v>
      </c>
      <c r="F298" s="1">
        <f t="shared" si="19"/>
        <v>1.2</v>
      </c>
      <c r="G298" s="12" t="s">
        <v>40</v>
      </c>
      <c r="L298">
        <v>1030514.53</v>
      </c>
      <c r="M298">
        <v>1030535.73</v>
      </c>
      <c r="N298">
        <v>1.2</v>
      </c>
      <c r="O298" t="s">
        <v>734</v>
      </c>
      <c r="P298" t="s">
        <v>735</v>
      </c>
      <c r="Q298" t="s">
        <v>736</v>
      </c>
      <c r="R298" t="s">
        <v>736</v>
      </c>
      <c r="S298">
        <v>21.199999999953398</v>
      </c>
    </row>
    <row r="299" spans="1:19" x14ac:dyDescent="0.2">
      <c r="A299" s="1">
        <f t="shared" si="16"/>
        <v>1030535.73</v>
      </c>
      <c r="B299" s="1">
        <f t="shared" si="16"/>
        <v>1030582.94</v>
      </c>
      <c r="C299" s="1" t="str">
        <f t="shared" si="17"/>
        <v>0.9m FG</v>
      </c>
      <c r="D299" s="1" t="str">
        <f t="shared" si="18"/>
        <v>0.9m FG - Default Depth</v>
      </c>
      <c r="E299" s="1" t="s">
        <v>40</v>
      </c>
      <c r="F299" s="1">
        <f t="shared" si="19"/>
        <v>0.9</v>
      </c>
      <c r="G299" s="12" t="s">
        <v>40</v>
      </c>
      <c r="L299">
        <v>1030535.73</v>
      </c>
      <c r="M299">
        <v>1030582.94</v>
      </c>
      <c r="N299">
        <v>0.9</v>
      </c>
      <c r="O299" t="s">
        <v>718</v>
      </c>
      <c r="P299" t="s">
        <v>719</v>
      </c>
      <c r="Q299" t="s">
        <v>720</v>
      </c>
      <c r="R299" t="s">
        <v>721</v>
      </c>
      <c r="S299">
        <v>47.209999999962697</v>
      </c>
    </row>
    <row r="300" spans="1:19" x14ac:dyDescent="0.2">
      <c r="A300" s="1">
        <f t="shared" si="16"/>
        <v>1030582.94</v>
      </c>
      <c r="B300" s="1">
        <f t="shared" si="16"/>
        <v>1030606.94</v>
      </c>
      <c r="C300" s="1" t="str">
        <f t="shared" si="17"/>
        <v>1.2m WC</v>
      </c>
      <c r="D300" s="1" t="str">
        <f t="shared" si="18"/>
        <v>1.2m WC - DWG# PT610201</v>
      </c>
      <c r="E300" s="1" t="s">
        <v>40</v>
      </c>
      <c r="F300" s="1">
        <f t="shared" si="19"/>
        <v>1.2</v>
      </c>
      <c r="G300" s="12" t="s">
        <v>40</v>
      </c>
      <c r="L300">
        <v>1030582.94</v>
      </c>
      <c r="M300">
        <v>1030606.94</v>
      </c>
      <c r="N300">
        <v>1.2</v>
      </c>
      <c r="O300" t="s">
        <v>734</v>
      </c>
      <c r="P300" t="s">
        <v>735</v>
      </c>
      <c r="Q300" t="s">
        <v>736</v>
      </c>
      <c r="R300" t="s">
        <v>736</v>
      </c>
      <c r="S300">
        <v>24</v>
      </c>
    </row>
    <row r="301" spans="1:19" x14ac:dyDescent="0.2">
      <c r="A301" s="1">
        <f t="shared" si="16"/>
        <v>1030606.94</v>
      </c>
      <c r="B301" s="1">
        <f t="shared" si="16"/>
        <v>1030676.93</v>
      </c>
      <c r="C301" s="1" t="str">
        <f t="shared" si="17"/>
        <v>0.9m FG</v>
      </c>
      <c r="D301" s="1" t="str">
        <f t="shared" si="18"/>
        <v>0.9m FG - Default Depth</v>
      </c>
      <c r="E301" s="1" t="s">
        <v>40</v>
      </c>
      <c r="F301" s="1">
        <f t="shared" si="19"/>
        <v>0.9</v>
      </c>
      <c r="G301" s="12" t="s">
        <v>40</v>
      </c>
      <c r="L301">
        <v>1030606.94</v>
      </c>
      <c r="M301">
        <v>1030676.93</v>
      </c>
      <c r="N301">
        <v>0.9</v>
      </c>
      <c r="O301" t="s">
        <v>718</v>
      </c>
      <c r="P301" t="s">
        <v>719</v>
      </c>
      <c r="Q301" t="s">
        <v>720</v>
      </c>
      <c r="R301" t="s">
        <v>721</v>
      </c>
      <c r="S301">
        <v>69.990000000107102</v>
      </c>
    </row>
    <row r="302" spans="1:19" x14ac:dyDescent="0.2">
      <c r="A302" s="1">
        <f t="shared" si="16"/>
        <v>1030676.93</v>
      </c>
      <c r="B302" s="1">
        <f t="shared" si="16"/>
        <v>1030708.93</v>
      </c>
      <c r="C302" s="1" t="str">
        <f t="shared" si="17"/>
        <v>2.3m WC</v>
      </c>
      <c r="D302" s="1" t="str">
        <f t="shared" si="18"/>
        <v>2.3m WC - DWG# PT610801</v>
      </c>
      <c r="E302" s="1" t="s">
        <v>40</v>
      </c>
      <c r="F302" s="1">
        <f t="shared" si="19"/>
        <v>2.2999999999999998</v>
      </c>
      <c r="G302" s="12" t="s">
        <v>40</v>
      </c>
      <c r="L302">
        <v>1030676.93</v>
      </c>
      <c r="M302">
        <v>1030708.93</v>
      </c>
      <c r="N302">
        <v>2.2999999999999998</v>
      </c>
      <c r="O302" t="s">
        <v>734</v>
      </c>
      <c r="P302" t="s">
        <v>765</v>
      </c>
      <c r="Q302" t="s">
        <v>766</v>
      </c>
      <c r="R302" t="s">
        <v>766</v>
      </c>
      <c r="S302">
        <v>32</v>
      </c>
    </row>
    <row r="303" spans="1:19" x14ac:dyDescent="0.2">
      <c r="A303" s="1">
        <f t="shared" si="16"/>
        <v>1030708.93</v>
      </c>
      <c r="B303" s="1">
        <f t="shared" si="16"/>
        <v>1030778</v>
      </c>
      <c r="C303" s="1" t="str">
        <f t="shared" si="17"/>
        <v>1.2m CG</v>
      </c>
      <c r="D303" s="1" t="str">
        <f t="shared" si="18"/>
        <v>1.2m CG - Alignment Sheets</v>
      </c>
      <c r="E303" s="1" t="s">
        <v>40</v>
      </c>
      <c r="F303" s="1">
        <f t="shared" si="19"/>
        <v>1.2</v>
      </c>
      <c r="G303" s="12" t="s">
        <v>40</v>
      </c>
      <c r="L303">
        <v>1030708.93</v>
      </c>
      <c r="M303">
        <v>1030778</v>
      </c>
      <c r="N303">
        <v>1.2</v>
      </c>
      <c r="O303" t="s">
        <v>722</v>
      </c>
      <c r="P303" t="s">
        <v>723</v>
      </c>
      <c r="Q303" t="s">
        <v>763</v>
      </c>
      <c r="R303" t="s">
        <v>764</v>
      </c>
      <c r="S303">
        <v>69.069999999948706</v>
      </c>
    </row>
    <row r="304" spans="1:19" x14ac:dyDescent="0.2">
      <c r="A304" s="1">
        <f t="shared" si="16"/>
        <v>1030778</v>
      </c>
      <c r="B304" s="1">
        <f t="shared" si="16"/>
        <v>1030798</v>
      </c>
      <c r="C304" s="1" t="str">
        <f t="shared" si="17"/>
        <v>2.0m CG</v>
      </c>
      <c r="D304" s="1" t="str">
        <f t="shared" si="18"/>
        <v>2.0m CG - Alignment Sheets</v>
      </c>
      <c r="E304" s="1" t="s">
        <v>40</v>
      </c>
      <c r="F304" s="1">
        <f t="shared" si="19"/>
        <v>2</v>
      </c>
      <c r="G304" s="12" t="s">
        <v>40</v>
      </c>
      <c r="L304">
        <v>1030778</v>
      </c>
      <c r="M304">
        <v>1030798</v>
      </c>
      <c r="N304">
        <v>2</v>
      </c>
      <c r="O304" t="s">
        <v>722</v>
      </c>
      <c r="P304" t="s">
        <v>723</v>
      </c>
      <c r="Q304" t="s">
        <v>774</v>
      </c>
      <c r="R304" t="s">
        <v>775</v>
      </c>
      <c r="S304">
        <v>20</v>
      </c>
    </row>
    <row r="305" spans="1:19" x14ac:dyDescent="0.2">
      <c r="A305" s="1">
        <f t="shared" si="16"/>
        <v>1030798</v>
      </c>
      <c r="B305" s="1">
        <f t="shared" si="16"/>
        <v>1030816</v>
      </c>
      <c r="C305" s="1" t="str">
        <f t="shared" si="17"/>
        <v>1.2m CG</v>
      </c>
      <c r="D305" s="1" t="str">
        <f t="shared" si="18"/>
        <v>1.2m CG - Alignment Sheets</v>
      </c>
      <c r="E305" s="1" t="s">
        <v>40</v>
      </c>
      <c r="F305" s="1">
        <f t="shared" si="19"/>
        <v>1.2</v>
      </c>
      <c r="G305" s="12" t="s">
        <v>40</v>
      </c>
      <c r="L305">
        <v>1030798</v>
      </c>
      <c r="M305">
        <v>1030816</v>
      </c>
      <c r="N305">
        <v>1.2</v>
      </c>
      <c r="O305" t="s">
        <v>722</v>
      </c>
      <c r="P305" t="s">
        <v>723</v>
      </c>
      <c r="Q305" t="s">
        <v>763</v>
      </c>
      <c r="R305" t="s">
        <v>764</v>
      </c>
      <c r="S305">
        <v>18</v>
      </c>
    </row>
    <row r="306" spans="1:19" x14ac:dyDescent="0.2">
      <c r="A306" s="1">
        <f t="shared" si="16"/>
        <v>1030816</v>
      </c>
      <c r="B306" s="1">
        <f t="shared" si="16"/>
        <v>1030881</v>
      </c>
      <c r="C306" s="1" t="str">
        <f t="shared" si="17"/>
        <v>1.2m FG</v>
      </c>
      <c r="D306" s="1" t="str">
        <f t="shared" si="18"/>
        <v>1.2m FG - BGC Dominant Design</v>
      </c>
      <c r="E306" s="1" t="s">
        <v>40</v>
      </c>
      <c r="F306" s="1">
        <f t="shared" si="19"/>
        <v>1.2</v>
      </c>
      <c r="G306" s="12" t="s">
        <v>40</v>
      </c>
      <c r="L306">
        <v>1030816</v>
      </c>
      <c r="M306">
        <v>1030881</v>
      </c>
      <c r="N306">
        <v>1.2</v>
      </c>
      <c r="O306" t="s">
        <v>718</v>
      </c>
      <c r="P306" t="s">
        <v>731</v>
      </c>
      <c r="Q306" t="s">
        <v>728</v>
      </c>
      <c r="R306" t="s">
        <v>729</v>
      </c>
      <c r="S306">
        <v>65.000000000116401</v>
      </c>
    </row>
    <row r="307" spans="1:19" x14ac:dyDescent="0.2">
      <c r="A307" s="1">
        <f t="shared" si="16"/>
        <v>1030881</v>
      </c>
      <c r="B307" s="1">
        <f t="shared" si="16"/>
        <v>1031757.58</v>
      </c>
      <c r="C307" s="1" t="str">
        <f t="shared" si="17"/>
        <v>0.9m FG</v>
      </c>
      <c r="D307" s="1" t="str">
        <f t="shared" si="18"/>
        <v>0.9m FG - Default Depth</v>
      </c>
      <c r="E307" s="1" t="s">
        <v>40</v>
      </c>
      <c r="F307" s="1">
        <f t="shared" si="19"/>
        <v>0.9</v>
      </c>
      <c r="G307" s="12" t="s">
        <v>40</v>
      </c>
      <c r="L307">
        <v>1030881</v>
      </c>
      <c r="M307">
        <v>1031757.58</v>
      </c>
      <c r="N307">
        <v>0.9</v>
      </c>
      <c r="O307" t="s">
        <v>718</v>
      </c>
      <c r="P307" t="s">
        <v>719</v>
      </c>
      <c r="Q307" t="s">
        <v>720</v>
      </c>
      <c r="R307" t="s">
        <v>721</v>
      </c>
      <c r="S307">
        <v>876.57999999984099</v>
      </c>
    </row>
    <row r="308" spans="1:19" x14ac:dyDescent="0.2">
      <c r="A308" s="1">
        <f t="shared" si="16"/>
        <v>1031757.58</v>
      </c>
      <c r="B308" s="1">
        <f t="shared" si="16"/>
        <v>1031781.58</v>
      </c>
      <c r="C308" s="1" t="str">
        <f t="shared" si="17"/>
        <v>2.0m WC</v>
      </c>
      <c r="D308" s="1" t="str">
        <f t="shared" si="18"/>
        <v>2.0m WC - DWG# PT610301</v>
      </c>
      <c r="E308" s="1" t="s">
        <v>40</v>
      </c>
      <c r="F308" s="1">
        <f t="shared" si="19"/>
        <v>2</v>
      </c>
      <c r="G308" s="12" t="s">
        <v>40</v>
      </c>
      <c r="L308">
        <v>1031757.58</v>
      </c>
      <c r="M308">
        <v>1031781.58</v>
      </c>
      <c r="N308">
        <v>2</v>
      </c>
      <c r="O308" t="s">
        <v>734</v>
      </c>
      <c r="P308" t="s">
        <v>796</v>
      </c>
      <c r="Q308" t="s">
        <v>797</v>
      </c>
      <c r="R308" t="s">
        <v>797</v>
      </c>
      <c r="S308">
        <v>24</v>
      </c>
    </row>
    <row r="309" spans="1:19" x14ac:dyDescent="0.2">
      <c r="A309" s="1">
        <f t="shared" si="16"/>
        <v>1031781.58</v>
      </c>
      <c r="B309" s="1">
        <f t="shared" si="16"/>
        <v>1031793</v>
      </c>
      <c r="C309" s="1" t="str">
        <f t="shared" si="17"/>
        <v>0.9m FG</v>
      </c>
      <c r="D309" s="1" t="str">
        <f t="shared" si="18"/>
        <v>0.9m FG - Default Depth</v>
      </c>
      <c r="E309" s="1" t="s">
        <v>40</v>
      </c>
      <c r="F309" s="1">
        <f t="shared" si="19"/>
        <v>0.9</v>
      </c>
      <c r="G309" s="12" t="s">
        <v>40</v>
      </c>
      <c r="L309">
        <v>1031781.58</v>
      </c>
      <c r="M309">
        <v>1031793</v>
      </c>
      <c r="N309">
        <v>0.9</v>
      </c>
      <c r="O309" t="s">
        <v>718</v>
      </c>
      <c r="P309" t="s">
        <v>719</v>
      </c>
      <c r="Q309" t="s">
        <v>720</v>
      </c>
      <c r="R309" t="s">
        <v>721</v>
      </c>
      <c r="S309">
        <v>11.420000000041901</v>
      </c>
    </row>
    <row r="310" spans="1:19" x14ac:dyDescent="0.2">
      <c r="A310" s="1">
        <f t="shared" si="16"/>
        <v>1031793</v>
      </c>
      <c r="B310" s="1">
        <f t="shared" si="16"/>
        <v>1031817</v>
      </c>
      <c r="C310" s="1" t="str">
        <f t="shared" si="17"/>
        <v>1.2m FG</v>
      </c>
      <c r="D310" s="1" t="str">
        <f t="shared" si="18"/>
        <v>1.2m FG - Alignment Sheets</v>
      </c>
      <c r="E310" s="1" t="s">
        <v>40</v>
      </c>
      <c r="F310" s="1">
        <f t="shared" si="19"/>
        <v>1.2</v>
      </c>
      <c r="G310" s="12" t="s">
        <v>40</v>
      </c>
      <c r="L310">
        <v>1031793</v>
      </c>
      <c r="M310">
        <v>1031817</v>
      </c>
      <c r="N310">
        <v>1.2</v>
      </c>
      <c r="O310" t="s">
        <v>718</v>
      </c>
      <c r="P310" t="s">
        <v>723</v>
      </c>
      <c r="Q310" t="s">
        <v>728</v>
      </c>
      <c r="R310" t="s">
        <v>729</v>
      </c>
      <c r="S310">
        <v>24</v>
      </c>
    </row>
    <row r="311" spans="1:19" x14ac:dyDescent="0.2">
      <c r="A311" s="1">
        <f t="shared" si="16"/>
        <v>1031817</v>
      </c>
      <c r="B311" s="1">
        <f t="shared" si="16"/>
        <v>1031830.86</v>
      </c>
      <c r="C311" s="1" t="str">
        <f t="shared" si="17"/>
        <v>0.9m FG</v>
      </c>
      <c r="D311" s="1" t="str">
        <f t="shared" si="18"/>
        <v>0.9m FG - Default Depth</v>
      </c>
      <c r="E311" s="1" t="s">
        <v>40</v>
      </c>
      <c r="F311" s="1">
        <f t="shared" si="19"/>
        <v>0.9</v>
      </c>
      <c r="G311" s="12" t="s">
        <v>40</v>
      </c>
      <c r="L311">
        <v>1031817</v>
      </c>
      <c r="M311">
        <v>1031830.86</v>
      </c>
      <c r="N311">
        <v>0.9</v>
      </c>
      <c r="O311" t="s">
        <v>718</v>
      </c>
      <c r="P311" t="s">
        <v>719</v>
      </c>
      <c r="Q311" t="s">
        <v>720</v>
      </c>
      <c r="R311" t="s">
        <v>721</v>
      </c>
      <c r="S311">
        <v>13.859999999986</v>
      </c>
    </row>
    <row r="312" spans="1:19" x14ac:dyDescent="0.2">
      <c r="A312" s="1">
        <f t="shared" si="16"/>
        <v>1031830.86</v>
      </c>
      <c r="B312" s="1">
        <f t="shared" si="16"/>
        <v>1031854.86</v>
      </c>
      <c r="C312" s="1" t="str">
        <f t="shared" si="17"/>
        <v>1.2m WC</v>
      </c>
      <c r="D312" s="1" t="str">
        <f t="shared" si="18"/>
        <v>1.2m WC - DWG# PT610201</v>
      </c>
      <c r="E312" s="1" t="s">
        <v>40</v>
      </c>
      <c r="F312" s="1">
        <f t="shared" si="19"/>
        <v>1.2</v>
      </c>
      <c r="G312" s="12" t="s">
        <v>40</v>
      </c>
      <c r="L312">
        <v>1031830.86</v>
      </c>
      <c r="M312">
        <v>1031854.86</v>
      </c>
      <c r="N312">
        <v>1.2</v>
      </c>
      <c r="O312" t="s">
        <v>734</v>
      </c>
      <c r="P312" t="s">
        <v>735</v>
      </c>
      <c r="Q312" t="s">
        <v>736</v>
      </c>
      <c r="R312" t="s">
        <v>736</v>
      </c>
      <c r="S312">
        <v>24</v>
      </c>
    </row>
    <row r="313" spans="1:19" x14ac:dyDescent="0.2">
      <c r="A313" s="1">
        <f t="shared" si="16"/>
        <v>1031854.86</v>
      </c>
      <c r="B313" s="1">
        <f t="shared" si="16"/>
        <v>1032178.07</v>
      </c>
      <c r="C313" s="1" t="str">
        <f t="shared" si="17"/>
        <v>0.9m FG</v>
      </c>
      <c r="D313" s="1" t="str">
        <f t="shared" si="18"/>
        <v>0.9m FG - Default Depth</v>
      </c>
      <c r="E313" s="1" t="s">
        <v>40</v>
      </c>
      <c r="F313" s="1">
        <f t="shared" si="19"/>
        <v>0.9</v>
      </c>
      <c r="G313" s="12" t="s">
        <v>40</v>
      </c>
      <c r="L313">
        <v>1031854.86</v>
      </c>
      <c r="M313">
        <v>1032178.07</v>
      </c>
      <c r="N313">
        <v>0.9</v>
      </c>
      <c r="O313" t="s">
        <v>718</v>
      </c>
      <c r="P313" t="s">
        <v>719</v>
      </c>
      <c r="Q313" t="s">
        <v>720</v>
      </c>
      <c r="R313" t="s">
        <v>721</v>
      </c>
      <c r="S313">
        <v>323.20999999996201</v>
      </c>
    </row>
    <row r="314" spans="1:19" x14ac:dyDescent="0.2">
      <c r="A314" s="1">
        <f t="shared" si="16"/>
        <v>1032178.07</v>
      </c>
      <c r="B314" s="1">
        <f t="shared" si="16"/>
        <v>1032190.07</v>
      </c>
      <c r="C314" s="1" t="str">
        <f t="shared" si="17"/>
        <v>1.5m RD</v>
      </c>
      <c r="D314" s="1" t="str">
        <f t="shared" si="18"/>
        <v>1.5m RD - DWG# PT640301</v>
      </c>
      <c r="E314" s="1" t="s">
        <v>40</v>
      </c>
      <c r="F314" s="1">
        <f t="shared" si="19"/>
        <v>1.5</v>
      </c>
      <c r="G314" s="12" t="s">
        <v>40</v>
      </c>
      <c r="L314">
        <v>1032178.07</v>
      </c>
      <c r="M314">
        <v>1032190.07</v>
      </c>
      <c r="N314">
        <v>1.5</v>
      </c>
      <c r="O314" t="s">
        <v>737</v>
      </c>
      <c r="P314" t="s">
        <v>738</v>
      </c>
      <c r="Q314" t="s">
        <v>739</v>
      </c>
      <c r="R314" t="s">
        <v>739</v>
      </c>
      <c r="S314">
        <v>12</v>
      </c>
    </row>
    <row r="315" spans="1:19" x14ac:dyDescent="0.2">
      <c r="A315" s="1">
        <f t="shared" si="16"/>
        <v>1032190.07</v>
      </c>
      <c r="B315" s="1">
        <f t="shared" si="16"/>
        <v>1032290.08</v>
      </c>
      <c r="C315" s="1" t="str">
        <f t="shared" si="17"/>
        <v>0.9m FG</v>
      </c>
      <c r="D315" s="1" t="str">
        <f t="shared" si="18"/>
        <v>0.9m FG - Default Depth</v>
      </c>
      <c r="E315" s="1" t="s">
        <v>40</v>
      </c>
      <c r="F315" s="1">
        <f t="shared" si="19"/>
        <v>0.9</v>
      </c>
      <c r="G315" s="12" t="s">
        <v>40</v>
      </c>
      <c r="L315">
        <v>1032190.07</v>
      </c>
      <c r="M315">
        <v>1032290.08</v>
      </c>
      <c r="N315">
        <v>0.9</v>
      </c>
      <c r="O315" t="s">
        <v>718</v>
      </c>
      <c r="P315" t="s">
        <v>719</v>
      </c>
      <c r="Q315" t="s">
        <v>720</v>
      </c>
      <c r="R315" t="s">
        <v>721</v>
      </c>
      <c r="S315">
        <v>100.010000000009</v>
      </c>
    </row>
    <row r="316" spans="1:19" x14ac:dyDescent="0.2">
      <c r="A316" s="1">
        <f t="shared" si="16"/>
        <v>1032290.08</v>
      </c>
      <c r="B316" s="1">
        <f t="shared" si="16"/>
        <v>1032302.08</v>
      </c>
      <c r="C316" s="1" t="str">
        <f t="shared" si="17"/>
        <v>1.2m RD</v>
      </c>
      <c r="D316" s="1" t="str">
        <f t="shared" si="18"/>
        <v>1.2m RD - DWG# PT640001</v>
      </c>
      <c r="E316" s="1" t="s">
        <v>40</v>
      </c>
      <c r="F316" s="1">
        <f t="shared" si="19"/>
        <v>1.2</v>
      </c>
      <c r="G316" s="12" t="s">
        <v>40</v>
      </c>
      <c r="L316">
        <v>1032290.08</v>
      </c>
      <c r="M316">
        <v>1032302.08</v>
      </c>
      <c r="N316">
        <v>1.2</v>
      </c>
      <c r="O316" t="s">
        <v>737</v>
      </c>
      <c r="P316" t="s">
        <v>798</v>
      </c>
      <c r="Q316" t="s">
        <v>799</v>
      </c>
      <c r="R316" t="s">
        <v>799</v>
      </c>
      <c r="S316">
        <v>12</v>
      </c>
    </row>
    <row r="317" spans="1:19" x14ac:dyDescent="0.2">
      <c r="A317" s="1">
        <f t="shared" si="16"/>
        <v>1032302.08</v>
      </c>
      <c r="B317" s="1">
        <f t="shared" si="16"/>
        <v>1032388.64</v>
      </c>
      <c r="C317" s="1" t="str">
        <f t="shared" si="17"/>
        <v>0.9m FG</v>
      </c>
      <c r="D317" s="1" t="str">
        <f t="shared" si="18"/>
        <v>0.9m FG - Default Depth</v>
      </c>
      <c r="E317" s="1" t="s">
        <v>40</v>
      </c>
      <c r="F317" s="1">
        <f t="shared" si="19"/>
        <v>0.9</v>
      </c>
      <c r="G317" s="12" t="s">
        <v>40</v>
      </c>
      <c r="L317">
        <v>1032302.08</v>
      </c>
      <c r="M317">
        <v>1032388.64</v>
      </c>
      <c r="N317">
        <v>0.9</v>
      </c>
      <c r="O317" t="s">
        <v>718</v>
      </c>
      <c r="P317" t="s">
        <v>719</v>
      </c>
      <c r="Q317" t="s">
        <v>720</v>
      </c>
      <c r="R317" t="s">
        <v>721</v>
      </c>
      <c r="S317">
        <v>86.560000000055794</v>
      </c>
    </row>
    <row r="318" spans="1:19" x14ac:dyDescent="0.2">
      <c r="A318" s="1">
        <f t="shared" si="16"/>
        <v>1032388.64</v>
      </c>
      <c r="B318" s="1">
        <f t="shared" si="16"/>
        <v>1032400.64</v>
      </c>
      <c r="C318" s="1" t="str">
        <f t="shared" si="17"/>
        <v>1.2m RD</v>
      </c>
      <c r="D318" s="1" t="str">
        <f t="shared" si="18"/>
        <v>1.2m RD - DWG# PT640001</v>
      </c>
      <c r="E318" s="1" t="s">
        <v>40</v>
      </c>
      <c r="F318" s="1">
        <f t="shared" si="19"/>
        <v>1.2</v>
      </c>
      <c r="G318" s="12" t="s">
        <v>40</v>
      </c>
      <c r="L318">
        <v>1032388.64</v>
      </c>
      <c r="M318">
        <v>1032400.64</v>
      </c>
      <c r="N318">
        <v>1.2</v>
      </c>
      <c r="O318" t="s">
        <v>737</v>
      </c>
      <c r="P318" t="s">
        <v>798</v>
      </c>
      <c r="Q318" t="s">
        <v>799</v>
      </c>
      <c r="R318" t="s">
        <v>799</v>
      </c>
      <c r="S318">
        <v>12</v>
      </c>
    </row>
    <row r="319" spans="1:19" x14ac:dyDescent="0.2">
      <c r="A319" s="1">
        <f t="shared" si="16"/>
        <v>1032400.64</v>
      </c>
      <c r="B319" s="1">
        <f t="shared" si="16"/>
        <v>1032537</v>
      </c>
      <c r="C319" s="1" t="str">
        <f t="shared" si="17"/>
        <v>0.9m FG</v>
      </c>
      <c r="D319" s="1" t="str">
        <f t="shared" si="18"/>
        <v>0.9m FG - Default Depth</v>
      </c>
      <c r="E319" s="1" t="s">
        <v>40</v>
      </c>
      <c r="F319" s="1">
        <f t="shared" si="19"/>
        <v>0.9</v>
      </c>
      <c r="G319" s="12" t="s">
        <v>40</v>
      </c>
      <c r="L319">
        <v>1032400.64</v>
      </c>
      <c r="M319">
        <v>1032537</v>
      </c>
      <c r="N319">
        <v>0.9</v>
      </c>
      <c r="O319" t="s">
        <v>718</v>
      </c>
      <c r="P319" t="s">
        <v>719</v>
      </c>
      <c r="Q319" t="s">
        <v>720</v>
      </c>
      <c r="R319" t="s">
        <v>721</v>
      </c>
      <c r="S319">
        <v>136.359999999986</v>
      </c>
    </row>
    <row r="320" spans="1:19" x14ac:dyDescent="0.2">
      <c r="A320" s="1">
        <f t="shared" si="16"/>
        <v>1032537</v>
      </c>
      <c r="B320" s="1">
        <f t="shared" si="16"/>
        <v>1032596</v>
      </c>
      <c r="C320" s="1" t="str">
        <f t="shared" si="17"/>
        <v>2.0m MOTI</v>
      </c>
      <c r="D320" s="1" t="str">
        <f t="shared" si="18"/>
        <v>2.0m MOTI - MOTI Encroachment</v>
      </c>
      <c r="E320" s="1" t="s">
        <v>40</v>
      </c>
      <c r="F320" s="1">
        <f t="shared" si="19"/>
        <v>2</v>
      </c>
      <c r="G320" s="12" t="s">
        <v>40</v>
      </c>
      <c r="L320">
        <v>1032537</v>
      </c>
      <c r="M320">
        <v>1032596</v>
      </c>
      <c r="N320">
        <v>2</v>
      </c>
      <c r="O320" t="s">
        <v>770</v>
      </c>
      <c r="P320" t="s">
        <v>771</v>
      </c>
      <c r="Q320" t="s">
        <v>772</v>
      </c>
      <c r="R320" t="s">
        <v>773</v>
      </c>
      <c r="S320">
        <v>59</v>
      </c>
    </row>
    <row r="321" spans="1:19" x14ac:dyDescent="0.2">
      <c r="A321" s="1">
        <f t="shared" si="16"/>
        <v>1032596</v>
      </c>
      <c r="B321" s="1">
        <f t="shared" si="16"/>
        <v>1032622</v>
      </c>
      <c r="C321" s="1" t="str">
        <f t="shared" si="17"/>
        <v>1.5m FG</v>
      </c>
      <c r="D321" s="1" t="str">
        <f t="shared" si="18"/>
        <v>1.5m FG - Alignment Sheets</v>
      </c>
      <c r="E321" s="1" t="s">
        <v>40</v>
      </c>
      <c r="F321" s="1">
        <f t="shared" si="19"/>
        <v>1.5</v>
      </c>
      <c r="G321" s="12" t="s">
        <v>40</v>
      </c>
      <c r="L321">
        <v>1032596</v>
      </c>
      <c r="M321">
        <v>1032622</v>
      </c>
      <c r="N321">
        <v>1.5</v>
      </c>
      <c r="O321" t="s">
        <v>718</v>
      </c>
      <c r="P321" t="s">
        <v>723</v>
      </c>
      <c r="Q321" t="s">
        <v>726</v>
      </c>
      <c r="R321" t="s">
        <v>727</v>
      </c>
      <c r="S321">
        <v>26</v>
      </c>
    </row>
    <row r="322" spans="1:19" x14ac:dyDescent="0.2">
      <c r="A322" s="1">
        <f t="shared" si="16"/>
        <v>1032622</v>
      </c>
      <c r="B322" s="1">
        <f t="shared" si="16"/>
        <v>1032705.43</v>
      </c>
      <c r="C322" s="1" t="str">
        <f t="shared" si="17"/>
        <v>0.9m FG</v>
      </c>
      <c r="D322" s="1" t="str">
        <f t="shared" si="18"/>
        <v>0.9m FG - Default Depth</v>
      </c>
      <c r="E322" s="1" t="s">
        <v>40</v>
      </c>
      <c r="F322" s="1">
        <f t="shared" si="19"/>
        <v>0.9</v>
      </c>
      <c r="G322" s="12" t="s">
        <v>40</v>
      </c>
      <c r="L322">
        <v>1032622</v>
      </c>
      <c r="M322">
        <v>1032705.43</v>
      </c>
      <c r="N322">
        <v>0.9</v>
      </c>
      <c r="O322" t="s">
        <v>718</v>
      </c>
      <c r="P322" t="s">
        <v>719</v>
      </c>
      <c r="Q322" t="s">
        <v>720</v>
      </c>
      <c r="R322" t="s">
        <v>721</v>
      </c>
      <c r="S322">
        <v>83.430000000051194</v>
      </c>
    </row>
    <row r="323" spans="1:19" x14ac:dyDescent="0.2">
      <c r="A323" s="1">
        <f t="shared" ref="A323:B386" si="20">L323</f>
        <v>1032705.43</v>
      </c>
      <c r="B323" s="1">
        <f t="shared" si="20"/>
        <v>1032729.43</v>
      </c>
      <c r="C323" s="1" t="str">
        <f t="shared" ref="C323:C386" si="21">Q323</f>
        <v>1.2m WC</v>
      </c>
      <c r="D323" s="1" t="str">
        <f t="shared" ref="D323:D386" si="22">Q323&amp;" - "&amp;P323</f>
        <v>1.2m WC - DWG# PT610201</v>
      </c>
      <c r="E323" s="1" t="s">
        <v>40</v>
      </c>
      <c r="F323" s="1">
        <f t="shared" ref="F323:F386" si="23">_xlfn.NUMBERVALUE(TRIM(LEFT(Q323,3)))</f>
        <v>1.2</v>
      </c>
      <c r="G323" s="12" t="s">
        <v>40</v>
      </c>
      <c r="L323">
        <v>1032705.43</v>
      </c>
      <c r="M323">
        <v>1032729.43</v>
      </c>
      <c r="N323">
        <v>1.2</v>
      </c>
      <c r="O323" t="s">
        <v>734</v>
      </c>
      <c r="P323" t="s">
        <v>735</v>
      </c>
      <c r="Q323" t="s">
        <v>736</v>
      </c>
      <c r="R323" t="s">
        <v>736</v>
      </c>
      <c r="S323">
        <v>24</v>
      </c>
    </row>
    <row r="324" spans="1:19" x14ac:dyDescent="0.2">
      <c r="A324" s="1">
        <f t="shared" si="20"/>
        <v>1032729.43</v>
      </c>
      <c r="B324" s="1">
        <f t="shared" si="20"/>
        <v>1032807</v>
      </c>
      <c r="C324" s="1" t="str">
        <f t="shared" si="21"/>
        <v>0.9m FG</v>
      </c>
      <c r="D324" s="1" t="str">
        <f t="shared" si="22"/>
        <v>0.9m FG - Default Depth</v>
      </c>
      <c r="E324" s="1" t="s">
        <v>40</v>
      </c>
      <c r="F324" s="1">
        <f t="shared" si="23"/>
        <v>0.9</v>
      </c>
      <c r="G324" s="12" t="s">
        <v>40</v>
      </c>
      <c r="L324">
        <v>1032729.43</v>
      </c>
      <c r="M324">
        <v>1032807</v>
      </c>
      <c r="N324">
        <v>0.9</v>
      </c>
      <c r="O324" t="s">
        <v>718</v>
      </c>
      <c r="P324" t="s">
        <v>719</v>
      </c>
      <c r="Q324" t="s">
        <v>720</v>
      </c>
      <c r="R324" t="s">
        <v>721</v>
      </c>
      <c r="S324">
        <v>77.569999999948706</v>
      </c>
    </row>
    <row r="325" spans="1:19" x14ac:dyDescent="0.2">
      <c r="A325" s="1">
        <f t="shared" si="20"/>
        <v>1032807</v>
      </c>
      <c r="B325" s="1">
        <f t="shared" si="20"/>
        <v>1032867</v>
      </c>
      <c r="C325" s="1" t="str">
        <f t="shared" si="21"/>
        <v>1.8m FG</v>
      </c>
      <c r="D325" s="1" t="str">
        <f t="shared" si="22"/>
        <v>1.8m FG - Alignment Sheets</v>
      </c>
      <c r="E325" s="1" t="s">
        <v>40</v>
      </c>
      <c r="F325" s="1">
        <f t="shared" si="23"/>
        <v>1.8</v>
      </c>
      <c r="G325" s="12" t="s">
        <v>40</v>
      </c>
      <c r="L325">
        <v>1032807</v>
      </c>
      <c r="M325">
        <v>1032867</v>
      </c>
      <c r="N325">
        <v>1.8</v>
      </c>
      <c r="O325" t="s">
        <v>718</v>
      </c>
      <c r="P325" t="s">
        <v>723</v>
      </c>
      <c r="Q325" t="s">
        <v>816</v>
      </c>
      <c r="R325" t="s">
        <v>817</v>
      </c>
      <c r="S325">
        <v>60</v>
      </c>
    </row>
    <row r="326" spans="1:19" x14ac:dyDescent="0.2">
      <c r="A326" s="1">
        <f t="shared" si="20"/>
        <v>1032867</v>
      </c>
      <c r="B326" s="1">
        <f t="shared" si="20"/>
        <v>1033195</v>
      </c>
      <c r="C326" s="1" t="str">
        <f t="shared" si="21"/>
        <v>0.9m FG</v>
      </c>
      <c r="D326" s="1" t="str">
        <f t="shared" si="22"/>
        <v>0.9m FG - Default Depth</v>
      </c>
      <c r="E326" s="1" t="s">
        <v>40</v>
      </c>
      <c r="F326" s="1">
        <f t="shared" si="23"/>
        <v>0.9</v>
      </c>
      <c r="G326" s="12" t="s">
        <v>40</v>
      </c>
      <c r="L326">
        <v>1032867</v>
      </c>
      <c r="M326">
        <v>1033195</v>
      </c>
      <c r="N326">
        <v>0.9</v>
      </c>
      <c r="O326" t="s">
        <v>718</v>
      </c>
      <c r="P326" t="s">
        <v>719</v>
      </c>
      <c r="Q326" t="s">
        <v>720</v>
      </c>
      <c r="R326" t="s">
        <v>721</v>
      </c>
      <c r="S326">
        <v>328</v>
      </c>
    </row>
    <row r="327" spans="1:19" x14ac:dyDescent="0.2">
      <c r="A327" s="1">
        <f t="shared" si="20"/>
        <v>1033195</v>
      </c>
      <c r="B327" s="1">
        <f t="shared" si="20"/>
        <v>1033237.14</v>
      </c>
      <c r="C327" s="1" t="str">
        <f t="shared" si="21"/>
        <v>1.5m FG</v>
      </c>
      <c r="D327" s="1" t="str">
        <f t="shared" si="22"/>
        <v>1.5m FG - Alignment Sheets</v>
      </c>
      <c r="E327" s="1" t="s">
        <v>40</v>
      </c>
      <c r="F327" s="1">
        <f t="shared" si="23"/>
        <v>1.5</v>
      </c>
      <c r="G327" s="12" t="s">
        <v>40</v>
      </c>
      <c r="L327">
        <v>1033195</v>
      </c>
      <c r="M327">
        <v>1033237.14</v>
      </c>
      <c r="N327">
        <v>1.5</v>
      </c>
      <c r="O327" t="s">
        <v>718</v>
      </c>
      <c r="P327" t="s">
        <v>723</v>
      </c>
      <c r="Q327" t="s">
        <v>726</v>
      </c>
      <c r="R327" t="s">
        <v>727</v>
      </c>
      <c r="S327">
        <v>42.140000000013899</v>
      </c>
    </row>
    <row r="328" spans="1:19" x14ac:dyDescent="0.2">
      <c r="A328" s="1">
        <f t="shared" si="20"/>
        <v>1033237.14</v>
      </c>
      <c r="B328" s="1">
        <f t="shared" si="20"/>
        <v>1033249.14</v>
      </c>
      <c r="C328" s="1" t="str">
        <f t="shared" si="21"/>
        <v>2.0m RD</v>
      </c>
      <c r="D328" s="1" t="str">
        <f t="shared" si="22"/>
        <v>2.0m RD - DWG# PT640801</v>
      </c>
      <c r="E328" s="1" t="s">
        <v>40</v>
      </c>
      <c r="F328" s="1">
        <f t="shared" si="23"/>
        <v>2</v>
      </c>
      <c r="G328" s="12" t="s">
        <v>40</v>
      </c>
      <c r="L328">
        <v>1033237.14</v>
      </c>
      <c r="M328">
        <v>1033249.14</v>
      </c>
      <c r="N328">
        <v>2</v>
      </c>
      <c r="O328" t="s">
        <v>737</v>
      </c>
      <c r="P328" t="s">
        <v>747</v>
      </c>
      <c r="Q328" t="s">
        <v>748</v>
      </c>
      <c r="R328" t="s">
        <v>748</v>
      </c>
      <c r="S328">
        <v>12</v>
      </c>
    </row>
    <row r="329" spans="1:19" x14ac:dyDescent="0.2">
      <c r="A329" s="1">
        <f t="shared" si="20"/>
        <v>1033249.14</v>
      </c>
      <c r="B329" s="1">
        <f t="shared" si="20"/>
        <v>1033255</v>
      </c>
      <c r="C329" s="1" t="str">
        <f t="shared" si="21"/>
        <v>1.5m FG</v>
      </c>
      <c r="D329" s="1" t="str">
        <f t="shared" si="22"/>
        <v>1.5m FG - Alignment Sheets</v>
      </c>
      <c r="E329" s="1" t="s">
        <v>40</v>
      </c>
      <c r="F329" s="1">
        <f t="shared" si="23"/>
        <v>1.5</v>
      </c>
      <c r="G329" s="12" t="s">
        <v>40</v>
      </c>
      <c r="L329">
        <v>1033249.14</v>
      </c>
      <c r="M329">
        <v>1033255</v>
      </c>
      <c r="N329">
        <v>1.5</v>
      </c>
      <c r="O329" t="s">
        <v>718</v>
      </c>
      <c r="P329" t="s">
        <v>723</v>
      </c>
      <c r="Q329" t="s">
        <v>726</v>
      </c>
      <c r="R329" t="s">
        <v>727</v>
      </c>
      <c r="S329">
        <v>5.8599999999860302</v>
      </c>
    </row>
    <row r="330" spans="1:19" x14ac:dyDescent="0.2">
      <c r="A330" s="1">
        <f t="shared" si="20"/>
        <v>1033255</v>
      </c>
      <c r="B330" s="1">
        <f t="shared" si="20"/>
        <v>1033881.55</v>
      </c>
      <c r="C330" s="1" t="str">
        <f t="shared" si="21"/>
        <v>0.9m FG</v>
      </c>
      <c r="D330" s="1" t="str">
        <f t="shared" si="22"/>
        <v>0.9m FG - Default Depth</v>
      </c>
      <c r="E330" s="1" t="s">
        <v>40</v>
      </c>
      <c r="F330" s="1">
        <f t="shared" si="23"/>
        <v>0.9</v>
      </c>
      <c r="G330" s="12" t="s">
        <v>40</v>
      </c>
      <c r="L330">
        <v>1033255</v>
      </c>
      <c r="M330">
        <v>1033881.55</v>
      </c>
      <c r="N330">
        <v>0.9</v>
      </c>
      <c r="O330" t="s">
        <v>718</v>
      </c>
      <c r="P330" t="s">
        <v>719</v>
      </c>
      <c r="Q330" t="s">
        <v>720</v>
      </c>
      <c r="R330" t="s">
        <v>721</v>
      </c>
      <c r="S330">
        <v>626.550000000046</v>
      </c>
    </row>
    <row r="331" spans="1:19" x14ac:dyDescent="0.2">
      <c r="A331" s="1">
        <f t="shared" si="20"/>
        <v>1033881.55</v>
      </c>
      <c r="B331" s="1">
        <f t="shared" si="20"/>
        <v>1033905.55</v>
      </c>
      <c r="C331" s="1" t="str">
        <f t="shared" si="21"/>
        <v>1.2m WC</v>
      </c>
      <c r="D331" s="1" t="str">
        <f t="shared" si="22"/>
        <v>1.2m WC - DWG# PT610201</v>
      </c>
      <c r="E331" s="1" t="s">
        <v>40</v>
      </c>
      <c r="F331" s="1">
        <f t="shared" si="23"/>
        <v>1.2</v>
      </c>
      <c r="G331" s="12" t="s">
        <v>40</v>
      </c>
      <c r="L331">
        <v>1033881.55</v>
      </c>
      <c r="M331">
        <v>1033905.55</v>
      </c>
      <c r="N331">
        <v>1.2</v>
      </c>
      <c r="O331" t="s">
        <v>734</v>
      </c>
      <c r="P331" t="s">
        <v>735</v>
      </c>
      <c r="Q331" t="s">
        <v>736</v>
      </c>
      <c r="R331" t="s">
        <v>736</v>
      </c>
      <c r="S331">
        <v>24</v>
      </c>
    </row>
    <row r="332" spans="1:19" x14ac:dyDescent="0.2">
      <c r="A332" s="1">
        <f t="shared" si="20"/>
        <v>1033905.55</v>
      </c>
      <c r="B332" s="1">
        <f t="shared" si="20"/>
        <v>1033996.81</v>
      </c>
      <c r="C332" s="1" t="str">
        <f t="shared" si="21"/>
        <v>0.9m FG</v>
      </c>
      <c r="D332" s="1" t="str">
        <f t="shared" si="22"/>
        <v>0.9m FG - Default Depth</v>
      </c>
      <c r="E332" s="1" t="s">
        <v>40</v>
      </c>
      <c r="F332" s="1">
        <f t="shared" si="23"/>
        <v>0.9</v>
      </c>
      <c r="G332" s="12" t="s">
        <v>40</v>
      </c>
      <c r="L332">
        <v>1033905.55</v>
      </c>
      <c r="M332">
        <v>1033996.81</v>
      </c>
      <c r="N332">
        <v>0.9</v>
      </c>
      <c r="O332" t="s">
        <v>718</v>
      </c>
      <c r="P332" t="s">
        <v>719</v>
      </c>
      <c r="Q332" t="s">
        <v>720</v>
      </c>
      <c r="R332" t="s">
        <v>721</v>
      </c>
      <c r="S332">
        <v>91.260000000009299</v>
      </c>
    </row>
    <row r="333" spans="1:19" x14ac:dyDescent="0.2">
      <c r="A333" s="1">
        <f t="shared" si="20"/>
        <v>1033996.81</v>
      </c>
      <c r="B333" s="1">
        <f t="shared" si="20"/>
        <v>1034041.17</v>
      </c>
      <c r="C333" s="1" t="str">
        <f t="shared" si="21"/>
        <v>1.2m WC</v>
      </c>
      <c r="D333" s="1" t="str">
        <f t="shared" si="22"/>
        <v>1.2m WC - DWG# PT610201</v>
      </c>
      <c r="E333" s="1" t="s">
        <v>40</v>
      </c>
      <c r="F333" s="1">
        <f t="shared" si="23"/>
        <v>1.2</v>
      </c>
      <c r="G333" s="12" t="s">
        <v>40</v>
      </c>
      <c r="L333">
        <v>1033996.81</v>
      </c>
      <c r="M333">
        <v>1034041.17</v>
      </c>
      <c r="N333">
        <v>1.2</v>
      </c>
      <c r="O333" t="s">
        <v>734</v>
      </c>
      <c r="P333" t="s">
        <v>735</v>
      </c>
      <c r="Q333" t="s">
        <v>736</v>
      </c>
      <c r="R333" t="s">
        <v>736</v>
      </c>
      <c r="S333">
        <v>44.359999999986002</v>
      </c>
    </row>
    <row r="334" spans="1:19" x14ac:dyDescent="0.2">
      <c r="A334" s="1">
        <f t="shared" si="20"/>
        <v>1034041.17</v>
      </c>
      <c r="B334" s="1">
        <f t="shared" si="20"/>
        <v>1034123.73</v>
      </c>
      <c r="C334" s="1" t="str">
        <f t="shared" si="21"/>
        <v>0.9m FG</v>
      </c>
      <c r="D334" s="1" t="str">
        <f t="shared" si="22"/>
        <v>0.9m FG - Default Depth</v>
      </c>
      <c r="E334" s="1" t="s">
        <v>40</v>
      </c>
      <c r="F334" s="1">
        <f t="shared" si="23"/>
        <v>0.9</v>
      </c>
      <c r="G334" s="12" t="s">
        <v>40</v>
      </c>
      <c r="L334">
        <v>1034041.17</v>
      </c>
      <c r="M334">
        <v>1034123.73</v>
      </c>
      <c r="N334">
        <v>0.9</v>
      </c>
      <c r="O334" t="s">
        <v>718</v>
      </c>
      <c r="P334" t="s">
        <v>719</v>
      </c>
      <c r="Q334" t="s">
        <v>720</v>
      </c>
      <c r="R334" t="s">
        <v>721</v>
      </c>
      <c r="S334">
        <v>82.559999999939393</v>
      </c>
    </row>
    <row r="335" spans="1:19" x14ac:dyDescent="0.2">
      <c r="A335" s="1">
        <f t="shared" si="20"/>
        <v>1034123.73</v>
      </c>
      <c r="B335" s="1">
        <f t="shared" si="20"/>
        <v>1034147.73</v>
      </c>
      <c r="C335" s="1" t="str">
        <f t="shared" si="21"/>
        <v>1.2m WC</v>
      </c>
      <c r="D335" s="1" t="str">
        <f t="shared" si="22"/>
        <v>1.2m WC - DWG# PT610201</v>
      </c>
      <c r="E335" s="1" t="s">
        <v>40</v>
      </c>
      <c r="F335" s="1">
        <f t="shared" si="23"/>
        <v>1.2</v>
      </c>
      <c r="G335" s="12" t="s">
        <v>40</v>
      </c>
      <c r="L335">
        <v>1034123.73</v>
      </c>
      <c r="M335">
        <v>1034147.73</v>
      </c>
      <c r="N335">
        <v>1.2</v>
      </c>
      <c r="O335" t="s">
        <v>734</v>
      </c>
      <c r="P335" t="s">
        <v>735</v>
      </c>
      <c r="Q335" t="s">
        <v>736</v>
      </c>
      <c r="R335" t="s">
        <v>736</v>
      </c>
      <c r="S335">
        <v>24</v>
      </c>
    </row>
    <row r="336" spans="1:19" x14ac:dyDescent="0.2">
      <c r="A336" s="1">
        <f t="shared" si="20"/>
        <v>1034147.73</v>
      </c>
      <c r="B336" s="1">
        <f t="shared" si="20"/>
        <v>1034227.15</v>
      </c>
      <c r="C336" s="1" t="str">
        <f t="shared" si="21"/>
        <v>0.9m FG</v>
      </c>
      <c r="D336" s="1" t="str">
        <f t="shared" si="22"/>
        <v>0.9m FG - Default Depth</v>
      </c>
      <c r="E336" s="1" t="s">
        <v>40</v>
      </c>
      <c r="F336" s="1">
        <f t="shared" si="23"/>
        <v>0.9</v>
      </c>
      <c r="G336" s="12" t="s">
        <v>40</v>
      </c>
      <c r="L336">
        <v>1034147.73</v>
      </c>
      <c r="M336">
        <v>1034227.15</v>
      </c>
      <c r="N336">
        <v>0.9</v>
      </c>
      <c r="O336" t="s">
        <v>718</v>
      </c>
      <c r="P336" t="s">
        <v>719</v>
      </c>
      <c r="Q336" t="s">
        <v>720</v>
      </c>
      <c r="R336" t="s">
        <v>721</v>
      </c>
      <c r="S336">
        <v>79.420000000041895</v>
      </c>
    </row>
    <row r="337" spans="1:19" x14ac:dyDescent="0.2">
      <c r="A337" s="1">
        <f t="shared" si="20"/>
        <v>1034227.15</v>
      </c>
      <c r="B337" s="1">
        <f t="shared" si="20"/>
        <v>1034251.15</v>
      </c>
      <c r="C337" s="1" t="str">
        <f t="shared" si="21"/>
        <v>1.2m WC</v>
      </c>
      <c r="D337" s="1" t="str">
        <f t="shared" si="22"/>
        <v>1.2m WC - DWG# PT610201</v>
      </c>
      <c r="E337" s="1" t="s">
        <v>40</v>
      </c>
      <c r="F337" s="1">
        <f t="shared" si="23"/>
        <v>1.2</v>
      </c>
      <c r="G337" s="12" t="s">
        <v>40</v>
      </c>
      <c r="L337">
        <v>1034227.15</v>
      </c>
      <c r="M337">
        <v>1034251.15</v>
      </c>
      <c r="N337">
        <v>1.2</v>
      </c>
      <c r="O337" t="s">
        <v>734</v>
      </c>
      <c r="P337" t="s">
        <v>735</v>
      </c>
      <c r="Q337" t="s">
        <v>736</v>
      </c>
      <c r="R337" t="s">
        <v>736</v>
      </c>
      <c r="S337">
        <v>24</v>
      </c>
    </row>
    <row r="338" spans="1:19" x14ac:dyDescent="0.2">
      <c r="A338" s="1">
        <f t="shared" si="20"/>
        <v>1034251.15</v>
      </c>
      <c r="B338" s="1">
        <f t="shared" si="20"/>
        <v>1034319.99999999</v>
      </c>
      <c r="C338" s="1" t="str">
        <f t="shared" si="21"/>
        <v>0.9m FG</v>
      </c>
      <c r="D338" s="1" t="str">
        <f t="shared" si="22"/>
        <v>0.9m FG - Default Depth</v>
      </c>
      <c r="E338" s="1" t="s">
        <v>40</v>
      </c>
      <c r="F338" s="1">
        <f t="shared" si="23"/>
        <v>0.9</v>
      </c>
      <c r="G338" s="12" t="s">
        <v>40</v>
      </c>
      <c r="L338">
        <v>1034251.15</v>
      </c>
      <c r="M338">
        <v>1034319.99999999</v>
      </c>
      <c r="N338">
        <v>0.9</v>
      </c>
      <c r="O338" t="s">
        <v>718</v>
      </c>
      <c r="P338" t="s">
        <v>719</v>
      </c>
      <c r="Q338" t="s">
        <v>720</v>
      </c>
      <c r="R338" t="s">
        <v>721</v>
      </c>
      <c r="S338">
        <v>68.849999999860302</v>
      </c>
    </row>
    <row r="339" spans="1:19" x14ac:dyDescent="0.2">
      <c r="A339" s="1">
        <f t="shared" si="20"/>
        <v>1034319.99999999</v>
      </c>
      <c r="B339" s="1">
        <f t="shared" si="20"/>
        <v>1035107</v>
      </c>
      <c r="C339" s="1" t="str">
        <f t="shared" si="21"/>
        <v>1.8m FG</v>
      </c>
      <c r="D339" s="1" t="str">
        <f t="shared" si="22"/>
        <v>1.8m FG - BGC Dominant Design</v>
      </c>
      <c r="E339" s="1" t="s">
        <v>40</v>
      </c>
      <c r="F339" s="1">
        <f t="shared" si="23"/>
        <v>1.8</v>
      </c>
      <c r="G339" s="12" t="s">
        <v>40</v>
      </c>
      <c r="L339">
        <v>1034319.99999999</v>
      </c>
      <c r="M339">
        <v>1035107</v>
      </c>
      <c r="N339">
        <v>1.8</v>
      </c>
      <c r="O339" t="s">
        <v>718</v>
      </c>
      <c r="P339" t="s">
        <v>731</v>
      </c>
      <c r="Q339" t="s">
        <v>816</v>
      </c>
      <c r="R339" t="s">
        <v>817</v>
      </c>
      <c r="S339">
        <v>787.00000000011596</v>
      </c>
    </row>
    <row r="340" spans="1:19" x14ac:dyDescent="0.2">
      <c r="A340" s="1">
        <f t="shared" si="20"/>
        <v>1035107</v>
      </c>
      <c r="B340" s="1">
        <f t="shared" si="20"/>
        <v>1035575.02</v>
      </c>
      <c r="C340" s="1" t="str">
        <f t="shared" si="21"/>
        <v>1.2m CG</v>
      </c>
      <c r="D340" s="1" t="str">
        <f t="shared" si="22"/>
        <v>1.2m CG - Alignment Sheets</v>
      </c>
      <c r="E340" s="1" t="s">
        <v>40</v>
      </c>
      <c r="F340" s="1">
        <f t="shared" si="23"/>
        <v>1.2</v>
      </c>
      <c r="G340" s="12" t="s">
        <v>40</v>
      </c>
      <c r="L340">
        <v>1035107</v>
      </c>
      <c r="M340">
        <v>1035575.02</v>
      </c>
      <c r="N340">
        <v>1.2</v>
      </c>
      <c r="O340" t="s">
        <v>722</v>
      </c>
      <c r="P340" t="s">
        <v>723</v>
      </c>
      <c r="Q340" t="s">
        <v>763</v>
      </c>
      <c r="R340" t="s">
        <v>764</v>
      </c>
      <c r="S340">
        <v>468.020000000018</v>
      </c>
    </row>
    <row r="341" spans="1:19" x14ac:dyDescent="0.2">
      <c r="A341" s="1">
        <f t="shared" si="20"/>
        <v>1035575.02</v>
      </c>
      <c r="B341" s="1">
        <f t="shared" si="20"/>
        <v>1035587.02</v>
      </c>
      <c r="C341" s="1" t="str">
        <f t="shared" si="21"/>
        <v>1.5m RD</v>
      </c>
      <c r="D341" s="1" t="str">
        <f t="shared" si="22"/>
        <v>1.5m RD - DWG# PT640301</v>
      </c>
      <c r="E341" s="1" t="s">
        <v>40</v>
      </c>
      <c r="F341" s="1">
        <f t="shared" si="23"/>
        <v>1.5</v>
      </c>
      <c r="G341" s="12" t="s">
        <v>40</v>
      </c>
      <c r="L341">
        <v>1035575.02</v>
      </c>
      <c r="M341">
        <v>1035587.02</v>
      </c>
      <c r="N341">
        <v>1.5</v>
      </c>
      <c r="O341" t="s">
        <v>737</v>
      </c>
      <c r="P341" t="s">
        <v>738</v>
      </c>
      <c r="Q341" t="s">
        <v>739</v>
      </c>
      <c r="R341" t="s">
        <v>739</v>
      </c>
      <c r="S341">
        <v>12</v>
      </c>
    </row>
    <row r="342" spans="1:19" x14ac:dyDescent="0.2">
      <c r="A342" s="1">
        <f t="shared" si="20"/>
        <v>1035587.02</v>
      </c>
      <c r="B342" s="1">
        <f t="shared" si="20"/>
        <v>1035653</v>
      </c>
      <c r="C342" s="1" t="str">
        <f t="shared" si="21"/>
        <v>1.2m CG</v>
      </c>
      <c r="D342" s="1" t="str">
        <f t="shared" si="22"/>
        <v>1.2m CG - Alignment Sheets</v>
      </c>
      <c r="E342" s="1" t="s">
        <v>40</v>
      </c>
      <c r="F342" s="1">
        <f t="shared" si="23"/>
        <v>1.2</v>
      </c>
      <c r="G342" s="12" t="s">
        <v>40</v>
      </c>
      <c r="L342">
        <v>1035587.02</v>
      </c>
      <c r="M342">
        <v>1035653</v>
      </c>
      <c r="N342">
        <v>1.2</v>
      </c>
      <c r="O342" t="s">
        <v>722</v>
      </c>
      <c r="P342" t="s">
        <v>723</v>
      </c>
      <c r="Q342" t="s">
        <v>763</v>
      </c>
      <c r="R342" t="s">
        <v>764</v>
      </c>
      <c r="S342">
        <v>65.979999999981302</v>
      </c>
    </row>
    <row r="343" spans="1:19" x14ac:dyDescent="0.2">
      <c r="A343" s="1">
        <f t="shared" si="20"/>
        <v>1035653</v>
      </c>
      <c r="B343" s="1">
        <f t="shared" si="20"/>
        <v>1035713</v>
      </c>
      <c r="C343" s="1" t="str">
        <f t="shared" si="21"/>
        <v>1.2m CG/2.0m FG</v>
      </c>
      <c r="D343" s="1" t="str">
        <f t="shared" si="22"/>
        <v>1.2m CG/2.0m FG - Alignment Sheets</v>
      </c>
      <c r="E343" s="1" t="s">
        <v>40</v>
      </c>
      <c r="F343" s="1">
        <f t="shared" si="23"/>
        <v>1.2</v>
      </c>
      <c r="G343" s="12" t="s">
        <v>40</v>
      </c>
      <c r="L343">
        <v>1035653</v>
      </c>
      <c r="M343">
        <v>1035713</v>
      </c>
      <c r="N343" t="s">
        <v>820</v>
      </c>
      <c r="O343" t="s">
        <v>743</v>
      </c>
      <c r="P343" t="s">
        <v>723</v>
      </c>
      <c r="Q343" t="s">
        <v>821</v>
      </c>
      <c r="R343" t="s">
        <v>822</v>
      </c>
      <c r="S343">
        <v>60</v>
      </c>
    </row>
    <row r="344" spans="1:19" x14ac:dyDescent="0.2">
      <c r="A344" s="1">
        <f t="shared" si="20"/>
        <v>1035713</v>
      </c>
      <c r="B344" s="1">
        <f t="shared" si="20"/>
        <v>1036082</v>
      </c>
      <c r="C344" s="1" t="str">
        <f t="shared" si="21"/>
        <v>1.2m CG</v>
      </c>
      <c r="D344" s="1" t="str">
        <f t="shared" si="22"/>
        <v>1.2m CG - Alignment Sheets</v>
      </c>
      <c r="E344" s="1" t="s">
        <v>40</v>
      </c>
      <c r="F344" s="1">
        <f t="shared" si="23"/>
        <v>1.2</v>
      </c>
      <c r="G344" s="12" t="s">
        <v>40</v>
      </c>
      <c r="L344">
        <v>1035713</v>
      </c>
      <c r="M344">
        <v>1036082</v>
      </c>
      <c r="N344">
        <v>1.2</v>
      </c>
      <c r="O344" t="s">
        <v>722</v>
      </c>
      <c r="P344" t="s">
        <v>723</v>
      </c>
      <c r="Q344" t="s">
        <v>763</v>
      </c>
      <c r="R344" t="s">
        <v>764</v>
      </c>
      <c r="S344">
        <v>369</v>
      </c>
    </row>
    <row r="345" spans="1:19" x14ac:dyDescent="0.2">
      <c r="A345" s="1">
        <f t="shared" si="20"/>
        <v>1036082</v>
      </c>
      <c r="B345" s="1">
        <f t="shared" si="20"/>
        <v>1036142</v>
      </c>
      <c r="C345" s="1" t="str">
        <f t="shared" si="21"/>
        <v>1.2m CG/1.5m FG</v>
      </c>
      <c r="D345" s="1" t="str">
        <f t="shared" si="22"/>
        <v>1.2m CG/1.5m FG - Alignment Sheets</v>
      </c>
      <c r="E345" s="1" t="s">
        <v>40</v>
      </c>
      <c r="F345" s="1">
        <f t="shared" si="23"/>
        <v>1.2</v>
      </c>
      <c r="G345" s="12" t="s">
        <v>40</v>
      </c>
      <c r="L345">
        <v>1036082</v>
      </c>
      <c r="M345">
        <v>1036142</v>
      </c>
      <c r="N345" t="s">
        <v>749</v>
      </c>
      <c r="O345" t="s">
        <v>743</v>
      </c>
      <c r="P345" t="s">
        <v>723</v>
      </c>
      <c r="Q345" t="s">
        <v>750</v>
      </c>
      <c r="R345" t="s">
        <v>751</v>
      </c>
      <c r="S345">
        <v>60</v>
      </c>
    </row>
    <row r="346" spans="1:19" x14ac:dyDescent="0.2">
      <c r="A346" s="1">
        <f t="shared" si="20"/>
        <v>1036142</v>
      </c>
      <c r="B346" s="1">
        <f t="shared" si="20"/>
        <v>1036320</v>
      </c>
      <c r="C346" s="1" t="str">
        <f t="shared" si="21"/>
        <v>1.2m CG</v>
      </c>
      <c r="D346" s="1" t="str">
        <f t="shared" si="22"/>
        <v>1.2m CG - Alignment Sheets</v>
      </c>
      <c r="E346" s="1" t="s">
        <v>40</v>
      </c>
      <c r="F346" s="1">
        <f t="shared" si="23"/>
        <v>1.2</v>
      </c>
      <c r="G346" s="12" t="s">
        <v>40</v>
      </c>
      <c r="L346">
        <v>1036142</v>
      </c>
      <c r="M346">
        <v>1036320</v>
      </c>
      <c r="N346">
        <v>1.2</v>
      </c>
      <c r="O346" t="s">
        <v>722</v>
      </c>
      <c r="P346" t="s">
        <v>723</v>
      </c>
      <c r="Q346" t="s">
        <v>763</v>
      </c>
      <c r="R346" t="s">
        <v>764</v>
      </c>
      <c r="S346">
        <v>178</v>
      </c>
    </row>
    <row r="347" spans="1:19" x14ac:dyDescent="0.2">
      <c r="A347" s="1">
        <f t="shared" si="20"/>
        <v>1036320</v>
      </c>
      <c r="B347" s="1">
        <f t="shared" si="20"/>
        <v>1036409</v>
      </c>
      <c r="C347" s="1" t="str">
        <f t="shared" si="21"/>
        <v>1.2m CG/1.5m FG</v>
      </c>
      <c r="D347" s="1" t="str">
        <f t="shared" si="22"/>
        <v>1.2m CG/1.5m FG - Alignment Sheets</v>
      </c>
      <c r="E347" s="1" t="s">
        <v>40</v>
      </c>
      <c r="F347" s="1">
        <f t="shared" si="23"/>
        <v>1.2</v>
      </c>
      <c r="G347" s="12" t="s">
        <v>40</v>
      </c>
      <c r="L347">
        <v>1036320</v>
      </c>
      <c r="M347">
        <v>1036409</v>
      </c>
      <c r="N347" t="s">
        <v>749</v>
      </c>
      <c r="O347" t="s">
        <v>743</v>
      </c>
      <c r="P347" t="s">
        <v>723</v>
      </c>
      <c r="Q347" t="s">
        <v>750</v>
      </c>
      <c r="R347" t="s">
        <v>751</v>
      </c>
      <c r="S347">
        <v>89</v>
      </c>
    </row>
    <row r="348" spans="1:19" x14ac:dyDescent="0.2">
      <c r="A348" s="1">
        <f t="shared" si="20"/>
        <v>1036409</v>
      </c>
      <c r="B348" s="1">
        <f t="shared" si="20"/>
        <v>1037732</v>
      </c>
      <c r="C348" s="1" t="str">
        <f t="shared" si="21"/>
        <v>1.2m CG</v>
      </c>
      <c r="D348" s="1" t="str">
        <f t="shared" si="22"/>
        <v>1.2m CG - Alignment Sheets</v>
      </c>
      <c r="E348" s="1" t="s">
        <v>40</v>
      </c>
      <c r="F348" s="1">
        <f t="shared" si="23"/>
        <v>1.2</v>
      </c>
      <c r="G348" s="12" t="s">
        <v>40</v>
      </c>
      <c r="L348">
        <v>1036409</v>
      </c>
      <c r="M348">
        <v>1037732</v>
      </c>
      <c r="N348">
        <v>1.2</v>
      </c>
      <c r="O348" t="s">
        <v>722</v>
      </c>
      <c r="P348" t="s">
        <v>723</v>
      </c>
      <c r="Q348" t="s">
        <v>763</v>
      </c>
      <c r="R348" t="s">
        <v>764</v>
      </c>
      <c r="S348">
        <v>1323</v>
      </c>
    </row>
    <row r="349" spans="1:19" x14ac:dyDescent="0.2">
      <c r="A349" s="1">
        <f t="shared" si="20"/>
        <v>1037732</v>
      </c>
      <c r="B349" s="1">
        <f t="shared" si="20"/>
        <v>1037839</v>
      </c>
      <c r="C349" s="1" t="str">
        <f t="shared" si="21"/>
        <v>1.2m CG/1.5m FG</v>
      </c>
      <c r="D349" s="1" t="str">
        <f t="shared" si="22"/>
        <v>1.2m CG/1.5m FG - Alignment Sheets</v>
      </c>
      <c r="E349" s="1" t="s">
        <v>40</v>
      </c>
      <c r="F349" s="1">
        <f t="shared" si="23"/>
        <v>1.2</v>
      </c>
      <c r="G349" s="12" t="s">
        <v>40</v>
      </c>
      <c r="L349">
        <v>1037732</v>
      </c>
      <c r="M349">
        <v>1037839</v>
      </c>
      <c r="N349" t="s">
        <v>749</v>
      </c>
      <c r="O349" t="s">
        <v>743</v>
      </c>
      <c r="P349" t="s">
        <v>723</v>
      </c>
      <c r="Q349" t="s">
        <v>750</v>
      </c>
      <c r="R349" t="s">
        <v>751</v>
      </c>
      <c r="S349">
        <v>107</v>
      </c>
    </row>
    <row r="350" spans="1:19" x14ac:dyDescent="0.2">
      <c r="A350" s="1">
        <f t="shared" si="20"/>
        <v>1037839</v>
      </c>
      <c r="B350" s="1">
        <f t="shared" si="20"/>
        <v>1037846</v>
      </c>
      <c r="C350" s="1" t="str">
        <f t="shared" si="21"/>
        <v>1.2m CG</v>
      </c>
      <c r="D350" s="1" t="str">
        <f t="shared" si="22"/>
        <v>1.2m CG - Alignment Sheets</v>
      </c>
      <c r="E350" s="1" t="s">
        <v>40</v>
      </c>
      <c r="F350" s="1">
        <f t="shared" si="23"/>
        <v>1.2</v>
      </c>
      <c r="G350" s="12" t="s">
        <v>40</v>
      </c>
      <c r="L350">
        <v>1037839</v>
      </c>
      <c r="M350">
        <v>1037846</v>
      </c>
      <c r="N350">
        <v>1.2</v>
      </c>
      <c r="O350" t="s">
        <v>722</v>
      </c>
      <c r="P350" t="s">
        <v>723</v>
      </c>
      <c r="Q350" t="s">
        <v>763</v>
      </c>
      <c r="R350" t="s">
        <v>764</v>
      </c>
      <c r="S350">
        <v>7</v>
      </c>
    </row>
    <row r="351" spans="1:19" x14ac:dyDescent="0.2">
      <c r="A351" s="1">
        <f t="shared" si="20"/>
        <v>1037846</v>
      </c>
      <c r="B351" s="1">
        <f t="shared" si="20"/>
        <v>1037858</v>
      </c>
      <c r="C351" s="1" t="str">
        <f t="shared" si="21"/>
        <v>1.5m RD</v>
      </c>
      <c r="D351" s="1" t="str">
        <f t="shared" si="22"/>
        <v>1.5m RD - DWG# PT640301</v>
      </c>
      <c r="E351" s="1" t="s">
        <v>40</v>
      </c>
      <c r="F351" s="1">
        <f t="shared" si="23"/>
        <v>1.5</v>
      </c>
      <c r="G351" s="12" t="s">
        <v>40</v>
      </c>
      <c r="L351">
        <v>1037846</v>
      </c>
      <c r="M351">
        <v>1037858</v>
      </c>
      <c r="N351">
        <v>1.5</v>
      </c>
      <c r="O351" t="s">
        <v>737</v>
      </c>
      <c r="P351" t="s">
        <v>738</v>
      </c>
      <c r="Q351" t="s">
        <v>739</v>
      </c>
      <c r="R351" t="s">
        <v>739</v>
      </c>
      <c r="S351">
        <v>12</v>
      </c>
    </row>
    <row r="352" spans="1:19" x14ac:dyDescent="0.2">
      <c r="A352" s="1">
        <f t="shared" si="20"/>
        <v>1037858</v>
      </c>
      <c r="B352" s="1">
        <f t="shared" si="20"/>
        <v>1038564.35</v>
      </c>
      <c r="C352" s="1" t="str">
        <f t="shared" si="21"/>
        <v>1.2m CG</v>
      </c>
      <c r="D352" s="1" t="str">
        <f t="shared" si="22"/>
        <v>1.2m CG - Alignment Sheets</v>
      </c>
      <c r="E352" s="1" t="s">
        <v>40</v>
      </c>
      <c r="F352" s="1">
        <f t="shared" si="23"/>
        <v>1.2</v>
      </c>
      <c r="G352" s="12" t="s">
        <v>40</v>
      </c>
      <c r="L352">
        <v>1037858</v>
      </c>
      <c r="M352">
        <v>1038564.35</v>
      </c>
      <c r="N352">
        <v>1.2</v>
      </c>
      <c r="O352" t="s">
        <v>722</v>
      </c>
      <c r="P352" t="s">
        <v>723</v>
      </c>
      <c r="Q352" t="s">
        <v>763</v>
      </c>
      <c r="R352" t="s">
        <v>764</v>
      </c>
      <c r="S352">
        <v>706.34999999997603</v>
      </c>
    </row>
    <row r="353" spans="1:19" x14ac:dyDescent="0.2">
      <c r="A353" s="1">
        <f t="shared" si="20"/>
        <v>1038564.35</v>
      </c>
      <c r="B353" s="1">
        <f t="shared" si="20"/>
        <v>1038576.35</v>
      </c>
      <c r="C353" s="1" t="str">
        <f t="shared" si="21"/>
        <v>1.5m RD</v>
      </c>
      <c r="D353" s="1" t="str">
        <f t="shared" si="22"/>
        <v>1.5m RD - DWG# PT640301</v>
      </c>
      <c r="E353" s="1" t="s">
        <v>40</v>
      </c>
      <c r="F353" s="1">
        <f t="shared" si="23"/>
        <v>1.5</v>
      </c>
      <c r="G353" s="12" t="s">
        <v>40</v>
      </c>
      <c r="L353">
        <v>1038564.35</v>
      </c>
      <c r="M353">
        <v>1038576.35</v>
      </c>
      <c r="N353">
        <v>1.5</v>
      </c>
      <c r="O353" t="s">
        <v>737</v>
      </c>
      <c r="P353" t="s">
        <v>738</v>
      </c>
      <c r="Q353" t="s">
        <v>739</v>
      </c>
      <c r="R353" t="s">
        <v>739</v>
      </c>
      <c r="S353">
        <v>12</v>
      </c>
    </row>
    <row r="354" spans="1:19" x14ac:dyDescent="0.2">
      <c r="A354" s="1">
        <f t="shared" si="20"/>
        <v>1038576.35</v>
      </c>
      <c r="B354" s="1">
        <f t="shared" si="20"/>
        <v>1039358.05</v>
      </c>
      <c r="C354" s="1" t="str">
        <f t="shared" si="21"/>
        <v>1.2m CG</v>
      </c>
      <c r="D354" s="1" t="str">
        <f t="shared" si="22"/>
        <v>1.2m CG - Alignment Sheets</v>
      </c>
      <c r="E354" s="1" t="s">
        <v>40</v>
      </c>
      <c r="F354" s="1">
        <f t="shared" si="23"/>
        <v>1.2</v>
      </c>
      <c r="G354" s="12" t="s">
        <v>40</v>
      </c>
      <c r="L354">
        <v>1038576.35</v>
      </c>
      <c r="M354">
        <v>1039358.05</v>
      </c>
      <c r="N354">
        <v>1.2</v>
      </c>
      <c r="O354" t="s">
        <v>722</v>
      </c>
      <c r="P354" t="s">
        <v>723</v>
      </c>
      <c r="Q354" t="s">
        <v>763</v>
      </c>
      <c r="R354" t="s">
        <v>764</v>
      </c>
      <c r="S354">
        <v>781.70000000006905</v>
      </c>
    </row>
    <row r="355" spans="1:19" x14ac:dyDescent="0.2">
      <c r="A355" s="1">
        <f t="shared" si="20"/>
        <v>1039358.05</v>
      </c>
      <c r="B355" s="1">
        <f t="shared" si="20"/>
        <v>1039370.05</v>
      </c>
      <c r="C355" s="1" t="str">
        <f t="shared" si="21"/>
        <v>1.5m RD</v>
      </c>
      <c r="D355" s="1" t="str">
        <f t="shared" si="22"/>
        <v>1.5m RD - DWG# PT640301</v>
      </c>
      <c r="E355" s="1" t="s">
        <v>40</v>
      </c>
      <c r="F355" s="1">
        <f t="shared" si="23"/>
        <v>1.5</v>
      </c>
      <c r="G355" s="12" t="s">
        <v>40</v>
      </c>
      <c r="L355">
        <v>1039358.05</v>
      </c>
      <c r="M355">
        <v>1039370.05</v>
      </c>
      <c r="N355">
        <v>1.5</v>
      </c>
      <c r="O355" t="s">
        <v>737</v>
      </c>
      <c r="P355" t="s">
        <v>738</v>
      </c>
      <c r="Q355" t="s">
        <v>739</v>
      </c>
      <c r="R355" t="s">
        <v>739</v>
      </c>
      <c r="S355">
        <v>12</v>
      </c>
    </row>
    <row r="356" spans="1:19" x14ac:dyDescent="0.2">
      <c r="A356" s="1">
        <f t="shared" si="20"/>
        <v>1039370.05</v>
      </c>
      <c r="B356" s="1">
        <f t="shared" si="20"/>
        <v>1039652.17</v>
      </c>
      <c r="C356" s="1" t="str">
        <f t="shared" si="21"/>
        <v>1.2m CG</v>
      </c>
      <c r="D356" s="1" t="str">
        <f t="shared" si="22"/>
        <v>1.2m CG - Alignment Sheets</v>
      </c>
      <c r="E356" s="1" t="s">
        <v>40</v>
      </c>
      <c r="F356" s="1">
        <f t="shared" si="23"/>
        <v>1.2</v>
      </c>
      <c r="G356" s="12" t="s">
        <v>40</v>
      </c>
      <c r="L356">
        <v>1039370.05</v>
      </c>
      <c r="M356">
        <v>1039652.17</v>
      </c>
      <c r="N356">
        <v>1.2</v>
      </c>
      <c r="O356" t="s">
        <v>722</v>
      </c>
      <c r="P356" t="s">
        <v>723</v>
      </c>
      <c r="Q356" t="s">
        <v>763</v>
      </c>
      <c r="R356" t="s">
        <v>764</v>
      </c>
      <c r="S356">
        <v>282.119999999995</v>
      </c>
    </row>
    <row r="357" spans="1:19" x14ac:dyDescent="0.2">
      <c r="A357" s="1">
        <f t="shared" si="20"/>
        <v>1039652.17</v>
      </c>
      <c r="B357" s="1">
        <f t="shared" si="20"/>
        <v>1039664.17</v>
      </c>
      <c r="C357" s="1" t="str">
        <f t="shared" si="21"/>
        <v>1.5m RD</v>
      </c>
      <c r="D357" s="1" t="str">
        <f t="shared" si="22"/>
        <v>1.5m RD - DWG# PT640301</v>
      </c>
      <c r="E357" s="1" t="s">
        <v>40</v>
      </c>
      <c r="F357" s="1">
        <f t="shared" si="23"/>
        <v>1.5</v>
      </c>
      <c r="G357" s="12" t="s">
        <v>40</v>
      </c>
      <c r="L357">
        <v>1039652.17</v>
      </c>
      <c r="M357">
        <v>1039664.17</v>
      </c>
      <c r="N357">
        <v>1.5</v>
      </c>
      <c r="O357" t="s">
        <v>737</v>
      </c>
      <c r="P357" t="s">
        <v>738</v>
      </c>
      <c r="Q357" t="s">
        <v>739</v>
      </c>
      <c r="R357" t="s">
        <v>739</v>
      </c>
      <c r="S357">
        <v>12</v>
      </c>
    </row>
    <row r="358" spans="1:19" x14ac:dyDescent="0.2">
      <c r="A358" s="1">
        <f t="shared" si="20"/>
        <v>1039664.17</v>
      </c>
      <c r="B358" s="1">
        <f t="shared" si="20"/>
        <v>1039684.99</v>
      </c>
      <c r="C358" s="1" t="str">
        <f t="shared" si="21"/>
        <v>1.2m CG</v>
      </c>
      <c r="D358" s="1" t="str">
        <f t="shared" si="22"/>
        <v>1.2m CG - Alignment Sheets</v>
      </c>
      <c r="E358" s="1" t="s">
        <v>40</v>
      </c>
      <c r="F358" s="1">
        <f t="shared" si="23"/>
        <v>1.2</v>
      </c>
      <c r="G358" s="12" t="s">
        <v>40</v>
      </c>
      <c r="L358">
        <v>1039664.17</v>
      </c>
      <c r="M358">
        <v>1039684.99</v>
      </c>
      <c r="N358">
        <v>1.2</v>
      </c>
      <c r="O358" t="s">
        <v>722</v>
      </c>
      <c r="P358" t="s">
        <v>723</v>
      </c>
      <c r="Q358" t="s">
        <v>763</v>
      </c>
      <c r="R358" t="s">
        <v>764</v>
      </c>
      <c r="S358">
        <v>20.819999999948699</v>
      </c>
    </row>
    <row r="359" spans="1:19" x14ac:dyDescent="0.2">
      <c r="A359" s="1">
        <f t="shared" si="20"/>
        <v>1039684.99</v>
      </c>
      <c r="B359" s="1">
        <f t="shared" si="20"/>
        <v>1039696.99</v>
      </c>
      <c r="C359" s="1" t="str">
        <f t="shared" si="21"/>
        <v>1.5m RD</v>
      </c>
      <c r="D359" s="1" t="str">
        <f t="shared" si="22"/>
        <v>1.5m RD - DWG# PT640301</v>
      </c>
      <c r="E359" s="1" t="s">
        <v>40</v>
      </c>
      <c r="F359" s="1">
        <f t="shared" si="23"/>
        <v>1.5</v>
      </c>
      <c r="G359" s="12" t="s">
        <v>40</v>
      </c>
      <c r="L359">
        <v>1039684.99</v>
      </c>
      <c r="M359">
        <v>1039696.99</v>
      </c>
      <c r="N359">
        <v>1.5</v>
      </c>
      <c r="O359" t="s">
        <v>737</v>
      </c>
      <c r="P359" t="s">
        <v>738</v>
      </c>
      <c r="Q359" t="s">
        <v>739</v>
      </c>
      <c r="R359" t="s">
        <v>739</v>
      </c>
      <c r="S359">
        <v>12</v>
      </c>
    </row>
    <row r="360" spans="1:19" x14ac:dyDescent="0.2">
      <c r="A360" s="1">
        <f t="shared" si="20"/>
        <v>1039696.99</v>
      </c>
      <c r="B360" s="1">
        <f t="shared" si="20"/>
        <v>1039775.56</v>
      </c>
      <c r="C360" s="1" t="str">
        <f t="shared" si="21"/>
        <v>1.2m CG</v>
      </c>
      <c r="D360" s="1" t="str">
        <f t="shared" si="22"/>
        <v>1.2m CG - Alignment Sheets</v>
      </c>
      <c r="E360" s="1" t="s">
        <v>40</v>
      </c>
      <c r="F360" s="1">
        <f t="shared" si="23"/>
        <v>1.2</v>
      </c>
      <c r="G360" s="12" t="s">
        <v>40</v>
      </c>
      <c r="L360">
        <v>1039696.99</v>
      </c>
      <c r="M360">
        <v>1039775.56</v>
      </c>
      <c r="N360">
        <v>1.2</v>
      </c>
      <c r="O360" t="s">
        <v>722</v>
      </c>
      <c r="P360" t="s">
        <v>723</v>
      </c>
      <c r="Q360" t="s">
        <v>763</v>
      </c>
      <c r="R360" t="s">
        <v>764</v>
      </c>
      <c r="S360">
        <v>78.570000000065093</v>
      </c>
    </row>
    <row r="361" spans="1:19" x14ac:dyDescent="0.2">
      <c r="A361" s="1">
        <f t="shared" si="20"/>
        <v>1039775.56</v>
      </c>
      <c r="B361" s="1">
        <f t="shared" si="20"/>
        <v>1039787.56</v>
      </c>
      <c r="C361" s="1" t="str">
        <f t="shared" si="21"/>
        <v>1.5m RD</v>
      </c>
      <c r="D361" s="1" t="str">
        <f t="shared" si="22"/>
        <v>1.5m RD - DWG# PT640301</v>
      </c>
      <c r="E361" s="1" t="s">
        <v>40</v>
      </c>
      <c r="F361" s="1">
        <f t="shared" si="23"/>
        <v>1.5</v>
      </c>
      <c r="G361" s="12" t="s">
        <v>40</v>
      </c>
      <c r="L361">
        <v>1039775.56</v>
      </c>
      <c r="M361">
        <v>1039787.56</v>
      </c>
      <c r="N361">
        <v>1.5</v>
      </c>
      <c r="O361" t="s">
        <v>737</v>
      </c>
      <c r="P361" t="s">
        <v>738</v>
      </c>
      <c r="Q361" t="s">
        <v>739</v>
      </c>
      <c r="R361" t="s">
        <v>739</v>
      </c>
      <c r="S361">
        <v>12</v>
      </c>
    </row>
    <row r="362" spans="1:19" x14ac:dyDescent="0.2">
      <c r="A362" s="1">
        <f t="shared" si="20"/>
        <v>1039787.56</v>
      </c>
      <c r="B362" s="1">
        <f t="shared" si="20"/>
        <v>1039807</v>
      </c>
      <c r="C362" s="1" t="str">
        <f t="shared" si="21"/>
        <v>1.2m CG</v>
      </c>
      <c r="D362" s="1" t="str">
        <f t="shared" si="22"/>
        <v>1.2m CG - Alignment Sheets</v>
      </c>
      <c r="E362" s="1" t="s">
        <v>40</v>
      </c>
      <c r="F362" s="1">
        <f t="shared" si="23"/>
        <v>1.2</v>
      </c>
      <c r="G362" s="12" t="s">
        <v>40</v>
      </c>
      <c r="L362">
        <v>1039787.56</v>
      </c>
      <c r="M362">
        <v>1039807</v>
      </c>
      <c r="N362">
        <v>1.2</v>
      </c>
      <c r="O362" t="s">
        <v>722</v>
      </c>
      <c r="P362" t="s">
        <v>723</v>
      </c>
      <c r="Q362" t="s">
        <v>763</v>
      </c>
      <c r="R362" t="s">
        <v>764</v>
      </c>
      <c r="S362">
        <v>19.439999999944099</v>
      </c>
    </row>
    <row r="363" spans="1:19" x14ac:dyDescent="0.2">
      <c r="A363" s="1">
        <f t="shared" si="20"/>
        <v>1039807</v>
      </c>
      <c r="B363" s="1">
        <f t="shared" si="20"/>
        <v>1039887</v>
      </c>
      <c r="C363" s="1" t="str">
        <f t="shared" si="21"/>
        <v>1.2m CG/1.5m FG</v>
      </c>
      <c r="D363" s="1" t="str">
        <f t="shared" si="22"/>
        <v>1.2m CG/1.5m FG - Alignment Sheets</v>
      </c>
      <c r="E363" s="1" t="s">
        <v>40</v>
      </c>
      <c r="F363" s="1">
        <f t="shared" si="23"/>
        <v>1.2</v>
      </c>
      <c r="G363" s="12" t="s">
        <v>40</v>
      </c>
      <c r="L363">
        <v>1039807</v>
      </c>
      <c r="M363">
        <v>1039887</v>
      </c>
      <c r="N363" t="s">
        <v>749</v>
      </c>
      <c r="O363" t="s">
        <v>743</v>
      </c>
      <c r="P363" t="s">
        <v>723</v>
      </c>
      <c r="Q363" t="s">
        <v>750</v>
      </c>
      <c r="R363" t="s">
        <v>751</v>
      </c>
      <c r="S363">
        <v>80</v>
      </c>
    </row>
    <row r="364" spans="1:19" x14ac:dyDescent="0.2">
      <c r="A364" s="1">
        <f t="shared" si="20"/>
        <v>1039887</v>
      </c>
      <c r="B364" s="1">
        <f t="shared" si="20"/>
        <v>1039899.51</v>
      </c>
      <c r="C364" s="1" t="str">
        <f t="shared" si="21"/>
        <v>1.2m CG</v>
      </c>
      <c r="D364" s="1" t="str">
        <f t="shared" si="22"/>
        <v>1.2m CG - Alignment Sheets</v>
      </c>
      <c r="E364" s="1" t="s">
        <v>40</v>
      </c>
      <c r="F364" s="1">
        <f t="shared" si="23"/>
        <v>1.2</v>
      </c>
      <c r="G364" s="12" t="s">
        <v>40</v>
      </c>
      <c r="L364">
        <v>1039887</v>
      </c>
      <c r="M364">
        <v>1039899.51</v>
      </c>
      <c r="N364">
        <v>1.2</v>
      </c>
      <c r="O364" t="s">
        <v>722</v>
      </c>
      <c r="P364" t="s">
        <v>723</v>
      </c>
      <c r="Q364" t="s">
        <v>763</v>
      </c>
      <c r="R364" t="s">
        <v>764</v>
      </c>
      <c r="S364">
        <v>12.510000000009301</v>
      </c>
    </row>
    <row r="365" spans="1:19" x14ac:dyDescent="0.2">
      <c r="A365" s="1">
        <f t="shared" si="20"/>
        <v>1039899.51</v>
      </c>
      <c r="B365" s="1">
        <f t="shared" si="20"/>
        <v>1039911.51</v>
      </c>
      <c r="C365" s="1" t="str">
        <f t="shared" si="21"/>
        <v>1.5m RD</v>
      </c>
      <c r="D365" s="1" t="str">
        <f t="shared" si="22"/>
        <v>1.5m RD - DWG# PT640301</v>
      </c>
      <c r="E365" s="1" t="s">
        <v>40</v>
      </c>
      <c r="F365" s="1">
        <f t="shared" si="23"/>
        <v>1.5</v>
      </c>
      <c r="G365" s="12" t="s">
        <v>40</v>
      </c>
      <c r="L365">
        <v>1039899.51</v>
      </c>
      <c r="M365">
        <v>1039911.51</v>
      </c>
      <c r="N365">
        <v>1.5</v>
      </c>
      <c r="O365" t="s">
        <v>737</v>
      </c>
      <c r="P365" t="s">
        <v>738</v>
      </c>
      <c r="Q365" t="s">
        <v>739</v>
      </c>
      <c r="R365" t="s">
        <v>739</v>
      </c>
      <c r="S365">
        <v>12</v>
      </c>
    </row>
    <row r="366" spans="1:19" x14ac:dyDescent="0.2">
      <c r="A366" s="1">
        <f t="shared" si="20"/>
        <v>1039911.51</v>
      </c>
      <c r="B366" s="1">
        <f t="shared" si="20"/>
        <v>1040203.46</v>
      </c>
      <c r="C366" s="1" t="str">
        <f t="shared" si="21"/>
        <v>1.2m CG</v>
      </c>
      <c r="D366" s="1" t="str">
        <f t="shared" si="22"/>
        <v>1.2m CG - Alignment Sheets</v>
      </c>
      <c r="E366" s="1" t="s">
        <v>40</v>
      </c>
      <c r="F366" s="1">
        <f t="shared" si="23"/>
        <v>1.2</v>
      </c>
      <c r="G366" s="12" t="s">
        <v>40</v>
      </c>
      <c r="L366">
        <v>1039911.51</v>
      </c>
      <c r="M366">
        <v>1040203.46</v>
      </c>
      <c r="N366">
        <v>1.2</v>
      </c>
      <c r="O366" t="s">
        <v>722</v>
      </c>
      <c r="P366" t="s">
        <v>723</v>
      </c>
      <c r="Q366" t="s">
        <v>763</v>
      </c>
      <c r="R366" t="s">
        <v>764</v>
      </c>
      <c r="S366">
        <v>291.94999999995298</v>
      </c>
    </row>
    <row r="367" spans="1:19" x14ac:dyDescent="0.2">
      <c r="A367" s="1">
        <f t="shared" si="20"/>
        <v>1040203.46</v>
      </c>
      <c r="B367" s="1">
        <f t="shared" si="20"/>
        <v>1040215.46</v>
      </c>
      <c r="C367" s="1" t="str">
        <f t="shared" si="21"/>
        <v>1.5m RD</v>
      </c>
      <c r="D367" s="1" t="str">
        <f t="shared" si="22"/>
        <v>1.5m RD - DWG# PT640301</v>
      </c>
      <c r="E367" s="1" t="s">
        <v>40</v>
      </c>
      <c r="F367" s="1">
        <f t="shared" si="23"/>
        <v>1.5</v>
      </c>
      <c r="G367" s="12" t="s">
        <v>40</v>
      </c>
      <c r="L367">
        <v>1040203.46</v>
      </c>
      <c r="M367">
        <v>1040215.46</v>
      </c>
      <c r="N367">
        <v>1.5</v>
      </c>
      <c r="O367" t="s">
        <v>737</v>
      </c>
      <c r="P367" t="s">
        <v>738</v>
      </c>
      <c r="Q367" t="s">
        <v>739</v>
      </c>
      <c r="R367" t="s">
        <v>739</v>
      </c>
      <c r="S367">
        <v>12</v>
      </c>
    </row>
    <row r="368" spans="1:19" x14ac:dyDescent="0.2">
      <c r="A368" s="1">
        <f t="shared" si="20"/>
        <v>1040215.46</v>
      </c>
      <c r="B368" s="1">
        <f t="shared" si="20"/>
        <v>1040291</v>
      </c>
      <c r="C368" s="1" t="str">
        <f t="shared" si="21"/>
        <v>1.2m CG</v>
      </c>
      <c r="D368" s="1" t="str">
        <f t="shared" si="22"/>
        <v>1.2m CG - Alignment Sheets</v>
      </c>
      <c r="E368" s="1" t="s">
        <v>40</v>
      </c>
      <c r="F368" s="1">
        <f t="shared" si="23"/>
        <v>1.2</v>
      </c>
      <c r="G368" s="12" t="s">
        <v>40</v>
      </c>
      <c r="L368">
        <v>1040215.46</v>
      </c>
      <c r="M368">
        <v>1040291</v>
      </c>
      <c r="N368">
        <v>1.2</v>
      </c>
      <c r="O368" t="s">
        <v>722</v>
      </c>
      <c r="P368" t="s">
        <v>723</v>
      </c>
      <c r="Q368" t="s">
        <v>763</v>
      </c>
      <c r="R368" t="s">
        <v>764</v>
      </c>
      <c r="S368">
        <v>75.540000000037196</v>
      </c>
    </row>
    <row r="369" spans="1:19" x14ac:dyDescent="0.2">
      <c r="A369" s="1">
        <f t="shared" si="20"/>
        <v>1040291</v>
      </c>
      <c r="B369" s="1">
        <f t="shared" si="20"/>
        <v>1040315</v>
      </c>
      <c r="C369" s="1" t="str">
        <f t="shared" si="21"/>
        <v>1.2m CG/1.2m FG</v>
      </c>
      <c r="D369" s="1" t="str">
        <f t="shared" si="22"/>
        <v>1.2m CG/1.2m FG - Alignment Sheets</v>
      </c>
      <c r="E369" s="1" t="s">
        <v>40</v>
      </c>
      <c r="F369" s="1">
        <f t="shared" si="23"/>
        <v>1.2</v>
      </c>
      <c r="G369" s="12" t="s">
        <v>40</v>
      </c>
      <c r="L369">
        <v>1040291</v>
      </c>
      <c r="M369">
        <v>1040315</v>
      </c>
      <c r="N369">
        <v>1.2</v>
      </c>
      <c r="O369" t="s">
        <v>743</v>
      </c>
      <c r="P369" t="s">
        <v>723</v>
      </c>
      <c r="Q369" t="s">
        <v>802</v>
      </c>
      <c r="R369" t="s">
        <v>803</v>
      </c>
      <c r="S369">
        <v>24</v>
      </c>
    </row>
    <row r="370" spans="1:19" x14ac:dyDescent="0.2">
      <c r="A370" s="1">
        <f t="shared" si="20"/>
        <v>1040315</v>
      </c>
      <c r="B370" s="1">
        <f t="shared" si="20"/>
        <v>1040511</v>
      </c>
      <c r="C370" s="1" t="str">
        <f t="shared" si="21"/>
        <v>1.2m CG/1.5m FG</v>
      </c>
      <c r="D370" s="1" t="str">
        <f t="shared" si="22"/>
        <v>1.2m CG/1.5m FG - Alignment Sheets</v>
      </c>
      <c r="E370" s="1" t="s">
        <v>40</v>
      </c>
      <c r="F370" s="1">
        <f t="shared" si="23"/>
        <v>1.2</v>
      </c>
      <c r="G370" s="12" t="s">
        <v>40</v>
      </c>
      <c r="L370">
        <v>1040315</v>
      </c>
      <c r="M370">
        <v>1040511</v>
      </c>
      <c r="N370" t="s">
        <v>749</v>
      </c>
      <c r="O370" t="s">
        <v>743</v>
      </c>
      <c r="P370" t="s">
        <v>723</v>
      </c>
      <c r="Q370" t="s">
        <v>750</v>
      </c>
      <c r="R370" t="s">
        <v>751</v>
      </c>
      <c r="S370">
        <v>196</v>
      </c>
    </row>
    <row r="371" spans="1:19" x14ac:dyDescent="0.2">
      <c r="A371" s="1">
        <f t="shared" si="20"/>
        <v>1040511</v>
      </c>
      <c r="B371" s="1">
        <f t="shared" si="20"/>
        <v>1040723</v>
      </c>
      <c r="C371" s="1" t="str">
        <f t="shared" si="21"/>
        <v>2.0m CG/1.5m FG</v>
      </c>
      <c r="D371" s="1" t="str">
        <f t="shared" si="22"/>
        <v>2.0m CG/1.5m FG - Alignment Sheets</v>
      </c>
      <c r="E371" s="1" t="s">
        <v>40</v>
      </c>
      <c r="F371" s="1">
        <f t="shared" si="23"/>
        <v>2</v>
      </c>
      <c r="G371" s="12" t="s">
        <v>40</v>
      </c>
      <c r="L371">
        <v>1040511</v>
      </c>
      <c r="M371">
        <v>1040723</v>
      </c>
      <c r="N371" t="s">
        <v>793</v>
      </c>
      <c r="O371" t="s">
        <v>743</v>
      </c>
      <c r="P371" t="s">
        <v>723</v>
      </c>
      <c r="Q371" t="s">
        <v>794</v>
      </c>
      <c r="R371" t="s">
        <v>795</v>
      </c>
      <c r="S371">
        <v>212</v>
      </c>
    </row>
    <row r="372" spans="1:19" x14ac:dyDescent="0.2">
      <c r="A372" s="1">
        <f t="shared" si="20"/>
        <v>1040723</v>
      </c>
      <c r="B372" s="1">
        <f t="shared" si="20"/>
        <v>1040805</v>
      </c>
      <c r="C372" s="1" t="str">
        <f t="shared" si="21"/>
        <v>3.0m CE</v>
      </c>
      <c r="D372" s="1" t="str">
        <f t="shared" si="22"/>
        <v>3.0m CE - BGC Dominant Design</v>
      </c>
      <c r="E372" s="1" t="s">
        <v>40</v>
      </c>
      <c r="F372" s="1">
        <f t="shared" si="23"/>
        <v>3</v>
      </c>
      <c r="G372" s="12" t="s">
        <v>40</v>
      </c>
      <c r="L372">
        <v>1040723</v>
      </c>
      <c r="M372">
        <v>1040805</v>
      </c>
      <c r="N372">
        <v>3</v>
      </c>
      <c r="O372" t="s">
        <v>9451</v>
      </c>
      <c r="P372" t="s">
        <v>731</v>
      </c>
      <c r="Q372" t="s">
        <v>9453</v>
      </c>
      <c r="R372" t="s">
        <v>9452</v>
      </c>
      <c r="S372">
        <v>82.000000000116401</v>
      </c>
    </row>
    <row r="373" spans="1:19" x14ac:dyDescent="0.2">
      <c r="A373" s="1">
        <f t="shared" si="20"/>
        <v>1040805</v>
      </c>
      <c r="B373" s="1">
        <f t="shared" si="20"/>
        <v>1040856</v>
      </c>
      <c r="C373" s="1" t="str">
        <f t="shared" si="21"/>
        <v>2.0m FG</v>
      </c>
      <c r="D373" s="1" t="str">
        <f t="shared" si="22"/>
        <v>2.0m FG - BGC Dominant Design</v>
      </c>
      <c r="E373" s="1" t="s">
        <v>40</v>
      </c>
      <c r="F373" s="1">
        <f t="shared" si="23"/>
        <v>2</v>
      </c>
      <c r="G373" s="12" t="s">
        <v>40</v>
      </c>
      <c r="L373">
        <v>1040805</v>
      </c>
      <c r="M373">
        <v>1040856</v>
      </c>
      <c r="N373">
        <v>2</v>
      </c>
      <c r="O373" t="s">
        <v>718</v>
      </c>
      <c r="P373" t="s">
        <v>731</v>
      </c>
      <c r="Q373" t="s">
        <v>759</v>
      </c>
      <c r="R373" t="s">
        <v>760</v>
      </c>
      <c r="S373">
        <v>50.999999999883499</v>
      </c>
    </row>
    <row r="374" spans="1:19" x14ac:dyDescent="0.2">
      <c r="A374" s="1">
        <f t="shared" si="20"/>
        <v>1040856</v>
      </c>
      <c r="B374" s="1">
        <f t="shared" si="20"/>
        <v>1040904</v>
      </c>
      <c r="C374" s="1" t="str">
        <f t="shared" si="21"/>
        <v>0.9m FG</v>
      </c>
      <c r="D374" s="1" t="str">
        <f t="shared" si="22"/>
        <v>0.9m FG - Default Depth</v>
      </c>
      <c r="E374" s="1" t="s">
        <v>40</v>
      </c>
      <c r="F374" s="1">
        <f t="shared" si="23"/>
        <v>0.9</v>
      </c>
      <c r="G374" s="12" t="s">
        <v>40</v>
      </c>
      <c r="L374">
        <v>1040856</v>
      </c>
      <c r="M374">
        <v>1040904</v>
      </c>
      <c r="N374">
        <v>0.9</v>
      </c>
      <c r="O374" t="s">
        <v>718</v>
      </c>
      <c r="P374" t="s">
        <v>719</v>
      </c>
      <c r="Q374" t="s">
        <v>720</v>
      </c>
      <c r="R374" t="s">
        <v>721</v>
      </c>
      <c r="S374">
        <v>48</v>
      </c>
    </row>
    <row r="375" spans="1:19" x14ac:dyDescent="0.2">
      <c r="A375" s="1">
        <f t="shared" si="20"/>
        <v>1040904</v>
      </c>
      <c r="B375" s="1">
        <f t="shared" si="20"/>
        <v>1040984</v>
      </c>
      <c r="C375" s="1" t="str">
        <f t="shared" si="21"/>
        <v>1.5m FG</v>
      </c>
      <c r="D375" s="1" t="str">
        <f t="shared" si="22"/>
        <v>1.5m FG - Alignment Sheets</v>
      </c>
      <c r="E375" s="1" t="s">
        <v>40</v>
      </c>
      <c r="F375" s="1">
        <f t="shared" si="23"/>
        <v>1.5</v>
      </c>
      <c r="G375" s="12" t="s">
        <v>40</v>
      </c>
      <c r="L375">
        <v>1040904</v>
      </c>
      <c r="M375">
        <v>1040984</v>
      </c>
      <c r="N375">
        <v>1.5</v>
      </c>
      <c r="O375" t="s">
        <v>718</v>
      </c>
      <c r="P375" t="s">
        <v>723</v>
      </c>
      <c r="Q375" t="s">
        <v>726</v>
      </c>
      <c r="R375" t="s">
        <v>727</v>
      </c>
      <c r="S375">
        <v>80</v>
      </c>
    </row>
    <row r="376" spans="1:19" x14ac:dyDescent="0.2">
      <c r="A376" s="1">
        <f t="shared" si="20"/>
        <v>1040984</v>
      </c>
      <c r="B376" s="1">
        <f t="shared" si="20"/>
        <v>1040998.18</v>
      </c>
      <c r="C376" s="1" t="str">
        <f t="shared" si="21"/>
        <v>0.9m FG</v>
      </c>
      <c r="D376" s="1" t="str">
        <f t="shared" si="22"/>
        <v>0.9m FG - Default Depth</v>
      </c>
      <c r="E376" s="1" t="s">
        <v>40</v>
      </c>
      <c r="F376" s="1">
        <f t="shared" si="23"/>
        <v>0.9</v>
      </c>
      <c r="G376" s="12" t="s">
        <v>40</v>
      </c>
      <c r="L376">
        <v>1040984</v>
      </c>
      <c r="M376">
        <v>1040998.18</v>
      </c>
      <c r="N376">
        <v>0.9</v>
      </c>
      <c r="O376" t="s">
        <v>718</v>
      </c>
      <c r="P376" t="s">
        <v>719</v>
      </c>
      <c r="Q376" t="s">
        <v>720</v>
      </c>
      <c r="R376" t="s">
        <v>721</v>
      </c>
      <c r="S376">
        <v>14.1800000000512</v>
      </c>
    </row>
    <row r="377" spans="1:19" x14ac:dyDescent="0.2">
      <c r="A377" s="1">
        <f t="shared" si="20"/>
        <v>1040998.18</v>
      </c>
      <c r="B377" s="1">
        <f t="shared" si="20"/>
        <v>1041010.18</v>
      </c>
      <c r="C377" s="1" t="str">
        <f t="shared" si="21"/>
        <v>1.5m RD</v>
      </c>
      <c r="D377" s="1" t="str">
        <f t="shared" si="22"/>
        <v>1.5m RD - DWG# PT640301</v>
      </c>
      <c r="E377" s="1" t="s">
        <v>40</v>
      </c>
      <c r="F377" s="1">
        <f t="shared" si="23"/>
        <v>1.5</v>
      </c>
      <c r="G377" s="12" t="s">
        <v>40</v>
      </c>
      <c r="L377">
        <v>1040998.18</v>
      </c>
      <c r="M377">
        <v>1041010.18</v>
      </c>
      <c r="N377">
        <v>1.5</v>
      </c>
      <c r="O377" t="s">
        <v>737</v>
      </c>
      <c r="P377" t="s">
        <v>738</v>
      </c>
      <c r="Q377" t="s">
        <v>739</v>
      </c>
      <c r="R377" t="s">
        <v>739</v>
      </c>
      <c r="S377">
        <v>12</v>
      </c>
    </row>
    <row r="378" spans="1:19" x14ac:dyDescent="0.2">
      <c r="A378" s="1">
        <f t="shared" si="20"/>
        <v>1041010.18</v>
      </c>
      <c r="B378" s="1">
        <f t="shared" si="20"/>
        <v>1041115</v>
      </c>
      <c r="C378" s="1" t="str">
        <f t="shared" si="21"/>
        <v>0.9m FG</v>
      </c>
      <c r="D378" s="1" t="str">
        <f t="shared" si="22"/>
        <v>0.9m FG - Default Depth</v>
      </c>
      <c r="E378" s="1" t="s">
        <v>40</v>
      </c>
      <c r="F378" s="1">
        <f t="shared" si="23"/>
        <v>0.9</v>
      </c>
      <c r="G378" s="12" t="s">
        <v>40</v>
      </c>
      <c r="L378">
        <v>1041010.18</v>
      </c>
      <c r="M378">
        <v>1041115</v>
      </c>
      <c r="N378">
        <v>0.9</v>
      </c>
      <c r="O378" t="s">
        <v>718</v>
      </c>
      <c r="P378" t="s">
        <v>719</v>
      </c>
      <c r="Q378" t="s">
        <v>720</v>
      </c>
      <c r="R378" t="s">
        <v>721</v>
      </c>
      <c r="S378">
        <v>104.819999999948</v>
      </c>
    </row>
    <row r="379" spans="1:19" x14ac:dyDescent="0.2">
      <c r="A379" s="1">
        <f t="shared" si="20"/>
        <v>1041115</v>
      </c>
      <c r="B379" s="1">
        <f t="shared" si="20"/>
        <v>1041164</v>
      </c>
      <c r="C379" s="1" t="str">
        <f t="shared" si="21"/>
        <v>1.5m FG</v>
      </c>
      <c r="D379" s="1" t="str">
        <f t="shared" si="22"/>
        <v>1.5m FG - Alignment Sheets</v>
      </c>
      <c r="E379" s="1" t="s">
        <v>40</v>
      </c>
      <c r="F379" s="1">
        <f t="shared" si="23"/>
        <v>1.5</v>
      </c>
      <c r="G379" s="12" t="s">
        <v>40</v>
      </c>
      <c r="L379">
        <v>1041115</v>
      </c>
      <c r="M379">
        <v>1041164</v>
      </c>
      <c r="N379">
        <v>1.5</v>
      </c>
      <c r="O379" t="s">
        <v>718</v>
      </c>
      <c r="P379" t="s">
        <v>723</v>
      </c>
      <c r="Q379" t="s">
        <v>726</v>
      </c>
      <c r="R379" t="s">
        <v>727</v>
      </c>
      <c r="S379">
        <v>49</v>
      </c>
    </row>
    <row r="380" spans="1:19" x14ac:dyDescent="0.2">
      <c r="A380" s="1">
        <f t="shared" si="20"/>
        <v>1041164</v>
      </c>
      <c r="B380" s="1">
        <f t="shared" si="20"/>
        <v>1041369</v>
      </c>
      <c r="C380" s="1" t="str">
        <f t="shared" si="21"/>
        <v>0.9m FG</v>
      </c>
      <c r="D380" s="1" t="str">
        <f t="shared" si="22"/>
        <v>0.9m FG - Default Depth</v>
      </c>
      <c r="E380" s="1" t="s">
        <v>40</v>
      </c>
      <c r="F380" s="1">
        <f t="shared" si="23"/>
        <v>0.9</v>
      </c>
      <c r="G380" s="12" t="s">
        <v>40</v>
      </c>
      <c r="L380">
        <v>1041164</v>
      </c>
      <c r="M380">
        <v>1041369</v>
      </c>
      <c r="N380">
        <v>0.9</v>
      </c>
      <c r="O380" t="s">
        <v>718</v>
      </c>
      <c r="P380" t="s">
        <v>719</v>
      </c>
      <c r="Q380" t="s">
        <v>720</v>
      </c>
      <c r="R380" t="s">
        <v>721</v>
      </c>
      <c r="S380">
        <v>205</v>
      </c>
    </row>
    <row r="381" spans="1:19" x14ac:dyDescent="0.2">
      <c r="A381" s="1">
        <f t="shared" si="20"/>
        <v>1041369</v>
      </c>
      <c r="B381" s="1">
        <f t="shared" si="20"/>
        <v>1041584</v>
      </c>
      <c r="C381" s="1" t="str">
        <f t="shared" si="21"/>
        <v>1.5m FG</v>
      </c>
      <c r="D381" s="1" t="str">
        <f t="shared" si="22"/>
        <v>1.5m FG - Alignment Sheets</v>
      </c>
      <c r="E381" s="1" t="s">
        <v>40</v>
      </c>
      <c r="F381" s="1">
        <f t="shared" si="23"/>
        <v>1.5</v>
      </c>
      <c r="G381" s="12" t="s">
        <v>40</v>
      </c>
      <c r="L381">
        <v>1041369</v>
      </c>
      <c r="M381">
        <v>1041584</v>
      </c>
      <c r="N381">
        <v>1.5</v>
      </c>
      <c r="O381" t="s">
        <v>718</v>
      </c>
      <c r="P381" t="s">
        <v>723</v>
      </c>
      <c r="Q381" t="s">
        <v>726</v>
      </c>
      <c r="R381" t="s">
        <v>727</v>
      </c>
      <c r="S381">
        <v>215</v>
      </c>
    </row>
    <row r="382" spans="1:19" x14ac:dyDescent="0.2">
      <c r="A382" s="1">
        <f t="shared" si="20"/>
        <v>1041584</v>
      </c>
      <c r="B382" s="1">
        <f t="shared" si="20"/>
        <v>1041680</v>
      </c>
      <c r="C382" s="1" t="str">
        <f t="shared" si="21"/>
        <v>0.9m FG</v>
      </c>
      <c r="D382" s="1" t="str">
        <f t="shared" si="22"/>
        <v>0.9m FG - Default Depth</v>
      </c>
      <c r="E382" s="1" t="s">
        <v>40</v>
      </c>
      <c r="F382" s="1">
        <f t="shared" si="23"/>
        <v>0.9</v>
      </c>
      <c r="G382" s="12" t="s">
        <v>40</v>
      </c>
      <c r="L382">
        <v>1041584</v>
      </c>
      <c r="M382">
        <v>1041680</v>
      </c>
      <c r="N382">
        <v>0.9</v>
      </c>
      <c r="O382" t="s">
        <v>718</v>
      </c>
      <c r="P382" t="s">
        <v>719</v>
      </c>
      <c r="Q382" t="s">
        <v>720</v>
      </c>
      <c r="R382" t="s">
        <v>721</v>
      </c>
      <c r="S382">
        <v>96.000000000116401</v>
      </c>
    </row>
    <row r="383" spans="1:19" x14ac:dyDescent="0.2">
      <c r="A383" s="1">
        <f t="shared" si="20"/>
        <v>1041680</v>
      </c>
      <c r="B383" s="1">
        <f t="shared" si="20"/>
        <v>1041900</v>
      </c>
      <c r="C383" s="1" t="str">
        <f t="shared" si="21"/>
        <v>2.0m MOTI</v>
      </c>
      <c r="D383" s="1" t="str">
        <f t="shared" si="22"/>
        <v>2.0m MOTI - MOTI Encroachment</v>
      </c>
      <c r="E383" s="1" t="s">
        <v>40</v>
      </c>
      <c r="F383" s="1">
        <f t="shared" si="23"/>
        <v>2</v>
      </c>
      <c r="G383" s="12" t="s">
        <v>40</v>
      </c>
      <c r="L383">
        <v>1041680</v>
      </c>
      <c r="M383">
        <v>1041900</v>
      </c>
      <c r="N383">
        <v>2</v>
      </c>
      <c r="O383" t="s">
        <v>770</v>
      </c>
      <c r="P383" t="s">
        <v>771</v>
      </c>
      <c r="Q383" t="s">
        <v>772</v>
      </c>
      <c r="R383" t="s">
        <v>773</v>
      </c>
      <c r="S383">
        <v>220</v>
      </c>
    </row>
    <row r="384" spans="1:19" x14ac:dyDescent="0.2">
      <c r="A384" s="1">
        <f t="shared" si="20"/>
        <v>1041900</v>
      </c>
      <c r="B384" s="1">
        <f t="shared" si="20"/>
        <v>1041961</v>
      </c>
      <c r="C384" s="1" t="str">
        <f t="shared" si="21"/>
        <v>0.9m FG</v>
      </c>
      <c r="D384" s="1" t="str">
        <f t="shared" si="22"/>
        <v>0.9m FG - Default Depth</v>
      </c>
      <c r="E384" s="1" t="s">
        <v>40</v>
      </c>
      <c r="F384" s="1">
        <f t="shared" si="23"/>
        <v>0.9</v>
      </c>
      <c r="G384" s="12" t="s">
        <v>40</v>
      </c>
      <c r="L384">
        <v>1041900</v>
      </c>
      <c r="M384">
        <v>1041961</v>
      </c>
      <c r="N384">
        <v>0.9</v>
      </c>
      <c r="O384" t="s">
        <v>718</v>
      </c>
      <c r="P384" t="s">
        <v>719</v>
      </c>
      <c r="Q384" t="s">
        <v>720</v>
      </c>
      <c r="R384" t="s">
        <v>721</v>
      </c>
      <c r="S384">
        <v>60.999999999883499</v>
      </c>
    </row>
    <row r="385" spans="1:19" x14ac:dyDescent="0.2">
      <c r="A385" s="1">
        <f t="shared" si="20"/>
        <v>1041961</v>
      </c>
      <c r="B385" s="1">
        <f t="shared" si="20"/>
        <v>1042102.1</v>
      </c>
      <c r="C385" s="1" t="str">
        <f t="shared" si="21"/>
        <v>2.0m FG</v>
      </c>
      <c r="D385" s="1" t="str">
        <f t="shared" si="22"/>
        <v>2.0m FG - BGC Dominant Design</v>
      </c>
      <c r="E385" s="1" t="s">
        <v>40</v>
      </c>
      <c r="F385" s="1">
        <f t="shared" si="23"/>
        <v>2</v>
      </c>
      <c r="G385" s="12" t="s">
        <v>40</v>
      </c>
      <c r="L385">
        <v>1041961</v>
      </c>
      <c r="M385">
        <v>1042102.1</v>
      </c>
      <c r="N385">
        <v>2</v>
      </c>
      <c r="O385" t="s">
        <v>718</v>
      </c>
      <c r="P385" t="s">
        <v>731</v>
      </c>
      <c r="Q385" t="s">
        <v>759</v>
      </c>
      <c r="R385" t="s">
        <v>760</v>
      </c>
      <c r="S385">
        <v>141.09999999997601</v>
      </c>
    </row>
    <row r="386" spans="1:19" x14ac:dyDescent="0.2">
      <c r="A386" s="1">
        <f t="shared" si="20"/>
        <v>1042102.1</v>
      </c>
      <c r="B386" s="1">
        <f t="shared" si="20"/>
        <v>1042165.74</v>
      </c>
      <c r="C386" s="1" t="str">
        <f t="shared" si="21"/>
        <v>2.3m WC</v>
      </c>
      <c r="D386" s="1" t="str">
        <f t="shared" si="22"/>
        <v>2.3m WC - DWG# PT610801</v>
      </c>
      <c r="E386" s="1" t="s">
        <v>40</v>
      </c>
      <c r="F386" s="1">
        <f t="shared" si="23"/>
        <v>2.2999999999999998</v>
      </c>
      <c r="G386" s="12" t="s">
        <v>40</v>
      </c>
      <c r="L386">
        <v>1042102.1</v>
      </c>
      <c r="M386">
        <v>1042165.74</v>
      </c>
      <c r="N386">
        <v>2.2999999999999998</v>
      </c>
      <c r="O386" t="s">
        <v>734</v>
      </c>
      <c r="P386" t="s">
        <v>765</v>
      </c>
      <c r="Q386" t="s">
        <v>766</v>
      </c>
      <c r="R386" t="s">
        <v>766</v>
      </c>
      <c r="S386">
        <v>63.640000000013899</v>
      </c>
    </row>
    <row r="387" spans="1:19" x14ac:dyDescent="0.2">
      <c r="A387" s="1">
        <f t="shared" ref="A387:B445" si="24">L387</f>
        <v>1042165.74</v>
      </c>
      <c r="B387" s="1">
        <f t="shared" si="24"/>
        <v>1042285</v>
      </c>
      <c r="C387" s="1" t="str">
        <f t="shared" ref="C387:C450" si="25">Q387</f>
        <v>2.0m FG</v>
      </c>
      <c r="D387" s="1" t="str">
        <f t="shared" ref="D387:D450" si="26">Q387&amp;" - "&amp;P387</f>
        <v>2.0m FG - BGC Dominant Design</v>
      </c>
      <c r="E387" s="1" t="s">
        <v>40</v>
      </c>
      <c r="F387" s="1">
        <f t="shared" ref="F387:F450" si="27">_xlfn.NUMBERVALUE(TRIM(LEFT(Q387,3)))</f>
        <v>2</v>
      </c>
      <c r="G387" s="12" t="s">
        <v>40</v>
      </c>
      <c r="L387">
        <v>1042165.74</v>
      </c>
      <c r="M387">
        <v>1042285</v>
      </c>
      <c r="N387">
        <v>2</v>
      </c>
      <c r="O387" t="s">
        <v>718</v>
      </c>
      <c r="P387" t="s">
        <v>731</v>
      </c>
      <c r="Q387" t="s">
        <v>759</v>
      </c>
      <c r="R387" t="s">
        <v>760</v>
      </c>
      <c r="S387">
        <v>119.260000000125</v>
      </c>
    </row>
    <row r="388" spans="1:19" x14ac:dyDescent="0.2">
      <c r="A388" s="1">
        <f t="shared" si="24"/>
        <v>1042285</v>
      </c>
      <c r="B388" s="1">
        <f t="shared" si="24"/>
        <v>1042329.99999999</v>
      </c>
      <c r="C388" s="1" t="str">
        <f t="shared" si="25"/>
        <v>3.0m CE</v>
      </c>
      <c r="D388" s="1" t="str">
        <f t="shared" si="26"/>
        <v>3.0m CE - BGC Dominant Design</v>
      </c>
      <c r="E388" s="1" t="s">
        <v>40</v>
      </c>
      <c r="F388" s="1">
        <f t="shared" si="27"/>
        <v>3</v>
      </c>
      <c r="G388" s="12" t="s">
        <v>40</v>
      </c>
      <c r="L388">
        <v>1042285</v>
      </c>
      <c r="M388">
        <v>1042329.99999999</v>
      </c>
      <c r="N388">
        <v>3</v>
      </c>
      <c r="O388" t="s">
        <v>9451</v>
      </c>
      <c r="P388" t="s">
        <v>731</v>
      </c>
      <c r="Q388" t="s">
        <v>9453</v>
      </c>
      <c r="R388" t="s">
        <v>9452</v>
      </c>
      <c r="S388">
        <v>44.999999999767098</v>
      </c>
    </row>
    <row r="389" spans="1:19" x14ac:dyDescent="0.2">
      <c r="A389" s="1">
        <f t="shared" si="24"/>
        <v>1042329.99999999</v>
      </c>
      <c r="B389" s="1">
        <f t="shared" si="24"/>
        <v>1042534</v>
      </c>
      <c r="C389" s="1" t="str">
        <f t="shared" si="25"/>
        <v>2.0m FG</v>
      </c>
      <c r="D389" s="1" t="str">
        <f t="shared" si="26"/>
        <v>2.0m FG - BGC Dominant Design</v>
      </c>
      <c r="E389" s="1" t="s">
        <v>40</v>
      </c>
      <c r="F389" s="1">
        <f t="shared" si="27"/>
        <v>2</v>
      </c>
      <c r="G389" s="12" t="s">
        <v>40</v>
      </c>
      <c r="L389">
        <v>1042329.99999999</v>
      </c>
      <c r="M389">
        <v>1042534</v>
      </c>
      <c r="N389">
        <v>2</v>
      </c>
      <c r="O389" t="s">
        <v>718</v>
      </c>
      <c r="P389" t="s">
        <v>731</v>
      </c>
      <c r="Q389" t="s">
        <v>759</v>
      </c>
      <c r="R389" t="s">
        <v>760</v>
      </c>
      <c r="S389">
        <v>204.00000000023201</v>
      </c>
    </row>
    <row r="390" spans="1:19" x14ac:dyDescent="0.2">
      <c r="A390" s="1">
        <f t="shared" si="24"/>
        <v>1042534</v>
      </c>
      <c r="B390" s="1">
        <f t="shared" si="24"/>
        <v>1042593</v>
      </c>
      <c r="C390" s="1" t="str">
        <f t="shared" si="25"/>
        <v>0.9m FG</v>
      </c>
      <c r="D390" s="1" t="str">
        <f t="shared" si="26"/>
        <v>0.9m FG - Default Depth</v>
      </c>
      <c r="E390" s="1" t="s">
        <v>40</v>
      </c>
      <c r="F390" s="1">
        <f t="shared" si="27"/>
        <v>0.9</v>
      </c>
      <c r="G390" s="12" t="s">
        <v>40</v>
      </c>
      <c r="L390">
        <v>1042534</v>
      </c>
      <c r="M390">
        <v>1042593</v>
      </c>
      <c r="N390">
        <v>0.9</v>
      </c>
      <c r="O390" t="s">
        <v>718</v>
      </c>
      <c r="P390" t="s">
        <v>719</v>
      </c>
      <c r="Q390" t="s">
        <v>720</v>
      </c>
      <c r="R390" t="s">
        <v>721</v>
      </c>
      <c r="S390">
        <v>59</v>
      </c>
    </row>
    <row r="391" spans="1:19" x14ac:dyDescent="0.2">
      <c r="A391" s="1">
        <f t="shared" si="24"/>
        <v>1042593</v>
      </c>
      <c r="B391" s="1">
        <f t="shared" si="24"/>
        <v>1042823</v>
      </c>
      <c r="C391" s="1" t="str">
        <f t="shared" si="25"/>
        <v>2.0m MOTI</v>
      </c>
      <c r="D391" s="1" t="str">
        <f t="shared" si="26"/>
        <v>2.0m MOTI - MOTI Encroachment</v>
      </c>
      <c r="E391" s="1" t="s">
        <v>40</v>
      </c>
      <c r="F391" s="1">
        <f t="shared" si="27"/>
        <v>2</v>
      </c>
      <c r="G391" s="12" t="s">
        <v>40</v>
      </c>
      <c r="L391">
        <v>1042593</v>
      </c>
      <c r="M391">
        <v>1042823</v>
      </c>
      <c r="N391">
        <v>2</v>
      </c>
      <c r="O391" t="s">
        <v>770</v>
      </c>
      <c r="P391" t="s">
        <v>771</v>
      </c>
      <c r="Q391" t="s">
        <v>772</v>
      </c>
      <c r="R391" t="s">
        <v>773</v>
      </c>
      <c r="S391">
        <v>230</v>
      </c>
    </row>
    <row r="392" spans="1:19" x14ac:dyDescent="0.2">
      <c r="A392" s="1">
        <f t="shared" si="24"/>
        <v>1042823</v>
      </c>
      <c r="B392" s="1">
        <f t="shared" si="24"/>
        <v>1043032.99999999</v>
      </c>
      <c r="C392" s="1" t="str">
        <f t="shared" si="25"/>
        <v>0.9m FG</v>
      </c>
      <c r="D392" s="1" t="str">
        <f t="shared" si="26"/>
        <v>0.9m FG - Default Depth</v>
      </c>
      <c r="E392" s="1" t="s">
        <v>40</v>
      </c>
      <c r="F392" s="1">
        <f t="shared" si="27"/>
        <v>0.9</v>
      </c>
      <c r="G392" s="12" t="s">
        <v>40</v>
      </c>
      <c r="L392">
        <v>1042823</v>
      </c>
      <c r="M392">
        <v>1043032.99999999</v>
      </c>
      <c r="N392">
        <v>0.9</v>
      </c>
      <c r="O392" t="s">
        <v>718</v>
      </c>
      <c r="P392" t="s">
        <v>719</v>
      </c>
      <c r="Q392" t="s">
        <v>720</v>
      </c>
      <c r="R392" t="s">
        <v>721</v>
      </c>
      <c r="S392">
        <v>209.999999999767</v>
      </c>
    </row>
    <row r="393" spans="1:19" x14ac:dyDescent="0.2">
      <c r="A393" s="1">
        <f t="shared" si="24"/>
        <v>1043032.99999999</v>
      </c>
      <c r="B393" s="1">
        <f t="shared" si="24"/>
        <v>1043327</v>
      </c>
      <c r="C393" s="1" t="str">
        <f t="shared" si="25"/>
        <v>2.0m MOTI</v>
      </c>
      <c r="D393" s="1" t="str">
        <f t="shared" si="26"/>
        <v>2.0m MOTI - MOTI Encroachment</v>
      </c>
      <c r="E393" s="1" t="s">
        <v>40</v>
      </c>
      <c r="F393" s="1">
        <f t="shared" si="27"/>
        <v>2</v>
      </c>
      <c r="G393" s="12" t="s">
        <v>40</v>
      </c>
      <c r="L393">
        <v>1043032.99999999</v>
      </c>
      <c r="M393">
        <v>1043327</v>
      </c>
      <c r="N393">
        <v>2</v>
      </c>
      <c r="O393" t="s">
        <v>770</v>
      </c>
      <c r="P393" t="s">
        <v>771</v>
      </c>
      <c r="Q393" t="s">
        <v>772</v>
      </c>
      <c r="R393" t="s">
        <v>773</v>
      </c>
      <c r="S393">
        <v>294.00000000011602</v>
      </c>
    </row>
    <row r="394" spans="1:19" x14ac:dyDescent="0.2">
      <c r="A394" s="1">
        <f t="shared" si="24"/>
        <v>1043327</v>
      </c>
      <c r="B394" s="1">
        <f t="shared" si="24"/>
        <v>1043425.26</v>
      </c>
      <c r="C394" s="1" t="str">
        <f t="shared" si="25"/>
        <v>0.9m FG</v>
      </c>
      <c r="D394" s="1" t="str">
        <f t="shared" si="26"/>
        <v>0.9m FG - Default Depth</v>
      </c>
      <c r="E394" s="1" t="s">
        <v>40</v>
      </c>
      <c r="F394" s="1">
        <f t="shared" si="27"/>
        <v>0.9</v>
      </c>
      <c r="G394" s="12" t="s">
        <v>40</v>
      </c>
      <c r="L394">
        <v>1043327</v>
      </c>
      <c r="M394">
        <v>1043425.26</v>
      </c>
      <c r="N394">
        <v>0.9</v>
      </c>
      <c r="O394" t="s">
        <v>718</v>
      </c>
      <c r="P394" t="s">
        <v>719</v>
      </c>
      <c r="Q394" t="s">
        <v>720</v>
      </c>
      <c r="R394" t="s">
        <v>721</v>
      </c>
      <c r="S394">
        <v>98.260000000009299</v>
      </c>
    </row>
    <row r="395" spans="1:19" x14ac:dyDescent="0.2">
      <c r="A395" s="1">
        <f t="shared" si="24"/>
        <v>1043425.26</v>
      </c>
      <c r="B395" s="1">
        <f t="shared" si="24"/>
        <v>1043437.26</v>
      </c>
      <c r="C395" s="1" t="str">
        <f t="shared" si="25"/>
        <v>1.5m RD</v>
      </c>
      <c r="D395" s="1" t="str">
        <f t="shared" si="26"/>
        <v>1.5m RD - DWG# PT640301</v>
      </c>
      <c r="E395" s="1" t="s">
        <v>40</v>
      </c>
      <c r="F395" s="1">
        <f t="shared" si="27"/>
        <v>1.5</v>
      </c>
      <c r="G395" s="12" t="s">
        <v>40</v>
      </c>
      <c r="L395">
        <v>1043425.26</v>
      </c>
      <c r="M395">
        <v>1043437.26</v>
      </c>
      <c r="N395">
        <v>1.5</v>
      </c>
      <c r="O395" t="s">
        <v>737</v>
      </c>
      <c r="P395" t="s">
        <v>738</v>
      </c>
      <c r="Q395" t="s">
        <v>739</v>
      </c>
      <c r="R395" t="s">
        <v>739</v>
      </c>
      <c r="S395">
        <v>12</v>
      </c>
    </row>
    <row r="396" spans="1:19" x14ac:dyDescent="0.2">
      <c r="A396" s="1">
        <f t="shared" si="24"/>
        <v>1043437.26</v>
      </c>
      <c r="B396" s="1">
        <f t="shared" si="24"/>
        <v>1043590</v>
      </c>
      <c r="C396" s="1" t="str">
        <f t="shared" si="25"/>
        <v>0.9m FG</v>
      </c>
      <c r="D396" s="1" t="str">
        <f t="shared" si="26"/>
        <v>0.9m FG - Default Depth</v>
      </c>
      <c r="E396" s="1" t="s">
        <v>40</v>
      </c>
      <c r="F396" s="1">
        <f t="shared" si="27"/>
        <v>0.9</v>
      </c>
      <c r="G396" s="12" t="s">
        <v>40</v>
      </c>
      <c r="L396">
        <v>1043437.26</v>
      </c>
      <c r="M396">
        <v>1043590</v>
      </c>
      <c r="N396">
        <v>0.9</v>
      </c>
      <c r="O396" t="s">
        <v>718</v>
      </c>
      <c r="P396" t="s">
        <v>719</v>
      </c>
      <c r="Q396" t="s">
        <v>720</v>
      </c>
      <c r="R396" t="s">
        <v>721</v>
      </c>
      <c r="S396">
        <v>152.73999999999</v>
      </c>
    </row>
    <row r="397" spans="1:19" x14ac:dyDescent="0.2">
      <c r="A397" s="1">
        <f t="shared" si="24"/>
        <v>1043590</v>
      </c>
      <c r="B397" s="1">
        <f t="shared" si="24"/>
        <v>1043695</v>
      </c>
      <c r="C397" s="1" t="str">
        <f t="shared" si="25"/>
        <v>1.5m FG</v>
      </c>
      <c r="D397" s="1" t="str">
        <f t="shared" si="26"/>
        <v>1.5m FG - Alignment Sheets</v>
      </c>
      <c r="E397" s="1" t="s">
        <v>40</v>
      </c>
      <c r="F397" s="1">
        <f t="shared" si="27"/>
        <v>1.5</v>
      </c>
      <c r="G397" s="12" t="s">
        <v>40</v>
      </c>
      <c r="L397">
        <v>1043590</v>
      </c>
      <c r="M397">
        <v>1043695</v>
      </c>
      <c r="N397">
        <v>1.5</v>
      </c>
      <c r="O397" t="s">
        <v>718</v>
      </c>
      <c r="P397" t="s">
        <v>723</v>
      </c>
      <c r="Q397" t="s">
        <v>726</v>
      </c>
      <c r="R397" t="s">
        <v>727</v>
      </c>
      <c r="S397">
        <v>105</v>
      </c>
    </row>
    <row r="398" spans="1:19" x14ac:dyDescent="0.2">
      <c r="A398" s="1">
        <f t="shared" si="24"/>
        <v>1043695</v>
      </c>
      <c r="B398" s="1">
        <f t="shared" si="24"/>
        <v>1044108</v>
      </c>
      <c r="C398" s="1" t="str">
        <f t="shared" si="25"/>
        <v>0.9m FG</v>
      </c>
      <c r="D398" s="1" t="str">
        <f t="shared" si="26"/>
        <v>0.9m FG - Default Depth</v>
      </c>
      <c r="E398" s="1" t="s">
        <v>40</v>
      </c>
      <c r="F398" s="1">
        <f t="shared" si="27"/>
        <v>0.9</v>
      </c>
      <c r="G398" s="12" t="s">
        <v>40</v>
      </c>
      <c r="L398">
        <v>1043695</v>
      </c>
      <c r="M398">
        <v>1044108</v>
      </c>
      <c r="N398">
        <v>0.9</v>
      </c>
      <c r="O398" t="s">
        <v>718</v>
      </c>
      <c r="P398" t="s">
        <v>719</v>
      </c>
      <c r="Q398" t="s">
        <v>720</v>
      </c>
      <c r="R398" t="s">
        <v>721</v>
      </c>
      <c r="S398">
        <v>413</v>
      </c>
    </row>
    <row r="399" spans="1:19" x14ac:dyDescent="0.2">
      <c r="A399" s="1">
        <f t="shared" si="24"/>
        <v>1044108</v>
      </c>
      <c r="B399" s="1">
        <f t="shared" si="24"/>
        <v>1044174</v>
      </c>
      <c r="C399" s="1" t="str">
        <f t="shared" si="25"/>
        <v>2.0m MOTI</v>
      </c>
      <c r="D399" s="1" t="str">
        <f t="shared" si="26"/>
        <v>2.0m MOTI - MOTI Encroachment</v>
      </c>
      <c r="E399" s="1" t="s">
        <v>40</v>
      </c>
      <c r="F399" s="1">
        <f t="shared" si="27"/>
        <v>2</v>
      </c>
      <c r="G399" s="12" t="s">
        <v>40</v>
      </c>
      <c r="L399">
        <v>1044108</v>
      </c>
      <c r="M399">
        <v>1044174</v>
      </c>
      <c r="N399">
        <v>2</v>
      </c>
      <c r="O399" t="s">
        <v>770</v>
      </c>
      <c r="P399" t="s">
        <v>771</v>
      </c>
      <c r="Q399" t="s">
        <v>772</v>
      </c>
      <c r="R399" t="s">
        <v>773</v>
      </c>
      <c r="S399">
        <v>66</v>
      </c>
    </row>
    <row r="400" spans="1:19" x14ac:dyDescent="0.2">
      <c r="A400" s="1">
        <f t="shared" si="24"/>
        <v>1044174</v>
      </c>
      <c r="B400" s="1">
        <f t="shared" si="24"/>
        <v>1044196.21</v>
      </c>
      <c r="C400" s="1" t="str">
        <f t="shared" si="25"/>
        <v>0.9m FG</v>
      </c>
      <c r="D400" s="1" t="str">
        <f t="shared" si="26"/>
        <v>0.9m FG - Default Depth</v>
      </c>
      <c r="E400" s="1" t="s">
        <v>40</v>
      </c>
      <c r="F400" s="1">
        <f t="shared" si="27"/>
        <v>0.9</v>
      </c>
      <c r="G400" s="12" t="s">
        <v>40</v>
      </c>
      <c r="L400">
        <v>1044174</v>
      </c>
      <c r="M400">
        <v>1044196.21</v>
      </c>
      <c r="N400">
        <v>0.9</v>
      </c>
      <c r="O400" t="s">
        <v>718</v>
      </c>
      <c r="P400" t="s">
        <v>719</v>
      </c>
      <c r="Q400" t="s">
        <v>720</v>
      </c>
      <c r="R400" t="s">
        <v>721</v>
      </c>
      <c r="S400">
        <v>22.209999999962701</v>
      </c>
    </row>
    <row r="401" spans="1:19" x14ac:dyDescent="0.2">
      <c r="A401" s="1">
        <f t="shared" si="24"/>
        <v>1044196.21</v>
      </c>
      <c r="B401" s="1">
        <f t="shared" si="24"/>
        <v>1044208.21</v>
      </c>
      <c r="C401" s="1" t="str">
        <f t="shared" si="25"/>
        <v>1.2m RD</v>
      </c>
      <c r="D401" s="1" t="str">
        <f t="shared" si="26"/>
        <v>1.2m RD - DWG# PT640001</v>
      </c>
      <c r="E401" s="1" t="s">
        <v>40</v>
      </c>
      <c r="F401" s="1">
        <f t="shared" si="27"/>
        <v>1.2</v>
      </c>
      <c r="G401" s="12" t="s">
        <v>40</v>
      </c>
      <c r="L401">
        <v>1044196.21</v>
      </c>
      <c r="M401">
        <v>1044208.21</v>
      </c>
      <c r="N401">
        <v>1.2</v>
      </c>
      <c r="O401" t="s">
        <v>737</v>
      </c>
      <c r="P401" t="s">
        <v>798</v>
      </c>
      <c r="Q401" t="s">
        <v>799</v>
      </c>
      <c r="R401" t="s">
        <v>799</v>
      </c>
      <c r="S401">
        <v>12</v>
      </c>
    </row>
    <row r="402" spans="1:19" x14ac:dyDescent="0.2">
      <c r="A402" s="1">
        <f t="shared" si="24"/>
        <v>1044208.21</v>
      </c>
      <c r="B402" s="1">
        <f t="shared" si="24"/>
        <v>1044390.19</v>
      </c>
      <c r="C402" s="1" t="str">
        <f t="shared" si="25"/>
        <v>0.9m FG</v>
      </c>
      <c r="D402" s="1" t="str">
        <f t="shared" si="26"/>
        <v>0.9m FG - Default Depth</v>
      </c>
      <c r="E402" s="1" t="s">
        <v>40</v>
      </c>
      <c r="F402" s="1">
        <f t="shared" si="27"/>
        <v>0.9</v>
      </c>
      <c r="G402" s="12" t="s">
        <v>40</v>
      </c>
      <c r="L402">
        <v>1044208.21</v>
      </c>
      <c r="M402">
        <v>1044390.19</v>
      </c>
      <c r="N402">
        <v>0.9</v>
      </c>
      <c r="O402" t="s">
        <v>718</v>
      </c>
      <c r="P402" t="s">
        <v>719</v>
      </c>
      <c r="Q402" t="s">
        <v>720</v>
      </c>
      <c r="R402" t="s">
        <v>721</v>
      </c>
      <c r="S402">
        <v>181.979999999981</v>
      </c>
    </row>
    <row r="403" spans="1:19" x14ac:dyDescent="0.2">
      <c r="A403" s="1">
        <f t="shared" si="24"/>
        <v>1044390.19</v>
      </c>
      <c r="B403" s="1">
        <f t="shared" si="24"/>
        <v>1044402.19</v>
      </c>
      <c r="C403" s="1" t="str">
        <f t="shared" si="25"/>
        <v>1.2m RD</v>
      </c>
      <c r="D403" s="1" t="str">
        <f t="shared" si="26"/>
        <v>1.2m RD - DWG# PT640001</v>
      </c>
      <c r="E403" s="1" t="s">
        <v>40</v>
      </c>
      <c r="F403" s="1">
        <f t="shared" si="27"/>
        <v>1.2</v>
      </c>
      <c r="G403" s="12" t="s">
        <v>40</v>
      </c>
      <c r="L403">
        <v>1044390.19</v>
      </c>
      <c r="M403">
        <v>1044402.19</v>
      </c>
      <c r="N403">
        <v>1.2</v>
      </c>
      <c r="O403" t="s">
        <v>737</v>
      </c>
      <c r="P403" t="s">
        <v>798</v>
      </c>
      <c r="Q403" t="s">
        <v>799</v>
      </c>
      <c r="R403" t="s">
        <v>799</v>
      </c>
      <c r="S403">
        <v>12</v>
      </c>
    </row>
    <row r="404" spans="1:19" x14ac:dyDescent="0.2">
      <c r="A404" s="1">
        <f t="shared" si="24"/>
        <v>1044402.19</v>
      </c>
      <c r="B404" s="1">
        <f t="shared" si="24"/>
        <v>1044430</v>
      </c>
      <c r="C404" s="1" t="str">
        <f t="shared" si="25"/>
        <v>0.9m FG</v>
      </c>
      <c r="D404" s="1" t="str">
        <f t="shared" si="26"/>
        <v>0.9m FG - Default Depth</v>
      </c>
      <c r="E404" s="1" t="s">
        <v>40</v>
      </c>
      <c r="F404" s="1">
        <f t="shared" si="27"/>
        <v>0.9</v>
      </c>
      <c r="G404" s="12" t="s">
        <v>40</v>
      </c>
      <c r="L404">
        <v>1044402.19</v>
      </c>
      <c r="M404">
        <v>1044430</v>
      </c>
      <c r="N404">
        <v>0.9</v>
      </c>
      <c r="O404" t="s">
        <v>718</v>
      </c>
      <c r="P404" t="s">
        <v>719</v>
      </c>
      <c r="Q404" t="s">
        <v>720</v>
      </c>
      <c r="R404" t="s">
        <v>721</v>
      </c>
      <c r="S404">
        <v>27.810000000055801</v>
      </c>
    </row>
    <row r="405" spans="1:19" x14ac:dyDescent="0.2">
      <c r="A405" s="1">
        <f t="shared" si="24"/>
        <v>1044430</v>
      </c>
      <c r="B405" s="1">
        <f t="shared" si="24"/>
        <v>1044454</v>
      </c>
      <c r="C405" s="1" t="str">
        <f t="shared" si="25"/>
        <v>1.2m FG</v>
      </c>
      <c r="D405" s="1" t="str">
        <f t="shared" si="26"/>
        <v>1.2m FG - Alignment Sheets</v>
      </c>
      <c r="E405" s="1" t="s">
        <v>40</v>
      </c>
      <c r="F405" s="1">
        <f t="shared" si="27"/>
        <v>1.2</v>
      </c>
      <c r="G405" s="12" t="s">
        <v>40</v>
      </c>
      <c r="L405">
        <v>1044430</v>
      </c>
      <c r="M405">
        <v>1044454</v>
      </c>
      <c r="N405">
        <v>1.2</v>
      </c>
      <c r="O405" t="s">
        <v>718</v>
      </c>
      <c r="P405" t="s">
        <v>723</v>
      </c>
      <c r="Q405" t="s">
        <v>728</v>
      </c>
      <c r="R405" t="s">
        <v>729</v>
      </c>
      <c r="S405">
        <v>24</v>
      </c>
    </row>
    <row r="406" spans="1:19" x14ac:dyDescent="0.2">
      <c r="A406" s="1">
        <f t="shared" si="24"/>
        <v>1044454</v>
      </c>
      <c r="B406" s="1">
        <f t="shared" si="24"/>
        <v>1044557.33</v>
      </c>
      <c r="C406" s="1" t="str">
        <f t="shared" si="25"/>
        <v>0.9m FG</v>
      </c>
      <c r="D406" s="1" t="str">
        <f t="shared" si="26"/>
        <v>0.9m FG - Default Depth</v>
      </c>
      <c r="E406" s="1" t="s">
        <v>40</v>
      </c>
      <c r="F406" s="1">
        <f t="shared" si="27"/>
        <v>0.9</v>
      </c>
      <c r="G406" s="12" t="s">
        <v>40</v>
      </c>
      <c r="L406">
        <v>1044454</v>
      </c>
      <c r="M406">
        <v>1044557.33</v>
      </c>
      <c r="N406">
        <v>0.9</v>
      </c>
      <c r="O406" t="s">
        <v>718</v>
      </c>
      <c r="P406" t="s">
        <v>719</v>
      </c>
      <c r="Q406" t="s">
        <v>720</v>
      </c>
      <c r="R406" t="s">
        <v>721</v>
      </c>
      <c r="S406">
        <v>103.32999999995801</v>
      </c>
    </row>
    <row r="407" spans="1:19" x14ac:dyDescent="0.2">
      <c r="A407" s="1">
        <f t="shared" si="24"/>
        <v>1044557.33</v>
      </c>
      <c r="B407" s="1">
        <f t="shared" si="24"/>
        <v>1044569.33</v>
      </c>
      <c r="C407" s="1" t="str">
        <f t="shared" si="25"/>
        <v>1.2m RD</v>
      </c>
      <c r="D407" s="1" t="str">
        <f t="shared" si="26"/>
        <v>1.2m RD - DWG# PT640001</v>
      </c>
      <c r="E407" s="1" t="s">
        <v>40</v>
      </c>
      <c r="F407" s="1">
        <f t="shared" si="27"/>
        <v>1.2</v>
      </c>
      <c r="G407" s="12" t="s">
        <v>40</v>
      </c>
      <c r="L407">
        <v>1044557.33</v>
      </c>
      <c r="M407">
        <v>1044569.33</v>
      </c>
      <c r="N407">
        <v>1.2</v>
      </c>
      <c r="O407" t="s">
        <v>737</v>
      </c>
      <c r="P407" t="s">
        <v>798</v>
      </c>
      <c r="Q407" t="s">
        <v>799</v>
      </c>
      <c r="R407" t="s">
        <v>799</v>
      </c>
      <c r="S407">
        <v>12</v>
      </c>
    </row>
    <row r="408" spans="1:19" x14ac:dyDescent="0.2">
      <c r="A408" s="1">
        <f t="shared" si="24"/>
        <v>1044569.33</v>
      </c>
      <c r="B408" s="1">
        <f t="shared" si="24"/>
        <v>1044656.24</v>
      </c>
      <c r="C408" s="1" t="str">
        <f t="shared" si="25"/>
        <v>0.9m FG</v>
      </c>
      <c r="D408" s="1" t="str">
        <f t="shared" si="26"/>
        <v>0.9m FG - Default Depth</v>
      </c>
      <c r="E408" s="1" t="s">
        <v>40</v>
      </c>
      <c r="F408" s="1">
        <f t="shared" si="27"/>
        <v>0.9</v>
      </c>
      <c r="G408" s="12" t="s">
        <v>40</v>
      </c>
      <c r="L408">
        <v>1044569.33</v>
      </c>
      <c r="M408">
        <v>1044656.24</v>
      </c>
      <c r="N408">
        <v>0.9</v>
      </c>
      <c r="O408" t="s">
        <v>718</v>
      </c>
      <c r="P408" t="s">
        <v>719</v>
      </c>
      <c r="Q408" t="s">
        <v>720</v>
      </c>
      <c r="R408" t="s">
        <v>721</v>
      </c>
      <c r="S408">
        <v>86.910000000032596</v>
      </c>
    </row>
    <row r="409" spans="1:19" x14ac:dyDescent="0.2">
      <c r="A409" s="1">
        <f t="shared" si="24"/>
        <v>1044656.24</v>
      </c>
      <c r="B409" s="1">
        <f t="shared" si="24"/>
        <v>1044668.24</v>
      </c>
      <c r="C409" s="1" t="str">
        <f t="shared" si="25"/>
        <v>1.2m RD</v>
      </c>
      <c r="D409" s="1" t="str">
        <f t="shared" si="26"/>
        <v>1.2m RD - DWG# PT640001</v>
      </c>
      <c r="E409" s="1" t="s">
        <v>40</v>
      </c>
      <c r="F409" s="1">
        <f t="shared" si="27"/>
        <v>1.2</v>
      </c>
      <c r="G409" s="12" t="s">
        <v>40</v>
      </c>
      <c r="L409">
        <v>1044656.24</v>
      </c>
      <c r="M409">
        <v>1044668.24</v>
      </c>
      <c r="N409">
        <v>1.2</v>
      </c>
      <c r="O409" t="s">
        <v>737</v>
      </c>
      <c r="P409" t="s">
        <v>798</v>
      </c>
      <c r="Q409" t="s">
        <v>799</v>
      </c>
      <c r="R409" t="s">
        <v>799</v>
      </c>
      <c r="S409">
        <v>12</v>
      </c>
    </row>
    <row r="410" spans="1:19" x14ac:dyDescent="0.2">
      <c r="A410" s="1">
        <f t="shared" si="24"/>
        <v>1044668.24</v>
      </c>
      <c r="B410" s="1">
        <f t="shared" si="24"/>
        <v>1044741</v>
      </c>
      <c r="C410" s="1" t="str">
        <f t="shared" si="25"/>
        <v>0.9m FG</v>
      </c>
      <c r="D410" s="1" t="str">
        <f t="shared" si="26"/>
        <v>0.9m FG - Default Depth</v>
      </c>
      <c r="E410" s="1" t="s">
        <v>40</v>
      </c>
      <c r="F410" s="1">
        <f t="shared" si="27"/>
        <v>0.9</v>
      </c>
      <c r="G410" s="12" t="s">
        <v>40</v>
      </c>
      <c r="L410">
        <v>1044668.24</v>
      </c>
      <c r="M410">
        <v>1044741</v>
      </c>
      <c r="N410">
        <v>0.9</v>
      </c>
      <c r="O410" t="s">
        <v>718</v>
      </c>
      <c r="P410" t="s">
        <v>719</v>
      </c>
      <c r="Q410" t="s">
        <v>720</v>
      </c>
      <c r="R410" t="s">
        <v>721</v>
      </c>
      <c r="S410">
        <v>72.760000000009299</v>
      </c>
    </row>
    <row r="411" spans="1:19" x14ac:dyDescent="0.2">
      <c r="A411" s="1">
        <f t="shared" si="24"/>
        <v>1044741</v>
      </c>
      <c r="B411" s="1">
        <f t="shared" si="24"/>
        <v>1044810.99999999</v>
      </c>
      <c r="C411" s="1" t="str">
        <f t="shared" si="25"/>
        <v>2.0m MOTI</v>
      </c>
      <c r="D411" s="1" t="str">
        <f t="shared" si="26"/>
        <v>2.0m MOTI - MOTI Encroachment</v>
      </c>
      <c r="E411" s="1" t="s">
        <v>40</v>
      </c>
      <c r="F411" s="1">
        <f t="shared" si="27"/>
        <v>2</v>
      </c>
      <c r="G411" s="12" t="s">
        <v>40</v>
      </c>
      <c r="L411">
        <v>1044741</v>
      </c>
      <c r="M411">
        <v>1044810.99999999</v>
      </c>
      <c r="N411">
        <v>2</v>
      </c>
      <c r="O411" t="s">
        <v>770</v>
      </c>
      <c r="P411" t="s">
        <v>771</v>
      </c>
      <c r="Q411" t="s">
        <v>772</v>
      </c>
      <c r="R411" t="s">
        <v>773</v>
      </c>
      <c r="S411">
        <v>69.999999999883499</v>
      </c>
    </row>
    <row r="412" spans="1:19" x14ac:dyDescent="0.2">
      <c r="A412" s="1">
        <f t="shared" si="24"/>
        <v>1044810.99999999</v>
      </c>
      <c r="B412" s="1">
        <f t="shared" si="24"/>
        <v>1044877</v>
      </c>
      <c r="C412" s="1" t="str">
        <f t="shared" si="25"/>
        <v>2.5m TL</v>
      </c>
      <c r="D412" s="1" t="str">
        <f t="shared" si="26"/>
        <v>2.5m TL - BGC Dominant Design</v>
      </c>
      <c r="E412" s="1" t="s">
        <v>40</v>
      </c>
      <c r="F412" s="1">
        <f t="shared" si="27"/>
        <v>2.5</v>
      </c>
      <c r="G412" s="12" t="s">
        <v>40</v>
      </c>
      <c r="L412">
        <v>1044810.99999999</v>
      </c>
      <c r="M412">
        <v>1044877</v>
      </c>
      <c r="N412">
        <v>2.5</v>
      </c>
      <c r="O412" t="s">
        <v>9458</v>
      </c>
      <c r="P412" t="s">
        <v>731</v>
      </c>
      <c r="Q412" t="s">
        <v>9460</v>
      </c>
      <c r="R412" t="s">
        <v>9459</v>
      </c>
      <c r="S412">
        <v>66.000000000116401</v>
      </c>
    </row>
    <row r="413" spans="1:19" x14ac:dyDescent="0.2">
      <c r="A413" s="1">
        <f t="shared" si="24"/>
        <v>1044877</v>
      </c>
      <c r="B413" s="1">
        <f t="shared" si="24"/>
        <v>1044904</v>
      </c>
      <c r="C413" s="1" t="str">
        <f t="shared" si="25"/>
        <v>2.0m MOTI</v>
      </c>
      <c r="D413" s="1" t="str">
        <f t="shared" si="26"/>
        <v>2.0m MOTI - MOTI Encroachment</v>
      </c>
      <c r="E413" s="1" t="s">
        <v>40</v>
      </c>
      <c r="F413" s="1">
        <f t="shared" si="27"/>
        <v>2</v>
      </c>
      <c r="G413" s="12" t="s">
        <v>40</v>
      </c>
      <c r="L413">
        <v>1044877</v>
      </c>
      <c r="M413">
        <v>1044904</v>
      </c>
      <c r="N413">
        <v>2</v>
      </c>
      <c r="O413" t="s">
        <v>770</v>
      </c>
      <c r="P413" t="s">
        <v>771</v>
      </c>
      <c r="Q413" t="s">
        <v>772</v>
      </c>
      <c r="R413" t="s">
        <v>773</v>
      </c>
      <c r="S413">
        <v>27</v>
      </c>
    </row>
    <row r="414" spans="1:19" x14ac:dyDescent="0.2">
      <c r="A414" s="1">
        <f t="shared" si="24"/>
        <v>1044904</v>
      </c>
      <c r="B414" s="1">
        <f t="shared" si="24"/>
        <v>1044904.16</v>
      </c>
      <c r="C414" s="1" t="str">
        <f t="shared" si="25"/>
        <v>1.2m RD</v>
      </c>
      <c r="D414" s="1" t="str">
        <f t="shared" si="26"/>
        <v>1.2m RD - DWG# PT640001</v>
      </c>
      <c r="E414" s="1" t="s">
        <v>40</v>
      </c>
      <c r="F414" s="1">
        <f t="shared" si="27"/>
        <v>1.2</v>
      </c>
      <c r="G414" s="12" t="s">
        <v>40</v>
      </c>
      <c r="L414">
        <v>1044904</v>
      </c>
      <c r="M414">
        <v>1044904.16</v>
      </c>
      <c r="N414">
        <v>1.2</v>
      </c>
      <c r="O414" t="s">
        <v>737</v>
      </c>
      <c r="P414" t="s">
        <v>798</v>
      </c>
      <c r="Q414" t="s">
        <v>799</v>
      </c>
      <c r="R414" t="s">
        <v>799</v>
      </c>
      <c r="S414">
        <v>0.16000000003259601</v>
      </c>
    </row>
    <row r="415" spans="1:19" x14ac:dyDescent="0.2">
      <c r="A415" s="1">
        <f t="shared" si="24"/>
        <v>1044904.16</v>
      </c>
      <c r="B415" s="1">
        <f t="shared" si="24"/>
        <v>1044935.92</v>
      </c>
      <c r="C415" s="1" t="str">
        <f t="shared" si="25"/>
        <v>0.9m FG</v>
      </c>
      <c r="D415" s="1" t="str">
        <f t="shared" si="26"/>
        <v>0.9m FG - Default Depth</v>
      </c>
      <c r="E415" s="1" t="s">
        <v>40</v>
      </c>
      <c r="F415" s="1">
        <f t="shared" si="27"/>
        <v>0.9</v>
      </c>
      <c r="G415" s="12" t="s">
        <v>40</v>
      </c>
      <c r="L415">
        <v>1044904.16</v>
      </c>
      <c r="M415">
        <v>1044935.92</v>
      </c>
      <c r="N415">
        <v>0.9</v>
      </c>
      <c r="O415" t="s">
        <v>718</v>
      </c>
      <c r="P415" t="s">
        <v>719</v>
      </c>
      <c r="Q415" t="s">
        <v>720</v>
      </c>
      <c r="R415" t="s">
        <v>721</v>
      </c>
      <c r="S415">
        <v>31.760000000009299</v>
      </c>
    </row>
    <row r="416" spans="1:19" x14ac:dyDescent="0.2">
      <c r="A416" s="1">
        <f t="shared" si="24"/>
        <v>1044935.92</v>
      </c>
      <c r="B416" s="1">
        <f t="shared" si="24"/>
        <v>1044947.92</v>
      </c>
      <c r="C416" s="1" t="str">
        <f t="shared" si="25"/>
        <v>1.2m RD</v>
      </c>
      <c r="D416" s="1" t="str">
        <f t="shared" si="26"/>
        <v>1.2m RD - DWG# PT640001</v>
      </c>
      <c r="E416" s="1" t="s">
        <v>40</v>
      </c>
      <c r="F416" s="1">
        <f t="shared" si="27"/>
        <v>1.2</v>
      </c>
      <c r="G416" s="12" t="s">
        <v>40</v>
      </c>
      <c r="L416">
        <v>1044935.92</v>
      </c>
      <c r="M416">
        <v>1044947.92</v>
      </c>
      <c r="N416">
        <v>1.2</v>
      </c>
      <c r="O416" t="s">
        <v>737</v>
      </c>
      <c r="P416" t="s">
        <v>798</v>
      </c>
      <c r="Q416" t="s">
        <v>799</v>
      </c>
      <c r="R416" t="s">
        <v>799</v>
      </c>
      <c r="S416">
        <v>12</v>
      </c>
    </row>
    <row r="417" spans="1:19" x14ac:dyDescent="0.2">
      <c r="A417" s="1">
        <f t="shared" si="24"/>
        <v>1044947.92</v>
      </c>
      <c r="B417" s="1">
        <f t="shared" si="24"/>
        <v>1044967.65</v>
      </c>
      <c r="C417" s="1" t="str">
        <f t="shared" si="25"/>
        <v>0.9m FG</v>
      </c>
      <c r="D417" s="1" t="str">
        <f t="shared" si="26"/>
        <v>0.9m FG - Default Depth</v>
      </c>
      <c r="E417" s="1" t="s">
        <v>40</v>
      </c>
      <c r="F417" s="1">
        <f t="shared" si="27"/>
        <v>0.9</v>
      </c>
      <c r="G417" s="12" t="s">
        <v>40</v>
      </c>
      <c r="L417">
        <v>1044947.92</v>
      </c>
      <c r="M417">
        <v>1044967.65</v>
      </c>
      <c r="N417">
        <v>0.9</v>
      </c>
      <c r="O417" t="s">
        <v>718</v>
      </c>
      <c r="P417" t="s">
        <v>719</v>
      </c>
      <c r="Q417" t="s">
        <v>720</v>
      </c>
      <c r="R417" t="s">
        <v>721</v>
      </c>
      <c r="S417">
        <v>19.729999999981299</v>
      </c>
    </row>
    <row r="418" spans="1:19" x14ac:dyDescent="0.2">
      <c r="A418" s="1">
        <f t="shared" si="24"/>
        <v>1044967.65</v>
      </c>
      <c r="B418" s="1">
        <f t="shared" si="24"/>
        <v>1044979.65</v>
      </c>
      <c r="C418" s="1" t="str">
        <f t="shared" si="25"/>
        <v>1.2m RD</v>
      </c>
      <c r="D418" s="1" t="str">
        <f t="shared" si="26"/>
        <v>1.2m RD - DWG# PT640001</v>
      </c>
      <c r="E418" s="1" t="s">
        <v>40</v>
      </c>
      <c r="F418" s="1">
        <f t="shared" si="27"/>
        <v>1.2</v>
      </c>
      <c r="G418" s="12" t="s">
        <v>40</v>
      </c>
      <c r="L418">
        <v>1044967.65</v>
      </c>
      <c r="M418">
        <v>1044979.65</v>
      </c>
      <c r="N418">
        <v>1.2</v>
      </c>
      <c r="O418" t="s">
        <v>737</v>
      </c>
      <c r="P418" t="s">
        <v>798</v>
      </c>
      <c r="Q418" t="s">
        <v>799</v>
      </c>
      <c r="R418" t="s">
        <v>799</v>
      </c>
      <c r="S418">
        <v>12</v>
      </c>
    </row>
    <row r="419" spans="1:19" x14ac:dyDescent="0.2">
      <c r="A419" s="1">
        <f t="shared" si="24"/>
        <v>1044979.65</v>
      </c>
      <c r="B419" s="1">
        <f t="shared" si="24"/>
        <v>1045006.31</v>
      </c>
      <c r="C419" s="1" t="str">
        <f t="shared" si="25"/>
        <v>0.9m FG</v>
      </c>
      <c r="D419" s="1" t="str">
        <f t="shared" si="26"/>
        <v>0.9m FG - Default Depth</v>
      </c>
      <c r="E419" s="1" t="s">
        <v>40</v>
      </c>
      <c r="F419" s="1">
        <f t="shared" si="27"/>
        <v>0.9</v>
      </c>
      <c r="G419" s="12" t="s">
        <v>40</v>
      </c>
      <c r="L419">
        <v>1044979.65</v>
      </c>
      <c r="M419">
        <v>1045006.31</v>
      </c>
      <c r="N419">
        <v>0.9</v>
      </c>
      <c r="O419" t="s">
        <v>718</v>
      </c>
      <c r="P419" t="s">
        <v>719</v>
      </c>
      <c r="Q419" t="s">
        <v>720</v>
      </c>
      <c r="R419" t="s">
        <v>721</v>
      </c>
      <c r="S419">
        <v>26.6600000000325</v>
      </c>
    </row>
    <row r="420" spans="1:19" x14ac:dyDescent="0.2">
      <c r="A420" s="1">
        <f t="shared" si="24"/>
        <v>1045006.31</v>
      </c>
      <c r="B420" s="1">
        <f t="shared" si="24"/>
        <v>1045018.31</v>
      </c>
      <c r="C420" s="1" t="str">
        <f t="shared" si="25"/>
        <v>1.2m RD</v>
      </c>
      <c r="D420" s="1" t="str">
        <f t="shared" si="26"/>
        <v>1.2m RD - DWG# PT640001</v>
      </c>
      <c r="E420" s="1" t="s">
        <v>40</v>
      </c>
      <c r="F420" s="1">
        <f t="shared" si="27"/>
        <v>1.2</v>
      </c>
      <c r="G420" s="12" t="s">
        <v>40</v>
      </c>
      <c r="L420">
        <v>1045006.31</v>
      </c>
      <c r="M420">
        <v>1045018.31</v>
      </c>
      <c r="N420">
        <v>1.2</v>
      </c>
      <c r="O420" t="s">
        <v>737</v>
      </c>
      <c r="P420" t="s">
        <v>798</v>
      </c>
      <c r="Q420" t="s">
        <v>799</v>
      </c>
      <c r="R420" t="s">
        <v>799</v>
      </c>
      <c r="S420">
        <v>12</v>
      </c>
    </row>
    <row r="421" spans="1:19" x14ac:dyDescent="0.2">
      <c r="A421" s="1">
        <f t="shared" si="24"/>
        <v>1045018.31</v>
      </c>
      <c r="B421" s="1">
        <f t="shared" si="24"/>
        <v>1045025</v>
      </c>
      <c r="C421" s="1" t="str">
        <f t="shared" si="25"/>
        <v>0.9m FG</v>
      </c>
      <c r="D421" s="1" t="str">
        <f t="shared" si="26"/>
        <v>0.9m FG - Default Depth</v>
      </c>
      <c r="E421" s="1" t="s">
        <v>40</v>
      </c>
      <c r="F421" s="1">
        <f t="shared" si="27"/>
        <v>0.9</v>
      </c>
      <c r="G421" s="12" t="s">
        <v>40</v>
      </c>
      <c r="L421">
        <v>1045018.31</v>
      </c>
      <c r="M421">
        <v>1045025</v>
      </c>
      <c r="N421">
        <v>0.9</v>
      </c>
      <c r="O421" t="s">
        <v>718</v>
      </c>
      <c r="P421" t="s">
        <v>719</v>
      </c>
      <c r="Q421" t="s">
        <v>720</v>
      </c>
      <c r="R421" t="s">
        <v>721</v>
      </c>
      <c r="S421">
        <v>6.6899999999441198</v>
      </c>
    </row>
    <row r="422" spans="1:19" x14ac:dyDescent="0.2">
      <c r="A422" s="1">
        <f t="shared" si="24"/>
        <v>1045025</v>
      </c>
      <c r="B422" s="1">
        <f t="shared" si="24"/>
        <v>1045124</v>
      </c>
      <c r="C422" s="1" t="str">
        <f t="shared" si="25"/>
        <v>1.2m CG</v>
      </c>
      <c r="D422" s="1" t="str">
        <f t="shared" si="26"/>
        <v>1.2m CG - Alignment Sheets</v>
      </c>
      <c r="E422" s="1" t="s">
        <v>40</v>
      </c>
      <c r="F422" s="1">
        <f t="shared" si="27"/>
        <v>1.2</v>
      </c>
      <c r="G422" s="12" t="s">
        <v>40</v>
      </c>
      <c r="L422">
        <v>1045025</v>
      </c>
      <c r="M422">
        <v>1045124</v>
      </c>
      <c r="N422">
        <v>1.2</v>
      </c>
      <c r="O422" t="s">
        <v>722</v>
      </c>
      <c r="P422" t="s">
        <v>723</v>
      </c>
      <c r="Q422" t="s">
        <v>763</v>
      </c>
      <c r="R422" t="s">
        <v>764</v>
      </c>
      <c r="S422">
        <v>99</v>
      </c>
    </row>
    <row r="423" spans="1:19" x14ac:dyDescent="0.2">
      <c r="A423" s="1">
        <f t="shared" si="24"/>
        <v>1045124</v>
      </c>
      <c r="B423" s="1">
        <f t="shared" si="24"/>
        <v>1045148</v>
      </c>
      <c r="C423" s="1" t="str">
        <f t="shared" si="25"/>
        <v>1.2m CG/1.2m FG</v>
      </c>
      <c r="D423" s="1" t="str">
        <f t="shared" si="26"/>
        <v>1.2m CG/1.2m FG - Alignment Sheets</v>
      </c>
      <c r="E423" s="1" t="s">
        <v>40</v>
      </c>
      <c r="F423" s="1">
        <f t="shared" si="27"/>
        <v>1.2</v>
      </c>
      <c r="G423" s="12" t="s">
        <v>40</v>
      </c>
      <c r="L423">
        <v>1045124</v>
      </c>
      <c r="M423">
        <v>1045148</v>
      </c>
      <c r="N423">
        <v>1.2</v>
      </c>
      <c r="O423" t="s">
        <v>743</v>
      </c>
      <c r="P423" t="s">
        <v>723</v>
      </c>
      <c r="Q423" t="s">
        <v>802</v>
      </c>
      <c r="R423" t="s">
        <v>803</v>
      </c>
      <c r="S423">
        <v>24</v>
      </c>
    </row>
    <row r="424" spans="1:19" x14ac:dyDescent="0.2">
      <c r="A424" s="1">
        <f t="shared" si="24"/>
        <v>1045148</v>
      </c>
      <c r="B424" s="1">
        <f t="shared" si="24"/>
        <v>1045353.96</v>
      </c>
      <c r="C424" s="1" t="str">
        <f t="shared" si="25"/>
        <v>1.2m CG</v>
      </c>
      <c r="D424" s="1" t="str">
        <f t="shared" si="26"/>
        <v>1.2m CG - Alignment Sheets</v>
      </c>
      <c r="E424" s="1" t="s">
        <v>40</v>
      </c>
      <c r="F424" s="1">
        <f t="shared" si="27"/>
        <v>1.2</v>
      </c>
      <c r="G424" s="12" t="s">
        <v>40</v>
      </c>
      <c r="L424">
        <v>1045148</v>
      </c>
      <c r="M424">
        <v>1045353.96</v>
      </c>
      <c r="N424">
        <v>1.2</v>
      </c>
      <c r="O424" t="s">
        <v>722</v>
      </c>
      <c r="P424" t="s">
        <v>723</v>
      </c>
      <c r="Q424" t="s">
        <v>763</v>
      </c>
      <c r="R424" t="s">
        <v>764</v>
      </c>
      <c r="S424">
        <v>205.95999999996201</v>
      </c>
    </row>
    <row r="425" spans="1:19" x14ac:dyDescent="0.2">
      <c r="A425" s="1">
        <f t="shared" si="24"/>
        <v>1045353.96</v>
      </c>
      <c r="B425" s="1">
        <f t="shared" si="24"/>
        <v>1045377.96</v>
      </c>
      <c r="C425" s="1" t="str">
        <f t="shared" si="25"/>
        <v>1.5m WC</v>
      </c>
      <c r="D425" s="1" t="str">
        <f t="shared" si="26"/>
        <v>1.5m WC - DWG# PT610001</v>
      </c>
      <c r="E425" s="1" t="s">
        <v>40</v>
      </c>
      <c r="F425" s="1">
        <f t="shared" si="27"/>
        <v>1.5</v>
      </c>
      <c r="G425" s="12" t="s">
        <v>40</v>
      </c>
      <c r="L425">
        <v>1045353.96</v>
      </c>
      <c r="M425">
        <v>1045377.96</v>
      </c>
      <c r="N425">
        <v>1.5</v>
      </c>
      <c r="O425" t="s">
        <v>734</v>
      </c>
      <c r="P425" t="s">
        <v>740</v>
      </c>
      <c r="Q425" t="s">
        <v>741</v>
      </c>
      <c r="R425" t="s">
        <v>741</v>
      </c>
      <c r="S425">
        <v>24</v>
      </c>
    </row>
    <row r="426" spans="1:19" x14ac:dyDescent="0.2">
      <c r="A426" s="1">
        <f t="shared" si="24"/>
        <v>1045377.96</v>
      </c>
      <c r="B426" s="1">
        <f t="shared" si="24"/>
        <v>1045831.17</v>
      </c>
      <c r="C426" s="1" t="str">
        <f t="shared" si="25"/>
        <v>1.2m CG</v>
      </c>
      <c r="D426" s="1" t="str">
        <f t="shared" si="26"/>
        <v>1.2m CG - Alignment Sheets</v>
      </c>
      <c r="E426" s="1" t="s">
        <v>40</v>
      </c>
      <c r="F426" s="1">
        <f t="shared" si="27"/>
        <v>1.2</v>
      </c>
      <c r="G426" s="12" t="s">
        <v>40</v>
      </c>
      <c r="L426">
        <v>1045377.96</v>
      </c>
      <c r="M426">
        <v>1045831.17</v>
      </c>
      <c r="N426">
        <v>1.2</v>
      </c>
      <c r="O426" t="s">
        <v>722</v>
      </c>
      <c r="P426" t="s">
        <v>723</v>
      </c>
      <c r="Q426" t="s">
        <v>763</v>
      </c>
      <c r="R426" t="s">
        <v>764</v>
      </c>
      <c r="S426">
        <v>453.21000000007899</v>
      </c>
    </row>
    <row r="427" spans="1:19" x14ac:dyDescent="0.2">
      <c r="A427" s="1">
        <f t="shared" si="24"/>
        <v>1045831.17</v>
      </c>
      <c r="B427" s="1">
        <f t="shared" si="24"/>
        <v>1045843.17</v>
      </c>
      <c r="C427" s="1" t="str">
        <f t="shared" si="25"/>
        <v>1.5m RD</v>
      </c>
      <c r="D427" s="1" t="str">
        <f t="shared" si="26"/>
        <v>1.5m RD - DWG# PT640301</v>
      </c>
      <c r="E427" s="1" t="s">
        <v>40</v>
      </c>
      <c r="F427" s="1">
        <f t="shared" si="27"/>
        <v>1.5</v>
      </c>
      <c r="G427" s="12" t="s">
        <v>40</v>
      </c>
      <c r="L427">
        <v>1045831.17</v>
      </c>
      <c r="M427">
        <v>1045843.17</v>
      </c>
      <c r="N427">
        <v>1.5</v>
      </c>
      <c r="O427" t="s">
        <v>737</v>
      </c>
      <c r="P427" t="s">
        <v>738</v>
      </c>
      <c r="Q427" t="s">
        <v>739</v>
      </c>
      <c r="R427" t="s">
        <v>739</v>
      </c>
      <c r="S427">
        <v>12</v>
      </c>
    </row>
    <row r="428" spans="1:19" x14ac:dyDescent="0.2">
      <c r="A428" s="1">
        <f t="shared" si="24"/>
        <v>1045843.17</v>
      </c>
      <c r="B428" s="1">
        <f t="shared" si="24"/>
        <v>1046041.99</v>
      </c>
      <c r="C428" s="1" t="str">
        <f t="shared" si="25"/>
        <v>1.2m CG</v>
      </c>
      <c r="D428" s="1" t="str">
        <f t="shared" si="26"/>
        <v>1.2m CG - Alignment Sheets</v>
      </c>
      <c r="E428" s="1" t="s">
        <v>40</v>
      </c>
      <c r="F428" s="1">
        <f t="shared" si="27"/>
        <v>1.2</v>
      </c>
      <c r="G428" s="12" t="s">
        <v>40</v>
      </c>
      <c r="L428">
        <v>1045843.17</v>
      </c>
      <c r="M428">
        <v>1046041.99</v>
      </c>
      <c r="N428">
        <v>1.2</v>
      </c>
      <c r="O428" t="s">
        <v>722</v>
      </c>
      <c r="P428" t="s">
        <v>723</v>
      </c>
      <c r="Q428" t="s">
        <v>763</v>
      </c>
      <c r="R428" t="s">
        <v>764</v>
      </c>
      <c r="S428">
        <v>198.81999999994801</v>
      </c>
    </row>
    <row r="429" spans="1:19" x14ac:dyDescent="0.2">
      <c r="A429" s="1">
        <f t="shared" si="24"/>
        <v>1046041.99</v>
      </c>
      <c r="B429" s="1">
        <f t="shared" si="24"/>
        <v>1046053.99</v>
      </c>
      <c r="C429" s="1" t="str">
        <f t="shared" si="25"/>
        <v>1.5m RD</v>
      </c>
      <c r="D429" s="1" t="str">
        <f t="shared" si="26"/>
        <v>1.5m RD - DWG# PT640301</v>
      </c>
      <c r="E429" s="1" t="s">
        <v>40</v>
      </c>
      <c r="F429" s="1">
        <f t="shared" si="27"/>
        <v>1.5</v>
      </c>
      <c r="G429" s="12" t="s">
        <v>40</v>
      </c>
      <c r="L429">
        <v>1046041.99</v>
      </c>
      <c r="M429">
        <v>1046053.99</v>
      </c>
      <c r="N429">
        <v>1.5</v>
      </c>
      <c r="O429" t="s">
        <v>737</v>
      </c>
      <c r="P429" t="s">
        <v>738</v>
      </c>
      <c r="Q429" t="s">
        <v>739</v>
      </c>
      <c r="R429" t="s">
        <v>739</v>
      </c>
      <c r="S429">
        <v>12</v>
      </c>
    </row>
    <row r="430" spans="1:19" x14ac:dyDescent="0.2">
      <c r="A430" s="1">
        <f t="shared" si="24"/>
        <v>1046053.99</v>
      </c>
      <c r="B430" s="1">
        <f t="shared" si="24"/>
        <v>1046221.75</v>
      </c>
      <c r="C430" s="1" t="str">
        <f t="shared" si="25"/>
        <v>1.2m CG</v>
      </c>
      <c r="D430" s="1" t="str">
        <f t="shared" si="26"/>
        <v>1.2m CG - Alignment Sheets</v>
      </c>
      <c r="E430" s="1" t="s">
        <v>40</v>
      </c>
      <c r="F430" s="1">
        <f t="shared" si="27"/>
        <v>1.2</v>
      </c>
      <c r="G430" s="12" t="s">
        <v>40</v>
      </c>
      <c r="L430">
        <v>1046053.99</v>
      </c>
      <c r="M430">
        <v>1046221.75</v>
      </c>
      <c r="N430">
        <v>1.2</v>
      </c>
      <c r="O430" t="s">
        <v>722</v>
      </c>
      <c r="P430" t="s">
        <v>723</v>
      </c>
      <c r="Q430" t="s">
        <v>763</v>
      </c>
      <c r="R430" t="s">
        <v>764</v>
      </c>
      <c r="S430">
        <v>167.760000000009</v>
      </c>
    </row>
    <row r="431" spans="1:19" x14ac:dyDescent="0.2">
      <c r="A431" s="1">
        <f t="shared" si="24"/>
        <v>1046221.75</v>
      </c>
      <c r="B431" s="1">
        <f t="shared" si="24"/>
        <v>1046233.75</v>
      </c>
      <c r="C431" s="1" t="str">
        <f t="shared" si="25"/>
        <v>1.5m RD</v>
      </c>
      <c r="D431" s="1" t="str">
        <f t="shared" si="26"/>
        <v>1.5m RD - DWG# PT640301</v>
      </c>
      <c r="E431" s="1" t="s">
        <v>40</v>
      </c>
      <c r="F431" s="1">
        <f t="shared" si="27"/>
        <v>1.5</v>
      </c>
      <c r="G431" s="12" t="s">
        <v>40</v>
      </c>
      <c r="L431">
        <v>1046221.75</v>
      </c>
      <c r="M431">
        <v>1046233.75</v>
      </c>
      <c r="N431">
        <v>1.5</v>
      </c>
      <c r="O431" t="s">
        <v>737</v>
      </c>
      <c r="P431" t="s">
        <v>738</v>
      </c>
      <c r="Q431" t="s">
        <v>739</v>
      </c>
      <c r="R431" t="s">
        <v>739</v>
      </c>
      <c r="S431">
        <v>12</v>
      </c>
    </row>
    <row r="432" spans="1:19" x14ac:dyDescent="0.2">
      <c r="A432" s="1">
        <f t="shared" si="24"/>
        <v>1046233.75</v>
      </c>
      <c r="B432" s="1">
        <f t="shared" si="24"/>
        <v>1046538.04</v>
      </c>
      <c r="C432" s="1" t="str">
        <f t="shared" si="25"/>
        <v>1.2m CG</v>
      </c>
      <c r="D432" s="1" t="str">
        <f t="shared" si="26"/>
        <v>1.2m CG - Alignment Sheets</v>
      </c>
      <c r="E432" s="1" t="s">
        <v>40</v>
      </c>
      <c r="F432" s="1">
        <f t="shared" si="27"/>
        <v>1.2</v>
      </c>
      <c r="G432" s="12" t="s">
        <v>40</v>
      </c>
      <c r="L432">
        <v>1046233.75</v>
      </c>
      <c r="M432">
        <v>1046538.04</v>
      </c>
      <c r="N432">
        <v>1.2</v>
      </c>
      <c r="O432" t="s">
        <v>722</v>
      </c>
      <c r="P432" t="s">
        <v>723</v>
      </c>
      <c r="Q432" t="s">
        <v>763</v>
      </c>
      <c r="R432" t="s">
        <v>764</v>
      </c>
      <c r="S432">
        <v>304.29000000003703</v>
      </c>
    </row>
    <row r="433" spans="1:19" x14ac:dyDescent="0.2">
      <c r="A433" s="1">
        <f t="shared" si="24"/>
        <v>1046538.04</v>
      </c>
      <c r="B433" s="1">
        <f t="shared" si="24"/>
        <v>1046550.04</v>
      </c>
      <c r="C433" s="1" t="str">
        <f t="shared" si="25"/>
        <v>1.5m RD</v>
      </c>
      <c r="D433" s="1" t="str">
        <f t="shared" si="26"/>
        <v>1.5m RD - DWG# PT640301</v>
      </c>
      <c r="E433" s="1" t="s">
        <v>40</v>
      </c>
      <c r="F433" s="1">
        <f t="shared" si="27"/>
        <v>1.5</v>
      </c>
      <c r="G433" s="12" t="s">
        <v>40</v>
      </c>
      <c r="L433">
        <v>1046538.04</v>
      </c>
      <c r="M433">
        <v>1046550.04</v>
      </c>
      <c r="N433">
        <v>1.5</v>
      </c>
      <c r="O433" t="s">
        <v>737</v>
      </c>
      <c r="P433" t="s">
        <v>738</v>
      </c>
      <c r="Q433" t="s">
        <v>739</v>
      </c>
      <c r="R433" t="s">
        <v>739</v>
      </c>
      <c r="S433">
        <v>12</v>
      </c>
    </row>
    <row r="434" spans="1:19" x14ac:dyDescent="0.2">
      <c r="A434" s="1">
        <f t="shared" si="24"/>
        <v>1046550.04</v>
      </c>
      <c r="B434" s="1">
        <f t="shared" si="24"/>
        <v>1046708.18</v>
      </c>
      <c r="C434" s="1" t="str">
        <f t="shared" si="25"/>
        <v>1.2m CG</v>
      </c>
      <c r="D434" s="1" t="str">
        <f t="shared" si="26"/>
        <v>1.2m CG - Alignment Sheets</v>
      </c>
      <c r="E434" s="1" t="s">
        <v>40</v>
      </c>
      <c r="F434" s="1">
        <f t="shared" si="27"/>
        <v>1.2</v>
      </c>
      <c r="G434" s="12" t="s">
        <v>40</v>
      </c>
      <c r="L434">
        <v>1046550.04</v>
      </c>
      <c r="M434">
        <v>1046708.18</v>
      </c>
      <c r="N434">
        <v>1.2</v>
      </c>
      <c r="O434" t="s">
        <v>722</v>
      </c>
      <c r="P434" t="s">
        <v>723</v>
      </c>
      <c r="Q434" t="s">
        <v>763</v>
      </c>
      <c r="R434" t="s">
        <v>764</v>
      </c>
      <c r="S434">
        <v>158.140000000013</v>
      </c>
    </row>
    <row r="435" spans="1:19" x14ac:dyDescent="0.2">
      <c r="A435" s="1">
        <f t="shared" si="24"/>
        <v>1046708.18</v>
      </c>
      <c r="B435" s="1">
        <f t="shared" si="24"/>
        <v>1046720.18</v>
      </c>
      <c r="C435" s="1" t="str">
        <f t="shared" si="25"/>
        <v>1.5m RD</v>
      </c>
      <c r="D435" s="1" t="str">
        <f t="shared" si="26"/>
        <v>1.5m RD - DWG# PT640301</v>
      </c>
      <c r="E435" s="1" t="s">
        <v>40</v>
      </c>
      <c r="F435" s="1">
        <f t="shared" si="27"/>
        <v>1.5</v>
      </c>
      <c r="G435" s="12" t="s">
        <v>40</v>
      </c>
      <c r="L435">
        <v>1046708.18</v>
      </c>
      <c r="M435">
        <v>1046720.18</v>
      </c>
      <c r="N435">
        <v>1.5</v>
      </c>
      <c r="O435" t="s">
        <v>737</v>
      </c>
      <c r="P435" t="s">
        <v>738</v>
      </c>
      <c r="Q435" t="s">
        <v>739</v>
      </c>
      <c r="R435" t="s">
        <v>739</v>
      </c>
      <c r="S435">
        <v>12</v>
      </c>
    </row>
    <row r="436" spans="1:19" x14ac:dyDescent="0.2">
      <c r="A436" s="1">
        <f t="shared" si="24"/>
        <v>1046720.18</v>
      </c>
      <c r="B436" s="1">
        <f t="shared" si="24"/>
        <v>1046838.65</v>
      </c>
      <c r="C436" s="1" t="str">
        <f t="shared" si="25"/>
        <v>1.2m CG</v>
      </c>
      <c r="D436" s="1" t="str">
        <f t="shared" si="26"/>
        <v>1.2m CG - Alignment Sheets</v>
      </c>
      <c r="E436" s="1" t="s">
        <v>40</v>
      </c>
      <c r="F436" s="1">
        <f t="shared" si="27"/>
        <v>1.2</v>
      </c>
      <c r="G436" s="12" t="s">
        <v>40</v>
      </c>
      <c r="L436">
        <v>1046720.18</v>
      </c>
      <c r="M436">
        <v>1046838.65</v>
      </c>
      <c r="N436">
        <v>1.2</v>
      </c>
      <c r="O436" t="s">
        <v>722</v>
      </c>
      <c r="P436" t="s">
        <v>723</v>
      </c>
      <c r="Q436" t="s">
        <v>763</v>
      </c>
      <c r="R436" t="s">
        <v>764</v>
      </c>
      <c r="S436">
        <v>118.469999999972</v>
      </c>
    </row>
    <row r="437" spans="1:19" x14ac:dyDescent="0.2">
      <c r="A437" s="1">
        <f t="shared" si="24"/>
        <v>1046838.65</v>
      </c>
      <c r="B437" s="1">
        <f t="shared" si="24"/>
        <v>1046850.65</v>
      </c>
      <c r="C437" s="1" t="str">
        <f t="shared" si="25"/>
        <v>1.5m RD</v>
      </c>
      <c r="D437" s="1" t="str">
        <f t="shared" si="26"/>
        <v>1.5m RD - DWG# PT640301</v>
      </c>
      <c r="E437" s="1" t="s">
        <v>40</v>
      </c>
      <c r="F437" s="1">
        <f t="shared" si="27"/>
        <v>1.5</v>
      </c>
      <c r="G437" s="12" t="s">
        <v>40</v>
      </c>
      <c r="L437">
        <v>1046838.65</v>
      </c>
      <c r="M437">
        <v>1046850.65</v>
      </c>
      <c r="N437">
        <v>1.5</v>
      </c>
      <c r="O437" t="s">
        <v>737</v>
      </c>
      <c r="P437" t="s">
        <v>738</v>
      </c>
      <c r="Q437" t="s">
        <v>739</v>
      </c>
      <c r="R437" t="s">
        <v>739</v>
      </c>
      <c r="S437">
        <v>12</v>
      </c>
    </row>
    <row r="438" spans="1:19" x14ac:dyDescent="0.2">
      <c r="A438" s="1">
        <f t="shared" si="24"/>
        <v>1046850.65</v>
      </c>
      <c r="B438" s="1">
        <f t="shared" si="24"/>
        <v>1047559.48</v>
      </c>
      <c r="C438" s="1" t="str">
        <f t="shared" si="25"/>
        <v>1.2m CG</v>
      </c>
      <c r="D438" s="1" t="str">
        <f t="shared" si="26"/>
        <v>1.2m CG - Alignment Sheets</v>
      </c>
      <c r="E438" s="1" t="s">
        <v>40</v>
      </c>
      <c r="F438" s="1">
        <f t="shared" si="27"/>
        <v>1.2</v>
      </c>
      <c r="G438" s="12" t="s">
        <v>40</v>
      </c>
      <c r="L438">
        <v>1046850.65</v>
      </c>
      <c r="M438">
        <v>1047559.48</v>
      </c>
      <c r="N438">
        <v>1.2</v>
      </c>
      <c r="O438" t="s">
        <v>722</v>
      </c>
      <c r="P438" t="s">
        <v>723</v>
      </c>
      <c r="Q438" t="s">
        <v>763</v>
      </c>
      <c r="R438" t="s">
        <v>764</v>
      </c>
      <c r="S438">
        <v>708.82999999995798</v>
      </c>
    </row>
    <row r="439" spans="1:19" x14ac:dyDescent="0.2">
      <c r="A439" s="1">
        <f t="shared" si="24"/>
        <v>1047559.48</v>
      </c>
      <c r="B439" s="1">
        <f t="shared" si="24"/>
        <v>1047571.48</v>
      </c>
      <c r="C439" s="1" t="str">
        <f t="shared" si="25"/>
        <v>1.5m RD</v>
      </c>
      <c r="D439" s="1" t="str">
        <f t="shared" si="26"/>
        <v>1.5m RD - DWG# PT640301</v>
      </c>
      <c r="E439" s="1" t="s">
        <v>40</v>
      </c>
      <c r="F439" s="1">
        <f t="shared" si="27"/>
        <v>1.5</v>
      </c>
      <c r="G439" s="12" t="s">
        <v>40</v>
      </c>
      <c r="L439">
        <v>1047559.48</v>
      </c>
      <c r="M439">
        <v>1047571.48</v>
      </c>
      <c r="N439">
        <v>1.5</v>
      </c>
      <c r="O439" t="s">
        <v>737</v>
      </c>
      <c r="P439" t="s">
        <v>738</v>
      </c>
      <c r="Q439" t="s">
        <v>739</v>
      </c>
      <c r="R439" t="s">
        <v>739</v>
      </c>
      <c r="S439">
        <v>12</v>
      </c>
    </row>
    <row r="440" spans="1:19" x14ac:dyDescent="0.2">
      <c r="A440" s="1">
        <f t="shared" si="24"/>
        <v>1047571.48</v>
      </c>
      <c r="B440" s="1">
        <f t="shared" si="24"/>
        <v>1047625.69</v>
      </c>
      <c r="C440" s="1" t="str">
        <f t="shared" si="25"/>
        <v>1.2m CG</v>
      </c>
      <c r="D440" s="1" t="str">
        <f t="shared" si="26"/>
        <v>1.2m CG - Alignment Sheets</v>
      </c>
      <c r="E440" s="1" t="s">
        <v>40</v>
      </c>
      <c r="F440" s="1">
        <f t="shared" si="27"/>
        <v>1.2</v>
      </c>
      <c r="G440" s="12" t="s">
        <v>40</v>
      </c>
      <c r="L440">
        <v>1047571.48</v>
      </c>
      <c r="M440">
        <v>1047625.69</v>
      </c>
      <c r="N440">
        <v>1.2</v>
      </c>
      <c r="O440" t="s">
        <v>722</v>
      </c>
      <c r="P440" t="s">
        <v>723</v>
      </c>
      <c r="Q440" t="s">
        <v>763</v>
      </c>
      <c r="R440" t="s">
        <v>764</v>
      </c>
      <c r="S440">
        <v>54.209999999962697</v>
      </c>
    </row>
    <row r="441" spans="1:19" x14ac:dyDescent="0.2">
      <c r="A441" s="1">
        <f t="shared" si="24"/>
        <v>1047625.69</v>
      </c>
      <c r="B441" s="1">
        <f t="shared" si="24"/>
        <v>1047637.69</v>
      </c>
      <c r="C441" s="1" t="str">
        <f t="shared" si="25"/>
        <v>1.5m RD</v>
      </c>
      <c r="D441" s="1" t="str">
        <f t="shared" si="26"/>
        <v>1.5m RD - DWG# PT640301</v>
      </c>
      <c r="E441" s="1" t="s">
        <v>40</v>
      </c>
      <c r="F441" s="1">
        <f t="shared" si="27"/>
        <v>1.5</v>
      </c>
      <c r="G441" s="12" t="s">
        <v>40</v>
      </c>
      <c r="L441">
        <v>1047625.69</v>
      </c>
      <c r="M441">
        <v>1047637.69</v>
      </c>
      <c r="N441">
        <v>1.5</v>
      </c>
      <c r="O441" t="s">
        <v>737</v>
      </c>
      <c r="P441" t="s">
        <v>738</v>
      </c>
      <c r="Q441" t="s">
        <v>739</v>
      </c>
      <c r="R441" t="s">
        <v>739</v>
      </c>
      <c r="S441">
        <v>12</v>
      </c>
    </row>
    <row r="442" spans="1:19" x14ac:dyDescent="0.2">
      <c r="A442" s="1">
        <f t="shared" si="24"/>
        <v>1047637.69</v>
      </c>
      <c r="B442" s="1">
        <f t="shared" si="24"/>
        <v>1047657.68</v>
      </c>
      <c r="C442" s="1" t="str">
        <f t="shared" si="25"/>
        <v>1.2m CG</v>
      </c>
      <c r="D442" s="1" t="str">
        <f t="shared" si="26"/>
        <v>1.2m CG - Alignment Sheets</v>
      </c>
      <c r="E442" s="1" t="s">
        <v>40</v>
      </c>
      <c r="F442" s="1">
        <f t="shared" si="27"/>
        <v>1.2</v>
      </c>
      <c r="G442" s="12" t="s">
        <v>40</v>
      </c>
      <c r="L442">
        <v>1047637.69</v>
      </c>
      <c r="M442">
        <v>1047657.68</v>
      </c>
      <c r="N442">
        <v>1.2</v>
      </c>
      <c r="O442" t="s">
        <v>722</v>
      </c>
      <c r="P442" t="s">
        <v>723</v>
      </c>
      <c r="Q442" t="s">
        <v>763</v>
      </c>
      <c r="R442" t="s">
        <v>764</v>
      </c>
      <c r="S442">
        <v>19.990000000107099</v>
      </c>
    </row>
    <row r="443" spans="1:19" x14ac:dyDescent="0.2">
      <c r="A443" s="1">
        <f t="shared" si="24"/>
        <v>1047657.68</v>
      </c>
      <c r="B443" s="1">
        <f t="shared" si="24"/>
        <v>1047669.68</v>
      </c>
      <c r="C443" s="1" t="str">
        <f t="shared" si="25"/>
        <v>1.5m RD</v>
      </c>
      <c r="D443" s="1" t="str">
        <f t="shared" si="26"/>
        <v>1.5m RD - DWG# PT640301</v>
      </c>
      <c r="E443" s="1" t="s">
        <v>40</v>
      </c>
      <c r="F443" s="1">
        <f t="shared" si="27"/>
        <v>1.5</v>
      </c>
      <c r="G443" s="12" t="s">
        <v>40</v>
      </c>
      <c r="L443">
        <v>1047657.68</v>
      </c>
      <c r="M443">
        <v>1047669.68</v>
      </c>
      <c r="N443">
        <v>1.5</v>
      </c>
      <c r="O443" t="s">
        <v>737</v>
      </c>
      <c r="P443" t="s">
        <v>738</v>
      </c>
      <c r="Q443" t="s">
        <v>739</v>
      </c>
      <c r="R443" t="s">
        <v>739</v>
      </c>
      <c r="S443">
        <v>12</v>
      </c>
    </row>
    <row r="444" spans="1:19" x14ac:dyDescent="0.2">
      <c r="A444" s="1">
        <f t="shared" si="24"/>
        <v>1047669.68</v>
      </c>
      <c r="B444" s="1">
        <f t="shared" si="24"/>
        <v>1047694.99</v>
      </c>
      <c r="C444" s="1" t="str">
        <f t="shared" si="25"/>
        <v>1.2m CG</v>
      </c>
      <c r="D444" s="1" t="str">
        <f t="shared" si="26"/>
        <v>1.2m CG - Alignment Sheets</v>
      </c>
      <c r="E444" s="1" t="s">
        <v>40</v>
      </c>
      <c r="F444" s="1">
        <f t="shared" si="27"/>
        <v>1.2</v>
      </c>
      <c r="G444" s="12" t="s">
        <v>40</v>
      </c>
      <c r="L444">
        <v>1047669.68</v>
      </c>
      <c r="M444">
        <v>1047694.99</v>
      </c>
      <c r="N444">
        <v>1.2</v>
      </c>
      <c r="O444" t="s">
        <v>722</v>
      </c>
      <c r="P444" t="s">
        <v>723</v>
      </c>
      <c r="Q444" t="s">
        <v>763</v>
      </c>
      <c r="R444" t="s">
        <v>764</v>
      </c>
      <c r="S444">
        <v>25.3099999999394</v>
      </c>
    </row>
    <row r="445" spans="1:19" x14ac:dyDescent="0.2">
      <c r="A445" s="1">
        <f t="shared" si="24"/>
        <v>1047694.99</v>
      </c>
      <c r="B445" s="1">
        <f t="shared" si="24"/>
        <v>1047706.99</v>
      </c>
      <c r="C445" s="1" t="str">
        <f t="shared" si="25"/>
        <v>1.5m RD</v>
      </c>
      <c r="D445" s="1" t="str">
        <f t="shared" si="26"/>
        <v>1.5m RD - DWG# PT640301</v>
      </c>
      <c r="E445" s="1" t="s">
        <v>40</v>
      </c>
      <c r="F445" s="1">
        <f t="shared" si="27"/>
        <v>1.5</v>
      </c>
      <c r="G445" s="12" t="s">
        <v>40</v>
      </c>
      <c r="L445">
        <v>1047694.99</v>
      </c>
      <c r="M445">
        <v>1047706.99</v>
      </c>
      <c r="N445">
        <v>1.5</v>
      </c>
      <c r="O445" t="s">
        <v>737</v>
      </c>
      <c r="P445" t="s">
        <v>738</v>
      </c>
      <c r="Q445" t="s">
        <v>739</v>
      </c>
      <c r="R445" t="s">
        <v>739</v>
      </c>
      <c r="S445">
        <v>12</v>
      </c>
    </row>
    <row r="446" spans="1:19" x14ac:dyDescent="0.2">
      <c r="A446" s="1">
        <f t="shared" ref="A446:B509" si="28">L446</f>
        <v>1047706.99</v>
      </c>
      <c r="B446" s="1">
        <f t="shared" si="28"/>
        <v>1047778.76</v>
      </c>
      <c r="C446" s="1" t="str">
        <f t="shared" si="25"/>
        <v>1.2m CG</v>
      </c>
      <c r="D446" s="1" t="str">
        <f t="shared" si="26"/>
        <v>1.2m CG - Alignment Sheets</v>
      </c>
      <c r="E446" s="1" t="s">
        <v>40</v>
      </c>
      <c r="F446" s="1">
        <f t="shared" si="27"/>
        <v>1.2</v>
      </c>
      <c r="G446" s="12" t="s">
        <v>40</v>
      </c>
      <c r="L446">
        <v>1047706.99</v>
      </c>
      <c r="M446">
        <v>1047778.76</v>
      </c>
      <c r="N446">
        <v>1.2</v>
      </c>
      <c r="O446" t="s">
        <v>722</v>
      </c>
      <c r="P446" t="s">
        <v>723</v>
      </c>
      <c r="Q446" t="s">
        <v>763</v>
      </c>
      <c r="R446" t="s">
        <v>764</v>
      </c>
      <c r="S446">
        <v>71.770000000018598</v>
      </c>
    </row>
    <row r="447" spans="1:19" x14ac:dyDescent="0.2">
      <c r="A447" s="1">
        <f t="shared" si="28"/>
        <v>1047778.76</v>
      </c>
      <c r="B447" s="1">
        <f t="shared" si="28"/>
        <v>1047790.76</v>
      </c>
      <c r="C447" s="1" t="str">
        <f t="shared" si="25"/>
        <v>1.5m RD</v>
      </c>
      <c r="D447" s="1" t="str">
        <f t="shared" si="26"/>
        <v>1.5m RD - DWG# PT640301</v>
      </c>
      <c r="E447" s="1" t="s">
        <v>40</v>
      </c>
      <c r="F447" s="1">
        <f t="shared" si="27"/>
        <v>1.5</v>
      </c>
      <c r="G447" s="12" t="s">
        <v>40</v>
      </c>
      <c r="L447">
        <v>1047778.76</v>
      </c>
      <c r="M447">
        <v>1047790.76</v>
      </c>
      <c r="N447">
        <v>1.5</v>
      </c>
      <c r="O447" t="s">
        <v>737</v>
      </c>
      <c r="P447" t="s">
        <v>738</v>
      </c>
      <c r="Q447" t="s">
        <v>739</v>
      </c>
      <c r="R447" t="s">
        <v>739</v>
      </c>
      <c r="S447">
        <v>12</v>
      </c>
    </row>
    <row r="448" spans="1:19" x14ac:dyDescent="0.2">
      <c r="A448" s="1">
        <f t="shared" si="28"/>
        <v>1047790.76</v>
      </c>
      <c r="B448" s="1">
        <f t="shared" si="28"/>
        <v>1047807.26</v>
      </c>
      <c r="C448" s="1" t="str">
        <f t="shared" si="25"/>
        <v>1.2m CG</v>
      </c>
      <c r="D448" s="1" t="str">
        <f t="shared" si="26"/>
        <v>1.2m CG - Alignment Sheets</v>
      </c>
      <c r="E448" s="1" t="s">
        <v>40</v>
      </c>
      <c r="F448" s="1">
        <f t="shared" si="27"/>
        <v>1.2</v>
      </c>
      <c r="G448" s="12" t="s">
        <v>40</v>
      </c>
      <c r="L448">
        <v>1047790.76</v>
      </c>
      <c r="M448">
        <v>1047807.26</v>
      </c>
      <c r="N448">
        <v>1.2</v>
      </c>
      <c r="O448" t="s">
        <v>722</v>
      </c>
      <c r="P448" t="s">
        <v>723</v>
      </c>
      <c r="Q448" t="s">
        <v>763</v>
      </c>
      <c r="R448" t="s">
        <v>764</v>
      </c>
      <c r="S448">
        <v>16.5</v>
      </c>
    </row>
    <row r="449" spans="1:19" x14ac:dyDescent="0.2">
      <c r="A449" s="1">
        <f t="shared" si="28"/>
        <v>1047807.26</v>
      </c>
      <c r="B449" s="1">
        <f t="shared" si="28"/>
        <v>1047819.26</v>
      </c>
      <c r="C449" s="1" t="str">
        <f t="shared" si="25"/>
        <v>1.5m RD</v>
      </c>
      <c r="D449" s="1" t="str">
        <f t="shared" si="26"/>
        <v>1.5m RD - DWG# PT640301</v>
      </c>
      <c r="E449" s="1" t="s">
        <v>40</v>
      </c>
      <c r="F449" s="1">
        <f t="shared" si="27"/>
        <v>1.5</v>
      </c>
      <c r="G449" s="12" t="s">
        <v>40</v>
      </c>
      <c r="L449">
        <v>1047807.26</v>
      </c>
      <c r="M449">
        <v>1047819.26</v>
      </c>
      <c r="N449">
        <v>1.5</v>
      </c>
      <c r="O449" t="s">
        <v>737</v>
      </c>
      <c r="P449" t="s">
        <v>738</v>
      </c>
      <c r="Q449" t="s">
        <v>739</v>
      </c>
      <c r="R449" t="s">
        <v>739</v>
      </c>
      <c r="S449">
        <v>12</v>
      </c>
    </row>
    <row r="450" spans="1:19" x14ac:dyDescent="0.2">
      <c r="A450" s="1">
        <f t="shared" si="28"/>
        <v>1047819.26</v>
      </c>
      <c r="B450" s="1">
        <f t="shared" si="28"/>
        <v>1047860.51</v>
      </c>
      <c r="C450" s="1" t="str">
        <f t="shared" si="25"/>
        <v>1.2m CG</v>
      </c>
      <c r="D450" s="1" t="str">
        <f t="shared" si="26"/>
        <v>1.2m CG - Alignment Sheets</v>
      </c>
      <c r="E450" s="1" t="s">
        <v>40</v>
      </c>
      <c r="F450" s="1">
        <f t="shared" si="27"/>
        <v>1.2</v>
      </c>
      <c r="G450" s="12" t="s">
        <v>40</v>
      </c>
      <c r="L450">
        <v>1047819.26</v>
      </c>
      <c r="M450">
        <v>1047860.51</v>
      </c>
      <c r="N450">
        <v>1.2</v>
      </c>
      <c r="O450" t="s">
        <v>722</v>
      </c>
      <c r="P450" t="s">
        <v>723</v>
      </c>
      <c r="Q450" t="s">
        <v>763</v>
      </c>
      <c r="R450" t="s">
        <v>764</v>
      </c>
      <c r="S450">
        <v>41.25</v>
      </c>
    </row>
    <row r="451" spans="1:19" x14ac:dyDescent="0.2">
      <c r="A451" s="1">
        <f t="shared" si="28"/>
        <v>1047860.51</v>
      </c>
      <c r="B451" s="1">
        <f t="shared" si="28"/>
        <v>1047872.51</v>
      </c>
      <c r="C451" s="1" t="str">
        <f t="shared" ref="C451:C514" si="29">Q451</f>
        <v>1.5m RD</v>
      </c>
      <c r="D451" s="1" t="str">
        <f t="shared" ref="D451:D514" si="30">Q451&amp;" - "&amp;P451</f>
        <v>1.5m RD - DWG# PT640301</v>
      </c>
      <c r="E451" s="1" t="s">
        <v>40</v>
      </c>
      <c r="F451" s="1">
        <f t="shared" ref="F451:F514" si="31">_xlfn.NUMBERVALUE(TRIM(LEFT(Q451,3)))</f>
        <v>1.5</v>
      </c>
      <c r="G451" s="12" t="s">
        <v>40</v>
      </c>
      <c r="L451">
        <v>1047860.51</v>
      </c>
      <c r="M451">
        <v>1047872.51</v>
      </c>
      <c r="N451">
        <v>1.5</v>
      </c>
      <c r="O451" t="s">
        <v>737</v>
      </c>
      <c r="P451" t="s">
        <v>738</v>
      </c>
      <c r="Q451" t="s">
        <v>739</v>
      </c>
      <c r="R451" t="s">
        <v>739</v>
      </c>
      <c r="S451">
        <v>12</v>
      </c>
    </row>
    <row r="452" spans="1:19" x14ac:dyDescent="0.2">
      <c r="A452" s="1">
        <f t="shared" si="28"/>
        <v>1047872.51</v>
      </c>
      <c r="B452" s="1">
        <f t="shared" si="28"/>
        <v>1048049.69</v>
      </c>
      <c r="C452" s="1" t="str">
        <f t="shared" si="29"/>
        <v>1.2m CG</v>
      </c>
      <c r="D452" s="1" t="str">
        <f t="shared" si="30"/>
        <v>1.2m CG - Alignment Sheets</v>
      </c>
      <c r="E452" s="1" t="s">
        <v>40</v>
      </c>
      <c r="F452" s="1">
        <f t="shared" si="31"/>
        <v>1.2</v>
      </c>
      <c r="G452" s="12" t="s">
        <v>40</v>
      </c>
      <c r="L452">
        <v>1047872.51</v>
      </c>
      <c r="M452">
        <v>1048049.69</v>
      </c>
      <c r="N452">
        <v>1.2</v>
      </c>
      <c r="O452" t="s">
        <v>722</v>
      </c>
      <c r="P452" t="s">
        <v>723</v>
      </c>
      <c r="Q452" t="s">
        <v>763</v>
      </c>
      <c r="R452" t="s">
        <v>764</v>
      </c>
      <c r="S452">
        <v>177.17999999993401</v>
      </c>
    </row>
    <row r="453" spans="1:19" x14ac:dyDescent="0.2">
      <c r="A453" s="1">
        <f t="shared" si="28"/>
        <v>1048049.69</v>
      </c>
      <c r="B453" s="1">
        <f t="shared" si="28"/>
        <v>1048061.69</v>
      </c>
      <c r="C453" s="1" t="str">
        <f t="shared" si="29"/>
        <v>1.5m RD</v>
      </c>
      <c r="D453" s="1" t="str">
        <f t="shared" si="30"/>
        <v>1.5m RD - DWG# PT640301</v>
      </c>
      <c r="E453" s="1" t="s">
        <v>40</v>
      </c>
      <c r="F453" s="1">
        <f t="shared" si="31"/>
        <v>1.5</v>
      </c>
      <c r="G453" s="12" t="s">
        <v>40</v>
      </c>
      <c r="L453">
        <v>1048049.69</v>
      </c>
      <c r="M453">
        <v>1048061.69</v>
      </c>
      <c r="N453">
        <v>1.5</v>
      </c>
      <c r="O453" t="s">
        <v>737</v>
      </c>
      <c r="P453" t="s">
        <v>738</v>
      </c>
      <c r="Q453" t="s">
        <v>739</v>
      </c>
      <c r="R453" t="s">
        <v>739</v>
      </c>
      <c r="S453">
        <v>12</v>
      </c>
    </row>
    <row r="454" spans="1:19" x14ac:dyDescent="0.2">
      <c r="A454" s="1">
        <f t="shared" si="28"/>
        <v>1048061.69</v>
      </c>
      <c r="B454" s="1">
        <f t="shared" si="28"/>
        <v>1048234.16</v>
      </c>
      <c r="C454" s="1" t="str">
        <f t="shared" si="29"/>
        <v>1.2m CG</v>
      </c>
      <c r="D454" s="1" t="str">
        <f t="shared" si="30"/>
        <v>1.2m CG - Alignment Sheets</v>
      </c>
      <c r="E454" s="1" t="s">
        <v>40</v>
      </c>
      <c r="F454" s="1">
        <f t="shared" si="31"/>
        <v>1.2</v>
      </c>
      <c r="G454" s="12" t="s">
        <v>40</v>
      </c>
      <c r="L454">
        <v>1048061.69</v>
      </c>
      <c r="M454">
        <v>1048234.16</v>
      </c>
      <c r="N454">
        <v>1.2</v>
      </c>
      <c r="O454" t="s">
        <v>722</v>
      </c>
      <c r="P454" t="s">
        <v>723</v>
      </c>
      <c r="Q454" t="s">
        <v>763</v>
      </c>
      <c r="R454" t="s">
        <v>764</v>
      </c>
      <c r="S454">
        <v>172.47000000008799</v>
      </c>
    </row>
    <row r="455" spans="1:19" x14ac:dyDescent="0.2">
      <c r="A455" s="1">
        <f t="shared" si="28"/>
        <v>1048234.16</v>
      </c>
      <c r="B455" s="1">
        <f t="shared" si="28"/>
        <v>1048246.16</v>
      </c>
      <c r="C455" s="1" t="str">
        <f t="shared" si="29"/>
        <v>1.5m RD</v>
      </c>
      <c r="D455" s="1" t="str">
        <f t="shared" si="30"/>
        <v>1.5m RD - DWG# PT640301</v>
      </c>
      <c r="E455" s="1" t="s">
        <v>40</v>
      </c>
      <c r="F455" s="1">
        <f t="shared" si="31"/>
        <v>1.5</v>
      </c>
      <c r="G455" s="12" t="s">
        <v>40</v>
      </c>
      <c r="L455">
        <v>1048234.16</v>
      </c>
      <c r="M455">
        <v>1048246.16</v>
      </c>
      <c r="N455">
        <v>1.5</v>
      </c>
      <c r="O455" t="s">
        <v>737</v>
      </c>
      <c r="P455" t="s">
        <v>738</v>
      </c>
      <c r="Q455" t="s">
        <v>739</v>
      </c>
      <c r="R455" t="s">
        <v>739</v>
      </c>
      <c r="S455">
        <v>12</v>
      </c>
    </row>
    <row r="456" spans="1:19" x14ac:dyDescent="0.2">
      <c r="A456" s="1">
        <f t="shared" si="28"/>
        <v>1048246.16</v>
      </c>
      <c r="B456" s="1">
        <f t="shared" si="28"/>
        <v>1048310.55</v>
      </c>
      <c r="C456" s="1" t="str">
        <f t="shared" si="29"/>
        <v>1.2m CG</v>
      </c>
      <c r="D456" s="1" t="str">
        <f t="shared" si="30"/>
        <v>1.2m CG - Alignment Sheets</v>
      </c>
      <c r="E456" s="1" t="s">
        <v>40</v>
      </c>
      <c r="F456" s="1">
        <f t="shared" si="31"/>
        <v>1.2</v>
      </c>
      <c r="G456" s="12" t="s">
        <v>40</v>
      </c>
      <c r="L456">
        <v>1048246.16</v>
      </c>
      <c r="M456">
        <v>1048310.55</v>
      </c>
      <c r="N456">
        <v>1.2</v>
      </c>
      <c r="O456" t="s">
        <v>722</v>
      </c>
      <c r="P456" t="s">
        <v>723</v>
      </c>
      <c r="Q456" t="s">
        <v>763</v>
      </c>
      <c r="R456" t="s">
        <v>764</v>
      </c>
      <c r="S456">
        <v>64.390000000013899</v>
      </c>
    </row>
    <row r="457" spans="1:19" x14ac:dyDescent="0.2">
      <c r="A457" s="1">
        <f t="shared" si="28"/>
        <v>1048310.55</v>
      </c>
      <c r="B457" s="1">
        <f t="shared" si="28"/>
        <v>1048322.55</v>
      </c>
      <c r="C457" s="1" t="str">
        <f t="shared" si="29"/>
        <v>1.5m RD</v>
      </c>
      <c r="D457" s="1" t="str">
        <f t="shared" si="30"/>
        <v>1.5m RD - DWG# PT640301</v>
      </c>
      <c r="E457" s="1" t="s">
        <v>40</v>
      </c>
      <c r="F457" s="1">
        <f t="shared" si="31"/>
        <v>1.5</v>
      </c>
      <c r="G457" s="12" t="s">
        <v>40</v>
      </c>
      <c r="L457">
        <v>1048310.55</v>
      </c>
      <c r="M457">
        <v>1048322.55</v>
      </c>
      <c r="N457">
        <v>1.5</v>
      </c>
      <c r="O457" t="s">
        <v>737</v>
      </c>
      <c r="P457" t="s">
        <v>738</v>
      </c>
      <c r="Q457" t="s">
        <v>739</v>
      </c>
      <c r="R457" t="s">
        <v>739</v>
      </c>
      <c r="S457">
        <v>12</v>
      </c>
    </row>
    <row r="458" spans="1:19" x14ac:dyDescent="0.2">
      <c r="A458" s="1">
        <f t="shared" si="28"/>
        <v>1048322.55</v>
      </c>
      <c r="B458" s="1">
        <f t="shared" si="28"/>
        <v>1048466.67</v>
      </c>
      <c r="C458" s="1" t="str">
        <f t="shared" si="29"/>
        <v>1.2m CG</v>
      </c>
      <c r="D458" s="1" t="str">
        <f t="shared" si="30"/>
        <v>1.2m CG - Alignment Sheets</v>
      </c>
      <c r="E458" s="1" t="s">
        <v>40</v>
      </c>
      <c r="F458" s="1">
        <f t="shared" si="31"/>
        <v>1.2</v>
      </c>
      <c r="G458" s="12" t="s">
        <v>40</v>
      </c>
      <c r="L458">
        <v>1048322.55</v>
      </c>
      <c r="M458">
        <v>1048466.67</v>
      </c>
      <c r="N458">
        <v>1.2</v>
      </c>
      <c r="O458" t="s">
        <v>722</v>
      </c>
      <c r="P458" t="s">
        <v>723</v>
      </c>
      <c r="Q458" t="s">
        <v>763</v>
      </c>
      <c r="R458" t="s">
        <v>764</v>
      </c>
      <c r="S458">
        <v>144.119999999995</v>
      </c>
    </row>
    <row r="459" spans="1:19" x14ac:dyDescent="0.2">
      <c r="A459" s="1">
        <f t="shared" si="28"/>
        <v>1048466.67</v>
      </c>
      <c r="B459" s="1">
        <f t="shared" si="28"/>
        <v>1048478.67</v>
      </c>
      <c r="C459" s="1" t="str">
        <f t="shared" si="29"/>
        <v>1.5m RD</v>
      </c>
      <c r="D459" s="1" t="str">
        <f t="shared" si="30"/>
        <v>1.5m RD - DWG# PT640301</v>
      </c>
      <c r="E459" s="1" t="s">
        <v>40</v>
      </c>
      <c r="F459" s="1">
        <f t="shared" si="31"/>
        <v>1.5</v>
      </c>
      <c r="G459" s="12" t="s">
        <v>40</v>
      </c>
      <c r="L459">
        <v>1048466.67</v>
      </c>
      <c r="M459">
        <v>1048478.67</v>
      </c>
      <c r="N459">
        <v>1.5</v>
      </c>
      <c r="O459" t="s">
        <v>737</v>
      </c>
      <c r="P459" t="s">
        <v>738</v>
      </c>
      <c r="Q459" t="s">
        <v>739</v>
      </c>
      <c r="R459" t="s">
        <v>739</v>
      </c>
      <c r="S459">
        <v>12</v>
      </c>
    </row>
    <row r="460" spans="1:19" x14ac:dyDescent="0.2">
      <c r="A460" s="1">
        <f t="shared" si="28"/>
        <v>1048478.67</v>
      </c>
      <c r="B460" s="1">
        <f t="shared" si="28"/>
        <v>1048743</v>
      </c>
      <c r="C460" s="1" t="str">
        <f t="shared" si="29"/>
        <v>1.2m CG</v>
      </c>
      <c r="D460" s="1" t="str">
        <f t="shared" si="30"/>
        <v>1.2m CG - Alignment Sheets</v>
      </c>
      <c r="E460" s="1" t="s">
        <v>40</v>
      </c>
      <c r="F460" s="1">
        <f t="shared" si="31"/>
        <v>1.2</v>
      </c>
      <c r="G460" s="12" t="s">
        <v>40</v>
      </c>
      <c r="L460">
        <v>1048478.67</v>
      </c>
      <c r="M460">
        <v>1048743</v>
      </c>
      <c r="N460">
        <v>1.2</v>
      </c>
      <c r="O460" t="s">
        <v>722</v>
      </c>
      <c r="P460" t="s">
        <v>723</v>
      </c>
      <c r="Q460" t="s">
        <v>763</v>
      </c>
      <c r="R460" t="s">
        <v>764</v>
      </c>
      <c r="S460">
        <v>264.32999999995798</v>
      </c>
    </row>
    <row r="461" spans="1:19" x14ac:dyDescent="0.2">
      <c r="A461" s="1">
        <f t="shared" si="28"/>
        <v>1048743</v>
      </c>
      <c r="B461" s="1">
        <f t="shared" si="28"/>
        <v>1048791</v>
      </c>
      <c r="C461" s="1" t="str">
        <f t="shared" si="29"/>
        <v>2.0m MOTI</v>
      </c>
      <c r="D461" s="1" t="str">
        <f t="shared" si="30"/>
        <v>2.0m MOTI - MOTI Encroachment</v>
      </c>
      <c r="E461" s="1" t="s">
        <v>40</v>
      </c>
      <c r="F461" s="1">
        <f t="shared" si="31"/>
        <v>2</v>
      </c>
      <c r="G461" s="12" t="s">
        <v>40</v>
      </c>
      <c r="L461">
        <v>1048743</v>
      </c>
      <c r="M461">
        <v>1048791</v>
      </c>
      <c r="N461">
        <v>2</v>
      </c>
      <c r="O461" t="s">
        <v>770</v>
      </c>
      <c r="P461" t="s">
        <v>771</v>
      </c>
      <c r="Q461" t="s">
        <v>772</v>
      </c>
      <c r="R461" t="s">
        <v>773</v>
      </c>
      <c r="S461">
        <v>48</v>
      </c>
    </row>
    <row r="462" spans="1:19" x14ac:dyDescent="0.2">
      <c r="A462" s="1">
        <f t="shared" si="28"/>
        <v>1048791</v>
      </c>
      <c r="B462" s="1">
        <f t="shared" si="28"/>
        <v>1048907</v>
      </c>
      <c r="C462" s="1" t="str">
        <f t="shared" si="29"/>
        <v>1.2m CG</v>
      </c>
      <c r="D462" s="1" t="str">
        <f t="shared" si="30"/>
        <v>1.2m CG - Alignment Sheets</v>
      </c>
      <c r="E462" s="1" t="s">
        <v>40</v>
      </c>
      <c r="F462" s="1">
        <f t="shared" si="31"/>
        <v>1.2</v>
      </c>
      <c r="G462" s="12" t="s">
        <v>40</v>
      </c>
      <c r="L462">
        <v>1048791</v>
      </c>
      <c r="M462">
        <v>1048907</v>
      </c>
      <c r="N462">
        <v>1.2</v>
      </c>
      <c r="O462" t="s">
        <v>722</v>
      </c>
      <c r="P462" t="s">
        <v>723</v>
      </c>
      <c r="Q462" t="s">
        <v>763</v>
      </c>
      <c r="R462" t="s">
        <v>764</v>
      </c>
      <c r="S462">
        <v>116</v>
      </c>
    </row>
    <row r="463" spans="1:19" x14ac:dyDescent="0.2">
      <c r="A463" s="1">
        <f t="shared" si="28"/>
        <v>1048907</v>
      </c>
      <c r="B463" s="1">
        <f t="shared" si="28"/>
        <v>1048968</v>
      </c>
      <c r="C463" s="1" t="str">
        <f t="shared" si="29"/>
        <v>2.0m MOTI</v>
      </c>
      <c r="D463" s="1" t="str">
        <f t="shared" si="30"/>
        <v>2.0m MOTI - MOTI Encroachment</v>
      </c>
      <c r="E463" s="1" t="s">
        <v>40</v>
      </c>
      <c r="F463" s="1">
        <f t="shared" si="31"/>
        <v>2</v>
      </c>
      <c r="G463" s="12" t="s">
        <v>40</v>
      </c>
      <c r="L463">
        <v>1048907</v>
      </c>
      <c r="M463">
        <v>1048968</v>
      </c>
      <c r="N463">
        <v>2</v>
      </c>
      <c r="O463" t="s">
        <v>770</v>
      </c>
      <c r="P463" t="s">
        <v>771</v>
      </c>
      <c r="Q463" t="s">
        <v>772</v>
      </c>
      <c r="R463" t="s">
        <v>773</v>
      </c>
      <c r="S463">
        <v>61</v>
      </c>
    </row>
    <row r="464" spans="1:19" x14ac:dyDescent="0.2">
      <c r="A464" s="1">
        <f t="shared" si="28"/>
        <v>1048968</v>
      </c>
      <c r="B464" s="1">
        <f t="shared" si="28"/>
        <v>1049087</v>
      </c>
      <c r="C464" s="1" t="str">
        <f t="shared" si="29"/>
        <v>1.2m CG</v>
      </c>
      <c r="D464" s="1" t="str">
        <f t="shared" si="30"/>
        <v>1.2m CG - Alignment Sheets</v>
      </c>
      <c r="E464" s="1" t="s">
        <v>40</v>
      </c>
      <c r="F464" s="1">
        <f t="shared" si="31"/>
        <v>1.2</v>
      </c>
      <c r="G464" s="12" t="s">
        <v>40</v>
      </c>
      <c r="L464">
        <v>1048968</v>
      </c>
      <c r="M464">
        <v>1049087</v>
      </c>
      <c r="N464">
        <v>1.2</v>
      </c>
      <c r="O464" t="s">
        <v>722</v>
      </c>
      <c r="P464" t="s">
        <v>723</v>
      </c>
      <c r="Q464" t="s">
        <v>763</v>
      </c>
      <c r="R464" t="s">
        <v>764</v>
      </c>
      <c r="S464">
        <v>119</v>
      </c>
    </row>
    <row r="465" spans="1:19" x14ac:dyDescent="0.2">
      <c r="A465" s="1">
        <f t="shared" si="28"/>
        <v>1049087</v>
      </c>
      <c r="B465" s="1">
        <f t="shared" si="28"/>
        <v>1050337</v>
      </c>
      <c r="C465" s="1" t="str">
        <f t="shared" si="29"/>
        <v>2.0m MOTI</v>
      </c>
      <c r="D465" s="1" t="str">
        <f t="shared" si="30"/>
        <v>2.0m MOTI - MOTI Encroachment</v>
      </c>
      <c r="E465" s="1" t="s">
        <v>40</v>
      </c>
      <c r="F465" s="1">
        <f t="shared" si="31"/>
        <v>2</v>
      </c>
      <c r="G465" s="12" t="s">
        <v>40</v>
      </c>
      <c r="L465">
        <v>1049087</v>
      </c>
      <c r="M465">
        <v>1050337</v>
      </c>
      <c r="N465">
        <v>2</v>
      </c>
      <c r="O465" t="s">
        <v>770</v>
      </c>
      <c r="P465" t="s">
        <v>771</v>
      </c>
      <c r="Q465" t="s">
        <v>772</v>
      </c>
      <c r="R465" t="s">
        <v>773</v>
      </c>
      <c r="S465">
        <v>1250</v>
      </c>
    </row>
    <row r="466" spans="1:19" x14ac:dyDescent="0.2">
      <c r="A466" s="1">
        <f t="shared" si="28"/>
        <v>1050337</v>
      </c>
      <c r="B466" s="1">
        <f t="shared" si="28"/>
        <v>1050511</v>
      </c>
      <c r="C466" s="1" t="str">
        <f t="shared" si="29"/>
        <v>2.0m FG</v>
      </c>
      <c r="D466" s="1" t="str">
        <f t="shared" si="30"/>
        <v>2.0m FG - BGC Dominant Design</v>
      </c>
      <c r="E466" s="1" t="s">
        <v>40</v>
      </c>
      <c r="F466" s="1">
        <f t="shared" si="31"/>
        <v>2</v>
      </c>
      <c r="G466" s="12" t="s">
        <v>40</v>
      </c>
      <c r="L466">
        <v>1050337</v>
      </c>
      <c r="M466">
        <v>1050511</v>
      </c>
      <c r="N466">
        <v>2</v>
      </c>
      <c r="O466" t="s">
        <v>718</v>
      </c>
      <c r="P466" t="s">
        <v>731</v>
      </c>
      <c r="Q466" t="s">
        <v>759</v>
      </c>
      <c r="R466" t="s">
        <v>760</v>
      </c>
      <c r="S466">
        <v>174</v>
      </c>
    </row>
    <row r="467" spans="1:19" x14ac:dyDescent="0.2">
      <c r="A467" s="1">
        <f t="shared" si="28"/>
        <v>1050511</v>
      </c>
      <c r="B467" s="1">
        <f t="shared" si="28"/>
        <v>1050641</v>
      </c>
      <c r="C467" s="1" t="str">
        <f t="shared" si="29"/>
        <v>2.0m CG</v>
      </c>
      <c r="D467" s="1" t="str">
        <f t="shared" si="30"/>
        <v>2.0m CG - Alignment Sheets</v>
      </c>
      <c r="E467" s="1" t="s">
        <v>40</v>
      </c>
      <c r="F467" s="1">
        <f t="shared" si="31"/>
        <v>2</v>
      </c>
      <c r="G467" s="12" t="s">
        <v>40</v>
      </c>
      <c r="L467">
        <v>1050511</v>
      </c>
      <c r="M467">
        <v>1050641</v>
      </c>
      <c r="N467">
        <v>2</v>
      </c>
      <c r="O467" t="s">
        <v>722</v>
      </c>
      <c r="P467" t="s">
        <v>723</v>
      </c>
      <c r="Q467" t="s">
        <v>774</v>
      </c>
      <c r="R467" t="s">
        <v>775</v>
      </c>
      <c r="S467">
        <v>130</v>
      </c>
    </row>
    <row r="468" spans="1:19" x14ac:dyDescent="0.2">
      <c r="A468" s="1">
        <f t="shared" si="28"/>
        <v>1050641</v>
      </c>
      <c r="B468" s="1">
        <f t="shared" si="28"/>
        <v>1050660</v>
      </c>
      <c r="C468" s="1" t="str">
        <f t="shared" si="29"/>
        <v>3.0m CE</v>
      </c>
      <c r="D468" s="1" t="str">
        <f t="shared" si="30"/>
        <v>3.0m CE - BGC Dominant Design</v>
      </c>
      <c r="E468" s="1" t="s">
        <v>40</v>
      </c>
      <c r="F468" s="1">
        <f t="shared" si="31"/>
        <v>3</v>
      </c>
      <c r="G468" s="12" t="s">
        <v>40</v>
      </c>
      <c r="L468">
        <v>1050641</v>
      </c>
      <c r="M468">
        <v>1050660</v>
      </c>
      <c r="N468">
        <v>3</v>
      </c>
      <c r="O468" t="s">
        <v>9451</v>
      </c>
      <c r="P468" t="s">
        <v>731</v>
      </c>
      <c r="Q468" t="s">
        <v>9453</v>
      </c>
      <c r="R468" t="s">
        <v>9452</v>
      </c>
      <c r="S468">
        <v>19</v>
      </c>
    </row>
    <row r="469" spans="1:19" x14ac:dyDescent="0.2">
      <c r="A469" s="1">
        <f t="shared" si="28"/>
        <v>1050660</v>
      </c>
      <c r="B469" s="1">
        <f t="shared" si="28"/>
        <v>1050781</v>
      </c>
      <c r="C469" s="1" t="str">
        <f t="shared" si="29"/>
        <v>2.0m CG</v>
      </c>
      <c r="D469" s="1" t="str">
        <f t="shared" si="30"/>
        <v>2.0m CG - Alignment Sheets</v>
      </c>
      <c r="E469" s="1" t="s">
        <v>40</v>
      </c>
      <c r="F469" s="1">
        <f t="shared" si="31"/>
        <v>2</v>
      </c>
      <c r="G469" s="12" t="s">
        <v>40</v>
      </c>
      <c r="L469">
        <v>1050660</v>
      </c>
      <c r="M469">
        <v>1050781</v>
      </c>
      <c r="N469">
        <v>2</v>
      </c>
      <c r="O469" t="s">
        <v>722</v>
      </c>
      <c r="P469" t="s">
        <v>723</v>
      </c>
      <c r="Q469" t="s">
        <v>774</v>
      </c>
      <c r="R469" t="s">
        <v>775</v>
      </c>
      <c r="S469">
        <v>121</v>
      </c>
    </row>
    <row r="470" spans="1:19" x14ac:dyDescent="0.2">
      <c r="A470" s="1">
        <f t="shared" si="28"/>
        <v>1050781</v>
      </c>
      <c r="B470" s="1">
        <f t="shared" si="28"/>
        <v>1050812</v>
      </c>
      <c r="C470" s="1" t="str">
        <f t="shared" si="29"/>
        <v>3.0m CG</v>
      </c>
      <c r="D470" s="1" t="str">
        <f t="shared" si="30"/>
        <v>3.0m CG - Alignment Sheets</v>
      </c>
      <c r="E470" s="1" t="s">
        <v>40</v>
      </c>
      <c r="F470" s="1">
        <f t="shared" si="31"/>
        <v>3</v>
      </c>
      <c r="G470" s="12" t="s">
        <v>40</v>
      </c>
      <c r="L470">
        <v>1050781</v>
      </c>
      <c r="M470">
        <v>1050812</v>
      </c>
      <c r="N470">
        <v>3</v>
      </c>
      <c r="O470" t="s">
        <v>722</v>
      </c>
      <c r="P470" t="s">
        <v>723</v>
      </c>
      <c r="Q470" t="s">
        <v>825</v>
      </c>
      <c r="R470" t="s">
        <v>826</v>
      </c>
      <c r="S470">
        <v>31</v>
      </c>
    </row>
    <row r="471" spans="1:19" x14ac:dyDescent="0.2">
      <c r="A471" s="1">
        <f t="shared" si="28"/>
        <v>1050812</v>
      </c>
      <c r="B471" s="1">
        <f t="shared" si="28"/>
        <v>1051001</v>
      </c>
      <c r="C471" s="1" t="str">
        <f t="shared" si="29"/>
        <v>2.0m FG</v>
      </c>
      <c r="D471" s="1" t="str">
        <f t="shared" si="30"/>
        <v>2.0m FG - BGC Dominant Design</v>
      </c>
      <c r="E471" s="1" t="s">
        <v>40</v>
      </c>
      <c r="F471" s="1">
        <f t="shared" si="31"/>
        <v>2</v>
      </c>
      <c r="G471" s="12" t="s">
        <v>40</v>
      </c>
      <c r="L471">
        <v>1050812</v>
      </c>
      <c r="M471">
        <v>1051001</v>
      </c>
      <c r="N471">
        <v>2</v>
      </c>
      <c r="O471" t="s">
        <v>718</v>
      </c>
      <c r="P471" t="s">
        <v>731</v>
      </c>
      <c r="Q471" t="s">
        <v>759</v>
      </c>
      <c r="R471" t="s">
        <v>760</v>
      </c>
      <c r="S471">
        <v>189</v>
      </c>
    </row>
    <row r="472" spans="1:19" x14ac:dyDescent="0.2">
      <c r="A472" s="1">
        <f t="shared" si="28"/>
        <v>1051001</v>
      </c>
      <c r="B472" s="1">
        <f t="shared" si="28"/>
        <v>1051018</v>
      </c>
      <c r="C472" s="1" t="str">
        <f t="shared" si="29"/>
        <v>1.2m CG</v>
      </c>
      <c r="D472" s="1" t="str">
        <f t="shared" si="30"/>
        <v>1.2m CG - Alignment Sheets</v>
      </c>
      <c r="E472" s="1" t="s">
        <v>40</v>
      </c>
      <c r="F472" s="1">
        <f t="shared" si="31"/>
        <v>1.2</v>
      </c>
      <c r="G472" s="12" t="s">
        <v>40</v>
      </c>
      <c r="L472">
        <v>1051001</v>
      </c>
      <c r="M472">
        <v>1051018</v>
      </c>
      <c r="N472">
        <v>1.2</v>
      </c>
      <c r="O472" t="s">
        <v>722</v>
      </c>
      <c r="P472" t="s">
        <v>723</v>
      </c>
      <c r="Q472" t="s">
        <v>763</v>
      </c>
      <c r="R472" t="s">
        <v>764</v>
      </c>
      <c r="S472">
        <v>17</v>
      </c>
    </row>
    <row r="473" spans="1:19" x14ac:dyDescent="0.2">
      <c r="A473" s="1">
        <f t="shared" si="28"/>
        <v>1051018</v>
      </c>
      <c r="B473" s="1">
        <f t="shared" si="28"/>
        <v>1051092</v>
      </c>
      <c r="C473" s="1" t="str">
        <f t="shared" si="29"/>
        <v>0.9m FG</v>
      </c>
      <c r="D473" s="1" t="str">
        <f t="shared" si="30"/>
        <v>0.9m FG - Default Depth</v>
      </c>
      <c r="E473" s="1" t="s">
        <v>40</v>
      </c>
      <c r="F473" s="1">
        <f t="shared" si="31"/>
        <v>0.9</v>
      </c>
      <c r="G473" s="12" t="s">
        <v>40</v>
      </c>
      <c r="L473">
        <v>1051018</v>
      </c>
      <c r="M473">
        <v>1051092</v>
      </c>
      <c r="N473">
        <v>0.9</v>
      </c>
      <c r="O473" t="s">
        <v>718</v>
      </c>
      <c r="P473" t="s">
        <v>719</v>
      </c>
      <c r="Q473" t="s">
        <v>720</v>
      </c>
      <c r="R473" t="s">
        <v>721</v>
      </c>
      <c r="S473">
        <v>74</v>
      </c>
    </row>
    <row r="474" spans="1:19" x14ac:dyDescent="0.2">
      <c r="A474" s="1">
        <f t="shared" si="28"/>
        <v>1051092</v>
      </c>
      <c r="B474" s="1">
        <f t="shared" si="28"/>
        <v>1051103</v>
      </c>
      <c r="C474" s="1" t="str">
        <f t="shared" si="29"/>
        <v>1.2m FG</v>
      </c>
      <c r="D474" s="1" t="str">
        <f t="shared" si="30"/>
        <v>1.2m FG - BGC Dominant Design</v>
      </c>
      <c r="E474" s="1" t="s">
        <v>40</v>
      </c>
      <c r="F474" s="1">
        <f t="shared" si="31"/>
        <v>1.2</v>
      </c>
      <c r="G474" s="12" t="s">
        <v>40</v>
      </c>
      <c r="L474">
        <v>1051092</v>
      </c>
      <c r="M474">
        <v>1051103</v>
      </c>
      <c r="N474">
        <v>1.2</v>
      </c>
      <c r="O474" t="s">
        <v>718</v>
      </c>
      <c r="P474" t="s">
        <v>731</v>
      </c>
      <c r="Q474" t="s">
        <v>728</v>
      </c>
      <c r="R474" t="s">
        <v>729</v>
      </c>
      <c r="S474">
        <v>11</v>
      </c>
    </row>
    <row r="475" spans="1:19" x14ac:dyDescent="0.2">
      <c r="A475" s="1">
        <f t="shared" si="28"/>
        <v>1051103</v>
      </c>
      <c r="B475" s="1">
        <f t="shared" si="28"/>
        <v>1051104</v>
      </c>
      <c r="C475" s="1" t="str">
        <f t="shared" si="29"/>
        <v>1.2m CG</v>
      </c>
      <c r="D475" s="1" t="str">
        <f t="shared" si="30"/>
        <v>1.2m CG - Alignment Sheets</v>
      </c>
      <c r="E475" s="1" t="s">
        <v>40</v>
      </c>
      <c r="F475" s="1">
        <f t="shared" si="31"/>
        <v>1.2</v>
      </c>
      <c r="G475" s="12" t="s">
        <v>40</v>
      </c>
      <c r="L475">
        <v>1051103</v>
      </c>
      <c r="M475">
        <v>1051104</v>
      </c>
      <c r="N475">
        <v>1.2</v>
      </c>
      <c r="O475" t="s">
        <v>722</v>
      </c>
      <c r="P475" t="s">
        <v>723</v>
      </c>
      <c r="Q475" t="s">
        <v>763</v>
      </c>
      <c r="R475" t="s">
        <v>764</v>
      </c>
      <c r="S475">
        <v>1</v>
      </c>
    </row>
    <row r="476" spans="1:19" x14ac:dyDescent="0.2">
      <c r="A476" s="1">
        <f t="shared" si="28"/>
        <v>1051104</v>
      </c>
      <c r="B476" s="1">
        <f t="shared" si="28"/>
        <v>1051423</v>
      </c>
      <c r="C476" s="1" t="str">
        <f t="shared" si="29"/>
        <v>0.9m FG</v>
      </c>
      <c r="D476" s="1" t="str">
        <f t="shared" si="30"/>
        <v>0.9m FG - Default Depth</v>
      </c>
      <c r="E476" s="1" t="s">
        <v>40</v>
      </c>
      <c r="F476" s="1">
        <f t="shared" si="31"/>
        <v>0.9</v>
      </c>
      <c r="G476" s="12" t="s">
        <v>40</v>
      </c>
      <c r="L476">
        <v>1051104</v>
      </c>
      <c r="M476">
        <v>1051423</v>
      </c>
      <c r="N476">
        <v>0.9</v>
      </c>
      <c r="O476" t="s">
        <v>718</v>
      </c>
      <c r="P476" t="s">
        <v>719</v>
      </c>
      <c r="Q476" t="s">
        <v>720</v>
      </c>
      <c r="R476" t="s">
        <v>721</v>
      </c>
      <c r="S476">
        <v>319</v>
      </c>
    </row>
    <row r="477" spans="1:19" x14ac:dyDescent="0.2">
      <c r="A477" s="1">
        <f t="shared" si="28"/>
        <v>1051423</v>
      </c>
      <c r="B477" s="1">
        <f t="shared" si="28"/>
        <v>1051563</v>
      </c>
      <c r="C477" s="1" t="str">
        <f t="shared" si="29"/>
        <v>1.2m FG</v>
      </c>
      <c r="D477" s="1" t="str">
        <f t="shared" si="30"/>
        <v>1.2m FG - BGC Dominant Design</v>
      </c>
      <c r="E477" s="1" t="s">
        <v>40</v>
      </c>
      <c r="F477" s="1">
        <f t="shared" si="31"/>
        <v>1.2</v>
      </c>
      <c r="G477" s="12" t="s">
        <v>40</v>
      </c>
      <c r="L477">
        <v>1051423</v>
      </c>
      <c r="M477">
        <v>1051563</v>
      </c>
      <c r="N477">
        <v>1.2</v>
      </c>
      <c r="O477" t="s">
        <v>718</v>
      </c>
      <c r="P477" t="s">
        <v>731</v>
      </c>
      <c r="Q477" t="s">
        <v>728</v>
      </c>
      <c r="R477" t="s">
        <v>729</v>
      </c>
      <c r="S477">
        <v>140</v>
      </c>
    </row>
    <row r="478" spans="1:19" x14ac:dyDescent="0.2">
      <c r="A478" s="1">
        <f t="shared" si="28"/>
        <v>1051563</v>
      </c>
      <c r="B478" s="1">
        <f t="shared" si="28"/>
        <v>1051691.94</v>
      </c>
      <c r="C478" s="1" t="str">
        <f t="shared" si="29"/>
        <v>1.2m CG</v>
      </c>
      <c r="D478" s="1" t="str">
        <f t="shared" si="30"/>
        <v>1.2m CG - Alignment Sheets</v>
      </c>
      <c r="E478" s="1" t="s">
        <v>40</v>
      </c>
      <c r="F478" s="1">
        <f t="shared" si="31"/>
        <v>1.2</v>
      </c>
      <c r="G478" s="12" t="s">
        <v>40</v>
      </c>
      <c r="L478">
        <v>1051563</v>
      </c>
      <c r="M478">
        <v>1051691.94</v>
      </c>
      <c r="N478">
        <v>1.2</v>
      </c>
      <c r="O478" t="s">
        <v>722</v>
      </c>
      <c r="P478" t="s">
        <v>723</v>
      </c>
      <c r="Q478" t="s">
        <v>763</v>
      </c>
      <c r="R478" t="s">
        <v>764</v>
      </c>
      <c r="S478">
        <v>128.93999999994401</v>
      </c>
    </row>
    <row r="479" spans="1:19" x14ac:dyDescent="0.2">
      <c r="A479" s="1">
        <f t="shared" si="28"/>
        <v>1051691.94</v>
      </c>
      <c r="B479" s="1">
        <f t="shared" si="28"/>
        <v>1051715.94</v>
      </c>
      <c r="C479" s="1" t="str">
        <f t="shared" si="29"/>
        <v>1.5m WC</v>
      </c>
      <c r="D479" s="1" t="str">
        <f t="shared" si="30"/>
        <v>1.5m WC - DWG# PT610001</v>
      </c>
      <c r="E479" s="1" t="s">
        <v>40</v>
      </c>
      <c r="F479" s="1">
        <f t="shared" si="31"/>
        <v>1.5</v>
      </c>
      <c r="G479" s="12" t="s">
        <v>40</v>
      </c>
      <c r="L479">
        <v>1051691.94</v>
      </c>
      <c r="M479">
        <v>1051715.94</v>
      </c>
      <c r="N479">
        <v>1.5</v>
      </c>
      <c r="O479" t="s">
        <v>734</v>
      </c>
      <c r="P479" t="s">
        <v>740</v>
      </c>
      <c r="Q479" t="s">
        <v>741</v>
      </c>
      <c r="R479" t="s">
        <v>741</v>
      </c>
      <c r="S479">
        <v>24</v>
      </c>
    </row>
    <row r="480" spans="1:19" x14ac:dyDescent="0.2">
      <c r="A480" s="1">
        <f t="shared" si="28"/>
        <v>1051715.94</v>
      </c>
      <c r="B480" s="1">
        <f t="shared" si="28"/>
        <v>1051882</v>
      </c>
      <c r="C480" s="1" t="str">
        <f t="shared" si="29"/>
        <v>1.2m CG</v>
      </c>
      <c r="D480" s="1" t="str">
        <f t="shared" si="30"/>
        <v>1.2m CG - Alignment Sheets</v>
      </c>
      <c r="E480" s="1" t="s">
        <v>40</v>
      </c>
      <c r="F480" s="1">
        <f t="shared" si="31"/>
        <v>1.2</v>
      </c>
      <c r="G480" s="12" t="s">
        <v>40</v>
      </c>
      <c r="L480">
        <v>1051715.94</v>
      </c>
      <c r="M480">
        <v>1051882</v>
      </c>
      <c r="N480">
        <v>1.2</v>
      </c>
      <c r="O480" t="s">
        <v>722</v>
      </c>
      <c r="P480" t="s">
        <v>723</v>
      </c>
      <c r="Q480" t="s">
        <v>763</v>
      </c>
      <c r="R480" t="s">
        <v>764</v>
      </c>
      <c r="S480">
        <v>166.060000000055</v>
      </c>
    </row>
    <row r="481" spans="1:19" x14ac:dyDescent="0.2">
      <c r="A481" s="1">
        <f t="shared" si="28"/>
        <v>1051882</v>
      </c>
      <c r="B481" s="1">
        <f t="shared" si="28"/>
        <v>1052082</v>
      </c>
      <c r="C481" s="1" t="str">
        <f t="shared" si="29"/>
        <v>0.9m FG</v>
      </c>
      <c r="D481" s="1" t="str">
        <f t="shared" si="30"/>
        <v>0.9m FG - Default Depth</v>
      </c>
      <c r="E481" s="1" t="s">
        <v>40</v>
      </c>
      <c r="F481" s="1">
        <f t="shared" si="31"/>
        <v>0.9</v>
      </c>
      <c r="G481" s="12" t="s">
        <v>40</v>
      </c>
      <c r="L481">
        <v>1051882</v>
      </c>
      <c r="M481">
        <v>1052082</v>
      </c>
      <c r="N481">
        <v>0.9</v>
      </c>
      <c r="O481" t="s">
        <v>718</v>
      </c>
      <c r="P481" t="s">
        <v>719</v>
      </c>
      <c r="Q481" t="s">
        <v>720</v>
      </c>
      <c r="R481" t="s">
        <v>721</v>
      </c>
      <c r="S481">
        <v>200</v>
      </c>
    </row>
    <row r="482" spans="1:19" x14ac:dyDescent="0.2">
      <c r="A482" s="1">
        <f t="shared" si="28"/>
        <v>1052082</v>
      </c>
      <c r="B482" s="1">
        <f t="shared" si="28"/>
        <v>1052432</v>
      </c>
      <c r="C482" s="1" t="str">
        <f t="shared" si="29"/>
        <v>2.0m MOTI</v>
      </c>
      <c r="D482" s="1" t="str">
        <f t="shared" si="30"/>
        <v>2.0m MOTI - MOTI Encroachment</v>
      </c>
      <c r="E482" s="1" t="s">
        <v>40</v>
      </c>
      <c r="F482" s="1">
        <f t="shared" si="31"/>
        <v>2</v>
      </c>
      <c r="G482" s="12" t="s">
        <v>40</v>
      </c>
      <c r="L482">
        <v>1052082</v>
      </c>
      <c r="M482">
        <v>1052432</v>
      </c>
      <c r="N482">
        <v>2</v>
      </c>
      <c r="O482" t="s">
        <v>770</v>
      </c>
      <c r="P482" t="s">
        <v>771</v>
      </c>
      <c r="Q482" t="s">
        <v>772</v>
      </c>
      <c r="R482" t="s">
        <v>773</v>
      </c>
      <c r="S482">
        <v>350</v>
      </c>
    </row>
    <row r="483" spans="1:19" x14ac:dyDescent="0.2">
      <c r="A483" s="1">
        <f t="shared" si="28"/>
        <v>1052432</v>
      </c>
      <c r="B483" s="1">
        <f t="shared" si="28"/>
        <v>1052446.74</v>
      </c>
      <c r="C483" s="1" t="str">
        <f t="shared" si="29"/>
        <v>0.9m FG</v>
      </c>
      <c r="D483" s="1" t="str">
        <f t="shared" si="30"/>
        <v>0.9m FG - Default Depth</v>
      </c>
      <c r="E483" s="1" t="s">
        <v>40</v>
      </c>
      <c r="F483" s="1">
        <f t="shared" si="31"/>
        <v>0.9</v>
      </c>
      <c r="G483" s="12" t="s">
        <v>40</v>
      </c>
      <c r="L483">
        <v>1052432</v>
      </c>
      <c r="M483">
        <v>1052446.74</v>
      </c>
      <c r="N483">
        <v>0.9</v>
      </c>
      <c r="O483" t="s">
        <v>718</v>
      </c>
      <c r="P483" t="s">
        <v>719</v>
      </c>
      <c r="Q483" t="s">
        <v>720</v>
      </c>
      <c r="R483" t="s">
        <v>721</v>
      </c>
      <c r="S483">
        <v>14.7399999999906</v>
      </c>
    </row>
    <row r="484" spans="1:19" x14ac:dyDescent="0.2">
      <c r="A484" s="1">
        <f t="shared" si="28"/>
        <v>1052446.74</v>
      </c>
      <c r="B484" s="1">
        <f t="shared" si="28"/>
        <v>1052458.74</v>
      </c>
      <c r="C484" s="1" t="str">
        <f t="shared" si="29"/>
        <v>1.2m RD</v>
      </c>
      <c r="D484" s="1" t="str">
        <f t="shared" si="30"/>
        <v>1.2m RD - DWG# PT640001</v>
      </c>
      <c r="E484" s="1" t="s">
        <v>40</v>
      </c>
      <c r="F484" s="1">
        <f t="shared" si="31"/>
        <v>1.2</v>
      </c>
      <c r="G484" s="12" t="s">
        <v>40</v>
      </c>
      <c r="L484">
        <v>1052446.74</v>
      </c>
      <c r="M484">
        <v>1052458.74</v>
      </c>
      <c r="N484">
        <v>1.2</v>
      </c>
      <c r="O484" t="s">
        <v>737</v>
      </c>
      <c r="P484" t="s">
        <v>798</v>
      </c>
      <c r="Q484" t="s">
        <v>799</v>
      </c>
      <c r="R484" t="s">
        <v>799</v>
      </c>
      <c r="S484">
        <v>12</v>
      </c>
    </row>
    <row r="485" spans="1:19" x14ac:dyDescent="0.2">
      <c r="A485" s="1">
        <f t="shared" si="28"/>
        <v>1052458.74</v>
      </c>
      <c r="B485" s="1">
        <f t="shared" si="28"/>
        <v>1052488.3500000001</v>
      </c>
      <c r="C485" s="1" t="str">
        <f t="shared" si="29"/>
        <v>0.9m FG</v>
      </c>
      <c r="D485" s="1" t="str">
        <f t="shared" si="30"/>
        <v>0.9m FG - Default Depth</v>
      </c>
      <c r="E485" s="1" t="s">
        <v>40</v>
      </c>
      <c r="F485" s="1">
        <f t="shared" si="31"/>
        <v>0.9</v>
      </c>
      <c r="G485" s="12" t="s">
        <v>40</v>
      </c>
      <c r="L485">
        <v>1052458.74</v>
      </c>
      <c r="M485">
        <v>1052488.3500000001</v>
      </c>
      <c r="N485">
        <v>0.9</v>
      </c>
      <c r="O485" t="s">
        <v>718</v>
      </c>
      <c r="P485" t="s">
        <v>719</v>
      </c>
      <c r="Q485" t="s">
        <v>720</v>
      </c>
      <c r="R485" t="s">
        <v>721</v>
      </c>
      <c r="S485">
        <v>29.610000000102399</v>
      </c>
    </row>
    <row r="486" spans="1:19" x14ac:dyDescent="0.2">
      <c r="A486" s="1">
        <f t="shared" si="28"/>
        <v>1052488.3500000001</v>
      </c>
      <c r="B486" s="1">
        <f t="shared" si="28"/>
        <v>1052512.3500000001</v>
      </c>
      <c r="C486" s="1" t="str">
        <f t="shared" si="29"/>
        <v>1.2m WC</v>
      </c>
      <c r="D486" s="1" t="str">
        <f t="shared" si="30"/>
        <v>1.2m WC - DWG# PT610201</v>
      </c>
      <c r="E486" s="1" t="s">
        <v>40</v>
      </c>
      <c r="F486" s="1">
        <f t="shared" si="31"/>
        <v>1.2</v>
      </c>
      <c r="G486" s="12" t="s">
        <v>40</v>
      </c>
      <c r="L486">
        <v>1052488.3500000001</v>
      </c>
      <c r="M486">
        <v>1052512.3500000001</v>
      </c>
      <c r="N486">
        <v>1.2</v>
      </c>
      <c r="O486" t="s">
        <v>734</v>
      </c>
      <c r="P486" t="s">
        <v>735</v>
      </c>
      <c r="Q486" t="s">
        <v>736</v>
      </c>
      <c r="R486" t="s">
        <v>736</v>
      </c>
      <c r="S486">
        <v>24</v>
      </c>
    </row>
    <row r="487" spans="1:19" x14ac:dyDescent="0.2">
      <c r="A487" s="1">
        <f t="shared" si="28"/>
        <v>1052512.3500000001</v>
      </c>
      <c r="B487" s="1">
        <f t="shared" si="28"/>
        <v>1052597</v>
      </c>
      <c r="C487" s="1" t="str">
        <f t="shared" si="29"/>
        <v>0.9m FG</v>
      </c>
      <c r="D487" s="1" t="str">
        <f t="shared" si="30"/>
        <v>0.9m FG - Default Depth</v>
      </c>
      <c r="E487" s="1" t="s">
        <v>40</v>
      </c>
      <c r="F487" s="1">
        <f t="shared" si="31"/>
        <v>0.9</v>
      </c>
      <c r="G487" s="12" t="s">
        <v>40</v>
      </c>
      <c r="L487">
        <v>1052512.3500000001</v>
      </c>
      <c r="M487">
        <v>1052597</v>
      </c>
      <c r="N487">
        <v>0.9</v>
      </c>
      <c r="O487" t="s">
        <v>718</v>
      </c>
      <c r="P487" t="s">
        <v>719</v>
      </c>
      <c r="Q487" t="s">
        <v>720</v>
      </c>
      <c r="R487" t="s">
        <v>721</v>
      </c>
      <c r="S487">
        <v>84.649999999906797</v>
      </c>
    </row>
    <row r="488" spans="1:19" x14ac:dyDescent="0.2">
      <c r="A488" s="1">
        <f t="shared" si="28"/>
        <v>1052597</v>
      </c>
      <c r="B488" s="1">
        <f t="shared" si="28"/>
        <v>1052621</v>
      </c>
      <c r="C488" s="1" t="str">
        <f t="shared" si="29"/>
        <v>1.2m FG</v>
      </c>
      <c r="D488" s="1" t="str">
        <f t="shared" si="30"/>
        <v>1.2m FG - Alignment Sheets</v>
      </c>
      <c r="E488" s="1" t="s">
        <v>40</v>
      </c>
      <c r="F488" s="1">
        <f t="shared" si="31"/>
        <v>1.2</v>
      </c>
      <c r="G488" s="12" t="s">
        <v>40</v>
      </c>
      <c r="L488">
        <v>1052597</v>
      </c>
      <c r="M488">
        <v>1052621</v>
      </c>
      <c r="N488">
        <v>1.2</v>
      </c>
      <c r="O488" t="s">
        <v>718</v>
      </c>
      <c r="P488" t="s">
        <v>723</v>
      </c>
      <c r="Q488" t="s">
        <v>728</v>
      </c>
      <c r="R488" t="s">
        <v>729</v>
      </c>
      <c r="S488">
        <v>24</v>
      </c>
    </row>
    <row r="489" spans="1:19" x14ac:dyDescent="0.2">
      <c r="A489" s="1">
        <f t="shared" si="28"/>
        <v>1052621</v>
      </c>
      <c r="B489" s="1">
        <f t="shared" si="28"/>
        <v>1052759</v>
      </c>
      <c r="C489" s="1" t="str">
        <f t="shared" si="29"/>
        <v>0.9m FG</v>
      </c>
      <c r="D489" s="1" t="str">
        <f t="shared" si="30"/>
        <v>0.9m FG - Default Depth</v>
      </c>
      <c r="E489" s="1" t="s">
        <v>40</v>
      </c>
      <c r="F489" s="1">
        <f t="shared" si="31"/>
        <v>0.9</v>
      </c>
      <c r="G489" s="12" t="s">
        <v>40</v>
      </c>
      <c r="L489">
        <v>1052621</v>
      </c>
      <c r="M489">
        <v>1052759</v>
      </c>
      <c r="N489">
        <v>0.9</v>
      </c>
      <c r="O489" t="s">
        <v>718</v>
      </c>
      <c r="P489" t="s">
        <v>719</v>
      </c>
      <c r="Q489" t="s">
        <v>720</v>
      </c>
      <c r="R489" t="s">
        <v>721</v>
      </c>
      <c r="S489">
        <v>138</v>
      </c>
    </row>
    <row r="490" spans="1:19" x14ac:dyDescent="0.2">
      <c r="A490" s="1">
        <f t="shared" si="28"/>
        <v>1052759</v>
      </c>
      <c r="B490" s="1">
        <f t="shared" si="28"/>
        <v>1052761</v>
      </c>
      <c r="C490" s="1" t="str">
        <f t="shared" si="29"/>
        <v>1.2m FG</v>
      </c>
      <c r="D490" s="1" t="str">
        <f t="shared" si="30"/>
        <v>1.2m FG - BGC Dominant Design</v>
      </c>
      <c r="E490" s="1" t="s">
        <v>40</v>
      </c>
      <c r="F490" s="1">
        <f t="shared" si="31"/>
        <v>1.2</v>
      </c>
      <c r="G490" s="12" t="s">
        <v>40</v>
      </c>
      <c r="L490">
        <v>1052759</v>
      </c>
      <c r="M490">
        <v>1052761</v>
      </c>
      <c r="N490">
        <v>1.2</v>
      </c>
      <c r="O490" t="s">
        <v>718</v>
      </c>
      <c r="P490" t="s">
        <v>731</v>
      </c>
      <c r="Q490" t="s">
        <v>728</v>
      </c>
      <c r="R490" t="s">
        <v>729</v>
      </c>
      <c r="S490">
        <v>2</v>
      </c>
    </row>
    <row r="491" spans="1:19" x14ac:dyDescent="0.2">
      <c r="A491" s="1">
        <f t="shared" si="28"/>
        <v>1052761</v>
      </c>
      <c r="B491" s="1">
        <f t="shared" si="28"/>
        <v>1053092</v>
      </c>
      <c r="C491" s="1" t="str">
        <f t="shared" si="29"/>
        <v>0.9m FG</v>
      </c>
      <c r="D491" s="1" t="str">
        <f t="shared" si="30"/>
        <v>0.9m FG - Default Depth</v>
      </c>
      <c r="E491" s="1" t="s">
        <v>40</v>
      </c>
      <c r="F491" s="1">
        <f t="shared" si="31"/>
        <v>0.9</v>
      </c>
      <c r="G491" s="12" t="s">
        <v>40</v>
      </c>
      <c r="L491">
        <v>1052761</v>
      </c>
      <c r="M491">
        <v>1053092</v>
      </c>
      <c r="N491">
        <v>0.9</v>
      </c>
      <c r="O491" t="s">
        <v>718</v>
      </c>
      <c r="P491" t="s">
        <v>719</v>
      </c>
      <c r="Q491" t="s">
        <v>720</v>
      </c>
      <c r="R491" t="s">
        <v>721</v>
      </c>
      <c r="S491">
        <v>331</v>
      </c>
    </row>
    <row r="492" spans="1:19" x14ac:dyDescent="0.2">
      <c r="A492" s="1">
        <f t="shared" si="28"/>
        <v>1053092</v>
      </c>
      <c r="B492" s="1">
        <f t="shared" si="28"/>
        <v>1053152</v>
      </c>
      <c r="C492" s="1" t="str">
        <f t="shared" si="29"/>
        <v>1.5m FG</v>
      </c>
      <c r="D492" s="1" t="str">
        <f t="shared" si="30"/>
        <v>1.5m FG - Alignment Sheets</v>
      </c>
      <c r="E492" s="1" t="s">
        <v>40</v>
      </c>
      <c r="F492" s="1">
        <f t="shared" si="31"/>
        <v>1.5</v>
      </c>
      <c r="G492" s="12" t="s">
        <v>40</v>
      </c>
      <c r="L492">
        <v>1053092</v>
      </c>
      <c r="M492">
        <v>1053152</v>
      </c>
      <c r="N492">
        <v>1.5</v>
      </c>
      <c r="O492" t="s">
        <v>718</v>
      </c>
      <c r="P492" t="s">
        <v>723</v>
      </c>
      <c r="Q492" t="s">
        <v>726</v>
      </c>
      <c r="R492" t="s">
        <v>727</v>
      </c>
      <c r="S492">
        <v>60</v>
      </c>
    </row>
    <row r="493" spans="1:19" x14ac:dyDescent="0.2">
      <c r="A493" s="1">
        <f t="shared" si="28"/>
        <v>1053152</v>
      </c>
      <c r="B493" s="1">
        <f t="shared" si="28"/>
        <v>1053185</v>
      </c>
      <c r="C493" s="1" t="str">
        <f t="shared" si="29"/>
        <v>2.0m CG</v>
      </c>
      <c r="D493" s="1" t="str">
        <f t="shared" si="30"/>
        <v>2.0m CG - Alignment Sheets</v>
      </c>
      <c r="E493" s="1" t="s">
        <v>40</v>
      </c>
      <c r="F493" s="1">
        <f t="shared" si="31"/>
        <v>2</v>
      </c>
      <c r="G493" s="12" t="s">
        <v>40</v>
      </c>
      <c r="L493">
        <v>1053152</v>
      </c>
      <c r="M493">
        <v>1053185</v>
      </c>
      <c r="N493">
        <v>2</v>
      </c>
      <c r="O493" t="s">
        <v>722</v>
      </c>
      <c r="P493" t="s">
        <v>723</v>
      </c>
      <c r="Q493" t="s">
        <v>774</v>
      </c>
      <c r="R493" t="s">
        <v>775</v>
      </c>
      <c r="S493">
        <v>33</v>
      </c>
    </row>
    <row r="494" spans="1:19" x14ac:dyDescent="0.2">
      <c r="A494" s="1">
        <f t="shared" si="28"/>
        <v>1053185</v>
      </c>
      <c r="B494" s="1">
        <f t="shared" si="28"/>
        <v>1053207</v>
      </c>
      <c r="C494" s="1" t="str">
        <f t="shared" si="29"/>
        <v>2.5m CG</v>
      </c>
      <c r="D494" s="1" t="str">
        <f t="shared" si="30"/>
        <v>2.5m CG - Alignment Sheets</v>
      </c>
      <c r="E494" s="1" t="s">
        <v>40</v>
      </c>
      <c r="F494" s="1">
        <f t="shared" si="31"/>
        <v>2.5</v>
      </c>
      <c r="G494" s="12" t="s">
        <v>40</v>
      </c>
      <c r="L494">
        <v>1053185</v>
      </c>
      <c r="M494">
        <v>1053207</v>
      </c>
      <c r="N494">
        <v>2.5</v>
      </c>
      <c r="O494" t="s">
        <v>722</v>
      </c>
      <c r="P494" t="s">
        <v>723</v>
      </c>
      <c r="Q494" t="s">
        <v>827</v>
      </c>
      <c r="R494" t="s">
        <v>828</v>
      </c>
      <c r="S494">
        <v>22</v>
      </c>
    </row>
    <row r="495" spans="1:19" x14ac:dyDescent="0.2">
      <c r="A495" s="1">
        <f t="shared" si="28"/>
        <v>1053207</v>
      </c>
      <c r="B495" s="1">
        <f t="shared" si="28"/>
        <v>1053494</v>
      </c>
      <c r="C495" s="1" t="str">
        <f t="shared" si="29"/>
        <v>0.9m FG</v>
      </c>
      <c r="D495" s="1" t="str">
        <f t="shared" si="30"/>
        <v>0.9m FG - Default Depth</v>
      </c>
      <c r="E495" s="1" t="s">
        <v>40</v>
      </c>
      <c r="F495" s="1">
        <f t="shared" si="31"/>
        <v>0.9</v>
      </c>
      <c r="G495" s="12" t="s">
        <v>40</v>
      </c>
      <c r="L495">
        <v>1053207</v>
      </c>
      <c r="M495">
        <v>1053494</v>
      </c>
      <c r="N495">
        <v>0.9</v>
      </c>
      <c r="O495" t="s">
        <v>718</v>
      </c>
      <c r="P495" t="s">
        <v>719</v>
      </c>
      <c r="Q495" t="s">
        <v>720</v>
      </c>
      <c r="R495" t="s">
        <v>721</v>
      </c>
      <c r="S495">
        <v>287</v>
      </c>
    </row>
    <row r="496" spans="1:19" x14ac:dyDescent="0.2">
      <c r="A496" s="1">
        <f t="shared" si="28"/>
        <v>1053494</v>
      </c>
      <c r="B496" s="1">
        <f t="shared" si="28"/>
        <v>1053518</v>
      </c>
      <c r="C496" s="1" t="str">
        <f t="shared" si="29"/>
        <v>1.2m FG</v>
      </c>
      <c r="D496" s="1" t="str">
        <f t="shared" si="30"/>
        <v>1.2m FG - Alignment Sheets</v>
      </c>
      <c r="E496" s="1" t="s">
        <v>40</v>
      </c>
      <c r="F496" s="1">
        <f t="shared" si="31"/>
        <v>1.2</v>
      </c>
      <c r="G496" s="12" t="s">
        <v>40</v>
      </c>
      <c r="L496">
        <v>1053494</v>
      </c>
      <c r="M496">
        <v>1053518</v>
      </c>
      <c r="N496">
        <v>1.2</v>
      </c>
      <c r="O496" t="s">
        <v>718</v>
      </c>
      <c r="P496" t="s">
        <v>723</v>
      </c>
      <c r="Q496" t="s">
        <v>728</v>
      </c>
      <c r="R496" t="s">
        <v>729</v>
      </c>
      <c r="S496">
        <v>24</v>
      </c>
    </row>
    <row r="497" spans="1:19" x14ac:dyDescent="0.2">
      <c r="A497" s="1">
        <f t="shared" si="28"/>
        <v>1053518</v>
      </c>
      <c r="B497" s="1">
        <f t="shared" si="28"/>
        <v>1053878.0900000001</v>
      </c>
      <c r="C497" s="1" t="str">
        <f t="shared" si="29"/>
        <v>0.9m FG</v>
      </c>
      <c r="D497" s="1" t="str">
        <f t="shared" si="30"/>
        <v>0.9m FG - Default Depth</v>
      </c>
      <c r="E497" s="1" t="s">
        <v>40</v>
      </c>
      <c r="F497" s="1">
        <f t="shared" si="31"/>
        <v>0.9</v>
      </c>
      <c r="G497" s="12" t="s">
        <v>40</v>
      </c>
      <c r="L497">
        <v>1053518</v>
      </c>
      <c r="M497">
        <v>1053878.0900000001</v>
      </c>
      <c r="N497">
        <v>0.9</v>
      </c>
      <c r="O497" t="s">
        <v>718</v>
      </c>
      <c r="P497" t="s">
        <v>719</v>
      </c>
      <c r="Q497" t="s">
        <v>720</v>
      </c>
      <c r="R497" t="s">
        <v>721</v>
      </c>
      <c r="S497">
        <v>360.09000000008302</v>
      </c>
    </row>
    <row r="498" spans="1:19" x14ac:dyDescent="0.2">
      <c r="A498" s="1">
        <f t="shared" si="28"/>
        <v>1053878.0900000001</v>
      </c>
      <c r="B498" s="1">
        <f t="shared" si="28"/>
        <v>1053890.0900000001</v>
      </c>
      <c r="C498" s="1" t="str">
        <f t="shared" si="29"/>
        <v>1.5m RD</v>
      </c>
      <c r="D498" s="1" t="str">
        <f t="shared" si="30"/>
        <v>1.5m RD - DWG# PT640301</v>
      </c>
      <c r="E498" s="1" t="s">
        <v>40</v>
      </c>
      <c r="F498" s="1">
        <f t="shared" si="31"/>
        <v>1.5</v>
      </c>
      <c r="G498" s="12" t="s">
        <v>40</v>
      </c>
      <c r="L498">
        <v>1053878.0900000001</v>
      </c>
      <c r="M498">
        <v>1053890.0900000001</v>
      </c>
      <c r="N498">
        <v>1.5</v>
      </c>
      <c r="O498" t="s">
        <v>737</v>
      </c>
      <c r="P498" t="s">
        <v>738</v>
      </c>
      <c r="Q498" t="s">
        <v>739</v>
      </c>
      <c r="R498" t="s">
        <v>739</v>
      </c>
      <c r="S498">
        <v>12</v>
      </c>
    </row>
    <row r="499" spans="1:19" x14ac:dyDescent="0.2">
      <c r="A499" s="1">
        <f t="shared" si="28"/>
        <v>1053890.0900000001</v>
      </c>
      <c r="B499" s="1">
        <f t="shared" si="28"/>
        <v>1054166.69</v>
      </c>
      <c r="C499" s="1" t="str">
        <f t="shared" si="29"/>
        <v>0.9m FG</v>
      </c>
      <c r="D499" s="1" t="str">
        <f t="shared" si="30"/>
        <v>0.9m FG - Default Depth</v>
      </c>
      <c r="E499" s="1" t="s">
        <v>40</v>
      </c>
      <c r="F499" s="1">
        <f t="shared" si="31"/>
        <v>0.9</v>
      </c>
      <c r="G499" s="12" t="s">
        <v>40</v>
      </c>
      <c r="L499">
        <v>1053890.0900000001</v>
      </c>
      <c r="M499">
        <v>1054166.69</v>
      </c>
      <c r="N499">
        <v>0.9</v>
      </c>
      <c r="O499" t="s">
        <v>718</v>
      </c>
      <c r="P499" t="s">
        <v>719</v>
      </c>
      <c r="Q499" t="s">
        <v>720</v>
      </c>
      <c r="R499" t="s">
        <v>721</v>
      </c>
      <c r="S499">
        <v>276.59999999986002</v>
      </c>
    </row>
    <row r="500" spans="1:19" x14ac:dyDescent="0.2">
      <c r="A500" s="1">
        <f t="shared" si="28"/>
        <v>1054166.69</v>
      </c>
      <c r="B500" s="1">
        <f t="shared" si="28"/>
        <v>1054178.69</v>
      </c>
      <c r="C500" s="1" t="str">
        <f t="shared" si="29"/>
        <v>2.0m RD</v>
      </c>
      <c r="D500" s="1" t="str">
        <f t="shared" si="30"/>
        <v>2.0m RD - DWG# PT640801</v>
      </c>
      <c r="E500" s="1" t="s">
        <v>40</v>
      </c>
      <c r="F500" s="1">
        <f t="shared" si="31"/>
        <v>2</v>
      </c>
      <c r="G500" s="12" t="s">
        <v>40</v>
      </c>
      <c r="L500">
        <v>1054166.69</v>
      </c>
      <c r="M500">
        <v>1054178.69</v>
      </c>
      <c r="N500">
        <v>2</v>
      </c>
      <c r="O500" t="s">
        <v>737</v>
      </c>
      <c r="P500" t="s">
        <v>747</v>
      </c>
      <c r="Q500" t="s">
        <v>748</v>
      </c>
      <c r="R500" t="s">
        <v>748</v>
      </c>
      <c r="S500">
        <v>12</v>
      </c>
    </row>
    <row r="501" spans="1:19" x14ac:dyDescent="0.2">
      <c r="A501" s="1">
        <f t="shared" si="28"/>
        <v>1054178.69</v>
      </c>
      <c r="B501" s="1">
        <f t="shared" si="28"/>
        <v>1054225.8799999999</v>
      </c>
      <c r="C501" s="1" t="str">
        <f t="shared" si="29"/>
        <v>0.9m FG</v>
      </c>
      <c r="D501" s="1" t="str">
        <f t="shared" si="30"/>
        <v>0.9m FG - Default Depth</v>
      </c>
      <c r="E501" s="1" t="s">
        <v>40</v>
      </c>
      <c r="F501" s="1">
        <f t="shared" si="31"/>
        <v>0.9</v>
      </c>
      <c r="G501" s="12" t="s">
        <v>40</v>
      </c>
      <c r="L501">
        <v>1054178.69</v>
      </c>
      <c r="M501">
        <v>1054225.8799999999</v>
      </c>
      <c r="N501">
        <v>0.9</v>
      </c>
      <c r="O501" t="s">
        <v>718</v>
      </c>
      <c r="P501" t="s">
        <v>719</v>
      </c>
      <c r="Q501" t="s">
        <v>720</v>
      </c>
      <c r="R501" t="s">
        <v>721</v>
      </c>
      <c r="S501">
        <v>47.189999999944099</v>
      </c>
    </row>
    <row r="502" spans="1:19" x14ac:dyDescent="0.2">
      <c r="A502" s="1">
        <f t="shared" si="28"/>
        <v>1054225.8799999999</v>
      </c>
      <c r="B502" s="1">
        <f t="shared" si="28"/>
        <v>1054237.8799999999</v>
      </c>
      <c r="C502" s="1" t="str">
        <f t="shared" si="29"/>
        <v>1.5m RD</v>
      </c>
      <c r="D502" s="1" t="str">
        <f t="shared" si="30"/>
        <v>1.5m RD - DWG# PT640301</v>
      </c>
      <c r="E502" s="1" t="s">
        <v>40</v>
      </c>
      <c r="F502" s="1">
        <f t="shared" si="31"/>
        <v>1.5</v>
      </c>
      <c r="G502" s="12" t="s">
        <v>40</v>
      </c>
      <c r="L502">
        <v>1054225.8799999999</v>
      </c>
      <c r="M502">
        <v>1054237.8799999999</v>
      </c>
      <c r="N502">
        <v>1.5</v>
      </c>
      <c r="O502" t="s">
        <v>737</v>
      </c>
      <c r="P502" t="s">
        <v>738</v>
      </c>
      <c r="Q502" t="s">
        <v>739</v>
      </c>
      <c r="R502" t="s">
        <v>739</v>
      </c>
      <c r="S502">
        <v>12</v>
      </c>
    </row>
    <row r="503" spans="1:19" x14ac:dyDescent="0.2">
      <c r="A503" s="1">
        <f t="shared" si="28"/>
        <v>1054237.8799999999</v>
      </c>
      <c r="B503" s="1">
        <f t="shared" si="28"/>
        <v>1054350.9099999999</v>
      </c>
      <c r="C503" s="1" t="str">
        <f t="shared" si="29"/>
        <v>0.9m FG</v>
      </c>
      <c r="D503" s="1" t="str">
        <f t="shared" si="30"/>
        <v>0.9m FG - Default Depth</v>
      </c>
      <c r="E503" s="1" t="s">
        <v>40</v>
      </c>
      <c r="F503" s="1">
        <f t="shared" si="31"/>
        <v>0.9</v>
      </c>
      <c r="G503" s="12" t="s">
        <v>40</v>
      </c>
      <c r="L503">
        <v>1054237.8799999999</v>
      </c>
      <c r="M503">
        <v>1054350.9099999999</v>
      </c>
      <c r="N503">
        <v>0.9</v>
      </c>
      <c r="O503" t="s">
        <v>718</v>
      </c>
      <c r="P503" t="s">
        <v>719</v>
      </c>
      <c r="Q503" t="s">
        <v>720</v>
      </c>
      <c r="R503" t="s">
        <v>721</v>
      </c>
      <c r="S503">
        <v>113.030000000027</v>
      </c>
    </row>
    <row r="504" spans="1:19" x14ac:dyDescent="0.2">
      <c r="A504" s="1">
        <f t="shared" si="28"/>
        <v>1054350.9099999999</v>
      </c>
      <c r="B504" s="1">
        <f t="shared" si="28"/>
        <v>1054374.9099999999</v>
      </c>
      <c r="C504" s="1" t="str">
        <f t="shared" si="29"/>
        <v>1.2m WC</v>
      </c>
      <c r="D504" s="1" t="str">
        <f t="shared" si="30"/>
        <v>1.2m WC - DWG# PT610201</v>
      </c>
      <c r="E504" s="1" t="s">
        <v>40</v>
      </c>
      <c r="F504" s="1">
        <f t="shared" si="31"/>
        <v>1.2</v>
      </c>
      <c r="G504" s="12" t="s">
        <v>40</v>
      </c>
      <c r="L504">
        <v>1054350.9099999999</v>
      </c>
      <c r="M504">
        <v>1054374.9099999999</v>
      </c>
      <c r="N504">
        <v>1.2</v>
      </c>
      <c r="O504" t="s">
        <v>734</v>
      </c>
      <c r="P504" t="s">
        <v>735</v>
      </c>
      <c r="Q504" t="s">
        <v>736</v>
      </c>
      <c r="R504" t="s">
        <v>736</v>
      </c>
      <c r="S504">
        <v>24</v>
      </c>
    </row>
    <row r="505" spans="1:19" x14ac:dyDescent="0.2">
      <c r="A505" s="1">
        <f t="shared" si="28"/>
        <v>1054374.9099999999</v>
      </c>
      <c r="B505" s="1">
        <f t="shared" si="28"/>
        <v>1054474</v>
      </c>
      <c r="C505" s="1" t="str">
        <f t="shared" si="29"/>
        <v>0.9m FG</v>
      </c>
      <c r="D505" s="1" t="str">
        <f t="shared" si="30"/>
        <v>0.9m FG - Default Depth</v>
      </c>
      <c r="E505" s="1" t="s">
        <v>40</v>
      </c>
      <c r="F505" s="1">
        <f t="shared" si="31"/>
        <v>0.9</v>
      </c>
      <c r="G505" s="12" t="s">
        <v>40</v>
      </c>
      <c r="L505">
        <v>1054374.9099999999</v>
      </c>
      <c r="M505">
        <v>1054474</v>
      </c>
      <c r="N505">
        <v>0.9</v>
      </c>
      <c r="O505" t="s">
        <v>718</v>
      </c>
      <c r="P505" t="s">
        <v>719</v>
      </c>
      <c r="Q505" t="s">
        <v>720</v>
      </c>
      <c r="R505" t="s">
        <v>721</v>
      </c>
      <c r="S505">
        <v>99.090000000083805</v>
      </c>
    </row>
    <row r="506" spans="1:19" x14ac:dyDescent="0.2">
      <c r="A506" s="1">
        <f t="shared" si="28"/>
        <v>1054474</v>
      </c>
      <c r="B506" s="1">
        <f t="shared" si="28"/>
        <v>1055316</v>
      </c>
      <c r="C506" s="1" t="str">
        <f t="shared" si="29"/>
        <v>1.2m CG</v>
      </c>
      <c r="D506" s="1" t="str">
        <f t="shared" si="30"/>
        <v>1.2m CG - Alignment Sheets</v>
      </c>
      <c r="E506" s="1" t="s">
        <v>40</v>
      </c>
      <c r="F506" s="1">
        <f t="shared" si="31"/>
        <v>1.2</v>
      </c>
      <c r="G506" s="12" t="s">
        <v>40</v>
      </c>
      <c r="L506">
        <v>1054474</v>
      </c>
      <c r="M506">
        <v>1055316</v>
      </c>
      <c r="N506">
        <v>1.2</v>
      </c>
      <c r="O506" t="s">
        <v>722</v>
      </c>
      <c r="P506" t="s">
        <v>723</v>
      </c>
      <c r="Q506" t="s">
        <v>763</v>
      </c>
      <c r="R506" t="s">
        <v>764</v>
      </c>
      <c r="S506">
        <v>842</v>
      </c>
    </row>
    <row r="507" spans="1:19" x14ac:dyDescent="0.2">
      <c r="A507" s="1">
        <f t="shared" si="28"/>
        <v>1055316</v>
      </c>
      <c r="B507" s="1">
        <f t="shared" si="28"/>
        <v>1056651</v>
      </c>
      <c r="C507" s="1" t="str">
        <f t="shared" si="29"/>
        <v>2.0m MOTI</v>
      </c>
      <c r="D507" s="1" t="str">
        <f t="shared" si="30"/>
        <v>2.0m MOTI - MOTI Encroachment</v>
      </c>
      <c r="E507" s="1" t="s">
        <v>40</v>
      </c>
      <c r="F507" s="1">
        <f t="shared" si="31"/>
        <v>2</v>
      </c>
      <c r="G507" s="12" t="s">
        <v>40</v>
      </c>
      <c r="L507">
        <v>1055316</v>
      </c>
      <c r="M507">
        <v>1056651</v>
      </c>
      <c r="N507">
        <v>2</v>
      </c>
      <c r="O507" t="s">
        <v>770</v>
      </c>
      <c r="P507" t="s">
        <v>771</v>
      </c>
      <c r="Q507" t="s">
        <v>772</v>
      </c>
      <c r="R507" t="s">
        <v>773</v>
      </c>
      <c r="S507">
        <v>1335</v>
      </c>
    </row>
    <row r="508" spans="1:19" x14ac:dyDescent="0.2">
      <c r="A508" s="1">
        <f t="shared" si="28"/>
        <v>1056651</v>
      </c>
      <c r="B508" s="1">
        <f t="shared" si="28"/>
        <v>1058366</v>
      </c>
      <c r="C508" s="1" t="str">
        <f t="shared" si="29"/>
        <v>1.2m CG</v>
      </c>
      <c r="D508" s="1" t="str">
        <f t="shared" si="30"/>
        <v>1.2m CG - Alignment Sheets</v>
      </c>
      <c r="E508" s="1" t="s">
        <v>40</v>
      </c>
      <c r="F508" s="1">
        <f t="shared" si="31"/>
        <v>1.2</v>
      </c>
      <c r="G508" s="12" t="s">
        <v>40</v>
      </c>
      <c r="L508">
        <v>1056651</v>
      </c>
      <c r="M508">
        <v>1058366</v>
      </c>
      <c r="N508">
        <v>1.2</v>
      </c>
      <c r="O508" t="s">
        <v>722</v>
      </c>
      <c r="P508" t="s">
        <v>723</v>
      </c>
      <c r="Q508" t="s">
        <v>763</v>
      </c>
      <c r="R508" t="s">
        <v>764</v>
      </c>
      <c r="S508">
        <v>1715</v>
      </c>
    </row>
    <row r="509" spans="1:19" x14ac:dyDescent="0.2">
      <c r="A509" s="1">
        <f t="shared" si="28"/>
        <v>1058366</v>
      </c>
      <c r="B509" s="1">
        <f t="shared" si="28"/>
        <v>1058390</v>
      </c>
      <c r="C509" s="1" t="str">
        <f t="shared" si="29"/>
        <v>1.2m CG/1.2m FG</v>
      </c>
      <c r="D509" s="1" t="str">
        <f t="shared" si="30"/>
        <v>1.2m CG/1.2m FG - Alignment Sheets</v>
      </c>
      <c r="E509" s="1" t="s">
        <v>40</v>
      </c>
      <c r="F509" s="1">
        <f t="shared" si="31"/>
        <v>1.2</v>
      </c>
      <c r="G509" s="12" t="s">
        <v>40</v>
      </c>
      <c r="L509">
        <v>1058366</v>
      </c>
      <c r="M509">
        <v>1058390</v>
      </c>
      <c r="N509">
        <v>1.2</v>
      </c>
      <c r="O509" t="s">
        <v>743</v>
      </c>
      <c r="P509" t="s">
        <v>723</v>
      </c>
      <c r="Q509" t="s">
        <v>802</v>
      </c>
      <c r="R509" t="s">
        <v>803</v>
      </c>
      <c r="S509">
        <v>24</v>
      </c>
    </row>
    <row r="510" spans="1:19" x14ac:dyDescent="0.2">
      <c r="A510" s="1">
        <f t="shared" ref="A510:B573" si="32">L510</f>
        <v>1058390</v>
      </c>
      <c r="B510" s="1">
        <f t="shared" si="32"/>
        <v>1058707</v>
      </c>
      <c r="C510" s="1" t="str">
        <f t="shared" si="29"/>
        <v>1.2m CG</v>
      </c>
      <c r="D510" s="1" t="str">
        <f t="shared" si="30"/>
        <v>1.2m CG - Alignment Sheets</v>
      </c>
      <c r="E510" s="1" t="s">
        <v>40</v>
      </c>
      <c r="F510" s="1">
        <f t="shared" si="31"/>
        <v>1.2</v>
      </c>
      <c r="G510" s="12" t="s">
        <v>40</v>
      </c>
      <c r="L510">
        <v>1058390</v>
      </c>
      <c r="M510">
        <v>1058707</v>
      </c>
      <c r="N510">
        <v>1.2</v>
      </c>
      <c r="O510" t="s">
        <v>722</v>
      </c>
      <c r="P510" t="s">
        <v>723</v>
      </c>
      <c r="Q510" t="s">
        <v>763</v>
      </c>
      <c r="R510" t="s">
        <v>764</v>
      </c>
      <c r="S510">
        <v>317</v>
      </c>
    </row>
    <row r="511" spans="1:19" x14ac:dyDescent="0.2">
      <c r="A511" s="1">
        <f t="shared" si="32"/>
        <v>1058707</v>
      </c>
      <c r="B511" s="1">
        <f t="shared" si="32"/>
        <v>1058743</v>
      </c>
      <c r="C511" s="1" t="str">
        <f t="shared" si="29"/>
        <v>1.2m CG/1.2m FG</v>
      </c>
      <c r="D511" s="1" t="str">
        <f t="shared" si="30"/>
        <v>1.2m CG/1.2m FG - Alignment Sheets</v>
      </c>
      <c r="E511" s="1" t="s">
        <v>40</v>
      </c>
      <c r="F511" s="1">
        <f t="shared" si="31"/>
        <v>1.2</v>
      </c>
      <c r="G511" s="12" t="s">
        <v>40</v>
      </c>
      <c r="L511">
        <v>1058707</v>
      </c>
      <c r="M511">
        <v>1058743</v>
      </c>
      <c r="N511">
        <v>1.2</v>
      </c>
      <c r="O511" t="s">
        <v>743</v>
      </c>
      <c r="P511" t="s">
        <v>723</v>
      </c>
      <c r="Q511" t="s">
        <v>802</v>
      </c>
      <c r="R511" t="s">
        <v>803</v>
      </c>
      <c r="S511">
        <v>36</v>
      </c>
    </row>
    <row r="512" spans="1:19" x14ac:dyDescent="0.2">
      <c r="A512" s="1">
        <f t="shared" si="32"/>
        <v>1058743</v>
      </c>
      <c r="B512" s="1">
        <f t="shared" si="32"/>
        <v>1058746</v>
      </c>
      <c r="C512" s="1" t="str">
        <f t="shared" si="29"/>
        <v>1.2m FG</v>
      </c>
      <c r="D512" s="1" t="str">
        <f t="shared" si="30"/>
        <v>1.2m FG - Alignment Sheets</v>
      </c>
      <c r="E512" s="1" t="s">
        <v>40</v>
      </c>
      <c r="F512" s="1">
        <f t="shared" si="31"/>
        <v>1.2</v>
      </c>
      <c r="G512" s="12" t="s">
        <v>40</v>
      </c>
      <c r="L512">
        <v>1058743</v>
      </c>
      <c r="M512">
        <v>1058746</v>
      </c>
      <c r="N512">
        <v>1.2</v>
      </c>
      <c r="O512" t="s">
        <v>718</v>
      </c>
      <c r="P512" t="s">
        <v>723</v>
      </c>
      <c r="Q512" t="s">
        <v>728</v>
      </c>
      <c r="R512" t="s">
        <v>729</v>
      </c>
      <c r="S512">
        <v>3</v>
      </c>
    </row>
    <row r="513" spans="1:19" x14ac:dyDescent="0.2">
      <c r="A513" s="1">
        <f t="shared" si="32"/>
        <v>1058746</v>
      </c>
      <c r="B513" s="1">
        <f t="shared" si="32"/>
        <v>1058809</v>
      </c>
      <c r="C513" s="1" t="str">
        <f t="shared" si="29"/>
        <v>1.8m FG/1.2m FG</v>
      </c>
      <c r="D513" s="1" t="str">
        <f t="shared" si="30"/>
        <v>1.8m FG/1.2m FG - Alignment Sheets</v>
      </c>
      <c r="E513" s="1" t="s">
        <v>40</v>
      </c>
      <c r="F513" s="1">
        <f t="shared" si="31"/>
        <v>1.8</v>
      </c>
      <c r="G513" s="12" t="s">
        <v>40</v>
      </c>
      <c r="L513">
        <v>1058746</v>
      </c>
      <c r="M513">
        <v>1058809</v>
      </c>
      <c r="N513" t="s">
        <v>829</v>
      </c>
      <c r="O513" t="s">
        <v>718</v>
      </c>
      <c r="P513" t="s">
        <v>723</v>
      </c>
      <c r="Q513" t="s">
        <v>830</v>
      </c>
      <c r="R513" t="s">
        <v>831</v>
      </c>
      <c r="S513">
        <v>63</v>
      </c>
    </row>
    <row r="514" spans="1:19" x14ac:dyDescent="0.2">
      <c r="A514" s="1">
        <f t="shared" si="32"/>
        <v>1058809</v>
      </c>
      <c r="B514" s="1">
        <f t="shared" si="32"/>
        <v>1058854</v>
      </c>
      <c r="C514" s="1" t="str">
        <f t="shared" si="29"/>
        <v>1.5m FG/1.2m FG</v>
      </c>
      <c r="D514" s="1" t="str">
        <f t="shared" si="30"/>
        <v>1.5m FG/1.2m FG - Alignment Sheets</v>
      </c>
      <c r="E514" s="1" t="s">
        <v>40</v>
      </c>
      <c r="F514" s="1">
        <f t="shared" si="31"/>
        <v>1.5</v>
      </c>
      <c r="G514" s="12" t="s">
        <v>40</v>
      </c>
      <c r="L514">
        <v>1058809</v>
      </c>
      <c r="M514">
        <v>1058854</v>
      </c>
      <c r="N514" t="s">
        <v>776</v>
      </c>
      <c r="O514" t="s">
        <v>718</v>
      </c>
      <c r="P514" t="s">
        <v>723</v>
      </c>
      <c r="Q514" t="s">
        <v>832</v>
      </c>
      <c r="R514" t="s">
        <v>833</v>
      </c>
      <c r="S514">
        <v>45</v>
      </c>
    </row>
    <row r="515" spans="1:19" x14ac:dyDescent="0.2">
      <c r="A515" s="1">
        <f t="shared" si="32"/>
        <v>1058854</v>
      </c>
      <c r="B515" s="1">
        <f t="shared" si="32"/>
        <v>1059245</v>
      </c>
      <c r="C515" s="1" t="str">
        <f t="shared" ref="C515:C578" si="33">Q515</f>
        <v>1.2m FG</v>
      </c>
      <c r="D515" s="1" t="str">
        <f t="shared" ref="D515:D578" si="34">Q515&amp;" - "&amp;P515</f>
        <v>1.2m FG - Alignment Sheets</v>
      </c>
      <c r="E515" s="1" t="s">
        <v>40</v>
      </c>
      <c r="F515" s="1">
        <f t="shared" ref="F515:F578" si="35">_xlfn.NUMBERVALUE(TRIM(LEFT(Q515,3)))</f>
        <v>1.2</v>
      </c>
      <c r="G515" s="12" t="s">
        <v>40</v>
      </c>
      <c r="L515">
        <v>1058854</v>
      </c>
      <c r="M515">
        <v>1059245</v>
      </c>
      <c r="N515">
        <v>1.2</v>
      </c>
      <c r="O515" t="s">
        <v>718</v>
      </c>
      <c r="P515" t="s">
        <v>723</v>
      </c>
      <c r="Q515" t="s">
        <v>728</v>
      </c>
      <c r="R515" t="s">
        <v>729</v>
      </c>
      <c r="S515">
        <v>391</v>
      </c>
    </row>
    <row r="516" spans="1:19" x14ac:dyDescent="0.2">
      <c r="A516" s="1">
        <f t="shared" si="32"/>
        <v>1059245</v>
      </c>
      <c r="B516" s="1">
        <f t="shared" si="32"/>
        <v>1059316</v>
      </c>
      <c r="C516" s="1" t="str">
        <f t="shared" si="33"/>
        <v>1.2m CG/1.2m FG</v>
      </c>
      <c r="D516" s="1" t="str">
        <f t="shared" si="34"/>
        <v>1.2m CG/1.2m FG - Alignment Sheets</v>
      </c>
      <c r="E516" s="1" t="s">
        <v>40</v>
      </c>
      <c r="F516" s="1">
        <f t="shared" si="35"/>
        <v>1.2</v>
      </c>
      <c r="G516" s="12" t="s">
        <v>40</v>
      </c>
      <c r="L516">
        <v>1059245</v>
      </c>
      <c r="M516">
        <v>1059316</v>
      </c>
      <c r="N516">
        <v>1.2</v>
      </c>
      <c r="O516" t="s">
        <v>743</v>
      </c>
      <c r="P516" t="s">
        <v>723</v>
      </c>
      <c r="Q516" t="s">
        <v>802</v>
      </c>
      <c r="R516" t="s">
        <v>803</v>
      </c>
      <c r="S516">
        <v>71</v>
      </c>
    </row>
    <row r="517" spans="1:19" x14ac:dyDescent="0.2">
      <c r="A517" s="1">
        <f t="shared" si="32"/>
        <v>1059316</v>
      </c>
      <c r="B517" s="1">
        <f t="shared" si="32"/>
        <v>1059410</v>
      </c>
      <c r="C517" s="1" t="str">
        <f t="shared" si="33"/>
        <v>2.0m TL</v>
      </c>
      <c r="D517" s="1" t="str">
        <f t="shared" si="34"/>
        <v>2.0m TL - BGC Dominant Design</v>
      </c>
      <c r="E517" s="1" t="s">
        <v>40</v>
      </c>
      <c r="F517" s="1">
        <f t="shared" si="35"/>
        <v>2</v>
      </c>
      <c r="G517" s="12" t="s">
        <v>40</v>
      </c>
      <c r="L517">
        <v>1059316</v>
      </c>
      <c r="M517">
        <v>1059410</v>
      </c>
      <c r="N517">
        <v>2</v>
      </c>
      <c r="O517" t="s">
        <v>9458</v>
      </c>
      <c r="P517" t="s">
        <v>731</v>
      </c>
      <c r="Q517" t="s">
        <v>9457</v>
      </c>
      <c r="R517" t="s">
        <v>9456</v>
      </c>
      <c r="S517">
        <v>94</v>
      </c>
    </row>
    <row r="518" spans="1:19" x14ac:dyDescent="0.2">
      <c r="A518" s="1">
        <f t="shared" si="32"/>
        <v>1059410</v>
      </c>
      <c r="B518" s="1">
        <f t="shared" si="32"/>
        <v>1059468</v>
      </c>
      <c r="C518" s="1" t="str">
        <f t="shared" si="33"/>
        <v>2.0m CG/1.2m FG</v>
      </c>
      <c r="D518" s="1" t="str">
        <f t="shared" si="34"/>
        <v>2.0m CG/1.2m FG - Alignment Sheets</v>
      </c>
      <c r="E518" s="1" t="s">
        <v>40</v>
      </c>
      <c r="F518" s="1">
        <f t="shared" si="35"/>
        <v>2</v>
      </c>
      <c r="G518" s="12" t="s">
        <v>40</v>
      </c>
      <c r="L518">
        <v>1059410</v>
      </c>
      <c r="M518">
        <v>1059468</v>
      </c>
      <c r="N518" t="s">
        <v>779</v>
      </c>
      <c r="O518" t="s">
        <v>743</v>
      </c>
      <c r="P518" t="s">
        <v>723</v>
      </c>
      <c r="Q518" t="s">
        <v>788</v>
      </c>
      <c r="R518" t="s">
        <v>789</v>
      </c>
      <c r="S518">
        <v>58</v>
      </c>
    </row>
    <row r="519" spans="1:19" x14ac:dyDescent="0.2">
      <c r="A519" s="1">
        <f t="shared" si="32"/>
        <v>1059468</v>
      </c>
      <c r="B519" s="1">
        <f t="shared" si="32"/>
        <v>1059683</v>
      </c>
      <c r="C519" s="1" t="str">
        <f t="shared" si="33"/>
        <v>1.2m FG</v>
      </c>
      <c r="D519" s="1" t="str">
        <f t="shared" si="34"/>
        <v>1.2m FG - Alignment Sheets</v>
      </c>
      <c r="E519" s="1" t="s">
        <v>40</v>
      </c>
      <c r="F519" s="1">
        <f t="shared" si="35"/>
        <v>1.2</v>
      </c>
      <c r="G519" s="12" t="s">
        <v>40</v>
      </c>
      <c r="L519">
        <v>1059468</v>
      </c>
      <c r="M519">
        <v>1059683</v>
      </c>
      <c r="N519">
        <v>1.2</v>
      </c>
      <c r="O519" t="s">
        <v>718</v>
      </c>
      <c r="P519" t="s">
        <v>723</v>
      </c>
      <c r="Q519" t="s">
        <v>728</v>
      </c>
      <c r="R519" t="s">
        <v>729</v>
      </c>
      <c r="S519">
        <v>215</v>
      </c>
    </row>
    <row r="520" spans="1:19" x14ac:dyDescent="0.2">
      <c r="A520" s="1">
        <f t="shared" si="32"/>
        <v>1059683</v>
      </c>
      <c r="B520" s="1">
        <f t="shared" si="32"/>
        <v>1059898</v>
      </c>
      <c r="C520" s="1" t="str">
        <f t="shared" si="33"/>
        <v>0.9m FG</v>
      </c>
      <c r="D520" s="1" t="str">
        <f t="shared" si="34"/>
        <v>0.9m FG - Default Depth</v>
      </c>
      <c r="E520" s="1" t="s">
        <v>40</v>
      </c>
      <c r="F520" s="1">
        <f t="shared" si="35"/>
        <v>0.9</v>
      </c>
      <c r="G520" s="12" t="s">
        <v>40</v>
      </c>
      <c r="L520">
        <v>1059683</v>
      </c>
      <c r="M520">
        <v>1059898</v>
      </c>
      <c r="N520">
        <v>0.9</v>
      </c>
      <c r="O520" t="s">
        <v>718</v>
      </c>
      <c r="P520" t="s">
        <v>719</v>
      </c>
      <c r="Q520" t="s">
        <v>720</v>
      </c>
      <c r="R520" t="s">
        <v>721</v>
      </c>
      <c r="S520">
        <v>215</v>
      </c>
    </row>
    <row r="521" spans="1:19" x14ac:dyDescent="0.2">
      <c r="A521" s="1">
        <f t="shared" si="32"/>
        <v>1059898</v>
      </c>
      <c r="B521" s="1">
        <f t="shared" si="32"/>
        <v>1059999</v>
      </c>
      <c r="C521" s="1" t="str">
        <f t="shared" si="33"/>
        <v>2.0m MOTI</v>
      </c>
      <c r="D521" s="1" t="str">
        <f t="shared" si="34"/>
        <v>2.0m MOTI - MOTI Encroachment</v>
      </c>
      <c r="E521" s="1" t="s">
        <v>40</v>
      </c>
      <c r="F521" s="1">
        <f t="shared" si="35"/>
        <v>2</v>
      </c>
      <c r="G521" s="12" t="s">
        <v>40</v>
      </c>
      <c r="L521">
        <v>1059898</v>
      </c>
      <c r="M521">
        <v>1059999</v>
      </c>
      <c r="N521">
        <v>2</v>
      </c>
      <c r="O521" t="s">
        <v>770</v>
      </c>
      <c r="P521" t="s">
        <v>771</v>
      </c>
      <c r="Q521" t="s">
        <v>772</v>
      </c>
      <c r="R521" t="s">
        <v>773</v>
      </c>
      <c r="S521">
        <v>101</v>
      </c>
    </row>
    <row r="522" spans="1:19" x14ac:dyDescent="0.2">
      <c r="A522" s="1">
        <f t="shared" si="32"/>
        <v>1059999</v>
      </c>
      <c r="B522" s="1">
        <f t="shared" si="32"/>
        <v>1060026</v>
      </c>
      <c r="C522" s="1" t="str">
        <f t="shared" si="33"/>
        <v>0.9m FG</v>
      </c>
      <c r="D522" s="1" t="str">
        <f t="shared" si="34"/>
        <v>0.9m FG - Default Depth</v>
      </c>
      <c r="E522" s="1" t="s">
        <v>40</v>
      </c>
      <c r="F522" s="1">
        <f t="shared" si="35"/>
        <v>0.9</v>
      </c>
      <c r="G522" s="12" t="s">
        <v>40</v>
      </c>
      <c r="L522">
        <v>1059999</v>
      </c>
      <c r="M522">
        <v>1060026</v>
      </c>
      <c r="N522">
        <v>0.9</v>
      </c>
      <c r="O522" t="s">
        <v>718</v>
      </c>
      <c r="P522" t="s">
        <v>719</v>
      </c>
      <c r="Q522" t="s">
        <v>720</v>
      </c>
      <c r="R522" t="s">
        <v>721</v>
      </c>
      <c r="S522">
        <v>27</v>
      </c>
    </row>
    <row r="523" spans="1:19" x14ac:dyDescent="0.2">
      <c r="A523" s="1">
        <f t="shared" si="32"/>
        <v>1060026</v>
      </c>
      <c r="B523" s="1">
        <f t="shared" si="32"/>
        <v>1061246</v>
      </c>
      <c r="C523" s="1" t="str">
        <f t="shared" si="33"/>
        <v>2.0m MOTI</v>
      </c>
      <c r="D523" s="1" t="str">
        <f t="shared" si="34"/>
        <v>2.0m MOTI - MOTI Encroachment</v>
      </c>
      <c r="E523" s="1" t="s">
        <v>40</v>
      </c>
      <c r="F523" s="1">
        <f t="shared" si="35"/>
        <v>2</v>
      </c>
      <c r="G523" s="12" t="s">
        <v>40</v>
      </c>
      <c r="L523">
        <v>1060026</v>
      </c>
      <c r="M523">
        <v>1061246</v>
      </c>
      <c r="N523">
        <v>2</v>
      </c>
      <c r="O523" t="s">
        <v>770</v>
      </c>
      <c r="P523" t="s">
        <v>771</v>
      </c>
      <c r="Q523" t="s">
        <v>772</v>
      </c>
      <c r="R523" t="s">
        <v>773</v>
      </c>
      <c r="S523">
        <v>1220</v>
      </c>
    </row>
    <row r="524" spans="1:19" x14ac:dyDescent="0.2">
      <c r="A524" s="1">
        <f t="shared" si="32"/>
        <v>1061246</v>
      </c>
      <c r="B524" s="1">
        <f t="shared" si="32"/>
        <v>1061252</v>
      </c>
      <c r="C524" s="1" t="str">
        <f t="shared" si="33"/>
        <v>1.2m FG</v>
      </c>
      <c r="D524" s="1" t="str">
        <f t="shared" si="34"/>
        <v>1.2m FG - BGC Dominant Design</v>
      </c>
      <c r="E524" s="1" t="s">
        <v>40</v>
      </c>
      <c r="F524" s="1">
        <f t="shared" si="35"/>
        <v>1.2</v>
      </c>
      <c r="G524" s="12" t="s">
        <v>40</v>
      </c>
      <c r="L524">
        <v>1061246</v>
      </c>
      <c r="M524">
        <v>1061252</v>
      </c>
      <c r="N524">
        <v>1.2</v>
      </c>
      <c r="O524" t="s">
        <v>718</v>
      </c>
      <c r="P524" t="s">
        <v>731</v>
      </c>
      <c r="Q524" t="s">
        <v>728</v>
      </c>
      <c r="R524" t="s">
        <v>729</v>
      </c>
      <c r="S524">
        <v>6</v>
      </c>
    </row>
    <row r="525" spans="1:19" x14ac:dyDescent="0.2">
      <c r="A525" s="1">
        <f t="shared" si="32"/>
        <v>1061252</v>
      </c>
      <c r="B525" s="1">
        <f t="shared" si="32"/>
        <v>1061466</v>
      </c>
      <c r="C525" s="1" t="str">
        <f t="shared" si="33"/>
        <v>1.2m CG</v>
      </c>
      <c r="D525" s="1" t="str">
        <f t="shared" si="34"/>
        <v>1.2m CG - Alignment Sheets</v>
      </c>
      <c r="E525" s="1" t="s">
        <v>40</v>
      </c>
      <c r="F525" s="1">
        <f t="shared" si="35"/>
        <v>1.2</v>
      </c>
      <c r="G525" s="12" t="s">
        <v>40</v>
      </c>
      <c r="L525">
        <v>1061252</v>
      </c>
      <c r="M525">
        <v>1061466</v>
      </c>
      <c r="N525">
        <v>1.2</v>
      </c>
      <c r="O525" t="s">
        <v>722</v>
      </c>
      <c r="P525" t="s">
        <v>723</v>
      </c>
      <c r="Q525" t="s">
        <v>763</v>
      </c>
      <c r="R525" t="s">
        <v>764</v>
      </c>
      <c r="S525">
        <v>214</v>
      </c>
    </row>
    <row r="526" spans="1:19" x14ac:dyDescent="0.2">
      <c r="A526" s="1">
        <f t="shared" si="32"/>
        <v>1061466</v>
      </c>
      <c r="B526" s="1">
        <f t="shared" si="32"/>
        <v>1061487.6100000001</v>
      </c>
      <c r="C526" s="1" t="str">
        <f t="shared" si="33"/>
        <v>1.2m WC</v>
      </c>
      <c r="D526" s="1" t="str">
        <f t="shared" si="34"/>
        <v>1.2m WC - DWG# PT610201</v>
      </c>
      <c r="E526" s="1" t="s">
        <v>40</v>
      </c>
      <c r="F526" s="1">
        <f t="shared" si="35"/>
        <v>1.2</v>
      </c>
      <c r="G526" s="12" t="s">
        <v>40</v>
      </c>
      <c r="L526">
        <v>1061466</v>
      </c>
      <c r="M526">
        <v>1061487.6100000001</v>
      </c>
      <c r="N526">
        <v>1.2</v>
      </c>
      <c r="O526" t="s">
        <v>734</v>
      </c>
      <c r="P526" t="s">
        <v>735</v>
      </c>
      <c r="Q526" t="s">
        <v>736</v>
      </c>
      <c r="R526" t="s">
        <v>736</v>
      </c>
      <c r="S526">
        <v>21.610000000102399</v>
      </c>
    </row>
    <row r="527" spans="1:19" x14ac:dyDescent="0.2">
      <c r="A527" s="1">
        <f t="shared" si="32"/>
        <v>1061487.6100000001</v>
      </c>
      <c r="B527" s="1">
        <f t="shared" si="32"/>
        <v>1061493.72</v>
      </c>
      <c r="C527" s="1" t="str">
        <f t="shared" si="33"/>
        <v>0.9m FG</v>
      </c>
      <c r="D527" s="1" t="str">
        <f t="shared" si="34"/>
        <v>0.9m FG - Default Depth</v>
      </c>
      <c r="E527" s="1" t="s">
        <v>40</v>
      </c>
      <c r="F527" s="1">
        <f t="shared" si="35"/>
        <v>0.9</v>
      </c>
      <c r="G527" s="12" t="s">
        <v>40</v>
      </c>
      <c r="L527">
        <v>1061487.6100000001</v>
      </c>
      <c r="M527">
        <v>1061493.72</v>
      </c>
      <c r="N527">
        <v>0.9</v>
      </c>
      <c r="O527" t="s">
        <v>718</v>
      </c>
      <c r="P527" t="s">
        <v>719</v>
      </c>
      <c r="Q527" t="s">
        <v>720</v>
      </c>
      <c r="R527" t="s">
        <v>721</v>
      </c>
      <c r="S527">
        <v>6.1099999998696104</v>
      </c>
    </row>
    <row r="528" spans="1:19" x14ac:dyDescent="0.2">
      <c r="A528" s="1">
        <f t="shared" si="32"/>
        <v>1061493.72</v>
      </c>
      <c r="B528" s="1">
        <f t="shared" si="32"/>
        <v>1061517.72</v>
      </c>
      <c r="C528" s="1" t="str">
        <f t="shared" si="33"/>
        <v>1.2m WC</v>
      </c>
      <c r="D528" s="1" t="str">
        <f t="shared" si="34"/>
        <v>1.2m WC - DWG# PT610201</v>
      </c>
      <c r="E528" s="1" t="s">
        <v>40</v>
      </c>
      <c r="F528" s="1">
        <f t="shared" si="35"/>
        <v>1.2</v>
      </c>
      <c r="G528" s="12" t="s">
        <v>40</v>
      </c>
      <c r="L528">
        <v>1061493.72</v>
      </c>
      <c r="M528">
        <v>1061517.72</v>
      </c>
      <c r="N528">
        <v>1.2</v>
      </c>
      <c r="O528" t="s">
        <v>734</v>
      </c>
      <c r="P528" t="s">
        <v>735</v>
      </c>
      <c r="Q528" t="s">
        <v>736</v>
      </c>
      <c r="R528" t="s">
        <v>736</v>
      </c>
      <c r="S528">
        <v>24</v>
      </c>
    </row>
    <row r="529" spans="1:19" x14ac:dyDescent="0.2">
      <c r="A529" s="1">
        <f t="shared" si="32"/>
        <v>1061517.72</v>
      </c>
      <c r="B529" s="1">
        <f t="shared" si="32"/>
        <v>1061809.51</v>
      </c>
      <c r="C529" s="1" t="str">
        <f t="shared" si="33"/>
        <v>1.2m CG</v>
      </c>
      <c r="D529" s="1" t="str">
        <f t="shared" si="34"/>
        <v>1.2m CG - Alignment Sheets</v>
      </c>
      <c r="E529" s="1" t="s">
        <v>40</v>
      </c>
      <c r="F529" s="1">
        <f t="shared" si="35"/>
        <v>1.2</v>
      </c>
      <c r="G529" s="12" t="s">
        <v>40</v>
      </c>
      <c r="L529">
        <v>1061517.72</v>
      </c>
      <c r="M529">
        <v>1061809.51</v>
      </c>
      <c r="N529">
        <v>1.2</v>
      </c>
      <c r="O529" t="s">
        <v>722</v>
      </c>
      <c r="P529" t="s">
        <v>723</v>
      </c>
      <c r="Q529" t="s">
        <v>763</v>
      </c>
      <c r="R529" t="s">
        <v>764</v>
      </c>
      <c r="S529">
        <v>291.79000000003703</v>
      </c>
    </row>
    <row r="530" spans="1:19" x14ac:dyDescent="0.2">
      <c r="A530" s="1">
        <f t="shared" si="32"/>
        <v>1061809.51</v>
      </c>
      <c r="B530" s="1">
        <f t="shared" si="32"/>
        <v>1061833.51</v>
      </c>
      <c r="C530" s="1" t="str">
        <f t="shared" si="33"/>
        <v>2.0m WC</v>
      </c>
      <c r="D530" s="1" t="str">
        <f t="shared" si="34"/>
        <v>2.0m WC - DWG# PT610301</v>
      </c>
      <c r="E530" s="1" t="s">
        <v>40</v>
      </c>
      <c r="F530" s="1">
        <f t="shared" si="35"/>
        <v>2</v>
      </c>
      <c r="G530" s="12" t="s">
        <v>40</v>
      </c>
      <c r="L530">
        <v>1061809.51</v>
      </c>
      <c r="M530">
        <v>1061833.51</v>
      </c>
      <c r="N530">
        <v>2</v>
      </c>
      <c r="O530" t="s">
        <v>734</v>
      </c>
      <c r="P530" t="s">
        <v>796</v>
      </c>
      <c r="Q530" t="s">
        <v>797</v>
      </c>
      <c r="R530" t="s">
        <v>797</v>
      </c>
      <c r="S530">
        <v>24</v>
      </c>
    </row>
    <row r="531" spans="1:19" x14ac:dyDescent="0.2">
      <c r="A531" s="1">
        <f t="shared" si="32"/>
        <v>1061833.51</v>
      </c>
      <c r="B531" s="1">
        <f t="shared" si="32"/>
        <v>1061838</v>
      </c>
      <c r="C531" s="1" t="str">
        <f t="shared" si="33"/>
        <v>2.0m CE</v>
      </c>
      <c r="D531" s="1" t="str">
        <f t="shared" si="34"/>
        <v>2.0m CE - BGC Dominant Design</v>
      </c>
      <c r="E531" s="1" t="s">
        <v>40</v>
      </c>
      <c r="F531" s="1">
        <f t="shared" si="35"/>
        <v>2</v>
      </c>
      <c r="G531" s="12" t="s">
        <v>40</v>
      </c>
      <c r="L531">
        <v>1061833.51</v>
      </c>
      <c r="M531">
        <v>1061838</v>
      </c>
      <c r="N531">
        <v>2</v>
      </c>
      <c r="O531" t="s">
        <v>9451</v>
      </c>
      <c r="P531" t="s">
        <v>731</v>
      </c>
      <c r="Q531" t="s">
        <v>9455</v>
      </c>
      <c r="R531" t="s">
        <v>9454</v>
      </c>
      <c r="S531">
        <v>4.4899999999906797</v>
      </c>
    </row>
    <row r="532" spans="1:19" x14ac:dyDescent="0.2">
      <c r="A532" s="1">
        <f t="shared" si="32"/>
        <v>1061838</v>
      </c>
      <c r="B532" s="1">
        <f t="shared" si="32"/>
        <v>1062050.25</v>
      </c>
      <c r="C532" s="1" t="str">
        <f t="shared" si="33"/>
        <v>1.2m CG</v>
      </c>
      <c r="D532" s="1" t="str">
        <f t="shared" si="34"/>
        <v>1.2m CG - Alignment Sheets</v>
      </c>
      <c r="E532" s="1" t="s">
        <v>40</v>
      </c>
      <c r="F532" s="1">
        <f t="shared" si="35"/>
        <v>1.2</v>
      </c>
      <c r="G532" s="12" t="s">
        <v>40</v>
      </c>
      <c r="L532">
        <v>1061838</v>
      </c>
      <c r="M532">
        <v>1062050.25</v>
      </c>
      <c r="N532">
        <v>1.2</v>
      </c>
      <c r="O532" t="s">
        <v>722</v>
      </c>
      <c r="P532" t="s">
        <v>723</v>
      </c>
      <c r="Q532" t="s">
        <v>763</v>
      </c>
      <c r="R532" t="s">
        <v>764</v>
      </c>
      <c r="S532">
        <v>212.25</v>
      </c>
    </row>
    <row r="533" spans="1:19" x14ac:dyDescent="0.2">
      <c r="A533" s="1">
        <f t="shared" si="32"/>
        <v>1062050.25</v>
      </c>
      <c r="B533" s="1">
        <f t="shared" si="32"/>
        <v>1062062.25</v>
      </c>
      <c r="C533" s="1" t="str">
        <f t="shared" si="33"/>
        <v>1.5m RD</v>
      </c>
      <c r="D533" s="1" t="str">
        <f t="shared" si="34"/>
        <v>1.5m RD - DWG# PT640301</v>
      </c>
      <c r="E533" s="1" t="s">
        <v>40</v>
      </c>
      <c r="F533" s="1">
        <f t="shared" si="35"/>
        <v>1.5</v>
      </c>
      <c r="G533" s="12" t="s">
        <v>40</v>
      </c>
      <c r="L533">
        <v>1062050.25</v>
      </c>
      <c r="M533">
        <v>1062062.25</v>
      </c>
      <c r="N533">
        <v>1.5</v>
      </c>
      <c r="O533" t="s">
        <v>737</v>
      </c>
      <c r="P533" t="s">
        <v>738</v>
      </c>
      <c r="Q533" t="s">
        <v>739</v>
      </c>
      <c r="R533" t="s">
        <v>739</v>
      </c>
      <c r="S533">
        <v>12</v>
      </c>
    </row>
    <row r="534" spans="1:19" x14ac:dyDescent="0.2">
      <c r="A534" s="1">
        <f t="shared" si="32"/>
        <v>1062062.25</v>
      </c>
      <c r="B534" s="1">
        <f t="shared" si="32"/>
        <v>1062609</v>
      </c>
      <c r="C534" s="1" t="str">
        <f t="shared" si="33"/>
        <v>1.2m CG</v>
      </c>
      <c r="D534" s="1" t="str">
        <f t="shared" si="34"/>
        <v>1.2m CG - Alignment Sheets</v>
      </c>
      <c r="E534" s="1" t="s">
        <v>40</v>
      </c>
      <c r="F534" s="1">
        <f t="shared" si="35"/>
        <v>1.2</v>
      </c>
      <c r="G534" s="12" t="s">
        <v>40</v>
      </c>
      <c r="L534">
        <v>1062062.25</v>
      </c>
      <c r="M534">
        <v>1062609</v>
      </c>
      <c r="N534">
        <v>1.2</v>
      </c>
      <c r="O534" t="s">
        <v>722</v>
      </c>
      <c r="P534" t="s">
        <v>723</v>
      </c>
      <c r="Q534" t="s">
        <v>763</v>
      </c>
      <c r="R534" t="s">
        <v>764</v>
      </c>
      <c r="S534">
        <v>546.75</v>
      </c>
    </row>
    <row r="535" spans="1:19" x14ac:dyDescent="0.2">
      <c r="A535" s="1">
        <f t="shared" si="32"/>
        <v>1062609</v>
      </c>
      <c r="B535" s="1">
        <f t="shared" si="32"/>
        <v>1062788</v>
      </c>
      <c r="C535" s="1" t="str">
        <f t="shared" si="33"/>
        <v>2.0m MOTI</v>
      </c>
      <c r="D535" s="1" t="str">
        <f t="shared" si="34"/>
        <v>2.0m MOTI - MOTI Encroachment</v>
      </c>
      <c r="E535" s="1" t="s">
        <v>40</v>
      </c>
      <c r="F535" s="1">
        <f t="shared" si="35"/>
        <v>2</v>
      </c>
      <c r="G535" s="12" t="s">
        <v>40</v>
      </c>
      <c r="L535">
        <v>1062609</v>
      </c>
      <c r="M535">
        <v>1062788</v>
      </c>
      <c r="N535">
        <v>2</v>
      </c>
      <c r="O535" t="s">
        <v>770</v>
      </c>
      <c r="P535" t="s">
        <v>771</v>
      </c>
      <c r="Q535" t="s">
        <v>772</v>
      </c>
      <c r="R535" t="s">
        <v>773</v>
      </c>
      <c r="S535">
        <v>179</v>
      </c>
    </row>
    <row r="536" spans="1:19" x14ac:dyDescent="0.2">
      <c r="A536" s="1">
        <f t="shared" si="32"/>
        <v>1062788</v>
      </c>
      <c r="B536" s="1">
        <f t="shared" si="32"/>
        <v>1062805</v>
      </c>
      <c r="C536" s="1" t="str">
        <f t="shared" si="33"/>
        <v>2.5m CE</v>
      </c>
      <c r="D536" s="1" t="str">
        <f t="shared" si="34"/>
        <v>2.5m CE - BGC Dominant Design</v>
      </c>
      <c r="E536" s="1" t="s">
        <v>40</v>
      </c>
      <c r="F536" s="1">
        <f t="shared" si="35"/>
        <v>2.5</v>
      </c>
      <c r="G536" s="12" t="s">
        <v>40</v>
      </c>
      <c r="L536">
        <v>1062788</v>
      </c>
      <c r="M536">
        <v>1062805</v>
      </c>
      <c r="N536">
        <v>2.5</v>
      </c>
      <c r="O536" t="s">
        <v>9451</v>
      </c>
      <c r="P536" t="s">
        <v>731</v>
      </c>
      <c r="Q536" t="s">
        <v>9450</v>
      </c>
      <c r="R536" t="s">
        <v>9449</v>
      </c>
      <c r="S536">
        <v>17</v>
      </c>
    </row>
    <row r="537" spans="1:19" x14ac:dyDescent="0.2">
      <c r="A537" s="1">
        <f t="shared" si="32"/>
        <v>1062805</v>
      </c>
      <c r="B537" s="1">
        <f t="shared" si="32"/>
        <v>1063248.97</v>
      </c>
      <c r="C537" s="1" t="str">
        <f t="shared" si="33"/>
        <v>2.0m MOTI</v>
      </c>
      <c r="D537" s="1" t="str">
        <f t="shared" si="34"/>
        <v>2.0m MOTI - MOTI Encroachment</v>
      </c>
      <c r="E537" s="1" t="s">
        <v>40</v>
      </c>
      <c r="F537" s="1">
        <f t="shared" si="35"/>
        <v>2</v>
      </c>
      <c r="G537" s="12" t="s">
        <v>40</v>
      </c>
      <c r="L537">
        <v>1062805</v>
      </c>
      <c r="M537">
        <v>1063248.97</v>
      </c>
      <c r="N537">
        <v>2</v>
      </c>
      <c r="O537" t="s">
        <v>770</v>
      </c>
      <c r="P537" t="s">
        <v>771</v>
      </c>
      <c r="Q537" t="s">
        <v>772</v>
      </c>
      <c r="R537" t="s">
        <v>773</v>
      </c>
      <c r="S537">
        <v>443.969999999972</v>
      </c>
    </row>
    <row r="538" spans="1:19" x14ac:dyDescent="0.2">
      <c r="A538" s="1">
        <f t="shared" si="32"/>
        <v>1063248.97</v>
      </c>
      <c r="B538" s="1">
        <f t="shared" si="32"/>
        <v>1063256</v>
      </c>
      <c r="C538" s="1" t="str">
        <f t="shared" si="33"/>
        <v>2.3m WC</v>
      </c>
      <c r="D538" s="1" t="str">
        <f t="shared" si="34"/>
        <v>2.3m WC - DWG# PT610801</v>
      </c>
      <c r="E538" s="1" t="s">
        <v>40</v>
      </c>
      <c r="F538" s="1">
        <f t="shared" si="35"/>
        <v>2.2999999999999998</v>
      </c>
      <c r="G538" s="12" t="s">
        <v>40</v>
      </c>
      <c r="L538">
        <v>1063248.97</v>
      </c>
      <c r="M538">
        <v>1063256</v>
      </c>
      <c r="N538">
        <v>2.2999999999999998</v>
      </c>
      <c r="O538" t="s">
        <v>734</v>
      </c>
      <c r="P538" t="s">
        <v>765</v>
      </c>
      <c r="Q538" t="s">
        <v>766</v>
      </c>
      <c r="R538" t="s">
        <v>766</v>
      </c>
      <c r="S538">
        <v>7.0300000000279397</v>
      </c>
    </row>
    <row r="539" spans="1:19" x14ac:dyDescent="0.2">
      <c r="A539" s="1">
        <f t="shared" si="32"/>
        <v>1063256</v>
      </c>
      <c r="B539" s="1">
        <f t="shared" si="32"/>
        <v>1063279</v>
      </c>
      <c r="C539" s="1" t="str">
        <f t="shared" si="33"/>
        <v>3.0m CG</v>
      </c>
      <c r="D539" s="1" t="str">
        <f t="shared" si="34"/>
        <v>3.0m CG - Alignment Sheets</v>
      </c>
      <c r="E539" s="1" t="s">
        <v>40</v>
      </c>
      <c r="F539" s="1">
        <f t="shared" si="35"/>
        <v>3</v>
      </c>
      <c r="G539" s="12" t="s">
        <v>40</v>
      </c>
      <c r="L539">
        <v>1063256</v>
      </c>
      <c r="M539">
        <v>1063279</v>
      </c>
      <c r="N539">
        <v>3</v>
      </c>
      <c r="O539" t="s">
        <v>722</v>
      </c>
      <c r="P539" t="s">
        <v>723</v>
      </c>
      <c r="Q539" t="s">
        <v>825</v>
      </c>
      <c r="R539" t="s">
        <v>826</v>
      </c>
      <c r="S539">
        <v>23</v>
      </c>
    </row>
    <row r="540" spans="1:19" x14ac:dyDescent="0.2">
      <c r="A540" s="1">
        <f t="shared" si="32"/>
        <v>1063279</v>
      </c>
      <c r="B540" s="1">
        <f t="shared" si="32"/>
        <v>1063280.97</v>
      </c>
      <c r="C540" s="1" t="str">
        <f t="shared" si="33"/>
        <v>2.3m WC</v>
      </c>
      <c r="D540" s="1" t="str">
        <f t="shared" si="34"/>
        <v>2.3m WC - DWG# PT610801</v>
      </c>
      <c r="E540" s="1" t="s">
        <v>40</v>
      </c>
      <c r="F540" s="1">
        <f t="shared" si="35"/>
        <v>2.2999999999999998</v>
      </c>
      <c r="G540" s="12" t="s">
        <v>40</v>
      </c>
      <c r="L540">
        <v>1063279</v>
      </c>
      <c r="M540">
        <v>1063280.97</v>
      </c>
      <c r="N540">
        <v>2.2999999999999998</v>
      </c>
      <c r="O540" t="s">
        <v>734</v>
      </c>
      <c r="P540" t="s">
        <v>765</v>
      </c>
      <c r="Q540" t="s">
        <v>766</v>
      </c>
      <c r="R540" t="s">
        <v>766</v>
      </c>
      <c r="S540">
        <v>1.9699999999720601</v>
      </c>
    </row>
    <row r="541" spans="1:19" x14ac:dyDescent="0.2">
      <c r="A541" s="1">
        <f t="shared" si="32"/>
        <v>1063280.97</v>
      </c>
      <c r="B541" s="1">
        <f t="shared" si="32"/>
        <v>1064262</v>
      </c>
      <c r="C541" s="1" t="str">
        <f t="shared" si="33"/>
        <v>2.0m MOTI</v>
      </c>
      <c r="D541" s="1" t="str">
        <f t="shared" si="34"/>
        <v>2.0m MOTI - MOTI Encroachment</v>
      </c>
      <c r="E541" s="1" t="s">
        <v>40</v>
      </c>
      <c r="F541" s="1">
        <f t="shared" si="35"/>
        <v>2</v>
      </c>
      <c r="G541" s="12" t="s">
        <v>40</v>
      </c>
      <c r="L541">
        <v>1063280.97</v>
      </c>
      <c r="M541">
        <v>1064262</v>
      </c>
      <c r="N541">
        <v>2</v>
      </c>
      <c r="O541" t="s">
        <v>770</v>
      </c>
      <c r="P541" t="s">
        <v>771</v>
      </c>
      <c r="Q541" t="s">
        <v>772</v>
      </c>
      <c r="R541" t="s">
        <v>773</v>
      </c>
      <c r="S541">
        <v>981.03000000002703</v>
      </c>
    </row>
    <row r="542" spans="1:19" x14ac:dyDescent="0.2">
      <c r="A542" s="1">
        <f t="shared" si="32"/>
        <v>1064262</v>
      </c>
      <c r="B542" s="1">
        <f t="shared" si="32"/>
        <v>1064434</v>
      </c>
      <c r="C542" s="1" t="str">
        <f t="shared" si="33"/>
        <v>1.2m FG</v>
      </c>
      <c r="D542" s="1" t="str">
        <f t="shared" si="34"/>
        <v>1.2m FG - BGC Dominant Design</v>
      </c>
      <c r="E542" s="1" t="s">
        <v>40</v>
      </c>
      <c r="F542" s="1">
        <f t="shared" si="35"/>
        <v>1.2</v>
      </c>
      <c r="G542" s="12" t="s">
        <v>40</v>
      </c>
      <c r="L542">
        <v>1064262</v>
      </c>
      <c r="M542">
        <v>1064434</v>
      </c>
      <c r="N542">
        <v>1.2</v>
      </c>
      <c r="O542" t="s">
        <v>718</v>
      </c>
      <c r="P542" t="s">
        <v>731</v>
      </c>
      <c r="Q542" t="s">
        <v>728</v>
      </c>
      <c r="R542" t="s">
        <v>729</v>
      </c>
      <c r="S542">
        <v>172</v>
      </c>
    </row>
    <row r="543" spans="1:19" x14ac:dyDescent="0.2">
      <c r="A543" s="1">
        <f t="shared" si="32"/>
        <v>1064434</v>
      </c>
      <c r="B543" s="1">
        <f t="shared" si="32"/>
        <v>1064630</v>
      </c>
      <c r="C543" s="1" t="str">
        <f t="shared" si="33"/>
        <v>1.2m CG</v>
      </c>
      <c r="D543" s="1" t="str">
        <f t="shared" si="34"/>
        <v>1.2m CG - Alignment Sheets</v>
      </c>
      <c r="E543" s="1" t="s">
        <v>40</v>
      </c>
      <c r="F543" s="1">
        <f t="shared" si="35"/>
        <v>1.2</v>
      </c>
      <c r="G543" s="12" t="s">
        <v>40</v>
      </c>
      <c r="L543">
        <v>1064434</v>
      </c>
      <c r="M543">
        <v>1064630</v>
      </c>
      <c r="N543">
        <v>1.2</v>
      </c>
      <c r="O543" t="s">
        <v>722</v>
      </c>
      <c r="P543" t="s">
        <v>723</v>
      </c>
      <c r="Q543" t="s">
        <v>763</v>
      </c>
      <c r="R543" t="s">
        <v>764</v>
      </c>
      <c r="S543">
        <v>196</v>
      </c>
    </row>
    <row r="544" spans="1:19" x14ac:dyDescent="0.2">
      <c r="A544" s="1">
        <f t="shared" si="32"/>
        <v>1064630</v>
      </c>
      <c r="B544" s="1">
        <f t="shared" si="32"/>
        <v>1064666.96</v>
      </c>
      <c r="C544" s="1" t="str">
        <f t="shared" si="33"/>
        <v>0.9m FG</v>
      </c>
      <c r="D544" s="1" t="str">
        <f t="shared" si="34"/>
        <v>0.9m FG - Default Depth</v>
      </c>
      <c r="E544" s="1" t="s">
        <v>40</v>
      </c>
      <c r="F544" s="1">
        <f t="shared" si="35"/>
        <v>0.9</v>
      </c>
      <c r="G544" s="12" t="s">
        <v>40</v>
      </c>
      <c r="L544">
        <v>1064630</v>
      </c>
      <c r="M544">
        <v>1064666.96</v>
      </c>
      <c r="N544">
        <v>0.9</v>
      </c>
      <c r="O544" t="s">
        <v>718</v>
      </c>
      <c r="P544" t="s">
        <v>719</v>
      </c>
      <c r="Q544" t="s">
        <v>720</v>
      </c>
      <c r="R544" t="s">
        <v>721</v>
      </c>
      <c r="S544">
        <v>36.959999999962697</v>
      </c>
    </row>
    <row r="545" spans="1:19" x14ac:dyDescent="0.2">
      <c r="A545" s="1">
        <f t="shared" si="32"/>
        <v>1064666.96</v>
      </c>
      <c r="B545" s="1">
        <f t="shared" si="32"/>
        <v>1064690.96</v>
      </c>
      <c r="C545" s="1" t="str">
        <f t="shared" si="33"/>
        <v>1.2m WC</v>
      </c>
      <c r="D545" s="1" t="str">
        <f t="shared" si="34"/>
        <v>1.2m WC - DWG# PT610201</v>
      </c>
      <c r="E545" s="1" t="s">
        <v>40</v>
      </c>
      <c r="F545" s="1">
        <f t="shared" si="35"/>
        <v>1.2</v>
      </c>
      <c r="G545" s="12" t="s">
        <v>40</v>
      </c>
      <c r="L545">
        <v>1064666.96</v>
      </c>
      <c r="M545">
        <v>1064690.96</v>
      </c>
      <c r="N545">
        <v>1.2</v>
      </c>
      <c r="O545" t="s">
        <v>734</v>
      </c>
      <c r="P545" t="s">
        <v>735</v>
      </c>
      <c r="Q545" t="s">
        <v>736</v>
      </c>
      <c r="R545" t="s">
        <v>736</v>
      </c>
      <c r="S545">
        <v>24</v>
      </c>
    </row>
    <row r="546" spans="1:19" x14ac:dyDescent="0.2">
      <c r="A546" s="1">
        <f t="shared" si="32"/>
        <v>1064690.96</v>
      </c>
      <c r="B546" s="1">
        <f t="shared" si="32"/>
        <v>1064769</v>
      </c>
      <c r="C546" s="1" t="str">
        <f t="shared" si="33"/>
        <v>0.9m FG</v>
      </c>
      <c r="D546" s="1" t="str">
        <f t="shared" si="34"/>
        <v>0.9m FG - Default Depth</v>
      </c>
      <c r="E546" s="1" t="s">
        <v>40</v>
      </c>
      <c r="F546" s="1">
        <f t="shared" si="35"/>
        <v>0.9</v>
      </c>
      <c r="G546" s="12" t="s">
        <v>40</v>
      </c>
      <c r="L546">
        <v>1064690.96</v>
      </c>
      <c r="M546">
        <v>1064769</v>
      </c>
      <c r="N546">
        <v>0.9</v>
      </c>
      <c r="O546" t="s">
        <v>718</v>
      </c>
      <c r="P546" t="s">
        <v>719</v>
      </c>
      <c r="Q546" t="s">
        <v>720</v>
      </c>
      <c r="R546" t="s">
        <v>721</v>
      </c>
      <c r="S546">
        <v>78.040000000037196</v>
      </c>
    </row>
    <row r="547" spans="1:19" x14ac:dyDescent="0.2">
      <c r="A547" s="1">
        <f t="shared" si="32"/>
        <v>1064769</v>
      </c>
      <c r="B547" s="1">
        <f t="shared" si="32"/>
        <v>1064773</v>
      </c>
      <c r="C547" s="1" t="str">
        <f t="shared" si="33"/>
        <v>1.2m FG</v>
      </c>
      <c r="D547" s="1" t="str">
        <f t="shared" si="34"/>
        <v>1.2m FG - BGC Dominant Design</v>
      </c>
      <c r="E547" s="1" t="s">
        <v>40</v>
      </c>
      <c r="F547" s="1">
        <f t="shared" si="35"/>
        <v>1.2</v>
      </c>
      <c r="G547" s="12" t="s">
        <v>40</v>
      </c>
      <c r="L547">
        <v>1064769</v>
      </c>
      <c r="M547">
        <v>1064773</v>
      </c>
      <c r="N547">
        <v>1.2</v>
      </c>
      <c r="O547" t="s">
        <v>718</v>
      </c>
      <c r="P547" t="s">
        <v>731</v>
      </c>
      <c r="Q547" t="s">
        <v>728</v>
      </c>
      <c r="R547" t="s">
        <v>729</v>
      </c>
      <c r="S547">
        <v>4</v>
      </c>
    </row>
    <row r="548" spans="1:19" x14ac:dyDescent="0.2">
      <c r="A548" s="1">
        <f t="shared" si="32"/>
        <v>1064773</v>
      </c>
      <c r="B548" s="1">
        <f t="shared" si="32"/>
        <v>1064895</v>
      </c>
      <c r="C548" s="1" t="str">
        <f t="shared" si="33"/>
        <v>0.9m FG</v>
      </c>
      <c r="D548" s="1" t="str">
        <f t="shared" si="34"/>
        <v>0.9m FG - Default Depth</v>
      </c>
      <c r="E548" s="1" t="s">
        <v>40</v>
      </c>
      <c r="F548" s="1">
        <f t="shared" si="35"/>
        <v>0.9</v>
      </c>
      <c r="G548" s="12" t="s">
        <v>40</v>
      </c>
      <c r="L548">
        <v>1064773</v>
      </c>
      <c r="M548">
        <v>1064895</v>
      </c>
      <c r="N548">
        <v>0.9</v>
      </c>
      <c r="O548" t="s">
        <v>718</v>
      </c>
      <c r="P548" t="s">
        <v>719</v>
      </c>
      <c r="Q548" t="s">
        <v>720</v>
      </c>
      <c r="R548" t="s">
        <v>721</v>
      </c>
      <c r="S548">
        <v>122</v>
      </c>
    </row>
    <row r="549" spans="1:19" x14ac:dyDescent="0.2">
      <c r="A549" s="1">
        <f t="shared" si="32"/>
        <v>1064895</v>
      </c>
      <c r="B549" s="1">
        <f t="shared" si="32"/>
        <v>1065360</v>
      </c>
      <c r="C549" s="1" t="str">
        <f t="shared" si="33"/>
        <v>2.0m FG</v>
      </c>
      <c r="D549" s="1" t="str">
        <f t="shared" si="34"/>
        <v>2.0m FG - Alignment Sheets</v>
      </c>
      <c r="E549" s="1" t="s">
        <v>40</v>
      </c>
      <c r="F549" s="1">
        <f t="shared" si="35"/>
        <v>2</v>
      </c>
      <c r="G549" s="12" t="s">
        <v>40</v>
      </c>
      <c r="L549">
        <v>1064895</v>
      </c>
      <c r="M549">
        <v>1065360</v>
      </c>
      <c r="N549">
        <v>2</v>
      </c>
      <c r="O549" t="s">
        <v>718</v>
      </c>
      <c r="P549" t="s">
        <v>723</v>
      </c>
      <c r="Q549" t="s">
        <v>759</v>
      </c>
      <c r="R549" t="s">
        <v>760</v>
      </c>
      <c r="S549">
        <v>465</v>
      </c>
    </row>
    <row r="550" spans="1:19" x14ac:dyDescent="0.2">
      <c r="A550" s="1">
        <f t="shared" si="32"/>
        <v>1065360</v>
      </c>
      <c r="B550" s="1">
        <f t="shared" si="32"/>
        <v>1065805</v>
      </c>
      <c r="C550" s="1" t="str">
        <f t="shared" si="33"/>
        <v>0.9m FG</v>
      </c>
      <c r="D550" s="1" t="str">
        <f t="shared" si="34"/>
        <v>0.9m FG - Default Depth</v>
      </c>
      <c r="E550" s="1" t="s">
        <v>40</v>
      </c>
      <c r="F550" s="1">
        <f t="shared" si="35"/>
        <v>0.9</v>
      </c>
      <c r="G550" s="12" t="s">
        <v>40</v>
      </c>
      <c r="L550">
        <v>1065360</v>
      </c>
      <c r="M550">
        <v>1065805</v>
      </c>
      <c r="N550">
        <v>0.9</v>
      </c>
      <c r="O550" t="s">
        <v>718</v>
      </c>
      <c r="P550" t="s">
        <v>719</v>
      </c>
      <c r="Q550" t="s">
        <v>720</v>
      </c>
      <c r="R550" t="s">
        <v>721</v>
      </c>
      <c r="S550">
        <v>445</v>
      </c>
    </row>
    <row r="551" spans="1:19" x14ac:dyDescent="0.2">
      <c r="A551" s="1">
        <f t="shared" si="32"/>
        <v>1065805</v>
      </c>
      <c r="B551" s="1">
        <f t="shared" si="32"/>
        <v>1065870</v>
      </c>
      <c r="C551" s="1" t="str">
        <f t="shared" si="33"/>
        <v>2.0m MOTI</v>
      </c>
      <c r="D551" s="1" t="str">
        <f t="shared" si="34"/>
        <v>2.0m MOTI - MOTI Encroachment</v>
      </c>
      <c r="E551" s="1" t="s">
        <v>40</v>
      </c>
      <c r="F551" s="1">
        <f t="shared" si="35"/>
        <v>2</v>
      </c>
      <c r="G551" s="12" t="s">
        <v>40</v>
      </c>
      <c r="L551">
        <v>1065805</v>
      </c>
      <c r="M551">
        <v>1065870</v>
      </c>
      <c r="N551">
        <v>2</v>
      </c>
      <c r="O551" t="s">
        <v>770</v>
      </c>
      <c r="P551" t="s">
        <v>771</v>
      </c>
      <c r="Q551" t="s">
        <v>772</v>
      </c>
      <c r="R551" t="s">
        <v>773</v>
      </c>
      <c r="S551">
        <v>65</v>
      </c>
    </row>
    <row r="552" spans="1:19" x14ac:dyDescent="0.2">
      <c r="A552" s="1">
        <f t="shared" si="32"/>
        <v>1065870</v>
      </c>
      <c r="B552" s="1">
        <f t="shared" si="32"/>
        <v>1065937</v>
      </c>
      <c r="C552" s="1" t="str">
        <f t="shared" si="33"/>
        <v>0.9m FG</v>
      </c>
      <c r="D552" s="1" t="str">
        <f t="shared" si="34"/>
        <v>0.9m FG - Default Depth</v>
      </c>
      <c r="E552" s="1" t="s">
        <v>40</v>
      </c>
      <c r="F552" s="1">
        <f t="shared" si="35"/>
        <v>0.9</v>
      </c>
      <c r="G552" s="12" t="s">
        <v>40</v>
      </c>
      <c r="L552">
        <v>1065870</v>
      </c>
      <c r="M552">
        <v>1065937</v>
      </c>
      <c r="N552">
        <v>0.9</v>
      </c>
      <c r="O552" t="s">
        <v>718</v>
      </c>
      <c r="P552" t="s">
        <v>719</v>
      </c>
      <c r="Q552" t="s">
        <v>720</v>
      </c>
      <c r="R552" t="s">
        <v>721</v>
      </c>
      <c r="S552">
        <v>67</v>
      </c>
    </row>
    <row r="553" spans="1:19" x14ac:dyDescent="0.2">
      <c r="A553" s="1">
        <f t="shared" si="32"/>
        <v>1065937</v>
      </c>
      <c r="B553" s="1">
        <f t="shared" si="32"/>
        <v>1066029</v>
      </c>
      <c r="C553" s="1" t="str">
        <f t="shared" si="33"/>
        <v>2.0m MOTI</v>
      </c>
      <c r="D553" s="1" t="str">
        <f t="shared" si="34"/>
        <v>2.0m MOTI - MOTI Encroachment</v>
      </c>
      <c r="E553" s="1" t="s">
        <v>40</v>
      </c>
      <c r="F553" s="1">
        <f t="shared" si="35"/>
        <v>2</v>
      </c>
      <c r="G553" s="12" t="s">
        <v>40</v>
      </c>
      <c r="L553">
        <v>1065937</v>
      </c>
      <c r="M553">
        <v>1066029</v>
      </c>
      <c r="N553">
        <v>2</v>
      </c>
      <c r="O553" t="s">
        <v>770</v>
      </c>
      <c r="P553" t="s">
        <v>771</v>
      </c>
      <c r="Q553" t="s">
        <v>772</v>
      </c>
      <c r="R553" t="s">
        <v>773</v>
      </c>
      <c r="S553">
        <v>92</v>
      </c>
    </row>
    <row r="554" spans="1:19" x14ac:dyDescent="0.2">
      <c r="A554" s="1">
        <f t="shared" si="32"/>
        <v>1066029</v>
      </c>
      <c r="B554" s="1">
        <f t="shared" si="32"/>
        <v>1066053.27</v>
      </c>
      <c r="C554" s="1" t="str">
        <f t="shared" si="33"/>
        <v>0.9m FG</v>
      </c>
      <c r="D554" s="1" t="str">
        <f t="shared" si="34"/>
        <v>0.9m FG - Default Depth</v>
      </c>
      <c r="E554" s="1" t="s">
        <v>40</v>
      </c>
      <c r="F554" s="1">
        <f t="shared" si="35"/>
        <v>0.9</v>
      </c>
      <c r="G554" s="12" t="s">
        <v>40</v>
      </c>
      <c r="L554">
        <v>1066029</v>
      </c>
      <c r="M554">
        <v>1066053.27</v>
      </c>
      <c r="N554">
        <v>0.9</v>
      </c>
      <c r="O554" t="s">
        <v>718</v>
      </c>
      <c r="P554" t="s">
        <v>719</v>
      </c>
      <c r="Q554" t="s">
        <v>720</v>
      </c>
      <c r="R554" t="s">
        <v>721</v>
      </c>
      <c r="S554">
        <v>24.270000000018602</v>
      </c>
    </row>
    <row r="555" spans="1:19" x14ac:dyDescent="0.2">
      <c r="A555" s="1">
        <f t="shared" si="32"/>
        <v>1066053.27</v>
      </c>
      <c r="B555" s="1">
        <f t="shared" si="32"/>
        <v>1066077.27</v>
      </c>
      <c r="C555" s="1" t="str">
        <f t="shared" si="33"/>
        <v>1.2m WC</v>
      </c>
      <c r="D555" s="1" t="str">
        <f t="shared" si="34"/>
        <v>1.2m WC - DWG# PT610201</v>
      </c>
      <c r="E555" s="1" t="s">
        <v>40</v>
      </c>
      <c r="F555" s="1">
        <f t="shared" si="35"/>
        <v>1.2</v>
      </c>
      <c r="G555" s="12" t="s">
        <v>40</v>
      </c>
      <c r="L555">
        <v>1066053.27</v>
      </c>
      <c r="M555">
        <v>1066077.27</v>
      </c>
      <c r="N555">
        <v>1.2</v>
      </c>
      <c r="O555" t="s">
        <v>734</v>
      </c>
      <c r="P555" t="s">
        <v>735</v>
      </c>
      <c r="Q555" t="s">
        <v>736</v>
      </c>
      <c r="R555" t="s">
        <v>736</v>
      </c>
      <c r="S555">
        <v>24</v>
      </c>
    </row>
    <row r="556" spans="1:19" x14ac:dyDescent="0.2">
      <c r="A556" s="1">
        <f t="shared" si="32"/>
        <v>1066077.27</v>
      </c>
      <c r="B556" s="1">
        <f t="shared" si="32"/>
        <v>1066317.1000000001</v>
      </c>
      <c r="C556" s="1" t="str">
        <f t="shared" si="33"/>
        <v>0.9m FG</v>
      </c>
      <c r="D556" s="1" t="str">
        <f t="shared" si="34"/>
        <v>0.9m FG - Default Depth</v>
      </c>
      <c r="E556" s="1" t="s">
        <v>40</v>
      </c>
      <c r="F556" s="1">
        <f t="shared" si="35"/>
        <v>0.9</v>
      </c>
      <c r="G556" s="12" t="s">
        <v>40</v>
      </c>
      <c r="L556">
        <v>1066077.27</v>
      </c>
      <c r="M556">
        <v>1066317.1000000001</v>
      </c>
      <c r="N556">
        <v>0.9</v>
      </c>
      <c r="O556" t="s">
        <v>718</v>
      </c>
      <c r="P556" t="s">
        <v>719</v>
      </c>
      <c r="Q556" t="s">
        <v>720</v>
      </c>
      <c r="R556" t="s">
        <v>721</v>
      </c>
      <c r="S556">
        <v>239.83000000007399</v>
      </c>
    </row>
    <row r="557" spans="1:19" x14ac:dyDescent="0.2">
      <c r="A557" s="1">
        <f t="shared" si="32"/>
        <v>1066317.1000000001</v>
      </c>
      <c r="B557" s="1">
        <f t="shared" si="32"/>
        <v>1066341.1000000001</v>
      </c>
      <c r="C557" s="1" t="str">
        <f t="shared" si="33"/>
        <v>1.2m WC</v>
      </c>
      <c r="D557" s="1" t="str">
        <f t="shared" si="34"/>
        <v>1.2m WC - DWG# PT610201</v>
      </c>
      <c r="E557" s="1" t="s">
        <v>40</v>
      </c>
      <c r="F557" s="1">
        <f t="shared" si="35"/>
        <v>1.2</v>
      </c>
      <c r="G557" s="12" t="s">
        <v>40</v>
      </c>
      <c r="L557">
        <v>1066317.1000000001</v>
      </c>
      <c r="M557">
        <v>1066341.1000000001</v>
      </c>
      <c r="N557">
        <v>1.2</v>
      </c>
      <c r="O557" t="s">
        <v>734</v>
      </c>
      <c r="P557" t="s">
        <v>735</v>
      </c>
      <c r="Q557" t="s">
        <v>736</v>
      </c>
      <c r="R557" t="s">
        <v>736</v>
      </c>
      <c r="S557">
        <v>24</v>
      </c>
    </row>
    <row r="558" spans="1:19" x14ac:dyDescent="0.2">
      <c r="A558" s="1">
        <f t="shared" si="32"/>
        <v>1066341.1000000001</v>
      </c>
      <c r="B558" s="1">
        <f t="shared" si="32"/>
        <v>1066930</v>
      </c>
      <c r="C558" s="1" t="str">
        <f t="shared" si="33"/>
        <v>0.9m FG</v>
      </c>
      <c r="D558" s="1" t="str">
        <f t="shared" si="34"/>
        <v>0.9m FG - Default Depth</v>
      </c>
      <c r="E558" s="1" t="s">
        <v>40</v>
      </c>
      <c r="F558" s="1">
        <f t="shared" si="35"/>
        <v>0.9</v>
      </c>
      <c r="G558" s="12" t="s">
        <v>40</v>
      </c>
      <c r="L558">
        <v>1066341.1000000001</v>
      </c>
      <c r="M558">
        <v>1066930</v>
      </c>
      <c r="N558">
        <v>0.9</v>
      </c>
      <c r="O558" t="s">
        <v>718</v>
      </c>
      <c r="P558" t="s">
        <v>719</v>
      </c>
      <c r="Q558" t="s">
        <v>720</v>
      </c>
      <c r="R558" t="s">
        <v>721</v>
      </c>
      <c r="S558">
        <v>588.89999999990596</v>
      </c>
    </row>
    <row r="559" spans="1:19" x14ac:dyDescent="0.2">
      <c r="A559" s="1">
        <f t="shared" si="32"/>
        <v>1066930</v>
      </c>
      <c r="B559" s="1">
        <f t="shared" si="32"/>
        <v>1066947</v>
      </c>
      <c r="C559" s="1" t="str">
        <f t="shared" si="33"/>
        <v>2.0m MOTI</v>
      </c>
      <c r="D559" s="1" t="str">
        <f t="shared" si="34"/>
        <v>2.0m MOTI - MOTI Encroachment</v>
      </c>
      <c r="E559" s="1" t="s">
        <v>40</v>
      </c>
      <c r="F559" s="1">
        <f t="shared" si="35"/>
        <v>2</v>
      </c>
      <c r="G559" s="12" t="s">
        <v>40</v>
      </c>
      <c r="L559">
        <v>1066930</v>
      </c>
      <c r="M559">
        <v>1066947</v>
      </c>
      <c r="N559">
        <v>2</v>
      </c>
      <c r="O559" t="s">
        <v>770</v>
      </c>
      <c r="P559" t="s">
        <v>771</v>
      </c>
      <c r="Q559" t="s">
        <v>772</v>
      </c>
      <c r="R559" t="s">
        <v>773</v>
      </c>
      <c r="S559">
        <v>17</v>
      </c>
    </row>
    <row r="560" spans="1:19" x14ac:dyDescent="0.2">
      <c r="A560" s="1">
        <f t="shared" si="32"/>
        <v>1066947</v>
      </c>
      <c r="B560" s="1">
        <f t="shared" si="32"/>
        <v>1066989</v>
      </c>
      <c r="C560" s="1" t="str">
        <f t="shared" si="33"/>
        <v>2.3m CG</v>
      </c>
      <c r="D560" s="1" t="str">
        <f t="shared" si="34"/>
        <v>2.3m CG - Alignment Sheets</v>
      </c>
      <c r="E560" s="1" t="s">
        <v>40</v>
      </c>
      <c r="F560" s="1">
        <f t="shared" si="35"/>
        <v>2.2999999999999998</v>
      </c>
      <c r="G560" s="12" t="s">
        <v>40</v>
      </c>
      <c r="L560">
        <v>1066947</v>
      </c>
      <c r="M560">
        <v>1066989</v>
      </c>
      <c r="N560">
        <v>2.2999999999999998</v>
      </c>
      <c r="O560" t="s">
        <v>722</v>
      </c>
      <c r="P560" t="s">
        <v>723</v>
      </c>
      <c r="Q560" t="s">
        <v>839</v>
      </c>
      <c r="R560" t="s">
        <v>840</v>
      </c>
      <c r="S560">
        <v>42</v>
      </c>
    </row>
    <row r="561" spans="1:19" x14ac:dyDescent="0.2">
      <c r="A561" s="1">
        <f t="shared" si="32"/>
        <v>1066989</v>
      </c>
      <c r="B561" s="1">
        <f t="shared" si="32"/>
        <v>1066991</v>
      </c>
      <c r="C561" s="1" t="str">
        <f t="shared" si="33"/>
        <v>2.0m MOTI</v>
      </c>
      <c r="D561" s="1" t="str">
        <f t="shared" si="34"/>
        <v>2.0m MOTI - MOTI Encroachment</v>
      </c>
      <c r="E561" s="1" t="s">
        <v>40</v>
      </c>
      <c r="F561" s="1">
        <f t="shared" si="35"/>
        <v>2</v>
      </c>
      <c r="G561" s="12" t="s">
        <v>40</v>
      </c>
      <c r="L561">
        <v>1066989</v>
      </c>
      <c r="M561">
        <v>1066991</v>
      </c>
      <c r="N561">
        <v>2</v>
      </c>
      <c r="O561" t="s">
        <v>770</v>
      </c>
      <c r="P561" t="s">
        <v>771</v>
      </c>
      <c r="Q561" t="s">
        <v>772</v>
      </c>
      <c r="R561" t="s">
        <v>773</v>
      </c>
      <c r="S561">
        <v>2</v>
      </c>
    </row>
    <row r="562" spans="1:19" x14ac:dyDescent="0.2">
      <c r="A562" s="1">
        <f t="shared" si="32"/>
        <v>1066991</v>
      </c>
      <c r="B562" s="1">
        <f t="shared" si="32"/>
        <v>1067010</v>
      </c>
      <c r="C562" s="1" t="str">
        <f t="shared" si="33"/>
        <v>2.5m CG</v>
      </c>
      <c r="D562" s="1" t="str">
        <f t="shared" si="34"/>
        <v>2.5m CG - Alignment Sheets</v>
      </c>
      <c r="E562" s="1" t="s">
        <v>40</v>
      </c>
      <c r="F562" s="1">
        <f t="shared" si="35"/>
        <v>2.5</v>
      </c>
      <c r="G562" s="12" t="s">
        <v>40</v>
      </c>
      <c r="L562">
        <v>1066991</v>
      </c>
      <c r="M562">
        <v>1067010</v>
      </c>
      <c r="N562">
        <v>2.5</v>
      </c>
      <c r="O562" t="s">
        <v>722</v>
      </c>
      <c r="P562" t="s">
        <v>723</v>
      </c>
      <c r="Q562" t="s">
        <v>827</v>
      </c>
      <c r="R562" t="s">
        <v>828</v>
      </c>
      <c r="S562">
        <v>19</v>
      </c>
    </row>
    <row r="563" spans="1:19" x14ac:dyDescent="0.2">
      <c r="A563" s="1">
        <f t="shared" si="32"/>
        <v>1067010</v>
      </c>
      <c r="B563" s="1">
        <f t="shared" si="32"/>
        <v>1067047</v>
      </c>
      <c r="C563" s="1" t="str">
        <f t="shared" si="33"/>
        <v>2.3m FG</v>
      </c>
      <c r="D563" s="1" t="str">
        <f t="shared" si="34"/>
        <v>2.3m FG - BGC Dominant Design</v>
      </c>
      <c r="E563" s="1" t="s">
        <v>40</v>
      </c>
      <c r="F563" s="1">
        <f t="shared" si="35"/>
        <v>2.2999999999999998</v>
      </c>
      <c r="G563" s="12" t="s">
        <v>40</v>
      </c>
      <c r="L563">
        <v>1067010</v>
      </c>
      <c r="M563">
        <v>1067047</v>
      </c>
      <c r="N563">
        <v>2.2999999999999998</v>
      </c>
      <c r="O563" t="s">
        <v>718</v>
      </c>
      <c r="P563" t="s">
        <v>731</v>
      </c>
      <c r="Q563" t="s">
        <v>807</v>
      </c>
      <c r="R563" t="s">
        <v>808</v>
      </c>
      <c r="S563">
        <v>37</v>
      </c>
    </row>
    <row r="564" spans="1:19" x14ac:dyDescent="0.2">
      <c r="A564" s="1">
        <f t="shared" si="32"/>
        <v>1067047</v>
      </c>
      <c r="B564" s="1">
        <f t="shared" si="32"/>
        <v>1067370</v>
      </c>
      <c r="C564" s="1" t="str">
        <f t="shared" si="33"/>
        <v>2.0m MOTI</v>
      </c>
      <c r="D564" s="1" t="str">
        <f t="shared" si="34"/>
        <v>2.0m MOTI - MOTI Encroachment</v>
      </c>
      <c r="E564" s="1" t="s">
        <v>40</v>
      </c>
      <c r="F564" s="1">
        <f t="shared" si="35"/>
        <v>2</v>
      </c>
      <c r="G564" s="12" t="s">
        <v>40</v>
      </c>
      <c r="L564">
        <v>1067047</v>
      </c>
      <c r="M564">
        <v>1067370</v>
      </c>
      <c r="N564">
        <v>2</v>
      </c>
      <c r="O564" t="s">
        <v>770</v>
      </c>
      <c r="P564" t="s">
        <v>771</v>
      </c>
      <c r="Q564" t="s">
        <v>772</v>
      </c>
      <c r="R564" t="s">
        <v>773</v>
      </c>
      <c r="S564">
        <v>323</v>
      </c>
    </row>
    <row r="565" spans="1:19" x14ac:dyDescent="0.2">
      <c r="A565" s="1">
        <f t="shared" si="32"/>
        <v>1067370</v>
      </c>
      <c r="B565" s="1">
        <f t="shared" si="32"/>
        <v>1067557</v>
      </c>
      <c r="C565" s="1" t="str">
        <f t="shared" si="33"/>
        <v>2.3m FG</v>
      </c>
      <c r="D565" s="1" t="str">
        <f t="shared" si="34"/>
        <v>2.3m FG - BGC Dominant Design</v>
      </c>
      <c r="E565" s="1" t="s">
        <v>40</v>
      </c>
      <c r="F565" s="1">
        <f t="shared" si="35"/>
        <v>2.2999999999999998</v>
      </c>
      <c r="G565" s="12" t="s">
        <v>40</v>
      </c>
      <c r="L565">
        <v>1067370</v>
      </c>
      <c r="M565">
        <v>1067557</v>
      </c>
      <c r="N565">
        <v>2.2999999999999998</v>
      </c>
      <c r="O565" t="s">
        <v>718</v>
      </c>
      <c r="P565" t="s">
        <v>731</v>
      </c>
      <c r="Q565" t="s">
        <v>807</v>
      </c>
      <c r="R565" t="s">
        <v>808</v>
      </c>
      <c r="S565">
        <v>187</v>
      </c>
    </row>
    <row r="566" spans="1:19" x14ac:dyDescent="0.2">
      <c r="A566" s="1">
        <f t="shared" si="32"/>
        <v>1067557</v>
      </c>
      <c r="B566" s="1">
        <f t="shared" si="32"/>
        <v>1067616</v>
      </c>
      <c r="C566" s="1" t="str">
        <f t="shared" si="33"/>
        <v>1.2m CG/1.5m FG</v>
      </c>
      <c r="D566" s="1" t="str">
        <f t="shared" si="34"/>
        <v>1.2m CG/1.5m FG - Alignment Sheets</v>
      </c>
      <c r="E566" s="1" t="s">
        <v>40</v>
      </c>
      <c r="F566" s="1">
        <f t="shared" si="35"/>
        <v>1.2</v>
      </c>
      <c r="G566" s="12" t="s">
        <v>40</v>
      </c>
      <c r="L566">
        <v>1067557</v>
      </c>
      <c r="M566">
        <v>1067616</v>
      </c>
      <c r="N566" t="s">
        <v>749</v>
      </c>
      <c r="O566" t="s">
        <v>743</v>
      </c>
      <c r="P566" t="s">
        <v>723</v>
      </c>
      <c r="Q566" t="s">
        <v>750</v>
      </c>
      <c r="R566" t="s">
        <v>751</v>
      </c>
      <c r="S566">
        <v>59</v>
      </c>
    </row>
    <row r="567" spans="1:19" x14ac:dyDescent="0.2">
      <c r="A567" s="1">
        <f t="shared" si="32"/>
        <v>1067616</v>
      </c>
      <c r="B567" s="1">
        <f t="shared" si="32"/>
        <v>1068616</v>
      </c>
      <c r="C567" s="1" t="str">
        <f t="shared" si="33"/>
        <v>1.2m FG</v>
      </c>
      <c r="D567" s="1" t="str">
        <f t="shared" si="34"/>
        <v>1.2m FG - BGC Dominant Design</v>
      </c>
      <c r="E567" s="1" t="s">
        <v>40</v>
      </c>
      <c r="F567" s="1">
        <f t="shared" si="35"/>
        <v>1.2</v>
      </c>
      <c r="G567" s="12" t="s">
        <v>40</v>
      </c>
      <c r="L567">
        <v>1067616</v>
      </c>
      <c r="M567">
        <v>1068616</v>
      </c>
      <c r="N567">
        <v>1.2</v>
      </c>
      <c r="O567" t="s">
        <v>718</v>
      </c>
      <c r="P567" t="s">
        <v>731</v>
      </c>
      <c r="Q567" t="s">
        <v>728</v>
      </c>
      <c r="R567" t="s">
        <v>729</v>
      </c>
      <c r="S567">
        <v>1000</v>
      </c>
    </row>
    <row r="568" spans="1:19" x14ac:dyDescent="0.2">
      <c r="A568" s="1">
        <f t="shared" si="32"/>
        <v>1068616</v>
      </c>
      <c r="B568" s="1">
        <f t="shared" si="32"/>
        <v>1068651</v>
      </c>
      <c r="C568" s="1" t="str">
        <f t="shared" si="33"/>
        <v>2.0m MOTI</v>
      </c>
      <c r="D568" s="1" t="str">
        <f t="shared" si="34"/>
        <v>2.0m MOTI - MOTI Encroachment</v>
      </c>
      <c r="E568" s="1" t="s">
        <v>40</v>
      </c>
      <c r="F568" s="1">
        <f t="shared" si="35"/>
        <v>2</v>
      </c>
      <c r="G568" s="12" t="s">
        <v>40</v>
      </c>
      <c r="L568">
        <v>1068616</v>
      </c>
      <c r="M568">
        <v>1068651</v>
      </c>
      <c r="N568">
        <v>2</v>
      </c>
      <c r="O568" t="s">
        <v>770</v>
      </c>
      <c r="P568" t="s">
        <v>771</v>
      </c>
      <c r="Q568" t="s">
        <v>772</v>
      </c>
      <c r="R568" t="s">
        <v>773</v>
      </c>
      <c r="S568">
        <v>35</v>
      </c>
    </row>
    <row r="569" spans="1:19" x14ac:dyDescent="0.2">
      <c r="A569" s="1">
        <f t="shared" si="32"/>
        <v>1068651</v>
      </c>
      <c r="B569" s="1">
        <f t="shared" si="32"/>
        <v>1068686</v>
      </c>
      <c r="C569" s="1" t="str">
        <f t="shared" si="33"/>
        <v>3.0m CG</v>
      </c>
      <c r="D569" s="1" t="str">
        <f t="shared" si="34"/>
        <v>3.0m CG - Alignment Sheets</v>
      </c>
      <c r="E569" s="1" t="s">
        <v>40</v>
      </c>
      <c r="F569" s="1">
        <f t="shared" si="35"/>
        <v>3</v>
      </c>
      <c r="G569" s="12" t="s">
        <v>40</v>
      </c>
      <c r="L569">
        <v>1068651</v>
      </c>
      <c r="M569">
        <v>1068686</v>
      </c>
      <c r="N569">
        <v>3</v>
      </c>
      <c r="O569" t="s">
        <v>722</v>
      </c>
      <c r="P569" t="s">
        <v>723</v>
      </c>
      <c r="Q569" t="s">
        <v>825</v>
      </c>
      <c r="R569" t="s">
        <v>826</v>
      </c>
      <c r="S569">
        <v>35</v>
      </c>
    </row>
    <row r="570" spans="1:19" x14ac:dyDescent="0.2">
      <c r="A570" s="1">
        <f t="shared" si="32"/>
        <v>1068686</v>
      </c>
      <c r="B570" s="1">
        <f t="shared" si="32"/>
        <v>1068764</v>
      </c>
      <c r="C570" s="1" t="str">
        <f t="shared" si="33"/>
        <v>2.0m MOTI</v>
      </c>
      <c r="D570" s="1" t="str">
        <f t="shared" si="34"/>
        <v>2.0m MOTI - MOTI Encroachment</v>
      </c>
      <c r="E570" s="1" t="s">
        <v>40</v>
      </c>
      <c r="F570" s="1">
        <f t="shared" si="35"/>
        <v>2</v>
      </c>
      <c r="G570" s="12" t="s">
        <v>40</v>
      </c>
      <c r="L570">
        <v>1068686</v>
      </c>
      <c r="M570">
        <v>1068764</v>
      </c>
      <c r="N570">
        <v>2</v>
      </c>
      <c r="O570" t="s">
        <v>770</v>
      </c>
      <c r="P570" t="s">
        <v>771</v>
      </c>
      <c r="Q570" t="s">
        <v>772</v>
      </c>
      <c r="R570" t="s">
        <v>773</v>
      </c>
      <c r="S570">
        <v>78</v>
      </c>
    </row>
    <row r="571" spans="1:19" x14ac:dyDescent="0.2">
      <c r="A571" s="1">
        <f t="shared" si="32"/>
        <v>1068764</v>
      </c>
      <c r="B571" s="1">
        <f t="shared" si="32"/>
        <v>1068789</v>
      </c>
      <c r="C571" s="1" t="str">
        <f t="shared" si="33"/>
        <v>3.0m CG</v>
      </c>
      <c r="D571" s="1" t="str">
        <f t="shared" si="34"/>
        <v>3.0m CG - Alignment Sheets</v>
      </c>
      <c r="E571" s="1" t="s">
        <v>40</v>
      </c>
      <c r="F571" s="1">
        <f t="shared" si="35"/>
        <v>3</v>
      </c>
      <c r="G571" s="12" t="s">
        <v>40</v>
      </c>
      <c r="L571">
        <v>1068764</v>
      </c>
      <c r="M571">
        <v>1068789</v>
      </c>
      <c r="N571">
        <v>3</v>
      </c>
      <c r="O571" t="s">
        <v>722</v>
      </c>
      <c r="P571" t="s">
        <v>723</v>
      </c>
      <c r="Q571" t="s">
        <v>825</v>
      </c>
      <c r="R571" t="s">
        <v>826</v>
      </c>
      <c r="S571">
        <v>25</v>
      </c>
    </row>
    <row r="572" spans="1:19" x14ac:dyDescent="0.2">
      <c r="A572" s="1">
        <f t="shared" si="32"/>
        <v>1068789</v>
      </c>
      <c r="B572" s="1">
        <f t="shared" si="32"/>
        <v>1068797</v>
      </c>
      <c r="C572" s="1" t="str">
        <f t="shared" si="33"/>
        <v>2.0m MOTI</v>
      </c>
      <c r="D572" s="1" t="str">
        <f t="shared" si="34"/>
        <v>2.0m MOTI - MOTI Encroachment</v>
      </c>
      <c r="E572" s="1" t="s">
        <v>40</v>
      </c>
      <c r="F572" s="1">
        <f t="shared" si="35"/>
        <v>2</v>
      </c>
      <c r="G572" s="12" t="s">
        <v>40</v>
      </c>
      <c r="L572">
        <v>1068789</v>
      </c>
      <c r="M572">
        <v>1068797</v>
      </c>
      <c r="N572">
        <v>2</v>
      </c>
      <c r="O572" t="s">
        <v>770</v>
      </c>
      <c r="P572" t="s">
        <v>771</v>
      </c>
      <c r="Q572" t="s">
        <v>772</v>
      </c>
      <c r="R572" t="s">
        <v>773</v>
      </c>
      <c r="S572">
        <v>8</v>
      </c>
    </row>
    <row r="573" spans="1:19" x14ac:dyDescent="0.2">
      <c r="A573" s="1">
        <f t="shared" si="32"/>
        <v>1068797</v>
      </c>
      <c r="B573" s="1">
        <f t="shared" si="32"/>
        <v>1068898</v>
      </c>
      <c r="C573" s="1" t="str">
        <f t="shared" si="33"/>
        <v>2.0m FG</v>
      </c>
      <c r="D573" s="1" t="str">
        <f t="shared" si="34"/>
        <v>2.0m FG - BGC Dominant Design</v>
      </c>
      <c r="E573" s="1" t="s">
        <v>40</v>
      </c>
      <c r="F573" s="1">
        <f t="shared" si="35"/>
        <v>2</v>
      </c>
      <c r="G573" s="12" t="s">
        <v>40</v>
      </c>
      <c r="L573">
        <v>1068797</v>
      </c>
      <c r="M573">
        <v>1068898</v>
      </c>
      <c r="N573">
        <v>2</v>
      </c>
      <c r="O573" t="s">
        <v>718</v>
      </c>
      <c r="P573" t="s">
        <v>731</v>
      </c>
      <c r="Q573" t="s">
        <v>759</v>
      </c>
      <c r="R573" t="s">
        <v>760</v>
      </c>
      <c r="S573">
        <v>101</v>
      </c>
    </row>
    <row r="574" spans="1:19" x14ac:dyDescent="0.2">
      <c r="A574" s="1">
        <f t="shared" ref="A574:B606" si="36">L574</f>
        <v>1068898</v>
      </c>
      <c r="B574" s="1">
        <f t="shared" si="36"/>
        <v>1068990</v>
      </c>
      <c r="C574" s="1" t="str">
        <f t="shared" si="33"/>
        <v>0.9m FG</v>
      </c>
      <c r="D574" s="1" t="str">
        <f t="shared" si="34"/>
        <v>0.9m FG - Default Depth</v>
      </c>
      <c r="E574" s="1" t="s">
        <v>40</v>
      </c>
      <c r="F574" s="1">
        <f t="shared" si="35"/>
        <v>0.9</v>
      </c>
      <c r="G574" s="12" t="s">
        <v>40</v>
      </c>
      <c r="L574">
        <v>1068898</v>
      </c>
      <c r="M574">
        <v>1068990</v>
      </c>
      <c r="N574">
        <v>0.9</v>
      </c>
      <c r="O574" t="s">
        <v>718</v>
      </c>
      <c r="P574" t="s">
        <v>719</v>
      </c>
      <c r="Q574" t="s">
        <v>720</v>
      </c>
      <c r="R574" t="s">
        <v>721</v>
      </c>
      <c r="S574">
        <v>92</v>
      </c>
    </row>
    <row r="575" spans="1:19" x14ac:dyDescent="0.2">
      <c r="A575" s="1">
        <f t="shared" si="36"/>
        <v>1068990</v>
      </c>
      <c r="B575" s="1">
        <f t="shared" si="36"/>
        <v>1069151</v>
      </c>
      <c r="C575" s="1" t="str">
        <f t="shared" si="33"/>
        <v>2.0m MOTI</v>
      </c>
      <c r="D575" s="1" t="str">
        <f t="shared" si="34"/>
        <v>2.0m MOTI - MOTI Encroachment</v>
      </c>
      <c r="E575" s="1" t="s">
        <v>40</v>
      </c>
      <c r="F575" s="1">
        <f t="shared" si="35"/>
        <v>2</v>
      </c>
      <c r="G575" s="12" t="s">
        <v>40</v>
      </c>
      <c r="L575">
        <v>1068990</v>
      </c>
      <c r="M575">
        <v>1069151</v>
      </c>
      <c r="N575">
        <v>2</v>
      </c>
      <c r="O575" t="s">
        <v>770</v>
      </c>
      <c r="P575" t="s">
        <v>771</v>
      </c>
      <c r="Q575" t="s">
        <v>772</v>
      </c>
      <c r="R575" t="s">
        <v>773</v>
      </c>
      <c r="S575">
        <v>161</v>
      </c>
    </row>
    <row r="576" spans="1:19" x14ac:dyDescent="0.2">
      <c r="A576" s="1">
        <f t="shared" si="36"/>
        <v>1069151</v>
      </c>
      <c r="B576" s="1">
        <f t="shared" si="36"/>
        <v>1069180</v>
      </c>
      <c r="C576" s="1" t="str">
        <f t="shared" si="33"/>
        <v>3.0m CG/1.5m FG</v>
      </c>
      <c r="D576" s="1" t="str">
        <f t="shared" si="34"/>
        <v>3.0m CG/1.5m FG - Alignment Sheets</v>
      </c>
      <c r="E576" s="1" t="s">
        <v>40</v>
      </c>
      <c r="F576" s="1">
        <f t="shared" si="35"/>
        <v>3</v>
      </c>
      <c r="G576" s="12" t="s">
        <v>40</v>
      </c>
      <c r="L576">
        <v>1069151</v>
      </c>
      <c r="M576">
        <v>1069180</v>
      </c>
      <c r="N576" t="s">
        <v>841</v>
      </c>
      <c r="O576" t="s">
        <v>743</v>
      </c>
      <c r="P576" t="s">
        <v>723</v>
      </c>
      <c r="Q576" t="s">
        <v>842</v>
      </c>
      <c r="R576" t="s">
        <v>843</v>
      </c>
      <c r="S576">
        <v>29</v>
      </c>
    </row>
    <row r="577" spans="1:19" x14ac:dyDescent="0.2">
      <c r="A577" s="1">
        <f t="shared" si="36"/>
        <v>1069180</v>
      </c>
      <c r="B577" s="1">
        <f t="shared" si="36"/>
        <v>1069619</v>
      </c>
      <c r="C577" s="1" t="str">
        <f t="shared" si="33"/>
        <v>2.0m MOTI</v>
      </c>
      <c r="D577" s="1" t="str">
        <f t="shared" si="34"/>
        <v>2.0m MOTI - MOTI Encroachment</v>
      </c>
      <c r="E577" s="1" t="s">
        <v>40</v>
      </c>
      <c r="F577" s="1">
        <f t="shared" si="35"/>
        <v>2</v>
      </c>
      <c r="G577" s="12" t="s">
        <v>40</v>
      </c>
      <c r="L577">
        <v>1069180</v>
      </c>
      <c r="M577">
        <v>1069619</v>
      </c>
      <c r="N577">
        <v>2</v>
      </c>
      <c r="O577" t="s">
        <v>770</v>
      </c>
      <c r="P577" t="s">
        <v>771</v>
      </c>
      <c r="Q577" t="s">
        <v>772</v>
      </c>
      <c r="R577" t="s">
        <v>773</v>
      </c>
      <c r="S577">
        <v>439</v>
      </c>
    </row>
    <row r="578" spans="1:19" x14ac:dyDescent="0.2">
      <c r="A578" s="1">
        <f t="shared" si="36"/>
        <v>1069619</v>
      </c>
      <c r="B578" s="1">
        <f t="shared" si="36"/>
        <v>1069659</v>
      </c>
      <c r="C578" s="1" t="str">
        <f t="shared" si="33"/>
        <v>1.2m FG</v>
      </c>
      <c r="D578" s="1" t="str">
        <f t="shared" si="34"/>
        <v>1.2m FG - BGC Dominant Design</v>
      </c>
      <c r="E578" s="1" t="s">
        <v>40</v>
      </c>
      <c r="F578" s="1">
        <f t="shared" si="35"/>
        <v>1.2</v>
      </c>
      <c r="G578" s="12" t="s">
        <v>40</v>
      </c>
      <c r="L578">
        <v>1069619</v>
      </c>
      <c r="M578">
        <v>1069659</v>
      </c>
      <c r="N578">
        <v>1.2</v>
      </c>
      <c r="O578" t="s">
        <v>718</v>
      </c>
      <c r="P578" t="s">
        <v>731</v>
      </c>
      <c r="Q578" t="s">
        <v>728</v>
      </c>
      <c r="R578" t="s">
        <v>729</v>
      </c>
      <c r="S578">
        <v>40</v>
      </c>
    </row>
    <row r="579" spans="1:19" x14ac:dyDescent="0.2">
      <c r="A579" s="1">
        <f t="shared" si="36"/>
        <v>1069659</v>
      </c>
      <c r="B579" s="1">
        <f t="shared" si="36"/>
        <v>1070040</v>
      </c>
      <c r="C579" s="1" t="str">
        <f t="shared" ref="C579:C606" si="37">Q579</f>
        <v>2.0m FG</v>
      </c>
      <c r="D579" s="1" t="str">
        <f t="shared" ref="D579:D606" si="38">Q579&amp;" - "&amp;P579</f>
        <v>2.0m FG - BGC Dominant Design</v>
      </c>
      <c r="E579" s="1" t="s">
        <v>40</v>
      </c>
      <c r="F579" s="1">
        <f t="shared" ref="F579:F606" si="39">_xlfn.NUMBERVALUE(TRIM(LEFT(Q579,3)))</f>
        <v>2</v>
      </c>
      <c r="G579" s="12" t="s">
        <v>40</v>
      </c>
      <c r="L579">
        <v>1069659</v>
      </c>
      <c r="M579">
        <v>1070040</v>
      </c>
      <c r="N579">
        <v>2</v>
      </c>
      <c r="O579" t="s">
        <v>718</v>
      </c>
      <c r="P579" t="s">
        <v>731</v>
      </c>
      <c r="Q579" t="s">
        <v>759</v>
      </c>
      <c r="R579" t="s">
        <v>760</v>
      </c>
      <c r="S579">
        <v>381</v>
      </c>
    </row>
    <row r="580" spans="1:19" x14ac:dyDescent="0.2">
      <c r="A580" s="1">
        <f t="shared" si="36"/>
        <v>1070040</v>
      </c>
      <c r="B580" s="1">
        <f t="shared" si="36"/>
        <v>1070106</v>
      </c>
      <c r="C580" s="1" t="str">
        <f t="shared" si="37"/>
        <v>2.0m CG</v>
      </c>
      <c r="D580" s="1" t="str">
        <f t="shared" si="38"/>
        <v>2.0m CG - Alignment Sheets</v>
      </c>
      <c r="E580" s="1" t="s">
        <v>40</v>
      </c>
      <c r="F580" s="1">
        <f t="shared" si="39"/>
        <v>2</v>
      </c>
      <c r="G580" s="12" t="s">
        <v>40</v>
      </c>
      <c r="L580">
        <v>1070040</v>
      </c>
      <c r="M580">
        <v>1070106</v>
      </c>
      <c r="N580">
        <v>2</v>
      </c>
      <c r="O580" t="s">
        <v>722</v>
      </c>
      <c r="P580" t="s">
        <v>723</v>
      </c>
      <c r="Q580" t="s">
        <v>774</v>
      </c>
      <c r="R580" t="s">
        <v>775</v>
      </c>
      <c r="S580">
        <v>66</v>
      </c>
    </row>
    <row r="581" spans="1:19" x14ac:dyDescent="0.2">
      <c r="A581" s="1">
        <f t="shared" si="36"/>
        <v>1070106</v>
      </c>
      <c r="B581" s="1">
        <f t="shared" si="36"/>
        <v>1070122</v>
      </c>
      <c r="C581" s="1" t="str">
        <f t="shared" si="37"/>
        <v>3.0m CE</v>
      </c>
      <c r="D581" s="1" t="str">
        <f t="shared" si="38"/>
        <v>3.0m CE - BGC Dominant Design</v>
      </c>
      <c r="E581" s="1" t="s">
        <v>40</v>
      </c>
      <c r="F581" s="1">
        <f t="shared" si="39"/>
        <v>3</v>
      </c>
      <c r="G581" s="12" t="s">
        <v>40</v>
      </c>
      <c r="L581">
        <v>1070106</v>
      </c>
      <c r="M581">
        <v>1070122</v>
      </c>
      <c r="N581">
        <v>3</v>
      </c>
      <c r="O581" t="s">
        <v>9451</v>
      </c>
      <c r="P581" t="s">
        <v>731</v>
      </c>
      <c r="Q581" t="s">
        <v>9453</v>
      </c>
      <c r="R581" t="s">
        <v>9452</v>
      </c>
      <c r="S581">
        <v>16</v>
      </c>
    </row>
    <row r="582" spans="1:19" x14ac:dyDescent="0.2">
      <c r="A582" s="1">
        <f t="shared" si="36"/>
        <v>1070122</v>
      </c>
      <c r="B582" s="1">
        <f t="shared" si="36"/>
        <v>1070361</v>
      </c>
      <c r="C582" s="1" t="str">
        <f t="shared" si="37"/>
        <v>2.0m CG</v>
      </c>
      <c r="D582" s="1" t="str">
        <f t="shared" si="38"/>
        <v>2.0m CG - Alignment Sheets</v>
      </c>
      <c r="E582" s="1" t="s">
        <v>40</v>
      </c>
      <c r="F582" s="1">
        <f t="shared" si="39"/>
        <v>2</v>
      </c>
      <c r="G582" s="12" t="s">
        <v>40</v>
      </c>
      <c r="L582">
        <v>1070122</v>
      </c>
      <c r="M582">
        <v>1070361</v>
      </c>
      <c r="N582">
        <v>2</v>
      </c>
      <c r="O582" t="s">
        <v>722</v>
      </c>
      <c r="P582" t="s">
        <v>723</v>
      </c>
      <c r="Q582" t="s">
        <v>774</v>
      </c>
      <c r="R582" t="s">
        <v>775</v>
      </c>
      <c r="S582">
        <v>239</v>
      </c>
    </row>
    <row r="583" spans="1:19" x14ac:dyDescent="0.2">
      <c r="A583" s="1">
        <f t="shared" si="36"/>
        <v>1070361</v>
      </c>
      <c r="B583" s="1">
        <f t="shared" si="36"/>
        <v>1070371</v>
      </c>
      <c r="C583" s="1" t="str">
        <f t="shared" si="37"/>
        <v>3.0m FG</v>
      </c>
      <c r="D583" s="1" t="str">
        <f t="shared" si="38"/>
        <v>3.0m FG - BGC Dominant Design</v>
      </c>
      <c r="E583" s="1" t="s">
        <v>40</v>
      </c>
      <c r="F583" s="1">
        <f t="shared" si="39"/>
        <v>3</v>
      </c>
      <c r="G583" s="12" t="s">
        <v>40</v>
      </c>
      <c r="L583">
        <v>1070361</v>
      </c>
      <c r="M583">
        <v>1070371</v>
      </c>
      <c r="N583">
        <v>3</v>
      </c>
      <c r="O583" t="s">
        <v>718</v>
      </c>
      <c r="P583" t="s">
        <v>731</v>
      </c>
      <c r="Q583" t="s">
        <v>814</v>
      </c>
      <c r="R583" t="s">
        <v>815</v>
      </c>
      <c r="S583">
        <v>10</v>
      </c>
    </row>
    <row r="584" spans="1:19" x14ac:dyDescent="0.2">
      <c r="A584" s="1">
        <f t="shared" si="36"/>
        <v>1070371</v>
      </c>
      <c r="B584" s="1">
        <f t="shared" si="36"/>
        <v>1070374</v>
      </c>
      <c r="C584" s="1" t="str">
        <f t="shared" si="37"/>
        <v>3.0m CG</v>
      </c>
      <c r="D584" s="1" t="str">
        <f t="shared" si="38"/>
        <v>3.0m CG - Alignment Sheets</v>
      </c>
      <c r="E584" s="1" t="s">
        <v>40</v>
      </c>
      <c r="F584" s="1">
        <f t="shared" si="39"/>
        <v>3</v>
      </c>
      <c r="G584" s="12" t="s">
        <v>40</v>
      </c>
      <c r="L584">
        <v>1070371</v>
      </c>
      <c r="M584">
        <v>1070374</v>
      </c>
      <c r="N584">
        <v>3</v>
      </c>
      <c r="O584" t="s">
        <v>722</v>
      </c>
      <c r="P584" t="s">
        <v>723</v>
      </c>
      <c r="Q584" t="s">
        <v>825</v>
      </c>
      <c r="R584" t="s">
        <v>826</v>
      </c>
      <c r="S584">
        <v>3</v>
      </c>
    </row>
    <row r="585" spans="1:19" x14ac:dyDescent="0.2">
      <c r="A585" s="1">
        <f t="shared" si="36"/>
        <v>1070374</v>
      </c>
      <c r="B585" s="1">
        <f t="shared" si="36"/>
        <v>1070515</v>
      </c>
      <c r="C585" s="1" t="str">
        <f t="shared" si="37"/>
        <v>2.0m FG</v>
      </c>
      <c r="D585" s="1" t="str">
        <f t="shared" si="38"/>
        <v>2.0m FG - BGC Dominant Design</v>
      </c>
      <c r="E585" s="1" t="s">
        <v>40</v>
      </c>
      <c r="F585" s="1">
        <f t="shared" si="39"/>
        <v>2</v>
      </c>
      <c r="G585" s="12" t="s">
        <v>40</v>
      </c>
      <c r="L585">
        <v>1070374</v>
      </c>
      <c r="M585">
        <v>1070515</v>
      </c>
      <c r="N585">
        <v>2</v>
      </c>
      <c r="O585" t="s">
        <v>718</v>
      </c>
      <c r="P585" t="s">
        <v>731</v>
      </c>
      <c r="Q585" t="s">
        <v>759</v>
      </c>
      <c r="R585" t="s">
        <v>760</v>
      </c>
      <c r="S585">
        <v>141</v>
      </c>
    </row>
    <row r="586" spans="1:19" x14ac:dyDescent="0.2">
      <c r="A586" s="1">
        <f t="shared" si="36"/>
        <v>1070515</v>
      </c>
      <c r="B586" s="1">
        <f t="shared" si="36"/>
        <v>1070547</v>
      </c>
      <c r="C586" s="1" t="str">
        <f t="shared" si="37"/>
        <v>2.0m CG</v>
      </c>
      <c r="D586" s="1" t="str">
        <f t="shared" si="38"/>
        <v>2.0m CG - Alignment Sheets</v>
      </c>
      <c r="E586" s="1" t="s">
        <v>40</v>
      </c>
      <c r="F586" s="1">
        <f t="shared" si="39"/>
        <v>2</v>
      </c>
      <c r="G586" s="12" t="s">
        <v>40</v>
      </c>
      <c r="L586">
        <v>1070515</v>
      </c>
      <c r="M586">
        <v>1070547</v>
      </c>
      <c r="N586">
        <v>2</v>
      </c>
      <c r="O586" t="s">
        <v>722</v>
      </c>
      <c r="P586" t="s">
        <v>723</v>
      </c>
      <c r="Q586" t="s">
        <v>774</v>
      </c>
      <c r="R586" t="s">
        <v>775</v>
      </c>
      <c r="S586">
        <v>32</v>
      </c>
    </row>
    <row r="587" spans="1:19" x14ac:dyDescent="0.2">
      <c r="A587" s="1">
        <f t="shared" si="36"/>
        <v>1070547</v>
      </c>
      <c r="B587" s="1">
        <f t="shared" si="36"/>
        <v>1070601</v>
      </c>
      <c r="C587" s="1" t="str">
        <f t="shared" si="37"/>
        <v>2.0m CG/1.5m FG</v>
      </c>
      <c r="D587" s="1" t="str">
        <f t="shared" si="38"/>
        <v>2.0m CG/1.5m FG - Alignment Sheets</v>
      </c>
      <c r="E587" s="1" t="s">
        <v>40</v>
      </c>
      <c r="F587" s="1">
        <f t="shared" si="39"/>
        <v>2</v>
      </c>
      <c r="G587" s="12" t="s">
        <v>40</v>
      </c>
      <c r="L587">
        <v>1070547</v>
      </c>
      <c r="M587">
        <v>1070601</v>
      </c>
      <c r="N587" t="s">
        <v>793</v>
      </c>
      <c r="O587" t="s">
        <v>743</v>
      </c>
      <c r="P587" t="s">
        <v>723</v>
      </c>
      <c r="Q587" t="s">
        <v>794</v>
      </c>
      <c r="R587" t="s">
        <v>795</v>
      </c>
      <c r="S587">
        <v>54</v>
      </c>
    </row>
    <row r="588" spans="1:19" x14ac:dyDescent="0.2">
      <c r="A588" s="1">
        <f t="shared" si="36"/>
        <v>1070601</v>
      </c>
      <c r="B588" s="1">
        <f t="shared" si="36"/>
        <v>1070607</v>
      </c>
      <c r="C588" s="1" t="str">
        <f t="shared" si="37"/>
        <v>3.0m CG/1.5m FG</v>
      </c>
      <c r="D588" s="1" t="str">
        <f t="shared" si="38"/>
        <v>3.0m CG/1.5m FG - Alignment Sheets</v>
      </c>
      <c r="E588" s="1" t="s">
        <v>40</v>
      </c>
      <c r="F588" s="1">
        <f t="shared" si="39"/>
        <v>3</v>
      </c>
      <c r="G588" s="12" t="s">
        <v>40</v>
      </c>
      <c r="L588">
        <v>1070601</v>
      </c>
      <c r="M588">
        <v>1070607</v>
      </c>
      <c r="N588" t="s">
        <v>841</v>
      </c>
      <c r="O588" t="s">
        <v>743</v>
      </c>
      <c r="P588" t="s">
        <v>723</v>
      </c>
      <c r="Q588" t="s">
        <v>842</v>
      </c>
      <c r="R588" t="s">
        <v>843</v>
      </c>
      <c r="S588">
        <v>6</v>
      </c>
    </row>
    <row r="589" spans="1:19" x14ac:dyDescent="0.2">
      <c r="A589" s="1">
        <f t="shared" si="36"/>
        <v>1070607</v>
      </c>
      <c r="B589" s="1">
        <f t="shared" si="36"/>
        <v>1070657</v>
      </c>
      <c r="C589" s="1" t="str">
        <f t="shared" si="37"/>
        <v>3.0m CG</v>
      </c>
      <c r="D589" s="1" t="str">
        <f t="shared" si="38"/>
        <v>3.0m CG - Alignment Sheets</v>
      </c>
      <c r="E589" s="1" t="s">
        <v>40</v>
      </c>
      <c r="F589" s="1">
        <f t="shared" si="39"/>
        <v>3</v>
      </c>
      <c r="G589" s="12" t="s">
        <v>40</v>
      </c>
      <c r="L589">
        <v>1070607</v>
      </c>
      <c r="M589">
        <v>1070657</v>
      </c>
      <c r="N589">
        <v>3</v>
      </c>
      <c r="O589" t="s">
        <v>722</v>
      </c>
      <c r="P589" t="s">
        <v>723</v>
      </c>
      <c r="Q589" t="s">
        <v>825</v>
      </c>
      <c r="R589" t="s">
        <v>826</v>
      </c>
      <c r="S589">
        <v>50</v>
      </c>
    </row>
    <row r="590" spans="1:19" x14ac:dyDescent="0.2">
      <c r="A590" s="1">
        <f t="shared" si="36"/>
        <v>1070657</v>
      </c>
      <c r="B590" s="1">
        <f t="shared" si="36"/>
        <v>1070663</v>
      </c>
      <c r="C590" s="1" t="str">
        <f t="shared" si="37"/>
        <v>2.0m FG</v>
      </c>
      <c r="D590" s="1" t="str">
        <f t="shared" si="38"/>
        <v>2.0m FG - BGC Dominant Design</v>
      </c>
      <c r="E590" s="1" t="s">
        <v>40</v>
      </c>
      <c r="F590" s="1">
        <f t="shared" si="39"/>
        <v>2</v>
      </c>
      <c r="G590" s="12" t="s">
        <v>40</v>
      </c>
      <c r="L590">
        <v>1070657</v>
      </c>
      <c r="M590">
        <v>1070663</v>
      </c>
      <c r="N590">
        <v>2</v>
      </c>
      <c r="O590" t="s">
        <v>718</v>
      </c>
      <c r="P590" t="s">
        <v>731</v>
      </c>
      <c r="Q590" t="s">
        <v>759</v>
      </c>
      <c r="R590" t="s">
        <v>760</v>
      </c>
      <c r="S590">
        <v>6</v>
      </c>
    </row>
    <row r="591" spans="1:19" x14ac:dyDescent="0.2">
      <c r="A591" s="1">
        <f t="shared" si="36"/>
        <v>1070663</v>
      </c>
      <c r="B591" s="1">
        <f t="shared" si="36"/>
        <v>1070677</v>
      </c>
      <c r="C591" s="1" t="str">
        <f t="shared" si="37"/>
        <v>0.9m FG</v>
      </c>
      <c r="D591" s="1" t="str">
        <f t="shared" si="38"/>
        <v>0.9m FG - Default Depth</v>
      </c>
      <c r="E591" s="1" t="s">
        <v>40</v>
      </c>
      <c r="F591" s="1">
        <f t="shared" si="39"/>
        <v>0.9</v>
      </c>
      <c r="G591" s="12" t="s">
        <v>40</v>
      </c>
      <c r="L591">
        <v>1070663</v>
      </c>
      <c r="M591">
        <v>1070677</v>
      </c>
      <c r="N591">
        <v>0.9</v>
      </c>
      <c r="O591" t="s">
        <v>718</v>
      </c>
      <c r="P591" t="s">
        <v>719</v>
      </c>
      <c r="Q591" t="s">
        <v>720</v>
      </c>
      <c r="R591" t="s">
        <v>721</v>
      </c>
      <c r="S591">
        <v>14</v>
      </c>
    </row>
    <row r="592" spans="1:19" x14ac:dyDescent="0.2">
      <c r="A592" s="1">
        <f t="shared" si="36"/>
        <v>1070677</v>
      </c>
      <c r="B592" s="1">
        <f t="shared" si="36"/>
        <v>1070701</v>
      </c>
      <c r="C592" s="1" t="str">
        <f t="shared" si="37"/>
        <v>1.2m WC</v>
      </c>
      <c r="D592" s="1" t="str">
        <f t="shared" si="38"/>
        <v>1.2m WC - DWG# PT610201</v>
      </c>
      <c r="E592" s="1" t="s">
        <v>40</v>
      </c>
      <c r="F592" s="1">
        <f t="shared" si="39"/>
        <v>1.2</v>
      </c>
      <c r="G592" s="12" t="s">
        <v>40</v>
      </c>
      <c r="L592">
        <v>1070677</v>
      </c>
      <c r="M592">
        <v>1070701</v>
      </c>
      <c r="N592">
        <v>1.2</v>
      </c>
      <c r="O592" t="s">
        <v>734</v>
      </c>
      <c r="P592" t="s">
        <v>735</v>
      </c>
      <c r="Q592" t="s">
        <v>736</v>
      </c>
      <c r="R592" t="s">
        <v>736</v>
      </c>
      <c r="S592">
        <v>24</v>
      </c>
    </row>
    <row r="593" spans="1:19" x14ac:dyDescent="0.2">
      <c r="A593" s="1">
        <f t="shared" si="36"/>
        <v>1070701</v>
      </c>
      <c r="B593" s="1">
        <f t="shared" si="36"/>
        <v>1070890.1599999999</v>
      </c>
      <c r="C593" s="1" t="str">
        <f t="shared" si="37"/>
        <v>1.2m FG</v>
      </c>
      <c r="D593" s="1" t="str">
        <f t="shared" si="38"/>
        <v>1.2m FG - BGC Dominant Design</v>
      </c>
      <c r="E593" s="1" t="s">
        <v>40</v>
      </c>
      <c r="F593" s="1">
        <f t="shared" si="39"/>
        <v>1.2</v>
      </c>
      <c r="G593" s="12" t="s">
        <v>40</v>
      </c>
      <c r="L593">
        <v>1070701</v>
      </c>
      <c r="M593">
        <v>1070890.1599999999</v>
      </c>
      <c r="N593">
        <v>1.2</v>
      </c>
      <c r="O593" t="s">
        <v>718</v>
      </c>
      <c r="P593" t="s">
        <v>731</v>
      </c>
      <c r="Q593" t="s">
        <v>728</v>
      </c>
      <c r="R593" t="s">
        <v>729</v>
      </c>
      <c r="S593">
        <v>189.15999999991601</v>
      </c>
    </row>
    <row r="594" spans="1:19" x14ac:dyDescent="0.2">
      <c r="A594" s="1">
        <f t="shared" si="36"/>
        <v>1070890.1599999999</v>
      </c>
      <c r="B594" s="1">
        <f t="shared" si="36"/>
        <v>1070914.1599999999</v>
      </c>
      <c r="C594" s="1" t="str">
        <f t="shared" si="37"/>
        <v>1.5m WC</v>
      </c>
      <c r="D594" s="1" t="str">
        <f t="shared" si="38"/>
        <v>1.5m WC - DWG# PT610001</v>
      </c>
      <c r="E594" s="1" t="s">
        <v>40</v>
      </c>
      <c r="F594" s="1">
        <f t="shared" si="39"/>
        <v>1.5</v>
      </c>
      <c r="G594" s="12" t="s">
        <v>40</v>
      </c>
      <c r="L594">
        <v>1070890.1599999999</v>
      </c>
      <c r="M594">
        <v>1070914.1599999999</v>
      </c>
      <c r="N594">
        <v>1.5</v>
      </c>
      <c r="O594" t="s">
        <v>734</v>
      </c>
      <c r="P594" t="s">
        <v>740</v>
      </c>
      <c r="Q594" t="s">
        <v>741</v>
      </c>
      <c r="R594" t="s">
        <v>741</v>
      </c>
      <c r="S594">
        <v>24</v>
      </c>
    </row>
    <row r="595" spans="1:19" x14ac:dyDescent="0.2">
      <c r="A595" s="1">
        <f t="shared" si="36"/>
        <v>1070914.1599999999</v>
      </c>
      <c r="B595" s="1">
        <f t="shared" si="36"/>
        <v>1071015</v>
      </c>
      <c r="C595" s="1" t="str">
        <f t="shared" si="37"/>
        <v>1.5m CG</v>
      </c>
      <c r="D595" s="1" t="str">
        <f t="shared" si="38"/>
        <v>1.5m CG - Alignment Sheets</v>
      </c>
      <c r="E595" s="1" t="s">
        <v>40</v>
      </c>
      <c r="F595" s="1">
        <f t="shared" si="39"/>
        <v>1.5</v>
      </c>
      <c r="G595" s="12" t="s">
        <v>40</v>
      </c>
      <c r="L595">
        <v>1070914.1599999999</v>
      </c>
      <c r="M595">
        <v>1071015</v>
      </c>
      <c r="N595">
        <v>1.5</v>
      </c>
      <c r="O595" t="s">
        <v>722</v>
      </c>
      <c r="P595" t="s">
        <v>723</v>
      </c>
      <c r="Q595" t="s">
        <v>724</v>
      </c>
      <c r="R595" t="s">
        <v>725</v>
      </c>
      <c r="S595">
        <v>100.84000000008299</v>
      </c>
    </row>
    <row r="596" spans="1:19" x14ac:dyDescent="0.2">
      <c r="A596" s="1">
        <f t="shared" si="36"/>
        <v>1071015</v>
      </c>
      <c r="B596" s="1">
        <f t="shared" si="36"/>
        <v>1071034.01</v>
      </c>
      <c r="C596" s="1" t="str">
        <f t="shared" si="37"/>
        <v>1.5m WC</v>
      </c>
      <c r="D596" s="1" t="str">
        <f t="shared" si="38"/>
        <v>1.5m WC - DWG# PT610001</v>
      </c>
      <c r="E596" s="1" t="s">
        <v>40</v>
      </c>
      <c r="F596" s="1">
        <f t="shared" si="39"/>
        <v>1.5</v>
      </c>
      <c r="G596" s="12" t="s">
        <v>40</v>
      </c>
      <c r="L596">
        <v>1071015</v>
      </c>
      <c r="M596">
        <v>1071034.01</v>
      </c>
      <c r="N596">
        <v>1.5</v>
      </c>
      <c r="O596" t="s">
        <v>734</v>
      </c>
      <c r="P596" t="s">
        <v>740</v>
      </c>
      <c r="Q596" t="s">
        <v>741</v>
      </c>
      <c r="R596" t="s">
        <v>741</v>
      </c>
      <c r="S596">
        <v>19.010000000009299</v>
      </c>
    </row>
    <row r="597" spans="1:19" x14ac:dyDescent="0.2">
      <c r="A597" s="1">
        <f t="shared" si="36"/>
        <v>1071034.01</v>
      </c>
      <c r="B597" s="1">
        <f t="shared" si="36"/>
        <v>1071477.8</v>
      </c>
      <c r="C597" s="1" t="str">
        <f t="shared" si="37"/>
        <v>1.2m CG</v>
      </c>
      <c r="D597" s="1" t="str">
        <f t="shared" si="38"/>
        <v>1.2m CG - Alignment Sheets</v>
      </c>
      <c r="E597" s="1" t="s">
        <v>40</v>
      </c>
      <c r="F597" s="1">
        <f t="shared" si="39"/>
        <v>1.2</v>
      </c>
      <c r="G597" s="12" t="s">
        <v>40</v>
      </c>
      <c r="L597">
        <v>1071034.01</v>
      </c>
      <c r="M597">
        <v>1071477.8</v>
      </c>
      <c r="N597">
        <v>1.2</v>
      </c>
      <c r="O597" t="s">
        <v>722</v>
      </c>
      <c r="P597" t="s">
        <v>723</v>
      </c>
      <c r="Q597" t="s">
        <v>763</v>
      </c>
      <c r="R597" t="s">
        <v>764</v>
      </c>
      <c r="S597">
        <v>443.79000000003703</v>
      </c>
    </row>
    <row r="598" spans="1:19" x14ac:dyDescent="0.2">
      <c r="A598" s="1">
        <f t="shared" si="36"/>
        <v>1071477.8</v>
      </c>
      <c r="B598" s="1">
        <f t="shared" si="36"/>
        <v>1071501.8</v>
      </c>
      <c r="C598" s="1" t="str">
        <f t="shared" si="37"/>
        <v>1.5m WC</v>
      </c>
      <c r="D598" s="1" t="str">
        <f t="shared" si="38"/>
        <v>1.5m WC - DWG# PT610001</v>
      </c>
      <c r="E598" s="1" t="s">
        <v>40</v>
      </c>
      <c r="F598" s="1">
        <f t="shared" si="39"/>
        <v>1.5</v>
      </c>
      <c r="G598" s="12" t="s">
        <v>40</v>
      </c>
      <c r="L598">
        <v>1071477.8</v>
      </c>
      <c r="M598">
        <v>1071501.8</v>
      </c>
      <c r="N598">
        <v>1.5</v>
      </c>
      <c r="O598" t="s">
        <v>734</v>
      </c>
      <c r="P598" t="s">
        <v>740</v>
      </c>
      <c r="Q598" t="s">
        <v>741</v>
      </c>
      <c r="R598" t="s">
        <v>741</v>
      </c>
      <c r="S598">
        <v>24</v>
      </c>
    </row>
    <row r="599" spans="1:19" x14ac:dyDescent="0.2">
      <c r="A599" s="1">
        <f t="shared" si="36"/>
        <v>1071501.8</v>
      </c>
      <c r="B599" s="1">
        <f t="shared" si="36"/>
        <v>1071508</v>
      </c>
      <c r="C599" s="1" t="str">
        <f t="shared" si="37"/>
        <v>1.2m CG</v>
      </c>
      <c r="D599" s="1" t="str">
        <f t="shared" si="38"/>
        <v>1.2m CG - Alignment Sheets</v>
      </c>
      <c r="E599" s="1" t="s">
        <v>40</v>
      </c>
      <c r="F599" s="1">
        <f t="shared" si="39"/>
        <v>1.2</v>
      </c>
      <c r="G599" s="12" t="s">
        <v>40</v>
      </c>
      <c r="L599">
        <v>1071501.8</v>
      </c>
      <c r="M599">
        <v>1071508</v>
      </c>
      <c r="N599">
        <v>1.2</v>
      </c>
      <c r="O599" t="s">
        <v>722</v>
      </c>
      <c r="P599" t="s">
        <v>723</v>
      </c>
      <c r="Q599" t="s">
        <v>763</v>
      </c>
      <c r="R599" t="s">
        <v>764</v>
      </c>
      <c r="S599">
        <v>6.1999999999534303</v>
      </c>
    </row>
    <row r="600" spans="1:19" x14ac:dyDescent="0.2">
      <c r="A600" s="1">
        <f t="shared" si="36"/>
        <v>1071508</v>
      </c>
      <c r="B600" s="1">
        <f t="shared" si="36"/>
        <v>1071520</v>
      </c>
      <c r="C600" s="1" t="str">
        <f t="shared" si="37"/>
        <v>1.5m CG CE</v>
      </c>
      <c r="D600" s="1" t="str">
        <f t="shared" si="38"/>
        <v>1.5m CG CE - Alignment Sheets</v>
      </c>
      <c r="E600" s="1" t="s">
        <v>40</v>
      </c>
      <c r="F600" s="1">
        <f t="shared" si="39"/>
        <v>1.5</v>
      </c>
      <c r="G600" s="12" t="s">
        <v>40</v>
      </c>
      <c r="L600">
        <v>1071508</v>
      </c>
      <c r="M600">
        <v>1071520</v>
      </c>
      <c r="N600">
        <v>1.5</v>
      </c>
      <c r="O600" t="s">
        <v>834</v>
      </c>
      <c r="P600" t="s">
        <v>723</v>
      </c>
      <c r="Q600" t="s">
        <v>844</v>
      </c>
      <c r="R600" t="s">
        <v>845</v>
      </c>
      <c r="S600">
        <v>12</v>
      </c>
    </row>
    <row r="601" spans="1:19" x14ac:dyDescent="0.2">
      <c r="A601" s="1">
        <f t="shared" si="36"/>
        <v>1071520</v>
      </c>
      <c r="B601" s="1">
        <f t="shared" si="36"/>
        <v>1071522</v>
      </c>
      <c r="C601" s="1" t="str">
        <f t="shared" si="37"/>
        <v>1.2m CG</v>
      </c>
      <c r="D601" s="1" t="str">
        <f t="shared" si="38"/>
        <v>1.2m CG - Alignment Sheets</v>
      </c>
      <c r="E601" s="1" t="s">
        <v>40</v>
      </c>
      <c r="F601" s="1">
        <f t="shared" si="39"/>
        <v>1.2</v>
      </c>
      <c r="G601" s="12" t="s">
        <v>40</v>
      </c>
      <c r="L601">
        <v>1071520</v>
      </c>
      <c r="M601">
        <v>1071522</v>
      </c>
      <c r="N601">
        <v>1.2</v>
      </c>
      <c r="O601" t="s">
        <v>722</v>
      </c>
      <c r="P601" t="s">
        <v>723</v>
      </c>
      <c r="Q601" t="s">
        <v>763</v>
      </c>
      <c r="R601" t="s">
        <v>764</v>
      </c>
      <c r="S601">
        <v>2</v>
      </c>
    </row>
    <row r="602" spans="1:19" x14ac:dyDescent="0.2">
      <c r="A602" s="1">
        <f t="shared" si="36"/>
        <v>1071522</v>
      </c>
      <c r="B602" s="1">
        <f t="shared" si="36"/>
        <v>1071787.3999999999</v>
      </c>
      <c r="C602" s="1" t="str">
        <f t="shared" si="37"/>
        <v>0.9m FG</v>
      </c>
      <c r="D602" s="1" t="str">
        <f t="shared" si="38"/>
        <v>0.9m FG - Default Depth</v>
      </c>
      <c r="E602" s="1" t="s">
        <v>40</v>
      </c>
      <c r="F602" s="1">
        <f t="shared" si="39"/>
        <v>0.9</v>
      </c>
      <c r="G602" s="12" t="s">
        <v>40</v>
      </c>
      <c r="L602">
        <v>1071522</v>
      </c>
      <c r="M602">
        <v>1071787.3999999999</v>
      </c>
      <c r="N602">
        <v>0.9</v>
      </c>
      <c r="O602" t="s">
        <v>718</v>
      </c>
      <c r="P602" t="s">
        <v>719</v>
      </c>
      <c r="Q602" t="s">
        <v>720</v>
      </c>
      <c r="R602" t="s">
        <v>721</v>
      </c>
      <c r="S602">
        <v>265.39999999990602</v>
      </c>
    </row>
    <row r="603" spans="1:19" x14ac:dyDescent="0.2">
      <c r="A603" s="1">
        <f t="shared" si="36"/>
        <v>1071787.3999999999</v>
      </c>
      <c r="B603" s="1">
        <f t="shared" si="36"/>
        <v>1071799.3999999999</v>
      </c>
      <c r="C603" s="1" t="str">
        <f t="shared" si="37"/>
        <v>1.5m RD</v>
      </c>
      <c r="D603" s="1" t="str">
        <f t="shared" si="38"/>
        <v>1.5m RD - DWG# PT640301</v>
      </c>
      <c r="E603" s="1" t="s">
        <v>40</v>
      </c>
      <c r="F603" s="1">
        <f t="shared" si="39"/>
        <v>1.5</v>
      </c>
      <c r="G603" s="12" t="s">
        <v>40</v>
      </c>
      <c r="L603">
        <v>1071787.3999999999</v>
      </c>
      <c r="M603">
        <v>1071799.3999999999</v>
      </c>
      <c r="N603">
        <v>1.5</v>
      </c>
      <c r="O603" t="s">
        <v>737</v>
      </c>
      <c r="P603" t="s">
        <v>738</v>
      </c>
      <c r="Q603" t="s">
        <v>739</v>
      </c>
      <c r="R603" t="s">
        <v>739</v>
      </c>
      <c r="S603">
        <v>12</v>
      </c>
    </row>
    <row r="604" spans="1:19" x14ac:dyDescent="0.2">
      <c r="A604" s="1">
        <f t="shared" si="36"/>
        <v>1071799.3999999999</v>
      </c>
      <c r="B604" s="1">
        <f t="shared" si="36"/>
        <v>1071951.45</v>
      </c>
      <c r="C604" s="1" t="str">
        <f t="shared" si="37"/>
        <v>0.9m FG</v>
      </c>
      <c r="D604" s="1" t="str">
        <f t="shared" si="38"/>
        <v>0.9m FG - Default Depth</v>
      </c>
      <c r="E604" s="1" t="s">
        <v>40</v>
      </c>
      <c r="F604" s="1">
        <f t="shared" si="39"/>
        <v>0.9</v>
      </c>
      <c r="G604" s="12" t="s">
        <v>40</v>
      </c>
      <c r="L604">
        <v>1071799.3999999999</v>
      </c>
      <c r="M604">
        <v>1071951.45</v>
      </c>
      <c r="N604">
        <v>0.9</v>
      </c>
      <c r="O604" t="s">
        <v>718</v>
      </c>
      <c r="P604" t="s">
        <v>719</v>
      </c>
      <c r="Q604" t="s">
        <v>720</v>
      </c>
      <c r="R604" t="s">
        <v>721</v>
      </c>
      <c r="S604">
        <v>152.050000000046</v>
      </c>
    </row>
    <row r="605" spans="1:19" x14ac:dyDescent="0.2">
      <c r="A605" s="1">
        <f t="shared" si="36"/>
        <v>1071951.45</v>
      </c>
      <c r="B605" s="1">
        <f t="shared" si="36"/>
        <v>1071963.45</v>
      </c>
      <c r="C605" s="1" t="str">
        <f t="shared" si="37"/>
        <v>1.5m RD</v>
      </c>
      <c r="D605" s="1" t="str">
        <f t="shared" si="38"/>
        <v>1.5m RD - DWG# PT640301</v>
      </c>
      <c r="E605" s="1" t="s">
        <v>40</v>
      </c>
      <c r="F605" s="1">
        <f t="shared" si="39"/>
        <v>1.5</v>
      </c>
      <c r="G605" s="12" t="s">
        <v>40</v>
      </c>
      <c r="L605">
        <v>1071951.45</v>
      </c>
      <c r="M605">
        <v>1071963.45</v>
      </c>
      <c r="N605">
        <v>1.5</v>
      </c>
      <c r="O605" t="s">
        <v>737</v>
      </c>
      <c r="P605" t="s">
        <v>738</v>
      </c>
      <c r="Q605" t="s">
        <v>739</v>
      </c>
      <c r="R605" t="s">
        <v>739</v>
      </c>
      <c r="S605">
        <v>12</v>
      </c>
    </row>
    <row r="606" spans="1:19" x14ac:dyDescent="0.2">
      <c r="A606" s="1">
        <f t="shared" si="36"/>
        <v>1071963.45</v>
      </c>
      <c r="B606" s="1">
        <f t="shared" si="36"/>
        <v>1072004</v>
      </c>
      <c r="C606" s="1" t="str">
        <f t="shared" si="37"/>
        <v>0.9m FG</v>
      </c>
      <c r="D606" s="1" t="str">
        <f t="shared" si="38"/>
        <v>0.9m FG - Default Depth</v>
      </c>
      <c r="E606" s="1" t="s">
        <v>40</v>
      </c>
      <c r="F606" s="1">
        <f t="shared" si="39"/>
        <v>0.9</v>
      </c>
      <c r="G606" s="12" t="s">
        <v>40</v>
      </c>
      <c r="L606">
        <v>1071963.45</v>
      </c>
      <c r="M606">
        <v>1072004</v>
      </c>
      <c r="N606">
        <v>0.9</v>
      </c>
      <c r="O606" t="s">
        <v>718</v>
      </c>
      <c r="P606" t="s">
        <v>719</v>
      </c>
      <c r="Q606" t="s">
        <v>720</v>
      </c>
      <c r="R606" t="s">
        <v>721</v>
      </c>
      <c r="S606">
        <v>40.550000000046502</v>
      </c>
    </row>
    <row r="607" spans="1:19" x14ac:dyDescent="0.2">
      <c r="A607" s="1">
        <f t="shared" ref="A607:A630" si="40">L607</f>
        <v>1072004</v>
      </c>
      <c r="B607" s="1">
        <f t="shared" ref="B607:B630" si="41">M607</f>
        <v>1072042</v>
      </c>
      <c r="C607" s="1" t="str">
        <f t="shared" ref="C607:C630" si="42">Q607</f>
        <v>2.5m CG</v>
      </c>
      <c r="D607" s="1" t="str">
        <f t="shared" ref="D607:D630" si="43">Q607&amp;" - "&amp;P607</f>
        <v>2.5m CG - Alignment Sheets</v>
      </c>
      <c r="E607" s="1" t="s">
        <v>40</v>
      </c>
      <c r="F607" s="1">
        <f t="shared" ref="F607:F630" si="44">_xlfn.NUMBERVALUE(TRIM(LEFT(Q607,3)))</f>
        <v>2.5</v>
      </c>
      <c r="G607" s="12" t="s">
        <v>40</v>
      </c>
      <c r="L607">
        <v>1072004</v>
      </c>
      <c r="M607">
        <v>1072042</v>
      </c>
      <c r="N607">
        <v>2.5</v>
      </c>
      <c r="O607" t="s">
        <v>722</v>
      </c>
      <c r="P607" t="s">
        <v>723</v>
      </c>
      <c r="Q607" t="s">
        <v>827</v>
      </c>
      <c r="R607" t="s">
        <v>828</v>
      </c>
      <c r="S607">
        <v>38</v>
      </c>
    </row>
    <row r="608" spans="1:19" x14ac:dyDescent="0.2">
      <c r="A608" s="1">
        <f t="shared" si="40"/>
        <v>1072042</v>
      </c>
      <c r="B608" s="1">
        <f t="shared" si="41"/>
        <v>1072054</v>
      </c>
      <c r="C608" s="1" t="str">
        <f t="shared" si="42"/>
        <v>2.5m CG CE</v>
      </c>
      <c r="D608" s="1" t="str">
        <f t="shared" si="43"/>
        <v>2.5m CG CE - Alignment Sheets</v>
      </c>
      <c r="E608" s="1" t="s">
        <v>40</v>
      </c>
      <c r="F608" s="1">
        <f t="shared" si="44"/>
        <v>2.5</v>
      </c>
      <c r="G608" s="12" t="s">
        <v>40</v>
      </c>
      <c r="L608">
        <v>1072042</v>
      </c>
      <c r="M608">
        <v>1072054</v>
      </c>
      <c r="N608">
        <v>2.5</v>
      </c>
      <c r="O608" t="s">
        <v>834</v>
      </c>
      <c r="P608" t="s">
        <v>723</v>
      </c>
      <c r="Q608" t="s">
        <v>846</v>
      </c>
      <c r="R608" t="s">
        <v>847</v>
      </c>
      <c r="S608">
        <v>12</v>
      </c>
    </row>
    <row r="609" spans="1:19" x14ac:dyDescent="0.2">
      <c r="A609" s="1">
        <f t="shared" si="40"/>
        <v>1072054</v>
      </c>
      <c r="B609" s="1">
        <f t="shared" si="41"/>
        <v>1072253</v>
      </c>
      <c r="C609" s="1" t="str">
        <f t="shared" si="42"/>
        <v>2.5m FG</v>
      </c>
      <c r="D609" s="1" t="str">
        <f t="shared" si="43"/>
        <v>2.5m FG - BGC Dominant Design</v>
      </c>
      <c r="E609" s="1" t="s">
        <v>40</v>
      </c>
      <c r="F609" s="1">
        <f t="shared" si="44"/>
        <v>2.5</v>
      </c>
      <c r="G609" s="12" t="s">
        <v>40</v>
      </c>
      <c r="L609">
        <v>1072054</v>
      </c>
      <c r="M609">
        <v>1072253</v>
      </c>
      <c r="N609">
        <v>2.5</v>
      </c>
      <c r="O609" t="s">
        <v>718</v>
      </c>
      <c r="P609" t="s">
        <v>731</v>
      </c>
      <c r="Q609" t="s">
        <v>761</v>
      </c>
      <c r="R609" t="s">
        <v>762</v>
      </c>
      <c r="S609">
        <v>199</v>
      </c>
    </row>
    <row r="610" spans="1:19" x14ac:dyDescent="0.2">
      <c r="A610" s="1">
        <f t="shared" si="40"/>
        <v>1072253</v>
      </c>
      <c r="B610" s="1">
        <f t="shared" si="41"/>
        <v>1072550</v>
      </c>
      <c r="C610" s="1" t="str">
        <f t="shared" si="42"/>
        <v>2.5m CG</v>
      </c>
      <c r="D610" s="1" t="str">
        <f t="shared" si="43"/>
        <v>2.5m CG - Alignment Sheets</v>
      </c>
      <c r="E610" s="1" t="s">
        <v>40</v>
      </c>
      <c r="F610" s="1">
        <f t="shared" si="44"/>
        <v>2.5</v>
      </c>
      <c r="G610" s="12" t="s">
        <v>40</v>
      </c>
      <c r="L610">
        <v>1072253</v>
      </c>
      <c r="M610">
        <v>1072550</v>
      </c>
      <c r="N610">
        <v>2.5</v>
      </c>
      <c r="O610" t="s">
        <v>722</v>
      </c>
      <c r="P610" t="s">
        <v>723</v>
      </c>
      <c r="Q610" t="s">
        <v>827</v>
      </c>
      <c r="R610" t="s">
        <v>828</v>
      </c>
      <c r="S610">
        <v>297</v>
      </c>
    </row>
    <row r="611" spans="1:19" x14ac:dyDescent="0.2">
      <c r="A611" s="1">
        <f t="shared" si="40"/>
        <v>1072550</v>
      </c>
      <c r="B611" s="1">
        <f t="shared" si="41"/>
        <v>1072567</v>
      </c>
      <c r="C611" s="1" t="str">
        <f t="shared" si="42"/>
        <v>2.5m FG</v>
      </c>
      <c r="D611" s="1" t="str">
        <f t="shared" si="43"/>
        <v>2.5m FG - BGC Dominant Design</v>
      </c>
      <c r="E611" s="1" t="s">
        <v>40</v>
      </c>
      <c r="F611" s="1">
        <f t="shared" si="44"/>
        <v>2.5</v>
      </c>
      <c r="G611" s="12" t="s">
        <v>40</v>
      </c>
      <c r="L611">
        <v>1072550</v>
      </c>
      <c r="M611">
        <v>1072567</v>
      </c>
      <c r="N611">
        <v>2.5</v>
      </c>
      <c r="O611" t="s">
        <v>718</v>
      </c>
      <c r="P611" t="s">
        <v>731</v>
      </c>
      <c r="Q611" t="s">
        <v>761</v>
      </c>
      <c r="R611" t="s">
        <v>762</v>
      </c>
      <c r="S611">
        <v>17</v>
      </c>
    </row>
    <row r="612" spans="1:19" x14ac:dyDescent="0.2">
      <c r="A612" s="1">
        <f t="shared" si="40"/>
        <v>1072567</v>
      </c>
      <c r="B612" s="1">
        <f t="shared" si="41"/>
        <v>1072592</v>
      </c>
      <c r="C612" s="1" t="str">
        <f t="shared" si="42"/>
        <v>2.5m CG CE</v>
      </c>
      <c r="D612" s="1" t="str">
        <f t="shared" si="43"/>
        <v>2.5m CG CE - Alignment Sheets</v>
      </c>
      <c r="E612" s="1" t="s">
        <v>40</v>
      </c>
      <c r="F612" s="1">
        <f t="shared" si="44"/>
        <v>2.5</v>
      </c>
      <c r="G612" s="12" t="s">
        <v>40</v>
      </c>
      <c r="L612">
        <v>1072567</v>
      </c>
      <c r="M612">
        <v>1072592</v>
      </c>
      <c r="N612">
        <v>2.5</v>
      </c>
      <c r="O612" t="s">
        <v>834</v>
      </c>
      <c r="P612" t="s">
        <v>723</v>
      </c>
      <c r="Q612" t="s">
        <v>846</v>
      </c>
      <c r="R612" t="s">
        <v>847</v>
      </c>
      <c r="S612">
        <v>25</v>
      </c>
    </row>
    <row r="613" spans="1:19" x14ac:dyDescent="0.2">
      <c r="A613" s="1">
        <f t="shared" si="40"/>
        <v>1072592</v>
      </c>
      <c r="B613" s="1">
        <f t="shared" si="41"/>
        <v>1072832</v>
      </c>
      <c r="C613" s="1" t="str">
        <f t="shared" si="42"/>
        <v>2.5m FG</v>
      </c>
      <c r="D613" s="1" t="str">
        <f t="shared" si="43"/>
        <v>2.5m FG - BGC Dominant Design</v>
      </c>
      <c r="E613" s="1" t="s">
        <v>40</v>
      </c>
      <c r="F613" s="1">
        <f t="shared" si="44"/>
        <v>2.5</v>
      </c>
      <c r="G613" s="12" t="s">
        <v>40</v>
      </c>
      <c r="L613">
        <v>1072592</v>
      </c>
      <c r="M613">
        <v>1072832</v>
      </c>
      <c r="N613">
        <v>2.5</v>
      </c>
      <c r="O613" t="s">
        <v>718</v>
      </c>
      <c r="P613" t="s">
        <v>731</v>
      </c>
      <c r="Q613" t="s">
        <v>761</v>
      </c>
      <c r="R613" t="s">
        <v>762</v>
      </c>
      <c r="S613">
        <v>240</v>
      </c>
    </row>
    <row r="614" spans="1:19" x14ac:dyDescent="0.2">
      <c r="A614" s="1">
        <f t="shared" si="40"/>
        <v>1072832</v>
      </c>
      <c r="B614" s="1">
        <f t="shared" si="41"/>
        <v>1072843</v>
      </c>
      <c r="C614" s="1" t="str">
        <f t="shared" si="42"/>
        <v>2.5m CE</v>
      </c>
      <c r="D614" s="1" t="str">
        <f t="shared" si="43"/>
        <v>2.5m CE - BGC Dominant Design</v>
      </c>
      <c r="E614" s="1" t="s">
        <v>40</v>
      </c>
      <c r="F614" s="1">
        <f t="shared" si="44"/>
        <v>2.5</v>
      </c>
      <c r="G614" s="12" t="s">
        <v>40</v>
      </c>
      <c r="L614">
        <v>1072832</v>
      </c>
      <c r="M614">
        <v>1072843</v>
      </c>
      <c r="N614">
        <v>2.5</v>
      </c>
      <c r="O614" t="s">
        <v>9451</v>
      </c>
      <c r="P614" t="s">
        <v>731</v>
      </c>
      <c r="Q614" t="s">
        <v>9450</v>
      </c>
      <c r="R614" t="s">
        <v>9449</v>
      </c>
      <c r="S614">
        <v>11</v>
      </c>
    </row>
    <row r="615" spans="1:19" x14ac:dyDescent="0.2">
      <c r="A615" s="1">
        <f t="shared" si="40"/>
        <v>1072843</v>
      </c>
      <c r="B615" s="1">
        <f t="shared" si="41"/>
        <v>1072981</v>
      </c>
      <c r="C615" s="1" t="str">
        <f t="shared" si="42"/>
        <v>2.5m FG</v>
      </c>
      <c r="D615" s="1" t="str">
        <f t="shared" si="43"/>
        <v>2.5m FG - BGC Dominant Design</v>
      </c>
      <c r="E615" s="1" t="s">
        <v>40</v>
      </c>
      <c r="F615" s="1">
        <f t="shared" si="44"/>
        <v>2.5</v>
      </c>
      <c r="G615" s="12" t="s">
        <v>40</v>
      </c>
      <c r="L615">
        <v>1072843</v>
      </c>
      <c r="M615">
        <v>1072981</v>
      </c>
      <c r="N615">
        <v>2.5</v>
      </c>
      <c r="O615" t="s">
        <v>718</v>
      </c>
      <c r="P615" t="s">
        <v>731</v>
      </c>
      <c r="Q615" t="s">
        <v>761</v>
      </c>
      <c r="R615" t="s">
        <v>762</v>
      </c>
      <c r="S615">
        <v>138</v>
      </c>
    </row>
    <row r="616" spans="1:19" x14ac:dyDescent="0.2">
      <c r="A616" s="1">
        <f t="shared" si="40"/>
        <v>1072981</v>
      </c>
      <c r="B616" s="1">
        <f t="shared" si="41"/>
        <v>1073804</v>
      </c>
      <c r="C616" s="1" t="str">
        <f t="shared" si="42"/>
        <v>2.5m CG</v>
      </c>
      <c r="D616" s="1" t="str">
        <f t="shared" si="43"/>
        <v>2.5m CG - Alignment Sheets</v>
      </c>
      <c r="E616" s="1" t="s">
        <v>40</v>
      </c>
      <c r="F616" s="1">
        <f t="shared" si="44"/>
        <v>2.5</v>
      </c>
      <c r="G616" s="12" t="s">
        <v>40</v>
      </c>
      <c r="L616">
        <v>1072981</v>
      </c>
      <c r="M616">
        <v>1073804</v>
      </c>
      <c r="N616">
        <v>2.5</v>
      </c>
      <c r="O616" t="s">
        <v>722</v>
      </c>
      <c r="P616" t="s">
        <v>723</v>
      </c>
      <c r="Q616" t="s">
        <v>827</v>
      </c>
      <c r="R616" t="s">
        <v>828</v>
      </c>
      <c r="S616">
        <v>823</v>
      </c>
    </row>
    <row r="617" spans="1:19" x14ac:dyDescent="0.2">
      <c r="A617" s="1">
        <f t="shared" si="40"/>
        <v>1073804</v>
      </c>
      <c r="B617" s="1">
        <f t="shared" si="41"/>
        <v>1073822</v>
      </c>
      <c r="C617" s="1" t="str">
        <f t="shared" si="42"/>
        <v>2.5m FG</v>
      </c>
      <c r="D617" s="1" t="str">
        <f t="shared" si="43"/>
        <v>2.5m FG - BGC Dominant Design</v>
      </c>
      <c r="E617" s="1" t="s">
        <v>40</v>
      </c>
      <c r="F617" s="1">
        <f t="shared" si="44"/>
        <v>2.5</v>
      </c>
      <c r="G617" s="12" t="s">
        <v>40</v>
      </c>
      <c r="L617">
        <v>1073804</v>
      </c>
      <c r="M617">
        <v>1073822</v>
      </c>
      <c r="N617">
        <v>2.5</v>
      </c>
      <c r="O617" t="s">
        <v>718</v>
      </c>
      <c r="P617" t="s">
        <v>731</v>
      </c>
      <c r="Q617" t="s">
        <v>761</v>
      </c>
      <c r="R617" t="s">
        <v>762</v>
      </c>
      <c r="S617">
        <v>18</v>
      </c>
    </row>
    <row r="618" spans="1:19" x14ac:dyDescent="0.2">
      <c r="A618" s="1">
        <f t="shared" si="40"/>
        <v>1073822</v>
      </c>
      <c r="B618" s="1">
        <f t="shared" si="41"/>
        <v>1073852</v>
      </c>
      <c r="C618" s="1" t="str">
        <f t="shared" si="42"/>
        <v>2.5m CG CE</v>
      </c>
      <c r="D618" s="1" t="str">
        <f t="shared" si="43"/>
        <v>2.5m CG CE - Alignment Sheets</v>
      </c>
      <c r="E618" s="1" t="s">
        <v>40</v>
      </c>
      <c r="F618" s="1">
        <f t="shared" si="44"/>
        <v>2.5</v>
      </c>
      <c r="G618" s="12" t="s">
        <v>40</v>
      </c>
      <c r="L618">
        <v>1073822</v>
      </c>
      <c r="M618">
        <v>1073852</v>
      </c>
      <c r="N618">
        <v>2.5</v>
      </c>
      <c r="O618" t="s">
        <v>834</v>
      </c>
      <c r="P618" t="s">
        <v>723</v>
      </c>
      <c r="Q618" t="s">
        <v>846</v>
      </c>
      <c r="R618" t="s">
        <v>847</v>
      </c>
      <c r="S618">
        <v>30</v>
      </c>
    </row>
    <row r="619" spans="1:19" x14ac:dyDescent="0.2">
      <c r="A619" s="1">
        <f t="shared" si="40"/>
        <v>1073852</v>
      </c>
      <c r="B619" s="1">
        <f t="shared" si="41"/>
        <v>1074513.3500000001</v>
      </c>
      <c r="C619" s="1" t="str">
        <f t="shared" si="42"/>
        <v>1.2m CG</v>
      </c>
      <c r="D619" s="1" t="str">
        <f t="shared" si="43"/>
        <v>1.2m CG - Alignment Sheets</v>
      </c>
      <c r="E619" s="1" t="s">
        <v>40</v>
      </c>
      <c r="F619" s="1">
        <f t="shared" si="44"/>
        <v>1.2</v>
      </c>
      <c r="G619" s="12" t="s">
        <v>40</v>
      </c>
      <c r="L619">
        <v>1073852</v>
      </c>
      <c r="M619">
        <v>1074513.3500000001</v>
      </c>
      <c r="N619">
        <v>1.2</v>
      </c>
      <c r="O619" t="s">
        <v>722</v>
      </c>
      <c r="P619" t="s">
        <v>723</v>
      </c>
      <c r="Q619" t="s">
        <v>763</v>
      </c>
      <c r="R619" t="s">
        <v>764</v>
      </c>
      <c r="S619">
        <v>661.35000000009302</v>
      </c>
    </row>
    <row r="620" spans="1:19" x14ac:dyDescent="0.2">
      <c r="A620" s="1">
        <f t="shared" si="40"/>
        <v>1074513.3500000001</v>
      </c>
      <c r="B620" s="1">
        <f t="shared" si="41"/>
        <v>1074537.3500000001</v>
      </c>
      <c r="C620" s="1" t="str">
        <f t="shared" si="42"/>
        <v>1.5m WC</v>
      </c>
      <c r="D620" s="1" t="str">
        <f t="shared" si="43"/>
        <v>1.5m WC - DWG# PT610001</v>
      </c>
      <c r="E620" s="1" t="s">
        <v>40</v>
      </c>
      <c r="F620" s="1">
        <f t="shared" si="44"/>
        <v>1.5</v>
      </c>
      <c r="G620" s="12" t="s">
        <v>40</v>
      </c>
      <c r="L620">
        <v>1074513.3500000001</v>
      </c>
      <c r="M620">
        <v>1074537.3500000001</v>
      </c>
      <c r="N620">
        <v>1.5</v>
      </c>
      <c r="O620" t="s">
        <v>734</v>
      </c>
      <c r="P620" t="s">
        <v>740</v>
      </c>
      <c r="Q620" t="s">
        <v>741</v>
      </c>
      <c r="R620" t="s">
        <v>741</v>
      </c>
      <c r="S620">
        <v>24</v>
      </c>
    </row>
    <row r="621" spans="1:19" x14ac:dyDescent="0.2">
      <c r="A621" s="1">
        <f t="shared" si="40"/>
        <v>1074537.3500000001</v>
      </c>
      <c r="B621" s="1">
        <f t="shared" si="41"/>
        <v>1075026</v>
      </c>
      <c r="C621" s="1" t="str">
        <f t="shared" si="42"/>
        <v>1.2m CG</v>
      </c>
      <c r="D621" s="1" t="str">
        <f t="shared" si="43"/>
        <v>1.2m CG - Alignment Sheets</v>
      </c>
      <c r="E621" s="1" t="s">
        <v>40</v>
      </c>
      <c r="F621" s="1">
        <f t="shared" si="44"/>
        <v>1.2</v>
      </c>
      <c r="G621" s="12" t="s">
        <v>40</v>
      </c>
      <c r="L621">
        <v>1074537.3500000001</v>
      </c>
      <c r="M621">
        <v>1075026</v>
      </c>
      <c r="N621">
        <v>1.2</v>
      </c>
      <c r="O621" t="s">
        <v>722</v>
      </c>
      <c r="P621" t="s">
        <v>723</v>
      </c>
      <c r="Q621" t="s">
        <v>763</v>
      </c>
      <c r="R621" t="s">
        <v>764</v>
      </c>
      <c r="S621">
        <v>488.64999999990602</v>
      </c>
    </row>
    <row r="622" spans="1:19" x14ac:dyDescent="0.2">
      <c r="A622" s="1">
        <f t="shared" si="40"/>
        <v>1075026</v>
      </c>
      <c r="B622" s="1">
        <f t="shared" si="41"/>
        <v>1075285</v>
      </c>
      <c r="C622" s="1" t="str">
        <f t="shared" si="42"/>
        <v>1.2m CG/1.5m FG</v>
      </c>
      <c r="D622" s="1" t="str">
        <f t="shared" si="43"/>
        <v>1.2m CG/1.5m FG - Alignment Sheets</v>
      </c>
      <c r="E622" s="1" t="s">
        <v>40</v>
      </c>
      <c r="F622" s="1">
        <f t="shared" si="44"/>
        <v>1.2</v>
      </c>
      <c r="G622" s="12" t="s">
        <v>40</v>
      </c>
      <c r="L622">
        <v>1075026</v>
      </c>
      <c r="M622">
        <v>1075285</v>
      </c>
      <c r="N622" t="s">
        <v>749</v>
      </c>
      <c r="O622" t="s">
        <v>743</v>
      </c>
      <c r="P622" t="s">
        <v>723</v>
      </c>
      <c r="Q622" t="s">
        <v>750</v>
      </c>
      <c r="R622" t="s">
        <v>751</v>
      </c>
      <c r="S622">
        <v>259</v>
      </c>
    </row>
    <row r="623" spans="1:19" x14ac:dyDescent="0.2">
      <c r="A623" s="1">
        <f t="shared" si="40"/>
        <v>1075285</v>
      </c>
      <c r="B623" s="1">
        <f t="shared" si="41"/>
        <v>1075457</v>
      </c>
      <c r="C623" s="1" t="str">
        <f t="shared" si="42"/>
        <v>1.2m CG</v>
      </c>
      <c r="D623" s="1" t="str">
        <f t="shared" si="43"/>
        <v>1.2m CG - Alignment Sheets</v>
      </c>
      <c r="E623" s="1" t="s">
        <v>40</v>
      </c>
      <c r="F623" s="1">
        <f t="shared" si="44"/>
        <v>1.2</v>
      </c>
      <c r="G623" s="12" t="s">
        <v>40</v>
      </c>
      <c r="L623">
        <v>1075285</v>
      </c>
      <c r="M623">
        <v>1075457</v>
      </c>
      <c r="N623">
        <v>1.2</v>
      </c>
      <c r="O623" t="s">
        <v>722</v>
      </c>
      <c r="P623" t="s">
        <v>723</v>
      </c>
      <c r="Q623" t="s">
        <v>763</v>
      </c>
      <c r="R623" t="s">
        <v>764</v>
      </c>
      <c r="S623">
        <v>172</v>
      </c>
    </row>
    <row r="624" spans="1:19" x14ac:dyDescent="0.2">
      <c r="A624" s="1">
        <f t="shared" si="40"/>
        <v>1075457</v>
      </c>
      <c r="B624" s="1">
        <f t="shared" si="41"/>
        <v>1075523</v>
      </c>
      <c r="C624" s="1" t="str">
        <f t="shared" si="42"/>
        <v>2.0m MOTI</v>
      </c>
      <c r="D624" s="1" t="str">
        <f t="shared" si="43"/>
        <v>2.0m MOTI - MOTI Encroachment</v>
      </c>
      <c r="E624" s="1" t="s">
        <v>40</v>
      </c>
      <c r="F624" s="1">
        <f t="shared" si="44"/>
        <v>2</v>
      </c>
      <c r="G624" s="12" t="s">
        <v>40</v>
      </c>
      <c r="L624">
        <v>1075457</v>
      </c>
      <c r="M624">
        <v>1075523</v>
      </c>
      <c r="N624">
        <v>2</v>
      </c>
      <c r="O624" t="s">
        <v>770</v>
      </c>
      <c r="P624" t="s">
        <v>771</v>
      </c>
      <c r="Q624" t="s">
        <v>772</v>
      </c>
      <c r="R624" t="s">
        <v>773</v>
      </c>
      <c r="S624">
        <v>66</v>
      </c>
    </row>
    <row r="625" spans="1:19" x14ac:dyDescent="0.2">
      <c r="A625" s="1">
        <f t="shared" si="40"/>
        <v>1075523</v>
      </c>
      <c r="B625" s="1">
        <f t="shared" si="41"/>
        <v>1075601</v>
      </c>
      <c r="C625" s="1" t="str">
        <f t="shared" si="42"/>
        <v>1.2m CG</v>
      </c>
      <c r="D625" s="1" t="str">
        <f t="shared" si="43"/>
        <v>1.2m CG - Alignment Sheets</v>
      </c>
      <c r="E625" s="1" t="s">
        <v>40</v>
      </c>
      <c r="F625" s="1">
        <f t="shared" si="44"/>
        <v>1.2</v>
      </c>
      <c r="G625" s="12" t="s">
        <v>40</v>
      </c>
      <c r="L625">
        <v>1075523</v>
      </c>
      <c r="M625">
        <v>1075601</v>
      </c>
      <c r="N625">
        <v>1.2</v>
      </c>
      <c r="O625" t="s">
        <v>722</v>
      </c>
      <c r="P625" t="s">
        <v>723</v>
      </c>
      <c r="Q625" t="s">
        <v>763</v>
      </c>
      <c r="R625" t="s">
        <v>764</v>
      </c>
      <c r="S625">
        <v>78</v>
      </c>
    </row>
    <row r="626" spans="1:19" x14ac:dyDescent="0.2">
      <c r="A626" s="1">
        <f t="shared" si="40"/>
        <v>1075601</v>
      </c>
      <c r="B626" s="1">
        <f t="shared" si="41"/>
        <v>1075656</v>
      </c>
      <c r="C626" s="1" t="str">
        <f t="shared" si="42"/>
        <v>2.0m MOTI</v>
      </c>
      <c r="D626" s="1" t="str">
        <f t="shared" si="43"/>
        <v>2.0m MOTI - MOTI Encroachment</v>
      </c>
      <c r="E626" s="1" t="s">
        <v>40</v>
      </c>
      <c r="F626" s="1">
        <f t="shared" si="44"/>
        <v>2</v>
      </c>
      <c r="G626" s="12" t="s">
        <v>40</v>
      </c>
      <c r="L626">
        <v>1075601</v>
      </c>
      <c r="M626">
        <v>1075656</v>
      </c>
      <c r="N626">
        <v>2</v>
      </c>
      <c r="O626" t="s">
        <v>770</v>
      </c>
      <c r="P626" t="s">
        <v>771</v>
      </c>
      <c r="Q626" t="s">
        <v>772</v>
      </c>
      <c r="R626" t="s">
        <v>773</v>
      </c>
      <c r="S626">
        <v>55</v>
      </c>
    </row>
    <row r="627" spans="1:19" x14ac:dyDescent="0.2">
      <c r="A627" s="1">
        <f t="shared" si="40"/>
        <v>1075656</v>
      </c>
      <c r="B627" s="1">
        <f t="shared" si="41"/>
        <v>1075700</v>
      </c>
      <c r="C627" s="1" t="str">
        <f t="shared" si="42"/>
        <v>1.2m CG</v>
      </c>
      <c r="D627" s="1" t="str">
        <f t="shared" si="43"/>
        <v>1.2m CG - Alignment Sheets</v>
      </c>
      <c r="E627" s="1" t="s">
        <v>40</v>
      </c>
      <c r="F627" s="1">
        <f t="shared" si="44"/>
        <v>1.2</v>
      </c>
      <c r="G627" s="12" t="s">
        <v>40</v>
      </c>
      <c r="L627">
        <v>1075656</v>
      </c>
      <c r="M627">
        <v>1075700</v>
      </c>
      <c r="N627">
        <v>1.2</v>
      </c>
      <c r="O627" t="s">
        <v>722</v>
      </c>
      <c r="P627" t="s">
        <v>723</v>
      </c>
      <c r="Q627" t="s">
        <v>763</v>
      </c>
      <c r="R627" t="s">
        <v>764</v>
      </c>
      <c r="S627">
        <v>44</v>
      </c>
    </row>
    <row r="628" spans="1:19" x14ac:dyDescent="0.2">
      <c r="A628" s="1">
        <f t="shared" si="40"/>
        <v>1075700</v>
      </c>
      <c r="B628" s="1">
        <f t="shared" si="41"/>
        <v>1075843</v>
      </c>
      <c r="C628" s="1" t="str">
        <f t="shared" si="42"/>
        <v>1.2m FG</v>
      </c>
      <c r="D628" s="1" t="str">
        <f t="shared" si="43"/>
        <v>1.2m FG - BGC Dominant Design</v>
      </c>
      <c r="E628" s="1" t="s">
        <v>40</v>
      </c>
      <c r="F628" s="1">
        <f t="shared" si="44"/>
        <v>1.2</v>
      </c>
      <c r="G628" s="12" t="s">
        <v>40</v>
      </c>
      <c r="L628">
        <v>1075700</v>
      </c>
      <c r="M628">
        <v>1075843</v>
      </c>
      <c r="N628">
        <v>1.2</v>
      </c>
      <c r="O628" t="s">
        <v>718</v>
      </c>
      <c r="P628" t="s">
        <v>731</v>
      </c>
      <c r="Q628" t="s">
        <v>728</v>
      </c>
      <c r="R628" t="s">
        <v>729</v>
      </c>
      <c r="S628">
        <v>143</v>
      </c>
    </row>
    <row r="629" spans="1:19" x14ac:dyDescent="0.2">
      <c r="A629" s="1">
        <f t="shared" si="40"/>
        <v>1075843</v>
      </c>
      <c r="B629" s="1">
        <f t="shared" si="41"/>
        <v>1075916</v>
      </c>
      <c r="C629" s="1" t="str">
        <f t="shared" si="42"/>
        <v>1.2m CG/1.5m FG</v>
      </c>
      <c r="D629" s="1" t="str">
        <f t="shared" si="43"/>
        <v>1.2m CG/1.5m FG - Alignment Sheets</v>
      </c>
      <c r="E629" s="1" t="s">
        <v>40</v>
      </c>
      <c r="F629" s="1">
        <f t="shared" si="44"/>
        <v>1.2</v>
      </c>
      <c r="G629" s="12" t="s">
        <v>40</v>
      </c>
      <c r="L629">
        <v>1075843</v>
      </c>
      <c r="M629">
        <v>1075916</v>
      </c>
      <c r="N629" t="s">
        <v>749</v>
      </c>
      <c r="O629" t="s">
        <v>743</v>
      </c>
      <c r="P629" t="s">
        <v>723</v>
      </c>
      <c r="Q629" t="s">
        <v>750</v>
      </c>
      <c r="R629" t="s">
        <v>751</v>
      </c>
      <c r="S629">
        <v>73</v>
      </c>
    </row>
    <row r="630" spans="1:19" x14ac:dyDescent="0.2">
      <c r="A630" s="1">
        <f t="shared" si="40"/>
        <v>1075916</v>
      </c>
      <c r="B630" s="1">
        <f t="shared" si="41"/>
        <v>1075916.3700000001</v>
      </c>
      <c r="C630" s="1" t="str">
        <f t="shared" si="42"/>
        <v>0.9m FG</v>
      </c>
      <c r="D630" s="1" t="str">
        <f t="shared" si="43"/>
        <v>0.9m FG - Default Depth</v>
      </c>
      <c r="E630" s="1" t="s">
        <v>40</v>
      </c>
      <c r="F630" s="1">
        <f t="shared" si="44"/>
        <v>0.9</v>
      </c>
      <c r="G630" s="12" t="s">
        <v>40</v>
      </c>
      <c r="L630">
        <v>1075916</v>
      </c>
      <c r="M630">
        <v>1075916.3700000001</v>
      </c>
      <c r="N630">
        <v>0.9</v>
      </c>
      <c r="O630" t="s">
        <v>718</v>
      </c>
      <c r="P630" t="s">
        <v>719</v>
      </c>
      <c r="Q630" t="s">
        <v>720</v>
      </c>
      <c r="R630" t="s">
        <v>721</v>
      </c>
      <c r="S630">
        <v>0.37000000011175799</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DCEC4-92D3-564D-8F91-3910666738DF}">
  <dimension ref="A1:S640"/>
  <sheetViews>
    <sheetView workbookViewId="0">
      <selection activeCell="D656" sqref="D656"/>
    </sheetView>
  </sheetViews>
  <sheetFormatPr baseColWidth="10" defaultRowHeight="16" x14ac:dyDescent="0.2"/>
  <cols>
    <col min="1" max="2" width="12" style="1" bestFit="1" customWidth="1"/>
    <col min="3" max="3" width="16.1640625" style="1" bestFit="1" customWidth="1"/>
    <col min="4" max="4" width="45" style="1" bestFit="1" customWidth="1"/>
    <col min="5" max="5" width="7.33203125" style="1" bestFit="1" customWidth="1"/>
    <col min="6" max="6" width="8" style="1" bestFit="1" customWidth="1"/>
    <col min="7" max="7" width="6.5" style="2" customWidth="1"/>
  </cols>
  <sheetData>
    <row r="1" spans="1:19" x14ac:dyDescent="0.2">
      <c r="A1" s="1" t="s">
        <v>35</v>
      </c>
      <c r="B1" s="1" t="s">
        <v>34</v>
      </c>
      <c r="C1" s="1" t="s">
        <v>1589</v>
      </c>
      <c r="D1" s="1" t="s">
        <v>1590</v>
      </c>
      <c r="E1" s="1" t="s">
        <v>1587</v>
      </c>
      <c r="F1" s="1" t="s">
        <v>1588</v>
      </c>
      <c r="G1" s="12" t="s">
        <v>8983</v>
      </c>
      <c r="L1" t="s">
        <v>35</v>
      </c>
      <c r="M1" t="s">
        <v>34</v>
      </c>
      <c r="N1" t="s">
        <v>713</v>
      </c>
      <c r="O1" t="s">
        <v>714</v>
      </c>
      <c r="P1" t="s">
        <v>715</v>
      </c>
      <c r="Q1" t="s">
        <v>716</v>
      </c>
      <c r="R1" t="s">
        <v>717</v>
      </c>
      <c r="S1" t="s">
        <v>32</v>
      </c>
    </row>
    <row r="2" spans="1:19" x14ac:dyDescent="0.2">
      <c r="A2" s="1">
        <f>L2</f>
        <v>950000</v>
      </c>
      <c r="B2" s="1">
        <f>M2</f>
        <v>990260.66</v>
      </c>
      <c r="C2" s="1" t="str">
        <f>Q2</f>
        <v>0.9m FG</v>
      </c>
      <c r="D2" s="1" t="str">
        <f>Q2&amp;" - "&amp;P2</f>
        <v>0.9m FG - Default Depth</v>
      </c>
      <c r="E2" s="1" t="s">
        <v>40</v>
      </c>
      <c r="F2" s="1">
        <f>_xlfn.NUMBERVALUE(TRIM(LEFT(Q2,3)))</f>
        <v>0.9</v>
      </c>
      <c r="G2" s="12" t="s">
        <v>40</v>
      </c>
      <c r="L2">
        <v>950000</v>
      </c>
      <c r="M2">
        <v>990260.66</v>
      </c>
      <c r="N2">
        <v>0.9</v>
      </c>
      <c r="O2" t="s">
        <v>718</v>
      </c>
      <c r="P2" t="s">
        <v>719</v>
      </c>
      <c r="Q2" t="s">
        <v>720</v>
      </c>
      <c r="R2" t="s">
        <v>721</v>
      </c>
      <c r="S2">
        <v>40260.660000000003</v>
      </c>
    </row>
    <row r="3" spans="1:19" x14ac:dyDescent="0.2">
      <c r="A3" s="1">
        <f t="shared" ref="A3:B66" si="0">L3</f>
        <v>990260.66</v>
      </c>
      <c r="B3" s="1">
        <f t="shared" si="0"/>
        <v>990284.66</v>
      </c>
      <c r="C3" s="1" t="str">
        <f t="shared" ref="C3:C66" si="1">Q3</f>
        <v>1.2m WC</v>
      </c>
      <c r="D3" s="1" t="str">
        <f t="shared" ref="D3:D66" si="2">Q3&amp;" - "&amp;P3</f>
        <v>1.2m WC - DWG# PT610201</v>
      </c>
      <c r="E3" s="1" t="s">
        <v>40</v>
      </c>
      <c r="F3" s="1">
        <f t="shared" ref="F3:F66" si="3">_xlfn.NUMBERVALUE(TRIM(LEFT(Q3,3)))</f>
        <v>1.2</v>
      </c>
      <c r="G3" s="12" t="s">
        <v>40</v>
      </c>
      <c r="L3">
        <v>990260.66</v>
      </c>
      <c r="M3">
        <v>990284.66</v>
      </c>
      <c r="N3">
        <v>1.2</v>
      </c>
      <c r="O3" t="s">
        <v>734</v>
      </c>
      <c r="P3" t="s">
        <v>735</v>
      </c>
      <c r="Q3" t="s">
        <v>736</v>
      </c>
      <c r="R3" t="s">
        <v>736</v>
      </c>
      <c r="S3">
        <v>24</v>
      </c>
    </row>
    <row r="4" spans="1:19" x14ac:dyDescent="0.2">
      <c r="A4" s="1">
        <f t="shared" si="0"/>
        <v>990284.66</v>
      </c>
      <c r="B4" s="1">
        <f t="shared" si="0"/>
        <v>990454.33</v>
      </c>
      <c r="C4" s="1" t="str">
        <f t="shared" si="1"/>
        <v>0.9m FG</v>
      </c>
      <c r="D4" s="1" t="str">
        <f t="shared" si="2"/>
        <v>0.9m FG - Default Depth</v>
      </c>
      <c r="E4" s="1" t="s">
        <v>40</v>
      </c>
      <c r="F4" s="1">
        <f t="shared" si="3"/>
        <v>0.9</v>
      </c>
      <c r="G4" s="12" t="s">
        <v>40</v>
      </c>
      <c r="L4">
        <v>990284.66</v>
      </c>
      <c r="M4">
        <v>990454.33</v>
      </c>
      <c r="N4">
        <v>0.9</v>
      </c>
      <c r="O4" t="s">
        <v>718</v>
      </c>
      <c r="P4" t="s">
        <v>719</v>
      </c>
      <c r="Q4" t="s">
        <v>720</v>
      </c>
      <c r="R4" t="s">
        <v>721</v>
      </c>
      <c r="S4">
        <v>169.66999999992501</v>
      </c>
    </row>
    <row r="5" spans="1:19" x14ac:dyDescent="0.2">
      <c r="A5" s="1">
        <f t="shared" si="0"/>
        <v>990454.33</v>
      </c>
      <c r="B5" s="1">
        <f t="shared" si="0"/>
        <v>990478.33</v>
      </c>
      <c r="C5" s="1" t="str">
        <f t="shared" si="1"/>
        <v>1.2m WC</v>
      </c>
      <c r="D5" s="1" t="str">
        <f t="shared" si="2"/>
        <v>1.2m WC - DWG# PT610201</v>
      </c>
      <c r="E5" s="1" t="s">
        <v>40</v>
      </c>
      <c r="F5" s="1">
        <f t="shared" si="3"/>
        <v>1.2</v>
      </c>
      <c r="G5" s="12" t="s">
        <v>40</v>
      </c>
      <c r="L5">
        <v>990454.33</v>
      </c>
      <c r="M5">
        <v>990478.33</v>
      </c>
      <c r="N5">
        <v>1.2</v>
      </c>
      <c r="O5" t="s">
        <v>734</v>
      </c>
      <c r="P5" t="s">
        <v>735</v>
      </c>
      <c r="Q5" t="s">
        <v>736</v>
      </c>
      <c r="R5" t="s">
        <v>736</v>
      </c>
      <c r="S5">
        <v>24</v>
      </c>
    </row>
    <row r="6" spans="1:19" x14ac:dyDescent="0.2">
      <c r="A6" s="1">
        <f t="shared" si="0"/>
        <v>990478.33</v>
      </c>
      <c r="B6" s="1">
        <f t="shared" si="0"/>
        <v>990583.48</v>
      </c>
      <c r="C6" s="1" t="str">
        <f t="shared" si="1"/>
        <v>0.9m FG</v>
      </c>
      <c r="D6" s="1" t="str">
        <f t="shared" si="2"/>
        <v>0.9m FG - Default Depth</v>
      </c>
      <c r="E6" s="1" t="s">
        <v>40</v>
      </c>
      <c r="F6" s="1">
        <f t="shared" si="3"/>
        <v>0.9</v>
      </c>
      <c r="G6" s="12" t="s">
        <v>40</v>
      </c>
      <c r="L6">
        <v>990478.33</v>
      </c>
      <c r="M6">
        <v>990583.48</v>
      </c>
      <c r="N6">
        <v>0.9</v>
      </c>
      <c r="O6" t="s">
        <v>718</v>
      </c>
      <c r="P6" t="s">
        <v>719</v>
      </c>
      <c r="Q6" t="s">
        <v>720</v>
      </c>
      <c r="R6" t="s">
        <v>721</v>
      </c>
      <c r="S6">
        <v>105.150000000023</v>
      </c>
    </row>
    <row r="7" spans="1:19" x14ac:dyDescent="0.2">
      <c r="A7" s="1">
        <f t="shared" si="0"/>
        <v>990583.48</v>
      </c>
      <c r="B7" s="1">
        <f t="shared" si="0"/>
        <v>990601</v>
      </c>
      <c r="C7" s="1" t="str">
        <f t="shared" si="1"/>
        <v>1.2m WC</v>
      </c>
      <c r="D7" s="1" t="str">
        <f t="shared" si="2"/>
        <v>1.2m WC - DWG# PT610201</v>
      </c>
      <c r="E7" s="1" t="s">
        <v>40</v>
      </c>
      <c r="F7" s="1">
        <f t="shared" si="3"/>
        <v>1.2</v>
      </c>
      <c r="G7" s="12" t="s">
        <v>40</v>
      </c>
      <c r="L7">
        <v>990583.48</v>
      </c>
      <c r="M7">
        <v>990601</v>
      </c>
      <c r="N7">
        <v>1.2</v>
      </c>
      <c r="O7" t="s">
        <v>734</v>
      </c>
      <c r="P7" t="s">
        <v>735</v>
      </c>
      <c r="Q7" t="s">
        <v>736</v>
      </c>
      <c r="R7" t="s">
        <v>736</v>
      </c>
      <c r="S7">
        <v>17.520000000018602</v>
      </c>
    </row>
    <row r="8" spans="1:19" x14ac:dyDescent="0.2">
      <c r="A8" s="1">
        <f t="shared" si="0"/>
        <v>990601</v>
      </c>
      <c r="B8" s="1">
        <f t="shared" si="0"/>
        <v>990681</v>
      </c>
      <c r="C8" s="1" t="str">
        <f t="shared" si="1"/>
        <v>1.5m FG</v>
      </c>
      <c r="D8" s="1" t="str">
        <f t="shared" si="2"/>
        <v>1.5m FG - Alignment Sheets</v>
      </c>
      <c r="E8" s="1" t="s">
        <v>40</v>
      </c>
      <c r="F8" s="1">
        <f t="shared" si="3"/>
        <v>1.5</v>
      </c>
      <c r="G8" s="12" t="s">
        <v>40</v>
      </c>
      <c r="L8">
        <v>990601</v>
      </c>
      <c r="M8">
        <v>990681</v>
      </c>
      <c r="N8">
        <v>1.5</v>
      </c>
      <c r="O8" t="s">
        <v>718</v>
      </c>
      <c r="P8" t="s">
        <v>723</v>
      </c>
      <c r="Q8" t="s">
        <v>726</v>
      </c>
      <c r="R8" t="s">
        <v>727</v>
      </c>
      <c r="S8">
        <v>80</v>
      </c>
    </row>
    <row r="9" spans="1:19" x14ac:dyDescent="0.2">
      <c r="A9" s="1">
        <f t="shared" si="0"/>
        <v>990681</v>
      </c>
      <c r="B9" s="1">
        <f t="shared" si="0"/>
        <v>990746.45</v>
      </c>
      <c r="C9" s="1" t="str">
        <f t="shared" si="1"/>
        <v>0.9m FG</v>
      </c>
      <c r="D9" s="1" t="str">
        <f t="shared" si="2"/>
        <v>0.9m FG - Default Depth</v>
      </c>
      <c r="E9" s="1" t="s">
        <v>40</v>
      </c>
      <c r="F9" s="1">
        <f t="shared" si="3"/>
        <v>0.9</v>
      </c>
      <c r="G9" s="12" t="s">
        <v>40</v>
      </c>
      <c r="L9">
        <v>990681</v>
      </c>
      <c r="M9">
        <v>990746.45</v>
      </c>
      <c r="N9">
        <v>0.9</v>
      </c>
      <c r="O9" t="s">
        <v>718</v>
      </c>
      <c r="P9" t="s">
        <v>719</v>
      </c>
      <c r="Q9" t="s">
        <v>720</v>
      </c>
      <c r="R9" t="s">
        <v>721</v>
      </c>
      <c r="S9">
        <v>65.449999999953405</v>
      </c>
    </row>
    <row r="10" spans="1:19" x14ac:dyDescent="0.2">
      <c r="A10" s="1">
        <f t="shared" si="0"/>
        <v>990746.45</v>
      </c>
      <c r="B10" s="1">
        <f t="shared" si="0"/>
        <v>990770.45</v>
      </c>
      <c r="C10" s="1" t="str">
        <f t="shared" si="1"/>
        <v>1.2m WC</v>
      </c>
      <c r="D10" s="1" t="str">
        <f t="shared" si="2"/>
        <v>1.2m WC - DWG# PT610201</v>
      </c>
      <c r="E10" s="1" t="s">
        <v>40</v>
      </c>
      <c r="F10" s="1">
        <f t="shared" si="3"/>
        <v>1.2</v>
      </c>
      <c r="G10" s="12" t="s">
        <v>40</v>
      </c>
      <c r="L10">
        <v>990746.45</v>
      </c>
      <c r="M10">
        <v>990770.45</v>
      </c>
      <c r="N10">
        <v>1.2</v>
      </c>
      <c r="O10" t="s">
        <v>734</v>
      </c>
      <c r="P10" t="s">
        <v>735</v>
      </c>
      <c r="Q10" t="s">
        <v>736</v>
      </c>
      <c r="R10" t="s">
        <v>736</v>
      </c>
      <c r="S10">
        <v>24</v>
      </c>
    </row>
    <row r="11" spans="1:19" x14ac:dyDescent="0.2">
      <c r="A11" s="1">
        <f t="shared" si="0"/>
        <v>990770.45</v>
      </c>
      <c r="B11" s="1">
        <f t="shared" si="0"/>
        <v>990788.43</v>
      </c>
      <c r="C11" s="1" t="str">
        <f t="shared" si="1"/>
        <v>0.9m FG</v>
      </c>
      <c r="D11" s="1" t="str">
        <f t="shared" si="2"/>
        <v>0.9m FG - Default Depth</v>
      </c>
      <c r="E11" s="1" t="s">
        <v>40</v>
      </c>
      <c r="F11" s="1">
        <f t="shared" si="3"/>
        <v>0.9</v>
      </c>
      <c r="G11" s="12" t="s">
        <v>40</v>
      </c>
      <c r="L11">
        <v>990770.45</v>
      </c>
      <c r="M11">
        <v>990788.43</v>
      </c>
      <c r="N11">
        <v>0.9</v>
      </c>
      <c r="O11" t="s">
        <v>718</v>
      </c>
      <c r="P11" t="s">
        <v>719</v>
      </c>
      <c r="Q11" t="s">
        <v>720</v>
      </c>
      <c r="R11" t="s">
        <v>721</v>
      </c>
      <c r="S11">
        <v>17.9800000000977</v>
      </c>
    </row>
    <row r="12" spans="1:19" x14ac:dyDescent="0.2">
      <c r="A12" s="1">
        <f t="shared" si="0"/>
        <v>990788.43</v>
      </c>
      <c r="B12" s="1">
        <f t="shared" si="0"/>
        <v>990812.43</v>
      </c>
      <c r="C12" s="1" t="str">
        <f t="shared" si="1"/>
        <v>1.2m WC</v>
      </c>
      <c r="D12" s="1" t="str">
        <f t="shared" si="2"/>
        <v>1.2m WC - DWG# PT610201</v>
      </c>
      <c r="E12" s="1" t="s">
        <v>40</v>
      </c>
      <c r="F12" s="1">
        <f t="shared" si="3"/>
        <v>1.2</v>
      </c>
      <c r="G12" s="12" t="s">
        <v>40</v>
      </c>
      <c r="L12">
        <v>990788.43</v>
      </c>
      <c r="M12">
        <v>990812.43</v>
      </c>
      <c r="N12">
        <v>1.2</v>
      </c>
      <c r="O12" t="s">
        <v>734</v>
      </c>
      <c r="P12" t="s">
        <v>735</v>
      </c>
      <c r="Q12" t="s">
        <v>736</v>
      </c>
      <c r="R12" t="s">
        <v>736</v>
      </c>
      <c r="S12">
        <v>24</v>
      </c>
    </row>
    <row r="13" spans="1:19" x14ac:dyDescent="0.2">
      <c r="A13" s="1">
        <f t="shared" si="0"/>
        <v>990812.43</v>
      </c>
      <c r="B13" s="1">
        <f t="shared" si="0"/>
        <v>990846.41</v>
      </c>
      <c r="C13" s="1" t="str">
        <f t="shared" si="1"/>
        <v>0.9m FG</v>
      </c>
      <c r="D13" s="1" t="str">
        <f t="shared" si="2"/>
        <v>0.9m FG - Default Depth</v>
      </c>
      <c r="E13" s="1" t="s">
        <v>40</v>
      </c>
      <c r="F13" s="1">
        <f t="shared" si="3"/>
        <v>0.9</v>
      </c>
      <c r="G13" s="12" t="s">
        <v>40</v>
      </c>
      <c r="L13">
        <v>990812.43</v>
      </c>
      <c r="M13">
        <v>990846.41</v>
      </c>
      <c r="N13">
        <v>0.9</v>
      </c>
      <c r="O13" t="s">
        <v>718</v>
      </c>
      <c r="P13" t="s">
        <v>719</v>
      </c>
      <c r="Q13" t="s">
        <v>720</v>
      </c>
      <c r="R13" t="s">
        <v>721</v>
      </c>
      <c r="S13">
        <v>33.979999999981302</v>
      </c>
    </row>
    <row r="14" spans="1:19" x14ac:dyDescent="0.2">
      <c r="A14" s="1">
        <f t="shared" si="0"/>
        <v>990846.41</v>
      </c>
      <c r="B14" s="1">
        <f t="shared" si="0"/>
        <v>990870.41</v>
      </c>
      <c r="C14" s="1" t="str">
        <f t="shared" si="1"/>
        <v>1.2m WC</v>
      </c>
      <c r="D14" s="1" t="str">
        <f t="shared" si="2"/>
        <v>1.2m WC - DWG# PT610201</v>
      </c>
      <c r="E14" s="1" t="s">
        <v>40</v>
      </c>
      <c r="F14" s="1">
        <f t="shared" si="3"/>
        <v>1.2</v>
      </c>
      <c r="G14" s="12" t="s">
        <v>40</v>
      </c>
      <c r="L14">
        <v>990846.41</v>
      </c>
      <c r="M14">
        <v>990870.41</v>
      </c>
      <c r="N14">
        <v>1.2</v>
      </c>
      <c r="O14" t="s">
        <v>734</v>
      </c>
      <c r="P14" t="s">
        <v>735</v>
      </c>
      <c r="Q14" t="s">
        <v>736</v>
      </c>
      <c r="R14" t="s">
        <v>736</v>
      </c>
      <c r="S14">
        <v>24</v>
      </c>
    </row>
    <row r="15" spans="1:19" x14ac:dyDescent="0.2">
      <c r="A15" s="1">
        <f t="shared" si="0"/>
        <v>990870.41</v>
      </c>
      <c r="B15" s="1">
        <f t="shared" si="0"/>
        <v>990893</v>
      </c>
      <c r="C15" s="1" t="str">
        <f t="shared" si="1"/>
        <v>0.9m FG</v>
      </c>
      <c r="D15" s="1" t="str">
        <f t="shared" si="2"/>
        <v>0.9m FG - Default Depth</v>
      </c>
      <c r="E15" s="1" t="s">
        <v>40</v>
      </c>
      <c r="F15" s="1">
        <f t="shared" si="3"/>
        <v>0.9</v>
      </c>
      <c r="G15" s="12" t="s">
        <v>40</v>
      </c>
      <c r="L15">
        <v>990870.41</v>
      </c>
      <c r="M15">
        <v>990893</v>
      </c>
      <c r="N15">
        <v>0.9</v>
      </c>
      <c r="O15" t="s">
        <v>718</v>
      </c>
      <c r="P15" t="s">
        <v>719</v>
      </c>
      <c r="Q15" t="s">
        <v>720</v>
      </c>
      <c r="R15" t="s">
        <v>721</v>
      </c>
      <c r="S15">
        <v>22.5899999999674</v>
      </c>
    </row>
    <row r="16" spans="1:19" x14ac:dyDescent="0.2">
      <c r="A16" s="1">
        <f t="shared" si="0"/>
        <v>990893</v>
      </c>
      <c r="B16" s="1">
        <f t="shared" si="0"/>
        <v>990973</v>
      </c>
      <c r="C16" s="1" t="str">
        <f t="shared" si="1"/>
        <v>1.5m FG</v>
      </c>
      <c r="D16" s="1" t="str">
        <f t="shared" si="2"/>
        <v>1.5m FG - Alignment Sheets</v>
      </c>
      <c r="E16" s="1" t="s">
        <v>40</v>
      </c>
      <c r="F16" s="1">
        <f t="shared" si="3"/>
        <v>1.5</v>
      </c>
      <c r="G16" s="12" t="s">
        <v>40</v>
      </c>
      <c r="L16">
        <v>990893</v>
      </c>
      <c r="M16">
        <v>990973</v>
      </c>
      <c r="N16">
        <v>1.5</v>
      </c>
      <c r="O16" t="s">
        <v>718</v>
      </c>
      <c r="P16" t="s">
        <v>723</v>
      </c>
      <c r="Q16" t="s">
        <v>726</v>
      </c>
      <c r="R16" t="s">
        <v>727</v>
      </c>
      <c r="S16">
        <v>80</v>
      </c>
    </row>
    <row r="17" spans="1:19" x14ac:dyDescent="0.2">
      <c r="A17" s="1">
        <f t="shared" si="0"/>
        <v>990973</v>
      </c>
      <c r="B17" s="1">
        <f t="shared" si="0"/>
        <v>990974.45</v>
      </c>
      <c r="C17" s="1" t="str">
        <f t="shared" si="1"/>
        <v>1.2m WC</v>
      </c>
      <c r="D17" s="1" t="str">
        <f t="shared" si="2"/>
        <v>1.2m WC - DWG# PT610201</v>
      </c>
      <c r="E17" s="1" t="s">
        <v>40</v>
      </c>
      <c r="F17" s="1">
        <f t="shared" si="3"/>
        <v>1.2</v>
      </c>
      <c r="G17" s="12" t="s">
        <v>40</v>
      </c>
      <c r="L17">
        <v>990973</v>
      </c>
      <c r="M17">
        <v>990974.45</v>
      </c>
      <c r="N17">
        <v>1.2</v>
      </c>
      <c r="O17" t="s">
        <v>734</v>
      </c>
      <c r="P17" t="s">
        <v>735</v>
      </c>
      <c r="Q17" t="s">
        <v>736</v>
      </c>
      <c r="R17" t="s">
        <v>736</v>
      </c>
      <c r="S17">
        <v>1.4499999999534301</v>
      </c>
    </row>
    <row r="18" spans="1:19" x14ac:dyDescent="0.2">
      <c r="A18" s="1">
        <f t="shared" si="0"/>
        <v>990974.45</v>
      </c>
      <c r="B18" s="1">
        <f t="shared" si="0"/>
        <v>991078.36</v>
      </c>
      <c r="C18" s="1" t="str">
        <f t="shared" si="1"/>
        <v>0.9m FG</v>
      </c>
      <c r="D18" s="1" t="str">
        <f t="shared" si="2"/>
        <v>0.9m FG - Default Depth</v>
      </c>
      <c r="E18" s="1" t="s">
        <v>40</v>
      </c>
      <c r="F18" s="1">
        <f t="shared" si="3"/>
        <v>0.9</v>
      </c>
      <c r="G18" s="12" t="s">
        <v>40</v>
      </c>
      <c r="L18">
        <v>990974.45</v>
      </c>
      <c r="M18">
        <v>991078.36</v>
      </c>
      <c r="N18">
        <v>0.9</v>
      </c>
      <c r="O18" t="s">
        <v>718</v>
      </c>
      <c r="P18" t="s">
        <v>719</v>
      </c>
      <c r="Q18" t="s">
        <v>720</v>
      </c>
      <c r="R18" t="s">
        <v>721</v>
      </c>
      <c r="S18">
        <v>103.910000000032</v>
      </c>
    </row>
    <row r="19" spans="1:19" x14ac:dyDescent="0.2">
      <c r="A19" s="1">
        <f t="shared" si="0"/>
        <v>991078.36</v>
      </c>
      <c r="B19" s="1">
        <f t="shared" si="0"/>
        <v>991102.36</v>
      </c>
      <c r="C19" s="1" t="str">
        <f t="shared" si="1"/>
        <v>1.2m WC</v>
      </c>
      <c r="D19" s="1" t="str">
        <f t="shared" si="2"/>
        <v>1.2m WC - DWG# PT610201</v>
      </c>
      <c r="E19" s="1" t="s">
        <v>40</v>
      </c>
      <c r="F19" s="1">
        <f t="shared" si="3"/>
        <v>1.2</v>
      </c>
      <c r="G19" s="12" t="s">
        <v>40</v>
      </c>
      <c r="L19">
        <v>991078.36</v>
      </c>
      <c r="M19">
        <v>991102.36</v>
      </c>
      <c r="N19">
        <v>1.2</v>
      </c>
      <c r="O19" t="s">
        <v>734</v>
      </c>
      <c r="P19" t="s">
        <v>735</v>
      </c>
      <c r="Q19" t="s">
        <v>736</v>
      </c>
      <c r="R19" t="s">
        <v>736</v>
      </c>
      <c r="S19">
        <v>24</v>
      </c>
    </row>
    <row r="20" spans="1:19" x14ac:dyDescent="0.2">
      <c r="A20" s="1">
        <f t="shared" si="0"/>
        <v>991102.36</v>
      </c>
      <c r="B20" s="1">
        <f t="shared" si="0"/>
        <v>991114.23</v>
      </c>
      <c r="C20" s="1" t="str">
        <f t="shared" si="1"/>
        <v>0.9m FG</v>
      </c>
      <c r="D20" s="1" t="str">
        <f t="shared" si="2"/>
        <v>0.9m FG - Default Depth</v>
      </c>
      <c r="E20" s="1" t="s">
        <v>40</v>
      </c>
      <c r="F20" s="1">
        <f t="shared" si="3"/>
        <v>0.9</v>
      </c>
      <c r="G20" s="12" t="s">
        <v>40</v>
      </c>
      <c r="L20">
        <v>991102.36</v>
      </c>
      <c r="M20">
        <v>991114.23</v>
      </c>
      <c r="N20">
        <v>0.9</v>
      </c>
      <c r="O20" t="s">
        <v>718</v>
      </c>
      <c r="P20" t="s">
        <v>719</v>
      </c>
      <c r="Q20" t="s">
        <v>720</v>
      </c>
      <c r="R20" t="s">
        <v>721</v>
      </c>
      <c r="S20">
        <v>11.869999999995301</v>
      </c>
    </row>
    <row r="21" spans="1:19" x14ac:dyDescent="0.2">
      <c r="A21" s="1">
        <f t="shared" si="0"/>
        <v>991114.23</v>
      </c>
      <c r="B21" s="1">
        <f t="shared" si="0"/>
        <v>991126.23</v>
      </c>
      <c r="C21" s="1" t="str">
        <f t="shared" si="1"/>
        <v>1.5m RD</v>
      </c>
      <c r="D21" s="1" t="str">
        <f t="shared" si="2"/>
        <v>1.5m RD - DWG# PT640301</v>
      </c>
      <c r="E21" s="1" t="s">
        <v>40</v>
      </c>
      <c r="F21" s="1">
        <f t="shared" si="3"/>
        <v>1.5</v>
      </c>
      <c r="G21" s="12" t="s">
        <v>40</v>
      </c>
      <c r="L21">
        <v>991114.23</v>
      </c>
      <c r="M21">
        <v>991126.23</v>
      </c>
      <c r="N21">
        <v>1.5</v>
      </c>
      <c r="O21" t="s">
        <v>737</v>
      </c>
      <c r="P21" t="s">
        <v>738</v>
      </c>
      <c r="Q21" t="s">
        <v>739</v>
      </c>
      <c r="R21" t="s">
        <v>739</v>
      </c>
      <c r="S21">
        <v>12</v>
      </c>
    </row>
    <row r="22" spans="1:19" x14ac:dyDescent="0.2">
      <c r="A22" s="1">
        <f t="shared" si="0"/>
        <v>991126.23</v>
      </c>
      <c r="B22" s="1">
        <f t="shared" si="0"/>
        <v>991139.21</v>
      </c>
      <c r="C22" s="1" t="str">
        <f t="shared" si="1"/>
        <v>0.9m FG</v>
      </c>
      <c r="D22" s="1" t="str">
        <f t="shared" si="2"/>
        <v>0.9m FG - Default Depth</v>
      </c>
      <c r="E22" s="1" t="s">
        <v>40</v>
      </c>
      <c r="F22" s="1">
        <f t="shared" si="3"/>
        <v>0.9</v>
      </c>
      <c r="G22" s="12" t="s">
        <v>40</v>
      </c>
      <c r="L22">
        <v>991126.23</v>
      </c>
      <c r="M22">
        <v>991139.21</v>
      </c>
      <c r="N22">
        <v>0.9</v>
      </c>
      <c r="O22" t="s">
        <v>718</v>
      </c>
      <c r="P22" t="s">
        <v>719</v>
      </c>
      <c r="Q22" t="s">
        <v>720</v>
      </c>
      <c r="R22" t="s">
        <v>721</v>
      </c>
      <c r="S22">
        <v>12.979999999981301</v>
      </c>
    </row>
    <row r="23" spans="1:19" x14ac:dyDescent="0.2">
      <c r="A23" s="1">
        <f t="shared" si="0"/>
        <v>991139.21</v>
      </c>
      <c r="B23" s="1">
        <f t="shared" si="0"/>
        <v>991163.21</v>
      </c>
      <c r="C23" s="1" t="str">
        <f t="shared" si="1"/>
        <v>1.2m WC</v>
      </c>
      <c r="D23" s="1" t="str">
        <f t="shared" si="2"/>
        <v>1.2m WC - DWG# PT610201</v>
      </c>
      <c r="E23" s="1" t="s">
        <v>40</v>
      </c>
      <c r="F23" s="1">
        <f t="shared" si="3"/>
        <v>1.2</v>
      </c>
      <c r="G23" s="12" t="s">
        <v>40</v>
      </c>
      <c r="L23">
        <v>991139.21</v>
      </c>
      <c r="M23">
        <v>991163.21</v>
      </c>
      <c r="N23">
        <v>1.2</v>
      </c>
      <c r="O23" t="s">
        <v>734</v>
      </c>
      <c r="P23" t="s">
        <v>735</v>
      </c>
      <c r="Q23" t="s">
        <v>736</v>
      </c>
      <c r="R23" t="s">
        <v>736</v>
      </c>
      <c r="S23">
        <v>24</v>
      </c>
    </row>
    <row r="24" spans="1:19" x14ac:dyDescent="0.2">
      <c r="A24" s="1">
        <f t="shared" si="0"/>
        <v>991163.21</v>
      </c>
      <c r="B24" s="1">
        <f t="shared" si="0"/>
        <v>991216.17</v>
      </c>
      <c r="C24" s="1" t="str">
        <f t="shared" si="1"/>
        <v>0.9m FG</v>
      </c>
      <c r="D24" s="1" t="str">
        <f t="shared" si="2"/>
        <v>0.9m FG - Default Depth</v>
      </c>
      <c r="E24" s="1" t="s">
        <v>40</v>
      </c>
      <c r="F24" s="1">
        <f t="shared" si="3"/>
        <v>0.9</v>
      </c>
      <c r="G24" s="12" t="s">
        <v>40</v>
      </c>
      <c r="L24">
        <v>991163.21</v>
      </c>
      <c r="M24">
        <v>991216.17</v>
      </c>
      <c r="N24">
        <v>0.9</v>
      </c>
      <c r="O24" t="s">
        <v>718</v>
      </c>
      <c r="P24" t="s">
        <v>719</v>
      </c>
      <c r="Q24" t="s">
        <v>720</v>
      </c>
      <c r="R24" t="s">
        <v>721</v>
      </c>
      <c r="S24">
        <v>52.960000000079098</v>
      </c>
    </row>
    <row r="25" spans="1:19" x14ac:dyDescent="0.2">
      <c r="A25" s="1">
        <f t="shared" si="0"/>
        <v>991216.17</v>
      </c>
      <c r="B25" s="1">
        <f t="shared" si="0"/>
        <v>991240.17</v>
      </c>
      <c r="C25" s="1" t="str">
        <f t="shared" si="1"/>
        <v>1.2m WC</v>
      </c>
      <c r="D25" s="1" t="str">
        <f t="shared" si="2"/>
        <v>1.2m WC - DWG# PT610201</v>
      </c>
      <c r="E25" s="1" t="s">
        <v>40</v>
      </c>
      <c r="F25" s="1">
        <f t="shared" si="3"/>
        <v>1.2</v>
      </c>
      <c r="G25" s="12" t="s">
        <v>40</v>
      </c>
      <c r="L25">
        <v>991216.17</v>
      </c>
      <c r="M25">
        <v>991240.17</v>
      </c>
      <c r="N25">
        <v>1.2</v>
      </c>
      <c r="O25" t="s">
        <v>734</v>
      </c>
      <c r="P25" t="s">
        <v>735</v>
      </c>
      <c r="Q25" t="s">
        <v>736</v>
      </c>
      <c r="R25" t="s">
        <v>736</v>
      </c>
      <c r="S25">
        <v>24</v>
      </c>
    </row>
    <row r="26" spans="1:19" x14ac:dyDescent="0.2">
      <c r="A26" s="1">
        <f t="shared" si="0"/>
        <v>991240.17</v>
      </c>
      <c r="B26" s="1">
        <f t="shared" si="0"/>
        <v>991325.23</v>
      </c>
      <c r="C26" s="1" t="str">
        <f t="shared" si="1"/>
        <v>0.9m FG</v>
      </c>
      <c r="D26" s="1" t="str">
        <f t="shared" si="2"/>
        <v>0.9m FG - Default Depth</v>
      </c>
      <c r="E26" s="1" t="s">
        <v>40</v>
      </c>
      <c r="F26" s="1">
        <f t="shared" si="3"/>
        <v>0.9</v>
      </c>
      <c r="G26" s="12" t="s">
        <v>40</v>
      </c>
      <c r="L26">
        <v>991240.17</v>
      </c>
      <c r="M26">
        <v>991325.23</v>
      </c>
      <c r="N26">
        <v>0.9</v>
      </c>
      <c r="O26" t="s">
        <v>718</v>
      </c>
      <c r="P26" t="s">
        <v>719</v>
      </c>
      <c r="Q26" t="s">
        <v>720</v>
      </c>
      <c r="R26" t="s">
        <v>721</v>
      </c>
      <c r="S26">
        <v>85.059999999939393</v>
      </c>
    </row>
    <row r="27" spans="1:19" x14ac:dyDescent="0.2">
      <c r="A27" s="1">
        <f t="shared" si="0"/>
        <v>991325.23</v>
      </c>
      <c r="B27" s="1">
        <f t="shared" si="0"/>
        <v>991349.23</v>
      </c>
      <c r="C27" s="1" t="str">
        <f t="shared" si="1"/>
        <v>1.2m WC</v>
      </c>
      <c r="D27" s="1" t="str">
        <f t="shared" si="2"/>
        <v>1.2m WC - DWG# PT610201</v>
      </c>
      <c r="E27" s="1" t="s">
        <v>40</v>
      </c>
      <c r="F27" s="1">
        <f t="shared" si="3"/>
        <v>1.2</v>
      </c>
      <c r="G27" s="12" t="s">
        <v>40</v>
      </c>
      <c r="L27">
        <v>991325.23</v>
      </c>
      <c r="M27">
        <v>991349.23</v>
      </c>
      <c r="N27">
        <v>1.2</v>
      </c>
      <c r="O27" t="s">
        <v>734</v>
      </c>
      <c r="P27" t="s">
        <v>735</v>
      </c>
      <c r="Q27" t="s">
        <v>736</v>
      </c>
      <c r="R27" t="s">
        <v>736</v>
      </c>
      <c r="S27">
        <v>24</v>
      </c>
    </row>
    <row r="28" spans="1:19" x14ac:dyDescent="0.2">
      <c r="A28" s="1">
        <f t="shared" si="0"/>
        <v>991349.23</v>
      </c>
      <c r="B28" s="1">
        <f t="shared" si="0"/>
        <v>991357</v>
      </c>
      <c r="C28" s="1" t="str">
        <f t="shared" si="1"/>
        <v>0.9m FG</v>
      </c>
      <c r="D28" s="1" t="str">
        <f t="shared" si="2"/>
        <v>0.9m FG - Default Depth</v>
      </c>
      <c r="E28" s="1" t="s">
        <v>40</v>
      </c>
      <c r="F28" s="1">
        <f t="shared" si="3"/>
        <v>0.9</v>
      </c>
      <c r="G28" s="12" t="s">
        <v>40</v>
      </c>
      <c r="L28">
        <v>991349.23</v>
      </c>
      <c r="M28">
        <v>991357</v>
      </c>
      <c r="N28">
        <v>0.9</v>
      </c>
      <c r="O28" t="s">
        <v>718</v>
      </c>
      <c r="P28" t="s">
        <v>719</v>
      </c>
      <c r="Q28" t="s">
        <v>720</v>
      </c>
      <c r="R28" t="s">
        <v>721</v>
      </c>
      <c r="S28">
        <v>7.7700000000186202</v>
      </c>
    </row>
    <row r="29" spans="1:19" x14ac:dyDescent="0.2">
      <c r="A29" s="1">
        <f t="shared" si="0"/>
        <v>991357</v>
      </c>
      <c r="B29" s="1">
        <f t="shared" si="0"/>
        <v>991381</v>
      </c>
      <c r="C29" s="1" t="str">
        <f t="shared" si="1"/>
        <v>1.2m WC</v>
      </c>
      <c r="D29" s="1" t="str">
        <f t="shared" si="2"/>
        <v>1.2m WC - DWG# PT610201</v>
      </c>
      <c r="E29" s="1" t="s">
        <v>40</v>
      </c>
      <c r="F29" s="1">
        <f t="shared" si="3"/>
        <v>1.2</v>
      </c>
      <c r="G29" s="12" t="s">
        <v>40</v>
      </c>
      <c r="L29">
        <v>991357</v>
      </c>
      <c r="M29">
        <v>991381</v>
      </c>
      <c r="N29">
        <v>1.2</v>
      </c>
      <c r="O29" t="s">
        <v>734</v>
      </c>
      <c r="P29" t="s">
        <v>735</v>
      </c>
      <c r="Q29" t="s">
        <v>736</v>
      </c>
      <c r="R29" t="s">
        <v>736</v>
      </c>
      <c r="S29">
        <v>24</v>
      </c>
    </row>
    <row r="30" spans="1:19" x14ac:dyDescent="0.2">
      <c r="A30" s="1">
        <f t="shared" si="0"/>
        <v>991381</v>
      </c>
      <c r="B30" s="1">
        <f t="shared" si="0"/>
        <v>991604.84</v>
      </c>
      <c r="C30" s="1" t="str">
        <f t="shared" si="1"/>
        <v>0.9m FG</v>
      </c>
      <c r="D30" s="1" t="str">
        <f t="shared" si="2"/>
        <v>0.9m FG - Default Depth</v>
      </c>
      <c r="E30" s="1" t="s">
        <v>40</v>
      </c>
      <c r="F30" s="1">
        <f t="shared" si="3"/>
        <v>0.9</v>
      </c>
      <c r="G30" s="12" t="s">
        <v>40</v>
      </c>
      <c r="L30">
        <v>991381</v>
      </c>
      <c r="M30">
        <v>991604.84</v>
      </c>
      <c r="N30">
        <v>0.9</v>
      </c>
      <c r="O30" t="s">
        <v>718</v>
      </c>
      <c r="P30" t="s">
        <v>719</v>
      </c>
      <c r="Q30" t="s">
        <v>720</v>
      </c>
      <c r="R30" t="s">
        <v>721</v>
      </c>
      <c r="S30">
        <v>223.83999999996701</v>
      </c>
    </row>
    <row r="31" spans="1:19" x14ac:dyDescent="0.2">
      <c r="A31" s="1">
        <f t="shared" si="0"/>
        <v>991604.84</v>
      </c>
      <c r="B31" s="1">
        <f t="shared" si="0"/>
        <v>991628.84</v>
      </c>
      <c r="C31" s="1" t="str">
        <f t="shared" si="1"/>
        <v>1.2m WC</v>
      </c>
      <c r="D31" s="1" t="str">
        <f t="shared" si="2"/>
        <v>1.2m WC - DWG# PT610201</v>
      </c>
      <c r="E31" s="1" t="s">
        <v>40</v>
      </c>
      <c r="F31" s="1">
        <f t="shared" si="3"/>
        <v>1.2</v>
      </c>
      <c r="G31" s="12" t="s">
        <v>40</v>
      </c>
      <c r="L31">
        <v>991604.84</v>
      </c>
      <c r="M31">
        <v>991628.84</v>
      </c>
      <c r="N31">
        <v>1.2</v>
      </c>
      <c r="O31" t="s">
        <v>734</v>
      </c>
      <c r="P31" t="s">
        <v>735</v>
      </c>
      <c r="Q31" t="s">
        <v>736</v>
      </c>
      <c r="R31" t="s">
        <v>736</v>
      </c>
      <c r="S31">
        <v>24</v>
      </c>
    </row>
    <row r="32" spans="1:19" x14ac:dyDescent="0.2">
      <c r="A32" s="1">
        <f t="shared" si="0"/>
        <v>991628.84</v>
      </c>
      <c r="B32" s="1">
        <f t="shared" si="0"/>
        <v>991926.81</v>
      </c>
      <c r="C32" s="1" t="str">
        <f t="shared" si="1"/>
        <v>0.9m FG</v>
      </c>
      <c r="D32" s="1" t="str">
        <f t="shared" si="2"/>
        <v>0.9m FG - Default Depth</v>
      </c>
      <c r="E32" s="1" t="s">
        <v>40</v>
      </c>
      <c r="F32" s="1">
        <f t="shared" si="3"/>
        <v>0.9</v>
      </c>
      <c r="G32" s="12" t="s">
        <v>40</v>
      </c>
      <c r="L32">
        <v>991628.84</v>
      </c>
      <c r="M32">
        <v>991926.81</v>
      </c>
      <c r="N32">
        <v>0.9</v>
      </c>
      <c r="O32" t="s">
        <v>718</v>
      </c>
      <c r="P32" t="s">
        <v>719</v>
      </c>
      <c r="Q32" t="s">
        <v>720</v>
      </c>
      <c r="R32" t="s">
        <v>721</v>
      </c>
      <c r="S32">
        <v>297.97000000008802</v>
      </c>
    </row>
    <row r="33" spans="1:19" x14ac:dyDescent="0.2">
      <c r="A33" s="1">
        <f t="shared" si="0"/>
        <v>991926.81</v>
      </c>
      <c r="B33" s="1">
        <f t="shared" si="0"/>
        <v>991950.81</v>
      </c>
      <c r="C33" s="1" t="str">
        <f t="shared" si="1"/>
        <v>1.2m WC</v>
      </c>
      <c r="D33" s="1" t="str">
        <f t="shared" si="2"/>
        <v>1.2m WC - DWG# PT610201</v>
      </c>
      <c r="E33" s="1" t="s">
        <v>40</v>
      </c>
      <c r="F33" s="1">
        <f t="shared" si="3"/>
        <v>1.2</v>
      </c>
      <c r="G33" s="12" t="s">
        <v>40</v>
      </c>
      <c r="L33">
        <v>991926.81</v>
      </c>
      <c r="M33">
        <v>991950.81</v>
      </c>
      <c r="N33">
        <v>1.2</v>
      </c>
      <c r="O33" t="s">
        <v>734</v>
      </c>
      <c r="P33" t="s">
        <v>735</v>
      </c>
      <c r="Q33" t="s">
        <v>736</v>
      </c>
      <c r="R33" t="s">
        <v>736</v>
      </c>
      <c r="S33">
        <v>24</v>
      </c>
    </row>
    <row r="34" spans="1:19" x14ac:dyDescent="0.2">
      <c r="A34" s="1">
        <f t="shared" si="0"/>
        <v>991950.81</v>
      </c>
      <c r="B34" s="1">
        <f t="shared" si="0"/>
        <v>992131.22</v>
      </c>
      <c r="C34" s="1" t="str">
        <f t="shared" si="1"/>
        <v>0.9m FG</v>
      </c>
      <c r="D34" s="1" t="str">
        <f t="shared" si="2"/>
        <v>0.9m FG - Default Depth</v>
      </c>
      <c r="E34" s="1" t="s">
        <v>40</v>
      </c>
      <c r="F34" s="1">
        <f t="shared" si="3"/>
        <v>0.9</v>
      </c>
      <c r="G34" s="12" t="s">
        <v>40</v>
      </c>
      <c r="L34">
        <v>991950.81</v>
      </c>
      <c r="M34">
        <v>992131.22</v>
      </c>
      <c r="N34">
        <v>0.9</v>
      </c>
      <c r="O34" t="s">
        <v>718</v>
      </c>
      <c r="P34" t="s">
        <v>719</v>
      </c>
      <c r="Q34" t="s">
        <v>720</v>
      </c>
      <c r="R34" t="s">
        <v>721</v>
      </c>
      <c r="S34">
        <v>180.40999999991601</v>
      </c>
    </row>
    <row r="35" spans="1:19" x14ac:dyDescent="0.2">
      <c r="A35" s="1">
        <f t="shared" si="0"/>
        <v>992131.22</v>
      </c>
      <c r="B35" s="1">
        <f t="shared" si="0"/>
        <v>992155.22</v>
      </c>
      <c r="C35" s="1" t="str">
        <f t="shared" si="1"/>
        <v>1.5m WC</v>
      </c>
      <c r="D35" s="1" t="str">
        <f t="shared" si="2"/>
        <v>1.5m WC - DWG# PT610001</v>
      </c>
      <c r="E35" s="1" t="s">
        <v>40</v>
      </c>
      <c r="F35" s="1">
        <f t="shared" si="3"/>
        <v>1.5</v>
      </c>
      <c r="G35" s="12" t="s">
        <v>40</v>
      </c>
      <c r="L35">
        <v>992131.22</v>
      </c>
      <c r="M35">
        <v>992155.22</v>
      </c>
      <c r="N35">
        <v>1.5</v>
      </c>
      <c r="O35" t="s">
        <v>734</v>
      </c>
      <c r="P35" t="s">
        <v>740</v>
      </c>
      <c r="Q35" t="s">
        <v>741</v>
      </c>
      <c r="R35" t="s">
        <v>741</v>
      </c>
      <c r="S35">
        <v>24</v>
      </c>
    </row>
    <row r="36" spans="1:19" x14ac:dyDescent="0.2">
      <c r="A36" s="1">
        <f t="shared" si="0"/>
        <v>992155.22</v>
      </c>
      <c r="B36" s="1">
        <f t="shared" si="0"/>
        <v>992306.47</v>
      </c>
      <c r="C36" s="1" t="str">
        <f t="shared" si="1"/>
        <v>0.9m FG</v>
      </c>
      <c r="D36" s="1" t="str">
        <f t="shared" si="2"/>
        <v>0.9m FG - Default Depth</v>
      </c>
      <c r="E36" s="1" t="s">
        <v>40</v>
      </c>
      <c r="F36" s="1">
        <f t="shared" si="3"/>
        <v>0.9</v>
      </c>
      <c r="G36" s="12" t="s">
        <v>40</v>
      </c>
      <c r="L36">
        <v>992155.22</v>
      </c>
      <c r="M36">
        <v>992306.47</v>
      </c>
      <c r="N36">
        <v>0.9</v>
      </c>
      <c r="O36" t="s">
        <v>718</v>
      </c>
      <c r="P36" t="s">
        <v>719</v>
      </c>
      <c r="Q36" t="s">
        <v>720</v>
      </c>
      <c r="R36" t="s">
        <v>721</v>
      </c>
      <c r="S36">
        <v>151.25</v>
      </c>
    </row>
    <row r="37" spans="1:19" x14ac:dyDescent="0.2">
      <c r="A37" s="1">
        <f t="shared" si="0"/>
        <v>992306.47</v>
      </c>
      <c r="B37" s="1">
        <f t="shared" si="0"/>
        <v>992330.47</v>
      </c>
      <c r="C37" s="1" t="str">
        <f t="shared" si="1"/>
        <v>1.2m WC</v>
      </c>
      <c r="D37" s="1" t="str">
        <f t="shared" si="2"/>
        <v>1.2m WC - DWG# PT610201</v>
      </c>
      <c r="E37" s="1" t="s">
        <v>40</v>
      </c>
      <c r="F37" s="1">
        <f t="shared" si="3"/>
        <v>1.2</v>
      </c>
      <c r="G37" s="12" t="s">
        <v>40</v>
      </c>
      <c r="L37">
        <v>992306.47</v>
      </c>
      <c r="M37">
        <v>992330.47</v>
      </c>
      <c r="N37">
        <v>1.2</v>
      </c>
      <c r="O37" t="s">
        <v>734</v>
      </c>
      <c r="P37" t="s">
        <v>735</v>
      </c>
      <c r="Q37" t="s">
        <v>736</v>
      </c>
      <c r="R37" t="s">
        <v>736</v>
      </c>
      <c r="S37">
        <v>24</v>
      </c>
    </row>
    <row r="38" spans="1:19" x14ac:dyDescent="0.2">
      <c r="A38" s="1">
        <f t="shared" si="0"/>
        <v>992330.47</v>
      </c>
      <c r="B38" s="1">
        <f t="shared" si="0"/>
        <v>992343</v>
      </c>
      <c r="C38" s="1" t="str">
        <f t="shared" si="1"/>
        <v>0.9m FG</v>
      </c>
      <c r="D38" s="1" t="str">
        <f t="shared" si="2"/>
        <v>0.9m FG - Default Depth</v>
      </c>
      <c r="E38" s="1" t="s">
        <v>40</v>
      </c>
      <c r="F38" s="1">
        <f t="shared" si="3"/>
        <v>0.9</v>
      </c>
      <c r="G38" s="12" t="s">
        <v>40</v>
      </c>
      <c r="L38">
        <v>992330.47</v>
      </c>
      <c r="M38">
        <v>992343</v>
      </c>
      <c r="N38">
        <v>0.9</v>
      </c>
      <c r="O38" t="s">
        <v>718</v>
      </c>
      <c r="P38" t="s">
        <v>719</v>
      </c>
      <c r="Q38" t="s">
        <v>720</v>
      </c>
      <c r="R38" t="s">
        <v>721</v>
      </c>
      <c r="S38">
        <v>12.530000000027901</v>
      </c>
    </row>
    <row r="39" spans="1:19" x14ac:dyDescent="0.2">
      <c r="A39" s="1">
        <f t="shared" si="0"/>
        <v>992343</v>
      </c>
      <c r="B39" s="1">
        <f t="shared" si="0"/>
        <v>992485</v>
      </c>
      <c r="C39" s="1" t="str">
        <f t="shared" si="1"/>
        <v>1.5m FG</v>
      </c>
      <c r="D39" s="1" t="str">
        <f t="shared" si="2"/>
        <v>1.5m FG - Alignment Sheets</v>
      </c>
      <c r="E39" s="1" t="s">
        <v>40</v>
      </c>
      <c r="F39" s="1">
        <f t="shared" si="3"/>
        <v>1.5</v>
      </c>
      <c r="G39" s="12" t="s">
        <v>40</v>
      </c>
      <c r="L39">
        <v>992343</v>
      </c>
      <c r="M39">
        <v>992485</v>
      </c>
      <c r="N39">
        <v>1.5</v>
      </c>
      <c r="O39" t="s">
        <v>718</v>
      </c>
      <c r="P39" t="s">
        <v>723</v>
      </c>
      <c r="Q39" t="s">
        <v>726</v>
      </c>
      <c r="R39" t="s">
        <v>727</v>
      </c>
      <c r="S39">
        <v>142</v>
      </c>
    </row>
    <row r="40" spans="1:19" x14ac:dyDescent="0.2">
      <c r="A40" s="1">
        <f t="shared" si="0"/>
        <v>992485</v>
      </c>
      <c r="B40" s="1">
        <f t="shared" si="0"/>
        <v>992790</v>
      </c>
      <c r="C40" s="1" t="str">
        <f t="shared" si="1"/>
        <v>0.9m FG</v>
      </c>
      <c r="D40" s="1" t="str">
        <f t="shared" si="2"/>
        <v>0.9m FG - Default Depth</v>
      </c>
      <c r="E40" s="1" t="s">
        <v>40</v>
      </c>
      <c r="F40" s="1">
        <f t="shared" si="3"/>
        <v>0.9</v>
      </c>
      <c r="G40" s="12" t="s">
        <v>40</v>
      </c>
      <c r="L40">
        <v>992485</v>
      </c>
      <c r="M40">
        <v>992790</v>
      </c>
      <c r="N40">
        <v>0.9</v>
      </c>
      <c r="O40" t="s">
        <v>718</v>
      </c>
      <c r="P40" t="s">
        <v>719</v>
      </c>
      <c r="Q40" t="s">
        <v>720</v>
      </c>
      <c r="R40" t="s">
        <v>721</v>
      </c>
      <c r="S40">
        <v>305</v>
      </c>
    </row>
    <row r="41" spans="1:19" x14ac:dyDescent="0.2">
      <c r="A41" s="1">
        <f t="shared" si="0"/>
        <v>992790</v>
      </c>
      <c r="B41" s="1">
        <f t="shared" si="0"/>
        <v>993150</v>
      </c>
      <c r="C41" s="1" t="str">
        <f t="shared" si="1"/>
        <v>1.5m CG/2.3m FG</v>
      </c>
      <c r="D41" s="1" t="str">
        <f t="shared" si="2"/>
        <v>1.5m CG/2.3m FG - Alignment Sheets</v>
      </c>
      <c r="E41" s="1" t="s">
        <v>40</v>
      </c>
      <c r="F41" s="1">
        <f t="shared" si="3"/>
        <v>1.5</v>
      </c>
      <c r="G41" s="12" t="s">
        <v>40</v>
      </c>
      <c r="L41">
        <v>992790</v>
      </c>
      <c r="M41">
        <v>993150</v>
      </c>
      <c r="N41" t="s">
        <v>742</v>
      </c>
      <c r="O41" t="s">
        <v>743</v>
      </c>
      <c r="P41" t="s">
        <v>723</v>
      </c>
      <c r="Q41" t="s">
        <v>744</v>
      </c>
      <c r="R41" t="s">
        <v>745</v>
      </c>
      <c r="S41">
        <v>360</v>
      </c>
    </row>
    <row r="42" spans="1:19" x14ac:dyDescent="0.2">
      <c r="A42" s="1">
        <f t="shared" si="0"/>
        <v>993150</v>
      </c>
      <c r="B42" s="1">
        <f t="shared" si="0"/>
        <v>993271.5</v>
      </c>
      <c r="C42" s="1" t="str">
        <f t="shared" si="1"/>
        <v>0.9m FG</v>
      </c>
      <c r="D42" s="1" t="str">
        <f t="shared" si="2"/>
        <v>0.9m FG - Default Depth</v>
      </c>
      <c r="E42" s="1" t="s">
        <v>40</v>
      </c>
      <c r="F42" s="1">
        <f t="shared" si="3"/>
        <v>0.9</v>
      </c>
      <c r="G42" s="12" t="s">
        <v>40</v>
      </c>
      <c r="L42">
        <v>993150</v>
      </c>
      <c r="M42">
        <v>993271.5</v>
      </c>
      <c r="N42">
        <v>0.9</v>
      </c>
      <c r="O42" t="s">
        <v>718</v>
      </c>
      <c r="P42" t="s">
        <v>719</v>
      </c>
      <c r="Q42" t="s">
        <v>720</v>
      </c>
      <c r="R42" t="s">
        <v>721</v>
      </c>
      <c r="S42">
        <v>121.5</v>
      </c>
    </row>
    <row r="43" spans="1:19" x14ac:dyDescent="0.2">
      <c r="A43" s="1">
        <f t="shared" si="0"/>
        <v>993271.5</v>
      </c>
      <c r="B43" s="1">
        <f t="shared" si="0"/>
        <v>993295.5</v>
      </c>
      <c r="C43" s="1" t="str">
        <f t="shared" si="1"/>
        <v>1.2m WC</v>
      </c>
      <c r="D43" s="1" t="str">
        <f t="shared" si="2"/>
        <v>1.2m WC - DWG# PT610201</v>
      </c>
      <c r="E43" s="1" t="s">
        <v>40</v>
      </c>
      <c r="F43" s="1">
        <f t="shared" si="3"/>
        <v>1.2</v>
      </c>
      <c r="G43" s="12" t="s">
        <v>40</v>
      </c>
      <c r="L43">
        <v>993271.5</v>
      </c>
      <c r="M43">
        <v>993295.5</v>
      </c>
      <c r="N43">
        <v>1.2</v>
      </c>
      <c r="O43" t="s">
        <v>734</v>
      </c>
      <c r="P43" t="s">
        <v>735</v>
      </c>
      <c r="Q43" t="s">
        <v>736</v>
      </c>
      <c r="R43" t="s">
        <v>736</v>
      </c>
      <c r="S43">
        <v>24</v>
      </c>
    </row>
    <row r="44" spans="1:19" x14ac:dyDescent="0.2">
      <c r="A44" s="1">
        <f t="shared" si="0"/>
        <v>993295.5</v>
      </c>
      <c r="B44" s="1">
        <f t="shared" si="0"/>
        <v>994117.02</v>
      </c>
      <c r="C44" s="1" t="str">
        <f t="shared" si="1"/>
        <v>0.9m FG</v>
      </c>
      <c r="D44" s="1" t="str">
        <f t="shared" si="2"/>
        <v>0.9m FG - Default Depth</v>
      </c>
      <c r="E44" s="1" t="s">
        <v>40</v>
      </c>
      <c r="F44" s="1">
        <f t="shared" si="3"/>
        <v>0.9</v>
      </c>
      <c r="G44" s="12" t="s">
        <v>40</v>
      </c>
      <c r="L44">
        <v>993295.5</v>
      </c>
      <c r="M44">
        <v>994117.02</v>
      </c>
      <c r="N44">
        <v>0.9</v>
      </c>
      <c r="O44" t="s">
        <v>718</v>
      </c>
      <c r="P44" t="s">
        <v>719</v>
      </c>
      <c r="Q44" t="s">
        <v>720</v>
      </c>
      <c r="R44" t="s">
        <v>721</v>
      </c>
      <c r="S44">
        <v>821.52000000001794</v>
      </c>
    </row>
    <row r="45" spans="1:19" x14ac:dyDescent="0.2">
      <c r="A45" s="1">
        <f t="shared" si="0"/>
        <v>994117.02</v>
      </c>
      <c r="B45" s="1">
        <f t="shared" si="0"/>
        <v>994141.02</v>
      </c>
      <c r="C45" s="1" t="str">
        <f t="shared" si="1"/>
        <v>1.2m WC</v>
      </c>
      <c r="D45" s="1" t="str">
        <f t="shared" si="2"/>
        <v>1.2m WC - DWG# PT610201</v>
      </c>
      <c r="E45" s="1" t="s">
        <v>40</v>
      </c>
      <c r="F45" s="1">
        <f t="shared" si="3"/>
        <v>1.2</v>
      </c>
      <c r="G45" s="12" t="s">
        <v>40</v>
      </c>
      <c r="L45">
        <v>994117.02</v>
      </c>
      <c r="M45">
        <v>994141.02</v>
      </c>
      <c r="N45">
        <v>1.2</v>
      </c>
      <c r="O45" t="s">
        <v>734</v>
      </c>
      <c r="P45" t="s">
        <v>735</v>
      </c>
      <c r="Q45" t="s">
        <v>736</v>
      </c>
      <c r="R45" t="s">
        <v>736</v>
      </c>
      <c r="S45">
        <v>24</v>
      </c>
    </row>
    <row r="46" spans="1:19" x14ac:dyDescent="0.2">
      <c r="A46" s="1">
        <f t="shared" si="0"/>
        <v>994141.02</v>
      </c>
      <c r="B46" s="1">
        <f t="shared" si="0"/>
        <v>994175.91</v>
      </c>
      <c r="C46" s="1" t="str">
        <f t="shared" si="1"/>
        <v>0.9m FG</v>
      </c>
      <c r="D46" s="1" t="str">
        <f t="shared" si="2"/>
        <v>0.9m FG - Default Depth</v>
      </c>
      <c r="E46" s="1" t="s">
        <v>40</v>
      </c>
      <c r="F46" s="1">
        <f t="shared" si="3"/>
        <v>0.9</v>
      </c>
      <c r="G46" s="12" t="s">
        <v>40</v>
      </c>
      <c r="L46">
        <v>994141.02</v>
      </c>
      <c r="M46">
        <v>994175.91</v>
      </c>
      <c r="N46">
        <v>0.9</v>
      </c>
      <c r="O46" t="s">
        <v>718</v>
      </c>
      <c r="P46" t="s">
        <v>719</v>
      </c>
      <c r="Q46" t="s">
        <v>720</v>
      </c>
      <c r="R46" t="s">
        <v>721</v>
      </c>
      <c r="S46">
        <v>34.890000000013899</v>
      </c>
    </row>
    <row r="47" spans="1:19" x14ac:dyDescent="0.2">
      <c r="A47" s="1">
        <f t="shared" si="0"/>
        <v>994175.91</v>
      </c>
      <c r="B47" s="1">
        <f t="shared" si="0"/>
        <v>994199.91</v>
      </c>
      <c r="C47" s="1" t="str">
        <f t="shared" si="1"/>
        <v>1.5m WC</v>
      </c>
      <c r="D47" s="1" t="str">
        <f t="shared" si="2"/>
        <v>1.5m WC - DWG# PT610601</v>
      </c>
      <c r="E47" s="1" t="s">
        <v>40</v>
      </c>
      <c r="F47" s="1">
        <f t="shared" si="3"/>
        <v>1.5</v>
      </c>
      <c r="G47" s="12" t="s">
        <v>40</v>
      </c>
      <c r="L47">
        <v>994175.91</v>
      </c>
      <c r="M47">
        <v>994199.91</v>
      </c>
      <c r="N47">
        <v>1.5</v>
      </c>
      <c r="O47" t="s">
        <v>734</v>
      </c>
      <c r="P47" t="s">
        <v>746</v>
      </c>
      <c r="Q47" t="s">
        <v>741</v>
      </c>
      <c r="R47" t="s">
        <v>741</v>
      </c>
      <c r="S47">
        <v>24</v>
      </c>
    </row>
    <row r="48" spans="1:19" x14ac:dyDescent="0.2">
      <c r="A48" s="1">
        <f t="shared" si="0"/>
        <v>994199.91</v>
      </c>
      <c r="B48" s="1">
        <f t="shared" si="0"/>
        <v>994228</v>
      </c>
      <c r="C48" s="1" t="str">
        <f t="shared" si="1"/>
        <v>0.9m FG</v>
      </c>
      <c r="D48" s="1" t="str">
        <f t="shared" si="2"/>
        <v>0.9m FG - Default Depth</v>
      </c>
      <c r="E48" s="1" t="s">
        <v>40</v>
      </c>
      <c r="F48" s="1">
        <f t="shared" si="3"/>
        <v>0.9</v>
      </c>
      <c r="G48" s="12" t="s">
        <v>40</v>
      </c>
      <c r="L48">
        <v>994199.91</v>
      </c>
      <c r="M48">
        <v>994228</v>
      </c>
      <c r="N48">
        <v>0.9</v>
      </c>
      <c r="O48" t="s">
        <v>718</v>
      </c>
      <c r="P48" t="s">
        <v>719</v>
      </c>
      <c r="Q48" t="s">
        <v>720</v>
      </c>
      <c r="R48" t="s">
        <v>721</v>
      </c>
      <c r="S48">
        <v>28.0899999999674</v>
      </c>
    </row>
    <row r="49" spans="1:19" x14ac:dyDescent="0.2">
      <c r="A49" s="1">
        <f t="shared" si="0"/>
        <v>994228</v>
      </c>
      <c r="B49" s="1">
        <f t="shared" si="0"/>
        <v>994258</v>
      </c>
      <c r="C49" s="1" t="str">
        <f t="shared" si="1"/>
        <v>1.5m CE</v>
      </c>
      <c r="D49" s="1" t="str">
        <f t="shared" si="2"/>
        <v>1.5m CE - BGC Dominant Design</v>
      </c>
      <c r="E49" s="1" t="s">
        <v>40</v>
      </c>
      <c r="F49" s="1">
        <f t="shared" si="3"/>
        <v>1.5</v>
      </c>
      <c r="G49" s="12" t="s">
        <v>40</v>
      </c>
      <c r="L49">
        <v>994228</v>
      </c>
      <c r="M49">
        <v>994258</v>
      </c>
      <c r="N49">
        <v>1.5</v>
      </c>
      <c r="O49" t="s">
        <v>9451</v>
      </c>
      <c r="P49" t="s">
        <v>731</v>
      </c>
      <c r="Q49" t="s">
        <v>9463</v>
      </c>
      <c r="R49" t="s">
        <v>9464</v>
      </c>
      <c r="S49">
        <v>30</v>
      </c>
    </row>
    <row r="50" spans="1:19" x14ac:dyDescent="0.2">
      <c r="A50" s="1">
        <f t="shared" si="0"/>
        <v>994258</v>
      </c>
      <c r="B50" s="1">
        <f t="shared" si="0"/>
        <v>994315.64</v>
      </c>
      <c r="C50" s="1" t="str">
        <f t="shared" si="1"/>
        <v>0.9m FG</v>
      </c>
      <c r="D50" s="1" t="str">
        <f t="shared" si="2"/>
        <v>0.9m FG - Default Depth</v>
      </c>
      <c r="E50" s="1" t="s">
        <v>40</v>
      </c>
      <c r="F50" s="1">
        <f t="shared" si="3"/>
        <v>0.9</v>
      </c>
      <c r="G50" s="12" t="s">
        <v>40</v>
      </c>
      <c r="L50">
        <v>994258</v>
      </c>
      <c r="M50">
        <v>994315.64</v>
      </c>
      <c r="N50">
        <v>0.9</v>
      </c>
      <c r="O50" t="s">
        <v>718</v>
      </c>
      <c r="P50" t="s">
        <v>719</v>
      </c>
      <c r="Q50" t="s">
        <v>720</v>
      </c>
      <c r="R50" t="s">
        <v>721</v>
      </c>
      <c r="S50">
        <v>57.640000000013899</v>
      </c>
    </row>
    <row r="51" spans="1:19" x14ac:dyDescent="0.2">
      <c r="A51" s="1">
        <f t="shared" si="0"/>
        <v>994315.64</v>
      </c>
      <c r="B51" s="1">
        <f t="shared" si="0"/>
        <v>994327.64</v>
      </c>
      <c r="C51" s="1" t="str">
        <f t="shared" si="1"/>
        <v>2.0m RD</v>
      </c>
      <c r="D51" s="1" t="str">
        <f t="shared" si="2"/>
        <v>2.0m RD - DWG# PT640801</v>
      </c>
      <c r="E51" s="1" t="s">
        <v>40</v>
      </c>
      <c r="F51" s="1">
        <f t="shared" si="3"/>
        <v>2</v>
      </c>
      <c r="G51" s="12" t="s">
        <v>40</v>
      </c>
      <c r="L51">
        <v>994315.64</v>
      </c>
      <c r="M51">
        <v>994327.64</v>
      </c>
      <c r="N51">
        <v>2</v>
      </c>
      <c r="O51" t="s">
        <v>737</v>
      </c>
      <c r="P51" t="s">
        <v>747</v>
      </c>
      <c r="Q51" t="s">
        <v>748</v>
      </c>
      <c r="R51" t="s">
        <v>748</v>
      </c>
      <c r="S51">
        <v>12</v>
      </c>
    </row>
    <row r="52" spans="1:19" x14ac:dyDescent="0.2">
      <c r="A52" s="1">
        <f t="shared" si="0"/>
        <v>994327.64</v>
      </c>
      <c r="B52" s="1">
        <f t="shared" si="0"/>
        <v>994871.34</v>
      </c>
      <c r="C52" s="1" t="str">
        <f t="shared" si="1"/>
        <v>0.9m FG</v>
      </c>
      <c r="D52" s="1" t="str">
        <f t="shared" si="2"/>
        <v>0.9m FG - Default Depth</v>
      </c>
      <c r="E52" s="1" t="s">
        <v>40</v>
      </c>
      <c r="F52" s="1">
        <f t="shared" si="3"/>
        <v>0.9</v>
      </c>
      <c r="G52" s="12" t="s">
        <v>40</v>
      </c>
      <c r="L52">
        <v>994327.64</v>
      </c>
      <c r="M52">
        <v>994871.34</v>
      </c>
      <c r="N52">
        <v>0.9</v>
      </c>
      <c r="O52" t="s">
        <v>718</v>
      </c>
      <c r="P52" t="s">
        <v>719</v>
      </c>
      <c r="Q52" t="s">
        <v>720</v>
      </c>
      <c r="R52" t="s">
        <v>721</v>
      </c>
      <c r="S52">
        <v>543.69999999995298</v>
      </c>
    </row>
    <row r="53" spans="1:19" x14ac:dyDescent="0.2">
      <c r="A53" s="1">
        <f t="shared" si="0"/>
        <v>994871.34</v>
      </c>
      <c r="B53" s="1">
        <f t="shared" si="0"/>
        <v>994895.34</v>
      </c>
      <c r="C53" s="1" t="str">
        <f t="shared" si="1"/>
        <v>1.2m WC</v>
      </c>
      <c r="D53" s="1" t="str">
        <f t="shared" si="2"/>
        <v>1.2m WC - DWG# PT610201</v>
      </c>
      <c r="E53" s="1" t="s">
        <v>40</v>
      </c>
      <c r="F53" s="1">
        <f t="shared" si="3"/>
        <v>1.2</v>
      </c>
      <c r="G53" s="12" t="s">
        <v>40</v>
      </c>
      <c r="L53">
        <v>994871.34</v>
      </c>
      <c r="M53">
        <v>994895.34</v>
      </c>
      <c r="N53">
        <v>1.2</v>
      </c>
      <c r="O53" t="s">
        <v>734</v>
      </c>
      <c r="P53" t="s">
        <v>735</v>
      </c>
      <c r="Q53" t="s">
        <v>736</v>
      </c>
      <c r="R53" t="s">
        <v>736</v>
      </c>
      <c r="S53">
        <v>24</v>
      </c>
    </row>
    <row r="54" spans="1:19" x14ac:dyDescent="0.2">
      <c r="A54" s="1">
        <f t="shared" si="0"/>
        <v>994895.34</v>
      </c>
      <c r="B54" s="1">
        <f t="shared" si="0"/>
        <v>994935</v>
      </c>
      <c r="C54" s="1" t="str">
        <f t="shared" si="1"/>
        <v>0.9m FG</v>
      </c>
      <c r="D54" s="1" t="str">
        <f t="shared" si="2"/>
        <v>0.9m FG - Default Depth</v>
      </c>
      <c r="E54" s="1" t="s">
        <v>40</v>
      </c>
      <c r="F54" s="1">
        <f t="shared" si="3"/>
        <v>0.9</v>
      </c>
      <c r="G54" s="12" t="s">
        <v>40</v>
      </c>
      <c r="L54">
        <v>994895.34</v>
      </c>
      <c r="M54">
        <v>994935</v>
      </c>
      <c r="N54">
        <v>0.9</v>
      </c>
      <c r="O54" t="s">
        <v>718</v>
      </c>
      <c r="P54" t="s">
        <v>719</v>
      </c>
      <c r="Q54" t="s">
        <v>720</v>
      </c>
      <c r="R54" t="s">
        <v>721</v>
      </c>
      <c r="S54">
        <v>39.660000000032497</v>
      </c>
    </row>
    <row r="55" spans="1:19" x14ac:dyDescent="0.2">
      <c r="A55" s="1">
        <f t="shared" si="0"/>
        <v>994935</v>
      </c>
      <c r="B55" s="1">
        <f t="shared" si="0"/>
        <v>995066</v>
      </c>
      <c r="C55" s="1" t="str">
        <f t="shared" si="1"/>
        <v>1.5m FG</v>
      </c>
      <c r="D55" s="1" t="str">
        <f t="shared" si="2"/>
        <v>1.5m FG - Alignment Sheets</v>
      </c>
      <c r="E55" s="1" t="s">
        <v>40</v>
      </c>
      <c r="F55" s="1">
        <f t="shared" si="3"/>
        <v>1.5</v>
      </c>
      <c r="G55" s="12" t="s">
        <v>40</v>
      </c>
      <c r="L55">
        <v>994935</v>
      </c>
      <c r="M55">
        <v>995066</v>
      </c>
      <c r="N55">
        <v>1.5</v>
      </c>
      <c r="O55" t="s">
        <v>718</v>
      </c>
      <c r="P55" t="s">
        <v>723</v>
      </c>
      <c r="Q55" t="s">
        <v>726</v>
      </c>
      <c r="R55" t="s">
        <v>727</v>
      </c>
      <c r="S55">
        <v>131</v>
      </c>
    </row>
    <row r="56" spans="1:19" x14ac:dyDescent="0.2">
      <c r="A56" s="1">
        <f t="shared" si="0"/>
        <v>995066</v>
      </c>
      <c r="B56" s="1">
        <f t="shared" si="0"/>
        <v>995082.01</v>
      </c>
      <c r="C56" s="1" t="str">
        <f t="shared" si="1"/>
        <v>1.5m WC</v>
      </c>
      <c r="D56" s="1" t="str">
        <f t="shared" si="2"/>
        <v>1.5m WC - DWG# PT610601</v>
      </c>
      <c r="E56" s="1" t="s">
        <v>40</v>
      </c>
      <c r="F56" s="1">
        <f t="shared" si="3"/>
        <v>1.5</v>
      </c>
      <c r="G56" s="12" t="s">
        <v>40</v>
      </c>
      <c r="L56">
        <v>995066</v>
      </c>
      <c r="M56">
        <v>995082.01</v>
      </c>
      <c r="N56">
        <v>1.5</v>
      </c>
      <c r="O56" t="s">
        <v>734</v>
      </c>
      <c r="P56" t="s">
        <v>746</v>
      </c>
      <c r="Q56" t="s">
        <v>741</v>
      </c>
      <c r="R56" t="s">
        <v>741</v>
      </c>
      <c r="S56">
        <v>16.010000000009299</v>
      </c>
    </row>
    <row r="57" spans="1:19" x14ac:dyDescent="0.2">
      <c r="A57" s="1">
        <f t="shared" si="0"/>
        <v>995082.01</v>
      </c>
      <c r="B57" s="1">
        <f t="shared" si="0"/>
        <v>995147.26</v>
      </c>
      <c r="C57" s="1" t="str">
        <f t="shared" si="1"/>
        <v>0.9m FG</v>
      </c>
      <c r="D57" s="1" t="str">
        <f t="shared" si="2"/>
        <v>0.9m FG - Default Depth</v>
      </c>
      <c r="E57" s="1" t="s">
        <v>40</v>
      </c>
      <c r="F57" s="1">
        <f t="shared" si="3"/>
        <v>0.9</v>
      </c>
      <c r="G57" s="12" t="s">
        <v>40</v>
      </c>
      <c r="L57">
        <v>995082.01</v>
      </c>
      <c r="M57">
        <v>995147.26</v>
      </c>
      <c r="N57">
        <v>0.9</v>
      </c>
      <c r="O57" t="s">
        <v>718</v>
      </c>
      <c r="P57" t="s">
        <v>719</v>
      </c>
      <c r="Q57" t="s">
        <v>720</v>
      </c>
      <c r="R57" t="s">
        <v>721</v>
      </c>
      <c r="S57">
        <v>65.25</v>
      </c>
    </row>
    <row r="58" spans="1:19" x14ac:dyDescent="0.2">
      <c r="A58" s="1">
        <f t="shared" si="0"/>
        <v>995147.26</v>
      </c>
      <c r="B58" s="1">
        <f t="shared" si="0"/>
        <v>995171.26</v>
      </c>
      <c r="C58" s="1" t="str">
        <f t="shared" si="1"/>
        <v>1.2m WC</v>
      </c>
      <c r="D58" s="1" t="str">
        <f t="shared" si="2"/>
        <v>1.2m WC - DWG# PT610201</v>
      </c>
      <c r="E58" s="1" t="s">
        <v>40</v>
      </c>
      <c r="F58" s="1">
        <f t="shared" si="3"/>
        <v>1.2</v>
      </c>
      <c r="G58" s="12" t="s">
        <v>40</v>
      </c>
      <c r="L58">
        <v>995147.26</v>
      </c>
      <c r="M58">
        <v>995171.26</v>
      </c>
      <c r="N58">
        <v>1.2</v>
      </c>
      <c r="O58" t="s">
        <v>734</v>
      </c>
      <c r="P58" t="s">
        <v>735</v>
      </c>
      <c r="Q58" t="s">
        <v>736</v>
      </c>
      <c r="R58" t="s">
        <v>736</v>
      </c>
      <c r="S58">
        <v>24</v>
      </c>
    </row>
    <row r="59" spans="1:19" x14ac:dyDescent="0.2">
      <c r="A59" s="1">
        <f t="shared" si="0"/>
        <v>995171.26</v>
      </c>
      <c r="B59" s="1">
        <f t="shared" si="0"/>
        <v>995525.63</v>
      </c>
      <c r="C59" s="1" t="str">
        <f t="shared" si="1"/>
        <v>0.9m FG</v>
      </c>
      <c r="D59" s="1" t="str">
        <f t="shared" si="2"/>
        <v>0.9m FG - Default Depth</v>
      </c>
      <c r="E59" s="1" t="s">
        <v>40</v>
      </c>
      <c r="F59" s="1">
        <f t="shared" si="3"/>
        <v>0.9</v>
      </c>
      <c r="G59" s="12" t="s">
        <v>40</v>
      </c>
      <c r="L59">
        <v>995171.26</v>
      </c>
      <c r="M59">
        <v>995525.63</v>
      </c>
      <c r="N59">
        <v>0.9</v>
      </c>
      <c r="O59" t="s">
        <v>718</v>
      </c>
      <c r="P59" t="s">
        <v>719</v>
      </c>
      <c r="Q59" t="s">
        <v>720</v>
      </c>
      <c r="R59" t="s">
        <v>721</v>
      </c>
      <c r="S59">
        <v>354.369999999995</v>
      </c>
    </row>
    <row r="60" spans="1:19" x14ac:dyDescent="0.2">
      <c r="A60" s="1">
        <f t="shared" si="0"/>
        <v>995525.63</v>
      </c>
      <c r="B60" s="1">
        <f t="shared" si="0"/>
        <v>995526.98</v>
      </c>
      <c r="C60" s="1" t="str">
        <f t="shared" si="1"/>
        <v>1.2m WC</v>
      </c>
      <c r="D60" s="1" t="str">
        <f t="shared" si="2"/>
        <v>1.2m WC - DWG# PT610201</v>
      </c>
      <c r="E60" s="1" t="s">
        <v>40</v>
      </c>
      <c r="F60" s="1">
        <f t="shared" si="3"/>
        <v>1.2</v>
      </c>
      <c r="G60" s="12" t="s">
        <v>40</v>
      </c>
      <c r="L60">
        <v>995525.63</v>
      </c>
      <c r="M60">
        <v>995526.98</v>
      </c>
      <c r="N60">
        <v>1.2</v>
      </c>
      <c r="O60" t="s">
        <v>734</v>
      </c>
      <c r="P60" t="s">
        <v>735</v>
      </c>
      <c r="Q60" t="s">
        <v>736</v>
      </c>
      <c r="R60" t="s">
        <v>736</v>
      </c>
      <c r="S60">
        <v>1.3499999999767101</v>
      </c>
    </row>
    <row r="61" spans="1:19" x14ac:dyDescent="0.2">
      <c r="A61" s="1">
        <f t="shared" si="0"/>
        <v>995526.98</v>
      </c>
      <c r="B61" s="1">
        <f t="shared" si="0"/>
        <v>995550.98</v>
      </c>
      <c r="C61" s="1" t="str">
        <f t="shared" si="1"/>
        <v>1.5m WC</v>
      </c>
      <c r="D61" s="1" t="str">
        <f t="shared" si="2"/>
        <v>1.5m WC - DWG# PT610001</v>
      </c>
      <c r="E61" s="1" t="s">
        <v>40</v>
      </c>
      <c r="F61" s="1">
        <f t="shared" si="3"/>
        <v>1.5</v>
      </c>
      <c r="G61" s="12" t="s">
        <v>40</v>
      </c>
      <c r="L61">
        <v>995526.98</v>
      </c>
      <c r="M61">
        <v>995550.98</v>
      </c>
      <c r="N61">
        <v>1.5</v>
      </c>
      <c r="O61" t="s">
        <v>734</v>
      </c>
      <c r="P61" t="s">
        <v>740</v>
      </c>
      <c r="Q61" t="s">
        <v>741</v>
      </c>
      <c r="R61" t="s">
        <v>741</v>
      </c>
      <c r="S61">
        <v>24</v>
      </c>
    </row>
    <row r="62" spans="1:19" x14ac:dyDescent="0.2">
      <c r="A62" s="1">
        <f t="shared" si="0"/>
        <v>995550.98</v>
      </c>
      <c r="B62" s="1">
        <f t="shared" si="0"/>
        <v>995684.72</v>
      </c>
      <c r="C62" s="1" t="str">
        <f t="shared" si="1"/>
        <v>0.9m FG</v>
      </c>
      <c r="D62" s="1" t="str">
        <f t="shared" si="2"/>
        <v>0.9m FG - Default Depth</v>
      </c>
      <c r="E62" s="1" t="s">
        <v>40</v>
      </c>
      <c r="F62" s="1">
        <f t="shared" si="3"/>
        <v>0.9</v>
      </c>
      <c r="G62" s="12" t="s">
        <v>40</v>
      </c>
      <c r="L62">
        <v>995550.98</v>
      </c>
      <c r="M62">
        <v>995684.72</v>
      </c>
      <c r="N62">
        <v>0.9</v>
      </c>
      <c r="O62" t="s">
        <v>718</v>
      </c>
      <c r="P62" t="s">
        <v>719</v>
      </c>
      <c r="Q62" t="s">
        <v>720</v>
      </c>
      <c r="R62" t="s">
        <v>721</v>
      </c>
      <c r="S62">
        <v>133.73999999999</v>
      </c>
    </row>
    <row r="63" spans="1:19" x14ac:dyDescent="0.2">
      <c r="A63" s="1">
        <f t="shared" si="0"/>
        <v>995684.72</v>
      </c>
      <c r="B63" s="1">
        <f t="shared" si="0"/>
        <v>995708.72</v>
      </c>
      <c r="C63" s="1" t="str">
        <f t="shared" si="1"/>
        <v>1.2m WC</v>
      </c>
      <c r="D63" s="1" t="str">
        <f t="shared" si="2"/>
        <v>1.2m WC - DWG# PT610201</v>
      </c>
      <c r="E63" s="1" t="s">
        <v>40</v>
      </c>
      <c r="F63" s="1">
        <f t="shared" si="3"/>
        <v>1.2</v>
      </c>
      <c r="G63" s="12" t="s">
        <v>40</v>
      </c>
      <c r="L63">
        <v>995684.72</v>
      </c>
      <c r="M63">
        <v>995708.72</v>
      </c>
      <c r="N63">
        <v>1.2</v>
      </c>
      <c r="O63" t="s">
        <v>734</v>
      </c>
      <c r="P63" t="s">
        <v>735</v>
      </c>
      <c r="Q63" t="s">
        <v>736</v>
      </c>
      <c r="R63" t="s">
        <v>736</v>
      </c>
      <c r="S63">
        <v>24</v>
      </c>
    </row>
    <row r="64" spans="1:19" x14ac:dyDescent="0.2">
      <c r="A64" s="1">
        <f t="shared" si="0"/>
        <v>995708.72</v>
      </c>
      <c r="B64" s="1">
        <f t="shared" si="0"/>
        <v>995815.86</v>
      </c>
      <c r="C64" s="1" t="str">
        <f t="shared" si="1"/>
        <v>0.9m FG</v>
      </c>
      <c r="D64" s="1" t="str">
        <f t="shared" si="2"/>
        <v>0.9m FG - Default Depth</v>
      </c>
      <c r="E64" s="1" t="s">
        <v>40</v>
      </c>
      <c r="F64" s="1">
        <f t="shared" si="3"/>
        <v>0.9</v>
      </c>
      <c r="G64" s="12" t="s">
        <v>40</v>
      </c>
      <c r="L64">
        <v>995708.72</v>
      </c>
      <c r="M64">
        <v>995815.86</v>
      </c>
      <c r="N64">
        <v>0.9</v>
      </c>
      <c r="O64" t="s">
        <v>718</v>
      </c>
      <c r="P64" t="s">
        <v>719</v>
      </c>
      <c r="Q64" t="s">
        <v>720</v>
      </c>
      <c r="R64" t="s">
        <v>721</v>
      </c>
      <c r="S64">
        <v>107.140000000013</v>
      </c>
    </row>
    <row r="65" spans="1:19" x14ac:dyDescent="0.2">
      <c r="A65" s="1">
        <f t="shared" si="0"/>
        <v>995815.86</v>
      </c>
      <c r="B65" s="1">
        <f t="shared" si="0"/>
        <v>995839.86</v>
      </c>
      <c r="C65" s="1" t="str">
        <f t="shared" si="1"/>
        <v>1.2m WC</v>
      </c>
      <c r="D65" s="1" t="str">
        <f t="shared" si="2"/>
        <v>1.2m WC - DWG# PT610201</v>
      </c>
      <c r="E65" s="1" t="s">
        <v>40</v>
      </c>
      <c r="F65" s="1">
        <f t="shared" si="3"/>
        <v>1.2</v>
      </c>
      <c r="G65" s="12" t="s">
        <v>40</v>
      </c>
      <c r="L65">
        <v>995815.86</v>
      </c>
      <c r="M65">
        <v>995839.86</v>
      </c>
      <c r="N65">
        <v>1.2</v>
      </c>
      <c r="O65" t="s">
        <v>734</v>
      </c>
      <c r="P65" t="s">
        <v>735</v>
      </c>
      <c r="Q65" t="s">
        <v>736</v>
      </c>
      <c r="R65" t="s">
        <v>736</v>
      </c>
      <c r="S65">
        <v>24</v>
      </c>
    </row>
    <row r="66" spans="1:19" x14ac:dyDescent="0.2">
      <c r="A66" s="1">
        <f t="shared" si="0"/>
        <v>995839.86</v>
      </c>
      <c r="B66" s="1">
        <f t="shared" si="0"/>
        <v>995870.06</v>
      </c>
      <c r="C66" s="1" t="str">
        <f t="shared" si="1"/>
        <v>0.9m FG</v>
      </c>
      <c r="D66" s="1" t="str">
        <f t="shared" si="2"/>
        <v>0.9m FG - Default Depth</v>
      </c>
      <c r="E66" s="1" t="s">
        <v>40</v>
      </c>
      <c r="F66" s="1">
        <f t="shared" si="3"/>
        <v>0.9</v>
      </c>
      <c r="G66" s="12" t="s">
        <v>40</v>
      </c>
      <c r="L66">
        <v>995839.86</v>
      </c>
      <c r="M66">
        <v>995870.06</v>
      </c>
      <c r="N66">
        <v>0.9</v>
      </c>
      <c r="O66" t="s">
        <v>718</v>
      </c>
      <c r="P66" t="s">
        <v>719</v>
      </c>
      <c r="Q66" t="s">
        <v>720</v>
      </c>
      <c r="R66" t="s">
        <v>721</v>
      </c>
      <c r="S66">
        <v>30.200000000069799</v>
      </c>
    </row>
    <row r="67" spans="1:19" x14ac:dyDescent="0.2">
      <c r="A67" s="1">
        <f t="shared" ref="A67:B130" si="4">L67</f>
        <v>995870.06</v>
      </c>
      <c r="B67" s="1">
        <f t="shared" si="4"/>
        <v>995894.06</v>
      </c>
      <c r="C67" s="1" t="str">
        <f t="shared" ref="C67:C130" si="5">Q67</f>
        <v>1.2m WC</v>
      </c>
      <c r="D67" s="1" t="str">
        <f t="shared" ref="D67:D130" si="6">Q67&amp;" - "&amp;P67</f>
        <v>1.2m WC - DWG# PT610201</v>
      </c>
      <c r="E67" s="1" t="s">
        <v>40</v>
      </c>
      <c r="F67" s="1">
        <f t="shared" ref="F67:F130" si="7">_xlfn.NUMBERVALUE(TRIM(LEFT(Q67,3)))</f>
        <v>1.2</v>
      </c>
      <c r="G67" s="12" t="s">
        <v>40</v>
      </c>
      <c r="L67">
        <v>995870.06</v>
      </c>
      <c r="M67">
        <v>995894.06</v>
      </c>
      <c r="N67">
        <v>1.2</v>
      </c>
      <c r="O67" t="s">
        <v>734</v>
      </c>
      <c r="P67" t="s">
        <v>735</v>
      </c>
      <c r="Q67" t="s">
        <v>736</v>
      </c>
      <c r="R67" t="s">
        <v>736</v>
      </c>
      <c r="S67">
        <v>24</v>
      </c>
    </row>
    <row r="68" spans="1:19" x14ac:dyDescent="0.2">
      <c r="A68" s="1">
        <f t="shared" si="4"/>
        <v>995894.06</v>
      </c>
      <c r="B68" s="1">
        <f t="shared" si="4"/>
        <v>995922.26</v>
      </c>
      <c r="C68" s="1" t="str">
        <f t="shared" si="5"/>
        <v>0.9m FG</v>
      </c>
      <c r="D68" s="1" t="str">
        <f t="shared" si="6"/>
        <v>0.9m FG - Default Depth</v>
      </c>
      <c r="E68" s="1" t="s">
        <v>40</v>
      </c>
      <c r="F68" s="1">
        <f t="shared" si="7"/>
        <v>0.9</v>
      </c>
      <c r="G68" s="12" t="s">
        <v>40</v>
      </c>
      <c r="L68">
        <v>995894.06</v>
      </c>
      <c r="M68">
        <v>995922.26</v>
      </c>
      <c r="N68">
        <v>0.9</v>
      </c>
      <c r="O68" t="s">
        <v>718</v>
      </c>
      <c r="P68" t="s">
        <v>719</v>
      </c>
      <c r="Q68" t="s">
        <v>720</v>
      </c>
      <c r="R68" t="s">
        <v>721</v>
      </c>
      <c r="S68">
        <v>28.199999999953398</v>
      </c>
    </row>
    <row r="69" spans="1:19" x14ac:dyDescent="0.2">
      <c r="A69" s="1">
        <f t="shared" si="4"/>
        <v>995922.26</v>
      </c>
      <c r="B69" s="1">
        <f t="shared" si="4"/>
        <v>995946.26</v>
      </c>
      <c r="C69" s="1" t="str">
        <f t="shared" si="5"/>
        <v>1.5m WC</v>
      </c>
      <c r="D69" s="1" t="str">
        <f t="shared" si="6"/>
        <v>1.5m WC - DWG# PT610001</v>
      </c>
      <c r="E69" s="1" t="s">
        <v>40</v>
      </c>
      <c r="F69" s="1">
        <f t="shared" si="7"/>
        <v>1.5</v>
      </c>
      <c r="G69" s="12" t="s">
        <v>40</v>
      </c>
      <c r="L69">
        <v>995922.26</v>
      </c>
      <c r="M69">
        <v>995946.26</v>
      </c>
      <c r="N69">
        <v>1.5</v>
      </c>
      <c r="O69" t="s">
        <v>734</v>
      </c>
      <c r="P69" t="s">
        <v>740</v>
      </c>
      <c r="Q69" t="s">
        <v>741</v>
      </c>
      <c r="R69" t="s">
        <v>741</v>
      </c>
      <c r="S69">
        <v>24</v>
      </c>
    </row>
    <row r="70" spans="1:19" x14ac:dyDescent="0.2">
      <c r="A70" s="1">
        <f t="shared" si="4"/>
        <v>995946.26</v>
      </c>
      <c r="B70" s="1">
        <f t="shared" si="4"/>
        <v>996487.38</v>
      </c>
      <c r="C70" s="1" t="str">
        <f t="shared" si="5"/>
        <v>0.9m FG</v>
      </c>
      <c r="D70" s="1" t="str">
        <f t="shared" si="6"/>
        <v>0.9m FG - Default Depth</v>
      </c>
      <c r="E70" s="1" t="s">
        <v>40</v>
      </c>
      <c r="F70" s="1">
        <f t="shared" si="7"/>
        <v>0.9</v>
      </c>
      <c r="G70" s="12" t="s">
        <v>40</v>
      </c>
      <c r="L70">
        <v>995946.26</v>
      </c>
      <c r="M70">
        <v>996487.38</v>
      </c>
      <c r="N70">
        <v>0.9</v>
      </c>
      <c r="O70" t="s">
        <v>718</v>
      </c>
      <c r="P70" t="s">
        <v>719</v>
      </c>
      <c r="Q70" t="s">
        <v>720</v>
      </c>
      <c r="R70" t="s">
        <v>721</v>
      </c>
      <c r="S70">
        <v>541.119999999995</v>
      </c>
    </row>
    <row r="71" spans="1:19" x14ac:dyDescent="0.2">
      <c r="A71" s="1">
        <f t="shared" si="4"/>
        <v>996487.38</v>
      </c>
      <c r="B71" s="1">
        <f t="shared" si="4"/>
        <v>996533.61</v>
      </c>
      <c r="C71" s="1" t="str">
        <f t="shared" si="5"/>
        <v>1.2m WC</v>
      </c>
      <c r="D71" s="1" t="str">
        <f t="shared" si="6"/>
        <v>1.2m WC - DWG# PT610201</v>
      </c>
      <c r="E71" s="1" t="s">
        <v>40</v>
      </c>
      <c r="F71" s="1">
        <f t="shared" si="7"/>
        <v>1.2</v>
      </c>
      <c r="G71" s="12" t="s">
        <v>40</v>
      </c>
      <c r="L71">
        <v>996487.38</v>
      </c>
      <c r="M71">
        <v>996533.61</v>
      </c>
      <c r="N71">
        <v>1.2</v>
      </c>
      <c r="O71" t="s">
        <v>734</v>
      </c>
      <c r="P71" t="s">
        <v>735</v>
      </c>
      <c r="Q71" t="s">
        <v>736</v>
      </c>
      <c r="R71" t="s">
        <v>736</v>
      </c>
      <c r="S71">
        <v>46.229999999981302</v>
      </c>
    </row>
    <row r="72" spans="1:19" x14ac:dyDescent="0.2">
      <c r="A72" s="1">
        <f t="shared" si="4"/>
        <v>996533.61</v>
      </c>
      <c r="B72" s="1">
        <f t="shared" si="4"/>
        <v>996886.79</v>
      </c>
      <c r="C72" s="1" t="str">
        <f t="shared" si="5"/>
        <v>0.9m FG</v>
      </c>
      <c r="D72" s="1" t="str">
        <f t="shared" si="6"/>
        <v>0.9m FG - Default Depth</v>
      </c>
      <c r="E72" s="1" t="s">
        <v>40</v>
      </c>
      <c r="F72" s="1">
        <f t="shared" si="7"/>
        <v>0.9</v>
      </c>
      <c r="G72" s="12" t="s">
        <v>40</v>
      </c>
      <c r="L72">
        <v>996533.61</v>
      </c>
      <c r="M72">
        <v>996886.79</v>
      </c>
      <c r="N72">
        <v>0.9</v>
      </c>
      <c r="O72" t="s">
        <v>718</v>
      </c>
      <c r="P72" t="s">
        <v>719</v>
      </c>
      <c r="Q72" t="s">
        <v>720</v>
      </c>
      <c r="R72" t="s">
        <v>721</v>
      </c>
      <c r="S72">
        <v>353.180000000051</v>
      </c>
    </row>
    <row r="73" spans="1:19" x14ac:dyDescent="0.2">
      <c r="A73" s="1">
        <f t="shared" si="4"/>
        <v>996886.79</v>
      </c>
      <c r="B73" s="1">
        <f t="shared" si="4"/>
        <v>996910.79</v>
      </c>
      <c r="C73" s="1" t="str">
        <f t="shared" si="5"/>
        <v>1.2m WC</v>
      </c>
      <c r="D73" s="1" t="str">
        <f t="shared" si="6"/>
        <v>1.2m WC - DWG# PT610201</v>
      </c>
      <c r="E73" s="1" t="s">
        <v>40</v>
      </c>
      <c r="F73" s="1">
        <f t="shared" si="7"/>
        <v>1.2</v>
      </c>
      <c r="G73" s="12" t="s">
        <v>40</v>
      </c>
      <c r="L73">
        <v>996886.79</v>
      </c>
      <c r="M73">
        <v>996910.79</v>
      </c>
      <c r="N73">
        <v>1.2</v>
      </c>
      <c r="O73" t="s">
        <v>734</v>
      </c>
      <c r="P73" t="s">
        <v>735</v>
      </c>
      <c r="Q73" t="s">
        <v>736</v>
      </c>
      <c r="R73" t="s">
        <v>736</v>
      </c>
      <c r="S73">
        <v>24</v>
      </c>
    </row>
    <row r="74" spans="1:19" x14ac:dyDescent="0.2">
      <c r="A74" s="1">
        <f t="shared" si="4"/>
        <v>996910.79</v>
      </c>
      <c r="B74" s="1">
        <f t="shared" si="4"/>
        <v>997001.48</v>
      </c>
      <c r="C74" s="1" t="str">
        <f t="shared" si="5"/>
        <v>0.9m FG</v>
      </c>
      <c r="D74" s="1" t="str">
        <f t="shared" si="6"/>
        <v>0.9m FG - Default Depth</v>
      </c>
      <c r="E74" s="1" t="s">
        <v>40</v>
      </c>
      <c r="F74" s="1">
        <f t="shared" si="7"/>
        <v>0.9</v>
      </c>
      <c r="G74" s="12" t="s">
        <v>40</v>
      </c>
      <c r="L74">
        <v>996910.79</v>
      </c>
      <c r="M74">
        <v>997001.48</v>
      </c>
      <c r="N74">
        <v>0.9</v>
      </c>
      <c r="O74" t="s">
        <v>718</v>
      </c>
      <c r="P74" t="s">
        <v>719</v>
      </c>
      <c r="Q74" t="s">
        <v>720</v>
      </c>
      <c r="R74" t="s">
        <v>721</v>
      </c>
      <c r="S74">
        <v>90.689999999944106</v>
      </c>
    </row>
    <row r="75" spans="1:19" x14ac:dyDescent="0.2">
      <c r="A75" s="1">
        <f t="shared" si="4"/>
        <v>997001.48</v>
      </c>
      <c r="B75" s="1">
        <f t="shared" si="4"/>
        <v>997025.48</v>
      </c>
      <c r="C75" s="1" t="str">
        <f t="shared" si="5"/>
        <v>1.2m WC</v>
      </c>
      <c r="D75" s="1" t="str">
        <f t="shared" si="6"/>
        <v>1.2m WC - DWG# PT610201</v>
      </c>
      <c r="E75" s="1" t="s">
        <v>40</v>
      </c>
      <c r="F75" s="1">
        <f t="shared" si="7"/>
        <v>1.2</v>
      </c>
      <c r="G75" s="12" t="s">
        <v>40</v>
      </c>
      <c r="L75">
        <v>997001.48</v>
      </c>
      <c r="M75">
        <v>997025.48</v>
      </c>
      <c r="N75">
        <v>1.2</v>
      </c>
      <c r="O75" t="s">
        <v>734</v>
      </c>
      <c r="P75" t="s">
        <v>735</v>
      </c>
      <c r="Q75" t="s">
        <v>736</v>
      </c>
      <c r="R75" t="s">
        <v>736</v>
      </c>
      <c r="S75">
        <v>24</v>
      </c>
    </row>
    <row r="76" spans="1:19" x14ac:dyDescent="0.2">
      <c r="A76" s="1">
        <f t="shared" si="4"/>
        <v>997025.48</v>
      </c>
      <c r="B76" s="1">
        <f t="shared" si="4"/>
        <v>997180.19</v>
      </c>
      <c r="C76" s="1" t="str">
        <f t="shared" si="5"/>
        <v>0.9m FG</v>
      </c>
      <c r="D76" s="1" t="str">
        <f t="shared" si="6"/>
        <v>0.9m FG - Default Depth</v>
      </c>
      <c r="E76" s="1" t="s">
        <v>40</v>
      </c>
      <c r="F76" s="1">
        <f t="shared" si="7"/>
        <v>0.9</v>
      </c>
      <c r="G76" s="12" t="s">
        <v>40</v>
      </c>
      <c r="L76">
        <v>997025.48</v>
      </c>
      <c r="M76">
        <v>997180.19</v>
      </c>
      <c r="N76">
        <v>0.9</v>
      </c>
      <c r="O76" t="s">
        <v>718</v>
      </c>
      <c r="P76" t="s">
        <v>719</v>
      </c>
      <c r="Q76" t="s">
        <v>720</v>
      </c>
      <c r="R76" t="s">
        <v>721</v>
      </c>
      <c r="S76">
        <v>154.70999999996201</v>
      </c>
    </row>
    <row r="77" spans="1:19" x14ac:dyDescent="0.2">
      <c r="A77" s="1">
        <f t="shared" si="4"/>
        <v>997180.19</v>
      </c>
      <c r="B77" s="1">
        <f t="shared" si="4"/>
        <v>997204.19</v>
      </c>
      <c r="C77" s="1" t="str">
        <f t="shared" si="5"/>
        <v>1.2m WC</v>
      </c>
      <c r="D77" s="1" t="str">
        <f t="shared" si="6"/>
        <v>1.2m WC - DWG# PT610201</v>
      </c>
      <c r="E77" s="1" t="s">
        <v>40</v>
      </c>
      <c r="F77" s="1">
        <f t="shared" si="7"/>
        <v>1.2</v>
      </c>
      <c r="G77" s="12" t="s">
        <v>40</v>
      </c>
      <c r="L77">
        <v>997180.19</v>
      </c>
      <c r="M77">
        <v>997204.19</v>
      </c>
      <c r="N77">
        <v>1.2</v>
      </c>
      <c r="O77" t="s">
        <v>734</v>
      </c>
      <c r="P77" t="s">
        <v>735</v>
      </c>
      <c r="Q77" t="s">
        <v>736</v>
      </c>
      <c r="R77" t="s">
        <v>736</v>
      </c>
      <c r="S77">
        <v>24</v>
      </c>
    </row>
    <row r="78" spans="1:19" x14ac:dyDescent="0.2">
      <c r="A78" s="1">
        <f t="shared" si="4"/>
        <v>997204.19</v>
      </c>
      <c r="B78" s="1">
        <f t="shared" si="4"/>
        <v>997269.9</v>
      </c>
      <c r="C78" s="1" t="str">
        <f t="shared" si="5"/>
        <v>0.9m FG</v>
      </c>
      <c r="D78" s="1" t="str">
        <f t="shared" si="6"/>
        <v>0.9m FG - Default Depth</v>
      </c>
      <c r="E78" s="1" t="s">
        <v>40</v>
      </c>
      <c r="F78" s="1">
        <f t="shared" si="7"/>
        <v>0.9</v>
      </c>
      <c r="G78" s="12" t="s">
        <v>40</v>
      </c>
      <c r="L78">
        <v>997204.19</v>
      </c>
      <c r="M78">
        <v>997269.9</v>
      </c>
      <c r="N78">
        <v>0.9</v>
      </c>
      <c r="O78" t="s">
        <v>718</v>
      </c>
      <c r="P78" t="s">
        <v>719</v>
      </c>
      <c r="Q78" t="s">
        <v>720</v>
      </c>
      <c r="R78" t="s">
        <v>721</v>
      </c>
      <c r="S78">
        <v>65.710000000079106</v>
      </c>
    </row>
    <row r="79" spans="1:19" x14ac:dyDescent="0.2">
      <c r="A79" s="1">
        <f t="shared" si="4"/>
        <v>997269.9</v>
      </c>
      <c r="B79" s="1">
        <f t="shared" si="4"/>
        <v>997293.9</v>
      </c>
      <c r="C79" s="1" t="str">
        <f t="shared" si="5"/>
        <v>1.2m WC</v>
      </c>
      <c r="D79" s="1" t="str">
        <f t="shared" si="6"/>
        <v>1.2m WC - DWG# PT610201</v>
      </c>
      <c r="E79" s="1" t="s">
        <v>40</v>
      </c>
      <c r="F79" s="1">
        <f t="shared" si="7"/>
        <v>1.2</v>
      </c>
      <c r="G79" s="12" t="s">
        <v>40</v>
      </c>
      <c r="L79">
        <v>997269.9</v>
      </c>
      <c r="M79">
        <v>997293.9</v>
      </c>
      <c r="N79">
        <v>1.2</v>
      </c>
      <c r="O79" t="s">
        <v>734</v>
      </c>
      <c r="P79" t="s">
        <v>735</v>
      </c>
      <c r="Q79" t="s">
        <v>736</v>
      </c>
      <c r="R79" t="s">
        <v>736</v>
      </c>
      <c r="S79">
        <v>24</v>
      </c>
    </row>
    <row r="80" spans="1:19" x14ac:dyDescent="0.2">
      <c r="A80" s="1">
        <f t="shared" si="4"/>
        <v>997293.9</v>
      </c>
      <c r="B80" s="1">
        <f t="shared" si="4"/>
        <v>997298.21</v>
      </c>
      <c r="C80" s="1" t="str">
        <f t="shared" si="5"/>
        <v>0.9m FG</v>
      </c>
      <c r="D80" s="1" t="str">
        <f t="shared" si="6"/>
        <v>0.9m FG - Default Depth</v>
      </c>
      <c r="E80" s="1" t="s">
        <v>40</v>
      </c>
      <c r="F80" s="1">
        <f t="shared" si="7"/>
        <v>0.9</v>
      </c>
      <c r="G80" s="12" t="s">
        <v>40</v>
      </c>
      <c r="L80">
        <v>997293.9</v>
      </c>
      <c r="M80">
        <v>997298.21</v>
      </c>
      <c r="N80">
        <v>0.9</v>
      </c>
      <c r="O80" t="s">
        <v>718</v>
      </c>
      <c r="P80" t="s">
        <v>719</v>
      </c>
      <c r="Q80" t="s">
        <v>720</v>
      </c>
      <c r="R80" t="s">
        <v>721</v>
      </c>
      <c r="S80">
        <v>4.3099999999394596</v>
      </c>
    </row>
    <row r="81" spans="1:19" x14ac:dyDescent="0.2">
      <c r="A81" s="1">
        <f t="shared" si="4"/>
        <v>997298.21</v>
      </c>
      <c r="B81" s="1">
        <f t="shared" si="4"/>
        <v>997334.25</v>
      </c>
      <c r="C81" s="1" t="str">
        <f t="shared" si="5"/>
        <v>1.2m WC</v>
      </c>
      <c r="D81" s="1" t="str">
        <f t="shared" si="6"/>
        <v>1.2m WC - DWG# PT610201</v>
      </c>
      <c r="E81" s="1" t="s">
        <v>40</v>
      </c>
      <c r="F81" s="1">
        <f t="shared" si="7"/>
        <v>1.2</v>
      </c>
      <c r="G81" s="12" t="s">
        <v>40</v>
      </c>
      <c r="L81">
        <v>997298.21</v>
      </c>
      <c r="M81">
        <v>997334.25</v>
      </c>
      <c r="N81">
        <v>1.2</v>
      </c>
      <c r="O81" t="s">
        <v>734</v>
      </c>
      <c r="P81" t="s">
        <v>735</v>
      </c>
      <c r="Q81" t="s">
        <v>736</v>
      </c>
      <c r="R81" t="s">
        <v>736</v>
      </c>
      <c r="S81">
        <v>36.040000000037203</v>
      </c>
    </row>
    <row r="82" spans="1:19" x14ac:dyDescent="0.2">
      <c r="A82" s="1">
        <f t="shared" si="4"/>
        <v>997334.25</v>
      </c>
      <c r="B82" s="1">
        <f t="shared" si="4"/>
        <v>997553.03</v>
      </c>
      <c r="C82" s="1" t="str">
        <f t="shared" si="5"/>
        <v>0.9m FG</v>
      </c>
      <c r="D82" s="1" t="str">
        <f t="shared" si="6"/>
        <v>0.9m FG - Default Depth</v>
      </c>
      <c r="E82" s="1" t="s">
        <v>40</v>
      </c>
      <c r="F82" s="1">
        <f t="shared" si="7"/>
        <v>0.9</v>
      </c>
      <c r="G82" s="12" t="s">
        <v>40</v>
      </c>
      <c r="L82">
        <v>997334.25</v>
      </c>
      <c r="M82">
        <v>997553.03</v>
      </c>
      <c r="N82">
        <v>0.9</v>
      </c>
      <c r="O82" t="s">
        <v>718</v>
      </c>
      <c r="P82" t="s">
        <v>719</v>
      </c>
      <c r="Q82" t="s">
        <v>720</v>
      </c>
      <c r="R82" t="s">
        <v>721</v>
      </c>
      <c r="S82">
        <v>218.780000000027</v>
      </c>
    </row>
    <row r="83" spans="1:19" x14ac:dyDescent="0.2">
      <c r="A83" s="1">
        <f t="shared" si="4"/>
        <v>997553.03</v>
      </c>
      <c r="B83" s="1">
        <f t="shared" si="4"/>
        <v>997577.03</v>
      </c>
      <c r="C83" s="1" t="str">
        <f t="shared" si="5"/>
        <v>1.2m WC</v>
      </c>
      <c r="D83" s="1" t="str">
        <f t="shared" si="6"/>
        <v>1.2m WC - DWG# PT610201</v>
      </c>
      <c r="E83" s="1" t="s">
        <v>40</v>
      </c>
      <c r="F83" s="1">
        <f t="shared" si="7"/>
        <v>1.2</v>
      </c>
      <c r="G83" s="12" t="s">
        <v>40</v>
      </c>
      <c r="L83">
        <v>997553.03</v>
      </c>
      <c r="M83">
        <v>997577.03</v>
      </c>
      <c r="N83">
        <v>1.2</v>
      </c>
      <c r="O83" t="s">
        <v>734</v>
      </c>
      <c r="P83" t="s">
        <v>735</v>
      </c>
      <c r="Q83" t="s">
        <v>736</v>
      </c>
      <c r="R83" t="s">
        <v>736</v>
      </c>
      <c r="S83">
        <v>24</v>
      </c>
    </row>
    <row r="84" spans="1:19" x14ac:dyDescent="0.2">
      <c r="A84" s="1">
        <f t="shared" si="4"/>
        <v>997577.03</v>
      </c>
      <c r="B84" s="1">
        <f t="shared" si="4"/>
        <v>997712</v>
      </c>
      <c r="C84" s="1" t="str">
        <f t="shared" si="5"/>
        <v>0.9m FG</v>
      </c>
      <c r="D84" s="1" t="str">
        <f t="shared" si="6"/>
        <v>0.9m FG - Default Depth</v>
      </c>
      <c r="E84" s="1" t="s">
        <v>40</v>
      </c>
      <c r="F84" s="1">
        <f t="shared" si="7"/>
        <v>0.9</v>
      </c>
      <c r="G84" s="12" t="s">
        <v>40</v>
      </c>
      <c r="L84">
        <v>997577.03</v>
      </c>
      <c r="M84">
        <v>997712</v>
      </c>
      <c r="N84">
        <v>0.9</v>
      </c>
      <c r="O84" t="s">
        <v>718</v>
      </c>
      <c r="P84" t="s">
        <v>719</v>
      </c>
      <c r="Q84" t="s">
        <v>720</v>
      </c>
      <c r="R84" t="s">
        <v>721</v>
      </c>
      <c r="S84">
        <v>134.969999999972</v>
      </c>
    </row>
    <row r="85" spans="1:19" x14ac:dyDescent="0.2">
      <c r="A85" s="1">
        <f t="shared" si="4"/>
        <v>997712</v>
      </c>
      <c r="B85" s="1">
        <f t="shared" si="4"/>
        <v>997792</v>
      </c>
      <c r="C85" s="1" t="str">
        <f t="shared" si="5"/>
        <v>1.5m FG</v>
      </c>
      <c r="D85" s="1" t="str">
        <f t="shared" si="6"/>
        <v>1.5m FG - Alignment Sheets</v>
      </c>
      <c r="E85" s="1" t="s">
        <v>40</v>
      </c>
      <c r="F85" s="1">
        <f t="shared" si="7"/>
        <v>1.5</v>
      </c>
      <c r="G85" s="12" t="s">
        <v>40</v>
      </c>
      <c r="L85">
        <v>997712</v>
      </c>
      <c r="M85">
        <v>997792</v>
      </c>
      <c r="N85">
        <v>1.5</v>
      </c>
      <c r="O85" t="s">
        <v>718</v>
      </c>
      <c r="P85" t="s">
        <v>723</v>
      </c>
      <c r="Q85" t="s">
        <v>726</v>
      </c>
      <c r="R85" t="s">
        <v>727</v>
      </c>
      <c r="S85">
        <v>80</v>
      </c>
    </row>
    <row r="86" spans="1:19" x14ac:dyDescent="0.2">
      <c r="A86" s="1">
        <f t="shared" si="4"/>
        <v>997792</v>
      </c>
      <c r="B86" s="1">
        <f t="shared" si="4"/>
        <v>998077.16</v>
      </c>
      <c r="C86" s="1" t="str">
        <f t="shared" si="5"/>
        <v>0.9m FG</v>
      </c>
      <c r="D86" s="1" t="str">
        <f t="shared" si="6"/>
        <v>0.9m FG - Default Depth</v>
      </c>
      <c r="E86" s="1" t="s">
        <v>40</v>
      </c>
      <c r="F86" s="1">
        <f t="shared" si="7"/>
        <v>0.9</v>
      </c>
      <c r="G86" s="12" t="s">
        <v>40</v>
      </c>
      <c r="L86">
        <v>997792</v>
      </c>
      <c r="M86">
        <v>998077.16</v>
      </c>
      <c r="N86">
        <v>0.9</v>
      </c>
      <c r="O86" t="s">
        <v>718</v>
      </c>
      <c r="P86" t="s">
        <v>719</v>
      </c>
      <c r="Q86" t="s">
        <v>720</v>
      </c>
      <c r="R86" t="s">
        <v>721</v>
      </c>
      <c r="S86">
        <v>285.16000000003203</v>
      </c>
    </row>
    <row r="87" spans="1:19" x14ac:dyDescent="0.2">
      <c r="A87" s="1">
        <f t="shared" si="4"/>
        <v>998077.16</v>
      </c>
      <c r="B87" s="1">
        <f t="shared" si="4"/>
        <v>998101.16</v>
      </c>
      <c r="C87" s="1" t="str">
        <f t="shared" si="5"/>
        <v>1.5m WC</v>
      </c>
      <c r="D87" s="1" t="str">
        <f t="shared" si="6"/>
        <v>1.5m WC - DWG# PT610001</v>
      </c>
      <c r="E87" s="1" t="s">
        <v>40</v>
      </c>
      <c r="F87" s="1">
        <f t="shared" si="7"/>
        <v>1.5</v>
      </c>
      <c r="G87" s="12" t="s">
        <v>40</v>
      </c>
      <c r="L87">
        <v>998077.16</v>
      </c>
      <c r="M87">
        <v>998101.16</v>
      </c>
      <c r="N87">
        <v>1.5</v>
      </c>
      <c r="O87" t="s">
        <v>734</v>
      </c>
      <c r="P87" t="s">
        <v>740</v>
      </c>
      <c r="Q87" t="s">
        <v>741</v>
      </c>
      <c r="R87" t="s">
        <v>741</v>
      </c>
      <c r="S87">
        <v>24</v>
      </c>
    </row>
    <row r="88" spans="1:19" x14ac:dyDescent="0.2">
      <c r="A88" s="1">
        <f t="shared" si="4"/>
        <v>998101.16</v>
      </c>
      <c r="B88" s="1">
        <f t="shared" si="4"/>
        <v>999408.15</v>
      </c>
      <c r="C88" s="1" t="str">
        <f t="shared" si="5"/>
        <v>0.9m FG</v>
      </c>
      <c r="D88" s="1" t="str">
        <f t="shared" si="6"/>
        <v>0.9m FG - Default Depth</v>
      </c>
      <c r="E88" s="1" t="s">
        <v>40</v>
      </c>
      <c r="F88" s="1">
        <f t="shared" si="7"/>
        <v>0.9</v>
      </c>
      <c r="G88" s="12" t="s">
        <v>40</v>
      </c>
      <c r="L88">
        <v>998101.16</v>
      </c>
      <c r="M88">
        <v>999408.15</v>
      </c>
      <c r="N88">
        <v>0.9</v>
      </c>
      <c r="O88" t="s">
        <v>718</v>
      </c>
      <c r="P88" t="s">
        <v>719</v>
      </c>
      <c r="Q88" t="s">
        <v>720</v>
      </c>
      <c r="R88" t="s">
        <v>721</v>
      </c>
      <c r="S88">
        <v>1306.98999999999</v>
      </c>
    </row>
    <row r="89" spans="1:19" x14ac:dyDescent="0.2">
      <c r="A89" s="1">
        <f t="shared" si="4"/>
        <v>999408.15</v>
      </c>
      <c r="B89" s="1">
        <f t="shared" si="4"/>
        <v>999422.35</v>
      </c>
      <c r="C89" s="1" t="str">
        <f t="shared" si="5"/>
        <v>1.2m WC</v>
      </c>
      <c r="D89" s="1" t="str">
        <f t="shared" si="6"/>
        <v>1.2m WC - DWG# PT610201</v>
      </c>
      <c r="E89" s="1" t="s">
        <v>40</v>
      </c>
      <c r="F89" s="1">
        <f t="shared" si="7"/>
        <v>1.2</v>
      </c>
      <c r="G89" s="12" t="s">
        <v>40</v>
      </c>
      <c r="L89">
        <v>999408.15</v>
      </c>
      <c r="M89">
        <v>999422.35</v>
      </c>
      <c r="N89">
        <v>1.2</v>
      </c>
      <c r="O89" t="s">
        <v>734</v>
      </c>
      <c r="P89" t="s">
        <v>735</v>
      </c>
      <c r="Q89" t="s">
        <v>736</v>
      </c>
      <c r="R89" t="s">
        <v>736</v>
      </c>
      <c r="S89">
        <v>14.1999999999534</v>
      </c>
    </row>
    <row r="90" spans="1:19" x14ac:dyDescent="0.2">
      <c r="A90" s="1">
        <f t="shared" si="4"/>
        <v>999422.35</v>
      </c>
      <c r="B90" s="1">
        <f t="shared" si="4"/>
        <v>999446.35</v>
      </c>
      <c r="C90" s="1" t="str">
        <f t="shared" si="5"/>
        <v>1.5m WC</v>
      </c>
      <c r="D90" s="1" t="str">
        <f t="shared" si="6"/>
        <v>1.5m WC - DWG# PT610001</v>
      </c>
      <c r="E90" s="1" t="s">
        <v>40</v>
      </c>
      <c r="F90" s="1">
        <f t="shared" si="7"/>
        <v>1.5</v>
      </c>
      <c r="G90" s="12" t="s">
        <v>40</v>
      </c>
      <c r="L90">
        <v>999422.35</v>
      </c>
      <c r="M90">
        <v>999446.35</v>
      </c>
      <c r="N90">
        <v>1.5</v>
      </c>
      <c r="O90" t="s">
        <v>734</v>
      </c>
      <c r="P90" t="s">
        <v>740</v>
      </c>
      <c r="Q90" t="s">
        <v>741</v>
      </c>
      <c r="R90" t="s">
        <v>741</v>
      </c>
      <c r="S90">
        <v>24</v>
      </c>
    </row>
    <row r="91" spans="1:19" x14ac:dyDescent="0.2">
      <c r="A91" s="1">
        <f t="shared" si="4"/>
        <v>999446.35</v>
      </c>
      <c r="B91" s="1">
        <f t="shared" si="4"/>
        <v>999513</v>
      </c>
      <c r="C91" s="1" t="str">
        <f t="shared" si="5"/>
        <v>1.5m FG</v>
      </c>
      <c r="D91" s="1" t="str">
        <f t="shared" si="6"/>
        <v>1.5m FG - Alignment Sheets</v>
      </c>
      <c r="E91" s="1" t="s">
        <v>40</v>
      </c>
      <c r="F91" s="1">
        <f t="shared" si="7"/>
        <v>1.5</v>
      </c>
      <c r="G91" s="12" t="s">
        <v>40</v>
      </c>
      <c r="L91">
        <v>999446.35</v>
      </c>
      <c r="M91">
        <v>999513</v>
      </c>
      <c r="N91">
        <v>1.5</v>
      </c>
      <c r="O91" t="s">
        <v>718</v>
      </c>
      <c r="P91" t="s">
        <v>723</v>
      </c>
      <c r="Q91" t="s">
        <v>726</v>
      </c>
      <c r="R91" t="s">
        <v>727</v>
      </c>
      <c r="S91">
        <v>66.650000000023198</v>
      </c>
    </row>
    <row r="92" spans="1:19" x14ac:dyDescent="0.2">
      <c r="A92" s="1">
        <f t="shared" si="4"/>
        <v>999513</v>
      </c>
      <c r="B92" s="1">
        <f t="shared" si="4"/>
        <v>999518</v>
      </c>
      <c r="C92" s="1" t="str">
        <f t="shared" si="5"/>
        <v>1.2m CG/1.5m FG</v>
      </c>
      <c r="D92" s="1" t="str">
        <f t="shared" si="6"/>
        <v>1.2m CG/1.5m FG - Alignment Sheets</v>
      </c>
      <c r="E92" s="1" t="s">
        <v>40</v>
      </c>
      <c r="F92" s="1">
        <f t="shared" si="7"/>
        <v>1.2</v>
      </c>
      <c r="G92" s="12" t="s">
        <v>40</v>
      </c>
      <c r="L92">
        <v>999513</v>
      </c>
      <c r="M92">
        <v>999518</v>
      </c>
      <c r="N92" t="s">
        <v>749</v>
      </c>
      <c r="O92" t="s">
        <v>743</v>
      </c>
      <c r="P92" t="s">
        <v>723</v>
      </c>
      <c r="Q92" t="s">
        <v>750</v>
      </c>
      <c r="R92" t="s">
        <v>751</v>
      </c>
      <c r="S92">
        <v>5</v>
      </c>
    </row>
    <row r="93" spans="1:19" x14ac:dyDescent="0.2">
      <c r="A93" s="1">
        <f t="shared" si="4"/>
        <v>999518</v>
      </c>
      <c r="B93" s="1">
        <f t="shared" si="4"/>
        <v>999522</v>
      </c>
      <c r="C93" s="1" t="str">
        <f t="shared" si="5"/>
        <v>1.5m FG</v>
      </c>
      <c r="D93" s="1" t="str">
        <f t="shared" si="6"/>
        <v>1.5m FG - Alignment Sheets</v>
      </c>
      <c r="E93" s="1" t="s">
        <v>40</v>
      </c>
      <c r="F93" s="1">
        <f t="shared" si="7"/>
        <v>1.5</v>
      </c>
      <c r="G93" s="12" t="s">
        <v>40</v>
      </c>
      <c r="L93">
        <v>999518</v>
      </c>
      <c r="M93">
        <v>999522</v>
      </c>
      <c r="N93">
        <v>1.5</v>
      </c>
      <c r="O93" t="s">
        <v>718</v>
      </c>
      <c r="P93" t="s">
        <v>723</v>
      </c>
      <c r="Q93" t="s">
        <v>726</v>
      </c>
      <c r="R93" t="s">
        <v>727</v>
      </c>
      <c r="S93">
        <v>4</v>
      </c>
    </row>
    <row r="94" spans="1:19" x14ac:dyDescent="0.2">
      <c r="A94" s="1">
        <f t="shared" si="4"/>
        <v>999522</v>
      </c>
      <c r="B94" s="1">
        <f t="shared" si="4"/>
        <v>999777.27</v>
      </c>
      <c r="C94" s="1" t="str">
        <f t="shared" si="5"/>
        <v>0.9m FG</v>
      </c>
      <c r="D94" s="1" t="str">
        <f t="shared" si="6"/>
        <v>0.9m FG - Default Depth</v>
      </c>
      <c r="E94" s="1" t="s">
        <v>40</v>
      </c>
      <c r="F94" s="1">
        <f t="shared" si="7"/>
        <v>0.9</v>
      </c>
      <c r="G94" s="12" t="s">
        <v>40</v>
      </c>
      <c r="L94">
        <v>999522</v>
      </c>
      <c r="M94">
        <v>999777.27</v>
      </c>
      <c r="N94">
        <v>0.9</v>
      </c>
      <c r="O94" t="s">
        <v>718</v>
      </c>
      <c r="P94" t="s">
        <v>719</v>
      </c>
      <c r="Q94" t="s">
        <v>720</v>
      </c>
      <c r="R94" t="s">
        <v>721</v>
      </c>
      <c r="S94">
        <v>255.270000000018</v>
      </c>
    </row>
    <row r="95" spans="1:19" x14ac:dyDescent="0.2">
      <c r="A95" s="1">
        <f t="shared" si="4"/>
        <v>999777.27</v>
      </c>
      <c r="B95" s="1">
        <f t="shared" si="4"/>
        <v>999801.27</v>
      </c>
      <c r="C95" s="1" t="str">
        <f t="shared" si="5"/>
        <v>1.2m WC</v>
      </c>
      <c r="D95" s="1" t="str">
        <f t="shared" si="6"/>
        <v>1.2m WC - DWG# PT610201</v>
      </c>
      <c r="E95" s="1" t="s">
        <v>40</v>
      </c>
      <c r="F95" s="1">
        <f t="shared" si="7"/>
        <v>1.2</v>
      </c>
      <c r="G95" s="12" t="s">
        <v>40</v>
      </c>
      <c r="L95">
        <v>999777.27</v>
      </c>
      <c r="M95">
        <v>999801.27</v>
      </c>
      <c r="N95">
        <v>1.2</v>
      </c>
      <c r="O95" t="s">
        <v>734</v>
      </c>
      <c r="P95" t="s">
        <v>735</v>
      </c>
      <c r="Q95" t="s">
        <v>736</v>
      </c>
      <c r="R95" t="s">
        <v>736</v>
      </c>
      <c r="S95">
        <v>24</v>
      </c>
    </row>
    <row r="96" spans="1:19" x14ac:dyDescent="0.2">
      <c r="A96" s="1">
        <f t="shared" si="4"/>
        <v>999801.27</v>
      </c>
      <c r="B96" s="1">
        <f t="shared" si="4"/>
        <v>999902.98</v>
      </c>
      <c r="C96" s="1" t="str">
        <f t="shared" si="5"/>
        <v>0.9m FG</v>
      </c>
      <c r="D96" s="1" t="str">
        <f t="shared" si="6"/>
        <v>0.9m FG - Default Depth</v>
      </c>
      <c r="E96" s="1" t="s">
        <v>40</v>
      </c>
      <c r="F96" s="1">
        <f t="shared" si="7"/>
        <v>0.9</v>
      </c>
      <c r="G96" s="12" t="s">
        <v>40</v>
      </c>
      <c r="L96">
        <v>999801.27</v>
      </c>
      <c r="M96">
        <v>999902.98</v>
      </c>
      <c r="N96">
        <v>0.9</v>
      </c>
      <c r="O96" t="s">
        <v>718</v>
      </c>
      <c r="P96" t="s">
        <v>719</v>
      </c>
      <c r="Q96" t="s">
        <v>720</v>
      </c>
      <c r="R96" t="s">
        <v>721</v>
      </c>
      <c r="S96">
        <v>101.70999999996199</v>
      </c>
    </row>
    <row r="97" spans="1:19" x14ac:dyDescent="0.2">
      <c r="A97" s="1">
        <f t="shared" si="4"/>
        <v>999902.98</v>
      </c>
      <c r="B97" s="1">
        <f t="shared" si="4"/>
        <v>999911.94</v>
      </c>
      <c r="C97" s="1" t="str">
        <f t="shared" si="5"/>
        <v>1.2m WC</v>
      </c>
      <c r="D97" s="1" t="str">
        <f t="shared" si="6"/>
        <v>1.2m WC - DWG# PT610201</v>
      </c>
      <c r="E97" s="1" t="s">
        <v>40</v>
      </c>
      <c r="F97" s="1">
        <f t="shared" si="7"/>
        <v>1.2</v>
      </c>
      <c r="G97" s="12" t="s">
        <v>40</v>
      </c>
      <c r="L97">
        <v>999902.98</v>
      </c>
      <c r="M97">
        <v>999911.94</v>
      </c>
      <c r="N97">
        <v>1.2</v>
      </c>
      <c r="O97" t="s">
        <v>734</v>
      </c>
      <c r="P97" t="s">
        <v>735</v>
      </c>
      <c r="Q97" t="s">
        <v>736</v>
      </c>
      <c r="R97" t="s">
        <v>736</v>
      </c>
      <c r="S97">
        <v>8.95999999996274</v>
      </c>
    </row>
    <row r="98" spans="1:19" x14ac:dyDescent="0.2">
      <c r="A98" s="1">
        <f t="shared" si="4"/>
        <v>999911.94</v>
      </c>
      <c r="B98" s="1">
        <f t="shared" si="4"/>
        <v>999923.94</v>
      </c>
      <c r="C98" s="1" t="str">
        <f t="shared" si="5"/>
        <v>1.5m RD</v>
      </c>
      <c r="D98" s="1" t="str">
        <f t="shared" si="6"/>
        <v>1.5m RD - DWG# PT640301</v>
      </c>
      <c r="E98" s="1" t="s">
        <v>40</v>
      </c>
      <c r="F98" s="1">
        <f t="shared" si="7"/>
        <v>1.5</v>
      </c>
      <c r="G98" s="12" t="s">
        <v>40</v>
      </c>
      <c r="L98">
        <v>999911.94</v>
      </c>
      <c r="M98">
        <v>999923.94</v>
      </c>
      <c r="N98">
        <v>1.5</v>
      </c>
      <c r="O98" t="s">
        <v>737</v>
      </c>
      <c r="P98" t="s">
        <v>738</v>
      </c>
      <c r="Q98" t="s">
        <v>739</v>
      </c>
      <c r="R98" t="s">
        <v>739</v>
      </c>
      <c r="S98">
        <v>12</v>
      </c>
    </row>
    <row r="99" spans="1:19" x14ac:dyDescent="0.2">
      <c r="A99" s="1">
        <f t="shared" si="4"/>
        <v>999923.94</v>
      </c>
      <c r="B99" s="1">
        <f t="shared" si="4"/>
        <v>999926.98</v>
      </c>
      <c r="C99" s="1" t="str">
        <f t="shared" si="5"/>
        <v>1.2m WC</v>
      </c>
      <c r="D99" s="1" t="str">
        <f t="shared" si="6"/>
        <v>1.2m WC - DWG# PT610201</v>
      </c>
      <c r="E99" s="1" t="s">
        <v>40</v>
      </c>
      <c r="F99" s="1">
        <f t="shared" si="7"/>
        <v>1.2</v>
      </c>
      <c r="G99" s="12" t="s">
        <v>40</v>
      </c>
      <c r="L99">
        <v>999923.94</v>
      </c>
      <c r="M99">
        <v>999926.98</v>
      </c>
      <c r="N99">
        <v>1.2</v>
      </c>
      <c r="O99" t="s">
        <v>734</v>
      </c>
      <c r="P99" t="s">
        <v>735</v>
      </c>
      <c r="Q99" t="s">
        <v>736</v>
      </c>
      <c r="R99" t="s">
        <v>736</v>
      </c>
      <c r="S99">
        <v>3.0400000000372498</v>
      </c>
    </row>
    <row r="100" spans="1:19" x14ac:dyDescent="0.2">
      <c r="A100" s="1">
        <f t="shared" si="4"/>
        <v>999926.98</v>
      </c>
      <c r="B100" s="1">
        <f t="shared" si="4"/>
        <v>999997.02</v>
      </c>
      <c r="C100" s="1" t="str">
        <f t="shared" si="5"/>
        <v>0.9m FG</v>
      </c>
      <c r="D100" s="1" t="str">
        <f t="shared" si="6"/>
        <v>0.9m FG - Default Depth</v>
      </c>
      <c r="E100" s="1" t="s">
        <v>40</v>
      </c>
      <c r="F100" s="1">
        <f t="shared" si="7"/>
        <v>0.9</v>
      </c>
      <c r="G100" s="12" t="s">
        <v>40</v>
      </c>
      <c r="L100">
        <v>999926.98</v>
      </c>
      <c r="M100">
        <v>999997.02</v>
      </c>
      <c r="N100">
        <v>0.9</v>
      </c>
      <c r="O100" t="s">
        <v>718</v>
      </c>
      <c r="P100" t="s">
        <v>719</v>
      </c>
      <c r="Q100" t="s">
        <v>720</v>
      </c>
      <c r="R100" t="s">
        <v>721</v>
      </c>
      <c r="S100">
        <v>70.040000000037196</v>
      </c>
    </row>
    <row r="101" spans="1:19" x14ac:dyDescent="0.2">
      <c r="A101" s="1">
        <f t="shared" si="4"/>
        <v>999997.02</v>
      </c>
      <c r="B101" s="1">
        <f t="shared" si="4"/>
        <v>1000013</v>
      </c>
      <c r="C101" s="1" t="str">
        <f t="shared" si="5"/>
        <v>1.2m WC</v>
      </c>
      <c r="D101" s="1" t="str">
        <f t="shared" si="6"/>
        <v>1.2m WC - DWG# PT610201</v>
      </c>
      <c r="E101" s="1" t="s">
        <v>40</v>
      </c>
      <c r="F101" s="1">
        <f t="shared" si="7"/>
        <v>1.2</v>
      </c>
      <c r="G101" s="12" t="s">
        <v>40</v>
      </c>
      <c r="L101">
        <v>999997.02</v>
      </c>
      <c r="M101">
        <v>1000013</v>
      </c>
      <c r="N101">
        <v>1.2</v>
      </c>
      <c r="O101" t="s">
        <v>734</v>
      </c>
      <c r="P101" t="s">
        <v>735</v>
      </c>
      <c r="Q101" t="s">
        <v>736</v>
      </c>
      <c r="R101" t="s">
        <v>736</v>
      </c>
      <c r="S101">
        <v>15.979999999981301</v>
      </c>
    </row>
    <row r="102" spans="1:19" x14ac:dyDescent="0.2">
      <c r="A102" s="1">
        <f t="shared" si="4"/>
        <v>1000013</v>
      </c>
      <c r="B102" s="1">
        <f t="shared" si="4"/>
        <v>1000116</v>
      </c>
      <c r="C102" s="1" t="str">
        <f t="shared" si="5"/>
        <v>1.5m FG</v>
      </c>
      <c r="D102" s="1" t="str">
        <f t="shared" si="6"/>
        <v>1.5m FG - Alignment Sheets</v>
      </c>
      <c r="E102" s="1" t="s">
        <v>40</v>
      </c>
      <c r="F102" s="1">
        <f t="shared" si="7"/>
        <v>1.5</v>
      </c>
      <c r="G102" s="12" t="s">
        <v>40</v>
      </c>
      <c r="L102">
        <v>1000013</v>
      </c>
      <c r="M102">
        <v>1000116</v>
      </c>
      <c r="N102">
        <v>1.5</v>
      </c>
      <c r="O102" t="s">
        <v>718</v>
      </c>
      <c r="P102" t="s">
        <v>723</v>
      </c>
      <c r="Q102" t="s">
        <v>726</v>
      </c>
      <c r="R102" t="s">
        <v>727</v>
      </c>
      <c r="S102">
        <v>103</v>
      </c>
    </row>
    <row r="103" spans="1:19" x14ac:dyDescent="0.2">
      <c r="A103" s="1">
        <f t="shared" si="4"/>
        <v>1000116</v>
      </c>
      <c r="B103" s="1">
        <f t="shared" si="4"/>
        <v>1000170.54</v>
      </c>
      <c r="C103" s="1" t="str">
        <f t="shared" si="5"/>
        <v>0.9m FG</v>
      </c>
      <c r="D103" s="1" t="str">
        <f t="shared" si="6"/>
        <v>0.9m FG - Default Depth</v>
      </c>
      <c r="E103" s="1" t="s">
        <v>40</v>
      </c>
      <c r="F103" s="1">
        <f t="shared" si="7"/>
        <v>0.9</v>
      </c>
      <c r="G103" s="12" t="s">
        <v>40</v>
      </c>
      <c r="L103">
        <v>1000116</v>
      </c>
      <c r="M103">
        <v>1000170.54</v>
      </c>
      <c r="N103">
        <v>0.9</v>
      </c>
      <c r="O103" t="s">
        <v>718</v>
      </c>
      <c r="P103" t="s">
        <v>719</v>
      </c>
      <c r="Q103" t="s">
        <v>720</v>
      </c>
      <c r="R103" t="s">
        <v>721</v>
      </c>
      <c r="S103">
        <v>54.540000000037203</v>
      </c>
    </row>
    <row r="104" spans="1:19" x14ac:dyDescent="0.2">
      <c r="A104" s="1">
        <f t="shared" si="4"/>
        <v>1000170.54</v>
      </c>
      <c r="B104" s="1">
        <f t="shared" si="4"/>
        <v>1000182.54</v>
      </c>
      <c r="C104" s="1" t="str">
        <f t="shared" si="5"/>
        <v>1.5m RD</v>
      </c>
      <c r="D104" s="1" t="str">
        <f t="shared" si="6"/>
        <v>1.5m RD - DWG# PT640301</v>
      </c>
      <c r="E104" s="1" t="s">
        <v>40</v>
      </c>
      <c r="F104" s="1">
        <f t="shared" si="7"/>
        <v>1.5</v>
      </c>
      <c r="G104" s="12" t="s">
        <v>40</v>
      </c>
      <c r="L104">
        <v>1000170.54</v>
      </c>
      <c r="M104">
        <v>1000182.54</v>
      </c>
      <c r="N104">
        <v>1.5</v>
      </c>
      <c r="O104" t="s">
        <v>737</v>
      </c>
      <c r="P104" t="s">
        <v>738</v>
      </c>
      <c r="Q104" t="s">
        <v>739</v>
      </c>
      <c r="R104" t="s">
        <v>739</v>
      </c>
      <c r="S104">
        <v>12</v>
      </c>
    </row>
    <row r="105" spans="1:19" x14ac:dyDescent="0.2">
      <c r="A105" s="1">
        <f t="shared" si="4"/>
        <v>1000182.54</v>
      </c>
      <c r="B105" s="1">
        <f t="shared" si="4"/>
        <v>1000270.62</v>
      </c>
      <c r="C105" s="1" t="str">
        <f t="shared" si="5"/>
        <v>0.9m FG</v>
      </c>
      <c r="D105" s="1" t="str">
        <f t="shared" si="6"/>
        <v>0.9m FG - Default Depth</v>
      </c>
      <c r="E105" s="1" t="s">
        <v>40</v>
      </c>
      <c r="F105" s="1">
        <f t="shared" si="7"/>
        <v>0.9</v>
      </c>
      <c r="G105" s="12" t="s">
        <v>40</v>
      </c>
      <c r="L105">
        <v>1000182.54</v>
      </c>
      <c r="M105">
        <v>1000270.62</v>
      </c>
      <c r="N105">
        <v>0.9</v>
      </c>
      <c r="O105" t="s">
        <v>718</v>
      </c>
      <c r="P105" t="s">
        <v>719</v>
      </c>
      <c r="Q105" t="s">
        <v>720</v>
      </c>
      <c r="R105" t="s">
        <v>721</v>
      </c>
      <c r="S105">
        <v>88.079999999958005</v>
      </c>
    </row>
    <row r="106" spans="1:19" x14ac:dyDescent="0.2">
      <c r="A106" s="1">
        <f t="shared" si="4"/>
        <v>1000270.62</v>
      </c>
      <c r="B106" s="1">
        <f t="shared" si="4"/>
        <v>1000294.62</v>
      </c>
      <c r="C106" s="1" t="str">
        <f t="shared" si="5"/>
        <v>1.2m WC</v>
      </c>
      <c r="D106" s="1" t="str">
        <f t="shared" si="6"/>
        <v>1.2m WC - DWG# PT610201</v>
      </c>
      <c r="E106" s="1" t="s">
        <v>40</v>
      </c>
      <c r="F106" s="1">
        <f t="shared" si="7"/>
        <v>1.2</v>
      </c>
      <c r="G106" s="12" t="s">
        <v>40</v>
      </c>
      <c r="L106">
        <v>1000270.62</v>
      </c>
      <c r="M106">
        <v>1000294.62</v>
      </c>
      <c r="N106">
        <v>1.2</v>
      </c>
      <c r="O106" t="s">
        <v>734</v>
      </c>
      <c r="P106" t="s">
        <v>735</v>
      </c>
      <c r="Q106" t="s">
        <v>736</v>
      </c>
      <c r="R106" t="s">
        <v>736</v>
      </c>
      <c r="S106">
        <v>24</v>
      </c>
    </row>
    <row r="107" spans="1:19" x14ac:dyDescent="0.2">
      <c r="A107" s="1">
        <f t="shared" si="4"/>
        <v>1000294.62</v>
      </c>
      <c r="B107" s="1">
        <f t="shared" si="4"/>
        <v>1000376.55</v>
      </c>
      <c r="C107" s="1" t="str">
        <f t="shared" si="5"/>
        <v>0.9m FG</v>
      </c>
      <c r="D107" s="1" t="str">
        <f t="shared" si="6"/>
        <v>0.9m FG - Default Depth</v>
      </c>
      <c r="E107" s="1" t="s">
        <v>40</v>
      </c>
      <c r="F107" s="1">
        <f t="shared" si="7"/>
        <v>0.9</v>
      </c>
      <c r="G107" s="12" t="s">
        <v>40</v>
      </c>
      <c r="L107">
        <v>1000294.62</v>
      </c>
      <c r="M107">
        <v>1000376.55</v>
      </c>
      <c r="N107">
        <v>0.9</v>
      </c>
      <c r="O107" t="s">
        <v>718</v>
      </c>
      <c r="P107" t="s">
        <v>719</v>
      </c>
      <c r="Q107" t="s">
        <v>720</v>
      </c>
      <c r="R107" t="s">
        <v>721</v>
      </c>
      <c r="S107">
        <v>81.930000000051194</v>
      </c>
    </row>
    <row r="108" spans="1:19" x14ac:dyDescent="0.2">
      <c r="A108" s="1">
        <f t="shared" si="4"/>
        <v>1000376.55</v>
      </c>
      <c r="B108" s="1">
        <f t="shared" si="4"/>
        <v>1000412.91</v>
      </c>
      <c r="C108" s="1" t="str">
        <f t="shared" si="5"/>
        <v>1.2m WC</v>
      </c>
      <c r="D108" s="1" t="str">
        <f t="shared" si="6"/>
        <v>1.2m WC - DWG# PT610201</v>
      </c>
      <c r="E108" s="1" t="s">
        <v>40</v>
      </c>
      <c r="F108" s="1">
        <f t="shared" si="7"/>
        <v>1.2</v>
      </c>
      <c r="G108" s="12" t="s">
        <v>40</v>
      </c>
      <c r="L108">
        <v>1000376.55</v>
      </c>
      <c r="M108">
        <v>1000412.91</v>
      </c>
      <c r="N108">
        <v>1.2</v>
      </c>
      <c r="O108" t="s">
        <v>734</v>
      </c>
      <c r="P108" t="s">
        <v>735</v>
      </c>
      <c r="Q108" t="s">
        <v>736</v>
      </c>
      <c r="R108" t="s">
        <v>736</v>
      </c>
      <c r="S108">
        <v>36.359999999986002</v>
      </c>
    </row>
    <row r="109" spans="1:19" x14ac:dyDescent="0.2">
      <c r="A109" s="1">
        <f t="shared" si="4"/>
        <v>1000412.91</v>
      </c>
      <c r="B109" s="1">
        <f t="shared" si="4"/>
        <v>1000780.35</v>
      </c>
      <c r="C109" s="1" t="str">
        <f t="shared" si="5"/>
        <v>0.9m FG</v>
      </c>
      <c r="D109" s="1" t="str">
        <f t="shared" si="6"/>
        <v>0.9m FG - Default Depth</v>
      </c>
      <c r="E109" s="1" t="s">
        <v>40</v>
      </c>
      <c r="F109" s="1">
        <f t="shared" si="7"/>
        <v>0.9</v>
      </c>
      <c r="G109" s="12" t="s">
        <v>40</v>
      </c>
      <c r="L109">
        <v>1000412.91</v>
      </c>
      <c r="M109">
        <v>1000780.35</v>
      </c>
      <c r="N109">
        <v>0.9</v>
      </c>
      <c r="O109" t="s">
        <v>718</v>
      </c>
      <c r="P109" t="s">
        <v>719</v>
      </c>
      <c r="Q109" t="s">
        <v>720</v>
      </c>
      <c r="R109" t="s">
        <v>721</v>
      </c>
      <c r="S109">
        <v>367.43999999994401</v>
      </c>
    </row>
    <row r="110" spans="1:19" x14ac:dyDescent="0.2">
      <c r="A110" s="1">
        <f t="shared" si="4"/>
        <v>1000780.35</v>
      </c>
      <c r="B110" s="1">
        <f t="shared" si="4"/>
        <v>1000804.35</v>
      </c>
      <c r="C110" s="1" t="str">
        <f t="shared" si="5"/>
        <v>1.2m WC</v>
      </c>
      <c r="D110" s="1" t="str">
        <f t="shared" si="6"/>
        <v>1.2m WC - DWG# PT610201</v>
      </c>
      <c r="E110" s="1" t="s">
        <v>40</v>
      </c>
      <c r="F110" s="1">
        <f t="shared" si="7"/>
        <v>1.2</v>
      </c>
      <c r="G110" s="12" t="s">
        <v>40</v>
      </c>
      <c r="L110">
        <v>1000780.35</v>
      </c>
      <c r="M110">
        <v>1000804.35</v>
      </c>
      <c r="N110">
        <v>1.2</v>
      </c>
      <c r="O110" t="s">
        <v>734</v>
      </c>
      <c r="P110" t="s">
        <v>735</v>
      </c>
      <c r="Q110" t="s">
        <v>736</v>
      </c>
      <c r="R110" t="s">
        <v>736</v>
      </c>
      <c r="S110">
        <v>24</v>
      </c>
    </row>
    <row r="111" spans="1:19" x14ac:dyDescent="0.2">
      <c r="A111" s="1">
        <f t="shared" si="4"/>
        <v>1000804.35</v>
      </c>
      <c r="B111" s="1">
        <f t="shared" si="4"/>
        <v>1000984.53</v>
      </c>
      <c r="C111" s="1" t="str">
        <f t="shared" si="5"/>
        <v>0.9m FG</v>
      </c>
      <c r="D111" s="1" t="str">
        <f t="shared" si="6"/>
        <v>0.9m FG - Default Depth</v>
      </c>
      <c r="E111" s="1" t="s">
        <v>40</v>
      </c>
      <c r="F111" s="1">
        <f t="shared" si="7"/>
        <v>0.9</v>
      </c>
      <c r="G111" s="12" t="s">
        <v>40</v>
      </c>
      <c r="L111">
        <v>1000804.35</v>
      </c>
      <c r="M111">
        <v>1000984.53</v>
      </c>
      <c r="N111">
        <v>0.9</v>
      </c>
      <c r="O111" t="s">
        <v>718</v>
      </c>
      <c r="P111" t="s">
        <v>719</v>
      </c>
      <c r="Q111" t="s">
        <v>720</v>
      </c>
      <c r="R111" t="s">
        <v>721</v>
      </c>
      <c r="S111">
        <v>180.180000000051</v>
      </c>
    </row>
    <row r="112" spans="1:19" x14ac:dyDescent="0.2">
      <c r="A112" s="1">
        <f t="shared" si="4"/>
        <v>1000984.53</v>
      </c>
      <c r="B112" s="1">
        <f t="shared" si="4"/>
        <v>1001008.53</v>
      </c>
      <c r="C112" s="1" t="str">
        <f t="shared" si="5"/>
        <v>1.2m WC</v>
      </c>
      <c r="D112" s="1" t="str">
        <f t="shared" si="6"/>
        <v>1.2m WC - DWG# PT610201</v>
      </c>
      <c r="E112" s="1" t="s">
        <v>40</v>
      </c>
      <c r="F112" s="1">
        <f t="shared" si="7"/>
        <v>1.2</v>
      </c>
      <c r="G112" s="12" t="s">
        <v>40</v>
      </c>
      <c r="L112">
        <v>1000984.53</v>
      </c>
      <c r="M112">
        <v>1001008.53</v>
      </c>
      <c r="N112">
        <v>1.2</v>
      </c>
      <c r="O112" t="s">
        <v>734</v>
      </c>
      <c r="P112" t="s">
        <v>735</v>
      </c>
      <c r="Q112" t="s">
        <v>736</v>
      </c>
      <c r="R112" t="s">
        <v>736</v>
      </c>
      <c r="S112">
        <v>24</v>
      </c>
    </row>
    <row r="113" spans="1:19" x14ac:dyDescent="0.2">
      <c r="A113" s="1">
        <f t="shared" si="4"/>
        <v>1001008.53</v>
      </c>
      <c r="B113" s="1">
        <f t="shared" si="4"/>
        <v>1001026.63</v>
      </c>
      <c r="C113" s="1" t="str">
        <f t="shared" si="5"/>
        <v>0.9m FG</v>
      </c>
      <c r="D113" s="1" t="str">
        <f t="shared" si="6"/>
        <v>0.9m FG - Default Depth</v>
      </c>
      <c r="E113" s="1" t="s">
        <v>40</v>
      </c>
      <c r="F113" s="1">
        <f t="shared" si="7"/>
        <v>0.9</v>
      </c>
      <c r="G113" s="12" t="s">
        <v>40</v>
      </c>
      <c r="L113">
        <v>1001008.53</v>
      </c>
      <c r="M113">
        <v>1001026.63</v>
      </c>
      <c r="N113">
        <v>0.9</v>
      </c>
      <c r="O113" t="s">
        <v>718</v>
      </c>
      <c r="P113" t="s">
        <v>719</v>
      </c>
      <c r="Q113" t="s">
        <v>720</v>
      </c>
      <c r="R113" t="s">
        <v>721</v>
      </c>
      <c r="S113">
        <v>18.099999999976699</v>
      </c>
    </row>
    <row r="114" spans="1:19" x14ac:dyDescent="0.2">
      <c r="A114" s="1">
        <f t="shared" si="4"/>
        <v>1001026.63</v>
      </c>
      <c r="B114" s="1">
        <f t="shared" si="4"/>
        <v>1001063.62</v>
      </c>
      <c r="C114" s="1" t="str">
        <f t="shared" si="5"/>
        <v>1.2m WC</v>
      </c>
      <c r="D114" s="1" t="str">
        <f t="shared" si="6"/>
        <v>1.2m WC - DWG# PT610201</v>
      </c>
      <c r="E114" s="1" t="s">
        <v>40</v>
      </c>
      <c r="F114" s="1">
        <f t="shared" si="7"/>
        <v>1.2</v>
      </c>
      <c r="G114" s="12" t="s">
        <v>40</v>
      </c>
      <c r="L114">
        <v>1001026.63</v>
      </c>
      <c r="M114">
        <v>1001063.62</v>
      </c>
      <c r="N114">
        <v>1.2</v>
      </c>
      <c r="O114" t="s">
        <v>734</v>
      </c>
      <c r="P114" t="s">
        <v>735</v>
      </c>
      <c r="Q114" t="s">
        <v>736</v>
      </c>
      <c r="R114" t="s">
        <v>736</v>
      </c>
      <c r="S114">
        <v>36.989999999990602</v>
      </c>
    </row>
    <row r="115" spans="1:19" x14ac:dyDescent="0.2">
      <c r="A115" s="1">
        <f t="shared" si="4"/>
        <v>1001063.62</v>
      </c>
      <c r="B115" s="1">
        <f t="shared" si="4"/>
        <v>1001609.97</v>
      </c>
      <c r="C115" s="1" t="str">
        <f t="shared" si="5"/>
        <v>0.9m FG</v>
      </c>
      <c r="D115" s="1" t="str">
        <f t="shared" si="6"/>
        <v>0.9m FG - Default Depth</v>
      </c>
      <c r="E115" s="1" t="s">
        <v>40</v>
      </c>
      <c r="F115" s="1">
        <f t="shared" si="7"/>
        <v>0.9</v>
      </c>
      <c r="G115" s="12" t="s">
        <v>40</v>
      </c>
      <c r="L115">
        <v>1001063.62</v>
      </c>
      <c r="M115">
        <v>1001609.97</v>
      </c>
      <c r="N115">
        <v>0.9</v>
      </c>
      <c r="O115" t="s">
        <v>718</v>
      </c>
      <c r="P115" t="s">
        <v>719</v>
      </c>
      <c r="Q115" t="s">
        <v>720</v>
      </c>
      <c r="R115" t="s">
        <v>721</v>
      </c>
      <c r="S115">
        <v>546.34999999997603</v>
      </c>
    </row>
    <row r="116" spans="1:19" x14ac:dyDescent="0.2">
      <c r="A116" s="1">
        <f t="shared" si="4"/>
        <v>1001609.97</v>
      </c>
      <c r="B116" s="1">
        <f t="shared" si="4"/>
        <v>1001629.89</v>
      </c>
      <c r="C116" s="1" t="str">
        <f t="shared" si="5"/>
        <v>1.2m WC</v>
      </c>
      <c r="D116" s="1" t="str">
        <f t="shared" si="6"/>
        <v>1.2m WC - DWG# PT610201</v>
      </c>
      <c r="E116" s="1" t="s">
        <v>40</v>
      </c>
      <c r="F116" s="1">
        <f t="shared" si="7"/>
        <v>1.2</v>
      </c>
      <c r="G116" s="12" t="s">
        <v>40</v>
      </c>
      <c r="L116">
        <v>1001609.97</v>
      </c>
      <c r="M116">
        <v>1001629.89</v>
      </c>
      <c r="N116">
        <v>1.2</v>
      </c>
      <c r="O116" t="s">
        <v>734</v>
      </c>
      <c r="P116" t="s">
        <v>735</v>
      </c>
      <c r="Q116" t="s">
        <v>736</v>
      </c>
      <c r="R116" t="s">
        <v>736</v>
      </c>
      <c r="S116">
        <v>19.920000000041899</v>
      </c>
    </row>
    <row r="117" spans="1:19" x14ac:dyDescent="0.2">
      <c r="A117" s="1">
        <f t="shared" si="4"/>
        <v>1001629.89</v>
      </c>
      <c r="B117" s="1">
        <f t="shared" si="4"/>
        <v>1001649</v>
      </c>
      <c r="C117" s="1" t="str">
        <f t="shared" si="5"/>
        <v>1.5m WC</v>
      </c>
      <c r="D117" s="1" t="str">
        <f t="shared" si="6"/>
        <v>1.5m WC - DWG# PT610001</v>
      </c>
      <c r="E117" s="1" t="s">
        <v>40</v>
      </c>
      <c r="F117" s="1">
        <f t="shared" si="7"/>
        <v>1.5</v>
      </c>
      <c r="G117" s="12" t="s">
        <v>40</v>
      </c>
      <c r="L117">
        <v>1001629.89</v>
      </c>
      <c r="M117">
        <v>1001649</v>
      </c>
      <c r="N117">
        <v>1.5</v>
      </c>
      <c r="O117" t="s">
        <v>734</v>
      </c>
      <c r="P117" t="s">
        <v>740</v>
      </c>
      <c r="Q117" t="s">
        <v>741</v>
      </c>
      <c r="R117" t="s">
        <v>741</v>
      </c>
      <c r="S117">
        <v>19.109999999986002</v>
      </c>
    </row>
    <row r="118" spans="1:19" x14ac:dyDescent="0.2">
      <c r="A118" s="1">
        <f t="shared" si="4"/>
        <v>1001649</v>
      </c>
      <c r="B118" s="1">
        <f t="shared" si="4"/>
        <v>1003100</v>
      </c>
      <c r="C118" s="1" t="str">
        <f t="shared" si="5"/>
        <v>1.5m CG/2.5m FG</v>
      </c>
      <c r="D118" s="1" t="str">
        <f t="shared" si="6"/>
        <v>1.5m CG/2.5m FG - Alignment Sheets</v>
      </c>
      <c r="E118" s="1" t="s">
        <v>40</v>
      </c>
      <c r="F118" s="1">
        <f t="shared" si="7"/>
        <v>1.5</v>
      </c>
      <c r="G118" s="12" t="s">
        <v>40</v>
      </c>
      <c r="L118">
        <v>1001649</v>
      </c>
      <c r="M118">
        <v>1003100</v>
      </c>
      <c r="N118" t="s">
        <v>752</v>
      </c>
      <c r="O118" t="s">
        <v>743</v>
      </c>
      <c r="P118" t="s">
        <v>723</v>
      </c>
      <c r="Q118" t="s">
        <v>753</v>
      </c>
      <c r="R118" t="s">
        <v>754</v>
      </c>
      <c r="S118">
        <v>1451</v>
      </c>
    </row>
    <row r="119" spans="1:19" x14ac:dyDescent="0.2">
      <c r="A119" s="1">
        <f t="shared" si="4"/>
        <v>1003100</v>
      </c>
      <c r="B119" s="1">
        <f t="shared" si="4"/>
        <v>1007920</v>
      </c>
      <c r="C119" s="1" t="str">
        <f t="shared" si="5"/>
        <v>2.5m FG</v>
      </c>
      <c r="D119" s="1" t="str">
        <f t="shared" si="6"/>
        <v>2.5m FG - BGC Dominant Design</v>
      </c>
      <c r="E119" s="1" t="s">
        <v>40</v>
      </c>
      <c r="F119" s="1">
        <f t="shared" si="7"/>
        <v>2.5</v>
      </c>
      <c r="G119" s="12" t="s">
        <v>40</v>
      </c>
      <c r="L119">
        <v>1003100</v>
      </c>
      <c r="M119">
        <v>1007920</v>
      </c>
      <c r="N119">
        <v>2.5</v>
      </c>
      <c r="O119" t="s">
        <v>718</v>
      </c>
      <c r="P119" t="s">
        <v>731</v>
      </c>
      <c r="Q119" t="s">
        <v>761</v>
      </c>
      <c r="R119" t="s">
        <v>762</v>
      </c>
      <c r="S119">
        <v>4820</v>
      </c>
    </row>
    <row r="120" spans="1:19" x14ac:dyDescent="0.2">
      <c r="A120" s="1">
        <f t="shared" si="4"/>
        <v>1007920</v>
      </c>
      <c r="B120" s="1">
        <f t="shared" si="4"/>
        <v>1008182</v>
      </c>
      <c r="C120" s="1" t="str">
        <f t="shared" si="5"/>
        <v>0.9m FG</v>
      </c>
      <c r="D120" s="1" t="str">
        <f t="shared" si="6"/>
        <v>0.9m FG - Default Depth</v>
      </c>
      <c r="E120" s="1" t="s">
        <v>40</v>
      </c>
      <c r="F120" s="1">
        <f t="shared" si="7"/>
        <v>0.9</v>
      </c>
      <c r="G120" s="12" t="s">
        <v>40</v>
      </c>
      <c r="L120">
        <v>1007920</v>
      </c>
      <c r="M120">
        <v>1008182</v>
      </c>
      <c r="N120">
        <v>0.9</v>
      </c>
      <c r="O120" t="s">
        <v>718</v>
      </c>
      <c r="P120" t="s">
        <v>719</v>
      </c>
      <c r="Q120" t="s">
        <v>720</v>
      </c>
      <c r="R120" t="s">
        <v>721</v>
      </c>
      <c r="S120">
        <v>262</v>
      </c>
    </row>
    <row r="121" spans="1:19" x14ac:dyDescent="0.2">
      <c r="A121" s="1">
        <f t="shared" si="4"/>
        <v>1008182</v>
      </c>
      <c r="B121" s="1">
        <f t="shared" si="4"/>
        <v>1008211</v>
      </c>
      <c r="C121" s="1" t="str">
        <f t="shared" si="5"/>
        <v>2.2m CE</v>
      </c>
      <c r="D121" s="1" t="str">
        <f t="shared" si="6"/>
        <v>2.2m CE - BGC Dominant Design</v>
      </c>
      <c r="E121" s="1" t="s">
        <v>40</v>
      </c>
      <c r="F121" s="1">
        <f t="shared" si="7"/>
        <v>2.2000000000000002</v>
      </c>
      <c r="G121" s="12" t="s">
        <v>40</v>
      </c>
      <c r="L121">
        <v>1008182</v>
      </c>
      <c r="M121">
        <v>1008211</v>
      </c>
      <c r="N121">
        <v>2.2000000000000002</v>
      </c>
      <c r="O121" t="s">
        <v>9451</v>
      </c>
      <c r="P121" t="s">
        <v>731</v>
      </c>
      <c r="Q121" t="s">
        <v>9465</v>
      </c>
      <c r="R121" t="s">
        <v>9466</v>
      </c>
      <c r="S121">
        <v>29</v>
      </c>
    </row>
    <row r="122" spans="1:19" x14ac:dyDescent="0.2">
      <c r="A122" s="1">
        <f t="shared" si="4"/>
        <v>1008211</v>
      </c>
      <c r="B122" s="1">
        <f t="shared" si="4"/>
        <v>1008237</v>
      </c>
      <c r="C122" s="1" t="str">
        <f t="shared" si="5"/>
        <v>0.9m FG</v>
      </c>
      <c r="D122" s="1" t="str">
        <f t="shared" si="6"/>
        <v>0.9m FG - Default Depth</v>
      </c>
      <c r="E122" s="1" t="s">
        <v>40</v>
      </c>
      <c r="F122" s="1">
        <f t="shared" si="7"/>
        <v>0.9</v>
      </c>
      <c r="G122" s="12" t="s">
        <v>40</v>
      </c>
      <c r="L122">
        <v>1008211</v>
      </c>
      <c r="M122">
        <v>1008237</v>
      </c>
      <c r="N122">
        <v>0.9</v>
      </c>
      <c r="O122" t="s">
        <v>718</v>
      </c>
      <c r="P122" t="s">
        <v>719</v>
      </c>
      <c r="Q122" t="s">
        <v>720</v>
      </c>
      <c r="R122" t="s">
        <v>721</v>
      </c>
      <c r="S122">
        <v>26</v>
      </c>
    </row>
    <row r="123" spans="1:19" x14ac:dyDescent="0.2">
      <c r="A123" s="1">
        <f t="shared" si="4"/>
        <v>1008237</v>
      </c>
      <c r="B123" s="1">
        <f t="shared" si="4"/>
        <v>1008354</v>
      </c>
      <c r="C123" s="1" t="str">
        <f t="shared" si="5"/>
        <v>2.5m FG</v>
      </c>
      <c r="D123" s="1" t="str">
        <f t="shared" si="6"/>
        <v>2.5m FG - BGC Dominant Design</v>
      </c>
      <c r="E123" s="1" t="s">
        <v>40</v>
      </c>
      <c r="F123" s="1">
        <f t="shared" si="7"/>
        <v>2.5</v>
      </c>
      <c r="G123" s="12" t="s">
        <v>40</v>
      </c>
      <c r="L123">
        <v>1008237</v>
      </c>
      <c r="M123">
        <v>1008354</v>
      </c>
      <c r="N123">
        <v>2.5</v>
      </c>
      <c r="O123" t="s">
        <v>718</v>
      </c>
      <c r="P123" t="s">
        <v>731</v>
      </c>
      <c r="Q123" t="s">
        <v>761</v>
      </c>
      <c r="R123" t="s">
        <v>762</v>
      </c>
      <c r="S123">
        <v>117</v>
      </c>
    </row>
    <row r="124" spans="1:19" x14ac:dyDescent="0.2">
      <c r="A124" s="1">
        <f t="shared" si="4"/>
        <v>1008354</v>
      </c>
      <c r="B124" s="1">
        <f t="shared" si="4"/>
        <v>1008357</v>
      </c>
      <c r="C124" s="1" t="str">
        <f t="shared" si="5"/>
        <v>2.5m CE</v>
      </c>
      <c r="D124" s="1" t="str">
        <f t="shared" si="6"/>
        <v>2.5m CE - BGC Dominant Design</v>
      </c>
      <c r="E124" s="1" t="s">
        <v>40</v>
      </c>
      <c r="F124" s="1">
        <f t="shared" si="7"/>
        <v>2.5</v>
      </c>
      <c r="G124" s="12" t="s">
        <v>40</v>
      </c>
      <c r="L124">
        <v>1008354</v>
      </c>
      <c r="M124">
        <v>1008357</v>
      </c>
      <c r="N124">
        <v>2.5</v>
      </c>
      <c r="O124" t="s">
        <v>9451</v>
      </c>
      <c r="P124" t="s">
        <v>731</v>
      </c>
      <c r="Q124" t="s">
        <v>9450</v>
      </c>
      <c r="R124" t="s">
        <v>9449</v>
      </c>
      <c r="S124">
        <v>3</v>
      </c>
    </row>
    <row r="125" spans="1:19" x14ac:dyDescent="0.2">
      <c r="A125" s="1">
        <f t="shared" si="4"/>
        <v>1008357</v>
      </c>
      <c r="B125" s="1">
        <f t="shared" si="4"/>
        <v>1008667</v>
      </c>
      <c r="C125" s="1" t="str">
        <f t="shared" si="5"/>
        <v>2.5m FG</v>
      </c>
      <c r="D125" s="1" t="str">
        <f t="shared" si="6"/>
        <v>2.5m FG - BGC Dominant Design</v>
      </c>
      <c r="E125" s="1" t="s">
        <v>40</v>
      </c>
      <c r="F125" s="1">
        <f t="shared" si="7"/>
        <v>2.5</v>
      </c>
      <c r="G125" s="12" t="s">
        <v>40</v>
      </c>
      <c r="L125">
        <v>1008357</v>
      </c>
      <c r="M125">
        <v>1008667</v>
      </c>
      <c r="N125">
        <v>2.5</v>
      </c>
      <c r="O125" t="s">
        <v>718</v>
      </c>
      <c r="P125" t="s">
        <v>731</v>
      </c>
      <c r="Q125" t="s">
        <v>761</v>
      </c>
      <c r="R125" t="s">
        <v>762</v>
      </c>
      <c r="S125">
        <v>310</v>
      </c>
    </row>
    <row r="126" spans="1:19" x14ac:dyDescent="0.2">
      <c r="A126" s="1">
        <f t="shared" si="4"/>
        <v>1008667</v>
      </c>
      <c r="B126" s="1">
        <f t="shared" si="4"/>
        <v>1008669</v>
      </c>
      <c r="C126" s="1" t="str">
        <f t="shared" si="5"/>
        <v>1.5m CE</v>
      </c>
      <c r="D126" s="1" t="str">
        <f t="shared" si="6"/>
        <v>1.5m CE - BGC Dominant Design</v>
      </c>
      <c r="E126" s="1" t="s">
        <v>40</v>
      </c>
      <c r="F126" s="1">
        <f t="shared" si="7"/>
        <v>1.5</v>
      </c>
      <c r="G126" s="12" t="s">
        <v>40</v>
      </c>
      <c r="L126">
        <v>1008667</v>
      </c>
      <c r="M126">
        <v>1008669</v>
      </c>
      <c r="N126">
        <v>1.5</v>
      </c>
      <c r="O126" t="s">
        <v>9451</v>
      </c>
      <c r="P126" t="s">
        <v>731</v>
      </c>
      <c r="Q126" t="s">
        <v>9463</v>
      </c>
      <c r="R126" t="s">
        <v>9464</v>
      </c>
      <c r="S126">
        <v>2</v>
      </c>
    </row>
    <row r="127" spans="1:19" x14ac:dyDescent="0.2">
      <c r="A127" s="1">
        <f t="shared" si="4"/>
        <v>1008669</v>
      </c>
      <c r="B127" s="1">
        <f t="shared" si="4"/>
        <v>1008707</v>
      </c>
      <c r="C127" s="1" t="str">
        <f t="shared" si="5"/>
        <v>2.5m FG</v>
      </c>
      <c r="D127" s="1" t="str">
        <f t="shared" si="6"/>
        <v>2.5m FG - BGC Dominant Design</v>
      </c>
      <c r="E127" s="1" t="s">
        <v>40</v>
      </c>
      <c r="F127" s="1">
        <f t="shared" si="7"/>
        <v>2.5</v>
      </c>
      <c r="G127" s="12" t="s">
        <v>40</v>
      </c>
      <c r="L127">
        <v>1008669</v>
      </c>
      <c r="M127">
        <v>1008707</v>
      </c>
      <c r="N127">
        <v>2.5</v>
      </c>
      <c r="O127" t="s">
        <v>718</v>
      </c>
      <c r="P127" t="s">
        <v>731</v>
      </c>
      <c r="Q127" t="s">
        <v>761</v>
      </c>
      <c r="R127" t="s">
        <v>762</v>
      </c>
      <c r="S127">
        <v>38</v>
      </c>
    </row>
    <row r="128" spans="1:19" x14ac:dyDescent="0.2">
      <c r="A128" s="1">
        <f t="shared" si="4"/>
        <v>1008707</v>
      </c>
      <c r="B128" s="1">
        <f t="shared" si="4"/>
        <v>1008710</v>
      </c>
      <c r="C128" s="1" t="str">
        <f t="shared" si="5"/>
        <v>1.5m CE</v>
      </c>
      <c r="D128" s="1" t="str">
        <f t="shared" si="6"/>
        <v>1.5m CE - BGC Dominant Design</v>
      </c>
      <c r="E128" s="1" t="s">
        <v>40</v>
      </c>
      <c r="F128" s="1">
        <f t="shared" si="7"/>
        <v>1.5</v>
      </c>
      <c r="G128" s="12" t="s">
        <v>40</v>
      </c>
      <c r="L128">
        <v>1008707</v>
      </c>
      <c r="M128">
        <v>1008710</v>
      </c>
      <c r="N128">
        <v>1.5</v>
      </c>
      <c r="O128" t="s">
        <v>9451</v>
      </c>
      <c r="P128" t="s">
        <v>731</v>
      </c>
      <c r="Q128" t="s">
        <v>9463</v>
      </c>
      <c r="R128" t="s">
        <v>9464</v>
      </c>
      <c r="S128">
        <v>3</v>
      </c>
    </row>
    <row r="129" spans="1:19" x14ac:dyDescent="0.2">
      <c r="A129" s="1">
        <f t="shared" si="4"/>
        <v>1008710</v>
      </c>
      <c r="B129" s="1">
        <f t="shared" si="4"/>
        <v>1009031</v>
      </c>
      <c r="C129" s="1" t="str">
        <f t="shared" si="5"/>
        <v>2.5m FG</v>
      </c>
      <c r="D129" s="1" t="str">
        <f t="shared" si="6"/>
        <v>2.5m FG - BGC Dominant Design</v>
      </c>
      <c r="E129" s="1" t="s">
        <v>40</v>
      </c>
      <c r="F129" s="1">
        <f t="shared" si="7"/>
        <v>2.5</v>
      </c>
      <c r="G129" s="12" t="s">
        <v>40</v>
      </c>
      <c r="L129">
        <v>1008710</v>
      </c>
      <c r="M129">
        <v>1009031</v>
      </c>
      <c r="N129">
        <v>2.5</v>
      </c>
      <c r="O129" t="s">
        <v>718</v>
      </c>
      <c r="P129" t="s">
        <v>731</v>
      </c>
      <c r="Q129" t="s">
        <v>761</v>
      </c>
      <c r="R129" t="s">
        <v>762</v>
      </c>
      <c r="S129">
        <v>321</v>
      </c>
    </row>
    <row r="130" spans="1:19" x14ac:dyDescent="0.2">
      <c r="A130" s="1">
        <f t="shared" si="4"/>
        <v>1009031</v>
      </c>
      <c r="B130" s="1">
        <f t="shared" si="4"/>
        <v>1009035</v>
      </c>
      <c r="C130" s="1" t="str">
        <f t="shared" si="5"/>
        <v>1.5m WC</v>
      </c>
      <c r="D130" s="1" t="str">
        <f t="shared" si="6"/>
        <v>1.5m WC - DWG# PT610001</v>
      </c>
      <c r="E130" s="1" t="s">
        <v>40</v>
      </c>
      <c r="F130" s="1">
        <f t="shared" si="7"/>
        <v>1.5</v>
      </c>
      <c r="G130" s="12" t="s">
        <v>40</v>
      </c>
      <c r="L130">
        <v>1009031</v>
      </c>
      <c r="M130">
        <v>1009035</v>
      </c>
      <c r="N130">
        <v>1.5</v>
      </c>
      <c r="O130" t="s">
        <v>734</v>
      </c>
      <c r="P130" t="s">
        <v>740</v>
      </c>
      <c r="Q130" t="s">
        <v>741</v>
      </c>
      <c r="R130" t="s">
        <v>741</v>
      </c>
      <c r="S130">
        <v>4</v>
      </c>
    </row>
    <row r="131" spans="1:19" x14ac:dyDescent="0.2">
      <c r="A131" s="1">
        <f t="shared" ref="A131:B194" si="8">L131</f>
        <v>1009035</v>
      </c>
      <c r="B131" s="1">
        <f t="shared" si="8"/>
        <v>1009413</v>
      </c>
      <c r="C131" s="1" t="str">
        <f t="shared" ref="C131:C194" si="9">Q131</f>
        <v>2.5m FG</v>
      </c>
      <c r="D131" s="1" t="str">
        <f t="shared" ref="D131:D194" si="10">Q131&amp;" - "&amp;P131</f>
        <v>2.5m FG - BGC Dominant Design</v>
      </c>
      <c r="E131" s="1" t="s">
        <v>40</v>
      </c>
      <c r="F131" s="1">
        <f t="shared" ref="F131:F194" si="11">_xlfn.NUMBERVALUE(TRIM(LEFT(Q131,3)))</f>
        <v>2.5</v>
      </c>
      <c r="G131" s="12" t="s">
        <v>40</v>
      </c>
      <c r="L131">
        <v>1009035</v>
      </c>
      <c r="M131">
        <v>1009413</v>
      </c>
      <c r="N131">
        <v>2.5</v>
      </c>
      <c r="O131" t="s">
        <v>718</v>
      </c>
      <c r="P131" t="s">
        <v>731</v>
      </c>
      <c r="Q131" t="s">
        <v>761</v>
      </c>
      <c r="R131" t="s">
        <v>762</v>
      </c>
      <c r="S131">
        <v>378</v>
      </c>
    </row>
    <row r="132" spans="1:19" x14ac:dyDescent="0.2">
      <c r="A132" s="1">
        <f t="shared" si="8"/>
        <v>1009413</v>
      </c>
      <c r="B132" s="1">
        <f t="shared" si="8"/>
        <v>1009433</v>
      </c>
      <c r="C132" s="1" t="str">
        <f t="shared" si="9"/>
        <v>1.5m CG/1.5m FG</v>
      </c>
      <c r="D132" s="1" t="str">
        <f t="shared" si="10"/>
        <v>1.5m CG/1.5m FG - Alignment Sheets</v>
      </c>
      <c r="E132" s="1" t="s">
        <v>40</v>
      </c>
      <c r="F132" s="1">
        <f t="shared" si="11"/>
        <v>1.5</v>
      </c>
      <c r="G132" s="12" t="s">
        <v>40</v>
      </c>
      <c r="L132">
        <v>1009413</v>
      </c>
      <c r="M132">
        <v>1009433</v>
      </c>
      <c r="N132">
        <v>1.5</v>
      </c>
      <c r="O132" t="s">
        <v>743</v>
      </c>
      <c r="P132" t="s">
        <v>723</v>
      </c>
      <c r="Q132" t="s">
        <v>757</v>
      </c>
      <c r="R132" t="s">
        <v>758</v>
      </c>
      <c r="S132">
        <v>20</v>
      </c>
    </row>
    <row r="133" spans="1:19" x14ac:dyDescent="0.2">
      <c r="A133" s="1">
        <f t="shared" si="8"/>
        <v>1009433</v>
      </c>
      <c r="B133" s="1">
        <f t="shared" si="8"/>
        <v>1010880</v>
      </c>
      <c r="C133" s="1" t="str">
        <f t="shared" si="9"/>
        <v>1.5m CG/2.5m FG</v>
      </c>
      <c r="D133" s="1" t="str">
        <f t="shared" si="10"/>
        <v>1.5m CG/2.5m FG - Alignment Sheets</v>
      </c>
      <c r="E133" s="1" t="s">
        <v>40</v>
      </c>
      <c r="F133" s="1">
        <f t="shared" si="11"/>
        <v>1.5</v>
      </c>
      <c r="G133" s="12" t="s">
        <v>40</v>
      </c>
      <c r="L133">
        <v>1009433</v>
      </c>
      <c r="M133">
        <v>1010880</v>
      </c>
      <c r="N133" t="s">
        <v>752</v>
      </c>
      <c r="O133" t="s">
        <v>743</v>
      </c>
      <c r="P133" t="s">
        <v>723</v>
      </c>
      <c r="Q133" t="s">
        <v>753</v>
      </c>
      <c r="R133" t="s">
        <v>754</v>
      </c>
      <c r="S133">
        <v>1447</v>
      </c>
    </row>
    <row r="134" spans="1:19" x14ac:dyDescent="0.2">
      <c r="A134" s="1">
        <f t="shared" si="8"/>
        <v>1010880</v>
      </c>
      <c r="B134" s="1">
        <f t="shared" si="8"/>
        <v>1010896</v>
      </c>
      <c r="C134" s="1" t="str">
        <f t="shared" si="9"/>
        <v>2.0m FG</v>
      </c>
      <c r="D134" s="1" t="str">
        <f t="shared" si="10"/>
        <v>2.0m FG - Alignment Sheets</v>
      </c>
      <c r="E134" s="1" t="s">
        <v>40</v>
      </c>
      <c r="F134" s="1">
        <f t="shared" si="11"/>
        <v>2</v>
      </c>
      <c r="G134" s="12" t="s">
        <v>40</v>
      </c>
      <c r="L134">
        <v>1010880</v>
      </c>
      <c r="M134">
        <v>1010896</v>
      </c>
      <c r="N134">
        <v>2</v>
      </c>
      <c r="O134" t="s">
        <v>718</v>
      </c>
      <c r="P134" t="s">
        <v>723</v>
      </c>
      <c r="Q134" t="s">
        <v>759</v>
      </c>
      <c r="R134" t="s">
        <v>760</v>
      </c>
      <c r="S134">
        <v>16</v>
      </c>
    </row>
    <row r="135" spans="1:19" x14ac:dyDescent="0.2">
      <c r="A135" s="1">
        <f t="shared" si="8"/>
        <v>1010896</v>
      </c>
      <c r="B135" s="1">
        <f t="shared" si="8"/>
        <v>1010943</v>
      </c>
      <c r="C135" s="1" t="str">
        <f t="shared" si="9"/>
        <v>2.5m FG</v>
      </c>
      <c r="D135" s="1" t="str">
        <f t="shared" si="10"/>
        <v>2.5m FG - BGC Dominant Design</v>
      </c>
      <c r="E135" s="1" t="s">
        <v>40</v>
      </c>
      <c r="F135" s="1">
        <f t="shared" si="11"/>
        <v>2.5</v>
      </c>
      <c r="G135" s="12" t="s">
        <v>40</v>
      </c>
      <c r="L135">
        <v>1010896</v>
      </c>
      <c r="M135">
        <v>1010943</v>
      </c>
      <c r="N135">
        <v>2.5</v>
      </c>
      <c r="O135" t="s">
        <v>718</v>
      </c>
      <c r="P135" t="s">
        <v>731</v>
      </c>
      <c r="Q135" t="s">
        <v>761</v>
      </c>
      <c r="R135" t="s">
        <v>762</v>
      </c>
      <c r="S135">
        <v>47</v>
      </c>
    </row>
    <row r="136" spans="1:19" x14ac:dyDescent="0.2">
      <c r="A136" s="1">
        <f t="shared" si="8"/>
        <v>1010943</v>
      </c>
      <c r="B136" s="1">
        <f t="shared" si="8"/>
        <v>1011191</v>
      </c>
      <c r="C136" s="1" t="str">
        <f t="shared" si="9"/>
        <v>1.5m CG/2.5m FG</v>
      </c>
      <c r="D136" s="1" t="str">
        <f t="shared" si="10"/>
        <v>1.5m CG/2.5m FG - Alignment Sheets</v>
      </c>
      <c r="E136" s="1" t="s">
        <v>40</v>
      </c>
      <c r="F136" s="1">
        <f t="shared" si="11"/>
        <v>1.5</v>
      </c>
      <c r="G136" s="12" t="s">
        <v>40</v>
      </c>
      <c r="L136">
        <v>1010943</v>
      </c>
      <c r="M136">
        <v>1011191</v>
      </c>
      <c r="N136" t="s">
        <v>752</v>
      </c>
      <c r="O136" t="s">
        <v>743</v>
      </c>
      <c r="P136" t="s">
        <v>723</v>
      </c>
      <c r="Q136" t="s">
        <v>753</v>
      </c>
      <c r="R136" t="s">
        <v>754</v>
      </c>
      <c r="S136">
        <v>248</v>
      </c>
    </row>
    <row r="137" spans="1:19" x14ac:dyDescent="0.2">
      <c r="A137" s="1">
        <f t="shared" si="8"/>
        <v>1011191</v>
      </c>
      <c r="B137" s="1">
        <f t="shared" si="8"/>
        <v>1011197</v>
      </c>
      <c r="C137" s="1" t="str">
        <f t="shared" si="9"/>
        <v>2.0m FG</v>
      </c>
      <c r="D137" s="1" t="str">
        <f t="shared" si="10"/>
        <v>2.0m FG - Alignment Sheets</v>
      </c>
      <c r="E137" s="1" t="s">
        <v>40</v>
      </c>
      <c r="F137" s="1">
        <f t="shared" si="11"/>
        <v>2</v>
      </c>
      <c r="G137" s="12" t="s">
        <v>40</v>
      </c>
      <c r="L137">
        <v>1011191</v>
      </c>
      <c r="M137">
        <v>1011197</v>
      </c>
      <c r="N137">
        <v>2</v>
      </c>
      <c r="O137" t="s">
        <v>718</v>
      </c>
      <c r="P137" t="s">
        <v>723</v>
      </c>
      <c r="Q137" t="s">
        <v>759</v>
      </c>
      <c r="R137" t="s">
        <v>760</v>
      </c>
      <c r="S137">
        <v>6</v>
      </c>
    </row>
    <row r="138" spans="1:19" x14ac:dyDescent="0.2">
      <c r="A138" s="1">
        <f t="shared" si="8"/>
        <v>1011197</v>
      </c>
      <c r="B138" s="1">
        <f t="shared" si="8"/>
        <v>1011755</v>
      </c>
      <c r="C138" s="1" t="str">
        <f t="shared" si="9"/>
        <v>2.5m FG</v>
      </c>
      <c r="D138" s="1" t="str">
        <f t="shared" si="10"/>
        <v>2.5m FG - BGC Dominant Design</v>
      </c>
      <c r="E138" s="1" t="s">
        <v>40</v>
      </c>
      <c r="F138" s="1">
        <f t="shared" si="11"/>
        <v>2.5</v>
      </c>
      <c r="G138" s="12" t="s">
        <v>40</v>
      </c>
      <c r="L138">
        <v>1011197</v>
      </c>
      <c r="M138">
        <v>1011755</v>
      </c>
      <c r="N138">
        <v>2.5</v>
      </c>
      <c r="O138" t="s">
        <v>718</v>
      </c>
      <c r="P138" t="s">
        <v>731</v>
      </c>
      <c r="Q138" t="s">
        <v>761</v>
      </c>
      <c r="R138" t="s">
        <v>762</v>
      </c>
      <c r="S138">
        <v>558</v>
      </c>
    </row>
    <row r="139" spans="1:19" x14ac:dyDescent="0.2">
      <c r="A139" s="1">
        <f t="shared" si="8"/>
        <v>1011755</v>
      </c>
      <c r="B139" s="1">
        <f t="shared" si="8"/>
        <v>1011771</v>
      </c>
      <c r="C139" s="1" t="str">
        <f t="shared" si="9"/>
        <v>2.5m CG/2.5m FG</v>
      </c>
      <c r="D139" s="1" t="str">
        <f t="shared" si="10"/>
        <v>2.5m CG/2.5m FG - Alignment Sheets</v>
      </c>
      <c r="E139" s="1" t="s">
        <v>40</v>
      </c>
      <c r="F139" s="1">
        <f t="shared" si="11"/>
        <v>2.5</v>
      </c>
      <c r="G139" s="12" t="s">
        <v>40</v>
      </c>
      <c r="L139">
        <v>1011755</v>
      </c>
      <c r="M139">
        <v>1011771</v>
      </c>
      <c r="N139">
        <v>2.5</v>
      </c>
      <c r="O139" t="s">
        <v>743</v>
      </c>
      <c r="P139" t="s">
        <v>723</v>
      </c>
      <c r="Q139" t="s">
        <v>755</v>
      </c>
      <c r="R139" t="s">
        <v>756</v>
      </c>
      <c r="S139">
        <v>16</v>
      </c>
    </row>
    <row r="140" spans="1:19" x14ac:dyDescent="0.2">
      <c r="A140" s="1">
        <f t="shared" si="8"/>
        <v>1011771</v>
      </c>
      <c r="B140" s="1">
        <f t="shared" si="8"/>
        <v>1012300</v>
      </c>
      <c r="C140" s="1" t="str">
        <f t="shared" si="9"/>
        <v>1.5m CG/2.5m FG</v>
      </c>
      <c r="D140" s="1" t="str">
        <f t="shared" si="10"/>
        <v>1.5m CG/2.5m FG - Alignment Sheets</v>
      </c>
      <c r="E140" s="1" t="s">
        <v>40</v>
      </c>
      <c r="F140" s="1">
        <f t="shared" si="11"/>
        <v>1.5</v>
      </c>
      <c r="G140" s="12" t="s">
        <v>40</v>
      </c>
      <c r="L140">
        <v>1011771</v>
      </c>
      <c r="M140">
        <v>1012300</v>
      </c>
      <c r="N140" t="s">
        <v>752</v>
      </c>
      <c r="O140" t="s">
        <v>743</v>
      </c>
      <c r="P140" t="s">
        <v>723</v>
      </c>
      <c r="Q140" t="s">
        <v>753</v>
      </c>
      <c r="R140" t="s">
        <v>754</v>
      </c>
      <c r="S140">
        <v>529</v>
      </c>
    </row>
    <row r="141" spans="1:19" x14ac:dyDescent="0.2">
      <c r="A141" s="1">
        <f t="shared" si="8"/>
        <v>1012300</v>
      </c>
      <c r="B141" s="1">
        <f t="shared" si="8"/>
        <v>1012309.89</v>
      </c>
      <c r="C141" s="1" t="str">
        <f t="shared" si="9"/>
        <v>1.2m CG</v>
      </c>
      <c r="D141" s="1" t="str">
        <f t="shared" si="10"/>
        <v>1.2m CG - Alignment Sheets</v>
      </c>
      <c r="E141" s="1" t="s">
        <v>40</v>
      </c>
      <c r="F141" s="1">
        <f t="shared" si="11"/>
        <v>1.2</v>
      </c>
      <c r="G141" s="12" t="s">
        <v>40</v>
      </c>
      <c r="L141">
        <v>1012300</v>
      </c>
      <c r="M141">
        <v>1012309.89</v>
      </c>
      <c r="N141">
        <v>1.2</v>
      </c>
      <c r="O141" t="s">
        <v>722</v>
      </c>
      <c r="P141" t="s">
        <v>723</v>
      </c>
      <c r="Q141" t="s">
        <v>763</v>
      </c>
      <c r="R141" t="s">
        <v>764</v>
      </c>
      <c r="S141">
        <v>9.8900000000139698</v>
      </c>
    </row>
    <row r="142" spans="1:19" x14ac:dyDescent="0.2">
      <c r="A142" s="1">
        <f t="shared" si="8"/>
        <v>1012309.89</v>
      </c>
      <c r="B142" s="1">
        <f t="shared" si="8"/>
        <v>1012317</v>
      </c>
      <c r="C142" s="1" t="str">
        <f t="shared" si="9"/>
        <v>1.5m RD</v>
      </c>
      <c r="D142" s="1" t="str">
        <f t="shared" si="10"/>
        <v>1.5m RD - DWG# PT640301</v>
      </c>
      <c r="E142" s="1" t="s">
        <v>40</v>
      </c>
      <c r="F142" s="1">
        <f t="shared" si="11"/>
        <v>1.5</v>
      </c>
      <c r="G142" s="12" t="s">
        <v>40</v>
      </c>
      <c r="L142">
        <v>1012309.89</v>
      </c>
      <c r="M142">
        <v>1012317</v>
      </c>
      <c r="N142">
        <v>1.5</v>
      </c>
      <c r="O142" t="s">
        <v>737</v>
      </c>
      <c r="P142" t="s">
        <v>738</v>
      </c>
      <c r="Q142" t="s">
        <v>739</v>
      </c>
      <c r="R142" t="s">
        <v>739</v>
      </c>
      <c r="S142">
        <v>7.1099999999860302</v>
      </c>
    </row>
    <row r="143" spans="1:19" x14ac:dyDescent="0.2">
      <c r="A143" s="1">
        <f t="shared" si="8"/>
        <v>1012317</v>
      </c>
      <c r="B143" s="1">
        <f t="shared" si="8"/>
        <v>1012349</v>
      </c>
      <c r="C143" s="1" t="str">
        <f t="shared" si="9"/>
        <v>2.3m WC</v>
      </c>
      <c r="D143" s="1" t="str">
        <f t="shared" si="10"/>
        <v>2.3m WC - DWG# PT610801</v>
      </c>
      <c r="E143" s="1" t="s">
        <v>40</v>
      </c>
      <c r="F143" s="1">
        <f t="shared" si="11"/>
        <v>2.2999999999999998</v>
      </c>
      <c r="G143" s="12" t="s">
        <v>40</v>
      </c>
      <c r="L143">
        <v>1012317</v>
      </c>
      <c r="M143">
        <v>1012349</v>
      </c>
      <c r="N143">
        <v>2.2999999999999998</v>
      </c>
      <c r="O143" t="s">
        <v>734</v>
      </c>
      <c r="P143" t="s">
        <v>765</v>
      </c>
      <c r="Q143" t="s">
        <v>766</v>
      </c>
      <c r="R143" t="s">
        <v>766</v>
      </c>
      <c r="S143">
        <v>32</v>
      </c>
    </row>
    <row r="144" spans="1:19" x14ac:dyDescent="0.2">
      <c r="A144" s="1">
        <f t="shared" si="8"/>
        <v>1012349</v>
      </c>
      <c r="B144" s="1">
        <f t="shared" si="8"/>
        <v>1012357.47</v>
      </c>
      <c r="C144" s="1" t="str">
        <f t="shared" si="9"/>
        <v>1.5m RD</v>
      </c>
      <c r="D144" s="1" t="str">
        <f t="shared" si="10"/>
        <v>1.5m RD - DWG# PT640301</v>
      </c>
      <c r="E144" s="1" t="s">
        <v>40</v>
      </c>
      <c r="F144" s="1">
        <f t="shared" si="11"/>
        <v>1.5</v>
      </c>
      <c r="G144" s="12" t="s">
        <v>40</v>
      </c>
      <c r="L144">
        <v>1012349</v>
      </c>
      <c r="M144">
        <v>1012357.47</v>
      </c>
      <c r="N144">
        <v>1.5</v>
      </c>
      <c r="O144" t="s">
        <v>737</v>
      </c>
      <c r="P144" t="s">
        <v>738</v>
      </c>
      <c r="Q144" t="s">
        <v>739</v>
      </c>
      <c r="R144" t="s">
        <v>739</v>
      </c>
      <c r="S144">
        <v>8.4699999999720603</v>
      </c>
    </row>
    <row r="145" spans="1:19" x14ac:dyDescent="0.2">
      <c r="A145" s="1">
        <f t="shared" si="8"/>
        <v>1012357.47</v>
      </c>
      <c r="B145" s="1">
        <f t="shared" si="8"/>
        <v>1012415.2</v>
      </c>
      <c r="C145" s="1" t="str">
        <f t="shared" si="9"/>
        <v>1.2m CG</v>
      </c>
      <c r="D145" s="1" t="str">
        <f t="shared" si="10"/>
        <v>1.2m CG - Alignment Sheets</v>
      </c>
      <c r="E145" s="1" t="s">
        <v>40</v>
      </c>
      <c r="F145" s="1">
        <f t="shared" si="11"/>
        <v>1.2</v>
      </c>
      <c r="G145" s="12" t="s">
        <v>40</v>
      </c>
      <c r="L145">
        <v>1012357.47</v>
      </c>
      <c r="M145">
        <v>1012415.2</v>
      </c>
      <c r="N145">
        <v>1.2</v>
      </c>
      <c r="O145" t="s">
        <v>722</v>
      </c>
      <c r="P145" t="s">
        <v>723</v>
      </c>
      <c r="Q145" t="s">
        <v>763</v>
      </c>
      <c r="R145" t="s">
        <v>764</v>
      </c>
      <c r="S145">
        <v>57.729999999981302</v>
      </c>
    </row>
    <row r="146" spans="1:19" x14ac:dyDescent="0.2">
      <c r="A146" s="1">
        <f t="shared" si="8"/>
        <v>1012415.2</v>
      </c>
      <c r="B146" s="1">
        <f t="shared" si="8"/>
        <v>1012427.2</v>
      </c>
      <c r="C146" s="1" t="str">
        <f t="shared" si="9"/>
        <v>1.5m RD</v>
      </c>
      <c r="D146" s="1" t="str">
        <f t="shared" si="10"/>
        <v>1.5m RD - DWG# PT640301</v>
      </c>
      <c r="E146" s="1" t="s">
        <v>40</v>
      </c>
      <c r="F146" s="1">
        <f t="shared" si="11"/>
        <v>1.5</v>
      </c>
      <c r="G146" s="12" t="s">
        <v>40</v>
      </c>
      <c r="L146">
        <v>1012415.2</v>
      </c>
      <c r="M146">
        <v>1012427.2</v>
      </c>
      <c r="N146">
        <v>1.5</v>
      </c>
      <c r="O146" t="s">
        <v>737</v>
      </c>
      <c r="P146" t="s">
        <v>738</v>
      </c>
      <c r="Q146" t="s">
        <v>739</v>
      </c>
      <c r="R146" t="s">
        <v>739</v>
      </c>
      <c r="S146">
        <v>12</v>
      </c>
    </row>
    <row r="147" spans="1:19" x14ac:dyDescent="0.2">
      <c r="A147" s="1">
        <f t="shared" si="8"/>
        <v>1012427.2</v>
      </c>
      <c r="B147" s="1">
        <f t="shared" si="8"/>
        <v>1012475.64</v>
      </c>
      <c r="C147" s="1" t="str">
        <f t="shared" si="9"/>
        <v>1.2m CG</v>
      </c>
      <c r="D147" s="1" t="str">
        <f t="shared" si="10"/>
        <v>1.2m CG - Alignment Sheets</v>
      </c>
      <c r="E147" s="1" t="s">
        <v>40</v>
      </c>
      <c r="F147" s="1">
        <f t="shared" si="11"/>
        <v>1.2</v>
      </c>
      <c r="G147" s="12" t="s">
        <v>40</v>
      </c>
      <c r="L147">
        <v>1012427.2</v>
      </c>
      <c r="M147">
        <v>1012475.64</v>
      </c>
      <c r="N147">
        <v>1.2</v>
      </c>
      <c r="O147" t="s">
        <v>722</v>
      </c>
      <c r="P147" t="s">
        <v>723</v>
      </c>
      <c r="Q147" t="s">
        <v>763</v>
      </c>
      <c r="R147" t="s">
        <v>764</v>
      </c>
      <c r="S147">
        <v>48.4400000000605</v>
      </c>
    </row>
    <row r="148" spans="1:19" x14ac:dyDescent="0.2">
      <c r="A148" s="1">
        <f t="shared" si="8"/>
        <v>1012475.64</v>
      </c>
      <c r="B148" s="1">
        <f t="shared" si="8"/>
        <v>1012499.64</v>
      </c>
      <c r="C148" s="1" t="str">
        <f t="shared" si="9"/>
        <v>1.5m WC</v>
      </c>
      <c r="D148" s="1" t="str">
        <f t="shared" si="10"/>
        <v>1.5m WC - DWG# PT610001</v>
      </c>
      <c r="E148" s="1" t="s">
        <v>40</v>
      </c>
      <c r="F148" s="1">
        <f t="shared" si="11"/>
        <v>1.5</v>
      </c>
      <c r="G148" s="12" t="s">
        <v>40</v>
      </c>
      <c r="L148">
        <v>1012475.64</v>
      </c>
      <c r="M148">
        <v>1012499.64</v>
      </c>
      <c r="N148">
        <v>1.5</v>
      </c>
      <c r="O148" t="s">
        <v>734</v>
      </c>
      <c r="P148" t="s">
        <v>740</v>
      </c>
      <c r="Q148" t="s">
        <v>741</v>
      </c>
      <c r="R148" t="s">
        <v>741</v>
      </c>
      <c r="S148">
        <v>24</v>
      </c>
    </row>
    <row r="149" spans="1:19" x14ac:dyDescent="0.2">
      <c r="A149" s="1">
        <f t="shared" si="8"/>
        <v>1012499.64</v>
      </c>
      <c r="B149" s="1">
        <f t="shared" si="8"/>
        <v>1012522</v>
      </c>
      <c r="C149" s="1" t="str">
        <f t="shared" si="9"/>
        <v>1.5m FG</v>
      </c>
      <c r="D149" s="1" t="str">
        <f t="shared" si="10"/>
        <v>1.5m FG - BGC Dominant Design</v>
      </c>
      <c r="E149" s="1" t="s">
        <v>40</v>
      </c>
      <c r="F149" s="1">
        <f t="shared" si="11"/>
        <v>1.5</v>
      </c>
      <c r="G149" s="12" t="s">
        <v>40</v>
      </c>
      <c r="L149">
        <v>1012499.64</v>
      </c>
      <c r="M149">
        <v>1012522</v>
      </c>
      <c r="N149">
        <v>1.5</v>
      </c>
      <c r="O149" t="s">
        <v>718</v>
      </c>
      <c r="P149" t="s">
        <v>731</v>
      </c>
      <c r="Q149" t="s">
        <v>726</v>
      </c>
      <c r="R149" t="s">
        <v>727</v>
      </c>
      <c r="S149">
        <v>22.359999999986002</v>
      </c>
    </row>
    <row r="150" spans="1:19" x14ac:dyDescent="0.2">
      <c r="A150" s="1">
        <f t="shared" si="8"/>
        <v>1012522</v>
      </c>
      <c r="B150" s="1">
        <f t="shared" si="8"/>
        <v>1012540</v>
      </c>
      <c r="C150" s="1" t="str">
        <f t="shared" si="9"/>
        <v>0.9m FG</v>
      </c>
      <c r="D150" s="1" t="str">
        <f t="shared" si="10"/>
        <v>0.9m FG - Default Depth</v>
      </c>
      <c r="E150" s="1" t="s">
        <v>40</v>
      </c>
      <c r="F150" s="1">
        <f t="shared" si="11"/>
        <v>0.9</v>
      </c>
      <c r="G150" s="12" t="s">
        <v>40</v>
      </c>
      <c r="L150">
        <v>1012522</v>
      </c>
      <c r="M150">
        <v>1012540</v>
      </c>
      <c r="N150">
        <v>0.9</v>
      </c>
      <c r="O150" t="s">
        <v>718</v>
      </c>
      <c r="P150" t="s">
        <v>719</v>
      </c>
      <c r="Q150" t="s">
        <v>720</v>
      </c>
      <c r="R150" t="s">
        <v>721</v>
      </c>
      <c r="S150">
        <v>18</v>
      </c>
    </row>
    <row r="151" spans="1:19" x14ac:dyDescent="0.2">
      <c r="A151" s="1">
        <f t="shared" si="8"/>
        <v>1012540</v>
      </c>
      <c r="B151" s="1">
        <f t="shared" si="8"/>
        <v>1015597</v>
      </c>
      <c r="C151" s="1" t="str">
        <f t="shared" si="9"/>
        <v>2.5m FG</v>
      </c>
      <c r="D151" s="1" t="str">
        <f t="shared" si="10"/>
        <v>2.5m FG - BGC Dominant Design</v>
      </c>
      <c r="E151" s="1" t="s">
        <v>40</v>
      </c>
      <c r="F151" s="1">
        <f t="shared" si="11"/>
        <v>2.5</v>
      </c>
      <c r="G151" s="12" t="s">
        <v>40</v>
      </c>
      <c r="L151">
        <v>1012540</v>
      </c>
      <c r="M151">
        <v>1015597</v>
      </c>
      <c r="N151">
        <v>2.5</v>
      </c>
      <c r="O151" t="s">
        <v>718</v>
      </c>
      <c r="P151" t="s">
        <v>731</v>
      </c>
      <c r="Q151" t="s">
        <v>761</v>
      </c>
      <c r="R151" t="s">
        <v>762</v>
      </c>
      <c r="S151">
        <v>3057</v>
      </c>
    </row>
    <row r="152" spans="1:19" x14ac:dyDescent="0.2">
      <c r="A152" s="1">
        <f t="shared" si="8"/>
        <v>1015597</v>
      </c>
      <c r="B152" s="1">
        <f t="shared" si="8"/>
        <v>1015633</v>
      </c>
      <c r="C152" s="1" t="str">
        <f t="shared" si="9"/>
        <v>1.5m FG</v>
      </c>
      <c r="D152" s="1" t="str">
        <f t="shared" si="10"/>
        <v>1.5m FG - Alignment Sheets</v>
      </c>
      <c r="E152" s="1" t="s">
        <v>40</v>
      </c>
      <c r="F152" s="1">
        <f t="shared" si="11"/>
        <v>1.5</v>
      </c>
      <c r="G152" s="12" t="s">
        <v>40</v>
      </c>
      <c r="L152">
        <v>1015597</v>
      </c>
      <c r="M152">
        <v>1015633</v>
      </c>
      <c r="N152">
        <v>1.5</v>
      </c>
      <c r="O152" t="s">
        <v>718</v>
      </c>
      <c r="P152" t="s">
        <v>723</v>
      </c>
      <c r="Q152" t="s">
        <v>726</v>
      </c>
      <c r="R152" t="s">
        <v>727</v>
      </c>
      <c r="S152">
        <v>36</v>
      </c>
    </row>
    <row r="153" spans="1:19" x14ac:dyDescent="0.2">
      <c r="A153" s="1">
        <f t="shared" si="8"/>
        <v>1015633</v>
      </c>
      <c r="B153" s="1">
        <f t="shared" si="8"/>
        <v>1015708</v>
      </c>
      <c r="C153" s="1" t="str">
        <f t="shared" si="9"/>
        <v>0.9m FG</v>
      </c>
      <c r="D153" s="1" t="str">
        <f t="shared" si="10"/>
        <v>0.9m FG - Default Depth</v>
      </c>
      <c r="E153" s="1" t="s">
        <v>40</v>
      </c>
      <c r="F153" s="1">
        <f t="shared" si="11"/>
        <v>0.9</v>
      </c>
      <c r="G153" s="12" t="s">
        <v>40</v>
      </c>
      <c r="L153">
        <v>1015633</v>
      </c>
      <c r="M153">
        <v>1015708</v>
      </c>
      <c r="N153">
        <v>0.9</v>
      </c>
      <c r="O153" t="s">
        <v>718</v>
      </c>
      <c r="P153" t="s">
        <v>719</v>
      </c>
      <c r="Q153" t="s">
        <v>720</v>
      </c>
      <c r="R153" t="s">
        <v>721</v>
      </c>
      <c r="S153">
        <v>75</v>
      </c>
    </row>
    <row r="154" spans="1:19" x14ac:dyDescent="0.2">
      <c r="A154" s="1">
        <f t="shared" si="8"/>
        <v>1015708</v>
      </c>
      <c r="B154" s="1">
        <f t="shared" si="8"/>
        <v>1016404</v>
      </c>
      <c r="C154" s="1" t="str">
        <f t="shared" si="9"/>
        <v>2.0m MOTI</v>
      </c>
      <c r="D154" s="1" t="str">
        <f t="shared" si="10"/>
        <v>2.0m MOTI - MOTI Encroachment</v>
      </c>
      <c r="E154" s="1" t="s">
        <v>40</v>
      </c>
      <c r="F154" s="1">
        <f t="shared" si="11"/>
        <v>2</v>
      </c>
      <c r="G154" s="12" t="s">
        <v>40</v>
      </c>
      <c r="L154">
        <v>1015708</v>
      </c>
      <c r="M154">
        <v>1016404</v>
      </c>
      <c r="N154">
        <v>2</v>
      </c>
      <c r="O154" t="s">
        <v>770</v>
      </c>
      <c r="P154" t="s">
        <v>771</v>
      </c>
      <c r="Q154" t="s">
        <v>772</v>
      </c>
      <c r="R154" t="s">
        <v>773</v>
      </c>
      <c r="S154">
        <v>696</v>
      </c>
    </row>
    <row r="155" spans="1:19" x14ac:dyDescent="0.2">
      <c r="A155" s="1">
        <f t="shared" si="8"/>
        <v>1016404</v>
      </c>
      <c r="B155" s="1">
        <f t="shared" si="8"/>
        <v>1016706.15</v>
      </c>
      <c r="C155" s="1" t="str">
        <f t="shared" si="9"/>
        <v>0.9m FG</v>
      </c>
      <c r="D155" s="1" t="str">
        <f t="shared" si="10"/>
        <v>0.9m FG - Default Depth</v>
      </c>
      <c r="E155" s="1" t="s">
        <v>40</v>
      </c>
      <c r="F155" s="1">
        <f t="shared" si="11"/>
        <v>0.9</v>
      </c>
      <c r="G155" s="12" t="s">
        <v>40</v>
      </c>
      <c r="L155">
        <v>1016404</v>
      </c>
      <c r="M155">
        <v>1016706.15</v>
      </c>
      <c r="N155">
        <v>0.9</v>
      </c>
      <c r="O155" t="s">
        <v>718</v>
      </c>
      <c r="P155" t="s">
        <v>719</v>
      </c>
      <c r="Q155" t="s">
        <v>720</v>
      </c>
      <c r="R155" t="s">
        <v>721</v>
      </c>
      <c r="S155">
        <v>302.150000000023</v>
      </c>
    </row>
    <row r="156" spans="1:19" x14ac:dyDescent="0.2">
      <c r="A156" s="1">
        <f t="shared" si="8"/>
        <v>1016706.15</v>
      </c>
      <c r="B156" s="1">
        <f t="shared" si="8"/>
        <v>1016730.15</v>
      </c>
      <c r="C156" s="1" t="str">
        <f t="shared" si="9"/>
        <v>1.2m WC</v>
      </c>
      <c r="D156" s="1" t="str">
        <f t="shared" si="10"/>
        <v>1.2m WC - DWG# PT610201</v>
      </c>
      <c r="E156" s="1" t="s">
        <v>40</v>
      </c>
      <c r="F156" s="1">
        <f t="shared" si="11"/>
        <v>1.2</v>
      </c>
      <c r="G156" s="12" t="s">
        <v>40</v>
      </c>
      <c r="L156">
        <v>1016706.15</v>
      </c>
      <c r="M156">
        <v>1016730.15</v>
      </c>
      <c r="N156">
        <v>1.2</v>
      </c>
      <c r="O156" t="s">
        <v>734</v>
      </c>
      <c r="P156" t="s">
        <v>735</v>
      </c>
      <c r="Q156" t="s">
        <v>736</v>
      </c>
      <c r="R156" t="s">
        <v>736</v>
      </c>
      <c r="S156">
        <v>24</v>
      </c>
    </row>
    <row r="157" spans="1:19" x14ac:dyDescent="0.2">
      <c r="A157" s="1">
        <f t="shared" si="8"/>
        <v>1016730.15</v>
      </c>
      <c r="B157" s="1">
        <f t="shared" si="8"/>
        <v>1016732</v>
      </c>
      <c r="C157" s="1" t="str">
        <f t="shared" si="9"/>
        <v>0.9m FG</v>
      </c>
      <c r="D157" s="1" t="str">
        <f t="shared" si="10"/>
        <v>0.9m FG - Default Depth</v>
      </c>
      <c r="E157" s="1" t="s">
        <v>40</v>
      </c>
      <c r="F157" s="1">
        <f t="shared" si="11"/>
        <v>0.9</v>
      </c>
      <c r="G157" s="12" t="s">
        <v>40</v>
      </c>
      <c r="L157">
        <v>1016730.15</v>
      </c>
      <c r="M157">
        <v>1016732</v>
      </c>
      <c r="N157">
        <v>0.9</v>
      </c>
      <c r="O157" t="s">
        <v>718</v>
      </c>
      <c r="P157" t="s">
        <v>719</v>
      </c>
      <c r="Q157" t="s">
        <v>720</v>
      </c>
      <c r="R157" t="s">
        <v>721</v>
      </c>
      <c r="S157">
        <v>1.8499999999767101</v>
      </c>
    </row>
    <row r="158" spans="1:19" x14ac:dyDescent="0.2">
      <c r="A158" s="1">
        <f t="shared" si="8"/>
        <v>1016732</v>
      </c>
      <c r="B158" s="1">
        <f t="shared" si="8"/>
        <v>1016748</v>
      </c>
      <c r="C158" s="1" t="str">
        <f t="shared" si="9"/>
        <v>1.2m CG</v>
      </c>
      <c r="D158" s="1" t="str">
        <f t="shared" si="10"/>
        <v>1.2m CG - Alignment Sheets</v>
      </c>
      <c r="E158" s="1" t="s">
        <v>40</v>
      </c>
      <c r="F158" s="1">
        <f t="shared" si="11"/>
        <v>1.2</v>
      </c>
      <c r="G158" s="12" t="s">
        <v>40</v>
      </c>
      <c r="L158">
        <v>1016732</v>
      </c>
      <c r="M158">
        <v>1016748</v>
      </c>
      <c r="N158">
        <v>1.2</v>
      </c>
      <c r="O158" t="s">
        <v>722</v>
      </c>
      <c r="P158" t="s">
        <v>723</v>
      </c>
      <c r="Q158" t="s">
        <v>763</v>
      </c>
      <c r="R158" t="s">
        <v>764</v>
      </c>
      <c r="S158">
        <v>16</v>
      </c>
    </row>
    <row r="159" spans="1:19" x14ac:dyDescent="0.2">
      <c r="A159" s="1">
        <f t="shared" si="8"/>
        <v>1016748</v>
      </c>
      <c r="B159" s="1">
        <f t="shared" si="8"/>
        <v>1016805.19</v>
      </c>
      <c r="C159" s="1" t="str">
        <f t="shared" si="9"/>
        <v>0.9m FG</v>
      </c>
      <c r="D159" s="1" t="str">
        <f t="shared" si="10"/>
        <v>0.9m FG - Default Depth</v>
      </c>
      <c r="E159" s="1" t="s">
        <v>40</v>
      </c>
      <c r="F159" s="1">
        <f t="shared" si="11"/>
        <v>0.9</v>
      </c>
      <c r="G159" s="12" t="s">
        <v>40</v>
      </c>
      <c r="L159">
        <v>1016748</v>
      </c>
      <c r="M159">
        <v>1016805.19</v>
      </c>
      <c r="N159">
        <v>0.9</v>
      </c>
      <c r="O159" t="s">
        <v>718</v>
      </c>
      <c r="P159" t="s">
        <v>719</v>
      </c>
      <c r="Q159" t="s">
        <v>720</v>
      </c>
      <c r="R159" t="s">
        <v>721</v>
      </c>
      <c r="S159">
        <v>57.189999999944099</v>
      </c>
    </row>
    <row r="160" spans="1:19" x14ac:dyDescent="0.2">
      <c r="A160" s="1">
        <f t="shared" si="8"/>
        <v>1016805.19</v>
      </c>
      <c r="B160" s="1">
        <f t="shared" si="8"/>
        <v>1016829.19</v>
      </c>
      <c r="C160" s="1" t="str">
        <f t="shared" si="9"/>
        <v>1.2m WC</v>
      </c>
      <c r="D160" s="1" t="str">
        <f t="shared" si="10"/>
        <v>1.2m WC - DWG# PT610201</v>
      </c>
      <c r="E160" s="1" t="s">
        <v>40</v>
      </c>
      <c r="F160" s="1">
        <f t="shared" si="11"/>
        <v>1.2</v>
      </c>
      <c r="G160" s="12" t="s">
        <v>40</v>
      </c>
      <c r="L160">
        <v>1016805.19</v>
      </c>
      <c r="M160">
        <v>1016829.19</v>
      </c>
      <c r="N160">
        <v>1.2</v>
      </c>
      <c r="O160" t="s">
        <v>734</v>
      </c>
      <c r="P160" t="s">
        <v>735</v>
      </c>
      <c r="Q160" t="s">
        <v>736</v>
      </c>
      <c r="R160" t="s">
        <v>736</v>
      </c>
      <c r="S160">
        <v>24</v>
      </c>
    </row>
    <row r="161" spans="1:19" x14ac:dyDescent="0.2">
      <c r="A161" s="1">
        <f t="shared" si="8"/>
        <v>1016829.19</v>
      </c>
      <c r="B161" s="1">
        <f t="shared" si="8"/>
        <v>1016951</v>
      </c>
      <c r="C161" s="1" t="str">
        <f t="shared" si="9"/>
        <v>0.9m FG</v>
      </c>
      <c r="D161" s="1" t="str">
        <f t="shared" si="10"/>
        <v>0.9m FG - Default Depth</v>
      </c>
      <c r="E161" s="1" t="s">
        <v>40</v>
      </c>
      <c r="F161" s="1">
        <f t="shared" si="11"/>
        <v>0.9</v>
      </c>
      <c r="G161" s="12" t="s">
        <v>40</v>
      </c>
      <c r="L161">
        <v>1016829.19</v>
      </c>
      <c r="M161">
        <v>1016951</v>
      </c>
      <c r="N161">
        <v>0.9</v>
      </c>
      <c r="O161" t="s">
        <v>718</v>
      </c>
      <c r="P161" t="s">
        <v>719</v>
      </c>
      <c r="Q161" t="s">
        <v>720</v>
      </c>
      <c r="R161" t="s">
        <v>721</v>
      </c>
      <c r="S161">
        <v>121.810000000055</v>
      </c>
    </row>
    <row r="162" spans="1:19" x14ac:dyDescent="0.2">
      <c r="A162" s="1">
        <f t="shared" si="8"/>
        <v>1016951</v>
      </c>
      <c r="B162" s="1">
        <f t="shared" si="8"/>
        <v>1016976</v>
      </c>
      <c r="C162" s="1" t="str">
        <f t="shared" si="9"/>
        <v>1.2m FG</v>
      </c>
      <c r="D162" s="1" t="str">
        <f t="shared" si="10"/>
        <v>1.2m FG - BGC Dominant Design</v>
      </c>
      <c r="E162" s="1" t="s">
        <v>40</v>
      </c>
      <c r="F162" s="1">
        <f t="shared" si="11"/>
        <v>1.2</v>
      </c>
      <c r="G162" s="12" t="s">
        <v>40</v>
      </c>
      <c r="L162">
        <v>1016951</v>
      </c>
      <c r="M162">
        <v>1016976</v>
      </c>
      <c r="N162">
        <v>1.2</v>
      </c>
      <c r="O162" t="s">
        <v>718</v>
      </c>
      <c r="P162" t="s">
        <v>731</v>
      </c>
      <c r="Q162" t="s">
        <v>728</v>
      </c>
      <c r="R162" t="s">
        <v>729</v>
      </c>
      <c r="S162">
        <v>25</v>
      </c>
    </row>
    <row r="163" spans="1:19" x14ac:dyDescent="0.2">
      <c r="A163" s="1">
        <f t="shared" si="8"/>
        <v>1016976</v>
      </c>
      <c r="B163" s="1">
        <f t="shared" si="8"/>
        <v>1016981.91</v>
      </c>
      <c r="C163" s="1" t="str">
        <f t="shared" si="9"/>
        <v>1.2m WC</v>
      </c>
      <c r="D163" s="1" t="str">
        <f t="shared" si="10"/>
        <v>1.2m WC - DWG# PT610201</v>
      </c>
      <c r="E163" s="1" t="s">
        <v>40</v>
      </c>
      <c r="F163" s="1">
        <f t="shared" si="11"/>
        <v>1.2</v>
      </c>
      <c r="G163" s="12" t="s">
        <v>40</v>
      </c>
      <c r="L163">
        <v>1016976</v>
      </c>
      <c r="M163">
        <v>1016981.91</v>
      </c>
      <c r="N163">
        <v>1.2</v>
      </c>
      <c r="O163" t="s">
        <v>734</v>
      </c>
      <c r="P163" t="s">
        <v>735</v>
      </c>
      <c r="Q163" t="s">
        <v>736</v>
      </c>
      <c r="R163" t="s">
        <v>736</v>
      </c>
      <c r="S163">
        <v>5.9100000000325901</v>
      </c>
    </row>
    <row r="164" spans="1:19" x14ac:dyDescent="0.2">
      <c r="A164" s="1">
        <f t="shared" si="8"/>
        <v>1016981.91</v>
      </c>
      <c r="B164" s="1">
        <f t="shared" si="8"/>
        <v>1017469</v>
      </c>
      <c r="C164" s="1" t="str">
        <f t="shared" si="9"/>
        <v>0.9m FG</v>
      </c>
      <c r="D164" s="1" t="str">
        <f t="shared" si="10"/>
        <v>0.9m FG - Default Depth</v>
      </c>
      <c r="E164" s="1" t="s">
        <v>40</v>
      </c>
      <c r="F164" s="1">
        <f t="shared" si="11"/>
        <v>0.9</v>
      </c>
      <c r="G164" s="12" t="s">
        <v>40</v>
      </c>
      <c r="L164">
        <v>1016981.91</v>
      </c>
      <c r="M164">
        <v>1017469</v>
      </c>
      <c r="N164">
        <v>0.9</v>
      </c>
      <c r="O164" t="s">
        <v>718</v>
      </c>
      <c r="P164" t="s">
        <v>719</v>
      </c>
      <c r="Q164" t="s">
        <v>720</v>
      </c>
      <c r="R164" t="s">
        <v>721</v>
      </c>
      <c r="S164">
        <v>487.08999999996701</v>
      </c>
    </row>
    <row r="165" spans="1:19" x14ac:dyDescent="0.2">
      <c r="A165" s="1">
        <f t="shared" si="8"/>
        <v>1017469</v>
      </c>
      <c r="B165" s="1">
        <f t="shared" si="8"/>
        <v>1017522</v>
      </c>
      <c r="C165" s="1" t="str">
        <f t="shared" si="9"/>
        <v>1.5m FG</v>
      </c>
      <c r="D165" s="1" t="str">
        <f t="shared" si="10"/>
        <v>1.5m FG - Alignment Sheets</v>
      </c>
      <c r="E165" s="1" t="s">
        <v>40</v>
      </c>
      <c r="F165" s="1">
        <f t="shared" si="11"/>
        <v>1.5</v>
      </c>
      <c r="G165" s="12" t="s">
        <v>40</v>
      </c>
      <c r="L165">
        <v>1017469</v>
      </c>
      <c r="M165">
        <v>1017522</v>
      </c>
      <c r="N165">
        <v>1.5</v>
      </c>
      <c r="O165" t="s">
        <v>718</v>
      </c>
      <c r="P165" t="s">
        <v>723</v>
      </c>
      <c r="Q165" t="s">
        <v>726</v>
      </c>
      <c r="R165" t="s">
        <v>727</v>
      </c>
      <c r="S165">
        <v>53</v>
      </c>
    </row>
    <row r="166" spans="1:19" x14ac:dyDescent="0.2">
      <c r="A166" s="1">
        <f t="shared" si="8"/>
        <v>1017522</v>
      </c>
      <c r="B166" s="1">
        <f t="shared" si="8"/>
        <v>1017547</v>
      </c>
      <c r="C166" s="1" t="str">
        <f t="shared" si="9"/>
        <v>0.9m FG</v>
      </c>
      <c r="D166" s="1" t="str">
        <f t="shared" si="10"/>
        <v>0.9m FG - Default Depth</v>
      </c>
      <c r="E166" s="1" t="s">
        <v>40</v>
      </c>
      <c r="F166" s="1">
        <f t="shared" si="11"/>
        <v>0.9</v>
      </c>
      <c r="G166" s="12" t="s">
        <v>40</v>
      </c>
      <c r="L166">
        <v>1017522</v>
      </c>
      <c r="M166">
        <v>1017547</v>
      </c>
      <c r="N166">
        <v>0.9</v>
      </c>
      <c r="O166" t="s">
        <v>718</v>
      </c>
      <c r="P166" t="s">
        <v>719</v>
      </c>
      <c r="Q166" t="s">
        <v>720</v>
      </c>
      <c r="R166" t="s">
        <v>721</v>
      </c>
      <c r="S166">
        <v>25</v>
      </c>
    </row>
    <row r="167" spans="1:19" x14ac:dyDescent="0.2">
      <c r="A167" s="1">
        <f t="shared" si="8"/>
        <v>1017547</v>
      </c>
      <c r="B167" s="1">
        <f t="shared" si="8"/>
        <v>1017556</v>
      </c>
      <c r="C167" s="1" t="str">
        <f t="shared" si="9"/>
        <v>2.0m CG</v>
      </c>
      <c r="D167" s="1" t="str">
        <f t="shared" si="10"/>
        <v>2.0m CG - Alignment Sheets</v>
      </c>
      <c r="E167" s="1" t="s">
        <v>40</v>
      </c>
      <c r="F167" s="1">
        <f t="shared" si="11"/>
        <v>2</v>
      </c>
      <c r="G167" s="12" t="s">
        <v>40</v>
      </c>
      <c r="L167">
        <v>1017547</v>
      </c>
      <c r="M167">
        <v>1017556</v>
      </c>
      <c r="N167">
        <v>2</v>
      </c>
      <c r="O167" t="s">
        <v>722</v>
      </c>
      <c r="P167" t="s">
        <v>723</v>
      </c>
      <c r="Q167" t="s">
        <v>774</v>
      </c>
      <c r="R167" t="s">
        <v>775</v>
      </c>
      <c r="S167">
        <v>9</v>
      </c>
    </row>
    <row r="168" spans="1:19" x14ac:dyDescent="0.2">
      <c r="A168" s="1">
        <f t="shared" si="8"/>
        <v>1017556</v>
      </c>
      <c r="B168" s="1">
        <f t="shared" si="8"/>
        <v>1018237.45</v>
      </c>
      <c r="C168" s="1" t="str">
        <f t="shared" si="9"/>
        <v>0.9m FG</v>
      </c>
      <c r="D168" s="1" t="str">
        <f t="shared" si="10"/>
        <v>0.9m FG - Default Depth</v>
      </c>
      <c r="E168" s="1" t="s">
        <v>40</v>
      </c>
      <c r="F168" s="1">
        <f t="shared" si="11"/>
        <v>0.9</v>
      </c>
      <c r="G168" s="12" t="s">
        <v>40</v>
      </c>
      <c r="L168">
        <v>1017556</v>
      </c>
      <c r="M168">
        <v>1018237.45</v>
      </c>
      <c r="N168">
        <v>0.9</v>
      </c>
      <c r="O168" t="s">
        <v>718</v>
      </c>
      <c r="P168" t="s">
        <v>719</v>
      </c>
      <c r="Q168" t="s">
        <v>720</v>
      </c>
      <c r="R168" t="s">
        <v>721</v>
      </c>
      <c r="S168">
        <v>681.44999999995298</v>
      </c>
    </row>
    <row r="169" spans="1:19" x14ac:dyDescent="0.2">
      <c r="A169" s="1">
        <f t="shared" si="8"/>
        <v>1018237.45</v>
      </c>
      <c r="B169" s="1">
        <f t="shared" si="8"/>
        <v>1018261.45</v>
      </c>
      <c r="C169" s="1" t="str">
        <f t="shared" si="9"/>
        <v>1.5m WC</v>
      </c>
      <c r="D169" s="1" t="str">
        <f t="shared" si="10"/>
        <v>1.5m WC - DWG# PT610001</v>
      </c>
      <c r="E169" s="1" t="s">
        <v>40</v>
      </c>
      <c r="F169" s="1">
        <f t="shared" si="11"/>
        <v>1.5</v>
      </c>
      <c r="G169" s="12" t="s">
        <v>40</v>
      </c>
      <c r="L169">
        <v>1018237.45</v>
      </c>
      <c r="M169">
        <v>1018261.45</v>
      </c>
      <c r="N169">
        <v>1.5</v>
      </c>
      <c r="O169" t="s">
        <v>734</v>
      </c>
      <c r="P169" t="s">
        <v>740</v>
      </c>
      <c r="Q169" t="s">
        <v>741</v>
      </c>
      <c r="R169" t="s">
        <v>741</v>
      </c>
      <c r="S169">
        <v>24</v>
      </c>
    </row>
    <row r="170" spans="1:19" x14ac:dyDescent="0.2">
      <c r="A170" s="1">
        <f t="shared" si="8"/>
        <v>1018261.45</v>
      </c>
      <c r="B170" s="1">
        <f t="shared" si="8"/>
        <v>1018373</v>
      </c>
      <c r="C170" s="1" t="str">
        <f t="shared" si="9"/>
        <v>0.9m FG</v>
      </c>
      <c r="D170" s="1" t="str">
        <f t="shared" si="10"/>
        <v>0.9m FG - Default Depth</v>
      </c>
      <c r="E170" s="1" t="s">
        <v>40</v>
      </c>
      <c r="F170" s="1">
        <f t="shared" si="11"/>
        <v>0.9</v>
      </c>
      <c r="G170" s="12" t="s">
        <v>40</v>
      </c>
      <c r="L170">
        <v>1018261.45</v>
      </c>
      <c r="M170">
        <v>1018373</v>
      </c>
      <c r="N170">
        <v>0.9</v>
      </c>
      <c r="O170" t="s">
        <v>718</v>
      </c>
      <c r="P170" t="s">
        <v>719</v>
      </c>
      <c r="Q170" t="s">
        <v>720</v>
      </c>
      <c r="R170" t="s">
        <v>721</v>
      </c>
      <c r="S170">
        <v>111.550000000046</v>
      </c>
    </row>
    <row r="171" spans="1:19" x14ac:dyDescent="0.2">
      <c r="A171" s="1">
        <f t="shared" si="8"/>
        <v>1018373</v>
      </c>
      <c r="B171" s="1">
        <f t="shared" si="8"/>
        <v>1018382</v>
      </c>
      <c r="C171" s="1" t="str">
        <f t="shared" si="9"/>
        <v>1.5m TL</v>
      </c>
      <c r="D171" s="1" t="str">
        <f t="shared" si="10"/>
        <v>1.5m TL - BGC Dominant Design</v>
      </c>
      <c r="E171" s="1" t="s">
        <v>40</v>
      </c>
      <c r="F171" s="1">
        <f t="shared" si="11"/>
        <v>1.5</v>
      </c>
      <c r="G171" s="12" t="s">
        <v>40</v>
      </c>
      <c r="L171">
        <v>1018373</v>
      </c>
      <c r="M171">
        <v>1018382</v>
      </c>
      <c r="N171">
        <v>1.5</v>
      </c>
      <c r="O171" t="s">
        <v>9458</v>
      </c>
      <c r="P171" t="s">
        <v>731</v>
      </c>
      <c r="Q171" t="s">
        <v>9462</v>
      </c>
      <c r="R171" t="s">
        <v>9461</v>
      </c>
      <c r="S171">
        <v>9</v>
      </c>
    </row>
    <row r="172" spans="1:19" x14ac:dyDescent="0.2">
      <c r="A172" s="1">
        <f t="shared" si="8"/>
        <v>1018382</v>
      </c>
      <c r="B172" s="1">
        <f t="shared" si="8"/>
        <v>1018437</v>
      </c>
      <c r="C172" s="1" t="str">
        <f t="shared" si="9"/>
        <v>1.5m CG</v>
      </c>
      <c r="D172" s="1" t="str">
        <f t="shared" si="10"/>
        <v>1.5m CG - Alignment Sheets</v>
      </c>
      <c r="E172" s="1" t="s">
        <v>40</v>
      </c>
      <c r="F172" s="1">
        <f t="shared" si="11"/>
        <v>1.5</v>
      </c>
      <c r="G172" s="12" t="s">
        <v>40</v>
      </c>
      <c r="L172">
        <v>1018382</v>
      </c>
      <c r="M172">
        <v>1018437</v>
      </c>
      <c r="N172">
        <v>1.5</v>
      </c>
      <c r="O172" t="s">
        <v>722</v>
      </c>
      <c r="P172" t="s">
        <v>723</v>
      </c>
      <c r="Q172" t="s">
        <v>724</v>
      </c>
      <c r="R172" t="s">
        <v>725</v>
      </c>
      <c r="S172">
        <v>55</v>
      </c>
    </row>
    <row r="173" spans="1:19" x14ac:dyDescent="0.2">
      <c r="A173" s="1">
        <f t="shared" si="8"/>
        <v>1018437</v>
      </c>
      <c r="B173" s="1">
        <f t="shared" si="8"/>
        <v>1019028</v>
      </c>
      <c r="C173" s="1" t="str">
        <f t="shared" si="9"/>
        <v>0.9m FG</v>
      </c>
      <c r="D173" s="1" t="str">
        <f t="shared" si="10"/>
        <v>0.9m FG - Default Depth</v>
      </c>
      <c r="E173" s="1" t="s">
        <v>40</v>
      </c>
      <c r="F173" s="1">
        <f t="shared" si="11"/>
        <v>0.9</v>
      </c>
      <c r="G173" s="12" t="s">
        <v>40</v>
      </c>
      <c r="L173">
        <v>1018437</v>
      </c>
      <c r="M173">
        <v>1019028</v>
      </c>
      <c r="N173">
        <v>0.9</v>
      </c>
      <c r="O173" t="s">
        <v>718</v>
      </c>
      <c r="P173" t="s">
        <v>719</v>
      </c>
      <c r="Q173" t="s">
        <v>720</v>
      </c>
      <c r="R173" t="s">
        <v>721</v>
      </c>
      <c r="S173">
        <v>591</v>
      </c>
    </row>
    <row r="174" spans="1:19" x14ac:dyDescent="0.2">
      <c r="A174" s="1">
        <f t="shared" si="8"/>
        <v>1019028</v>
      </c>
      <c r="B174" s="1">
        <f t="shared" si="8"/>
        <v>1019092</v>
      </c>
      <c r="C174" s="1" t="str">
        <f t="shared" si="9"/>
        <v>3.0m FG</v>
      </c>
      <c r="D174" s="1" t="str">
        <f t="shared" si="10"/>
        <v>3.0m FG - Alignment Sheets</v>
      </c>
      <c r="E174" s="1" t="s">
        <v>40</v>
      </c>
      <c r="F174" s="1">
        <f t="shared" si="11"/>
        <v>3</v>
      </c>
      <c r="G174" s="12" t="s">
        <v>40</v>
      </c>
      <c r="L174">
        <v>1019028</v>
      </c>
      <c r="M174">
        <v>1019092</v>
      </c>
      <c r="N174">
        <v>3</v>
      </c>
      <c r="O174" t="s">
        <v>718</v>
      </c>
      <c r="P174" t="s">
        <v>723</v>
      </c>
      <c r="Q174" t="s">
        <v>814</v>
      </c>
      <c r="R174" t="s">
        <v>815</v>
      </c>
      <c r="S174">
        <v>64</v>
      </c>
    </row>
    <row r="175" spans="1:19" x14ac:dyDescent="0.2">
      <c r="A175" s="1">
        <f t="shared" si="8"/>
        <v>1019092</v>
      </c>
      <c r="B175" s="1">
        <f t="shared" si="8"/>
        <v>1019108</v>
      </c>
      <c r="C175" s="1" t="str">
        <f t="shared" si="9"/>
        <v>0.9m FG</v>
      </c>
      <c r="D175" s="1" t="str">
        <f t="shared" si="10"/>
        <v>0.9m FG - Default Depth</v>
      </c>
      <c r="E175" s="1" t="s">
        <v>40</v>
      </c>
      <c r="F175" s="1">
        <f t="shared" si="11"/>
        <v>0.9</v>
      </c>
      <c r="G175" s="12" t="s">
        <v>40</v>
      </c>
      <c r="L175">
        <v>1019092</v>
      </c>
      <c r="M175">
        <v>1019108</v>
      </c>
      <c r="N175">
        <v>0.9</v>
      </c>
      <c r="O175" t="s">
        <v>718</v>
      </c>
      <c r="P175" t="s">
        <v>719</v>
      </c>
      <c r="Q175" t="s">
        <v>720</v>
      </c>
      <c r="R175" t="s">
        <v>721</v>
      </c>
      <c r="S175">
        <v>16</v>
      </c>
    </row>
    <row r="176" spans="1:19" x14ac:dyDescent="0.2">
      <c r="A176" s="1">
        <f t="shared" si="8"/>
        <v>1019108</v>
      </c>
      <c r="B176" s="1">
        <f t="shared" si="8"/>
        <v>1019284</v>
      </c>
      <c r="C176" s="1" t="str">
        <f t="shared" si="9"/>
        <v>1.5m FG</v>
      </c>
      <c r="D176" s="1" t="str">
        <f t="shared" si="10"/>
        <v>1.5m FG - Alignment Sheets</v>
      </c>
      <c r="E176" s="1" t="s">
        <v>40</v>
      </c>
      <c r="F176" s="1">
        <f t="shared" si="11"/>
        <v>1.5</v>
      </c>
      <c r="G176" s="12" t="s">
        <v>40</v>
      </c>
      <c r="L176">
        <v>1019108</v>
      </c>
      <c r="M176">
        <v>1019284</v>
      </c>
      <c r="N176">
        <v>1.5</v>
      </c>
      <c r="O176" t="s">
        <v>718</v>
      </c>
      <c r="P176" t="s">
        <v>723</v>
      </c>
      <c r="Q176" t="s">
        <v>726</v>
      </c>
      <c r="R176" t="s">
        <v>727</v>
      </c>
      <c r="S176">
        <v>176</v>
      </c>
    </row>
    <row r="177" spans="1:19" x14ac:dyDescent="0.2">
      <c r="A177" s="1">
        <f t="shared" si="8"/>
        <v>1019284</v>
      </c>
      <c r="B177" s="1">
        <f t="shared" si="8"/>
        <v>1019447.05</v>
      </c>
      <c r="C177" s="1" t="str">
        <f t="shared" si="9"/>
        <v>0.9m FG</v>
      </c>
      <c r="D177" s="1" t="str">
        <f t="shared" si="10"/>
        <v>0.9m FG - Default Depth</v>
      </c>
      <c r="E177" s="1" t="s">
        <v>40</v>
      </c>
      <c r="F177" s="1">
        <f t="shared" si="11"/>
        <v>0.9</v>
      </c>
      <c r="G177" s="12" t="s">
        <v>40</v>
      </c>
      <c r="L177">
        <v>1019284</v>
      </c>
      <c r="M177">
        <v>1019447.05</v>
      </c>
      <c r="N177">
        <v>0.9</v>
      </c>
      <c r="O177" t="s">
        <v>718</v>
      </c>
      <c r="P177" t="s">
        <v>719</v>
      </c>
      <c r="Q177" t="s">
        <v>720</v>
      </c>
      <c r="R177" t="s">
        <v>721</v>
      </c>
      <c r="S177">
        <v>163.050000000046</v>
      </c>
    </row>
    <row r="178" spans="1:19" x14ac:dyDescent="0.2">
      <c r="A178" s="1">
        <f t="shared" si="8"/>
        <v>1019447.05</v>
      </c>
      <c r="B178" s="1">
        <f t="shared" si="8"/>
        <v>1019471.05</v>
      </c>
      <c r="C178" s="1" t="str">
        <f t="shared" si="9"/>
        <v>1.2m WC</v>
      </c>
      <c r="D178" s="1" t="str">
        <f t="shared" si="10"/>
        <v>1.2m WC - DWG# PT610201</v>
      </c>
      <c r="E178" s="1" t="s">
        <v>40</v>
      </c>
      <c r="F178" s="1">
        <f t="shared" si="11"/>
        <v>1.2</v>
      </c>
      <c r="G178" s="12" t="s">
        <v>40</v>
      </c>
      <c r="L178">
        <v>1019447.05</v>
      </c>
      <c r="M178">
        <v>1019471.05</v>
      </c>
      <c r="N178">
        <v>1.2</v>
      </c>
      <c r="O178" t="s">
        <v>734</v>
      </c>
      <c r="P178" t="s">
        <v>735</v>
      </c>
      <c r="Q178" t="s">
        <v>736</v>
      </c>
      <c r="R178" t="s">
        <v>736</v>
      </c>
      <c r="S178">
        <v>24</v>
      </c>
    </row>
    <row r="179" spans="1:19" x14ac:dyDescent="0.2">
      <c r="A179" s="1">
        <f t="shared" si="8"/>
        <v>1019471.05</v>
      </c>
      <c r="B179" s="1">
        <f t="shared" si="8"/>
        <v>1019543</v>
      </c>
      <c r="C179" s="1" t="str">
        <f t="shared" si="9"/>
        <v>0.9m FG</v>
      </c>
      <c r="D179" s="1" t="str">
        <f t="shared" si="10"/>
        <v>0.9m FG - Default Depth</v>
      </c>
      <c r="E179" s="1" t="s">
        <v>40</v>
      </c>
      <c r="F179" s="1">
        <f t="shared" si="11"/>
        <v>0.9</v>
      </c>
      <c r="G179" s="12" t="s">
        <v>40</v>
      </c>
      <c r="L179">
        <v>1019471.05</v>
      </c>
      <c r="M179">
        <v>1019543</v>
      </c>
      <c r="N179">
        <v>0.9</v>
      </c>
      <c r="O179" t="s">
        <v>718</v>
      </c>
      <c r="P179" t="s">
        <v>719</v>
      </c>
      <c r="Q179" t="s">
        <v>720</v>
      </c>
      <c r="R179" t="s">
        <v>721</v>
      </c>
      <c r="S179">
        <v>71.949999999953405</v>
      </c>
    </row>
    <row r="180" spans="1:19" x14ac:dyDescent="0.2">
      <c r="A180" s="1">
        <f t="shared" si="8"/>
        <v>1019543</v>
      </c>
      <c r="B180" s="1">
        <f t="shared" si="8"/>
        <v>1019603</v>
      </c>
      <c r="C180" s="1" t="str">
        <f t="shared" si="9"/>
        <v>1.5m FG</v>
      </c>
      <c r="D180" s="1" t="str">
        <f t="shared" si="10"/>
        <v>1.5m FG - Alignment Sheets</v>
      </c>
      <c r="E180" s="1" t="s">
        <v>40</v>
      </c>
      <c r="F180" s="1">
        <f t="shared" si="11"/>
        <v>1.5</v>
      </c>
      <c r="G180" s="12" t="s">
        <v>40</v>
      </c>
      <c r="L180">
        <v>1019543</v>
      </c>
      <c r="M180">
        <v>1019603</v>
      </c>
      <c r="N180">
        <v>1.5</v>
      </c>
      <c r="O180" t="s">
        <v>718</v>
      </c>
      <c r="P180" t="s">
        <v>723</v>
      </c>
      <c r="Q180" t="s">
        <v>726</v>
      </c>
      <c r="R180" t="s">
        <v>727</v>
      </c>
      <c r="S180">
        <v>60</v>
      </c>
    </row>
    <row r="181" spans="1:19" x14ac:dyDescent="0.2">
      <c r="A181" s="1">
        <f t="shared" si="8"/>
        <v>1019603</v>
      </c>
      <c r="B181" s="1">
        <f t="shared" si="8"/>
        <v>1019789.89</v>
      </c>
      <c r="C181" s="1" t="str">
        <f t="shared" si="9"/>
        <v>0.9m FG</v>
      </c>
      <c r="D181" s="1" t="str">
        <f t="shared" si="10"/>
        <v>0.9m FG - Default Depth</v>
      </c>
      <c r="E181" s="1" t="s">
        <v>40</v>
      </c>
      <c r="F181" s="1">
        <f t="shared" si="11"/>
        <v>0.9</v>
      </c>
      <c r="G181" s="12" t="s">
        <v>40</v>
      </c>
      <c r="L181">
        <v>1019603</v>
      </c>
      <c r="M181">
        <v>1019789.89</v>
      </c>
      <c r="N181">
        <v>0.9</v>
      </c>
      <c r="O181" t="s">
        <v>718</v>
      </c>
      <c r="P181" t="s">
        <v>719</v>
      </c>
      <c r="Q181" t="s">
        <v>720</v>
      </c>
      <c r="R181" t="s">
        <v>721</v>
      </c>
      <c r="S181">
        <v>186.890000000013</v>
      </c>
    </row>
    <row r="182" spans="1:19" x14ac:dyDescent="0.2">
      <c r="A182" s="1">
        <f t="shared" si="8"/>
        <v>1019789.89</v>
      </c>
      <c r="B182" s="1">
        <f t="shared" si="8"/>
        <v>1019801.89</v>
      </c>
      <c r="C182" s="1" t="str">
        <f t="shared" si="9"/>
        <v>1.5m RD</v>
      </c>
      <c r="D182" s="1" t="str">
        <f t="shared" si="10"/>
        <v>1.5m RD - DWG# PT640301</v>
      </c>
      <c r="E182" s="1" t="s">
        <v>40</v>
      </c>
      <c r="F182" s="1">
        <f t="shared" si="11"/>
        <v>1.5</v>
      </c>
      <c r="G182" s="12" t="s">
        <v>40</v>
      </c>
      <c r="L182">
        <v>1019789.89</v>
      </c>
      <c r="M182">
        <v>1019801.89</v>
      </c>
      <c r="N182">
        <v>1.5</v>
      </c>
      <c r="O182" t="s">
        <v>737</v>
      </c>
      <c r="P182" t="s">
        <v>738</v>
      </c>
      <c r="Q182" t="s">
        <v>739</v>
      </c>
      <c r="R182" t="s">
        <v>739</v>
      </c>
      <c r="S182">
        <v>12</v>
      </c>
    </row>
    <row r="183" spans="1:19" x14ac:dyDescent="0.2">
      <c r="A183" s="1">
        <f t="shared" si="8"/>
        <v>1019801.89</v>
      </c>
      <c r="B183" s="1">
        <f t="shared" si="8"/>
        <v>1020080.3</v>
      </c>
      <c r="C183" s="1" t="str">
        <f t="shared" si="9"/>
        <v>0.9m FG</v>
      </c>
      <c r="D183" s="1" t="str">
        <f t="shared" si="10"/>
        <v>0.9m FG - Default Depth</v>
      </c>
      <c r="E183" s="1" t="s">
        <v>40</v>
      </c>
      <c r="F183" s="1">
        <f t="shared" si="11"/>
        <v>0.9</v>
      </c>
      <c r="G183" s="12" t="s">
        <v>40</v>
      </c>
      <c r="L183">
        <v>1019801.89</v>
      </c>
      <c r="M183">
        <v>1020080.3</v>
      </c>
      <c r="N183">
        <v>0.9</v>
      </c>
      <c r="O183" t="s">
        <v>718</v>
      </c>
      <c r="P183" t="s">
        <v>719</v>
      </c>
      <c r="Q183" t="s">
        <v>720</v>
      </c>
      <c r="R183" t="s">
        <v>721</v>
      </c>
      <c r="S183">
        <v>278.41000000003203</v>
      </c>
    </row>
    <row r="184" spans="1:19" x14ac:dyDescent="0.2">
      <c r="A184" s="1">
        <f t="shared" si="8"/>
        <v>1020080.3</v>
      </c>
      <c r="B184" s="1">
        <f t="shared" si="8"/>
        <v>1020092.3</v>
      </c>
      <c r="C184" s="1" t="str">
        <f t="shared" si="9"/>
        <v>2.0m RD</v>
      </c>
      <c r="D184" s="1" t="str">
        <f t="shared" si="10"/>
        <v>2.0m RD - DWG# PT640801</v>
      </c>
      <c r="E184" s="1" t="s">
        <v>40</v>
      </c>
      <c r="F184" s="1">
        <f t="shared" si="11"/>
        <v>2</v>
      </c>
      <c r="G184" s="12" t="s">
        <v>40</v>
      </c>
      <c r="L184">
        <v>1020080.3</v>
      </c>
      <c r="M184">
        <v>1020092.3</v>
      </c>
      <c r="N184">
        <v>2</v>
      </c>
      <c r="O184" t="s">
        <v>737</v>
      </c>
      <c r="P184" t="s">
        <v>747</v>
      </c>
      <c r="Q184" t="s">
        <v>748</v>
      </c>
      <c r="R184" t="s">
        <v>748</v>
      </c>
      <c r="S184">
        <v>12</v>
      </c>
    </row>
    <row r="185" spans="1:19" x14ac:dyDescent="0.2">
      <c r="A185" s="1">
        <f t="shared" si="8"/>
        <v>1020092.3</v>
      </c>
      <c r="B185" s="1">
        <f t="shared" si="8"/>
        <v>1020095.05</v>
      </c>
      <c r="C185" s="1" t="str">
        <f t="shared" si="9"/>
        <v>0.9m FG</v>
      </c>
      <c r="D185" s="1" t="str">
        <f t="shared" si="10"/>
        <v>0.9m FG - Default Depth</v>
      </c>
      <c r="E185" s="1" t="s">
        <v>40</v>
      </c>
      <c r="F185" s="1">
        <f t="shared" si="11"/>
        <v>0.9</v>
      </c>
      <c r="G185" s="12" t="s">
        <v>40</v>
      </c>
      <c r="L185">
        <v>1020092.3</v>
      </c>
      <c r="M185">
        <v>1020095.05</v>
      </c>
      <c r="N185">
        <v>0.9</v>
      </c>
      <c r="O185" t="s">
        <v>718</v>
      </c>
      <c r="P185" t="s">
        <v>719</v>
      </c>
      <c r="Q185" t="s">
        <v>720</v>
      </c>
      <c r="R185" t="s">
        <v>721</v>
      </c>
      <c r="S185">
        <v>2.75</v>
      </c>
    </row>
    <row r="186" spans="1:19" x14ac:dyDescent="0.2">
      <c r="A186" s="1">
        <f t="shared" si="8"/>
        <v>1020095.05</v>
      </c>
      <c r="B186" s="1">
        <f t="shared" si="8"/>
        <v>1020107.05</v>
      </c>
      <c r="C186" s="1" t="str">
        <f t="shared" si="9"/>
        <v>2.0m RD</v>
      </c>
      <c r="D186" s="1" t="str">
        <f t="shared" si="10"/>
        <v>2.0m RD - DWG# PT640801</v>
      </c>
      <c r="E186" s="1" t="s">
        <v>40</v>
      </c>
      <c r="F186" s="1">
        <f t="shared" si="11"/>
        <v>2</v>
      </c>
      <c r="G186" s="12" t="s">
        <v>40</v>
      </c>
      <c r="L186">
        <v>1020095.05</v>
      </c>
      <c r="M186">
        <v>1020107.05</v>
      </c>
      <c r="N186">
        <v>2</v>
      </c>
      <c r="O186" t="s">
        <v>737</v>
      </c>
      <c r="P186" t="s">
        <v>747</v>
      </c>
      <c r="Q186" t="s">
        <v>748</v>
      </c>
      <c r="R186" t="s">
        <v>748</v>
      </c>
      <c r="S186">
        <v>12</v>
      </c>
    </row>
    <row r="187" spans="1:19" x14ac:dyDescent="0.2">
      <c r="A187" s="1">
        <f t="shared" si="8"/>
        <v>1020107.05</v>
      </c>
      <c r="B187" s="1">
        <f t="shared" si="8"/>
        <v>1020135</v>
      </c>
      <c r="C187" s="1" t="str">
        <f t="shared" si="9"/>
        <v>0.9m FG</v>
      </c>
      <c r="D187" s="1" t="str">
        <f t="shared" si="10"/>
        <v>0.9m FG - Default Depth</v>
      </c>
      <c r="E187" s="1" t="s">
        <v>40</v>
      </c>
      <c r="F187" s="1">
        <f t="shared" si="11"/>
        <v>0.9</v>
      </c>
      <c r="G187" s="12" t="s">
        <v>40</v>
      </c>
      <c r="L187">
        <v>1020107.05</v>
      </c>
      <c r="M187">
        <v>1020135</v>
      </c>
      <c r="N187">
        <v>0.9</v>
      </c>
      <c r="O187" t="s">
        <v>718</v>
      </c>
      <c r="P187" t="s">
        <v>719</v>
      </c>
      <c r="Q187" t="s">
        <v>720</v>
      </c>
      <c r="R187" t="s">
        <v>721</v>
      </c>
      <c r="S187">
        <v>27.949999999953398</v>
      </c>
    </row>
    <row r="188" spans="1:19" x14ac:dyDescent="0.2">
      <c r="A188" s="1">
        <f t="shared" si="8"/>
        <v>1020135</v>
      </c>
      <c r="B188" s="1">
        <f t="shared" si="8"/>
        <v>1020180</v>
      </c>
      <c r="C188" s="1" t="str">
        <f t="shared" si="9"/>
        <v>1.2m FG</v>
      </c>
      <c r="D188" s="1" t="str">
        <f t="shared" si="10"/>
        <v>1.2m FG - BGC Dominant Design</v>
      </c>
      <c r="E188" s="1" t="s">
        <v>40</v>
      </c>
      <c r="F188" s="1">
        <f t="shared" si="11"/>
        <v>1.2</v>
      </c>
      <c r="G188" s="12" t="s">
        <v>40</v>
      </c>
      <c r="L188">
        <v>1020135</v>
      </c>
      <c r="M188">
        <v>1020180</v>
      </c>
      <c r="N188">
        <v>1.2</v>
      </c>
      <c r="O188" t="s">
        <v>718</v>
      </c>
      <c r="P188" t="s">
        <v>731</v>
      </c>
      <c r="Q188" t="s">
        <v>728</v>
      </c>
      <c r="R188" t="s">
        <v>729</v>
      </c>
      <c r="S188">
        <v>45</v>
      </c>
    </row>
    <row r="189" spans="1:19" x14ac:dyDescent="0.2">
      <c r="A189" s="1">
        <f t="shared" si="8"/>
        <v>1020180</v>
      </c>
      <c r="B189" s="1">
        <f t="shared" si="8"/>
        <v>1020239</v>
      </c>
      <c r="C189" s="1" t="str">
        <f t="shared" si="9"/>
        <v>2.0m TL</v>
      </c>
      <c r="D189" s="1" t="str">
        <f t="shared" si="10"/>
        <v>2.0m TL - BGC Dominant Design</v>
      </c>
      <c r="E189" s="1" t="s">
        <v>40</v>
      </c>
      <c r="F189" s="1">
        <f t="shared" si="11"/>
        <v>2</v>
      </c>
      <c r="G189" s="12" t="s">
        <v>40</v>
      </c>
      <c r="L189">
        <v>1020180</v>
      </c>
      <c r="M189">
        <v>1020239</v>
      </c>
      <c r="N189">
        <v>2</v>
      </c>
      <c r="O189" t="s">
        <v>9458</v>
      </c>
      <c r="P189" t="s">
        <v>731</v>
      </c>
      <c r="Q189" t="s">
        <v>9457</v>
      </c>
      <c r="R189" t="s">
        <v>9456</v>
      </c>
      <c r="S189">
        <v>59</v>
      </c>
    </row>
    <row r="190" spans="1:19" x14ac:dyDescent="0.2">
      <c r="A190" s="1">
        <f t="shared" si="8"/>
        <v>1020239</v>
      </c>
      <c r="B190" s="1">
        <f t="shared" si="8"/>
        <v>1020446.31</v>
      </c>
      <c r="C190" s="1" t="str">
        <f t="shared" si="9"/>
        <v>0.9m FG</v>
      </c>
      <c r="D190" s="1" t="str">
        <f t="shared" si="10"/>
        <v>0.9m FG - Default Depth</v>
      </c>
      <c r="E190" s="1" t="s">
        <v>40</v>
      </c>
      <c r="F190" s="1">
        <f t="shared" si="11"/>
        <v>0.9</v>
      </c>
      <c r="G190" s="12" t="s">
        <v>40</v>
      </c>
      <c r="L190">
        <v>1020239</v>
      </c>
      <c r="M190">
        <v>1020446.31</v>
      </c>
      <c r="N190">
        <v>0.9</v>
      </c>
      <c r="O190" t="s">
        <v>718</v>
      </c>
      <c r="P190" t="s">
        <v>719</v>
      </c>
      <c r="Q190" t="s">
        <v>720</v>
      </c>
      <c r="R190" t="s">
        <v>721</v>
      </c>
      <c r="S190">
        <v>207.310000000055</v>
      </c>
    </row>
    <row r="191" spans="1:19" x14ac:dyDescent="0.2">
      <c r="A191" s="1">
        <f t="shared" si="8"/>
        <v>1020446.31</v>
      </c>
      <c r="B191" s="1">
        <f t="shared" si="8"/>
        <v>1020458.31</v>
      </c>
      <c r="C191" s="1" t="str">
        <f t="shared" si="9"/>
        <v>2.0m RD</v>
      </c>
      <c r="D191" s="1" t="str">
        <f t="shared" si="10"/>
        <v>2.0m RD - DWG# PT640801</v>
      </c>
      <c r="E191" s="1" t="s">
        <v>40</v>
      </c>
      <c r="F191" s="1">
        <f t="shared" si="11"/>
        <v>2</v>
      </c>
      <c r="G191" s="12" t="s">
        <v>40</v>
      </c>
      <c r="L191">
        <v>1020446.31</v>
      </c>
      <c r="M191">
        <v>1020458.31</v>
      </c>
      <c r="N191">
        <v>2</v>
      </c>
      <c r="O191" t="s">
        <v>737</v>
      </c>
      <c r="P191" t="s">
        <v>747</v>
      </c>
      <c r="Q191" t="s">
        <v>748</v>
      </c>
      <c r="R191" t="s">
        <v>748</v>
      </c>
      <c r="S191">
        <v>12</v>
      </c>
    </row>
    <row r="192" spans="1:19" x14ac:dyDescent="0.2">
      <c r="A192" s="1">
        <f t="shared" si="8"/>
        <v>1020458.31</v>
      </c>
      <c r="B192" s="1">
        <f t="shared" si="8"/>
        <v>1020592.67</v>
      </c>
      <c r="C192" s="1" t="str">
        <f t="shared" si="9"/>
        <v>0.9m FG</v>
      </c>
      <c r="D192" s="1" t="str">
        <f t="shared" si="10"/>
        <v>0.9m FG - Default Depth</v>
      </c>
      <c r="E192" s="1" t="s">
        <v>40</v>
      </c>
      <c r="F192" s="1">
        <f t="shared" si="11"/>
        <v>0.9</v>
      </c>
      <c r="G192" s="12" t="s">
        <v>40</v>
      </c>
      <c r="L192">
        <v>1020458.31</v>
      </c>
      <c r="M192">
        <v>1020592.67</v>
      </c>
      <c r="N192">
        <v>0.9</v>
      </c>
      <c r="O192" t="s">
        <v>718</v>
      </c>
      <c r="P192" t="s">
        <v>719</v>
      </c>
      <c r="Q192" t="s">
        <v>720</v>
      </c>
      <c r="R192" t="s">
        <v>721</v>
      </c>
      <c r="S192">
        <v>134.359999999986</v>
      </c>
    </row>
    <row r="193" spans="1:19" x14ac:dyDescent="0.2">
      <c r="A193" s="1">
        <f t="shared" si="8"/>
        <v>1020592.67</v>
      </c>
      <c r="B193" s="1">
        <f t="shared" si="8"/>
        <v>1020604.67</v>
      </c>
      <c r="C193" s="1" t="str">
        <f t="shared" si="9"/>
        <v>2.0m RD</v>
      </c>
      <c r="D193" s="1" t="str">
        <f t="shared" si="10"/>
        <v>2.0m RD - DWG# PT640801</v>
      </c>
      <c r="E193" s="1" t="s">
        <v>40</v>
      </c>
      <c r="F193" s="1">
        <f t="shared" si="11"/>
        <v>2</v>
      </c>
      <c r="G193" s="12" t="s">
        <v>40</v>
      </c>
      <c r="L193">
        <v>1020592.67</v>
      </c>
      <c r="M193">
        <v>1020604.67</v>
      </c>
      <c r="N193">
        <v>2</v>
      </c>
      <c r="O193" t="s">
        <v>737</v>
      </c>
      <c r="P193" t="s">
        <v>747</v>
      </c>
      <c r="Q193" t="s">
        <v>748</v>
      </c>
      <c r="R193" t="s">
        <v>748</v>
      </c>
      <c r="S193">
        <v>12</v>
      </c>
    </row>
    <row r="194" spans="1:19" x14ac:dyDescent="0.2">
      <c r="A194" s="1">
        <f t="shared" si="8"/>
        <v>1020604.67</v>
      </c>
      <c r="B194" s="1">
        <f t="shared" si="8"/>
        <v>1020988.95</v>
      </c>
      <c r="C194" s="1" t="str">
        <f t="shared" si="9"/>
        <v>0.9m FG</v>
      </c>
      <c r="D194" s="1" t="str">
        <f t="shared" si="10"/>
        <v>0.9m FG - Default Depth</v>
      </c>
      <c r="E194" s="1" t="s">
        <v>40</v>
      </c>
      <c r="F194" s="1">
        <f t="shared" si="11"/>
        <v>0.9</v>
      </c>
      <c r="G194" s="12" t="s">
        <v>40</v>
      </c>
      <c r="L194">
        <v>1020604.67</v>
      </c>
      <c r="M194">
        <v>1020988.95</v>
      </c>
      <c r="N194">
        <v>0.9</v>
      </c>
      <c r="O194" t="s">
        <v>718</v>
      </c>
      <c r="P194" t="s">
        <v>719</v>
      </c>
      <c r="Q194" t="s">
        <v>720</v>
      </c>
      <c r="R194" t="s">
        <v>721</v>
      </c>
      <c r="S194">
        <v>384.27999999991101</v>
      </c>
    </row>
    <row r="195" spans="1:19" x14ac:dyDescent="0.2">
      <c r="A195" s="1">
        <f t="shared" ref="A195:B258" si="12">L195</f>
        <v>1020988.95</v>
      </c>
      <c r="B195" s="1">
        <f t="shared" si="12"/>
        <v>1021012.95</v>
      </c>
      <c r="C195" s="1" t="str">
        <f t="shared" ref="C195:C258" si="13">Q195</f>
        <v>1.2m WC</v>
      </c>
      <c r="D195" s="1" t="str">
        <f t="shared" ref="D195:D258" si="14">Q195&amp;" - "&amp;P195</f>
        <v>1.2m WC - DWG# PT610201</v>
      </c>
      <c r="E195" s="1" t="s">
        <v>40</v>
      </c>
      <c r="F195" s="1">
        <f t="shared" ref="F195:F258" si="15">_xlfn.NUMBERVALUE(TRIM(LEFT(Q195,3)))</f>
        <v>1.2</v>
      </c>
      <c r="G195" s="12" t="s">
        <v>40</v>
      </c>
      <c r="L195">
        <v>1020988.95</v>
      </c>
      <c r="M195">
        <v>1021012.95</v>
      </c>
      <c r="N195">
        <v>1.2</v>
      </c>
      <c r="O195" t="s">
        <v>734</v>
      </c>
      <c r="P195" t="s">
        <v>735</v>
      </c>
      <c r="Q195" t="s">
        <v>736</v>
      </c>
      <c r="R195" t="s">
        <v>736</v>
      </c>
      <c r="S195">
        <v>24</v>
      </c>
    </row>
    <row r="196" spans="1:19" x14ac:dyDescent="0.2">
      <c r="A196" s="1">
        <f t="shared" si="12"/>
        <v>1021012.95</v>
      </c>
      <c r="B196" s="1">
        <f t="shared" si="12"/>
        <v>1021065.61</v>
      </c>
      <c r="C196" s="1" t="str">
        <f t="shared" si="13"/>
        <v>0.9m FG</v>
      </c>
      <c r="D196" s="1" t="str">
        <f t="shared" si="14"/>
        <v>0.9m FG - Default Depth</v>
      </c>
      <c r="E196" s="1" t="s">
        <v>40</v>
      </c>
      <c r="F196" s="1">
        <f t="shared" si="15"/>
        <v>0.9</v>
      </c>
      <c r="G196" s="12" t="s">
        <v>40</v>
      </c>
      <c r="L196">
        <v>1021012.95</v>
      </c>
      <c r="M196">
        <v>1021065.61</v>
      </c>
      <c r="N196">
        <v>0.9</v>
      </c>
      <c r="O196" t="s">
        <v>718</v>
      </c>
      <c r="P196" t="s">
        <v>719</v>
      </c>
      <c r="Q196" t="s">
        <v>720</v>
      </c>
      <c r="R196" t="s">
        <v>721</v>
      </c>
      <c r="S196">
        <v>52.660000000032497</v>
      </c>
    </row>
    <row r="197" spans="1:19" x14ac:dyDescent="0.2">
      <c r="A197" s="1">
        <f t="shared" si="12"/>
        <v>1021065.61</v>
      </c>
      <c r="B197" s="1">
        <f t="shared" si="12"/>
        <v>1021077.61</v>
      </c>
      <c r="C197" s="1" t="str">
        <f t="shared" si="13"/>
        <v>2.0m RD</v>
      </c>
      <c r="D197" s="1" t="str">
        <f t="shared" si="14"/>
        <v>2.0m RD - DWG# PT640801</v>
      </c>
      <c r="E197" s="1" t="s">
        <v>40</v>
      </c>
      <c r="F197" s="1">
        <f t="shared" si="15"/>
        <v>2</v>
      </c>
      <c r="G197" s="12" t="s">
        <v>40</v>
      </c>
      <c r="L197">
        <v>1021065.61</v>
      </c>
      <c r="M197">
        <v>1021077.61</v>
      </c>
      <c r="N197">
        <v>2</v>
      </c>
      <c r="O197" t="s">
        <v>737</v>
      </c>
      <c r="P197" t="s">
        <v>747</v>
      </c>
      <c r="Q197" t="s">
        <v>748</v>
      </c>
      <c r="R197" t="s">
        <v>748</v>
      </c>
      <c r="S197">
        <v>12</v>
      </c>
    </row>
    <row r="198" spans="1:19" x14ac:dyDescent="0.2">
      <c r="A198" s="1">
        <f t="shared" si="12"/>
        <v>1021077.61</v>
      </c>
      <c r="B198" s="1">
        <f t="shared" si="12"/>
        <v>1021401.86</v>
      </c>
      <c r="C198" s="1" t="str">
        <f t="shared" si="13"/>
        <v>0.9m FG</v>
      </c>
      <c r="D198" s="1" t="str">
        <f t="shared" si="14"/>
        <v>0.9m FG - Default Depth</v>
      </c>
      <c r="E198" s="1" t="s">
        <v>40</v>
      </c>
      <c r="F198" s="1">
        <f t="shared" si="15"/>
        <v>0.9</v>
      </c>
      <c r="G198" s="12" t="s">
        <v>40</v>
      </c>
      <c r="L198">
        <v>1021077.61</v>
      </c>
      <c r="M198">
        <v>1021401.86</v>
      </c>
      <c r="N198">
        <v>0.9</v>
      </c>
      <c r="O198" t="s">
        <v>718</v>
      </c>
      <c r="P198" t="s">
        <v>719</v>
      </c>
      <c r="Q198" t="s">
        <v>720</v>
      </c>
      <c r="R198" t="s">
        <v>721</v>
      </c>
      <c r="S198">
        <v>324.25</v>
      </c>
    </row>
    <row r="199" spans="1:19" x14ac:dyDescent="0.2">
      <c r="A199" s="1">
        <f t="shared" si="12"/>
        <v>1021401.86</v>
      </c>
      <c r="B199" s="1">
        <f t="shared" si="12"/>
        <v>1021413.86</v>
      </c>
      <c r="C199" s="1" t="str">
        <f t="shared" si="13"/>
        <v>1.5m RD</v>
      </c>
      <c r="D199" s="1" t="str">
        <f t="shared" si="14"/>
        <v>1.5m RD - DWG# PT640301</v>
      </c>
      <c r="E199" s="1" t="s">
        <v>40</v>
      </c>
      <c r="F199" s="1">
        <f t="shared" si="15"/>
        <v>1.5</v>
      </c>
      <c r="G199" s="12" t="s">
        <v>40</v>
      </c>
      <c r="L199">
        <v>1021401.86</v>
      </c>
      <c r="M199">
        <v>1021413.86</v>
      </c>
      <c r="N199">
        <v>1.5</v>
      </c>
      <c r="O199" t="s">
        <v>737</v>
      </c>
      <c r="P199" t="s">
        <v>738</v>
      </c>
      <c r="Q199" t="s">
        <v>739</v>
      </c>
      <c r="R199" t="s">
        <v>739</v>
      </c>
      <c r="S199">
        <v>12</v>
      </c>
    </row>
    <row r="200" spans="1:19" x14ac:dyDescent="0.2">
      <c r="A200" s="1">
        <f t="shared" si="12"/>
        <v>1021413.86</v>
      </c>
      <c r="B200" s="1">
        <f t="shared" si="12"/>
        <v>1021497.3</v>
      </c>
      <c r="C200" s="1" t="str">
        <f t="shared" si="13"/>
        <v>0.9m FG</v>
      </c>
      <c r="D200" s="1" t="str">
        <f t="shared" si="14"/>
        <v>0.9m FG - Default Depth</v>
      </c>
      <c r="E200" s="1" t="s">
        <v>40</v>
      </c>
      <c r="F200" s="1">
        <f t="shared" si="15"/>
        <v>0.9</v>
      </c>
      <c r="G200" s="12" t="s">
        <v>40</v>
      </c>
      <c r="L200">
        <v>1021413.86</v>
      </c>
      <c r="M200">
        <v>1021497.3</v>
      </c>
      <c r="N200">
        <v>0.9</v>
      </c>
      <c r="O200" t="s">
        <v>718</v>
      </c>
      <c r="P200" t="s">
        <v>719</v>
      </c>
      <c r="Q200" t="s">
        <v>720</v>
      </c>
      <c r="R200" t="s">
        <v>721</v>
      </c>
      <c r="S200">
        <v>83.440000000060493</v>
      </c>
    </row>
    <row r="201" spans="1:19" x14ac:dyDescent="0.2">
      <c r="A201" s="1">
        <f t="shared" si="12"/>
        <v>1021497.3</v>
      </c>
      <c r="B201" s="1">
        <f t="shared" si="12"/>
        <v>1021521.3</v>
      </c>
      <c r="C201" s="1" t="str">
        <f t="shared" si="13"/>
        <v>1.2m WC</v>
      </c>
      <c r="D201" s="1" t="str">
        <f t="shared" si="14"/>
        <v>1.2m WC - DWG# PT610201</v>
      </c>
      <c r="E201" s="1" t="s">
        <v>40</v>
      </c>
      <c r="F201" s="1">
        <f t="shared" si="15"/>
        <v>1.2</v>
      </c>
      <c r="G201" s="12" t="s">
        <v>40</v>
      </c>
      <c r="L201">
        <v>1021497.3</v>
      </c>
      <c r="M201">
        <v>1021521.3</v>
      </c>
      <c r="N201">
        <v>1.2</v>
      </c>
      <c r="O201" t="s">
        <v>734</v>
      </c>
      <c r="P201" t="s">
        <v>735</v>
      </c>
      <c r="Q201" t="s">
        <v>736</v>
      </c>
      <c r="R201" t="s">
        <v>736</v>
      </c>
      <c r="S201">
        <v>24</v>
      </c>
    </row>
    <row r="202" spans="1:19" x14ac:dyDescent="0.2">
      <c r="A202" s="1">
        <f t="shared" si="12"/>
        <v>1021521.3</v>
      </c>
      <c r="B202" s="1">
        <f t="shared" si="12"/>
        <v>1021548.31</v>
      </c>
      <c r="C202" s="1" t="str">
        <f t="shared" si="13"/>
        <v>0.9m FG</v>
      </c>
      <c r="D202" s="1" t="str">
        <f t="shared" si="14"/>
        <v>0.9m FG - Default Depth</v>
      </c>
      <c r="E202" s="1" t="s">
        <v>40</v>
      </c>
      <c r="F202" s="1">
        <f t="shared" si="15"/>
        <v>0.9</v>
      </c>
      <c r="G202" s="12" t="s">
        <v>40</v>
      </c>
      <c r="L202">
        <v>1021521.3</v>
      </c>
      <c r="M202">
        <v>1021548.31</v>
      </c>
      <c r="N202">
        <v>0.9</v>
      </c>
      <c r="O202" t="s">
        <v>718</v>
      </c>
      <c r="P202" t="s">
        <v>719</v>
      </c>
      <c r="Q202" t="s">
        <v>720</v>
      </c>
      <c r="R202" t="s">
        <v>721</v>
      </c>
      <c r="S202">
        <v>27.010000000009299</v>
      </c>
    </row>
    <row r="203" spans="1:19" x14ac:dyDescent="0.2">
      <c r="A203" s="1">
        <f t="shared" si="12"/>
        <v>1021548.31</v>
      </c>
      <c r="B203" s="1">
        <f t="shared" si="12"/>
        <v>1021572.31</v>
      </c>
      <c r="C203" s="1" t="str">
        <f t="shared" si="13"/>
        <v>1.2m WC</v>
      </c>
      <c r="D203" s="1" t="str">
        <f t="shared" si="14"/>
        <v>1.2m WC - DWG# PT610201</v>
      </c>
      <c r="E203" s="1" t="s">
        <v>40</v>
      </c>
      <c r="F203" s="1">
        <f t="shared" si="15"/>
        <v>1.2</v>
      </c>
      <c r="G203" s="12" t="s">
        <v>40</v>
      </c>
      <c r="L203">
        <v>1021548.31</v>
      </c>
      <c r="M203">
        <v>1021572.31</v>
      </c>
      <c r="N203">
        <v>1.2</v>
      </c>
      <c r="O203" t="s">
        <v>734</v>
      </c>
      <c r="P203" t="s">
        <v>735</v>
      </c>
      <c r="Q203" t="s">
        <v>736</v>
      </c>
      <c r="R203" t="s">
        <v>736</v>
      </c>
      <c r="S203">
        <v>24</v>
      </c>
    </row>
    <row r="204" spans="1:19" x14ac:dyDescent="0.2">
      <c r="A204" s="1">
        <f t="shared" si="12"/>
        <v>1021572.31</v>
      </c>
      <c r="B204" s="1">
        <f t="shared" si="12"/>
        <v>1021786</v>
      </c>
      <c r="C204" s="1" t="str">
        <f t="shared" si="13"/>
        <v>0.9m FG</v>
      </c>
      <c r="D204" s="1" t="str">
        <f t="shared" si="14"/>
        <v>0.9m FG - Default Depth</v>
      </c>
      <c r="E204" s="1" t="s">
        <v>40</v>
      </c>
      <c r="F204" s="1">
        <f t="shared" si="15"/>
        <v>0.9</v>
      </c>
      <c r="G204" s="12" t="s">
        <v>40</v>
      </c>
      <c r="L204">
        <v>1021572.31</v>
      </c>
      <c r="M204">
        <v>1021786</v>
      </c>
      <c r="N204">
        <v>0.9</v>
      </c>
      <c r="O204" t="s">
        <v>718</v>
      </c>
      <c r="P204" t="s">
        <v>719</v>
      </c>
      <c r="Q204" t="s">
        <v>720</v>
      </c>
      <c r="R204" t="s">
        <v>721</v>
      </c>
      <c r="S204">
        <v>213.68999999994401</v>
      </c>
    </row>
    <row r="205" spans="1:19" x14ac:dyDescent="0.2">
      <c r="A205" s="1">
        <f t="shared" si="12"/>
        <v>1021786</v>
      </c>
      <c r="B205" s="1">
        <f t="shared" si="12"/>
        <v>1021793</v>
      </c>
      <c r="C205" s="1" t="str">
        <f t="shared" si="13"/>
        <v>1.5m FG</v>
      </c>
      <c r="D205" s="1" t="str">
        <f t="shared" si="14"/>
        <v>1.5m FG - Alignment Sheets</v>
      </c>
      <c r="E205" s="1" t="s">
        <v>40</v>
      </c>
      <c r="F205" s="1">
        <f t="shared" si="15"/>
        <v>1.5</v>
      </c>
      <c r="G205" s="12" t="s">
        <v>40</v>
      </c>
      <c r="L205">
        <v>1021786</v>
      </c>
      <c r="M205">
        <v>1021793</v>
      </c>
      <c r="N205">
        <v>1.5</v>
      </c>
      <c r="O205" t="s">
        <v>718</v>
      </c>
      <c r="P205" t="s">
        <v>723</v>
      </c>
      <c r="Q205" t="s">
        <v>726</v>
      </c>
      <c r="R205" t="s">
        <v>727</v>
      </c>
      <c r="S205">
        <v>7</v>
      </c>
    </row>
    <row r="206" spans="1:19" x14ac:dyDescent="0.2">
      <c r="A206" s="1">
        <f t="shared" si="12"/>
        <v>1021793</v>
      </c>
      <c r="B206" s="1">
        <f t="shared" si="12"/>
        <v>1021831</v>
      </c>
      <c r="C206" s="1" t="str">
        <f t="shared" si="13"/>
        <v>0.9m FG</v>
      </c>
      <c r="D206" s="1" t="str">
        <f t="shared" si="14"/>
        <v>0.9m FG - Default Depth</v>
      </c>
      <c r="E206" s="1" t="s">
        <v>40</v>
      </c>
      <c r="F206" s="1">
        <f t="shared" si="15"/>
        <v>0.9</v>
      </c>
      <c r="G206" s="12" t="s">
        <v>40</v>
      </c>
      <c r="L206">
        <v>1021793</v>
      </c>
      <c r="M206">
        <v>1021831</v>
      </c>
      <c r="N206">
        <v>0.9</v>
      </c>
      <c r="O206" t="s">
        <v>718</v>
      </c>
      <c r="P206" t="s">
        <v>719</v>
      </c>
      <c r="Q206" t="s">
        <v>720</v>
      </c>
      <c r="R206" t="s">
        <v>721</v>
      </c>
      <c r="S206">
        <v>38</v>
      </c>
    </row>
    <row r="207" spans="1:19" x14ac:dyDescent="0.2">
      <c r="A207" s="1">
        <f t="shared" si="12"/>
        <v>1021831</v>
      </c>
      <c r="B207" s="1">
        <f t="shared" si="12"/>
        <v>1021891</v>
      </c>
      <c r="C207" s="1" t="str">
        <f t="shared" si="13"/>
        <v>1.5m FG</v>
      </c>
      <c r="D207" s="1" t="str">
        <f t="shared" si="14"/>
        <v>1.5m FG - Alignment Sheets</v>
      </c>
      <c r="E207" s="1" t="s">
        <v>40</v>
      </c>
      <c r="F207" s="1">
        <f t="shared" si="15"/>
        <v>1.5</v>
      </c>
      <c r="G207" s="12" t="s">
        <v>40</v>
      </c>
      <c r="L207">
        <v>1021831</v>
      </c>
      <c r="M207">
        <v>1021891</v>
      </c>
      <c r="N207">
        <v>1.5</v>
      </c>
      <c r="O207" t="s">
        <v>718</v>
      </c>
      <c r="P207" t="s">
        <v>723</v>
      </c>
      <c r="Q207" t="s">
        <v>726</v>
      </c>
      <c r="R207" t="s">
        <v>727</v>
      </c>
      <c r="S207">
        <v>60</v>
      </c>
    </row>
    <row r="208" spans="1:19" x14ac:dyDescent="0.2">
      <c r="A208" s="1">
        <f t="shared" si="12"/>
        <v>1021891</v>
      </c>
      <c r="B208" s="1">
        <f t="shared" si="12"/>
        <v>1021893.89</v>
      </c>
      <c r="C208" s="1" t="str">
        <f t="shared" si="13"/>
        <v>1.2m WC</v>
      </c>
      <c r="D208" s="1" t="str">
        <f t="shared" si="14"/>
        <v>1.2m WC - DWG# PT610201</v>
      </c>
      <c r="E208" s="1" t="s">
        <v>40</v>
      </c>
      <c r="F208" s="1">
        <f t="shared" si="15"/>
        <v>1.2</v>
      </c>
      <c r="G208" s="12" t="s">
        <v>40</v>
      </c>
      <c r="L208">
        <v>1021891</v>
      </c>
      <c r="M208">
        <v>1021893.89</v>
      </c>
      <c r="N208">
        <v>1.2</v>
      </c>
      <c r="O208" t="s">
        <v>734</v>
      </c>
      <c r="P208" t="s">
        <v>735</v>
      </c>
      <c r="Q208" t="s">
        <v>736</v>
      </c>
      <c r="R208" t="s">
        <v>736</v>
      </c>
      <c r="S208">
        <v>2.8900000000139698</v>
      </c>
    </row>
    <row r="209" spans="1:19" x14ac:dyDescent="0.2">
      <c r="A209" s="1">
        <f t="shared" si="12"/>
        <v>1021893.89</v>
      </c>
      <c r="B209" s="1">
        <f t="shared" si="12"/>
        <v>1022013</v>
      </c>
      <c r="C209" s="1" t="str">
        <f t="shared" si="13"/>
        <v>0.9m FG</v>
      </c>
      <c r="D209" s="1" t="str">
        <f t="shared" si="14"/>
        <v>0.9m FG - Default Depth</v>
      </c>
      <c r="E209" s="1" t="s">
        <v>40</v>
      </c>
      <c r="F209" s="1">
        <f t="shared" si="15"/>
        <v>0.9</v>
      </c>
      <c r="G209" s="12" t="s">
        <v>40</v>
      </c>
      <c r="L209">
        <v>1021893.89</v>
      </c>
      <c r="M209">
        <v>1022013</v>
      </c>
      <c r="N209">
        <v>0.9</v>
      </c>
      <c r="O209" t="s">
        <v>718</v>
      </c>
      <c r="P209" t="s">
        <v>719</v>
      </c>
      <c r="Q209" t="s">
        <v>720</v>
      </c>
      <c r="R209" t="s">
        <v>721</v>
      </c>
      <c r="S209">
        <v>119.109999999986</v>
      </c>
    </row>
    <row r="210" spans="1:19" x14ac:dyDescent="0.2">
      <c r="A210" s="1">
        <f t="shared" si="12"/>
        <v>1022013</v>
      </c>
      <c r="B210" s="1">
        <f t="shared" si="12"/>
        <v>1022073</v>
      </c>
      <c r="C210" s="1" t="str">
        <f t="shared" si="13"/>
        <v>1.5m FG</v>
      </c>
      <c r="D210" s="1" t="str">
        <f t="shared" si="14"/>
        <v>1.5m FG - Alignment Sheets</v>
      </c>
      <c r="E210" s="1" t="s">
        <v>40</v>
      </c>
      <c r="F210" s="1">
        <f t="shared" si="15"/>
        <v>1.5</v>
      </c>
      <c r="G210" s="12" t="s">
        <v>40</v>
      </c>
      <c r="L210">
        <v>1022013</v>
      </c>
      <c r="M210">
        <v>1022073</v>
      </c>
      <c r="N210">
        <v>1.5</v>
      </c>
      <c r="O210" t="s">
        <v>718</v>
      </c>
      <c r="P210" t="s">
        <v>723</v>
      </c>
      <c r="Q210" t="s">
        <v>726</v>
      </c>
      <c r="R210" t="s">
        <v>727</v>
      </c>
      <c r="S210">
        <v>60</v>
      </c>
    </row>
    <row r="211" spans="1:19" x14ac:dyDescent="0.2">
      <c r="A211" s="1">
        <f t="shared" si="12"/>
        <v>1022073</v>
      </c>
      <c r="B211" s="1">
        <f t="shared" si="12"/>
        <v>1022093.88</v>
      </c>
      <c r="C211" s="1" t="str">
        <f t="shared" si="13"/>
        <v>0.9m FG</v>
      </c>
      <c r="D211" s="1" t="str">
        <f t="shared" si="14"/>
        <v>0.9m FG - Default Depth</v>
      </c>
      <c r="E211" s="1" t="s">
        <v>40</v>
      </c>
      <c r="F211" s="1">
        <f t="shared" si="15"/>
        <v>0.9</v>
      </c>
      <c r="G211" s="12" t="s">
        <v>40</v>
      </c>
      <c r="L211">
        <v>1022073</v>
      </c>
      <c r="M211">
        <v>1022093.88</v>
      </c>
      <c r="N211">
        <v>0.9</v>
      </c>
      <c r="O211" t="s">
        <v>718</v>
      </c>
      <c r="P211" t="s">
        <v>719</v>
      </c>
      <c r="Q211" t="s">
        <v>720</v>
      </c>
      <c r="R211" t="s">
        <v>721</v>
      </c>
      <c r="S211">
        <v>20.8800000000046</v>
      </c>
    </row>
    <row r="212" spans="1:19" x14ac:dyDescent="0.2">
      <c r="A212" s="1">
        <f t="shared" si="12"/>
        <v>1022093.88</v>
      </c>
      <c r="B212" s="1">
        <f t="shared" si="12"/>
        <v>1022117.88</v>
      </c>
      <c r="C212" s="1" t="str">
        <f t="shared" si="13"/>
        <v>1.2m WC</v>
      </c>
      <c r="D212" s="1" t="str">
        <f t="shared" si="14"/>
        <v>1.2m WC - DWG# PT610201</v>
      </c>
      <c r="E212" s="1" t="s">
        <v>40</v>
      </c>
      <c r="F212" s="1">
        <f t="shared" si="15"/>
        <v>1.2</v>
      </c>
      <c r="G212" s="12" t="s">
        <v>40</v>
      </c>
      <c r="L212">
        <v>1022093.88</v>
      </c>
      <c r="M212">
        <v>1022117.88</v>
      </c>
      <c r="N212">
        <v>1.2</v>
      </c>
      <c r="O212" t="s">
        <v>734</v>
      </c>
      <c r="P212" t="s">
        <v>735</v>
      </c>
      <c r="Q212" t="s">
        <v>736</v>
      </c>
      <c r="R212" t="s">
        <v>736</v>
      </c>
      <c r="S212">
        <v>24</v>
      </c>
    </row>
    <row r="213" spans="1:19" x14ac:dyDescent="0.2">
      <c r="A213" s="1">
        <f t="shared" si="12"/>
        <v>1022117.88</v>
      </c>
      <c r="B213" s="1">
        <f t="shared" si="12"/>
        <v>1022253.46</v>
      </c>
      <c r="C213" s="1" t="str">
        <f t="shared" si="13"/>
        <v>0.9m FG</v>
      </c>
      <c r="D213" s="1" t="str">
        <f t="shared" si="14"/>
        <v>0.9m FG - Default Depth</v>
      </c>
      <c r="E213" s="1" t="s">
        <v>40</v>
      </c>
      <c r="F213" s="1">
        <f t="shared" si="15"/>
        <v>0.9</v>
      </c>
      <c r="G213" s="12" t="s">
        <v>40</v>
      </c>
      <c r="L213">
        <v>1022117.88</v>
      </c>
      <c r="M213">
        <v>1022253.46</v>
      </c>
      <c r="N213">
        <v>0.9</v>
      </c>
      <c r="O213" t="s">
        <v>718</v>
      </c>
      <c r="P213" t="s">
        <v>719</v>
      </c>
      <c r="Q213" t="s">
        <v>720</v>
      </c>
      <c r="R213" t="s">
        <v>721</v>
      </c>
      <c r="S213">
        <v>135.57999999995801</v>
      </c>
    </row>
    <row r="214" spans="1:19" x14ac:dyDescent="0.2">
      <c r="A214" s="1">
        <f t="shared" si="12"/>
        <v>1022253.46</v>
      </c>
      <c r="B214" s="1">
        <f t="shared" si="12"/>
        <v>1022265.46</v>
      </c>
      <c r="C214" s="1" t="str">
        <f t="shared" si="13"/>
        <v>1.5m RD</v>
      </c>
      <c r="D214" s="1" t="str">
        <f t="shared" si="14"/>
        <v>1.5m RD - DWG# PT640301</v>
      </c>
      <c r="E214" s="1" t="s">
        <v>40</v>
      </c>
      <c r="F214" s="1">
        <f t="shared" si="15"/>
        <v>1.5</v>
      </c>
      <c r="G214" s="12" t="s">
        <v>40</v>
      </c>
      <c r="L214">
        <v>1022253.46</v>
      </c>
      <c r="M214">
        <v>1022265.46</v>
      </c>
      <c r="N214">
        <v>1.5</v>
      </c>
      <c r="O214" t="s">
        <v>737</v>
      </c>
      <c r="P214" t="s">
        <v>738</v>
      </c>
      <c r="Q214" t="s">
        <v>739</v>
      </c>
      <c r="R214" t="s">
        <v>739</v>
      </c>
      <c r="S214">
        <v>12</v>
      </c>
    </row>
    <row r="215" spans="1:19" x14ac:dyDescent="0.2">
      <c r="A215" s="1">
        <f t="shared" si="12"/>
        <v>1022265.46</v>
      </c>
      <c r="B215" s="1">
        <f t="shared" si="12"/>
        <v>1022317.33</v>
      </c>
      <c r="C215" s="1" t="str">
        <f t="shared" si="13"/>
        <v>0.9m FG</v>
      </c>
      <c r="D215" s="1" t="str">
        <f t="shared" si="14"/>
        <v>0.9m FG - Default Depth</v>
      </c>
      <c r="E215" s="1" t="s">
        <v>40</v>
      </c>
      <c r="F215" s="1">
        <f t="shared" si="15"/>
        <v>0.9</v>
      </c>
      <c r="G215" s="12" t="s">
        <v>40</v>
      </c>
      <c r="L215">
        <v>1022265.46</v>
      </c>
      <c r="M215">
        <v>1022317.33</v>
      </c>
      <c r="N215">
        <v>0.9</v>
      </c>
      <c r="O215" t="s">
        <v>718</v>
      </c>
      <c r="P215" t="s">
        <v>719</v>
      </c>
      <c r="Q215" t="s">
        <v>720</v>
      </c>
      <c r="R215" t="s">
        <v>721</v>
      </c>
      <c r="S215">
        <v>51.869999999995301</v>
      </c>
    </row>
    <row r="216" spans="1:19" x14ac:dyDescent="0.2">
      <c r="A216" s="1">
        <f t="shared" si="12"/>
        <v>1022317.33</v>
      </c>
      <c r="B216" s="1">
        <f t="shared" si="12"/>
        <v>1022341.33</v>
      </c>
      <c r="C216" s="1" t="str">
        <f t="shared" si="13"/>
        <v>1.2m WC</v>
      </c>
      <c r="D216" s="1" t="str">
        <f t="shared" si="14"/>
        <v>1.2m WC - DWG# PT610201</v>
      </c>
      <c r="E216" s="1" t="s">
        <v>40</v>
      </c>
      <c r="F216" s="1">
        <f t="shared" si="15"/>
        <v>1.2</v>
      </c>
      <c r="G216" s="12" t="s">
        <v>40</v>
      </c>
      <c r="L216">
        <v>1022317.33</v>
      </c>
      <c r="M216">
        <v>1022341.33</v>
      </c>
      <c r="N216">
        <v>1.2</v>
      </c>
      <c r="O216" t="s">
        <v>734</v>
      </c>
      <c r="P216" t="s">
        <v>735</v>
      </c>
      <c r="Q216" t="s">
        <v>736</v>
      </c>
      <c r="R216" t="s">
        <v>736</v>
      </c>
      <c r="S216">
        <v>24</v>
      </c>
    </row>
    <row r="217" spans="1:19" x14ac:dyDescent="0.2">
      <c r="A217" s="1">
        <f t="shared" si="12"/>
        <v>1022341.33</v>
      </c>
      <c r="B217" s="1">
        <f t="shared" si="12"/>
        <v>1022345</v>
      </c>
      <c r="C217" s="1" t="str">
        <f t="shared" si="13"/>
        <v>0.9m FG</v>
      </c>
      <c r="D217" s="1" t="str">
        <f t="shared" si="14"/>
        <v>0.9m FG - Default Depth</v>
      </c>
      <c r="E217" s="1" t="s">
        <v>40</v>
      </c>
      <c r="F217" s="1">
        <f t="shared" si="15"/>
        <v>0.9</v>
      </c>
      <c r="G217" s="12" t="s">
        <v>40</v>
      </c>
      <c r="L217">
        <v>1022341.33</v>
      </c>
      <c r="M217">
        <v>1022345</v>
      </c>
      <c r="N217">
        <v>0.9</v>
      </c>
      <c r="O217" t="s">
        <v>718</v>
      </c>
      <c r="P217" t="s">
        <v>719</v>
      </c>
      <c r="Q217" t="s">
        <v>720</v>
      </c>
      <c r="R217" t="s">
        <v>721</v>
      </c>
      <c r="S217">
        <v>3.6700000000419002</v>
      </c>
    </row>
    <row r="218" spans="1:19" x14ac:dyDescent="0.2">
      <c r="A218" s="1">
        <f t="shared" si="12"/>
        <v>1022345</v>
      </c>
      <c r="B218" s="1">
        <f t="shared" si="12"/>
        <v>1022438</v>
      </c>
      <c r="C218" s="1" t="str">
        <f t="shared" si="13"/>
        <v>2.0m FG</v>
      </c>
      <c r="D218" s="1" t="str">
        <f t="shared" si="14"/>
        <v>2.0m FG - Alignment Sheets</v>
      </c>
      <c r="E218" s="1" t="s">
        <v>40</v>
      </c>
      <c r="F218" s="1">
        <f t="shared" si="15"/>
        <v>2</v>
      </c>
      <c r="G218" s="12" t="s">
        <v>40</v>
      </c>
      <c r="L218">
        <v>1022345</v>
      </c>
      <c r="M218">
        <v>1022438</v>
      </c>
      <c r="N218">
        <v>2</v>
      </c>
      <c r="O218" t="s">
        <v>718</v>
      </c>
      <c r="P218" t="s">
        <v>723</v>
      </c>
      <c r="Q218" t="s">
        <v>759</v>
      </c>
      <c r="R218" t="s">
        <v>760</v>
      </c>
      <c r="S218">
        <v>93</v>
      </c>
    </row>
    <row r="219" spans="1:19" x14ac:dyDescent="0.2">
      <c r="A219" s="1">
        <f t="shared" si="12"/>
        <v>1022438</v>
      </c>
      <c r="B219" s="1">
        <f t="shared" si="12"/>
        <v>1022491.56</v>
      </c>
      <c r="C219" s="1" t="str">
        <f t="shared" si="13"/>
        <v>0.9m FG</v>
      </c>
      <c r="D219" s="1" t="str">
        <f t="shared" si="14"/>
        <v>0.9m FG - Default Depth</v>
      </c>
      <c r="E219" s="1" t="s">
        <v>40</v>
      </c>
      <c r="F219" s="1">
        <f t="shared" si="15"/>
        <v>0.9</v>
      </c>
      <c r="G219" s="12" t="s">
        <v>40</v>
      </c>
      <c r="L219">
        <v>1022438</v>
      </c>
      <c r="M219">
        <v>1022491.56</v>
      </c>
      <c r="N219">
        <v>0.9</v>
      </c>
      <c r="O219" t="s">
        <v>718</v>
      </c>
      <c r="P219" t="s">
        <v>719</v>
      </c>
      <c r="Q219" t="s">
        <v>720</v>
      </c>
      <c r="R219" t="s">
        <v>721</v>
      </c>
      <c r="S219">
        <v>53.560000000055801</v>
      </c>
    </row>
    <row r="220" spans="1:19" x14ac:dyDescent="0.2">
      <c r="A220" s="1">
        <f t="shared" si="12"/>
        <v>1022491.56</v>
      </c>
      <c r="B220" s="1">
        <f t="shared" si="12"/>
        <v>1022496.35</v>
      </c>
      <c r="C220" s="1" t="str">
        <f t="shared" si="13"/>
        <v>1.2m WC</v>
      </c>
      <c r="D220" s="1" t="str">
        <f t="shared" si="14"/>
        <v>1.2m WC - DWG# PT610201</v>
      </c>
      <c r="E220" s="1" t="s">
        <v>40</v>
      </c>
      <c r="F220" s="1">
        <f t="shared" si="15"/>
        <v>1.2</v>
      </c>
      <c r="G220" s="12" t="s">
        <v>40</v>
      </c>
      <c r="L220">
        <v>1022491.56</v>
      </c>
      <c r="M220">
        <v>1022496.35</v>
      </c>
      <c r="N220">
        <v>1.2</v>
      </c>
      <c r="O220" t="s">
        <v>734</v>
      </c>
      <c r="P220" t="s">
        <v>735</v>
      </c>
      <c r="Q220" t="s">
        <v>736</v>
      </c>
      <c r="R220" t="s">
        <v>736</v>
      </c>
      <c r="S220">
        <v>4.7899999999208296</v>
      </c>
    </row>
    <row r="221" spans="1:19" x14ac:dyDescent="0.2">
      <c r="A221" s="1">
        <f t="shared" si="12"/>
        <v>1022496.35</v>
      </c>
      <c r="B221" s="1">
        <f t="shared" si="12"/>
        <v>1022508.35</v>
      </c>
      <c r="C221" s="1" t="str">
        <f t="shared" si="13"/>
        <v>1.5m RD</v>
      </c>
      <c r="D221" s="1" t="str">
        <f t="shared" si="14"/>
        <v>1.5m RD - DWG# PT640301</v>
      </c>
      <c r="E221" s="1" t="s">
        <v>40</v>
      </c>
      <c r="F221" s="1">
        <f t="shared" si="15"/>
        <v>1.5</v>
      </c>
      <c r="G221" s="12" t="s">
        <v>40</v>
      </c>
      <c r="L221">
        <v>1022496.35</v>
      </c>
      <c r="M221">
        <v>1022508.35</v>
      </c>
      <c r="N221">
        <v>1.5</v>
      </c>
      <c r="O221" t="s">
        <v>737</v>
      </c>
      <c r="P221" t="s">
        <v>738</v>
      </c>
      <c r="Q221" t="s">
        <v>739</v>
      </c>
      <c r="R221" t="s">
        <v>739</v>
      </c>
      <c r="S221">
        <v>12</v>
      </c>
    </row>
    <row r="222" spans="1:19" x14ac:dyDescent="0.2">
      <c r="A222" s="1">
        <f t="shared" si="12"/>
        <v>1022508.35</v>
      </c>
      <c r="B222" s="1">
        <f t="shared" si="12"/>
        <v>1022515.56</v>
      </c>
      <c r="C222" s="1" t="str">
        <f t="shared" si="13"/>
        <v>1.2m WC</v>
      </c>
      <c r="D222" s="1" t="str">
        <f t="shared" si="14"/>
        <v>1.2m WC - DWG# PT610201</v>
      </c>
      <c r="E222" s="1" t="s">
        <v>40</v>
      </c>
      <c r="F222" s="1">
        <f t="shared" si="15"/>
        <v>1.2</v>
      </c>
      <c r="G222" s="12" t="s">
        <v>40</v>
      </c>
      <c r="L222">
        <v>1022508.35</v>
      </c>
      <c r="M222">
        <v>1022515.56</v>
      </c>
      <c r="N222">
        <v>1.2</v>
      </c>
      <c r="O222" t="s">
        <v>734</v>
      </c>
      <c r="P222" t="s">
        <v>735</v>
      </c>
      <c r="Q222" t="s">
        <v>736</v>
      </c>
      <c r="R222" t="s">
        <v>736</v>
      </c>
      <c r="S222">
        <v>7.2100000000791598</v>
      </c>
    </row>
    <row r="223" spans="1:19" x14ac:dyDescent="0.2">
      <c r="A223" s="1">
        <f t="shared" si="12"/>
        <v>1022515.56</v>
      </c>
      <c r="B223" s="1">
        <f t="shared" si="12"/>
        <v>1022533.51</v>
      </c>
      <c r="C223" s="1" t="str">
        <f t="shared" si="13"/>
        <v>0.9m FG</v>
      </c>
      <c r="D223" s="1" t="str">
        <f t="shared" si="14"/>
        <v>0.9m FG - Default Depth</v>
      </c>
      <c r="E223" s="1" t="s">
        <v>40</v>
      </c>
      <c r="F223" s="1">
        <f t="shared" si="15"/>
        <v>0.9</v>
      </c>
      <c r="G223" s="12" t="s">
        <v>40</v>
      </c>
      <c r="L223">
        <v>1022515.56</v>
      </c>
      <c r="M223">
        <v>1022533.51</v>
      </c>
      <c r="N223">
        <v>0.9</v>
      </c>
      <c r="O223" t="s">
        <v>718</v>
      </c>
      <c r="P223" t="s">
        <v>719</v>
      </c>
      <c r="Q223" t="s">
        <v>720</v>
      </c>
      <c r="R223" t="s">
        <v>721</v>
      </c>
      <c r="S223">
        <v>17.949999999953398</v>
      </c>
    </row>
    <row r="224" spans="1:19" x14ac:dyDescent="0.2">
      <c r="A224" s="1">
        <f t="shared" si="12"/>
        <v>1022533.51</v>
      </c>
      <c r="B224" s="1">
        <f t="shared" si="12"/>
        <v>1022545.51</v>
      </c>
      <c r="C224" s="1" t="str">
        <f t="shared" si="13"/>
        <v>1.5m RD</v>
      </c>
      <c r="D224" s="1" t="str">
        <f t="shared" si="14"/>
        <v>1.5m RD - DWG# PT640301</v>
      </c>
      <c r="E224" s="1" t="s">
        <v>40</v>
      </c>
      <c r="F224" s="1">
        <f t="shared" si="15"/>
        <v>1.5</v>
      </c>
      <c r="G224" s="12" t="s">
        <v>40</v>
      </c>
      <c r="L224">
        <v>1022533.51</v>
      </c>
      <c r="M224">
        <v>1022545.51</v>
      </c>
      <c r="N224">
        <v>1.5</v>
      </c>
      <c r="O224" t="s">
        <v>737</v>
      </c>
      <c r="P224" t="s">
        <v>738</v>
      </c>
      <c r="Q224" t="s">
        <v>739</v>
      </c>
      <c r="R224" t="s">
        <v>739</v>
      </c>
      <c r="S224">
        <v>12</v>
      </c>
    </row>
    <row r="225" spans="1:19" x14ac:dyDescent="0.2">
      <c r="A225" s="1">
        <f t="shared" si="12"/>
        <v>1022545.51</v>
      </c>
      <c r="B225" s="1">
        <f t="shared" si="12"/>
        <v>1022633.34</v>
      </c>
      <c r="C225" s="1" t="str">
        <f t="shared" si="13"/>
        <v>0.9m FG</v>
      </c>
      <c r="D225" s="1" t="str">
        <f t="shared" si="14"/>
        <v>0.9m FG - Default Depth</v>
      </c>
      <c r="E225" s="1" t="s">
        <v>40</v>
      </c>
      <c r="F225" s="1">
        <f t="shared" si="15"/>
        <v>0.9</v>
      </c>
      <c r="G225" s="12" t="s">
        <v>40</v>
      </c>
      <c r="L225">
        <v>1022545.51</v>
      </c>
      <c r="M225">
        <v>1022633.34</v>
      </c>
      <c r="N225">
        <v>0.9</v>
      </c>
      <c r="O225" t="s">
        <v>718</v>
      </c>
      <c r="P225" t="s">
        <v>719</v>
      </c>
      <c r="Q225" t="s">
        <v>720</v>
      </c>
      <c r="R225" t="s">
        <v>721</v>
      </c>
      <c r="S225">
        <v>87.829999999958005</v>
      </c>
    </row>
    <row r="226" spans="1:19" x14ac:dyDescent="0.2">
      <c r="A226" s="1">
        <f t="shared" si="12"/>
        <v>1022633.34</v>
      </c>
      <c r="B226" s="1">
        <f t="shared" si="12"/>
        <v>1022657.34</v>
      </c>
      <c r="C226" s="1" t="str">
        <f t="shared" si="13"/>
        <v>1.2m WC</v>
      </c>
      <c r="D226" s="1" t="str">
        <f t="shared" si="14"/>
        <v>1.2m WC - DWG# PT610201</v>
      </c>
      <c r="E226" s="1" t="s">
        <v>40</v>
      </c>
      <c r="F226" s="1">
        <f t="shared" si="15"/>
        <v>1.2</v>
      </c>
      <c r="G226" s="12" t="s">
        <v>40</v>
      </c>
      <c r="L226">
        <v>1022633.34</v>
      </c>
      <c r="M226">
        <v>1022657.34</v>
      </c>
      <c r="N226">
        <v>1.2</v>
      </c>
      <c r="O226" t="s">
        <v>734</v>
      </c>
      <c r="P226" t="s">
        <v>735</v>
      </c>
      <c r="Q226" t="s">
        <v>736</v>
      </c>
      <c r="R226" t="s">
        <v>736</v>
      </c>
      <c r="S226">
        <v>24</v>
      </c>
    </row>
    <row r="227" spans="1:19" x14ac:dyDescent="0.2">
      <c r="A227" s="1">
        <f t="shared" si="12"/>
        <v>1022657.34</v>
      </c>
      <c r="B227" s="1">
        <f t="shared" si="12"/>
        <v>1022674</v>
      </c>
      <c r="C227" s="1" t="str">
        <f t="shared" si="13"/>
        <v>1.2m CG</v>
      </c>
      <c r="D227" s="1" t="str">
        <f t="shared" si="14"/>
        <v>1.2m CG - Alignment Sheets</v>
      </c>
      <c r="E227" s="1" t="s">
        <v>40</v>
      </c>
      <c r="F227" s="1">
        <f t="shared" si="15"/>
        <v>1.2</v>
      </c>
      <c r="G227" s="12" t="s">
        <v>40</v>
      </c>
      <c r="L227">
        <v>1022657.34</v>
      </c>
      <c r="M227">
        <v>1022674</v>
      </c>
      <c r="N227">
        <v>1.2</v>
      </c>
      <c r="O227" t="s">
        <v>722</v>
      </c>
      <c r="P227" t="s">
        <v>723</v>
      </c>
      <c r="Q227" t="s">
        <v>763</v>
      </c>
      <c r="R227" t="s">
        <v>764</v>
      </c>
      <c r="S227">
        <v>16.6600000000325</v>
      </c>
    </row>
    <row r="228" spans="1:19" x14ac:dyDescent="0.2">
      <c r="A228" s="1">
        <f t="shared" si="12"/>
        <v>1022674</v>
      </c>
      <c r="B228" s="1">
        <f t="shared" si="12"/>
        <v>1022703</v>
      </c>
      <c r="C228" s="1" t="str">
        <f t="shared" si="13"/>
        <v>0.9m FG</v>
      </c>
      <c r="D228" s="1" t="str">
        <f t="shared" si="14"/>
        <v>0.9m FG - Default Depth</v>
      </c>
      <c r="E228" s="1" t="s">
        <v>40</v>
      </c>
      <c r="F228" s="1">
        <f t="shared" si="15"/>
        <v>0.9</v>
      </c>
      <c r="G228" s="12" t="s">
        <v>40</v>
      </c>
      <c r="L228">
        <v>1022674</v>
      </c>
      <c r="M228">
        <v>1022703</v>
      </c>
      <c r="N228">
        <v>0.9</v>
      </c>
      <c r="O228" t="s">
        <v>718</v>
      </c>
      <c r="P228" t="s">
        <v>719</v>
      </c>
      <c r="Q228" t="s">
        <v>720</v>
      </c>
      <c r="R228" t="s">
        <v>721</v>
      </c>
      <c r="S228">
        <v>29</v>
      </c>
    </row>
    <row r="229" spans="1:19" x14ac:dyDescent="0.2">
      <c r="A229" s="1">
        <f t="shared" si="12"/>
        <v>1022703</v>
      </c>
      <c r="B229" s="1">
        <f t="shared" si="12"/>
        <v>1022773</v>
      </c>
      <c r="C229" s="1" t="str">
        <f t="shared" si="13"/>
        <v>1.5m FG</v>
      </c>
      <c r="D229" s="1" t="str">
        <f t="shared" si="14"/>
        <v>1.5m FG - Alignment Sheets</v>
      </c>
      <c r="E229" s="1" t="s">
        <v>40</v>
      </c>
      <c r="F229" s="1">
        <f t="shared" si="15"/>
        <v>1.5</v>
      </c>
      <c r="G229" s="12" t="s">
        <v>40</v>
      </c>
      <c r="L229">
        <v>1022703</v>
      </c>
      <c r="M229">
        <v>1022773</v>
      </c>
      <c r="N229">
        <v>1.5</v>
      </c>
      <c r="O229" t="s">
        <v>718</v>
      </c>
      <c r="P229" t="s">
        <v>723</v>
      </c>
      <c r="Q229" t="s">
        <v>726</v>
      </c>
      <c r="R229" t="s">
        <v>727</v>
      </c>
      <c r="S229">
        <v>70</v>
      </c>
    </row>
    <row r="230" spans="1:19" x14ac:dyDescent="0.2">
      <c r="A230" s="1">
        <f t="shared" si="12"/>
        <v>1022773</v>
      </c>
      <c r="B230" s="1">
        <f t="shared" si="12"/>
        <v>1022778.13</v>
      </c>
      <c r="C230" s="1" t="str">
        <f t="shared" si="13"/>
        <v>0.9m FG</v>
      </c>
      <c r="D230" s="1" t="str">
        <f t="shared" si="14"/>
        <v>0.9m FG - Default Depth</v>
      </c>
      <c r="E230" s="1" t="s">
        <v>40</v>
      </c>
      <c r="F230" s="1">
        <f t="shared" si="15"/>
        <v>0.9</v>
      </c>
      <c r="G230" s="12" t="s">
        <v>40</v>
      </c>
      <c r="L230">
        <v>1022773</v>
      </c>
      <c r="M230">
        <v>1022778.13</v>
      </c>
      <c r="N230">
        <v>0.9</v>
      </c>
      <c r="O230" t="s">
        <v>718</v>
      </c>
      <c r="P230" t="s">
        <v>719</v>
      </c>
      <c r="Q230" t="s">
        <v>720</v>
      </c>
      <c r="R230" t="s">
        <v>721</v>
      </c>
      <c r="S230">
        <v>5.1300000000046504</v>
      </c>
    </row>
    <row r="231" spans="1:19" x14ac:dyDescent="0.2">
      <c r="A231" s="1">
        <f t="shared" si="12"/>
        <v>1022778.13</v>
      </c>
      <c r="B231" s="1">
        <f t="shared" si="12"/>
        <v>1022802.13</v>
      </c>
      <c r="C231" s="1" t="str">
        <f t="shared" si="13"/>
        <v>1.2m WC</v>
      </c>
      <c r="D231" s="1" t="str">
        <f t="shared" si="14"/>
        <v>1.2m WC - DWG# PT610201</v>
      </c>
      <c r="E231" s="1" t="s">
        <v>40</v>
      </c>
      <c r="F231" s="1">
        <f t="shared" si="15"/>
        <v>1.2</v>
      </c>
      <c r="G231" s="12" t="s">
        <v>40</v>
      </c>
      <c r="L231">
        <v>1022778.13</v>
      </c>
      <c r="M231">
        <v>1022802.13</v>
      </c>
      <c r="N231">
        <v>1.2</v>
      </c>
      <c r="O231" t="s">
        <v>734</v>
      </c>
      <c r="P231" t="s">
        <v>735</v>
      </c>
      <c r="Q231" t="s">
        <v>736</v>
      </c>
      <c r="R231" t="s">
        <v>736</v>
      </c>
      <c r="S231">
        <v>24</v>
      </c>
    </row>
    <row r="232" spans="1:19" x14ac:dyDescent="0.2">
      <c r="A232" s="1">
        <f t="shared" si="12"/>
        <v>1022802.13</v>
      </c>
      <c r="B232" s="1">
        <f t="shared" si="12"/>
        <v>1022845.52</v>
      </c>
      <c r="C232" s="1" t="str">
        <f t="shared" si="13"/>
        <v>1.2m FG</v>
      </c>
      <c r="D232" s="1" t="str">
        <f t="shared" si="14"/>
        <v>1.2m FG - BGC Dominant Design</v>
      </c>
      <c r="E232" s="1" t="s">
        <v>40</v>
      </c>
      <c r="F232" s="1">
        <f t="shared" si="15"/>
        <v>1.2</v>
      </c>
      <c r="G232" s="12" t="s">
        <v>40</v>
      </c>
      <c r="L232">
        <v>1022802.13</v>
      </c>
      <c r="M232">
        <v>1022845.52</v>
      </c>
      <c r="N232">
        <v>1.2</v>
      </c>
      <c r="O232" t="s">
        <v>718</v>
      </c>
      <c r="P232" t="s">
        <v>731</v>
      </c>
      <c r="Q232" t="s">
        <v>728</v>
      </c>
      <c r="R232" t="s">
        <v>729</v>
      </c>
      <c r="S232">
        <v>43.390000000013899</v>
      </c>
    </row>
    <row r="233" spans="1:19" x14ac:dyDescent="0.2">
      <c r="A233" s="1">
        <f t="shared" si="12"/>
        <v>1022845.52</v>
      </c>
      <c r="B233" s="1">
        <f t="shared" si="12"/>
        <v>1022857.52</v>
      </c>
      <c r="C233" s="1" t="str">
        <f t="shared" si="13"/>
        <v>1.5m RD</v>
      </c>
      <c r="D233" s="1" t="str">
        <f t="shared" si="14"/>
        <v>1.5m RD - DWG# PT640301</v>
      </c>
      <c r="E233" s="1" t="s">
        <v>40</v>
      </c>
      <c r="F233" s="1">
        <f t="shared" si="15"/>
        <v>1.5</v>
      </c>
      <c r="G233" s="12" t="s">
        <v>40</v>
      </c>
      <c r="L233">
        <v>1022845.52</v>
      </c>
      <c r="M233">
        <v>1022857.52</v>
      </c>
      <c r="N233">
        <v>1.5</v>
      </c>
      <c r="O233" t="s">
        <v>737</v>
      </c>
      <c r="P233" t="s">
        <v>738</v>
      </c>
      <c r="Q233" t="s">
        <v>739</v>
      </c>
      <c r="R233" t="s">
        <v>739</v>
      </c>
      <c r="S233">
        <v>12</v>
      </c>
    </row>
    <row r="234" spans="1:19" x14ac:dyDescent="0.2">
      <c r="A234" s="1">
        <f t="shared" si="12"/>
        <v>1022857.52</v>
      </c>
      <c r="B234" s="1">
        <f t="shared" si="12"/>
        <v>1022875</v>
      </c>
      <c r="C234" s="1" t="str">
        <f t="shared" si="13"/>
        <v>1.2m FG</v>
      </c>
      <c r="D234" s="1" t="str">
        <f t="shared" si="14"/>
        <v>1.2m FG - BGC Dominant Design</v>
      </c>
      <c r="E234" s="1" t="s">
        <v>40</v>
      </c>
      <c r="F234" s="1">
        <f t="shared" si="15"/>
        <v>1.2</v>
      </c>
      <c r="G234" s="12" t="s">
        <v>40</v>
      </c>
      <c r="L234">
        <v>1022857.52</v>
      </c>
      <c r="M234">
        <v>1022875</v>
      </c>
      <c r="N234">
        <v>1.2</v>
      </c>
      <c r="O234" t="s">
        <v>718</v>
      </c>
      <c r="P234" t="s">
        <v>731</v>
      </c>
      <c r="Q234" t="s">
        <v>728</v>
      </c>
      <c r="R234" t="s">
        <v>729</v>
      </c>
      <c r="S234">
        <v>17.479999999981299</v>
      </c>
    </row>
    <row r="235" spans="1:19" x14ac:dyDescent="0.2">
      <c r="A235" s="1">
        <f t="shared" si="12"/>
        <v>1022875</v>
      </c>
      <c r="B235" s="1">
        <f t="shared" si="12"/>
        <v>1022884</v>
      </c>
      <c r="C235" s="1" t="str">
        <f t="shared" si="13"/>
        <v>1.5m CG</v>
      </c>
      <c r="D235" s="1" t="str">
        <f t="shared" si="14"/>
        <v>1.5m CG - Alignment Sheets</v>
      </c>
      <c r="E235" s="1" t="s">
        <v>40</v>
      </c>
      <c r="F235" s="1">
        <f t="shared" si="15"/>
        <v>1.5</v>
      </c>
      <c r="G235" s="12" t="s">
        <v>40</v>
      </c>
      <c r="L235">
        <v>1022875</v>
      </c>
      <c r="M235">
        <v>1022884</v>
      </c>
      <c r="N235">
        <v>1.5</v>
      </c>
      <c r="O235" t="s">
        <v>722</v>
      </c>
      <c r="P235" t="s">
        <v>723</v>
      </c>
      <c r="Q235" t="s">
        <v>724</v>
      </c>
      <c r="R235" t="s">
        <v>725</v>
      </c>
      <c r="S235">
        <v>9</v>
      </c>
    </row>
    <row r="236" spans="1:19" x14ac:dyDescent="0.2">
      <c r="A236" s="1">
        <f t="shared" si="12"/>
        <v>1022884</v>
      </c>
      <c r="B236" s="1">
        <f t="shared" si="12"/>
        <v>1022885</v>
      </c>
      <c r="C236" s="1" t="str">
        <f t="shared" si="13"/>
        <v>1.5m FG</v>
      </c>
      <c r="D236" s="1" t="str">
        <f t="shared" si="14"/>
        <v>1.5m FG - BGC Dominant Design</v>
      </c>
      <c r="E236" s="1" t="s">
        <v>40</v>
      </c>
      <c r="F236" s="1">
        <f t="shared" si="15"/>
        <v>1.5</v>
      </c>
      <c r="G236" s="12" t="s">
        <v>40</v>
      </c>
      <c r="L236">
        <v>1022884</v>
      </c>
      <c r="M236">
        <v>1022885</v>
      </c>
      <c r="N236">
        <v>1.5</v>
      </c>
      <c r="O236" t="s">
        <v>718</v>
      </c>
      <c r="P236" t="s">
        <v>731</v>
      </c>
      <c r="Q236" t="s">
        <v>726</v>
      </c>
      <c r="R236" t="s">
        <v>727</v>
      </c>
      <c r="S236">
        <v>1</v>
      </c>
    </row>
    <row r="237" spans="1:19" x14ac:dyDescent="0.2">
      <c r="A237" s="1">
        <f t="shared" si="12"/>
        <v>1022885</v>
      </c>
      <c r="B237" s="1">
        <f t="shared" si="12"/>
        <v>1023169</v>
      </c>
      <c r="C237" s="1" t="str">
        <f t="shared" si="13"/>
        <v>1.2m CG</v>
      </c>
      <c r="D237" s="1" t="str">
        <f t="shared" si="14"/>
        <v>1.2m CG - Alignment Sheets</v>
      </c>
      <c r="E237" s="1" t="s">
        <v>40</v>
      </c>
      <c r="F237" s="1">
        <f t="shared" si="15"/>
        <v>1.2</v>
      </c>
      <c r="G237" s="12" t="s">
        <v>40</v>
      </c>
      <c r="L237">
        <v>1022885</v>
      </c>
      <c r="M237">
        <v>1023169</v>
      </c>
      <c r="N237">
        <v>1.2</v>
      </c>
      <c r="O237" t="s">
        <v>722</v>
      </c>
      <c r="P237" t="s">
        <v>723</v>
      </c>
      <c r="Q237" t="s">
        <v>763</v>
      </c>
      <c r="R237" t="s">
        <v>764</v>
      </c>
      <c r="S237">
        <v>284</v>
      </c>
    </row>
    <row r="238" spans="1:19" x14ac:dyDescent="0.2">
      <c r="A238" s="1">
        <f t="shared" si="12"/>
        <v>1023169</v>
      </c>
      <c r="B238" s="1">
        <f t="shared" si="12"/>
        <v>1023184</v>
      </c>
      <c r="C238" s="1" t="str">
        <f t="shared" si="13"/>
        <v>0.9m FG</v>
      </c>
      <c r="D238" s="1" t="str">
        <f t="shared" si="14"/>
        <v>0.9m FG - Default Depth</v>
      </c>
      <c r="E238" s="1" t="s">
        <v>40</v>
      </c>
      <c r="F238" s="1">
        <f t="shared" si="15"/>
        <v>0.9</v>
      </c>
      <c r="G238" s="12" t="s">
        <v>40</v>
      </c>
      <c r="L238">
        <v>1023169</v>
      </c>
      <c r="M238">
        <v>1023184</v>
      </c>
      <c r="N238">
        <v>0.9</v>
      </c>
      <c r="O238" t="s">
        <v>718</v>
      </c>
      <c r="P238" t="s">
        <v>719</v>
      </c>
      <c r="Q238" t="s">
        <v>720</v>
      </c>
      <c r="R238" t="s">
        <v>721</v>
      </c>
      <c r="S238">
        <v>15</v>
      </c>
    </row>
    <row r="239" spans="1:19" x14ac:dyDescent="0.2">
      <c r="A239" s="1">
        <f t="shared" si="12"/>
        <v>1023184</v>
      </c>
      <c r="B239" s="1">
        <f t="shared" si="12"/>
        <v>1023317</v>
      </c>
      <c r="C239" s="1" t="str">
        <f t="shared" si="13"/>
        <v>1.8m FG</v>
      </c>
      <c r="D239" s="1" t="str">
        <f t="shared" si="14"/>
        <v>1.8m FG - BGC Dominant Design</v>
      </c>
      <c r="E239" s="1" t="s">
        <v>40</v>
      </c>
      <c r="F239" s="1">
        <f t="shared" si="15"/>
        <v>1.8</v>
      </c>
      <c r="G239" s="12" t="s">
        <v>40</v>
      </c>
      <c r="L239">
        <v>1023184</v>
      </c>
      <c r="M239">
        <v>1023317</v>
      </c>
      <c r="N239">
        <v>1.8</v>
      </c>
      <c r="O239" t="s">
        <v>718</v>
      </c>
      <c r="P239" t="s">
        <v>731</v>
      </c>
      <c r="Q239" t="s">
        <v>816</v>
      </c>
      <c r="R239" t="s">
        <v>817</v>
      </c>
      <c r="S239">
        <v>133</v>
      </c>
    </row>
    <row r="240" spans="1:19" x14ac:dyDescent="0.2">
      <c r="A240" s="1">
        <f t="shared" si="12"/>
        <v>1023317</v>
      </c>
      <c r="B240" s="1">
        <f t="shared" si="12"/>
        <v>1023639</v>
      </c>
      <c r="C240" s="1" t="str">
        <f t="shared" si="13"/>
        <v>0.9m FG</v>
      </c>
      <c r="D240" s="1" t="str">
        <f t="shared" si="14"/>
        <v>0.9m FG - Default Depth</v>
      </c>
      <c r="E240" s="1" t="s">
        <v>40</v>
      </c>
      <c r="F240" s="1">
        <f t="shared" si="15"/>
        <v>0.9</v>
      </c>
      <c r="G240" s="12" t="s">
        <v>40</v>
      </c>
      <c r="L240">
        <v>1023317</v>
      </c>
      <c r="M240">
        <v>1023639</v>
      </c>
      <c r="N240">
        <v>0.9</v>
      </c>
      <c r="O240" t="s">
        <v>718</v>
      </c>
      <c r="P240" t="s">
        <v>719</v>
      </c>
      <c r="Q240" t="s">
        <v>720</v>
      </c>
      <c r="R240" t="s">
        <v>721</v>
      </c>
      <c r="S240">
        <v>322</v>
      </c>
    </row>
    <row r="241" spans="1:19" x14ac:dyDescent="0.2">
      <c r="A241" s="1">
        <f t="shared" si="12"/>
        <v>1023639</v>
      </c>
      <c r="B241" s="1">
        <f t="shared" si="12"/>
        <v>1023760</v>
      </c>
      <c r="C241" s="1" t="str">
        <f t="shared" si="13"/>
        <v>1.5m CG/2.3m FG</v>
      </c>
      <c r="D241" s="1" t="str">
        <f t="shared" si="14"/>
        <v>1.5m CG/2.3m FG - Alignment Sheets</v>
      </c>
      <c r="E241" s="1" t="s">
        <v>40</v>
      </c>
      <c r="F241" s="1">
        <f t="shared" si="15"/>
        <v>1.5</v>
      </c>
      <c r="G241" s="12" t="s">
        <v>40</v>
      </c>
      <c r="L241">
        <v>1023639</v>
      </c>
      <c r="M241">
        <v>1023760</v>
      </c>
      <c r="N241" t="s">
        <v>742</v>
      </c>
      <c r="O241" t="s">
        <v>743</v>
      </c>
      <c r="P241" t="s">
        <v>723</v>
      </c>
      <c r="Q241" t="s">
        <v>744</v>
      </c>
      <c r="R241" t="s">
        <v>745</v>
      </c>
      <c r="S241">
        <v>121</v>
      </c>
    </row>
    <row r="242" spans="1:19" x14ac:dyDescent="0.2">
      <c r="A242" s="1">
        <f t="shared" si="12"/>
        <v>1023760</v>
      </c>
      <c r="B242" s="1">
        <f t="shared" si="12"/>
        <v>1023761</v>
      </c>
      <c r="C242" s="1" t="str">
        <f t="shared" si="13"/>
        <v>2.3m FG</v>
      </c>
      <c r="D242" s="1" t="str">
        <f t="shared" si="14"/>
        <v>2.3m FG - Alignment Sheets</v>
      </c>
      <c r="E242" s="1" t="s">
        <v>40</v>
      </c>
      <c r="F242" s="1">
        <f t="shared" si="15"/>
        <v>2.2999999999999998</v>
      </c>
      <c r="G242" s="12" t="s">
        <v>40</v>
      </c>
      <c r="L242">
        <v>1023760</v>
      </c>
      <c r="M242">
        <v>1023761</v>
      </c>
      <c r="N242">
        <v>2.2999999999999998</v>
      </c>
      <c r="O242" t="s">
        <v>718</v>
      </c>
      <c r="P242" t="s">
        <v>723</v>
      </c>
      <c r="Q242" t="s">
        <v>807</v>
      </c>
      <c r="R242" t="s">
        <v>808</v>
      </c>
      <c r="S242">
        <v>1</v>
      </c>
    </row>
    <row r="243" spans="1:19" x14ac:dyDescent="0.2">
      <c r="A243" s="1">
        <f t="shared" si="12"/>
        <v>1023761</v>
      </c>
      <c r="B243" s="1">
        <f t="shared" si="12"/>
        <v>1023784.3</v>
      </c>
      <c r="C243" s="1" t="str">
        <f t="shared" si="13"/>
        <v>1.2m WC</v>
      </c>
      <c r="D243" s="1" t="str">
        <f t="shared" si="14"/>
        <v>1.2m WC - DWG# PT610201</v>
      </c>
      <c r="E243" s="1" t="s">
        <v>40</v>
      </c>
      <c r="F243" s="1">
        <f t="shared" si="15"/>
        <v>1.2</v>
      </c>
      <c r="G243" s="12" t="s">
        <v>40</v>
      </c>
      <c r="L243">
        <v>1023761</v>
      </c>
      <c r="M243">
        <v>1023784.3</v>
      </c>
      <c r="N243">
        <v>1.2</v>
      </c>
      <c r="O243" t="s">
        <v>734</v>
      </c>
      <c r="P243" t="s">
        <v>735</v>
      </c>
      <c r="Q243" t="s">
        <v>736</v>
      </c>
      <c r="R243" t="s">
        <v>736</v>
      </c>
      <c r="S243">
        <v>23.300000000046499</v>
      </c>
    </row>
    <row r="244" spans="1:19" x14ac:dyDescent="0.2">
      <c r="A244" s="1">
        <f t="shared" si="12"/>
        <v>1023784.3</v>
      </c>
      <c r="B244" s="1">
        <f t="shared" si="12"/>
        <v>1023787</v>
      </c>
      <c r="C244" s="1" t="str">
        <f t="shared" si="13"/>
        <v>1.2m FG</v>
      </c>
      <c r="D244" s="1" t="str">
        <f t="shared" si="14"/>
        <v>1.2m FG - Alignment Sheets</v>
      </c>
      <c r="E244" s="1" t="s">
        <v>40</v>
      </c>
      <c r="F244" s="1">
        <f t="shared" si="15"/>
        <v>1.2</v>
      </c>
      <c r="G244" s="12" t="s">
        <v>40</v>
      </c>
      <c r="L244">
        <v>1023784.3</v>
      </c>
      <c r="M244">
        <v>1023787</v>
      </c>
      <c r="N244">
        <v>1.2</v>
      </c>
      <c r="O244" t="s">
        <v>718</v>
      </c>
      <c r="P244" t="s">
        <v>723</v>
      </c>
      <c r="Q244" t="s">
        <v>728</v>
      </c>
      <c r="R244" t="s">
        <v>729</v>
      </c>
      <c r="S244">
        <v>2.6999999999534299</v>
      </c>
    </row>
    <row r="245" spans="1:19" x14ac:dyDescent="0.2">
      <c r="A245" s="1">
        <f t="shared" si="12"/>
        <v>1023787</v>
      </c>
      <c r="B245" s="1">
        <f t="shared" si="12"/>
        <v>1023790.74</v>
      </c>
      <c r="C245" s="1" t="str">
        <f t="shared" si="13"/>
        <v>1.2m WC</v>
      </c>
      <c r="D245" s="1" t="str">
        <f t="shared" si="14"/>
        <v>1.2m WC - DWG# PT610201</v>
      </c>
      <c r="E245" s="1" t="s">
        <v>40</v>
      </c>
      <c r="F245" s="1">
        <f t="shared" si="15"/>
        <v>1.2</v>
      </c>
      <c r="G245" s="12" t="s">
        <v>40</v>
      </c>
      <c r="L245">
        <v>1023787</v>
      </c>
      <c r="M245">
        <v>1023790.74</v>
      </c>
      <c r="N245">
        <v>1.2</v>
      </c>
      <c r="O245" t="s">
        <v>734</v>
      </c>
      <c r="P245" t="s">
        <v>735</v>
      </c>
      <c r="Q245" t="s">
        <v>736</v>
      </c>
      <c r="R245" t="s">
        <v>736</v>
      </c>
      <c r="S245">
        <v>3.7399999999906801</v>
      </c>
    </row>
    <row r="246" spans="1:19" x14ac:dyDescent="0.2">
      <c r="A246" s="1">
        <f t="shared" si="12"/>
        <v>1023790.74</v>
      </c>
      <c r="B246" s="1">
        <f t="shared" si="12"/>
        <v>1023802.74</v>
      </c>
      <c r="C246" s="1" t="str">
        <f t="shared" si="13"/>
        <v>2.0m RD</v>
      </c>
      <c r="D246" s="1" t="str">
        <f t="shared" si="14"/>
        <v>2.0m RD - DWG# PT640801</v>
      </c>
      <c r="E246" s="1" t="s">
        <v>40</v>
      </c>
      <c r="F246" s="1">
        <f t="shared" si="15"/>
        <v>2</v>
      </c>
      <c r="G246" s="12" t="s">
        <v>40</v>
      </c>
      <c r="L246">
        <v>1023790.74</v>
      </c>
      <c r="M246">
        <v>1023802.74</v>
      </c>
      <c r="N246">
        <v>2</v>
      </c>
      <c r="O246" t="s">
        <v>737</v>
      </c>
      <c r="P246" t="s">
        <v>747</v>
      </c>
      <c r="Q246" t="s">
        <v>748</v>
      </c>
      <c r="R246" t="s">
        <v>748</v>
      </c>
      <c r="S246">
        <v>12</v>
      </c>
    </row>
    <row r="247" spans="1:19" x14ac:dyDescent="0.2">
      <c r="A247" s="1">
        <f t="shared" si="12"/>
        <v>1023802.74</v>
      </c>
      <c r="B247" s="1">
        <f t="shared" si="12"/>
        <v>1023895</v>
      </c>
      <c r="C247" s="1" t="str">
        <f t="shared" si="13"/>
        <v>0.9m FG</v>
      </c>
      <c r="D247" s="1" t="str">
        <f t="shared" si="14"/>
        <v>0.9m FG - Default Depth</v>
      </c>
      <c r="E247" s="1" t="s">
        <v>40</v>
      </c>
      <c r="F247" s="1">
        <f t="shared" si="15"/>
        <v>0.9</v>
      </c>
      <c r="G247" s="12" t="s">
        <v>40</v>
      </c>
      <c r="L247">
        <v>1023802.74</v>
      </c>
      <c r="M247">
        <v>1023895</v>
      </c>
      <c r="N247">
        <v>0.9</v>
      </c>
      <c r="O247" t="s">
        <v>718</v>
      </c>
      <c r="P247" t="s">
        <v>719</v>
      </c>
      <c r="Q247" t="s">
        <v>720</v>
      </c>
      <c r="R247" t="s">
        <v>721</v>
      </c>
      <c r="S247">
        <v>92.260000000009299</v>
      </c>
    </row>
    <row r="248" spans="1:19" x14ac:dyDescent="0.2">
      <c r="A248" s="1">
        <f t="shared" si="12"/>
        <v>1023895</v>
      </c>
      <c r="B248" s="1">
        <f t="shared" si="12"/>
        <v>1023965</v>
      </c>
      <c r="C248" s="1" t="str">
        <f t="shared" si="13"/>
        <v>2.5m TL</v>
      </c>
      <c r="D248" s="1" t="str">
        <f t="shared" si="14"/>
        <v>2.5m TL - BGC Dominant Design</v>
      </c>
      <c r="E248" s="1" t="s">
        <v>40</v>
      </c>
      <c r="F248" s="1">
        <f t="shared" si="15"/>
        <v>2.5</v>
      </c>
      <c r="G248" s="12" t="s">
        <v>40</v>
      </c>
      <c r="L248">
        <v>1023895</v>
      </c>
      <c r="M248">
        <v>1023965</v>
      </c>
      <c r="N248">
        <v>2.5</v>
      </c>
      <c r="O248" t="s">
        <v>9458</v>
      </c>
      <c r="P248" t="s">
        <v>731</v>
      </c>
      <c r="Q248" t="s">
        <v>9460</v>
      </c>
      <c r="R248" t="s">
        <v>9459</v>
      </c>
      <c r="S248">
        <v>70</v>
      </c>
    </row>
    <row r="249" spans="1:19" x14ac:dyDescent="0.2">
      <c r="A249" s="1">
        <f t="shared" si="12"/>
        <v>1023965</v>
      </c>
      <c r="B249" s="1">
        <f t="shared" si="12"/>
        <v>1024027</v>
      </c>
      <c r="C249" s="1" t="str">
        <f t="shared" si="13"/>
        <v>1.5m CG/1.5m FG</v>
      </c>
      <c r="D249" s="1" t="str">
        <f t="shared" si="14"/>
        <v>1.5m CG/1.5m FG - Alignment Sheets</v>
      </c>
      <c r="E249" s="1" t="s">
        <v>40</v>
      </c>
      <c r="F249" s="1">
        <f t="shared" si="15"/>
        <v>1.5</v>
      </c>
      <c r="G249" s="12" t="s">
        <v>40</v>
      </c>
      <c r="L249">
        <v>1023965</v>
      </c>
      <c r="M249">
        <v>1024027</v>
      </c>
      <c r="N249">
        <v>1.5</v>
      </c>
      <c r="O249" t="s">
        <v>743</v>
      </c>
      <c r="P249" t="s">
        <v>723</v>
      </c>
      <c r="Q249" t="s">
        <v>757</v>
      </c>
      <c r="R249" t="s">
        <v>758</v>
      </c>
      <c r="S249">
        <v>62</v>
      </c>
    </row>
    <row r="250" spans="1:19" x14ac:dyDescent="0.2">
      <c r="A250" s="1">
        <f t="shared" si="12"/>
        <v>1024027</v>
      </c>
      <c r="B250" s="1">
        <f t="shared" si="12"/>
        <v>1024036</v>
      </c>
      <c r="C250" s="1" t="str">
        <f t="shared" si="13"/>
        <v>1.5m FG</v>
      </c>
      <c r="D250" s="1" t="str">
        <f t="shared" si="14"/>
        <v>1.5m FG - Alignment Sheets</v>
      </c>
      <c r="E250" s="1" t="s">
        <v>40</v>
      </c>
      <c r="F250" s="1">
        <f t="shared" si="15"/>
        <v>1.5</v>
      </c>
      <c r="G250" s="12" t="s">
        <v>40</v>
      </c>
      <c r="L250">
        <v>1024027</v>
      </c>
      <c r="M250">
        <v>1024036</v>
      </c>
      <c r="N250">
        <v>1.5</v>
      </c>
      <c r="O250" t="s">
        <v>718</v>
      </c>
      <c r="P250" t="s">
        <v>723</v>
      </c>
      <c r="Q250" t="s">
        <v>726</v>
      </c>
      <c r="R250" t="s">
        <v>727</v>
      </c>
      <c r="S250">
        <v>9</v>
      </c>
    </row>
    <row r="251" spans="1:19" x14ac:dyDescent="0.2">
      <c r="A251" s="1">
        <f t="shared" si="12"/>
        <v>1024036</v>
      </c>
      <c r="B251" s="1">
        <f t="shared" si="12"/>
        <v>1024153</v>
      </c>
      <c r="C251" s="1" t="str">
        <f t="shared" si="13"/>
        <v>0.9m FG</v>
      </c>
      <c r="D251" s="1" t="str">
        <f t="shared" si="14"/>
        <v>0.9m FG - Default Depth</v>
      </c>
      <c r="E251" s="1" t="s">
        <v>40</v>
      </c>
      <c r="F251" s="1">
        <f t="shared" si="15"/>
        <v>0.9</v>
      </c>
      <c r="G251" s="12" t="s">
        <v>40</v>
      </c>
      <c r="L251">
        <v>1024036</v>
      </c>
      <c r="M251">
        <v>1024153</v>
      </c>
      <c r="N251">
        <v>0.9</v>
      </c>
      <c r="O251" t="s">
        <v>718</v>
      </c>
      <c r="P251" t="s">
        <v>719</v>
      </c>
      <c r="Q251" t="s">
        <v>720</v>
      </c>
      <c r="R251" t="s">
        <v>721</v>
      </c>
      <c r="S251">
        <v>117</v>
      </c>
    </row>
    <row r="252" spans="1:19" x14ac:dyDescent="0.2">
      <c r="A252" s="1">
        <f t="shared" si="12"/>
        <v>1024153</v>
      </c>
      <c r="B252" s="1">
        <f t="shared" si="12"/>
        <v>1024467</v>
      </c>
      <c r="C252" s="1" t="str">
        <f t="shared" si="13"/>
        <v>2.0m FG</v>
      </c>
      <c r="D252" s="1" t="str">
        <f t="shared" si="14"/>
        <v>2.0m FG - Alignment Sheets</v>
      </c>
      <c r="E252" s="1" t="s">
        <v>40</v>
      </c>
      <c r="F252" s="1">
        <f t="shared" si="15"/>
        <v>2</v>
      </c>
      <c r="G252" s="12" t="s">
        <v>40</v>
      </c>
      <c r="L252">
        <v>1024153</v>
      </c>
      <c r="M252">
        <v>1024467</v>
      </c>
      <c r="N252">
        <v>2</v>
      </c>
      <c r="O252" t="s">
        <v>718</v>
      </c>
      <c r="P252" t="s">
        <v>723</v>
      </c>
      <c r="Q252" t="s">
        <v>759</v>
      </c>
      <c r="R252" t="s">
        <v>760</v>
      </c>
      <c r="S252">
        <v>314</v>
      </c>
    </row>
    <row r="253" spans="1:19" x14ac:dyDescent="0.2">
      <c r="A253" s="1">
        <f t="shared" si="12"/>
        <v>1024467</v>
      </c>
      <c r="B253" s="1">
        <f t="shared" si="12"/>
        <v>1024734.99999999</v>
      </c>
      <c r="C253" s="1" t="str">
        <f t="shared" si="13"/>
        <v>0.9m FG</v>
      </c>
      <c r="D253" s="1" t="str">
        <f t="shared" si="14"/>
        <v>0.9m FG - Default Depth</v>
      </c>
      <c r="E253" s="1" t="s">
        <v>40</v>
      </c>
      <c r="F253" s="1">
        <f t="shared" si="15"/>
        <v>0.9</v>
      </c>
      <c r="G253" s="12" t="s">
        <v>40</v>
      </c>
      <c r="L253">
        <v>1024467</v>
      </c>
      <c r="M253">
        <v>1024734.99999999</v>
      </c>
      <c r="N253">
        <v>0.9</v>
      </c>
      <c r="O253" t="s">
        <v>718</v>
      </c>
      <c r="P253" t="s">
        <v>719</v>
      </c>
      <c r="Q253" t="s">
        <v>720</v>
      </c>
      <c r="R253" t="s">
        <v>721</v>
      </c>
      <c r="S253">
        <v>267.99999999988302</v>
      </c>
    </row>
    <row r="254" spans="1:19" x14ac:dyDescent="0.2">
      <c r="A254" s="1">
        <f t="shared" si="12"/>
        <v>1024734.99999999</v>
      </c>
      <c r="B254" s="1">
        <f t="shared" si="12"/>
        <v>1024801.92</v>
      </c>
      <c r="C254" s="1" t="str">
        <f t="shared" si="13"/>
        <v>1.2m FG</v>
      </c>
      <c r="D254" s="1" t="str">
        <f t="shared" si="14"/>
        <v>1.2m FG - BGC Dominant Design</v>
      </c>
      <c r="E254" s="1" t="s">
        <v>40</v>
      </c>
      <c r="F254" s="1">
        <f t="shared" si="15"/>
        <v>1.2</v>
      </c>
      <c r="G254" s="12" t="s">
        <v>40</v>
      </c>
      <c r="L254">
        <v>1024734.99999999</v>
      </c>
      <c r="M254">
        <v>1024801.92</v>
      </c>
      <c r="N254">
        <v>1.2</v>
      </c>
      <c r="O254" t="s">
        <v>718</v>
      </c>
      <c r="P254" t="s">
        <v>731</v>
      </c>
      <c r="Q254" t="s">
        <v>728</v>
      </c>
      <c r="R254" t="s">
        <v>729</v>
      </c>
      <c r="S254">
        <v>66.920000000158296</v>
      </c>
    </row>
    <row r="255" spans="1:19" x14ac:dyDescent="0.2">
      <c r="A255" s="1">
        <f t="shared" si="12"/>
        <v>1024801.92</v>
      </c>
      <c r="B255" s="1">
        <f t="shared" si="12"/>
        <v>1024825.92</v>
      </c>
      <c r="C255" s="1" t="str">
        <f t="shared" si="13"/>
        <v>2.0m WC</v>
      </c>
      <c r="D255" s="1" t="str">
        <f t="shared" si="14"/>
        <v>2.0m WC - DWG# PT610301</v>
      </c>
      <c r="E255" s="1" t="s">
        <v>40</v>
      </c>
      <c r="F255" s="1">
        <f t="shared" si="15"/>
        <v>2</v>
      </c>
      <c r="G255" s="12" t="s">
        <v>40</v>
      </c>
      <c r="L255">
        <v>1024801.92</v>
      </c>
      <c r="M255">
        <v>1024825.92</v>
      </c>
      <c r="N255">
        <v>2</v>
      </c>
      <c r="O255" t="s">
        <v>734</v>
      </c>
      <c r="P255" t="s">
        <v>796</v>
      </c>
      <c r="Q255" t="s">
        <v>797</v>
      </c>
      <c r="R255" t="s">
        <v>797</v>
      </c>
      <c r="S255">
        <v>24</v>
      </c>
    </row>
    <row r="256" spans="1:19" x14ac:dyDescent="0.2">
      <c r="A256" s="1">
        <f t="shared" si="12"/>
        <v>1024825.92</v>
      </c>
      <c r="B256" s="1">
        <f t="shared" si="12"/>
        <v>1024826</v>
      </c>
      <c r="C256" s="1" t="str">
        <f t="shared" si="13"/>
        <v>2.0m FG</v>
      </c>
      <c r="D256" s="1" t="str">
        <f t="shared" si="14"/>
        <v>2.0m FG - BGC Dominant Design</v>
      </c>
      <c r="E256" s="1" t="s">
        <v>40</v>
      </c>
      <c r="F256" s="1">
        <f t="shared" si="15"/>
        <v>2</v>
      </c>
      <c r="G256" s="12" t="s">
        <v>40</v>
      </c>
      <c r="L256">
        <v>1024825.92</v>
      </c>
      <c r="M256">
        <v>1024826</v>
      </c>
      <c r="N256">
        <v>2</v>
      </c>
      <c r="O256" t="s">
        <v>718</v>
      </c>
      <c r="P256" t="s">
        <v>731</v>
      </c>
      <c r="Q256" t="s">
        <v>759</v>
      </c>
      <c r="R256" t="s">
        <v>760</v>
      </c>
      <c r="S256">
        <v>7.9999999958090401E-2</v>
      </c>
    </row>
    <row r="257" spans="1:19" x14ac:dyDescent="0.2">
      <c r="A257" s="1">
        <f t="shared" si="12"/>
        <v>1024826</v>
      </c>
      <c r="B257" s="1">
        <f t="shared" si="12"/>
        <v>1025049</v>
      </c>
      <c r="C257" s="1" t="str">
        <f t="shared" si="13"/>
        <v>1.2m FG</v>
      </c>
      <c r="D257" s="1" t="str">
        <f t="shared" si="14"/>
        <v>1.2m FG - BGC Dominant Design</v>
      </c>
      <c r="E257" s="1" t="s">
        <v>40</v>
      </c>
      <c r="F257" s="1">
        <f t="shared" si="15"/>
        <v>1.2</v>
      </c>
      <c r="G257" s="12" t="s">
        <v>40</v>
      </c>
      <c r="L257">
        <v>1024826</v>
      </c>
      <c r="M257">
        <v>1025049</v>
      </c>
      <c r="N257">
        <v>1.2</v>
      </c>
      <c r="O257" t="s">
        <v>718</v>
      </c>
      <c r="P257" t="s">
        <v>731</v>
      </c>
      <c r="Q257" t="s">
        <v>728</v>
      </c>
      <c r="R257" t="s">
        <v>729</v>
      </c>
      <c r="S257">
        <v>223</v>
      </c>
    </row>
    <row r="258" spans="1:19" x14ac:dyDescent="0.2">
      <c r="A258" s="1">
        <f t="shared" si="12"/>
        <v>1025049</v>
      </c>
      <c r="B258" s="1">
        <f t="shared" si="12"/>
        <v>1025050.03</v>
      </c>
      <c r="C258" s="1" t="str">
        <f t="shared" si="13"/>
        <v>1.2m RD</v>
      </c>
      <c r="D258" s="1" t="str">
        <f t="shared" si="14"/>
        <v>1.2m RD - DWG# PT640001</v>
      </c>
      <c r="E258" s="1" t="s">
        <v>40</v>
      </c>
      <c r="F258" s="1">
        <f t="shared" si="15"/>
        <v>1.2</v>
      </c>
      <c r="G258" s="12" t="s">
        <v>40</v>
      </c>
      <c r="L258">
        <v>1025049</v>
      </c>
      <c r="M258">
        <v>1025050.03</v>
      </c>
      <c r="N258">
        <v>1.2</v>
      </c>
      <c r="O258" t="s">
        <v>737</v>
      </c>
      <c r="P258" t="s">
        <v>798</v>
      </c>
      <c r="Q258" t="s">
        <v>799</v>
      </c>
      <c r="R258" t="s">
        <v>799</v>
      </c>
      <c r="S258">
        <v>1.0300000000279299</v>
      </c>
    </row>
    <row r="259" spans="1:19" x14ac:dyDescent="0.2">
      <c r="A259" s="1">
        <f t="shared" ref="A259:B322" si="16">L259</f>
        <v>1025050.03</v>
      </c>
      <c r="B259" s="1">
        <f t="shared" si="16"/>
        <v>1025261.87</v>
      </c>
      <c r="C259" s="1" t="str">
        <f t="shared" ref="C259:C322" si="17">Q259</f>
        <v>0.9m FG</v>
      </c>
      <c r="D259" s="1" t="str">
        <f t="shared" ref="D259:D322" si="18">Q259&amp;" - "&amp;P259</f>
        <v>0.9m FG - Default Depth</v>
      </c>
      <c r="E259" s="1" t="s">
        <v>40</v>
      </c>
      <c r="F259" s="1">
        <f t="shared" ref="F259:F322" si="19">_xlfn.NUMBERVALUE(TRIM(LEFT(Q259,3)))</f>
        <v>0.9</v>
      </c>
      <c r="G259" s="12" t="s">
        <v>40</v>
      </c>
      <c r="L259">
        <v>1025050.03</v>
      </c>
      <c r="M259">
        <v>1025261.87</v>
      </c>
      <c r="N259">
        <v>0.9</v>
      </c>
      <c r="O259" t="s">
        <v>718</v>
      </c>
      <c r="P259" t="s">
        <v>719</v>
      </c>
      <c r="Q259" t="s">
        <v>720</v>
      </c>
      <c r="R259" t="s">
        <v>721</v>
      </c>
      <c r="S259">
        <v>211.83999999996701</v>
      </c>
    </row>
    <row r="260" spans="1:19" x14ac:dyDescent="0.2">
      <c r="A260" s="1">
        <f t="shared" si="16"/>
        <v>1025261.87</v>
      </c>
      <c r="B260" s="1">
        <f t="shared" si="16"/>
        <v>1025273.87</v>
      </c>
      <c r="C260" s="1" t="str">
        <f t="shared" si="17"/>
        <v>1.2m RD</v>
      </c>
      <c r="D260" s="1" t="str">
        <f t="shared" si="18"/>
        <v>1.2m RD - DWG# PT640001</v>
      </c>
      <c r="E260" s="1" t="s">
        <v>40</v>
      </c>
      <c r="F260" s="1">
        <f t="shared" si="19"/>
        <v>1.2</v>
      </c>
      <c r="G260" s="12" t="s">
        <v>40</v>
      </c>
      <c r="L260">
        <v>1025261.87</v>
      </c>
      <c r="M260">
        <v>1025273.87</v>
      </c>
      <c r="N260">
        <v>1.2</v>
      </c>
      <c r="O260" t="s">
        <v>737</v>
      </c>
      <c r="P260" t="s">
        <v>798</v>
      </c>
      <c r="Q260" t="s">
        <v>799</v>
      </c>
      <c r="R260" t="s">
        <v>799</v>
      </c>
      <c r="S260">
        <v>12</v>
      </c>
    </row>
    <row r="261" spans="1:19" x14ac:dyDescent="0.2">
      <c r="A261" s="1">
        <f t="shared" si="16"/>
        <v>1025273.87</v>
      </c>
      <c r="B261" s="1">
        <f t="shared" si="16"/>
        <v>1025615</v>
      </c>
      <c r="C261" s="1" t="str">
        <f t="shared" si="17"/>
        <v>0.9m FG</v>
      </c>
      <c r="D261" s="1" t="str">
        <f t="shared" si="18"/>
        <v>0.9m FG - Default Depth</v>
      </c>
      <c r="E261" s="1" t="s">
        <v>40</v>
      </c>
      <c r="F261" s="1">
        <f t="shared" si="19"/>
        <v>0.9</v>
      </c>
      <c r="G261" s="12" t="s">
        <v>40</v>
      </c>
      <c r="L261">
        <v>1025273.87</v>
      </c>
      <c r="M261">
        <v>1025615</v>
      </c>
      <c r="N261">
        <v>0.9</v>
      </c>
      <c r="O261" t="s">
        <v>718</v>
      </c>
      <c r="P261" t="s">
        <v>719</v>
      </c>
      <c r="Q261" t="s">
        <v>720</v>
      </c>
      <c r="R261" t="s">
        <v>721</v>
      </c>
      <c r="S261">
        <v>341.13000000000397</v>
      </c>
    </row>
    <row r="262" spans="1:19" x14ac:dyDescent="0.2">
      <c r="A262" s="1">
        <f t="shared" si="16"/>
        <v>1025615</v>
      </c>
      <c r="B262" s="1">
        <f t="shared" si="16"/>
        <v>1025806</v>
      </c>
      <c r="C262" s="1" t="str">
        <f t="shared" si="17"/>
        <v>2.0m MOTI</v>
      </c>
      <c r="D262" s="1" t="str">
        <f t="shared" si="18"/>
        <v>2.0m MOTI - MOTI Encroachment</v>
      </c>
      <c r="E262" s="1" t="s">
        <v>40</v>
      </c>
      <c r="F262" s="1">
        <f t="shared" si="19"/>
        <v>2</v>
      </c>
      <c r="G262" s="12" t="s">
        <v>40</v>
      </c>
      <c r="L262">
        <v>1025615</v>
      </c>
      <c r="M262">
        <v>1025806</v>
      </c>
      <c r="N262">
        <v>2</v>
      </c>
      <c r="O262" t="s">
        <v>770</v>
      </c>
      <c r="P262" t="s">
        <v>771</v>
      </c>
      <c r="Q262" t="s">
        <v>772</v>
      </c>
      <c r="R262" t="s">
        <v>773</v>
      </c>
      <c r="S262">
        <v>191</v>
      </c>
    </row>
    <row r="263" spans="1:19" x14ac:dyDescent="0.2">
      <c r="A263" s="1">
        <f t="shared" si="16"/>
        <v>1025806</v>
      </c>
      <c r="B263" s="1">
        <f t="shared" si="16"/>
        <v>1025861</v>
      </c>
      <c r="C263" s="1" t="str">
        <f t="shared" si="17"/>
        <v>0.9m FG</v>
      </c>
      <c r="D263" s="1" t="str">
        <f t="shared" si="18"/>
        <v>0.9m FG - Default Depth</v>
      </c>
      <c r="E263" s="1" t="s">
        <v>40</v>
      </c>
      <c r="F263" s="1">
        <f t="shared" si="19"/>
        <v>0.9</v>
      </c>
      <c r="G263" s="12" t="s">
        <v>40</v>
      </c>
      <c r="L263">
        <v>1025806</v>
      </c>
      <c r="M263">
        <v>1025861</v>
      </c>
      <c r="N263">
        <v>0.9</v>
      </c>
      <c r="O263" t="s">
        <v>718</v>
      </c>
      <c r="P263" t="s">
        <v>719</v>
      </c>
      <c r="Q263" t="s">
        <v>720</v>
      </c>
      <c r="R263" t="s">
        <v>721</v>
      </c>
      <c r="S263">
        <v>55.000000000116401</v>
      </c>
    </row>
    <row r="264" spans="1:19" x14ac:dyDescent="0.2">
      <c r="A264" s="1">
        <f t="shared" si="16"/>
        <v>1025861</v>
      </c>
      <c r="B264" s="1">
        <f t="shared" si="16"/>
        <v>1025936.99999999</v>
      </c>
      <c r="C264" s="1" t="str">
        <f t="shared" si="17"/>
        <v>2.0m MOTI</v>
      </c>
      <c r="D264" s="1" t="str">
        <f t="shared" si="18"/>
        <v>2.0m MOTI - MOTI Encroachment</v>
      </c>
      <c r="E264" s="1" t="s">
        <v>40</v>
      </c>
      <c r="F264" s="1">
        <f t="shared" si="19"/>
        <v>2</v>
      </c>
      <c r="G264" s="12" t="s">
        <v>40</v>
      </c>
      <c r="L264">
        <v>1025861</v>
      </c>
      <c r="M264">
        <v>1025936.99999999</v>
      </c>
      <c r="N264">
        <v>2</v>
      </c>
      <c r="O264" t="s">
        <v>770</v>
      </c>
      <c r="P264" t="s">
        <v>771</v>
      </c>
      <c r="Q264" t="s">
        <v>772</v>
      </c>
      <c r="R264" t="s">
        <v>773</v>
      </c>
      <c r="S264">
        <v>75.999999999767098</v>
      </c>
    </row>
    <row r="265" spans="1:19" x14ac:dyDescent="0.2">
      <c r="A265" s="1">
        <f t="shared" si="16"/>
        <v>1025936.99999999</v>
      </c>
      <c r="B265" s="1">
        <f t="shared" si="16"/>
        <v>1026133</v>
      </c>
      <c r="C265" s="1" t="str">
        <f t="shared" si="17"/>
        <v>0.9m FG</v>
      </c>
      <c r="D265" s="1" t="str">
        <f t="shared" si="18"/>
        <v>0.9m FG - Default Depth</v>
      </c>
      <c r="E265" s="1" t="s">
        <v>40</v>
      </c>
      <c r="F265" s="1">
        <f t="shared" si="19"/>
        <v>0.9</v>
      </c>
      <c r="G265" s="12" t="s">
        <v>40</v>
      </c>
      <c r="L265">
        <v>1025936.99999999</v>
      </c>
      <c r="M265">
        <v>1026133</v>
      </c>
      <c r="N265">
        <v>0.9</v>
      </c>
      <c r="O265" t="s">
        <v>718</v>
      </c>
      <c r="P265" t="s">
        <v>719</v>
      </c>
      <c r="Q265" t="s">
        <v>720</v>
      </c>
      <c r="R265" t="s">
        <v>721</v>
      </c>
      <c r="S265">
        <v>196.00000000011599</v>
      </c>
    </row>
    <row r="266" spans="1:19" x14ac:dyDescent="0.2">
      <c r="A266" s="1">
        <f t="shared" si="16"/>
        <v>1026133</v>
      </c>
      <c r="B266" s="1">
        <f t="shared" si="16"/>
        <v>1026220</v>
      </c>
      <c r="C266" s="1" t="str">
        <f t="shared" si="17"/>
        <v>3.0m CG</v>
      </c>
      <c r="D266" s="1" t="str">
        <f t="shared" si="18"/>
        <v>3.0m CG - Alignment Sheets</v>
      </c>
      <c r="E266" s="1" t="s">
        <v>40</v>
      </c>
      <c r="F266" s="1">
        <f t="shared" si="19"/>
        <v>3</v>
      </c>
      <c r="G266" s="12" t="s">
        <v>40</v>
      </c>
      <c r="L266">
        <v>1026133</v>
      </c>
      <c r="M266">
        <v>1026220</v>
      </c>
      <c r="N266">
        <v>3</v>
      </c>
      <c r="O266" t="s">
        <v>722</v>
      </c>
      <c r="P266" t="s">
        <v>723</v>
      </c>
      <c r="Q266" t="s">
        <v>825</v>
      </c>
      <c r="R266" t="s">
        <v>826</v>
      </c>
      <c r="S266">
        <v>87</v>
      </c>
    </row>
    <row r="267" spans="1:19" x14ac:dyDescent="0.2">
      <c r="A267" s="1">
        <f t="shared" si="16"/>
        <v>1026220</v>
      </c>
      <c r="B267" s="1">
        <f t="shared" si="16"/>
        <v>1026280</v>
      </c>
      <c r="C267" s="1" t="str">
        <f t="shared" si="17"/>
        <v>1.5m FG</v>
      </c>
      <c r="D267" s="1" t="str">
        <f t="shared" si="18"/>
        <v>1.5m FG - Alignment Sheets</v>
      </c>
      <c r="E267" s="1" t="s">
        <v>40</v>
      </c>
      <c r="F267" s="1">
        <f t="shared" si="19"/>
        <v>1.5</v>
      </c>
      <c r="G267" s="12" t="s">
        <v>40</v>
      </c>
      <c r="L267">
        <v>1026220</v>
      </c>
      <c r="M267">
        <v>1026280</v>
      </c>
      <c r="N267">
        <v>1.5</v>
      </c>
      <c r="O267" t="s">
        <v>718</v>
      </c>
      <c r="P267" t="s">
        <v>723</v>
      </c>
      <c r="Q267" t="s">
        <v>726</v>
      </c>
      <c r="R267" t="s">
        <v>727</v>
      </c>
      <c r="S267">
        <v>60</v>
      </c>
    </row>
    <row r="268" spans="1:19" x14ac:dyDescent="0.2">
      <c r="A268" s="1">
        <f t="shared" si="16"/>
        <v>1026280</v>
      </c>
      <c r="B268" s="1">
        <f t="shared" si="16"/>
        <v>1026347</v>
      </c>
      <c r="C268" s="1" t="str">
        <f t="shared" si="17"/>
        <v>0.9m FG</v>
      </c>
      <c r="D268" s="1" t="str">
        <f t="shared" si="18"/>
        <v>0.9m FG - Default Depth</v>
      </c>
      <c r="E268" s="1" t="s">
        <v>40</v>
      </c>
      <c r="F268" s="1">
        <f t="shared" si="19"/>
        <v>0.9</v>
      </c>
      <c r="G268" s="12" t="s">
        <v>40</v>
      </c>
      <c r="L268">
        <v>1026280</v>
      </c>
      <c r="M268">
        <v>1026347</v>
      </c>
      <c r="N268">
        <v>0.9</v>
      </c>
      <c r="O268" t="s">
        <v>718</v>
      </c>
      <c r="P268" t="s">
        <v>719</v>
      </c>
      <c r="Q268" t="s">
        <v>720</v>
      </c>
      <c r="R268" t="s">
        <v>721</v>
      </c>
      <c r="S268">
        <v>67</v>
      </c>
    </row>
    <row r="269" spans="1:19" x14ac:dyDescent="0.2">
      <c r="A269" s="1">
        <f t="shared" si="16"/>
        <v>1026347</v>
      </c>
      <c r="B269" s="1">
        <f t="shared" si="16"/>
        <v>1026445</v>
      </c>
      <c r="C269" s="1" t="str">
        <f t="shared" si="17"/>
        <v>1.2m CG/1.2m FG</v>
      </c>
      <c r="D269" s="1" t="str">
        <f t="shared" si="18"/>
        <v>1.2m CG/1.2m FG - Alignment Sheets</v>
      </c>
      <c r="E269" s="1" t="s">
        <v>40</v>
      </c>
      <c r="F269" s="1">
        <f t="shared" si="19"/>
        <v>1.2</v>
      </c>
      <c r="G269" s="12" t="s">
        <v>40</v>
      </c>
      <c r="L269">
        <v>1026347</v>
      </c>
      <c r="M269">
        <v>1026445</v>
      </c>
      <c r="N269">
        <v>1.2</v>
      </c>
      <c r="O269" t="s">
        <v>743</v>
      </c>
      <c r="P269" t="s">
        <v>723</v>
      </c>
      <c r="Q269" t="s">
        <v>802</v>
      </c>
      <c r="R269" t="s">
        <v>803</v>
      </c>
      <c r="S269">
        <v>98</v>
      </c>
    </row>
    <row r="270" spans="1:19" x14ac:dyDescent="0.2">
      <c r="A270" s="1">
        <f t="shared" si="16"/>
        <v>1026445</v>
      </c>
      <c r="B270" s="1">
        <f t="shared" si="16"/>
        <v>1026490</v>
      </c>
      <c r="C270" s="1" t="str">
        <f t="shared" si="17"/>
        <v>1.2m CG/1.5m FG</v>
      </c>
      <c r="D270" s="1" t="str">
        <f t="shared" si="18"/>
        <v>1.2m CG/1.5m FG - Alignment Sheets</v>
      </c>
      <c r="E270" s="1" t="s">
        <v>40</v>
      </c>
      <c r="F270" s="1">
        <f t="shared" si="19"/>
        <v>1.2</v>
      </c>
      <c r="G270" s="12" t="s">
        <v>40</v>
      </c>
      <c r="L270">
        <v>1026445</v>
      </c>
      <c r="M270">
        <v>1026490</v>
      </c>
      <c r="N270" t="s">
        <v>749</v>
      </c>
      <c r="O270" t="s">
        <v>743</v>
      </c>
      <c r="P270" t="s">
        <v>723</v>
      </c>
      <c r="Q270" t="s">
        <v>750</v>
      </c>
      <c r="R270" t="s">
        <v>751</v>
      </c>
      <c r="S270">
        <v>45</v>
      </c>
    </row>
    <row r="271" spans="1:19" x14ac:dyDescent="0.2">
      <c r="A271" s="1">
        <f t="shared" si="16"/>
        <v>1026490</v>
      </c>
      <c r="B271" s="1">
        <f t="shared" si="16"/>
        <v>1026496</v>
      </c>
      <c r="C271" s="1" t="str">
        <f t="shared" si="17"/>
        <v>1.5m CG/1.5m FG</v>
      </c>
      <c r="D271" s="1" t="str">
        <f t="shared" si="18"/>
        <v>1.5m CG/1.5m FG - Alignment Sheets</v>
      </c>
      <c r="E271" s="1" t="s">
        <v>40</v>
      </c>
      <c r="F271" s="1">
        <f t="shared" si="19"/>
        <v>1.5</v>
      </c>
      <c r="G271" s="12" t="s">
        <v>40</v>
      </c>
      <c r="L271">
        <v>1026490</v>
      </c>
      <c r="M271">
        <v>1026496</v>
      </c>
      <c r="N271">
        <v>1.5</v>
      </c>
      <c r="O271" t="s">
        <v>743</v>
      </c>
      <c r="P271" t="s">
        <v>723</v>
      </c>
      <c r="Q271" t="s">
        <v>757</v>
      </c>
      <c r="R271" t="s">
        <v>758</v>
      </c>
      <c r="S271">
        <v>6</v>
      </c>
    </row>
    <row r="272" spans="1:19" x14ac:dyDescent="0.2">
      <c r="A272" s="1">
        <f t="shared" si="16"/>
        <v>1026496</v>
      </c>
      <c r="B272" s="1">
        <f t="shared" si="16"/>
        <v>1026506</v>
      </c>
      <c r="C272" s="1" t="str">
        <f t="shared" si="17"/>
        <v>1.2m CG/1.5m FG</v>
      </c>
      <c r="D272" s="1" t="str">
        <f t="shared" si="18"/>
        <v>1.2m CG/1.5m FG - Alignment Sheets</v>
      </c>
      <c r="E272" s="1" t="s">
        <v>40</v>
      </c>
      <c r="F272" s="1">
        <f t="shared" si="19"/>
        <v>1.2</v>
      </c>
      <c r="G272" s="12" t="s">
        <v>40</v>
      </c>
      <c r="L272">
        <v>1026496</v>
      </c>
      <c r="M272">
        <v>1026506</v>
      </c>
      <c r="N272" t="s">
        <v>749</v>
      </c>
      <c r="O272" t="s">
        <v>743</v>
      </c>
      <c r="P272" t="s">
        <v>723</v>
      </c>
      <c r="Q272" t="s">
        <v>750</v>
      </c>
      <c r="R272" t="s">
        <v>751</v>
      </c>
      <c r="S272">
        <v>10</v>
      </c>
    </row>
    <row r="273" spans="1:19" x14ac:dyDescent="0.2">
      <c r="A273" s="1">
        <f t="shared" si="16"/>
        <v>1026506</v>
      </c>
      <c r="B273" s="1">
        <f t="shared" si="16"/>
        <v>1026507.59</v>
      </c>
      <c r="C273" s="1" t="str">
        <f t="shared" si="17"/>
        <v>1.5m WC</v>
      </c>
      <c r="D273" s="1" t="str">
        <f t="shared" si="18"/>
        <v>1.5m WC - DWG# PT610001</v>
      </c>
      <c r="E273" s="1" t="s">
        <v>40</v>
      </c>
      <c r="F273" s="1">
        <f t="shared" si="19"/>
        <v>1.5</v>
      </c>
      <c r="G273" s="12" t="s">
        <v>40</v>
      </c>
      <c r="L273">
        <v>1026506</v>
      </c>
      <c r="M273">
        <v>1026507.59</v>
      </c>
      <c r="N273">
        <v>1.5</v>
      </c>
      <c r="O273" t="s">
        <v>734</v>
      </c>
      <c r="P273" t="s">
        <v>740</v>
      </c>
      <c r="Q273" t="s">
        <v>741</v>
      </c>
      <c r="R273" t="s">
        <v>741</v>
      </c>
      <c r="S273">
        <v>1.5899999999673999</v>
      </c>
    </row>
    <row r="274" spans="1:19" x14ac:dyDescent="0.2">
      <c r="A274" s="1">
        <f t="shared" si="16"/>
        <v>1026507.59</v>
      </c>
      <c r="B274" s="1">
        <f t="shared" si="16"/>
        <v>1026548</v>
      </c>
      <c r="C274" s="1" t="str">
        <f t="shared" si="17"/>
        <v>1.2m CG/1.2m FG</v>
      </c>
      <c r="D274" s="1" t="str">
        <f t="shared" si="18"/>
        <v>1.2m CG/1.2m FG - Alignment Sheets</v>
      </c>
      <c r="E274" s="1" t="s">
        <v>40</v>
      </c>
      <c r="F274" s="1">
        <f t="shared" si="19"/>
        <v>1.2</v>
      </c>
      <c r="G274" s="12" t="s">
        <v>40</v>
      </c>
      <c r="L274">
        <v>1026507.59</v>
      </c>
      <c r="M274">
        <v>1026548</v>
      </c>
      <c r="N274">
        <v>1.2</v>
      </c>
      <c r="O274" t="s">
        <v>743</v>
      </c>
      <c r="P274" t="s">
        <v>723</v>
      </c>
      <c r="Q274" t="s">
        <v>802</v>
      </c>
      <c r="R274" t="s">
        <v>803</v>
      </c>
      <c r="S274">
        <v>40.410000000032497</v>
      </c>
    </row>
    <row r="275" spans="1:19" x14ac:dyDescent="0.2">
      <c r="A275" s="1">
        <f t="shared" si="16"/>
        <v>1026548</v>
      </c>
      <c r="B275" s="1">
        <f t="shared" si="16"/>
        <v>1026570.72</v>
      </c>
      <c r="C275" s="1" t="str">
        <f t="shared" si="17"/>
        <v>0.9m FG</v>
      </c>
      <c r="D275" s="1" t="str">
        <f t="shared" si="18"/>
        <v>0.9m FG - Default Depth</v>
      </c>
      <c r="E275" s="1" t="s">
        <v>40</v>
      </c>
      <c r="F275" s="1">
        <f t="shared" si="19"/>
        <v>0.9</v>
      </c>
      <c r="G275" s="12" t="s">
        <v>40</v>
      </c>
      <c r="L275">
        <v>1026548</v>
      </c>
      <c r="M275">
        <v>1026570.72</v>
      </c>
      <c r="N275">
        <v>0.9</v>
      </c>
      <c r="O275" t="s">
        <v>718</v>
      </c>
      <c r="P275" t="s">
        <v>719</v>
      </c>
      <c r="Q275" t="s">
        <v>720</v>
      </c>
      <c r="R275" t="s">
        <v>721</v>
      </c>
      <c r="S275">
        <v>22.719999999972</v>
      </c>
    </row>
    <row r="276" spans="1:19" x14ac:dyDescent="0.2">
      <c r="A276" s="1">
        <f t="shared" si="16"/>
        <v>1026570.72</v>
      </c>
      <c r="B276" s="1">
        <f t="shared" si="16"/>
        <v>1026582.72</v>
      </c>
      <c r="C276" s="1" t="str">
        <f t="shared" si="17"/>
        <v>1.5m RD</v>
      </c>
      <c r="D276" s="1" t="str">
        <f t="shared" si="18"/>
        <v>1.5m RD - DWG# PT640301</v>
      </c>
      <c r="E276" s="1" t="s">
        <v>40</v>
      </c>
      <c r="F276" s="1">
        <f t="shared" si="19"/>
        <v>1.5</v>
      </c>
      <c r="G276" s="12" t="s">
        <v>40</v>
      </c>
      <c r="L276">
        <v>1026570.72</v>
      </c>
      <c r="M276">
        <v>1026582.72</v>
      </c>
      <c r="N276">
        <v>1.5</v>
      </c>
      <c r="O276" t="s">
        <v>737</v>
      </c>
      <c r="P276" t="s">
        <v>738</v>
      </c>
      <c r="Q276" t="s">
        <v>739</v>
      </c>
      <c r="R276" t="s">
        <v>739</v>
      </c>
      <c r="S276">
        <v>12</v>
      </c>
    </row>
    <row r="277" spans="1:19" x14ac:dyDescent="0.2">
      <c r="A277" s="1">
        <f t="shared" si="16"/>
        <v>1026582.72</v>
      </c>
      <c r="B277" s="1">
        <f t="shared" si="16"/>
        <v>1026648.7</v>
      </c>
      <c r="C277" s="1" t="str">
        <f t="shared" si="17"/>
        <v>0.9m FG</v>
      </c>
      <c r="D277" s="1" t="str">
        <f t="shared" si="18"/>
        <v>0.9m FG - Default Depth</v>
      </c>
      <c r="E277" s="1" t="s">
        <v>40</v>
      </c>
      <c r="F277" s="1">
        <f t="shared" si="19"/>
        <v>0.9</v>
      </c>
      <c r="G277" s="12" t="s">
        <v>40</v>
      </c>
      <c r="L277">
        <v>1026582.72</v>
      </c>
      <c r="M277">
        <v>1026648.7</v>
      </c>
      <c r="N277">
        <v>0.9</v>
      </c>
      <c r="O277" t="s">
        <v>718</v>
      </c>
      <c r="P277" t="s">
        <v>719</v>
      </c>
      <c r="Q277" t="s">
        <v>720</v>
      </c>
      <c r="R277" t="s">
        <v>721</v>
      </c>
      <c r="S277">
        <v>65.979999999981302</v>
      </c>
    </row>
    <row r="278" spans="1:19" x14ac:dyDescent="0.2">
      <c r="A278" s="1">
        <f t="shared" si="16"/>
        <v>1026648.7</v>
      </c>
      <c r="B278" s="1">
        <f t="shared" si="16"/>
        <v>1026660.7</v>
      </c>
      <c r="C278" s="1" t="str">
        <f t="shared" si="17"/>
        <v>1.5m RD</v>
      </c>
      <c r="D278" s="1" t="str">
        <f t="shared" si="18"/>
        <v>1.5m RD - DWG# PT640301</v>
      </c>
      <c r="E278" s="1" t="s">
        <v>40</v>
      </c>
      <c r="F278" s="1">
        <f t="shared" si="19"/>
        <v>1.5</v>
      </c>
      <c r="G278" s="12" t="s">
        <v>40</v>
      </c>
      <c r="L278">
        <v>1026648.7</v>
      </c>
      <c r="M278">
        <v>1026660.7</v>
      </c>
      <c r="N278">
        <v>1.5</v>
      </c>
      <c r="O278" t="s">
        <v>737</v>
      </c>
      <c r="P278" t="s">
        <v>738</v>
      </c>
      <c r="Q278" t="s">
        <v>739</v>
      </c>
      <c r="R278" t="s">
        <v>739</v>
      </c>
      <c r="S278">
        <v>12</v>
      </c>
    </row>
    <row r="279" spans="1:19" x14ac:dyDescent="0.2">
      <c r="A279" s="1">
        <f t="shared" si="16"/>
        <v>1026660.7</v>
      </c>
      <c r="B279" s="1">
        <f t="shared" si="16"/>
        <v>1026803</v>
      </c>
      <c r="C279" s="1" t="str">
        <f t="shared" si="17"/>
        <v>0.9m FG</v>
      </c>
      <c r="D279" s="1" t="str">
        <f t="shared" si="18"/>
        <v>0.9m FG - Default Depth</v>
      </c>
      <c r="E279" s="1" t="s">
        <v>40</v>
      </c>
      <c r="F279" s="1">
        <f t="shared" si="19"/>
        <v>0.9</v>
      </c>
      <c r="G279" s="12" t="s">
        <v>40</v>
      </c>
      <c r="L279">
        <v>1026660.7</v>
      </c>
      <c r="M279">
        <v>1026803</v>
      </c>
      <c r="N279">
        <v>0.9</v>
      </c>
      <c r="O279" t="s">
        <v>718</v>
      </c>
      <c r="P279" t="s">
        <v>719</v>
      </c>
      <c r="Q279" t="s">
        <v>720</v>
      </c>
      <c r="R279" t="s">
        <v>721</v>
      </c>
      <c r="S279">
        <v>142.300000000046</v>
      </c>
    </row>
    <row r="280" spans="1:19" x14ac:dyDescent="0.2">
      <c r="A280" s="1">
        <f t="shared" si="16"/>
        <v>1026803</v>
      </c>
      <c r="B280" s="1">
        <f t="shared" si="16"/>
        <v>1026863</v>
      </c>
      <c r="C280" s="1" t="str">
        <f t="shared" si="17"/>
        <v>1.8m CG/2.3m FG</v>
      </c>
      <c r="D280" s="1" t="str">
        <f t="shared" si="18"/>
        <v>1.8m CG/2.3m FG - Alignment Sheets</v>
      </c>
      <c r="E280" s="1" t="s">
        <v>40</v>
      </c>
      <c r="F280" s="1">
        <f t="shared" si="19"/>
        <v>1.8</v>
      </c>
      <c r="G280" s="12" t="s">
        <v>40</v>
      </c>
      <c r="L280">
        <v>1026803</v>
      </c>
      <c r="M280">
        <v>1026863</v>
      </c>
      <c r="N280" t="s">
        <v>804</v>
      </c>
      <c r="O280" t="s">
        <v>743</v>
      </c>
      <c r="P280" t="s">
        <v>723</v>
      </c>
      <c r="Q280" t="s">
        <v>805</v>
      </c>
      <c r="R280" t="s">
        <v>806</v>
      </c>
      <c r="S280">
        <v>60</v>
      </c>
    </row>
    <row r="281" spans="1:19" x14ac:dyDescent="0.2">
      <c r="A281" s="1">
        <f t="shared" si="16"/>
        <v>1026863</v>
      </c>
      <c r="B281" s="1">
        <f t="shared" si="16"/>
        <v>1026978</v>
      </c>
      <c r="C281" s="1" t="str">
        <f t="shared" si="17"/>
        <v>0.9m FG</v>
      </c>
      <c r="D281" s="1" t="str">
        <f t="shared" si="18"/>
        <v>0.9m FG - Default Depth</v>
      </c>
      <c r="E281" s="1" t="s">
        <v>40</v>
      </c>
      <c r="F281" s="1">
        <f t="shared" si="19"/>
        <v>0.9</v>
      </c>
      <c r="G281" s="12" t="s">
        <v>40</v>
      </c>
      <c r="L281">
        <v>1026863</v>
      </c>
      <c r="M281">
        <v>1026978</v>
      </c>
      <c r="N281">
        <v>0.9</v>
      </c>
      <c r="O281" t="s">
        <v>718</v>
      </c>
      <c r="P281" t="s">
        <v>719</v>
      </c>
      <c r="Q281" t="s">
        <v>720</v>
      </c>
      <c r="R281" t="s">
        <v>721</v>
      </c>
      <c r="S281">
        <v>115</v>
      </c>
    </row>
    <row r="282" spans="1:19" x14ac:dyDescent="0.2">
      <c r="A282" s="1">
        <f t="shared" si="16"/>
        <v>1026978</v>
      </c>
      <c r="B282" s="1">
        <f t="shared" si="16"/>
        <v>1027773</v>
      </c>
      <c r="C282" s="1" t="str">
        <f t="shared" si="17"/>
        <v>1.8m CG/2.3m FG</v>
      </c>
      <c r="D282" s="1" t="str">
        <f t="shared" si="18"/>
        <v>1.8m CG/2.3m FG - Alignment Sheets</v>
      </c>
      <c r="E282" s="1" t="s">
        <v>40</v>
      </c>
      <c r="F282" s="1">
        <f t="shared" si="19"/>
        <v>1.8</v>
      </c>
      <c r="G282" s="12" t="s">
        <v>40</v>
      </c>
      <c r="L282">
        <v>1026978</v>
      </c>
      <c r="M282">
        <v>1027773</v>
      </c>
      <c r="N282" t="s">
        <v>804</v>
      </c>
      <c r="O282" t="s">
        <v>743</v>
      </c>
      <c r="P282" t="s">
        <v>723</v>
      </c>
      <c r="Q282" t="s">
        <v>805</v>
      </c>
      <c r="R282" t="s">
        <v>806</v>
      </c>
      <c r="S282">
        <v>795</v>
      </c>
    </row>
    <row r="283" spans="1:19" x14ac:dyDescent="0.2">
      <c r="A283" s="1">
        <f t="shared" si="16"/>
        <v>1027773</v>
      </c>
      <c r="B283" s="1">
        <f t="shared" si="16"/>
        <v>1027849.99999999</v>
      </c>
      <c r="C283" s="1" t="str">
        <f t="shared" si="17"/>
        <v>0.9m FG</v>
      </c>
      <c r="D283" s="1" t="str">
        <f t="shared" si="18"/>
        <v>0.9m FG - Default Depth</v>
      </c>
      <c r="E283" s="1" t="s">
        <v>40</v>
      </c>
      <c r="F283" s="1">
        <f t="shared" si="19"/>
        <v>0.9</v>
      </c>
      <c r="G283" s="12" t="s">
        <v>40</v>
      </c>
      <c r="L283">
        <v>1027773</v>
      </c>
      <c r="M283">
        <v>1027849.99999999</v>
      </c>
      <c r="N283">
        <v>0.9</v>
      </c>
      <c r="O283" t="s">
        <v>718</v>
      </c>
      <c r="P283" t="s">
        <v>719</v>
      </c>
      <c r="Q283" t="s">
        <v>720</v>
      </c>
      <c r="R283" t="s">
        <v>721</v>
      </c>
      <c r="S283">
        <v>76.999999999883499</v>
      </c>
    </row>
    <row r="284" spans="1:19" x14ac:dyDescent="0.2">
      <c r="A284" s="1">
        <f t="shared" si="16"/>
        <v>1027849.99999999</v>
      </c>
      <c r="B284" s="1">
        <f t="shared" si="16"/>
        <v>1027967</v>
      </c>
      <c r="C284" s="1" t="str">
        <f t="shared" si="17"/>
        <v>1.2m FG</v>
      </c>
      <c r="D284" s="1" t="str">
        <f t="shared" si="18"/>
        <v>1.2m FG - BGC Dominant Design</v>
      </c>
      <c r="E284" s="1" t="s">
        <v>40</v>
      </c>
      <c r="F284" s="1">
        <f t="shared" si="19"/>
        <v>1.2</v>
      </c>
      <c r="G284" s="12" t="s">
        <v>40</v>
      </c>
      <c r="L284">
        <v>1027849.99999999</v>
      </c>
      <c r="M284">
        <v>1027967</v>
      </c>
      <c r="N284">
        <v>1.2</v>
      </c>
      <c r="O284" t="s">
        <v>718</v>
      </c>
      <c r="P284" t="s">
        <v>731</v>
      </c>
      <c r="Q284" t="s">
        <v>728</v>
      </c>
      <c r="R284" t="s">
        <v>729</v>
      </c>
      <c r="S284">
        <v>117.00000000023201</v>
      </c>
    </row>
    <row r="285" spans="1:19" x14ac:dyDescent="0.2">
      <c r="A285" s="1">
        <f t="shared" si="16"/>
        <v>1027967</v>
      </c>
      <c r="B285" s="1">
        <f t="shared" si="16"/>
        <v>1028180.98</v>
      </c>
      <c r="C285" s="1" t="str">
        <f t="shared" si="17"/>
        <v>1.2m CG</v>
      </c>
      <c r="D285" s="1" t="str">
        <f t="shared" si="18"/>
        <v>1.2m CG - Alignment Sheets</v>
      </c>
      <c r="E285" s="1" t="s">
        <v>40</v>
      </c>
      <c r="F285" s="1">
        <f t="shared" si="19"/>
        <v>1.2</v>
      </c>
      <c r="G285" s="12" t="s">
        <v>40</v>
      </c>
      <c r="L285">
        <v>1027967</v>
      </c>
      <c r="M285">
        <v>1028180.98</v>
      </c>
      <c r="N285">
        <v>1.2</v>
      </c>
      <c r="O285" t="s">
        <v>722</v>
      </c>
      <c r="P285" t="s">
        <v>723</v>
      </c>
      <c r="Q285" t="s">
        <v>763</v>
      </c>
      <c r="R285" t="s">
        <v>764</v>
      </c>
      <c r="S285">
        <v>213.97999999986399</v>
      </c>
    </row>
    <row r="286" spans="1:19" x14ac:dyDescent="0.2">
      <c r="A286" s="1">
        <f t="shared" si="16"/>
        <v>1028180.98</v>
      </c>
      <c r="B286" s="1">
        <f t="shared" si="16"/>
        <v>1028212.98</v>
      </c>
      <c r="C286" s="1" t="str">
        <f t="shared" si="17"/>
        <v>2.3m WC</v>
      </c>
      <c r="D286" s="1" t="str">
        <f t="shared" si="18"/>
        <v>2.3m WC - DWG# PT610801</v>
      </c>
      <c r="E286" s="1" t="s">
        <v>40</v>
      </c>
      <c r="F286" s="1">
        <f t="shared" si="19"/>
        <v>2.2999999999999998</v>
      </c>
      <c r="G286" s="12" t="s">
        <v>40</v>
      </c>
      <c r="L286">
        <v>1028180.98</v>
      </c>
      <c r="M286">
        <v>1028212.98</v>
      </c>
      <c r="N286">
        <v>2.2999999999999998</v>
      </c>
      <c r="O286" t="s">
        <v>734</v>
      </c>
      <c r="P286" t="s">
        <v>765</v>
      </c>
      <c r="Q286" t="s">
        <v>766</v>
      </c>
      <c r="R286" t="s">
        <v>766</v>
      </c>
      <c r="S286">
        <v>32</v>
      </c>
    </row>
    <row r="287" spans="1:19" x14ac:dyDescent="0.2">
      <c r="A287" s="1">
        <f t="shared" si="16"/>
        <v>1028212.98</v>
      </c>
      <c r="B287" s="1">
        <f t="shared" si="16"/>
        <v>1028490</v>
      </c>
      <c r="C287" s="1" t="str">
        <f t="shared" si="17"/>
        <v>2.3m FG</v>
      </c>
      <c r="D287" s="1" t="str">
        <f t="shared" si="18"/>
        <v>2.3m FG - BGC Dominant Design</v>
      </c>
      <c r="E287" s="1" t="s">
        <v>40</v>
      </c>
      <c r="F287" s="1">
        <f t="shared" si="19"/>
        <v>2.2999999999999998</v>
      </c>
      <c r="G287" s="12" t="s">
        <v>40</v>
      </c>
      <c r="L287">
        <v>1028212.98</v>
      </c>
      <c r="M287">
        <v>1028490</v>
      </c>
      <c r="N287">
        <v>2.2999999999999998</v>
      </c>
      <c r="O287" t="s">
        <v>718</v>
      </c>
      <c r="P287" t="s">
        <v>731</v>
      </c>
      <c r="Q287" t="s">
        <v>807</v>
      </c>
      <c r="R287" t="s">
        <v>808</v>
      </c>
      <c r="S287">
        <v>277.020000000018</v>
      </c>
    </row>
    <row r="288" spans="1:19" x14ac:dyDescent="0.2">
      <c r="A288" s="1">
        <f t="shared" si="16"/>
        <v>1028490</v>
      </c>
      <c r="B288" s="1">
        <f t="shared" si="16"/>
        <v>1028704</v>
      </c>
      <c r="C288" s="1" t="str">
        <f t="shared" si="17"/>
        <v>1.8m CG/2.3m FG</v>
      </c>
      <c r="D288" s="1" t="str">
        <f t="shared" si="18"/>
        <v>1.8m CG/2.3m FG - Alignment Sheets</v>
      </c>
      <c r="E288" s="1" t="s">
        <v>40</v>
      </c>
      <c r="F288" s="1">
        <f t="shared" si="19"/>
        <v>1.8</v>
      </c>
      <c r="G288" s="12" t="s">
        <v>40</v>
      </c>
      <c r="L288">
        <v>1028490</v>
      </c>
      <c r="M288">
        <v>1028704</v>
      </c>
      <c r="N288" t="s">
        <v>804</v>
      </c>
      <c r="O288" t="s">
        <v>743</v>
      </c>
      <c r="P288" t="s">
        <v>723</v>
      </c>
      <c r="Q288" t="s">
        <v>805</v>
      </c>
      <c r="R288" t="s">
        <v>806</v>
      </c>
      <c r="S288">
        <v>214</v>
      </c>
    </row>
    <row r="289" spans="1:19" x14ac:dyDescent="0.2">
      <c r="A289" s="1">
        <f t="shared" si="16"/>
        <v>1028704</v>
      </c>
      <c r="B289" s="1">
        <f t="shared" si="16"/>
        <v>1028929</v>
      </c>
      <c r="C289" s="1" t="str">
        <f t="shared" si="17"/>
        <v>0.9m FG</v>
      </c>
      <c r="D289" s="1" t="str">
        <f t="shared" si="18"/>
        <v>0.9m FG - Default Depth</v>
      </c>
      <c r="E289" s="1" t="s">
        <v>40</v>
      </c>
      <c r="F289" s="1">
        <f t="shared" si="19"/>
        <v>0.9</v>
      </c>
      <c r="G289" s="12" t="s">
        <v>40</v>
      </c>
      <c r="L289">
        <v>1028704</v>
      </c>
      <c r="M289">
        <v>1028929</v>
      </c>
      <c r="N289">
        <v>0.9</v>
      </c>
      <c r="O289" t="s">
        <v>718</v>
      </c>
      <c r="P289" t="s">
        <v>719</v>
      </c>
      <c r="Q289" t="s">
        <v>720</v>
      </c>
      <c r="R289" t="s">
        <v>721</v>
      </c>
      <c r="S289">
        <v>225</v>
      </c>
    </row>
    <row r="290" spans="1:19" x14ac:dyDescent="0.2">
      <c r="A290" s="1">
        <f t="shared" si="16"/>
        <v>1028929</v>
      </c>
      <c r="B290" s="1">
        <f t="shared" si="16"/>
        <v>1028955.03</v>
      </c>
      <c r="C290" s="1" t="str">
        <f t="shared" si="17"/>
        <v>1.2m CG</v>
      </c>
      <c r="D290" s="1" t="str">
        <f t="shared" si="18"/>
        <v>1.2m CG - Alignment Sheets</v>
      </c>
      <c r="E290" s="1" t="s">
        <v>40</v>
      </c>
      <c r="F290" s="1">
        <f t="shared" si="19"/>
        <v>1.2</v>
      </c>
      <c r="G290" s="12" t="s">
        <v>40</v>
      </c>
      <c r="L290">
        <v>1028929</v>
      </c>
      <c r="M290">
        <v>1028955.03</v>
      </c>
      <c r="N290">
        <v>1.2</v>
      </c>
      <c r="O290" t="s">
        <v>722</v>
      </c>
      <c r="P290" t="s">
        <v>723</v>
      </c>
      <c r="Q290" t="s">
        <v>763</v>
      </c>
      <c r="R290" t="s">
        <v>764</v>
      </c>
      <c r="S290">
        <v>26.030000000027901</v>
      </c>
    </row>
    <row r="291" spans="1:19" x14ac:dyDescent="0.2">
      <c r="A291" s="1">
        <f t="shared" si="16"/>
        <v>1028955.03</v>
      </c>
      <c r="B291" s="1">
        <f t="shared" si="16"/>
        <v>1028979.03</v>
      </c>
      <c r="C291" s="1" t="str">
        <f t="shared" si="17"/>
        <v>1.5m WC</v>
      </c>
      <c r="D291" s="1" t="str">
        <f t="shared" si="18"/>
        <v>1.5m WC - DWG# PT610001</v>
      </c>
      <c r="E291" s="1" t="s">
        <v>40</v>
      </c>
      <c r="F291" s="1">
        <f t="shared" si="19"/>
        <v>1.5</v>
      </c>
      <c r="G291" s="12" t="s">
        <v>40</v>
      </c>
      <c r="L291">
        <v>1028955.03</v>
      </c>
      <c r="M291">
        <v>1028979.03</v>
      </c>
      <c r="N291">
        <v>1.5</v>
      </c>
      <c r="O291" t="s">
        <v>734</v>
      </c>
      <c r="P291" t="s">
        <v>740</v>
      </c>
      <c r="Q291" t="s">
        <v>741</v>
      </c>
      <c r="R291" t="s">
        <v>741</v>
      </c>
      <c r="S291">
        <v>24</v>
      </c>
    </row>
    <row r="292" spans="1:19" x14ac:dyDescent="0.2">
      <c r="A292" s="1">
        <f t="shared" si="16"/>
        <v>1028979.03</v>
      </c>
      <c r="B292" s="1">
        <f t="shared" si="16"/>
        <v>1029009</v>
      </c>
      <c r="C292" s="1" t="str">
        <f t="shared" si="17"/>
        <v>1.2m CG</v>
      </c>
      <c r="D292" s="1" t="str">
        <f t="shared" si="18"/>
        <v>1.2m CG - Alignment Sheets</v>
      </c>
      <c r="E292" s="1" t="s">
        <v>40</v>
      </c>
      <c r="F292" s="1">
        <f t="shared" si="19"/>
        <v>1.2</v>
      </c>
      <c r="G292" s="12" t="s">
        <v>40</v>
      </c>
      <c r="L292">
        <v>1028979.03</v>
      </c>
      <c r="M292">
        <v>1029009</v>
      </c>
      <c r="N292">
        <v>1.2</v>
      </c>
      <c r="O292" t="s">
        <v>722</v>
      </c>
      <c r="P292" t="s">
        <v>723</v>
      </c>
      <c r="Q292" t="s">
        <v>763</v>
      </c>
      <c r="R292" t="s">
        <v>764</v>
      </c>
      <c r="S292">
        <v>29.969999999972</v>
      </c>
    </row>
    <row r="293" spans="1:19" x14ac:dyDescent="0.2">
      <c r="A293" s="1">
        <f t="shared" si="16"/>
        <v>1029009</v>
      </c>
      <c r="B293" s="1">
        <f t="shared" si="16"/>
        <v>1029569</v>
      </c>
      <c r="C293" s="1" t="str">
        <f t="shared" si="17"/>
        <v>1.8m CG/2.3m FG</v>
      </c>
      <c r="D293" s="1" t="str">
        <f t="shared" si="18"/>
        <v>1.8m CG/2.3m FG - Alignment Sheets</v>
      </c>
      <c r="E293" s="1" t="s">
        <v>40</v>
      </c>
      <c r="F293" s="1">
        <f t="shared" si="19"/>
        <v>1.8</v>
      </c>
      <c r="G293" s="12" t="s">
        <v>40</v>
      </c>
      <c r="L293">
        <v>1029009</v>
      </c>
      <c r="M293">
        <v>1029569</v>
      </c>
      <c r="N293" t="s">
        <v>804</v>
      </c>
      <c r="O293" t="s">
        <v>743</v>
      </c>
      <c r="P293" t="s">
        <v>723</v>
      </c>
      <c r="Q293" t="s">
        <v>805</v>
      </c>
      <c r="R293" t="s">
        <v>806</v>
      </c>
      <c r="S293">
        <v>560</v>
      </c>
    </row>
    <row r="294" spans="1:19" x14ac:dyDescent="0.2">
      <c r="A294" s="1">
        <f t="shared" si="16"/>
        <v>1029569</v>
      </c>
      <c r="B294" s="1">
        <f t="shared" si="16"/>
        <v>1030000</v>
      </c>
      <c r="C294" s="1" t="str">
        <f t="shared" si="17"/>
        <v>2.3m CG/2.3m FG</v>
      </c>
      <c r="D294" s="1" t="str">
        <f t="shared" si="18"/>
        <v>2.3m CG/2.3m FG - Alignment Sheets</v>
      </c>
      <c r="E294" s="1" t="s">
        <v>40</v>
      </c>
      <c r="F294" s="1">
        <f t="shared" si="19"/>
        <v>2.2999999999999998</v>
      </c>
      <c r="G294" s="12" t="s">
        <v>40</v>
      </c>
      <c r="L294">
        <v>1029569</v>
      </c>
      <c r="M294">
        <v>1030000</v>
      </c>
      <c r="N294">
        <v>2.2999999999999998</v>
      </c>
      <c r="O294" t="s">
        <v>743</v>
      </c>
      <c r="P294" t="s">
        <v>723</v>
      </c>
      <c r="Q294" t="s">
        <v>812</v>
      </c>
      <c r="R294" t="s">
        <v>813</v>
      </c>
      <c r="S294">
        <v>431</v>
      </c>
    </row>
    <row r="295" spans="1:19" x14ac:dyDescent="0.2">
      <c r="A295" s="1">
        <f t="shared" si="16"/>
        <v>1030000</v>
      </c>
      <c r="B295" s="1">
        <f t="shared" si="16"/>
        <v>1030042</v>
      </c>
      <c r="C295" s="1" t="str">
        <f t="shared" si="17"/>
        <v>0.9m FG</v>
      </c>
      <c r="D295" s="1" t="str">
        <f t="shared" si="18"/>
        <v>0.9m FG - Default Depth</v>
      </c>
      <c r="E295" s="1" t="s">
        <v>40</v>
      </c>
      <c r="F295" s="1">
        <f t="shared" si="19"/>
        <v>0.9</v>
      </c>
      <c r="G295" s="12" t="s">
        <v>40</v>
      </c>
      <c r="L295">
        <v>1030000</v>
      </c>
      <c r="M295">
        <v>1030042</v>
      </c>
      <c r="N295">
        <v>0.9</v>
      </c>
      <c r="O295" t="s">
        <v>718</v>
      </c>
      <c r="P295" t="s">
        <v>719</v>
      </c>
      <c r="Q295" t="s">
        <v>720</v>
      </c>
      <c r="R295" t="s">
        <v>721</v>
      </c>
      <c r="S295">
        <v>42</v>
      </c>
    </row>
    <row r="296" spans="1:19" x14ac:dyDescent="0.2">
      <c r="A296" s="1">
        <f t="shared" si="16"/>
        <v>1030042</v>
      </c>
      <c r="B296" s="1">
        <f t="shared" si="16"/>
        <v>1030106</v>
      </c>
      <c r="C296" s="1" t="str">
        <f t="shared" si="17"/>
        <v>1.5m FG</v>
      </c>
      <c r="D296" s="1" t="str">
        <f t="shared" si="18"/>
        <v>1.5m FG - Alignment Sheets</v>
      </c>
      <c r="E296" s="1" t="s">
        <v>40</v>
      </c>
      <c r="F296" s="1">
        <f t="shared" si="19"/>
        <v>1.5</v>
      </c>
      <c r="G296" s="12" t="s">
        <v>40</v>
      </c>
      <c r="L296">
        <v>1030042</v>
      </c>
      <c r="M296">
        <v>1030106</v>
      </c>
      <c r="N296">
        <v>1.5</v>
      </c>
      <c r="O296" t="s">
        <v>718</v>
      </c>
      <c r="P296" t="s">
        <v>723</v>
      </c>
      <c r="Q296" t="s">
        <v>726</v>
      </c>
      <c r="R296" t="s">
        <v>727</v>
      </c>
      <c r="S296">
        <v>64</v>
      </c>
    </row>
    <row r="297" spans="1:19" x14ac:dyDescent="0.2">
      <c r="A297" s="1">
        <f t="shared" si="16"/>
        <v>1030106</v>
      </c>
      <c r="B297" s="1">
        <f t="shared" si="16"/>
        <v>1030233.99999999</v>
      </c>
      <c r="C297" s="1" t="str">
        <f t="shared" si="17"/>
        <v>3.0m CE</v>
      </c>
      <c r="D297" s="1" t="str">
        <f t="shared" si="18"/>
        <v>3.0m CE - BGC Dominant Design</v>
      </c>
      <c r="E297" s="1" t="s">
        <v>40</v>
      </c>
      <c r="F297" s="1">
        <f t="shared" si="19"/>
        <v>3</v>
      </c>
      <c r="G297" s="12" t="s">
        <v>40</v>
      </c>
      <c r="L297">
        <v>1030106</v>
      </c>
      <c r="M297">
        <v>1030233.99999999</v>
      </c>
      <c r="N297">
        <v>3</v>
      </c>
      <c r="O297" t="s">
        <v>9451</v>
      </c>
      <c r="P297" t="s">
        <v>731</v>
      </c>
      <c r="Q297" t="s">
        <v>9453</v>
      </c>
      <c r="R297" t="s">
        <v>9452</v>
      </c>
      <c r="S297">
        <v>127.999999999883</v>
      </c>
    </row>
    <row r="298" spans="1:19" x14ac:dyDescent="0.2">
      <c r="A298" s="1">
        <f t="shared" si="16"/>
        <v>1030233.99999999</v>
      </c>
      <c r="B298" s="1">
        <f t="shared" si="16"/>
        <v>1030490.53</v>
      </c>
      <c r="C298" s="1" t="str">
        <f t="shared" si="17"/>
        <v>0.9m FG</v>
      </c>
      <c r="D298" s="1" t="str">
        <f t="shared" si="18"/>
        <v>0.9m FG - Default Depth</v>
      </c>
      <c r="E298" s="1" t="s">
        <v>40</v>
      </c>
      <c r="F298" s="1">
        <f t="shared" si="19"/>
        <v>0.9</v>
      </c>
      <c r="G298" s="12" t="s">
        <v>40</v>
      </c>
      <c r="L298">
        <v>1030233.99999999</v>
      </c>
      <c r="M298">
        <v>1030490.53</v>
      </c>
      <c r="N298">
        <v>0.9</v>
      </c>
      <c r="O298" t="s">
        <v>718</v>
      </c>
      <c r="P298" t="s">
        <v>719</v>
      </c>
      <c r="Q298" t="s">
        <v>720</v>
      </c>
      <c r="R298" t="s">
        <v>721</v>
      </c>
      <c r="S298">
        <v>256.53000000014401</v>
      </c>
    </row>
    <row r="299" spans="1:19" x14ac:dyDescent="0.2">
      <c r="A299" s="1">
        <f t="shared" si="16"/>
        <v>1030490.53</v>
      </c>
      <c r="B299" s="1">
        <f t="shared" si="16"/>
        <v>1030514.53</v>
      </c>
      <c r="C299" s="1" t="str">
        <f t="shared" si="17"/>
        <v>2.0m WC</v>
      </c>
      <c r="D299" s="1" t="str">
        <f t="shared" si="18"/>
        <v>2.0m WC - DWG# PT610301</v>
      </c>
      <c r="E299" s="1" t="s">
        <v>40</v>
      </c>
      <c r="F299" s="1">
        <f t="shared" si="19"/>
        <v>2</v>
      </c>
      <c r="G299" s="12" t="s">
        <v>40</v>
      </c>
      <c r="L299">
        <v>1030490.53</v>
      </c>
      <c r="M299">
        <v>1030514.53</v>
      </c>
      <c r="N299">
        <v>2</v>
      </c>
      <c r="O299" t="s">
        <v>734</v>
      </c>
      <c r="P299" t="s">
        <v>796</v>
      </c>
      <c r="Q299" t="s">
        <v>797</v>
      </c>
      <c r="R299" t="s">
        <v>797</v>
      </c>
      <c r="S299">
        <v>24</v>
      </c>
    </row>
    <row r="300" spans="1:19" x14ac:dyDescent="0.2">
      <c r="A300" s="1">
        <f t="shared" si="16"/>
        <v>1030514.53</v>
      </c>
      <c r="B300" s="1">
        <f t="shared" si="16"/>
        <v>1030535.73</v>
      </c>
      <c r="C300" s="1" t="str">
        <f t="shared" si="17"/>
        <v>1.2m WC</v>
      </c>
      <c r="D300" s="1" t="str">
        <f t="shared" si="18"/>
        <v>1.2m WC - DWG# PT610201</v>
      </c>
      <c r="E300" s="1" t="s">
        <v>40</v>
      </c>
      <c r="F300" s="1">
        <f t="shared" si="19"/>
        <v>1.2</v>
      </c>
      <c r="G300" s="12" t="s">
        <v>40</v>
      </c>
      <c r="L300">
        <v>1030514.53</v>
      </c>
      <c r="M300">
        <v>1030535.73</v>
      </c>
      <c r="N300">
        <v>1.2</v>
      </c>
      <c r="O300" t="s">
        <v>734</v>
      </c>
      <c r="P300" t="s">
        <v>735</v>
      </c>
      <c r="Q300" t="s">
        <v>736</v>
      </c>
      <c r="R300" t="s">
        <v>736</v>
      </c>
      <c r="S300">
        <v>21.199999999953398</v>
      </c>
    </row>
    <row r="301" spans="1:19" x14ac:dyDescent="0.2">
      <c r="A301" s="1">
        <f t="shared" si="16"/>
        <v>1030535.73</v>
      </c>
      <c r="B301" s="1">
        <f t="shared" si="16"/>
        <v>1030582.94</v>
      </c>
      <c r="C301" s="1" t="str">
        <f t="shared" si="17"/>
        <v>0.9m FG</v>
      </c>
      <c r="D301" s="1" t="str">
        <f t="shared" si="18"/>
        <v>0.9m FG - Default Depth</v>
      </c>
      <c r="E301" s="1" t="s">
        <v>40</v>
      </c>
      <c r="F301" s="1">
        <f t="shared" si="19"/>
        <v>0.9</v>
      </c>
      <c r="G301" s="12" t="s">
        <v>40</v>
      </c>
      <c r="L301">
        <v>1030535.73</v>
      </c>
      <c r="M301">
        <v>1030582.94</v>
      </c>
      <c r="N301">
        <v>0.9</v>
      </c>
      <c r="O301" t="s">
        <v>718</v>
      </c>
      <c r="P301" t="s">
        <v>719</v>
      </c>
      <c r="Q301" t="s">
        <v>720</v>
      </c>
      <c r="R301" t="s">
        <v>721</v>
      </c>
      <c r="S301">
        <v>47.209999999962697</v>
      </c>
    </row>
    <row r="302" spans="1:19" x14ac:dyDescent="0.2">
      <c r="A302" s="1">
        <f t="shared" si="16"/>
        <v>1030582.94</v>
      </c>
      <c r="B302" s="1">
        <f t="shared" si="16"/>
        <v>1030606.94</v>
      </c>
      <c r="C302" s="1" t="str">
        <f t="shared" si="17"/>
        <v>1.2m WC</v>
      </c>
      <c r="D302" s="1" t="str">
        <f t="shared" si="18"/>
        <v>1.2m WC - DWG# PT610201</v>
      </c>
      <c r="E302" s="1" t="s">
        <v>40</v>
      </c>
      <c r="F302" s="1">
        <f t="shared" si="19"/>
        <v>1.2</v>
      </c>
      <c r="G302" s="12" t="s">
        <v>40</v>
      </c>
      <c r="L302">
        <v>1030582.94</v>
      </c>
      <c r="M302">
        <v>1030606.94</v>
      </c>
      <c r="N302">
        <v>1.2</v>
      </c>
      <c r="O302" t="s">
        <v>734</v>
      </c>
      <c r="P302" t="s">
        <v>735</v>
      </c>
      <c r="Q302" t="s">
        <v>736</v>
      </c>
      <c r="R302" t="s">
        <v>736</v>
      </c>
      <c r="S302">
        <v>24</v>
      </c>
    </row>
    <row r="303" spans="1:19" x14ac:dyDescent="0.2">
      <c r="A303" s="1">
        <f t="shared" si="16"/>
        <v>1030606.94</v>
      </c>
      <c r="B303" s="1">
        <f t="shared" si="16"/>
        <v>1030676.93</v>
      </c>
      <c r="C303" s="1" t="str">
        <f t="shared" si="17"/>
        <v>0.9m FG</v>
      </c>
      <c r="D303" s="1" t="str">
        <f t="shared" si="18"/>
        <v>0.9m FG - Default Depth</v>
      </c>
      <c r="E303" s="1" t="s">
        <v>40</v>
      </c>
      <c r="F303" s="1">
        <f t="shared" si="19"/>
        <v>0.9</v>
      </c>
      <c r="G303" s="12" t="s">
        <v>40</v>
      </c>
      <c r="L303">
        <v>1030606.94</v>
      </c>
      <c r="M303">
        <v>1030676.93</v>
      </c>
      <c r="N303">
        <v>0.9</v>
      </c>
      <c r="O303" t="s">
        <v>718</v>
      </c>
      <c r="P303" t="s">
        <v>719</v>
      </c>
      <c r="Q303" t="s">
        <v>720</v>
      </c>
      <c r="R303" t="s">
        <v>721</v>
      </c>
      <c r="S303">
        <v>69.990000000107102</v>
      </c>
    </row>
    <row r="304" spans="1:19" x14ac:dyDescent="0.2">
      <c r="A304" s="1">
        <f t="shared" si="16"/>
        <v>1030676.93</v>
      </c>
      <c r="B304" s="1">
        <f t="shared" si="16"/>
        <v>1030708.93</v>
      </c>
      <c r="C304" s="1" t="str">
        <f t="shared" si="17"/>
        <v>2.3m WC</v>
      </c>
      <c r="D304" s="1" t="str">
        <f t="shared" si="18"/>
        <v>2.3m WC - DWG# PT610801</v>
      </c>
      <c r="E304" s="1" t="s">
        <v>40</v>
      </c>
      <c r="F304" s="1">
        <f t="shared" si="19"/>
        <v>2.2999999999999998</v>
      </c>
      <c r="G304" s="12" t="s">
        <v>40</v>
      </c>
      <c r="L304">
        <v>1030676.93</v>
      </c>
      <c r="M304">
        <v>1030708.93</v>
      </c>
      <c r="N304">
        <v>2.2999999999999998</v>
      </c>
      <c r="O304" t="s">
        <v>734</v>
      </c>
      <c r="P304" t="s">
        <v>765</v>
      </c>
      <c r="Q304" t="s">
        <v>766</v>
      </c>
      <c r="R304" t="s">
        <v>766</v>
      </c>
      <c r="S304">
        <v>32</v>
      </c>
    </row>
    <row r="305" spans="1:19" x14ac:dyDescent="0.2">
      <c r="A305" s="1">
        <f t="shared" si="16"/>
        <v>1030708.93</v>
      </c>
      <c r="B305" s="1">
        <f t="shared" si="16"/>
        <v>1030778</v>
      </c>
      <c r="C305" s="1" t="str">
        <f t="shared" si="17"/>
        <v>1.2m FG</v>
      </c>
      <c r="D305" s="1" t="str">
        <f t="shared" si="18"/>
        <v>1.2m FG - BGC Dominant Design</v>
      </c>
      <c r="E305" s="1" t="s">
        <v>40</v>
      </c>
      <c r="F305" s="1">
        <f t="shared" si="19"/>
        <v>1.2</v>
      </c>
      <c r="G305" s="12" t="s">
        <v>40</v>
      </c>
      <c r="L305">
        <v>1030708.93</v>
      </c>
      <c r="M305">
        <v>1030778</v>
      </c>
      <c r="N305">
        <v>1.2</v>
      </c>
      <c r="O305" t="s">
        <v>718</v>
      </c>
      <c r="P305" t="s">
        <v>731</v>
      </c>
      <c r="Q305" t="s">
        <v>728</v>
      </c>
      <c r="R305" t="s">
        <v>729</v>
      </c>
      <c r="S305">
        <v>69.069999999948706</v>
      </c>
    </row>
    <row r="306" spans="1:19" x14ac:dyDescent="0.2">
      <c r="A306" s="1">
        <f t="shared" si="16"/>
        <v>1030778</v>
      </c>
      <c r="B306" s="1">
        <f t="shared" si="16"/>
        <v>1030798</v>
      </c>
      <c r="C306" s="1" t="str">
        <f t="shared" si="17"/>
        <v>2.0m TL</v>
      </c>
      <c r="D306" s="1" t="str">
        <f t="shared" si="18"/>
        <v>2.0m TL - BGC Dominant Design</v>
      </c>
      <c r="E306" s="1" t="s">
        <v>40</v>
      </c>
      <c r="F306" s="1">
        <f t="shared" si="19"/>
        <v>2</v>
      </c>
      <c r="G306" s="12" t="s">
        <v>40</v>
      </c>
      <c r="L306">
        <v>1030778</v>
      </c>
      <c r="M306">
        <v>1030798</v>
      </c>
      <c r="N306">
        <v>2</v>
      </c>
      <c r="O306" t="s">
        <v>9458</v>
      </c>
      <c r="P306" t="s">
        <v>731</v>
      </c>
      <c r="Q306" t="s">
        <v>9457</v>
      </c>
      <c r="R306" t="s">
        <v>9456</v>
      </c>
      <c r="S306">
        <v>20</v>
      </c>
    </row>
    <row r="307" spans="1:19" x14ac:dyDescent="0.2">
      <c r="A307" s="1">
        <f t="shared" si="16"/>
        <v>1030798</v>
      </c>
      <c r="B307" s="1">
        <f t="shared" si="16"/>
        <v>1030881</v>
      </c>
      <c r="C307" s="1" t="str">
        <f t="shared" si="17"/>
        <v>1.2m FG</v>
      </c>
      <c r="D307" s="1" t="str">
        <f t="shared" si="18"/>
        <v>1.2m FG - BGC Dominant Design</v>
      </c>
      <c r="E307" s="1" t="s">
        <v>40</v>
      </c>
      <c r="F307" s="1">
        <f t="shared" si="19"/>
        <v>1.2</v>
      </c>
      <c r="G307" s="12" t="s">
        <v>40</v>
      </c>
      <c r="L307">
        <v>1030798</v>
      </c>
      <c r="M307">
        <v>1030881</v>
      </c>
      <c r="N307">
        <v>1.2</v>
      </c>
      <c r="O307" t="s">
        <v>718</v>
      </c>
      <c r="P307" t="s">
        <v>731</v>
      </c>
      <c r="Q307" t="s">
        <v>728</v>
      </c>
      <c r="R307" t="s">
        <v>729</v>
      </c>
      <c r="S307">
        <v>83.000000000116401</v>
      </c>
    </row>
    <row r="308" spans="1:19" x14ac:dyDescent="0.2">
      <c r="A308" s="1">
        <f t="shared" si="16"/>
        <v>1030881</v>
      </c>
      <c r="B308" s="1">
        <f t="shared" si="16"/>
        <v>1031757.58</v>
      </c>
      <c r="C308" s="1" t="str">
        <f t="shared" si="17"/>
        <v>0.9m FG</v>
      </c>
      <c r="D308" s="1" t="str">
        <f t="shared" si="18"/>
        <v>0.9m FG - Default Depth</v>
      </c>
      <c r="E308" s="1" t="s">
        <v>40</v>
      </c>
      <c r="F308" s="1">
        <f t="shared" si="19"/>
        <v>0.9</v>
      </c>
      <c r="G308" s="12" t="s">
        <v>40</v>
      </c>
      <c r="L308">
        <v>1030881</v>
      </c>
      <c r="M308">
        <v>1031757.58</v>
      </c>
      <c r="N308">
        <v>0.9</v>
      </c>
      <c r="O308" t="s">
        <v>718</v>
      </c>
      <c r="P308" t="s">
        <v>719</v>
      </c>
      <c r="Q308" t="s">
        <v>720</v>
      </c>
      <c r="R308" t="s">
        <v>721</v>
      </c>
      <c r="S308">
        <v>876.57999999984099</v>
      </c>
    </row>
    <row r="309" spans="1:19" x14ac:dyDescent="0.2">
      <c r="A309" s="1">
        <f t="shared" si="16"/>
        <v>1031757.58</v>
      </c>
      <c r="B309" s="1">
        <f t="shared" si="16"/>
        <v>1031781.58</v>
      </c>
      <c r="C309" s="1" t="str">
        <f t="shared" si="17"/>
        <v>2.0m WC</v>
      </c>
      <c r="D309" s="1" t="str">
        <f t="shared" si="18"/>
        <v>2.0m WC - DWG# PT610301</v>
      </c>
      <c r="E309" s="1" t="s">
        <v>40</v>
      </c>
      <c r="F309" s="1">
        <f t="shared" si="19"/>
        <v>2</v>
      </c>
      <c r="G309" s="12" t="s">
        <v>40</v>
      </c>
      <c r="L309">
        <v>1031757.58</v>
      </c>
      <c r="M309">
        <v>1031781.58</v>
      </c>
      <c r="N309">
        <v>2</v>
      </c>
      <c r="O309" t="s">
        <v>734</v>
      </c>
      <c r="P309" t="s">
        <v>796</v>
      </c>
      <c r="Q309" t="s">
        <v>797</v>
      </c>
      <c r="R309" t="s">
        <v>797</v>
      </c>
      <c r="S309">
        <v>24</v>
      </c>
    </row>
    <row r="310" spans="1:19" x14ac:dyDescent="0.2">
      <c r="A310" s="1">
        <f t="shared" si="16"/>
        <v>1031781.58</v>
      </c>
      <c r="B310" s="1">
        <f t="shared" si="16"/>
        <v>1031830.86</v>
      </c>
      <c r="C310" s="1" t="str">
        <f t="shared" si="17"/>
        <v>0.9m FG</v>
      </c>
      <c r="D310" s="1" t="str">
        <f t="shared" si="18"/>
        <v>0.9m FG - Default Depth</v>
      </c>
      <c r="E310" s="1" t="s">
        <v>40</v>
      </c>
      <c r="F310" s="1">
        <f t="shared" si="19"/>
        <v>0.9</v>
      </c>
      <c r="G310" s="12" t="s">
        <v>40</v>
      </c>
      <c r="L310">
        <v>1031781.58</v>
      </c>
      <c r="M310">
        <v>1031830.86</v>
      </c>
      <c r="N310">
        <v>0.9</v>
      </c>
      <c r="O310" t="s">
        <v>718</v>
      </c>
      <c r="P310" t="s">
        <v>719</v>
      </c>
      <c r="Q310" t="s">
        <v>720</v>
      </c>
      <c r="R310" t="s">
        <v>721</v>
      </c>
      <c r="S310">
        <v>49.280000000027897</v>
      </c>
    </row>
    <row r="311" spans="1:19" x14ac:dyDescent="0.2">
      <c r="A311" s="1">
        <f t="shared" si="16"/>
        <v>1031830.86</v>
      </c>
      <c r="B311" s="1">
        <f t="shared" si="16"/>
        <v>1031854.86</v>
      </c>
      <c r="C311" s="1" t="str">
        <f t="shared" si="17"/>
        <v>1.2m WC</v>
      </c>
      <c r="D311" s="1" t="str">
        <f t="shared" si="18"/>
        <v>1.2m WC - DWG# PT610201</v>
      </c>
      <c r="E311" s="1" t="s">
        <v>40</v>
      </c>
      <c r="F311" s="1">
        <f t="shared" si="19"/>
        <v>1.2</v>
      </c>
      <c r="G311" s="12" t="s">
        <v>40</v>
      </c>
      <c r="L311">
        <v>1031830.86</v>
      </c>
      <c r="M311">
        <v>1031854.86</v>
      </c>
      <c r="N311">
        <v>1.2</v>
      </c>
      <c r="O311" t="s">
        <v>734</v>
      </c>
      <c r="P311" t="s">
        <v>735</v>
      </c>
      <c r="Q311" t="s">
        <v>736</v>
      </c>
      <c r="R311" t="s">
        <v>736</v>
      </c>
      <c r="S311">
        <v>24</v>
      </c>
    </row>
    <row r="312" spans="1:19" x14ac:dyDescent="0.2">
      <c r="A312" s="1">
        <f t="shared" si="16"/>
        <v>1031854.86</v>
      </c>
      <c r="B312" s="1">
        <f t="shared" si="16"/>
        <v>1032178.07</v>
      </c>
      <c r="C312" s="1" t="str">
        <f t="shared" si="17"/>
        <v>0.9m FG</v>
      </c>
      <c r="D312" s="1" t="str">
        <f t="shared" si="18"/>
        <v>0.9m FG - Default Depth</v>
      </c>
      <c r="E312" s="1" t="s">
        <v>40</v>
      </c>
      <c r="F312" s="1">
        <f t="shared" si="19"/>
        <v>0.9</v>
      </c>
      <c r="G312" s="12" t="s">
        <v>40</v>
      </c>
      <c r="L312">
        <v>1031854.86</v>
      </c>
      <c r="M312">
        <v>1032178.07</v>
      </c>
      <c r="N312">
        <v>0.9</v>
      </c>
      <c r="O312" t="s">
        <v>718</v>
      </c>
      <c r="P312" t="s">
        <v>719</v>
      </c>
      <c r="Q312" t="s">
        <v>720</v>
      </c>
      <c r="R312" t="s">
        <v>721</v>
      </c>
      <c r="S312">
        <v>323.20999999996201</v>
      </c>
    </row>
    <row r="313" spans="1:19" x14ac:dyDescent="0.2">
      <c r="A313" s="1">
        <f t="shared" si="16"/>
        <v>1032178.07</v>
      </c>
      <c r="B313" s="1">
        <f t="shared" si="16"/>
        <v>1032190.07</v>
      </c>
      <c r="C313" s="1" t="str">
        <f t="shared" si="17"/>
        <v>1.5m RD</v>
      </c>
      <c r="D313" s="1" t="str">
        <f t="shared" si="18"/>
        <v>1.5m RD - DWG# PT640301</v>
      </c>
      <c r="E313" s="1" t="s">
        <v>40</v>
      </c>
      <c r="F313" s="1">
        <f t="shared" si="19"/>
        <v>1.5</v>
      </c>
      <c r="G313" s="12" t="s">
        <v>40</v>
      </c>
      <c r="L313">
        <v>1032178.07</v>
      </c>
      <c r="M313">
        <v>1032190.07</v>
      </c>
      <c r="N313">
        <v>1.5</v>
      </c>
      <c r="O313" t="s">
        <v>737</v>
      </c>
      <c r="P313" t="s">
        <v>738</v>
      </c>
      <c r="Q313" t="s">
        <v>739</v>
      </c>
      <c r="R313" t="s">
        <v>739</v>
      </c>
      <c r="S313">
        <v>12</v>
      </c>
    </row>
    <row r="314" spans="1:19" x14ac:dyDescent="0.2">
      <c r="A314" s="1">
        <f t="shared" si="16"/>
        <v>1032190.07</v>
      </c>
      <c r="B314" s="1">
        <f t="shared" si="16"/>
        <v>1032290.08</v>
      </c>
      <c r="C314" s="1" t="str">
        <f t="shared" si="17"/>
        <v>0.9m FG</v>
      </c>
      <c r="D314" s="1" t="str">
        <f t="shared" si="18"/>
        <v>0.9m FG - Default Depth</v>
      </c>
      <c r="E314" s="1" t="s">
        <v>40</v>
      </c>
      <c r="F314" s="1">
        <f t="shared" si="19"/>
        <v>0.9</v>
      </c>
      <c r="G314" s="12" t="s">
        <v>40</v>
      </c>
      <c r="L314">
        <v>1032190.07</v>
      </c>
      <c r="M314">
        <v>1032290.08</v>
      </c>
      <c r="N314">
        <v>0.9</v>
      </c>
      <c r="O314" t="s">
        <v>718</v>
      </c>
      <c r="P314" t="s">
        <v>719</v>
      </c>
      <c r="Q314" t="s">
        <v>720</v>
      </c>
      <c r="R314" t="s">
        <v>721</v>
      </c>
      <c r="S314">
        <v>100.010000000009</v>
      </c>
    </row>
    <row r="315" spans="1:19" x14ac:dyDescent="0.2">
      <c r="A315" s="1">
        <f t="shared" si="16"/>
        <v>1032290.08</v>
      </c>
      <c r="B315" s="1">
        <f t="shared" si="16"/>
        <v>1032302.08</v>
      </c>
      <c r="C315" s="1" t="str">
        <f t="shared" si="17"/>
        <v>1.2m RD</v>
      </c>
      <c r="D315" s="1" t="str">
        <f t="shared" si="18"/>
        <v>1.2m RD - DWG# PT640001</v>
      </c>
      <c r="E315" s="1" t="s">
        <v>40</v>
      </c>
      <c r="F315" s="1">
        <f t="shared" si="19"/>
        <v>1.2</v>
      </c>
      <c r="G315" s="12" t="s">
        <v>40</v>
      </c>
      <c r="L315">
        <v>1032290.08</v>
      </c>
      <c r="M315">
        <v>1032302.08</v>
      </c>
      <c r="N315">
        <v>1.2</v>
      </c>
      <c r="O315" t="s">
        <v>737</v>
      </c>
      <c r="P315" t="s">
        <v>798</v>
      </c>
      <c r="Q315" t="s">
        <v>799</v>
      </c>
      <c r="R315" t="s">
        <v>799</v>
      </c>
      <c r="S315">
        <v>12</v>
      </c>
    </row>
    <row r="316" spans="1:19" x14ac:dyDescent="0.2">
      <c r="A316" s="1">
        <f t="shared" si="16"/>
        <v>1032302.08</v>
      </c>
      <c r="B316" s="1">
        <f t="shared" si="16"/>
        <v>1032388.64</v>
      </c>
      <c r="C316" s="1" t="str">
        <f t="shared" si="17"/>
        <v>0.9m FG</v>
      </c>
      <c r="D316" s="1" t="str">
        <f t="shared" si="18"/>
        <v>0.9m FG - Default Depth</v>
      </c>
      <c r="E316" s="1" t="s">
        <v>40</v>
      </c>
      <c r="F316" s="1">
        <f t="shared" si="19"/>
        <v>0.9</v>
      </c>
      <c r="G316" s="12" t="s">
        <v>40</v>
      </c>
      <c r="L316">
        <v>1032302.08</v>
      </c>
      <c r="M316">
        <v>1032388.64</v>
      </c>
      <c r="N316">
        <v>0.9</v>
      </c>
      <c r="O316" t="s">
        <v>718</v>
      </c>
      <c r="P316" t="s">
        <v>719</v>
      </c>
      <c r="Q316" t="s">
        <v>720</v>
      </c>
      <c r="R316" t="s">
        <v>721</v>
      </c>
      <c r="S316">
        <v>86.560000000055794</v>
      </c>
    </row>
    <row r="317" spans="1:19" x14ac:dyDescent="0.2">
      <c r="A317" s="1">
        <f t="shared" si="16"/>
        <v>1032388.64</v>
      </c>
      <c r="B317" s="1">
        <f t="shared" si="16"/>
        <v>1032400.64</v>
      </c>
      <c r="C317" s="1" t="str">
        <f t="shared" si="17"/>
        <v>1.2m RD</v>
      </c>
      <c r="D317" s="1" t="str">
        <f t="shared" si="18"/>
        <v>1.2m RD - DWG# PT640001</v>
      </c>
      <c r="E317" s="1" t="s">
        <v>40</v>
      </c>
      <c r="F317" s="1">
        <f t="shared" si="19"/>
        <v>1.2</v>
      </c>
      <c r="G317" s="12" t="s">
        <v>40</v>
      </c>
      <c r="L317">
        <v>1032388.64</v>
      </c>
      <c r="M317">
        <v>1032400.64</v>
      </c>
      <c r="N317">
        <v>1.2</v>
      </c>
      <c r="O317" t="s">
        <v>737</v>
      </c>
      <c r="P317" t="s">
        <v>798</v>
      </c>
      <c r="Q317" t="s">
        <v>799</v>
      </c>
      <c r="R317" t="s">
        <v>799</v>
      </c>
      <c r="S317">
        <v>12</v>
      </c>
    </row>
    <row r="318" spans="1:19" x14ac:dyDescent="0.2">
      <c r="A318" s="1">
        <f t="shared" si="16"/>
        <v>1032400.64</v>
      </c>
      <c r="B318" s="1">
        <f t="shared" si="16"/>
        <v>1032537</v>
      </c>
      <c r="C318" s="1" t="str">
        <f t="shared" si="17"/>
        <v>0.9m FG</v>
      </c>
      <c r="D318" s="1" t="str">
        <f t="shared" si="18"/>
        <v>0.9m FG - Default Depth</v>
      </c>
      <c r="E318" s="1" t="s">
        <v>40</v>
      </c>
      <c r="F318" s="1">
        <f t="shared" si="19"/>
        <v>0.9</v>
      </c>
      <c r="G318" s="12" t="s">
        <v>40</v>
      </c>
      <c r="L318">
        <v>1032400.64</v>
      </c>
      <c r="M318">
        <v>1032537</v>
      </c>
      <c r="N318">
        <v>0.9</v>
      </c>
      <c r="O318" t="s">
        <v>718</v>
      </c>
      <c r="P318" t="s">
        <v>719</v>
      </c>
      <c r="Q318" t="s">
        <v>720</v>
      </c>
      <c r="R318" t="s">
        <v>721</v>
      </c>
      <c r="S318">
        <v>136.359999999986</v>
      </c>
    </row>
    <row r="319" spans="1:19" x14ac:dyDescent="0.2">
      <c r="A319" s="1">
        <f t="shared" si="16"/>
        <v>1032537</v>
      </c>
      <c r="B319" s="1">
        <f t="shared" si="16"/>
        <v>1032596</v>
      </c>
      <c r="C319" s="1" t="str">
        <f t="shared" si="17"/>
        <v>2.0m MOTI</v>
      </c>
      <c r="D319" s="1" t="str">
        <f t="shared" si="18"/>
        <v>2.0m MOTI - MOTI Encroachment</v>
      </c>
      <c r="E319" s="1" t="s">
        <v>40</v>
      </c>
      <c r="F319" s="1">
        <f t="shared" si="19"/>
        <v>2</v>
      </c>
      <c r="G319" s="12" t="s">
        <v>40</v>
      </c>
      <c r="L319">
        <v>1032537</v>
      </c>
      <c r="M319">
        <v>1032596</v>
      </c>
      <c r="N319">
        <v>2</v>
      </c>
      <c r="O319" t="s">
        <v>770</v>
      </c>
      <c r="P319" t="s">
        <v>771</v>
      </c>
      <c r="Q319" t="s">
        <v>772</v>
      </c>
      <c r="R319" t="s">
        <v>773</v>
      </c>
      <c r="S319">
        <v>59</v>
      </c>
    </row>
    <row r="320" spans="1:19" x14ac:dyDescent="0.2">
      <c r="A320" s="1">
        <f t="shared" si="16"/>
        <v>1032596</v>
      </c>
      <c r="B320" s="1">
        <f t="shared" si="16"/>
        <v>1032705.43</v>
      </c>
      <c r="C320" s="1" t="str">
        <f t="shared" si="17"/>
        <v>0.9m FG</v>
      </c>
      <c r="D320" s="1" t="str">
        <f t="shared" si="18"/>
        <v>0.9m FG - Default Depth</v>
      </c>
      <c r="E320" s="1" t="s">
        <v>40</v>
      </c>
      <c r="F320" s="1">
        <f t="shared" si="19"/>
        <v>0.9</v>
      </c>
      <c r="G320" s="12" t="s">
        <v>40</v>
      </c>
      <c r="L320">
        <v>1032596</v>
      </c>
      <c r="M320">
        <v>1032705.43</v>
      </c>
      <c r="N320">
        <v>0.9</v>
      </c>
      <c r="O320" t="s">
        <v>718</v>
      </c>
      <c r="P320" t="s">
        <v>719</v>
      </c>
      <c r="Q320" t="s">
        <v>720</v>
      </c>
      <c r="R320" t="s">
        <v>721</v>
      </c>
      <c r="S320">
        <v>109.430000000051</v>
      </c>
    </row>
    <row r="321" spans="1:19" x14ac:dyDescent="0.2">
      <c r="A321" s="1">
        <f t="shared" si="16"/>
        <v>1032705.43</v>
      </c>
      <c r="B321" s="1">
        <f t="shared" si="16"/>
        <v>1032729.43</v>
      </c>
      <c r="C321" s="1" t="str">
        <f t="shared" si="17"/>
        <v>1.2m WC</v>
      </c>
      <c r="D321" s="1" t="str">
        <f t="shared" si="18"/>
        <v>1.2m WC - DWG# PT610201</v>
      </c>
      <c r="E321" s="1" t="s">
        <v>40</v>
      </c>
      <c r="F321" s="1">
        <f t="shared" si="19"/>
        <v>1.2</v>
      </c>
      <c r="G321" s="12" t="s">
        <v>40</v>
      </c>
      <c r="L321">
        <v>1032705.43</v>
      </c>
      <c r="M321">
        <v>1032729.43</v>
      </c>
      <c r="N321">
        <v>1.2</v>
      </c>
      <c r="O321" t="s">
        <v>734</v>
      </c>
      <c r="P321" t="s">
        <v>735</v>
      </c>
      <c r="Q321" t="s">
        <v>736</v>
      </c>
      <c r="R321" t="s">
        <v>736</v>
      </c>
      <c r="S321">
        <v>24</v>
      </c>
    </row>
    <row r="322" spans="1:19" x14ac:dyDescent="0.2">
      <c r="A322" s="1">
        <f t="shared" si="16"/>
        <v>1032729.43</v>
      </c>
      <c r="B322" s="1">
        <f t="shared" si="16"/>
        <v>1033237.14</v>
      </c>
      <c r="C322" s="1" t="str">
        <f t="shared" si="17"/>
        <v>0.9m FG</v>
      </c>
      <c r="D322" s="1" t="str">
        <f t="shared" si="18"/>
        <v>0.9m FG - Default Depth</v>
      </c>
      <c r="E322" s="1" t="s">
        <v>40</v>
      </c>
      <c r="F322" s="1">
        <f t="shared" si="19"/>
        <v>0.9</v>
      </c>
      <c r="G322" s="12" t="s">
        <v>40</v>
      </c>
      <c r="L322">
        <v>1032729.43</v>
      </c>
      <c r="M322">
        <v>1033237.14</v>
      </c>
      <c r="N322">
        <v>0.9</v>
      </c>
      <c r="O322" t="s">
        <v>718</v>
      </c>
      <c r="P322" t="s">
        <v>719</v>
      </c>
      <c r="Q322" t="s">
        <v>720</v>
      </c>
      <c r="R322" t="s">
        <v>721</v>
      </c>
      <c r="S322">
        <v>507.70999999996201</v>
      </c>
    </row>
    <row r="323" spans="1:19" x14ac:dyDescent="0.2">
      <c r="A323" s="1">
        <f t="shared" ref="A323:B386" si="20">L323</f>
        <v>1033237.14</v>
      </c>
      <c r="B323" s="1">
        <f t="shared" si="20"/>
        <v>1033249.14</v>
      </c>
      <c r="C323" s="1" t="str">
        <f t="shared" ref="C323:C386" si="21">Q323</f>
        <v>2.0m RD</v>
      </c>
      <c r="D323" s="1" t="str">
        <f t="shared" ref="D323:D386" si="22">Q323&amp;" - "&amp;P323</f>
        <v>2.0m RD - DWG# PT640801</v>
      </c>
      <c r="E323" s="1" t="s">
        <v>40</v>
      </c>
      <c r="F323" s="1">
        <f t="shared" ref="F323:F386" si="23">_xlfn.NUMBERVALUE(TRIM(LEFT(Q323,3)))</f>
        <v>2</v>
      </c>
      <c r="G323" s="12" t="s">
        <v>40</v>
      </c>
      <c r="L323">
        <v>1033237.14</v>
      </c>
      <c r="M323">
        <v>1033249.14</v>
      </c>
      <c r="N323">
        <v>2</v>
      </c>
      <c r="O323" t="s">
        <v>737</v>
      </c>
      <c r="P323" t="s">
        <v>747</v>
      </c>
      <c r="Q323" t="s">
        <v>748</v>
      </c>
      <c r="R323" t="s">
        <v>748</v>
      </c>
      <c r="S323">
        <v>12</v>
      </c>
    </row>
    <row r="324" spans="1:19" x14ac:dyDescent="0.2">
      <c r="A324" s="1">
        <f t="shared" si="20"/>
        <v>1033249.14</v>
      </c>
      <c r="B324" s="1">
        <f t="shared" si="20"/>
        <v>1033881.55</v>
      </c>
      <c r="C324" s="1" t="str">
        <f t="shared" si="21"/>
        <v>0.9m FG</v>
      </c>
      <c r="D324" s="1" t="str">
        <f t="shared" si="22"/>
        <v>0.9m FG - Default Depth</v>
      </c>
      <c r="E324" s="1" t="s">
        <v>40</v>
      </c>
      <c r="F324" s="1">
        <f t="shared" si="23"/>
        <v>0.9</v>
      </c>
      <c r="G324" s="12" t="s">
        <v>40</v>
      </c>
      <c r="L324">
        <v>1033249.14</v>
      </c>
      <c r="M324">
        <v>1033881.55</v>
      </c>
      <c r="N324">
        <v>0.9</v>
      </c>
      <c r="O324" t="s">
        <v>718</v>
      </c>
      <c r="P324" t="s">
        <v>719</v>
      </c>
      <c r="Q324" t="s">
        <v>720</v>
      </c>
      <c r="R324" t="s">
        <v>721</v>
      </c>
      <c r="S324">
        <v>632.41000000003203</v>
      </c>
    </row>
    <row r="325" spans="1:19" x14ac:dyDescent="0.2">
      <c r="A325" s="1">
        <f t="shared" si="20"/>
        <v>1033881.55</v>
      </c>
      <c r="B325" s="1">
        <f t="shared" si="20"/>
        <v>1033905.55</v>
      </c>
      <c r="C325" s="1" t="str">
        <f t="shared" si="21"/>
        <v>1.2m WC</v>
      </c>
      <c r="D325" s="1" t="str">
        <f t="shared" si="22"/>
        <v>1.2m WC - DWG# PT610201</v>
      </c>
      <c r="E325" s="1" t="s">
        <v>40</v>
      </c>
      <c r="F325" s="1">
        <f t="shared" si="23"/>
        <v>1.2</v>
      </c>
      <c r="G325" s="12" t="s">
        <v>40</v>
      </c>
      <c r="L325">
        <v>1033881.55</v>
      </c>
      <c r="M325">
        <v>1033905.55</v>
      </c>
      <c r="N325">
        <v>1.2</v>
      </c>
      <c r="O325" t="s">
        <v>734</v>
      </c>
      <c r="P325" t="s">
        <v>735</v>
      </c>
      <c r="Q325" t="s">
        <v>736</v>
      </c>
      <c r="R325" t="s">
        <v>736</v>
      </c>
      <c r="S325">
        <v>24</v>
      </c>
    </row>
    <row r="326" spans="1:19" x14ac:dyDescent="0.2">
      <c r="A326" s="1">
        <f t="shared" si="20"/>
        <v>1033905.55</v>
      </c>
      <c r="B326" s="1">
        <f t="shared" si="20"/>
        <v>1033996.81</v>
      </c>
      <c r="C326" s="1" t="str">
        <f t="shared" si="21"/>
        <v>0.9m FG</v>
      </c>
      <c r="D326" s="1" t="str">
        <f t="shared" si="22"/>
        <v>0.9m FG - Default Depth</v>
      </c>
      <c r="E326" s="1" t="s">
        <v>40</v>
      </c>
      <c r="F326" s="1">
        <f t="shared" si="23"/>
        <v>0.9</v>
      </c>
      <c r="G326" s="12" t="s">
        <v>40</v>
      </c>
      <c r="L326">
        <v>1033905.55</v>
      </c>
      <c r="M326">
        <v>1033996.81</v>
      </c>
      <c r="N326">
        <v>0.9</v>
      </c>
      <c r="O326" t="s">
        <v>718</v>
      </c>
      <c r="P326" t="s">
        <v>719</v>
      </c>
      <c r="Q326" t="s">
        <v>720</v>
      </c>
      <c r="R326" t="s">
        <v>721</v>
      </c>
      <c r="S326">
        <v>91.260000000009299</v>
      </c>
    </row>
    <row r="327" spans="1:19" x14ac:dyDescent="0.2">
      <c r="A327" s="1">
        <f t="shared" si="20"/>
        <v>1033996.81</v>
      </c>
      <c r="B327" s="1">
        <f t="shared" si="20"/>
        <v>1034041.17</v>
      </c>
      <c r="C327" s="1" t="str">
        <f t="shared" si="21"/>
        <v>1.2m WC</v>
      </c>
      <c r="D327" s="1" t="str">
        <f t="shared" si="22"/>
        <v>1.2m WC - DWG# PT610201</v>
      </c>
      <c r="E327" s="1" t="s">
        <v>40</v>
      </c>
      <c r="F327" s="1">
        <f t="shared" si="23"/>
        <v>1.2</v>
      </c>
      <c r="G327" s="12" t="s">
        <v>40</v>
      </c>
      <c r="L327">
        <v>1033996.81</v>
      </c>
      <c r="M327">
        <v>1034041.17</v>
      </c>
      <c r="N327">
        <v>1.2</v>
      </c>
      <c r="O327" t="s">
        <v>734</v>
      </c>
      <c r="P327" t="s">
        <v>735</v>
      </c>
      <c r="Q327" t="s">
        <v>736</v>
      </c>
      <c r="R327" t="s">
        <v>736</v>
      </c>
      <c r="S327">
        <v>44.359999999986002</v>
      </c>
    </row>
    <row r="328" spans="1:19" x14ac:dyDescent="0.2">
      <c r="A328" s="1">
        <f t="shared" si="20"/>
        <v>1034041.17</v>
      </c>
      <c r="B328" s="1">
        <f t="shared" si="20"/>
        <v>1034123.73</v>
      </c>
      <c r="C328" s="1" t="str">
        <f t="shared" si="21"/>
        <v>0.9m FG</v>
      </c>
      <c r="D328" s="1" t="str">
        <f t="shared" si="22"/>
        <v>0.9m FG - Default Depth</v>
      </c>
      <c r="E328" s="1" t="s">
        <v>40</v>
      </c>
      <c r="F328" s="1">
        <f t="shared" si="23"/>
        <v>0.9</v>
      </c>
      <c r="G328" s="12" t="s">
        <v>40</v>
      </c>
      <c r="L328">
        <v>1034041.17</v>
      </c>
      <c r="M328">
        <v>1034123.73</v>
      </c>
      <c r="N328">
        <v>0.9</v>
      </c>
      <c r="O328" t="s">
        <v>718</v>
      </c>
      <c r="P328" t="s">
        <v>719</v>
      </c>
      <c r="Q328" t="s">
        <v>720</v>
      </c>
      <c r="R328" t="s">
        <v>721</v>
      </c>
      <c r="S328">
        <v>82.559999999939393</v>
      </c>
    </row>
    <row r="329" spans="1:19" x14ac:dyDescent="0.2">
      <c r="A329" s="1">
        <f t="shared" si="20"/>
        <v>1034123.73</v>
      </c>
      <c r="B329" s="1">
        <f t="shared" si="20"/>
        <v>1034147.73</v>
      </c>
      <c r="C329" s="1" t="str">
        <f t="shared" si="21"/>
        <v>1.2m WC</v>
      </c>
      <c r="D329" s="1" t="str">
        <f t="shared" si="22"/>
        <v>1.2m WC - DWG# PT610201</v>
      </c>
      <c r="E329" s="1" t="s">
        <v>40</v>
      </c>
      <c r="F329" s="1">
        <f t="shared" si="23"/>
        <v>1.2</v>
      </c>
      <c r="G329" s="12" t="s">
        <v>40</v>
      </c>
      <c r="L329">
        <v>1034123.73</v>
      </c>
      <c r="M329">
        <v>1034147.73</v>
      </c>
      <c r="N329">
        <v>1.2</v>
      </c>
      <c r="O329" t="s">
        <v>734</v>
      </c>
      <c r="P329" t="s">
        <v>735</v>
      </c>
      <c r="Q329" t="s">
        <v>736</v>
      </c>
      <c r="R329" t="s">
        <v>736</v>
      </c>
      <c r="S329">
        <v>24</v>
      </c>
    </row>
    <row r="330" spans="1:19" x14ac:dyDescent="0.2">
      <c r="A330" s="1">
        <f t="shared" si="20"/>
        <v>1034147.73</v>
      </c>
      <c r="B330" s="1">
        <f t="shared" si="20"/>
        <v>1034227.15</v>
      </c>
      <c r="C330" s="1" t="str">
        <f t="shared" si="21"/>
        <v>0.9m FG</v>
      </c>
      <c r="D330" s="1" t="str">
        <f t="shared" si="22"/>
        <v>0.9m FG - Default Depth</v>
      </c>
      <c r="E330" s="1" t="s">
        <v>40</v>
      </c>
      <c r="F330" s="1">
        <f t="shared" si="23"/>
        <v>0.9</v>
      </c>
      <c r="G330" s="12" t="s">
        <v>40</v>
      </c>
      <c r="L330">
        <v>1034147.73</v>
      </c>
      <c r="M330">
        <v>1034227.15</v>
      </c>
      <c r="N330">
        <v>0.9</v>
      </c>
      <c r="O330" t="s">
        <v>718</v>
      </c>
      <c r="P330" t="s">
        <v>719</v>
      </c>
      <c r="Q330" t="s">
        <v>720</v>
      </c>
      <c r="R330" t="s">
        <v>721</v>
      </c>
      <c r="S330">
        <v>79.420000000041895</v>
      </c>
    </row>
    <row r="331" spans="1:19" x14ac:dyDescent="0.2">
      <c r="A331" s="1">
        <f t="shared" si="20"/>
        <v>1034227.15</v>
      </c>
      <c r="B331" s="1">
        <f t="shared" si="20"/>
        <v>1034251.15</v>
      </c>
      <c r="C331" s="1" t="str">
        <f t="shared" si="21"/>
        <v>1.2m WC</v>
      </c>
      <c r="D331" s="1" t="str">
        <f t="shared" si="22"/>
        <v>1.2m WC - DWG# PT610201</v>
      </c>
      <c r="E331" s="1" t="s">
        <v>40</v>
      </c>
      <c r="F331" s="1">
        <f t="shared" si="23"/>
        <v>1.2</v>
      </c>
      <c r="G331" s="12" t="s">
        <v>40</v>
      </c>
      <c r="L331">
        <v>1034227.15</v>
      </c>
      <c r="M331">
        <v>1034251.15</v>
      </c>
      <c r="N331">
        <v>1.2</v>
      </c>
      <c r="O331" t="s">
        <v>734</v>
      </c>
      <c r="P331" t="s">
        <v>735</v>
      </c>
      <c r="Q331" t="s">
        <v>736</v>
      </c>
      <c r="R331" t="s">
        <v>736</v>
      </c>
      <c r="S331">
        <v>24</v>
      </c>
    </row>
    <row r="332" spans="1:19" x14ac:dyDescent="0.2">
      <c r="A332" s="1">
        <f t="shared" si="20"/>
        <v>1034251.15</v>
      </c>
      <c r="B332" s="1">
        <f t="shared" si="20"/>
        <v>1034319.99999999</v>
      </c>
      <c r="C332" s="1" t="str">
        <f t="shared" si="21"/>
        <v>0.9m FG</v>
      </c>
      <c r="D332" s="1" t="str">
        <f t="shared" si="22"/>
        <v>0.9m FG - Default Depth</v>
      </c>
      <c r="E332" s="1" t="s">
        <v>40</v>
      </c>
      <c r="F332" s="1">
        <f t="shared" si="23"/>
        <v>0.9</v>
      </c>
      <c r="G332" s="12" t="s">
        <v>40</v>
      </c>
      <c r="L332">
        <v>1034251.15</v>
      </c>
      <c r="M332">
        <v>1034319.99999999</v>
      </c>
      <c r="N332">
        <v>0.9</v>
      </c>
      <c r="O332" t="s">
        <v>718</v>
      </c>
      <c r="P332" t="s">
        <v>719</v>
      </c>
      <c r="Q332" t="s">
        <v>720</v>
      </c>
      <c r="R332" t="s">
        <v>721</v>
      </c>
      <c r="S332">
        <v>68.849999999860302</v>
      </c>
    </row>
    <row r="333" spans="1:19" x14ac:dyDescent="0.2">
      <c r="A333" s="1">
        <f t="shared" si="20"/>
        <v>1034319.99999999</v>
      </c>
      <c r="B333" s="1">
        <f t="shared" si="20"/>
        <v>1035107</v>
      </c>
      <c r="C333" s="1" t="str">
        <f t="shared" si="21"/>
        <v>1.8m FG</v>
      </c>
      <c r="D333" s="1" t="str">
        <f t="shared" si="22"/>
        <v>1.8m FG - BGC Dominant Design</v>
      </c>
      <c r="E333" s="1" t="s">
        <v>40</v>
      </c>
      <c r="F333" s="1">
        <f t="shared" si="23"/>
        <v>1.8</v>
      </c>
      <c r="G333" s="12" t="s">
        <v>40</v>
      </c>
      <c r="L333">
        <v>1034319.99999999</v>
      </c>
      <c r="M333">
        <v>1035107</v>
      </c>
      <c r="N333">
        <v>1.8</v>
      </c>
      <c r="O333" t="s">
        <v>718</v>
      </c>
      <c r="P333" t="s">
        <v>731</v>
      </c>
      <c r="Q333" t="s">
        <v>816</v>
      </c>
      <c r="R333" t="s">
        <v>817</v>
      </c>
      <c r="S333">
        <v>787.00000000011596</v>
      </c>
    </row>
    <row r="334" spans="1:19" x14ac:dyDescent="0.2">
      <c r="A334" s="1">
        <f t="shared" si="20"/>
        <v>1035107</v>
      </c>
      <c r="B334" s="1">
        <f t="shared" si="20"/>
        <v>1035132.76</v>
      </c>
      <c r="C334" s="1" t="str">
        <f t="shared" si="21"/>
        <v>0.9m FG</v>
      </c>
      <c r="D334" s="1" t="str">
        <f t="shared" si="22"/>
        <v>0.9m FG - Default Depth</v>
      </c>
      <c r="E334" s="1" t="s">
        <v>40</v>
      </c>
      <c r="F334" s="1">
        <f t="shared" si="23"/>
        <v>0.9</v>
      </c>
      <c r="G334" s="12" t="s">
        <v>40</v>
      </c>
      <c r="L334">
        <v>1035107</v>
      </c>
      <c r="M334">
        <v>1035132.76</v>
      </c>
      <c r="N334">
        <v>0.9</v>
      </c>
      <c r="O334" t="s">
        <v>718</v>
      </c>
      <c r="P334" t="s">
        <v>719</v>
      </c>
      <c r="Q334" t="s">
        <v>720</v>
      </c>
      <c r="R334" t="s">
        <v>721</v>
      </c>
      <c r="S334">
        <v>25.760000000009299</v>
      </c>
    </row>
    <row r="335" spans="1:19" x14ac:dyDescent="0.2">
      <c r="A335" s="1">
        <f t="shared" si="20"/>
        <v>1035132.76</v>
      </c>
      <c r="B335" s="1">
        <f t="shared" si="20"/>
        <v>1035144.76</v>
      </c>
      <c r="C335" s="1" t="str">
        <f t="shared" si="21"/>
        <v>1.2m RD</v>
      </c>
      <c r="D335" s="1" t="str">
        <f t="shared" si="22"/>
        <v>1.2m RD - DWG# PT640001</v>
      </c>
      <c r="E335" s="1" t="s">
        <v>40</v>
      </c>
      <c r="F335" s="1">
        <f t="shared" si="23"/>
        <v>1.2</v>
      </c>
      <c r="G335" s="12" t="s">
        <v>40</v>
      </c>
      <c r="L335">
        <v>1035132.76</v>
      </c>
      <c r="M335">
        <v>1035144.76</v>
      </c>
      <c r="N335">
        <v>1.2</v>
      </c>
      <c r="O335" t="s">
        <v>737</v>
      </c>
      <c r="P335" t="s">
        <v>798</v>
      </c>
      <c r="Q335" t="s">
        <v>799</v>
      </c>
      <c r="R335" t="s">
        <v>799</v>
      </c>
      <c r="S335">
        <v>12</v>
      </c>
    </row>
    <row r="336" spans="1:19" x14ac:dyDescent="0.2">
      <c r="A336" s="1">
        <f t="shared" si="20"/>
        <v>1035144.76</v>
      </c>
      <c r="B336" s="1">
        <f t="shared" si="20"/>
        <v>1035517.73</v>
      </c>
      <c r="C336" s="1" t="str">
        <f t="shared" si="21"/>
        <v>0.9m FG</v>
      </c>
      <c r="D336" s="1" t="str">
        <f t="shared" si="22"/>
        <v>0.9m FG - Default Depth</v>
      </c>
      <c r="E336" s="1" t="s">
        <v>40</v>
      </c>
      <c r="F336" s="1">
        <f t="shared" si="23"/>
        <v>0.9</v>
      </c>
      <c r="G336" s="12" t="s">
        <v>40</v>
      </c>
      <c r="L336">
        <v>1035144.76</v>
      </c>
      <c r="M336">
        <v>1035517.73</v>
      </c>
      <c r="N336">
        <v>0.9</v>
      </c>
      <c r="O336" t="s">
        <v>718</v>
      </c>
      <c r="P336" t="s">
        <v>719</v>
      </c>
      <c r="Q336" t="s">
        <v>720</v>
      </c>
      <c r="R336" t="s">
        <v>721</v>
      </c>
      <c r="S336">
        <v>372.969999999972</v>
      </c>
    </row>
    <row r="337" spans="1:19" x14ac:dyDescent="0.2">
      <c r="A337" s="1">
        <f t="shared" si="20"/>
        <v>1035517.73</v>
      </c>
      <c r="B337" s="1">
        <f t="shared" si="20"/>
        <v>1035541.73</v>
      </c>
      <c r="C337" s="1" t="str">
        <f t="shared" si="21"/>
        <v>1.2m WC</v>
      </c>
      <c r="D337" s="1" t="str">
        <f t="shared" si="22"/>
        <v>1.2m WC - DWG# PT610201</v>
      </c>
      <c r="E337" s="1" t="s">
        <v>40</v>
      </c>
      <c r="F337" s="1">
        <f t="shared" si="23"/>
        <v>1.2</v>
      </c>
      <c r="G337" s="12" t="s">
        <v>40</v>
      </c>
      <c r="L337">
        <v>1035517.73</v>
      </c>
      <c r="M337">
        <v>1035541.73</v>
      </c>
      <c r="N337">
        <v>1.2</v>
      </c>
      <c r="O337" t="s">
        <v>734</v>
      </c>
      <c r="P337" t="s">
        <v>735</v>
      </c>
      <c r="Q337" t="s">
        <v>736</v>
      </c>
      <c r="R337" t="s">
        <v>736</v>
      </c>
      <c r="S337">
        <v>24</v>
      </c>
    </row>
    <row r="338" spans="1:19" x14ac:dyDescent="0.2">
      <c r="A338" s="1">
        <f t="shared" si="20"/>
        <v>1035541.73</v>
      </c>
      <c r="B338" s="1">
        <f t="shared" si="20"/>
        <v>1035575.02</v>
      </c>
      <c r="C338" s="1" t="str">
        <f t="shared" si="21"/>
        <v>0.9m FG</v>
      </c>
      <c r="D338" s="1" t="str">
        <f t="shared" si="22"/>
        <v>0.9m FG - Default Depth</v>
      </c>
      <c r="E338" s="1" t="s">
        <v>40</v>
      </c>
      <c r="F338" s="1">
        <f t="shared" si="23"/>
        <v>0.9</v>
      </c>
      <c r="G338" s="12" t="s">
        <v>40</v>
      </c>
      <c r="L338">
        <v>1035541.73</v>
      </c>
      <c r="M338">
        <v>1035575.02</v>
      </c>
      <c r="N338">
        <v>0.9</v>
      </c>
      <c r="O338" t="s">
        <v>718</v>
      </c>
      <c r="P338" t="s">
        <v>719</v>
      </c>
      <c r="Q338" t="s">
        <v>720</v>
      </c>
      <c r="R338" t="s">
        <v>721</v>
      </c>
      <c r="S338">
        <v>33.290000000037203</v>
      </c>
    </row>
    <row r="339" spans="1:19" x14ac:dyDescent="0.2">
      <c r="A339" s="1">
        <f t="shared" si="20"/>
        <v>1035575.02</v>
      </c>
      <c r="B339" s="1">
        <f t="shared" si="20"/>
        <v>1035587.02</v>
      </c>
      <c r="C339" s="1" t="str">
        <f t="shared" si="21"/>
        <v>1.5m RD</v>
      </c>
      <c r="D339" s="1" t="str">
        <f t="shared" si="22"/>
        <v>1.5m RD - DWG# PT640301</v>
      </c>
      <c r="E339" s="1" t="s">
        <v>40</v>
      </c>
      <c r="F339" s="1">
        <f t="shared" si="23"/>
        <v>1.5</v>
      </c>
      <c r="G339" s="12" t="s">
        <v>40</v>
      </c>
      <c r="L339">
        <v>1035575.02</v>
      </c>
      <c r="M339">
        <v>1035587.02</v>
      </c>
      <c r="N339">
        <v>1.5</v>
      </c>
      <c r="O339" t="s">
        <v>737</v>
      </c>
      <c r="P339" t="s">
        <v>738</v>
      </c>
      <c r="Q339" t="s">
        <v>739</v>
      </c>
      <c r="R339" t="s">
        <v>739</v>
      </c>
      <c r="S339">
        <v>12</v>
      </c>
    </row>
    <row r="340" spans="1:19" x14ac:dyDescent="0.2">
      <c r="A340" s="1">
        <f t="shared" si="20"/>
        <v>1035587.02</v>
      </c>
      <c r="B340" s="1">
        <f t="shared" si="20"/>
        <v>1035653</v>
      </c>
      <c r="C340" s="1" t="str">
        <f t="shared" si="21"/>
        <v>0.9m FG</v>
      </c>
      <c r="D340" s="1" t="str">
        <f t="shared" si="22"/>
        <v>0.9m FG - Default Depth</v>
      </c>
      <c r="E340" s="1" t="s">
        <v>40</v>
      </c>
      <c r="F340" s="1">
        <f t="shared" si="23"/>
        <v>0.9</v>
      </c>
      <c r="G340" s="12" t="s">
        <v>40</v>
      </c>
      <c r="L340">
        <v>1035587.02</v>
      </c>
      <c r="M340">
        <v>1035653</v>
      </c>
      <c r="N340">
        <v>0.9</v>
      </c>
      <c r="O340" t="s">
        <v>718</v>
      </c>
      <c r="P340" t="s">
        <v>719</v>
      </c>
      <c r="Q340" t="s">
        <v>720</v>
      </c>
      <c r="R340" t="s">
        <v>721</v>
      </c>
      <c r="S340">
        <v>65.979999999981302</v>
      </c>
    </row>
    <row r="341" spans="1:19" x14ac:dyDescent="0.2">
      <c r="A341" s="1">
        <f t="shared" si="20"/>
        <v>1035653</v>
      </c>
      <c r="B341" s="1">
        <f t="shared" si="20"/>
        <v>1035713</v>
      </c>
      <c r="C341" s="1" t="str">
        <f t="shared" si="21"/>
        <v>2.0m FG</v>
      </c>
      <c r="D341" s="1" t="str">
        <f t="shared" si="22"/>
        <v>2.0m FG - Alignment Sheets</v>
      </c>
      <c r="E341" s="1" t="s">
        <v>40</v>
      </c>
      <c r="F341" s="1">
        <f t="shared" si="23"/>
        <v>2</v>
      </c>
      <c r="G341" s="12" t="s">
        <v>40</v>
      </c>
      <c r="L341">
        <v>1035653</v>
      </c>
      <c r="M341">
        <v>1035713</v>
      </c>
      <c r="N341">
        <v>2</v>
      </c>
      <c r="O341" t="s">
        <v>718</v>
      </c>
      <c r="P341" t="s">
        <v>723</v>
      </c>
      <c r="Q341" t="s">
        <v>759</v>
      </c>
      <c r="R341" t="s">
        <v>760</v>
      </c>
      <c r="S341">
        <v>60</v>
      </c>
    </row>
    <row r="342" spans="1:19" x14ac:dyDescent="0.2">
      <c r="A342" s="1">
        <f t="shared" si="20"/>
        <v>1035713</v>
      </c>
      <c r="B342" s="1">
        <f t="shared" si="20"/>
        <v>1035870</v>
      </c>
      <c r="C342" s="1" t="str">
        <f t="shared" si="21"/>
        <v>0.9m FG</v>
      </c>
      <c r="D342" s="1" t="str">
        <f t="shared" si="22"/>
        <v>0.9m FG - Default Depth</v>
      </c>
      <c r="E342" s="1" t="s">
        <v>40</v>
      </c>
      <c r="F342" s="1">
        <f t="shared" si="23"/>
        <v>0.9</v>
      </c>
      <c r="G342" s="12" t="s">
        <v>40</v>
      </c>
      <c r="L342">
        <v>1035713</v>
      </c>
      <c r="M342">
        <v>1035870</v>
      </c>
      <c r="N342">
        <v>0.9</v>
      </c>
      <c r="O342" t="s">
        <v>718</v>
      </c>
      <c r="P342" t="s">
        <v>719</v>
      </c>
      <c r="Q342" t="s">
        <v>720</v>
      </c>
      <c r="R342" t="s">
        <v>721</v>
      </c>
      <c r="S342">
        <v>157</v>
      </c>
    </row>
    <row r="343" spans="1:19" x14ac:dyDescent="0.2">
      <c r="A343" s="1">
        <f t="shared" si="20"/>
        <v>1035870</v>
      </c>
      <c r="B343" s="1">
        <f t="shared" si="20"/>
        <v>1035882</v>
      </c>
      <c r="C343" s="1" t="str">
        <f t="shared" si="21"/>
        <v>1.2m RD</v>
      </c>
      <c r="D343" s="1" t="str">
        <f t="shared" si="22"/>
        <v>1.2m RD - DWG# PT640001</v>
      </c>
      <c r="E343" s="1" t="s">
        <v>40</v>
      </c>
      <c r="F343" s="1">
        <f t="shared" si="23"/>
        <v>1.2</v>
      </c>
      <c r="G343" s="12" t="s">
        <v>40</v>
      </c>
      <c r="L343">
        <v>1035870</v>
      </c>
      <c r="M343">
        <v>1035882</v>
      </c>
      <c r="N343">
        <v>1.2</v>
      </c>
      <c r="O343" t="s">
        <v>737</v>
      </c>
      <c r="P343" t="s">
        <v>798</v>
      </c>
      <c r="Q343" t="s">
        <v>799</v>
      </c>
      <c r="R343" t="s">
        <v>799</v>
      </c>
      <c r="S343">
        <v>12</v>
      </c>
    </row>
    <row r="344" spans="1:19" x14ac:dyDescent="0.2">
      <c r="A344" s="1">
        <f t="shared" si="20"/>
        <v>1035882</v>
      </c>
      <c r="B344" s="1">
        <f t="shared" si="20"/>
        <v>1035948</v>
      </c>
      <c r="C344" s="1" t="str">
        <f t="shared" si="21"/>
        <v>0.9m FG</v>
      </c>
      <c r="D344" s="1" t="str">
        <f t="shared" si="22"/>
        <v>0.9m FG - Default Depth</v>
      </c>
      <c r="E344" s="1" t="s">
        <v>40</v>
      </c>
      <c r="F344" s="1">
        <f t="shared" si="23"/>
        <v>0.9</v>
      </c>
      <c r="G344" s="12" t="s">
        <v>40</v>
      </c>
      <c r="L344">
        <v>1035882</v>
      </c>
      <c r="M344">
        <v>1035948</v>
      </c>
      <c r="N344">
        <v>0.9</v>
      </c>
      <c r="O344" t="s">
        <v>718</v>
      </c>
      <c r="P344" t="s">
        <v>719</v>
      </c>
      <c r="Q344" t="s">
        <v>720</v>
      </c>
      <c r="R344" t="s">
        <v>721</v>
      </c>
      <c r="S344">
        <v>66</v>
      </c>
    </row>
    <row r="345" spans="1:19" x14ac:dyDescent="0.2">
      <c r="A345" s="1">
        <f t="shared" si="20"/>
        <v>1035948</v>
      </c>
      <c r="B345" s="1">
        <f t="shared" si="20"/>
        <v>1035960</v>
      </c>
      <c r="C345" s="1" t="str">
        <f t="shared" si="21"/>
        <v>1.2m RD</v>
      </c>
      <c r="D345" s="1" t="str">
        <f t="shared" si="22"/>
        <v>1.2m RD - DWG# PT640001</v>
      </c>
      <c r="E345" s="1" t="s">
        <v>40</v>
      </c>
      <c r="F345" s="1">
        <f t="shared" si="23"/>
        <v>1.2</v>
      </c>
      <c r="G345" s="12" t="s">
        <v>40</v>
      </c>
      <c r="L345">
        <v>1035948</v>
      </c>
      <c r="M345">
        <v>1035960</v>
      </c>
      <c r="N345">
        <v>1.2</v>
      </c>
      <c r="O345" t="s">
        <v>737</v>
      </c>
      <c r="P345" t="s">
        <v>798</v>
      </c>
      <c r="Q345" t="s">
        <v>799</v>
      </c>
      <c r="R345" t="s">
        <v>799</v>
      </c>
      <c r="S345">
        <v>12</v>
      </c>
    </row>
    <row r="346" spans="1:19" x14ac:dyDescent="0.2">
      <c r="A346" s="1">
        <f t="shared" si="20"/>
        <v>1035960</v>
      </c>
      <c r="B346" s="1">
        <f t="shared" si="20"/>
        <v>1035996</v>
      </c>
      <c r="C346" s="1" t="str">
        <f t="shared" si="21"/>
        <v>0.9m FG</v>
      </c>
      <c r="D346" s="1" t="str">
        <f t="shared" si="22"/>
        <v>0.9m FG - Default Depth</v>
      </c>
      <c r="E346" s="1" t="s">
        <v>40</v>
      </c>
      <c r="F346" s="1">
        <f t="shared" si="23"/>
        <v>0.9</v>
      </c>
      <c r="G346" s="12" t="s">
        <v>40</v>
      </c>
      <c r="L346">
        <v>1035960</v>
      </c>
      <c r="M346">
        <v>1035996</v>
      </c>
      <c r="N346">
        <v>0.9</v>
      </c>
      <c r="O346" t="s">
        <v>718</v>
      </c>
      <c r="P346" t="s">
        <v>719</v>
      </c>
      <c r="Q346" t="s">
        <v>720</v>
      </c>
      <c r="R346" t="s">
        <v>721</v>
      </c>
      <c r="S346">
        <v>36</v>
      </c>
    </row>
    <row r="347" spans="1:19" x14ac:dyDescent="0.2">
      <c r="A347" s="1">
        <f t="shared" si="20"/>
        <v>1035996</v>
      </c>
      <c r="B347" s="1">
        <f t="shared" si="20"/>
        <v>1036008</v>
      </c>
      <c r="C347" s="1" t="str">
        <f t="shared" si="21"/>
        <v>1.2m RD</v>
      </c>
      <c r="D347" s="1" t="str">
        <f t="shared" si="22"/>
        <v>1.2m RD - DWG# PT640001</v>
      </c>
      <c r="E347" s="1" t="s">
        <v>40</v>
      </c>
      <c r="F347" s="1">
        <f t="shared" si="23"/>
        <v>1.2</v>
      </c>
      <c r="G347" s="12" t="s">
        <v>40</v>
      </c>
      <c r="L347">
        <v>1035996</v>
      </c>
      <c r="M347">
        <v>1036008</v>
      </c>
      <c r="N347">
        <v>1.2</v>
      </c>
      <c r="O347" t="s">
        <v>737</v>
      </c>
      <c r="P347" t="s">
        <v>798</v>
      </c>
      <c r="Q347" t="s">
        <v>799</v>
      </c>
      <c r="R347" t="s">
        <v>799</v>
      </c>
      <c r="S347">
        <v>12</v>
      </c>
    </row>
    <row r="348" spans="1:19" x14ac:dyDescent="0.2">
      <c r="A348" s="1">
        <f t="shared" si="20"/>
        <v>1036008</v>
      </c>
      <c r="B348" s="1">
        <f t="shared" si="20"/>
        <v>1036082</v>
      </c>
      <c r="C348" s="1" t="str">
        <f t="shared" si="21"/>
        <v>0.9m FG</v>
      </c>
      <c r="D348" s="1" t="str">
        <f t="shared" si="22"/>
        <v>0.9m FG - Default Depth</v>
      </c>
      <c r="E348" s="1" t="s">
        <v>40</v>
      </c>
      <c r="F348" s="1">
        <f t="shared" si="23"/>
        <v>0.9</v>
      </c>
      <c r="G348" s="12" t="s">
        <v>40</v>
      </c>
      <c r="L348">
        <v>1036008</v>
      </c>
      <c r="M348">
        <v>1036082</v>
      </c>
      <c r="N348">
        <v>0.9</v>
      </c>
      <c r="O348" t="s">
        <v>718</v>
      </c>
      <c r="P348" t="s">
        <v>719</v>
      </c>
      <c r="Q348" t="s">
        <v>720</v>
      </c>
      <c r="R348" t="s">
        <v>721</v>
      </c>
      <c r="S348">
        <v>74</v>
      </c>
    </row>
    <row r="349" spans="1:19" x14ac:dyDescent="0.2">
      <c r="A349" s="1">
        <f t="shared" si="20"/>
        <v>1036082</v>
      </c>
      <c r="B349" s="1">
        <f t="shared" si="20"/>
        <v>1036142</v>
      </c>
      <c r="C349" s="1" t="str">
        <f t="shared" si="21"/>
        <v>1.5m FG</v>
      </c>
      <c r="D349" s="1" t="str">
        <f t="shared" si="22"/>
        <v>1.5m FG - Alignment Sheets</v>
      </c>
      <c r="E349" s="1" t="s">
        <v>40</v>
      </c>
      <c r="F349" s="1">
        <f t="shared" si="23"/>
        <v>1.5</v>
      </c>
      <c r="G349" s="12" t="s">
        <v>40</v>
      </c>
      <c r="L349">
        <v>1036082</v>
      </c>
      <c r="M349">
        <v>1036142</v>
      </c>
      <c r="N349">
        <v>1.5</v>
      </c>
      <c r="O349" t="s">
        <v>718</v>
      </c>
      <c r="P349" t="s">
        <v>723</v>
      </c>
      <c r="Q349" t="s">
        <v>726</v>
      </c>
      <c r="R349" t="s">
        <v>727</v>
      </c>
      <c r="S349">
        <v>60</v>
      </c>
    </row>
    <row r="350" spans="1:19" x14ac:dyDescent="0.2">
      <c r="A350" s="1">
        <f t="shared" si="20"/>
        <v>1036142</v>
      </c>
      <c r="B350" s="1">
        <f t="shared" si="20"/>
        <v>1036166</v>
      </c>
      <c r="C350" s="1" t="str">
        <f t="shared" si="21"/>
        <v>0.9m FG</v>
      </c>
      <c r="D350" s="1" t="str">
        <f t="shared" si="22"/>
        <v>0.9m FG - Default Depth</v>
      </c>
      <c r="E350" s="1" t="s">
        <v>40</v>
      </c>
      <c r="F350" s="1">
        <f t="shared" si="23"/>
        <v>0.9</v>
      </c>
      <c r="G350" s="12" t="s">
        <v>40</v>
      </c>
      <c r="L350">
        <v>1036142</v>
      </c>
      <c r="M350">
        <v>1036166</v>
      </c>
      <c r="N350">
        <v>0.9</v>
      </c>
      <c r="O350" t="s">
        <v>718</v>
      </c>
      <c r="P350" t="s">
        <v>719</v>
      </c>
      <c r="Q350" t="s">
        <v>720</v>
      </c>
      <c r="R350" t="s">
        <v>721</v>
      </c>
      <c r="S350">
        <v>24</v>
      </c>
    </row>
    <row r="351" spans="1:19" x14ac:dyDescent="0.2">
      <c r="A351" s="1">
        <f t="shared" si="20"/>
        <v>1036166</v>
      </c>
      <c r="B351" s="1">
        <f t="shared" si="20"/>
        <v>1036178</v>
      </c>
      <c r="C351" s="1" t="str">
        <f t="shared" si="21"/>
        <v>1.2m RD</v>
      </c>
      <c r="D351" s="1" t="str">
        <f t="shared" si="22"/>
        <v>1.2m RD - DWG# PT640001</v>
      </c>
      <c r="E351" s="1" t="s">
        <v>40</v>
      </c>
      <c r="F351" s="1">
        <f t="shared" si="23"/>
        <v>1.2</v>
      </c>
      <c r="G351" s="12" t="s">
        <v>40</v>
      </c>
      <c r="L351">
        <v>1036166</v>
      </c>
      <c r="M351">
        <v>1036178</v>
      </c>
      <c r="N351">
        <v>1.2</v>
      </c>
      <c r="O351" t="s">
        <v>737</v>
      </c>
      <c r="P351" t="s">
        <v>798</v>
      </c>
      <c r="Q351" t="s">
        <v>799</v>
      </c>
      <c r="R351" t="s">
        <v>799</v>
      </c>
      <c r="S351">
        <v>12</v>
      </c>
    </row>
    <row r="352" spans="1:19" x14ac:dyDescent="0.2">
      <c r="A352" s="1">
        <f t="shared" si="20"/>
        <v>1036178</v>
      </c>
      <c r="B352" s="1">
        <f t="shared" si="20"/>
        <v>1036317.18</v>
      </c>
      <c r="C352" s="1" t="str">
        <f t="shared" si="21"/>
        <v>0.9m FG</v>
      </c>
      <c r="D352" s="1" t="str">
        <f t="shared" si="22"/>
        <v>0.9m FG - Default Depth</v>
      </c>
      <c r="E352" s="1" t="s">
        <v>40</v>
      </c>
      <c r="F352" s="1">
        <f t="shared" si="23"/>
        <v>0.9</v>
      </c>
      <c r="G352" s="12" t="s">
        <v>40</v>
      </c>
      <c r="L352">
        <v>1036178</v>
      </c>
      <c r="M352">
        <v>1036317.18</v>
      </c>
      <c r="N352">
        <v>0.9</v>
      </c>
      <c r="O352" t="s">
        <v>718</v>
      </c>
      <c r="P352" t="s">
        <v>719</v>
      </c>
      <c r="Q352" t="s">
        <v>720</v>
      </c>
      <c r="R352" t="s">
        <v>721</v>
      </c>
      <c r="S352">
        <v>139.180000000051</v>
      </c>
    </row>
    <row r="353" spans="1:19" x14ac:dyDescent="0.2">
      <c r="A353" s="1">
        <f t="shared" si="20"/>
        <v>1036317.18</v>
      </c>
      <c r="B353" s="1">
        <f t="shared" si="20"/>
        <v>1036320</v>
      </c>
      <c r="C353" s="1" t="str">
        <f t="shared" si="21"/>
        <v>1.2m RD</v>
      </c>
      <c r="D353" s="1" t="str">
        <f t="shared" si="22"/>
        <v>1.2m RD - DWG# PT640001</v>
      </c>
      <c r="E353" s="1" t="s">
        <v>40</v>
      </c>
      <c r="F353" s="1">
        <f t="shared" si="23"/>
        <v>1.2</v>
      </c>
      <c r="G353" s="12" t="s">
        <v>40</v>
      </c>
      <c r="L353">
        <v>1036317.18</v>
      </c>
      <c r="M353">
        <v>1036320</v>
      </c>
      <c r="N353">
        <v>1.2</v>
      </c>
      <c r="O353" t="s">
        <v>737</v>
      </c>
      <c r="P353" t="s">
        <v>798</v>
      </c>
      <c r="Q353" t="s">
        <v>799</v>
      </c>
      <c r="R353" t="s">
        <v>799</v>
      </c>
      <c r="S353">
        <v>2.8199999999487702</v>
      </c>
    </row>
    <row r="354" spans="1:19" x14ac:dyDescent="0.2">
      <c r="A354" s="1">
        <f t="shared" si="20"/>
        <v>1036320</v>
      </c>
      <c r="B354" s="1">
        <f t="shared" si="20"/>
        <v>1036409</v>
      </c>
      <c r="C354" s="1" t="str">
        <f t="shared" si="21"/>
        <v>1.5m FG</v>
      </c>
      <c r="D354" s="1" t="str">
        <f t="shared" si="22"/>
        <v>1.5m FG - Alignment Sheets</v>
      </c>
      <c r="E354" s="1" t="s">
        <v>40</v>
      </c>
      <c r="F354" s="1">
        <f t="shared" si="23"/>
        <v>1.5</v>
      </c>
      <c r="G354" s="12" t="s">
        <v>40</v>
      </c>
      <c r="L354">
        <v>1036320</v>
      </c>
      <c r="M354">
        <v>1036409</v>
      </c>
      <c r="N354">
        <v>1.5</v>
      </c>
      <c r="O354" t="s">
        <v>718</v>
      </c>
      <c r="P354" t="s">
        <v>723</v>
      </c>
      <c r="Q354" t="s">
        <v>726</v>
      </c>
      <c r="R354" t="s">
        <v>727</v>
      </c>
      <c r="S354">
        <v>89</v>
      </c>
    </row>
    <row r="355" spans="1:19" x14ac:dyDescent="0.2">
      <c r="A355" s="1">
        <f t="shared" si="20"/>
        <v>1036409</v>
      </c>
      <c r="B355" s="1">
        <f t="shared" si="20"/>
        <v>1036409.2</v>
      </c>
      <c r="C355" s="1" t="str">
        <f t="shared" si="21"/>
        <v>1.2m RD</v>
      </c>
      <c r="D355" s="1" t="str">
        <f t="shared" si="22"/>
        <v>1.2m RD - DWG# PT640001</v>
      </c>
      <c r="E355" s="1" t="s">
        <v>40</v>
      </c>
      <c r="F355" s="1">
        <f t="shared" si="23"/>
        <v>1.2</v>
      </c>
      <c r="G355" s="12" t="s">
        <v>40</v>
      </c>
      <c r="L355">
        <v>1036409</v>
      </c>
      <c r="M355">
        <v>1036409.2</v>
      </c>
      <c r="N355">
        <v>1.2</v>
      </c>
      <c r="O355" t="s">
        <v>737</v>
      </c>
      <c r="P355" t="s">
        <v>798</v>
      </c>
      <c r="Q355" t="s">
        <v>799</v>
      </c>
      <c r="R355" t="s">
        <v>799</v>
      </c>
      <c r="S355">
        <v>0.19999999995343301</v>
      </c>
    </row>
    <row r="356" spans="1:19" x14ac:dyDescent="0.2">
      <c r="A356" s="1">
        <f t="shared" si="20"/>
        <v>1036409.2</v>
      </c>
      <c r="B356" s="1">
        <f t="shared" si="20"/>
        <v>1036937.43</v>
      </c>
      <c r="C356" s="1" t="str">
        <f t="shared" si="21"/>
        <v>0.9m FG</v>
      </c>
      <c r="D356" s="1" t="str">
        <f t="shared" si="22"/>
        <v>0.9m FG - Default Depth</v>
      </c>
      <c r="E356" s="1" t="s">
        <v>40</v>
      </c>
      <c r="F356" s="1">
        <f t="shared" si="23"/>
        <v>0.9</v>
      </c>
      <c r="G356" s="12" t="s">
        <v>40</v>
      </c>
      <c r="L356">
        <v>1036409.2</v>
      </c>
      <c r="M356">
        <v>1036937.43</v>
      </c>
      <c r="N356">
        <v>0.9</v>
      </c>
      <c r="O356" t="s">
        <v>718</v>
      </c>
      <c r="P356" t="s">
        <v>719</v>
      </c>
      <c r="Q356" t="s">
        <v>720</v>
      </c>
      <c r="R356" t="s">
        <v>721</v>
      </c>
      <c r="S356">
        <v>528.23000000009699</v>
      </c>
    </row>
    <row r="357" spans="1:19" x14ac:dyDescent="0.2">
      <c r="A357" s="1">
        <f t="shared" si="20"/>
        <v>1036937.43</v>
      </c>
      <c r="B357" s="1">
        <f t="shared" si="20"/>
        <v>1036949.43</v>
      </c>
      <c r="C357" s="1" t="str">
        <f t="shared" si="21"/>
        <v>1.2m RD</v>
      </c>
      <c r="D357" s="1" t="str">
        <f t="shared" si="22"/>
        <v>1.2m RD - DWG# PT640001</v>
      </c>
      <c r="E357" s="1" t="s">
        <v>40</v>
      </c>
      <c r="F357" s="1">
        <f t="shared" si="23"/>
        <v>1.2</v>
      </c>
      <c r="G357" s="12" t="s">
        <v>40</v>
      </c>
      <c r="L357">
        <v>1036937.43</v>
      </c>
      <c r="M357">
        <v>1036949.43</v>
      </c>
      <c r="N357">
        <v>1.2</v>
      </c>
      <c r="O357" t="s">
        <v>737</v>
      </c>
      <c r="P357" t="s">
        <v>798</v>
      </c>
      <c r="Q357" t="s">
        <v>799</v>
      </c>
      <c r="R357" t="s">
        <v>799</v>
      </c>
      <c r="S357">
        <v>12</v>
      </c>
    </row>
    <row r="358" spans="1:19" x14ac:dyDescent="0.2">
      <c r="A358" s="1">
        <f t="shared" si="20"/>
        <v>1036949.43</v>
      </c>
      <c r="B358" s="1">
        <f t="shared" si="20"/>
        <v>1037266</v>
      </c>
      <c r="C358" s="1" t="str">
        <f t="shared" si="21"/>
        <v>0.9m FG</v>
      </c>
      <c r="D358" s="1" t="str">
        <f t="shared" si="22"/>
        <v>0.9m FG - Default Depth</v>
      </c>
      <c r="E358" s="1" t="s">
        <v>40</v>
      </c>
      <c r="F358" s="1">
        <f t="shared" si="23"/>
        <v>0.9</v>
      </c>
      <c r="G358" s="12" t="s">
        <v>40</v>
      </c>
      <c r="L358">
        <v>1036949.43</v>
      </c>
      <c r="M358">
        <v>1037266</v>
      </c>
      <c r="N358">
        <v>0.9</v>
      </c>
      <c r="O358" t="s">
        <v>718</v>
      </c>
      <c r="P358" t="s">
        <v>719</v>
      </c>
      <c r="Q358" t="s">
        <v>720</v>
      </c>
      <c r="R358" t="s">
        <v>721</v>
      </c>
      <c r="S358">
        <v>316.56999999994798</v>
      </c>
    </row>
    <row r="359" spans="1:19" x14ac:dyDescent="0.2">
      <c r="A359" s="1">
        <f t="shared" si="20"/>
        <v>1037266</v>
      </c>
      <c r="B359" s="1">
        <f t="shared" si="20"/>
        <v>1037676</v>
      </c>
      <c r="C359" s="1" t="str">
        <f t="shared" si="21"/>
        <v>1.2m CG</v>
      </c>
      <c r="D359" s="1" t="str">
        <f t="shared" si="22"/>
        <v>1.2m CG - Alignment Sheets</v>
      </c>
      <c r="E359" s="1" t="s">
        <v>40</v>
      </c>
      <c r="F359" s="1">
        <f t="shared" si="23"/>
        <v>1.2</v>
      </c>
      <c r="G359" s="12" t="s">
        <v>40</v>
      </c>
      <c r="L359">
        <v>1037266</v>
      </c>
      <c r="M359">
        <v>1037676</v>
      </c>
      <c r="N359">
        <v>1.2</v>
      </c>
      <c r="O359" t="s">
        <v>722</v>
      </c>
      <c r="P359" t="s">
        <v>723</v>
      </c>
      <c r="Q359" t="s">
        <v>763</v>
      </c>
      <c r="R359" t="s">
        <v>764</v>
      </c>
      <c r="S359">
        <v>410</v>
      </c>
    </row>
    <row r="360" spans="1:19" x14ac:dyDescent="0.2">
      <c r="A360" s="1">
        <f t="shared" si="20"/>
        <v>1037676</v>
      </c>
      <c r="B360" s="1">
        <f t="shared" si="20"/>
        <v>1037732</v>
      </c>
      <c r="C360" s="1" t="str">
        <f t="shared" si="21"/>
        <v>0.9m FG</v>
      </c>
      <c r="D360" s="1" t="str">
        <f t="shared" si="22"/>
        <v>0.9m FG - Default Depth</v>
      </c>
      <c r="E360" s="1" t="s">
        <v>40</v>
      </c>
      <c r="F360" s="1">
        <f t="shared" si="23"/>
        <v>0.9</v>
      </c>
      <c r="G360" s="12" t="s">
        <v>40</v>
      </c>
      <c r="L360">
        <v>1037676</v>
      </c>
      <c r="M360">
        <v>1037732</v>
      </c>
      <c r="N360">
        <v>0.9</v>
      </c>
      <c r="O360" t="s">
        <v>718</v>
      </c>
      <c r="P360" t="s">
        <v>719</v>
      </c>
      <c r="Q360" t="s">
        <v>720</v>
      </c>
      <c r="R360" t="s">
        <v>721</v>
      </c>
      <c r="S360">
        <v>56</v>
      </c>
    </row>
    <row r="361" spans="1:19" x14ac:dyDescent="0.2">
      <c r="A361" s="1">
        <f t="shared" si="20"/>
        <v>1037732</v>
      </c>
      <c r="B361" s="1">
        <f t="shared" si="20"/>
        <v>1037839</v>
      </c>
      <c r="C361" s="1" t="str">
        <f t="shared" si="21"/>
        <v>1.5m FG</v>
      </c>
      <c r="D361" s="1" t="str">
        <f t="shared" si="22"/>
        <v>1.5m FG - Alignment Sheets</v>
      </c>
      <c r="E361" s="1" t="s">
        <v>40</v>
      </c>
      <c r="F361" s="1">
        <f t="shared" si="23"/>
        <v>1.5</v>
      </c>
      <c r="G361" s="12" t="s">
        <v>40</v>
      </c>
      <c r="L361">
        <v>1037732</v>
      </c>
      <c r="M361">
        <v>1037839</v>
      </c>
      <c r="N361">
        <v>1.5</v>
      </c>
      <c r="O361" t="s">
        <v>718</v>
      </c>
      <c r="P361" t="s">
        <v>723</v>
      </c>
      <c r="Q361" t="s">
        <v>726</v>
      </c>
      <c r="R361" t="s">
        <v>727</v>
      </c>
      <c r="S361">
        <v>107</v>
      </c>
    </row>
    <row r="362" spans="1:19" x14ac:dyDescent="0.2">
      <c r="A362" s="1">
        <f t="shared" si="20"/>
        <v>1037839</v>
      </c>
      <c r="B362" s="1">
        <f t="shared" si="20"/>
        <v>1037846</v>
      </c>
      <c r="C362" s="1" t="str">
        <f t="shared" si="21"/>
        <v>0.9m FG</v>
      </c>
      <c r="D362" s="1" t="str">
        <f t="shared" si="22"/>
        <v>0.9m FG - Default Depth</v>
      </c>
      <c r="E362" s="1" t="s">
        <v>40</v>
      </c>
      <c r="F362" s="1">
        <f t="shared" si="23"/>
        <v>0.9</v>
      </c>
      <c r="G362" s="12" t="s">
        <v>40</v>
      </c>
      <c r="L362">
        <v>1037839</v>
      </c>
      <c r="M362">
        <v>1037846</v>
      </c>
      <c r="N362">
        <v>0.9</v>
      </c>
      <c r="O362" t="s">
        <v>718</v>
      </c>
      <c r="P362" t="s">
        <v>719</v>
      </c>
      <c r="Q362" t="s">
        <v>720</v>
      </c>
      <c r="R362" t="s">
        <v>721</v>
      </c>
      <c r="S362">
        <v>7</v>
      </c>
    </row>
    <row r="363" spans="1:19" x14ac:dyDescent="0.2">
      <c r="A363" s="1">
        <f t="shared" si="20"/>
        <v>1037846</v>
      </c>
      <c r="B363" s="1">
        <f t="shared" si="20"/>
        <v>1037858</v>
      </c>
      <c r="C363" s="1" t="str">
        <f t="shared" si="21"/>
        <v>1.5m RD</v>
      </c>
      <c r="D363" s="1" t="str">
        <f t="shared" si="22"/>
        <v>1.5m RD - DWG# PT640301</v>
      </c>
      <c r="E363" s="1" t="s">
        <v>40</v>
      </c>
      <c r="F363" s="1">
        <f t="shared" si="23"/>
        <v>1.5</v>
      </c>
      <c r="G363" s="12" t="s">
        <v>40</v>
      </c>
      <c r="L363">
        <v>1037846</v>
      </c>
      <c r="M363">
        <v>1037858</v>
      </c>
      <c r="N363">
        <v>1.5</v>
      </c>
      <c r="O363" t="s">
        <v>737</v>
      </c>
      <c r="P363" t="s">
        <v>738</v>
      </c>
      <c r="Q363" t="s">
        <v>739</v>
      </c>
      <c r="R363" t="s">
        <v>739</v>
      </c>
      <c r="S363">
        <v>12</v>
      </c>
    </row>
    <row r="364" spans="1:19" x14ac:dyDescent="0.2">
      <c r="A364" s="1">
        <f t="shared" si="20"/>
        <v>1037858</v>
      </c>
      <c r="B364" s="1">
        <f t="shared" si="20"/>
        <v>1038040</v>
      </c>
      <c r="C364" s="1" t="str">
        <f t="shared" si="21"/>
        <v>0.9m FG</v>
      </c>
      <c r="D364" s="1" t="str">
        <f t="shared" si="22"/>
        <v>0.9m FG - Default Depth</v>
      </c>
      <c r="E364" s="1" t="s">
        <v>40</v>
      </c>
      <c r="F364" s="1">
        <f t="shared" si="23"/>
        <v>0.9</v>
      </c>
      <c r="G364" s="12" t="s">
        <v>40</v>
      </c>
      <c r="L364">
        <v>1037858</v>
      </c>
      <c r="M364">
        <v>1038040</v>
      </c>
      <c r="N364">
        <v>0.9</v>
      </c>
      <c r="O364" t="s">
        <v>718</v>
      </c>
      <c r="P364" t="s">
        <v>719</v>
      </c>
      <c r="Q364" t="s">
        <v>720</v>
      </c>
      <c r="R364" t="s">
        <v>721</v>
      </c>
      <c r="S364">
        <v>182</v>
      </c>
    </row>
    <row r="365" spans="1:19" x14ac:dyDescent="0.2">
      <c r="A365" s="1">
        <f t="shared" si="20"/>
        <v>1038040</v>
      </c>
      <c r="B365" s="1">
        <f t="shared" si="20"/>
        <v>1038064</v>
      </c>
      <c r="C365" s="1" t="str">
        <f t="shared" si="21"/>
        <v>1.2m WC</v>
      </c>
      <c r="D365" s="1" t="str">
        <f t="shared" si="22"/>
        <v>1.2m WC - DWG# PT610201</v>
      </c>
      <c r="E365" s="1" t="s">
        <v>40</v>
      </c>
      <c r="F365" s="1">
        <f t="shared" si="23"/>
        <v>1.2</v>
      </c>
      <c r="G365" s="12" t="s">
        <v>40</v>
      </c>
      <c r="L365">
        <v>1038040</v>
      </c>
      <c r="M365">
        <v>1038064</v>
      </c>
      <c r="N365">
        <v>1.2</v>
      </c>
      <c r="O365" t="s">
        <v>734</v>
      </c>
      <c r="P365" t="s">
        <v>735</v>
      </c>
      <c r="Q365" t="s">
        <v>736</v>
      </c>
      <c r="R365" t="s">
        <v>736</v>
      </c>
      <c r="S365">
        <v>24</v>
      </c>
    </row>
    <row r="366" spans="1:19" x14ac:dyDescent="0.2">
      <c r="A366" s="1">
        <f t="shared" si="20"/>
        <v>1038064</v>
      </c>
      <c r="B366" s="1">
        <f t="shared" si="20"/>
        <v>1038452.36</v>
      </c>
      <c r="C366" s="1" t="str">
        <f t="shared" si="21"/>
        <v>0.9m FG</v>
      </c>
      <c r="D366" s="1" t="str">
        <f t="shared" si="22"/>
        <v>0.9m FG - Default Depth</v>
      </c>
      <c r="E366" s="1" t="s">
        <v>40</v>
      </c>
      <c r="F366" s="1">
        <f t="shared" si="23"/>
        <v>0.9</v>
      </c>
      <c r="G366" s="12" t="s">
        <v>40</v>
      </c>
      <c r="L366">
        <v>1038064</v>
      </c>
      <c r="M366">
        <v>1038452.36</v>
      </c>
      <c r="N366">
        <v>0.9</v>
      </c>
      <c r="O366" t="s">
        <v>718</v>
      </c>
      <c r="P366" t="s">
        <v>719</v>
      </c>
      <c r="Q366" t="s">
        <v>720</v>
      </c>
      <c r="R366" t="s">
        <v>721</v>
      </c>
      <c r="S366">
        <v>388.35999999998597</v>
      </c>
    </row>
    <row r="367" spans="1:19" x14ac:dyDescent="0.2">
      <c r="A367" s="1">
        <f t="shared" si="20"/>
        <v>1038452.36</v>
      </c>
      <c r="B367" s="1">
        <f t="shared" si="20"/>
        <v>1038476.36</v>
      </c>
      <c r="C367" s="1" t="str">
        <f t="shared" si="21"/>
        <v>1.2m WC</v>
      </c>
      <c r="D367" s="1" t="str">
        <f t="shared" si="22"/>
        <v>1.2m WC - DWG# PT610201</v>
      </c>
      <c r="E367" s="1" t="s">
        <v>40</v>
      </c>
      <c r="F367" s="1">
        <f t="shared" si="23"/>
        <v>1.2</v>
      </c>
      <c r="G367" s="12" t="s">
        <v>40</v>
      </c>
      <c r="L367">
        <v>1038452.36</v>
      </c>
      <c r="M367">
        <v>1038476.36</v>
      </c>
      <c r="N367">
        <v>1.2</v>
      </c>
      <c r="O367" t="s">
        <v>734</v>
      </c>
      <c r="P367" t="s">
        <v>735</v>
      </c>
      <c r="Q367" t="s">
        <v>736</v>
      </c>
      <c r="R367" t="s">
        <v>736</v>
      </c>
      <c r="S367">
        <v>24</v>
      </c>
    </row>
    <row r="368" spans="1:19" x14ac:dyDescent="0.2">
      <c r="A368" s="1">
        <f t="shared" si="20"/>
        <v>1038476.36</v>
      </c>
      <c r="B368" s="1">
        <f t="shared" si="20"/>
        <v>1038512.17</v>
      </c>
      <c r="C368" s="1" t="str">
        <f t="shared" si="21"/>
        <v>0.9m FG</v>
      </c>
      <c r="D368" s="1" t="str">
        <f t="shared" si="22"/>
        <v>0.9m FG - Default Depth</v>
      </c>
      <c r="E368" s="1" t="s">
        <v>40</v>
      </c>
      <c r="F368" s="1">
        <f t="shared" si="23"/>
        <v>0.9</v>
      </c>
      <c r="G368" s="12" t="s">
        <v>40</v>
      </c>
      <c r="L368">
        <v>1038476.36</v>
      </c>
      <c r="M368">
        <v>1038512.17</v>
      </c>
      <c r="N368">
        <v>0.9</v>
      </c>
      <c r="O368" t="s">
        <v>718</v>
      </c>
      <c r="P368" t="s">
        <v>719</v>
      </c>
      <c r="Q368" t="s">
        <v>720</v>
      </c>
      <c r="R368" t="s">
        <v>721</v>
      </c>
      <c r="S368">
        <v>35.810000000055801</v>
      </c>
    </row>
    <row r="369" spans="1:19" x14ac:dyDescent="0.2">
      <c r="A369" s="1">
        <f t="shared" si="20"/>
        <v>1038512.17</v>
      </c>
      <c r="B369" s="1">
        <f t="shared" si="20"/>
        <v>1038536.17</v>
      </c>
      <c r="C369" s="1" t="str">
        <f t="shared" si="21"/>
        <v>1.2m WC</v>
      </c>
      <c r="D369" s="1" t="str">
        <f t="shared" si="22"/>
        <v>1.2m WC - DWG# PT610201</v>
      </c>
      <c r="E369" s="1" t="s">
        <v>40</v>
      </c>
      <c r="F369" s="1">
        <f t="shared" si="23"/>
        <v>1.2</v>
      </c>
      <c r="G369" s="12" t="s">
        <v>40</v>
      </c>
      <c r="L369">
        <v>1038512.17</v>
      </c>
      <c r="M369">
        <v>1038536.17</v>
      </c>
      <c r="N369">
        <v>1.2</v>
      </c>
      <c r="O369" t="s">
        <v>734</v>
      </c>
      <c r="P369" t="s">
        <v>735</v>
      </c>
      <c r="Q369" t="s">
        <v>736</v>
      </c>
      <c r="R369" t="s">
        <v>736</v>
      </c>
      <c r="S369">
        <v>24</v>
      </c>
    </row>
    <row r="370" spans="1:19" x14ac:dyDescent="0.2">
      <c r="A370" s="1">
        <f t="shared" si="20"/>
        <v>1038536.17</v>
      </c>
      <c r="B370" s="1">
        <f t="shared" si="20"/>
        <v>1038564.35</v>
      </c>
      <c r="C370" s="1" t="str">
        <f t="shared" si="21"/>
        <v>0.9m FG</v>
      </c>
      <c r="D370" s="1" t="str">
        <f t="shared" si="22"/>
        <v>0.9m FG - Default Depth</v>
      </c>
      <c r="E370" s="1" t="s">
        <v>40</v>
      </c>
      <c r="F370" s="1">
        <f t="shared" si="23"/>
        <v>0.9</v>
      </c>
      <c r="G370" s="12" t="s">
        <v>40</v>
      </c>
      <c r="L370">
        <v>1038536.17</v>
      </c>
      <c r="M370">
        <v>1038564.35</v>
      </c>
      <c r="N370">
        <v>0.9</v>
      </c>
      <c r="O370" t="s">
        <v>718</v>
      </c>
      <c r="P370" t="s">
        <v>719</v>
      </c>
      <c r="Q370" t="s">
        <v>720</v>
      </c>
      <c r="R370" t="s">
        <v>721</v>
      </c>
      <c r="S370">
        <v>28.1799999999348</v>
      </c>
    </row>
    <row r="371" spans="1:19" x14ac:dyDescent="0.2">
      <c r="A371" s="1">
        <f t="shared" si="20"/>
        <v>1038564.35</v>
      </c>
      <c r="B371" s="1">
        <f t="shared" si="20"/>
        <v>1038576.35</v>
      </c>
      <c r="C371" s="1" t="str">
        <f t="shared" si="21"/>
        <v>1.5m RD</v>
      </c>
      <c r="D371" s="1" t="str">
        <f t="shared" si="22"/>
        <v>1.5m RD - DWG# PT640301</v>
      </c>
      <c r="E371" s="1" t="s">
        <v>40</v>
      </c>
      <c r="F371" s="1">
        <f t="shared" si="23"/>
        <v>1.5</v>
      </c>
      <c r="G371" s="12" t="s">
        <v>40</v>
      </c>
      <c r="L371">
        <v>1038564.35</v>
      </c>
      <c r="M371">
        <v>1038576.35</v>
      </c>
      <c r="N371">
        <v>1.5</v>
      </c>
      <c r="O371" t="s">
        <v>737</v>
      </c>
      <c r="P371" t="s">
        <v>738</v>
      </c>
      <c r="Q371" t="s">
        <v>739</v>
      </c>
      <c r="R371" t="s">
        <v>739</v>
      </c>
      <c r="S371">
        <v>12</v>
      </c>
    </row>
    <row r="372" spans="1:19" x14ac:dyDescent="0.2">
      <c r="A372" s="1">
        <f t="shared" si="20"/>
        <v>1038576.35</v>
      </c>
      <c r="B372" s="1">
        <f t="shared" si="20"/>
        <v>1038578.79</v>
      </c>
      <c r="C372" s="1" t="str">
        <f t="shared" si="21"/>
        <v>0.9m FG</v>
      </c>
      <c r="D372" s="1" t="str">
        <f t="shared" si="22"/>
        <v>0.9m FG - Default Depth</v>
      </c>
      <c r="E372" s="1" t="s">
        <v>40</v>
      </c>
      <c r="F372" s="1">
        <f t="shared" si="23"/>
        <v>0.9</v>
      </c>
      <c r="G372" s="12" t="s">
        <v>40</v>
      </c>
      <c r="L372">
        <v>1038576.35</v>
      </c>
      <c r="M372">
        <v>1038578.79</v>
      </c>
      <c r="N372">
        <v>0.9</v>
      </c>
      <c r="O372" t="s">
        <v>718</v>
      </c>
      <c r="P372" t="s">
        <v>719</v>
      </c>
      <c r="Q372" t="s">
        <v>720</v>
      </c>
      <c r="R372" t="s">
        <v>721</v>
      </c>
      <c r="S372">
        <v>2.4400000000605302</v>
      </c>
    </row>
    <row r="373" spans="1:19" x14ac:dyDescent="0.2">
      <c r="A373" s="1">
        <f t="shared" si="20"/>
        <v>1038578.79</v>
      </c>
      <c r="B373" s="1">
        <f t="shared" si="20"/>
        <v>1038590.79</v>
      </c>
      <c r="C373" s="1" t="str">
        <f t="shared" si="21"/>
        <v>1.2m RD</v>
      </c>
      <c r="D373" s="1" t="str">
        <f t="shared" si="22"/>
        <v>1.2m RD - DWG# PT640001</v>
      </c>
      <c r="E373" s="1" t="s">
        <v>40</v>
      </c>
      <c r="F373" s="1">
        <f t="shared" si="23"/>
        <v>1.2</v>
      </c>
      <c r="G373" s="12" t="s">
        <v>40</v>
      </c>
      <c r="L373">
        <v>1038578.79</v>
      </c>
      <c r="M373">
        <v>1038590.79</v>
      </c>
      <c r="N373">
        <v>1.2</v>
      </c>
      <c r="O373" t="s">
        <v>737</v>
      </c>
      <c r="P373" t="s">
        <v>798</v>
      </c>
      <c r="Q373" t="s">
        <v>799</v>
      </c>
      <c r="R373" t="s">
        <v>799</v>
      </c>
      <c r="S373">
        <v>12</v>
      </c>
    </row>
    <row r="374" spans="1:19" x14ac:dyDescent="0.2">
      <c r="A374" s="1">
        <f t="shared" si="20"/>
        <v>1038590.79</v>
      </c>
      <c r="B374" s="1">
        <f t="shared" si="20"/>
        <v>1038843</v>
      </c>
      <c r="C374" s="1" t="str">
        <f t="shared" si="21"/>
        <v>0.9m FG</v>
      </c>
      <c r="D374" s="1" t="str">
        <f t="shared" si="22"/>
        <v>0.9m FG - Default Depth</v>
      </c>
      <c r="E374" s="1" t="s">
        <v>40</v>
      </c>
      <c r="F374" s="1">
        <f t="shared" si="23"/>
        <v>0.9</v>
      </c>
      <c r="G374" s="12" t="s">
        <v>40</v>
      </c>
      <c r="L374">
        <v>1038590.79</v>
      </c>
      <c r="M374">
        <v>1038843</v>
      </c>
      <c r="N374">
        <v>0.9</v>
      </c>
      <c r="O374" t="s">
        <v>718</v>
      </c>
      <c r="P374" t="s">
        <v>719</v>
      </c>
      <c r="Q374" t="s">
        <v>720</v>
      </c>
      <c r="R374" t="s">
        <v>721</v>
      </c>
      <c r="S374">
        <v>252.20999999996201</v>
      </c>
    </row>
    <row r="375" spans="1:19" x14ac:dyDescent="0.2">
      <c r="A375" s="1">
        <f t="shared" si="20"/>
        <v>1038843</v>
      </c>
      <c r="B375" s="1">
        <f t="shared" si="20"/>
        <v>1039358.05</v>
      </c>
      <c r="C375" s="1" t="str">
        <f t="shared" si="21"/>
        <v>1.2m CG</v>
      </c>
      <c r="D375" s="1" t="str">
        <f t="shared" si="22"/>
        <v>1.2m CG - Alignment Sheets</v>
      </c>
      <c r="E375" s="1" t="s">
        <v>40</v>
      </c>
      <c r="F375" s="1">
        <f t="shared" si="23"/>
        <v>1.2</v>
      </c>
      <c r="G375" s="12" t="s">
        <v>40</v>
      </c>
      <c r="L375">
        <v>1038843</v>
      </c>
      <c r="M375">
        <v>1039358.05</v>
      </c>
      <c r="N375">
        <v>1.2</v>
      </c>
      <c r="O375" t="s">
        <v>722</v>
      </c>
      <c r="P375" t="s">
        <v>723</v>
      </c>
      <c r="Q375" t="s">
        <v>763</v>
      </c>
      <c r="R375" t="s">
        <v>764</v>
      </c>
      <c r="S375">
        <v>515.050000000046</v>
      </c>
    </row>
    <row r="376" spans="1:19" x14ac:dyDescent="0.2">
      <c r="A376" s="1">
        <f t="shared" si="20"/>
        <v>1039358.05</v>
      </c>
      <c r="B376" s="1">
        <f t="shared" si="20"/>
        <v>1039370.05</v>
      </c>
      <c r="C376" s="1" t="str">
        <f t="shared" si="21"/>
        <v>1.5m RD</v>
      </c>
      <c r="D376" s="1" t="str">
        <f t="shared" si="22"/>
        <v>1.5m RD - DWG# PT640301</v>
      </c>
      <c r="E376" s="1" t="s">
        <v>40</v>
      </c>
      <c r="F376" s="1">
        <f t="shared" si="23"/>
        <v>1.5</v>
      </c>
      <c r="G376" s="12" t="s">
        <v>40</v>
      </c>
      <c r="L376">
        <v>1039358.05</v>
      </c>
      <c r="M376">
        <v>1039370.05</v>
      </c>
      <c r="N376">
        <v>1.5</v>
      </c>
      <c r="O376" t="s">
        <v>737</v>
      </c>
      <c r="P376" t="s">
        <v>738</v>
      </c>
      <c r="Q376" t="s">
        <v>739</v>
      </c>
      <c r="R376" t="s">
        <v>739</v>
      </c>
      <c r="S376">
        <v>12</v>
      </c>
    </row>
    <row r="377" spans="1:19" x14ac:dyDescent="0.2">
      <c r="A377" s="1">
        <f t="shared" si="20"/>
        <v>1039370.05</v>
      </c>
      <c r="B377" s="1">
        <f t="shared" si="20"/>
        <v>1039652.17</v>
      </c>
      <c r="C377" s="1" t="str">
        <f t="shared" si="21"/>
        <v>1.2m CG</v>
      </c>
      <c r="D377" s="1" t="str">
        <f t="shared" si="22"/>
        <v>1.2m CG - Alignment Sheets</v>
      </c>
      <c r="E377" s="1" t="s">
        <v>40</v>
      </c>
      <c r="F377" s="1">
        <f t="shared" si="23"/>
        <v>1.2</v>
      </c>
      <c r="G377" s="12" t="s">
        <v>40</v>
      </c>
      <c r="L377">
        <v>1039370.05</v>
      </c>
      <c r="M377">
        <v>1039652.17</v>
      </c>
      <c r="N377">
        <v>1.2</v>
      </c>
      <c r="O377" t="s">
        <v>722</v>
      </c>
      <c r="P377" t="s">
        <v>723</v>
      </c>
      <c r="Q377" t="s">
        <v>763</v>
      </c>
      <c r="R377" t="s">
        <v>764</v>
      </c>
      <c r="S377">
        <v>282.119999999995</v>
      </c>
    </row>
    <row r="378" spans="1:19" x14ac:dyDescent="0.2">
      <c r="A378" s="1">
        <f t="shared" si="20"/>
        <v>1039652.17</v>
      </c>
      <c r="B378" s="1">
        <f t="shared" si="20"/>
        <v>1039664.17</v>
      </c>
      <c r="C378" s="1" t="str">
        <f t="shared" si="21"/>
        <v>1.5m RD</v>
      </c>
      <c r="D378" s="1" t="str">
        <f t="shared" si="22"/>
        <v>1.5m RD - DWG# PT640301</v>
      </c>
      <c r="E378" s="1" t="s">
        <v>40</v>
      </c>
      <c r="F378" s="1">
        <f t="shared" si="23"/>
        <v>1.5</v>
      </c>
      <c r="G378" s="12" t="s">
        <v>40</v>
      </c>
      <c r="L378">
        <v>1039652.17</v>
      </c>
      <c r="M378">
        <v>1039664.17</v>
      </c>
      <c r="N378">
        <v>1.5</v>
      </c>
      <c r="O378" t="s">
        <v>737</v>
      </c>
      <c r="P378" t="s">
        <v>738</v>
      </c>
      <c r="Q378" t="s">
        <v>739</v>
      </c>
      <c r="R378" t="s">
        <v>739</v>
      </c>
      <c r="S378">
        <v>12</v>
      </c>
    </row>
    <row r="379" spans="1:19" x14ac:dyDescent="0.2">
      <c r="A379" s="1">
        <f t="shared" si="20"/>
        <v>1039664.17</v>
      </c>
      <c r="B379" s="1">
        <f t="shared" si="20"/>
        <v>1039684.99</v>
      </c>
      <c r="C379" s="1" t="str">
        <f t="shared" si="21"/>
        <v>1.2m CG</v>
      </c>
      <c r="D379" s="1" t="str">
        <f t="shared" si="22"/>
        <v>1.2m CG - Alignment Sheets</v>
      </c>
      <c r="E379" s="1" t="s">
        <v>40</v>
      </c>
      <c r="F379" s="1">
        <f t="shared" si="23"/>
        <v>1.2</v>
      </c>
      <c r="G379" s="12" t="s">
        <v>40</v>
      </c>
      <c r="L379">
        <v>1039664.17</v>
      </c>
      <c r="M379">
        <v>1039684.99</v>
      </c>
      <c r="N379">
        <v>1.2</v>
      </c>
      <c r="O379" t="s">
        <v>722</v>
      </c>
      <c r="P379" t="s">
        <v>723</v>
      </c>
      <c r="Q379" t="s">
        <v>763</v>
      </c>
      <c r="R379" t="s">
        <v>764</v>
      </c>
      <c r="S379">
        <v>20.819999999948699</v>
      </c>
    </row>
    <row r="380" spans="1:19" x14ac:dyDescent="0.2">
      <c r="A380" s="1">
        <f t="shared" si="20"/>
        <v>1039684.99</v>
      </c>
      <c r="B380" s="1">
        <f t="shared" si="20"/>
        <v>1039696.99</v>
      </c>
      <c r="C380" s="1" t="str">
        <f t="shared" si="21"/>
        <v>1.5m RD</v>
      </c>
      <c r="D380" s="1" t="str">
        <f t="shared" si="22"/>
        <v>1.5m RD - DWG# PT640301</v>
      </c>
      <c r="E380" s="1" t="s">
        <v>40</v>
      </c>
      <c r="F380" s="1">
        <f t="shared" si="23"/>
        <v>1.5</v>
      </c>
      <c r="G380" s="12" t="s">
        <v>40</v>
      </c>
      <c r="L380">
        <v>1039684.99</v>
      </c>
      <c r="M380">
        <v>1039696.99</v>
      </c>
      <c r="N380">
        <v>1.5</v>
      </c>
      <c r="O380" t="s">
        <v>737</v>
      </c>
      <c r="P380" t="s">
        <v>738</v>
      </c>
      <c r="Q380" t="s">
        <v>739</v>
      </c>
      <c r="R380" t="s">
        <v>739</v>
      </c>
      <c r="S380">
        <v>12</v>
      </c>
    </row>
    <row r="381" spans="1:19" x14ac:dyDescent="0.2">
      <c r="A381" s="1">
        <f t="shared" si="20"/>
        <v>1039696.99</v>
      </c>
      <c r="B381" s="1">
        <f t="shared" si="20"/>
        <v>1039775.56</v>
      </c>
      <c r="C381" s="1" t="str">
        <f t="shared" si="21"/>
        <v>1.2m CG</v>
      </c>
      <c r="D381" s="1" t="str">
        <f t="shared" si="22"/>
        <v>1.2m CG - Alignment Sheets</v>
      </c>
      <c r="E381" s="1" t="s">
        <v>40</v>
      </c>
      <c r="F381" s="1">
        <f t="shared" si="23"/>
        <v>1.2</v>
      </c>
      <c r="G381" s="12" t="s">
        <v>40</v>
      </c>
      <c r="L381">
        <v>1039696.99</v>
      </c>
      <c r="M381">
        <v>1039775.56</v>
      </c>
      <c r="N381">
        <v>1.2</v>
      </c>
      <c r="O381" t="s">
        <v>722</v>
      </c>
      <c r="P381" t="s">
        <v>723</v>
      </c>
      <c r="Q381" t="s">
        <v>763</v>
      </c>
      <c r="R381" t="s">
        <v>764</v>
      </c>
      <c r="S381">
        <v>78.570000000065093</v>
      </c>
    </row>
    <row r="382" spans="1:19" x14ac:dyDescent="0.2">
      <c r="A382" s="1">
        <f t="shared" si="20"/>
        <v>1039775.56</v>
      </c>
      <c r="B382" s="1">
        <f t="shared" si="20"/>
        <v>1039787.56</v>
      </c>
      <c r="C382" s="1" t="str">
        <f t="shared" si="21"/>
        <v>1.5m RD</v>
      </c>
      <c r="D382" s="1" t="str">
        <f t="shared" si="22"/>
        <v>1.5m RD - DWG# PT640301</v>
      </c>
      <c r="E382" s="1" t="s">
        <v>40</v>
      </c>
      <c r="F382" s="1">
        <f t="shared" si="23"/>
        <v>1.5</v>
      </c>
      <c r="G382" s="12" t="s">
        <v>40</v>
      </c>
      <c r="L382">
        <v>1039775.56</v>
      </c>
      <c r="M382">
        <v>1039787.56</v>
      </c>
      <c r="N382">
        <v>1.5</v>
      </c>
      <c r="O382" t="s">
        <v>737</v>
      </c>
      <c r="P382" t="s">
        <v>738</v>
      </c>
      <c r="Q382" t="s">
        <v>739</v>
      </c>
      <c r="R382" t="s">
        <v>739</v>
      </c>
      <c r="S382">
        <v>12</v>
      </c>
    </row>
    <row r="383" spans="1:19" x14ac:dyDescent="0.2">
      <c r="A383" s="1">
        <f t="shared" si="20"/>
        <v>1039787.56</v>
      </c>
      <c r="B383" s="1">
        <f t="shared" si="20"/>
        <v>1039807</v>
      </c>
      <c r="C383" s="1" t="str">
        <f t="shared" si="21"/>
        <v>1.2m CG</v>
      </c>
      <c r="D383" s="1" t="str">
        <f t="shared" si="22"/>
        <v>1.2m CG - Alignment Sheets</v>
      </c>
      <c r="E383" s="1" t="s">
        <v>40</v>
      </c>
      <c r="F383" s="1">
        <f t="shared" si="23"/>
        <v>1.2</v>
      </c>
      <c r="G383" s="12" t="s">
        <v>40</v>
      </c>
      <c r="L383">
        <v>1039787.56</v>
      </c>
      <c r="M383">
        <v>1039807</v>
      </c>
      <c r="N383">
        <v>1.2</v>
      </c>
      <c r="O383" t="s">
        <v>722</v>
      </c>
      <c r="P383" t="s">
        <v>723</v>
      </c>
      <c r="Q383" t="s">
        <v>763</v>
      </c>
      <c r="R383" t="s">
        <v>764</v>
      </c>
      <c r="S383">
        <v>19.439999999944099</v>
      </c>
    </row>
    <row r="384" spans="1:19" x14ac:dyDescent="0.2">
      <c r="A384" s="1">
        <f t="shared" si="20"/>
        <v>1039807</v>
      </c>
      <c r="B384" s="1">
        <f t="shared" si="20"/>
        <v>1039887</v>
      </c>
      <c r="C384" s="1" t="str">
        <f t="shared" si="21"/>
        <v>1.2m CG/1.5m FG</v>
      </c>
      <c r="D384" s="1" t="str">
        <f t="shared" si="22"/>
        <v>1.2m CG/1.5m FG - Alignment Sheets</v>
      </c>
      <c r="E384" s="1" t="s">
        <v>40</v>
      </c>
      <c r="F384" s="1">
        <f t="shared" si="23"/>
        <v>1.2</v>
      </c>
      <c r="G384" s="12" t="s">
        <v>40</v>
      </c>
      <c r="L384">
        <v>1039807</v>
      </c>
      <c r="M384">
        <v>1039887</v>
      </c>
      <c r="N384" t="s">
        <v>749</v>
      </c>
      <c r="O384" t="s">
        <v>743</v>
      </c>
      <c r="P384" t="s">
        <v>723</v>
      </c>
      <c r="Q384" t="s">
        <v>750</v>
      </c>
      <c r="R384" t="s">
        <v>751</v>
      </c>
      <c r="S384">
        <v>80</v>
      </c>
    </row>
    <row r="385" spans="1:19" x14ac:dyDescent="0.2">
      <c r="A385" s="1">
        <f t="shared" si="20"/>
        <v>1039887</v>
      </c>
      <c r="B385" s="1">
        <f t="shared" si="20"/>
        <v>1039899.51</v>
      </c>
      <c r="C385" s="1" t="str">
        <f t="shared" si="21"/>
        <v>1.2m CG</v>
      </c>
      <c r="D385" s="1" t="str">
        <f t="shared" si="22"/>
        <v>1.2m CG - Alignment Sheets</v>
      </c>
      <c r="E385" s="1" t="s">
        <v>40</v>
      </c>
      <c r="F385" s="1">
        <f t="shared" si="23"/>
        <v>1.2</v>
      </c>
      <c r="G385" s="12" t="s">
        <v>40</v>
      </c>
      <c r="L385">
        <v>1039887</v>
      </c>
      <c r="M385">
        <v>1039899.51</v>
      </c>
      <c r="N385">
        <v>1.2</v>
      </c>
      <c r="O385" t="s">
        <v>722</v>
      </c>
      <c r="P385" t="s">
        <v>723</v>
      </c>
      <c r="Q385" t="s">
        <v>763</v>
      </c>
      <c r="R385" t="s">
        <v>764</v>
      </c>
      <c r="S385">
        <v>12.510000000009301</v>
      </c>
    </row>
    <row r="386" spans="1:19" x14ac:dyDescent="0.2">
      <c r="A386" s="1">
        <f t="shared" si="20"/>
        <v>1039899.51</v>
      </c>
      <c r="B386" s="1">
        <f t="shared" si="20"/>
        <v>1039911.51</v>
      </c>
      <c r="C386" s="1" t="str">
        <f t="shared" si="21"/>
        <v>1.5m RD</v>
      </c>
      <c r="D386" s="1" t="str">
        <f t="shared" si="22"/>
        <v>1.5m RD - DWG# PT640301</v>
      </c>
      <c r="E386" s="1" t="s">
        <v>40</v>
      </c>
      <c r="F386" s="1">
        <f t="shared" si="23"/>
        <v>1.5</v>
      </c>
      <c r="G386" s="12" t="s">
        <v>40</v>
      </c>
      <c r="L386">
        <v>1039899.51</v>
      </c>
      <c r="M386">
        <v>1039911.51</v>
      </c>
      <c r="N386">
        <v>1.5</v>
      </c>
      <c r="O386" t="s">
        <v>737</v>
      </c>
      <c r="P386" t="s">
        <v>738</v>
      </c>
      <c r="Q386" t="s">
        <v>739</v>
      </c>
      <c r="R386" t="s">
        <v>739</v>
      </c>
      <c r="S386">
        <v>12</v>
      </c>
    </row>
    <row r="387" spans="1:19" x14ac:dyDescent="0.2">
      <c r="A387" s="1">
        <f t="shared" ref="A387:B445" si="24">L387</f>
        <v>1039911.51</v>
      </c>
      <c r="B387" s="1">
        <f t="shared" si="24"/>
        <v>1040203.46</v>
      </c>
      <c r="C387" s="1" t="str">
        <f t="shared" ref="C387:C450" si="25">Q387</f>
        <v>1.2m CG</v>
      </c>
      <c r="D387" s="1" t="str">
        <f t="shared" ref="D387:D450" si="26">Q387&amp;" - "&amp;P387</f>
        <v>1.2m CG - Alignment Sheets</v>
      </c>
      <c r="E387" s="1" t="s">
        <v>40</v>
      </c>
      <c r="F387" s="1">
        <f t="shared" ref="F387:F450" si="27">_xlfn.NUMBERVALUE(TRIM(LEFT(Q387,3)))</f>
        <v>1.2</v>
      </c>
      <c r="G387" s="12" t="s">
        <v>40</v>
      </c>
      <c r="L387">
        <v>1039911.51</v>
      </c>
      <c r="M387">
        <v>1040203.46</v>
      </c>
      <c r="N387">
        <v>1.2</v>
      </c>
      <c r="O387" t="s">
        <v>722</v>
      </c>
      <c r="P387" t="s">
        <v>723</v>
      </c>
      <c r="Q387" t="s">
        <v>763</v>
      </c>
      <c r="R387" t="s">
        <v>764</v>
      </c>
      <c r="S387">
        <v>291.94999999995298</v>
      </c>
    </row>
    <row r="388" spans="1:19" x14ac:dyDescent="0.2">
      <c r="A388" s="1">
        <f t="shared" si="24"/>
        <v>1040203.46</v>
      </c>
      <c r="B388" s="1">
        <f t="shared" si="24"/>
        <v>1040215.46</v>
      </c>
      <c r="C388" s="1" t="str">
        <f t="shared" si="25"/>
        <v>1.5m RD</v>
      </c>
      <c r="D388" s="1" t="str">
        <f t="shared" si="26"/>
        <v>1.5m RD - DWG# PT640301</v>
      </c>
      <c r="E388" s="1" t="s">
        <v>40</v>
      </c>
      <c r="F388" s="1">
        <f t="shared" si="27"/>
        <v>1.5</v>
      </c>
      <c r="G388" s="12" t="s">
        <v>40</v>
      </c>
      <c r="L388">
        <v>1040203.46</v>
      </c>
      <c r="M388">
        <v>1040215.46</v>
      </c>
      <c r="N388">
        <v>1.5</v>
      </c>
      <c r="O388" t="s">
        <v>737</v>
      </c>
      <c r="P388" t="s">
        <v>738</v>
      </c>
      <c r="Q388" t="s">
        <v>739</v>
      </c>
      <c r="R388" t="s">
        <v>739</v>
      </c>
      <c r="S388">
        <v>12</v>
      </c>
    </row>
    <row r="389" spans="1:19" x14ac:dyDescent="0.2">
      <c r="A389" s="1">
        <f t="shared" si="24"/>
        <v>1040215.46</v>
      </c>
      <c r="B389" s="1">
        <f t="shared" si="24"/>
        <v>1040291</v>
      </c>
      <c r="C389" s="1" t="str">
        <f t="shared" si="25"/>
        <v>1.2m CG</v>
      </c>
      <c r="D389" s="1" t="str">
        <f t="shared" si="26"/>
        <v>1.2m CG - Alignment Sheets</v>
      </c>
      <c r="E389" s="1" t="s">
        <v>40</v>
      </c>
      <c r="F389" s="1">
        <f t="shared" si="27"/>
        <v>1.2</v>
      </c>
      <c r="G389" s="12" t="s">
        <v>40</v>
      </c>
      <c r="L389">
        <v>1040215.46</v>
      </c>
      <c r="M389">
        <v>1040291</v>
      </c>
      <c r="N389">
        <v>1.2</v>
      </c>
      <c r="O389" t="s">
        <v>722</v>
      </c>
      <c r="P389" t="s">
        <v>723</v>
      </c>
      <c r="Q389" t="s">
        <v>763</v>
      </c>
      <c r="R389" t="s">
        <v>764</v>
      </c>
      <c r="S389">
        <v>75.540000000037196</v>
      </c>
    </row>
    <row r="390" spans="1:19" x14ac:dyDescent="0.2">
      <c r="A390" s="1">
        <f t="shared" si="24"/>
        <v>1040291</v>
      </c>
      <c r="B390" s="1">
        <f t="shared" si="24"/>
        <v>1040315</v>
      </c>
      <c r="C390" s="1" t="str">
        <f t="shared" si="25"/>
        <v>1.2m CG/1.2m FG</v>
      </c>
      <c r="D390" s="1" t="str">
        <f t="shared" si="26"/>
        <v>1.2m CG/1.2m FG - Alignment Sheets</v>
      </c>
      <c r="E390" s="1" t="s">
        <v>40</v>
      </c>
      <c r="F390" s="1">
        <f t="shared" si="27"/>
        <v>1.2</v>
      </c>
      <c r="G390" s="12" t="s">
        <v>40</v>
      </c>
      <c r="L390">
        <v>1040291</v>
      </c>
      <c r="M390">
        <v>1040315</v>
      </c>
      <c r="N390">
        <v>1.2</v>
      </c>
      <c r="O390" t="s">
        <v>743</v>
      </c>
      <c r="P390" t="s">
        <v>723</v>
      </c>
      <c r="Q390" t="s">
        <v>802</v>
      </c>
      <c r="R390" t="s">
        <v>803</v>
      </c>
      <c r="S390">
        <v>24</v>
      </c>
    </row>
    <row r="391" spans="1:19" x14ac:dyDescent="0.2">
      <c r="A391" s="1">
        <f t="shared" si="24"/>
        <v>1040315</v>
      </c>
      <c r="B391" s="1">
        <f t="shared" si="24"/>
        <v>1040346.7</v>
      </c>
      <c r="C391" s="1" t="str">
        <f t="shared" si="25"/>
        <v>1.2m CG</v>
      </c>
      <c r="D391" s="1" t="str">
        <f t="shared" si="26"/>
        <v>1.2m CG - Alignment Sheets</v>
      </c>
      <c r="E391" s="1" t="s">
        <v>40</v>
      </c>
      <c r="F391" s="1">
        <f t="shared" si="27"/>
        <v>1.2</v>
      </c>
      <c r="G391" s="12" t="s">
        <v>40</v>
      </c>
      <c r="L391">
        <v>1040315</v>
      </c>
      <c r="M391">
        <v>1040346.7</v>
      </c>
      <c r="N391">
        <v>1.2</v>
      </c>
      <c r="O391" t="s">
        <v>722</v>
      </c>
      <c r="P391" t="s">
        <v>723</v>
      </c>
      <c r="Q391" t="s">
        <v>763</v>
      </c>
      <c r="R391" t="s">
        <v>764</v>
      </c>
      <c r="S391">
        <v>31.699999999953398</v>
      </c>
    </row>
    <row r="392" spans="1:19" x14ac:dyDescent="0.2">
      <c r="A392" s="1">
        <f t="shared" si="24"/>
        <v>1040346.7</v>
      </c>
      <c r="B392" s="1">
        <f t="shared" si="24"/>
        <v>1040358.7</v>
      </c>
      <c r="C392" s="1" t="str">
        <f t="shared" si="25"/>
        <v>1.5m RD</v>
      </c>
      <c r="D392" s="1" t="str">
        <f t="shared" si="26"/>
        <v>1.5m RD - DWG# PT640301</v>
      </c>
      <c r="E392" s="1" t="s">
        <v>40</v>
      </c>
      <c r="F392" s="1">
        <f t="shared" si="27"/>
        <v>1.5</v>
      </c>
      <c r="G392" s="12" t="s">
        <v>40</v>
      </c>
      <c r="L392">
        <v>1040346.7</v>
      </c>
      <c r="M392">
        <v>1040358.7</v>
      </c>
      <c r="N392">
        <v>1.5</v>
      </c>
      <c r="O392" t="s">
        <v>737</v>
      </c>
      <c r="P392" t="s">
        <v>738</v>
      </c>
      <c r="Q392" t="s">
        <v>739</v>
      </c>
      <c r="R392" t="s">
        <v>739</v>
      </c>
      <c r="S392">
        <v>12</v>
      </c>
    </row>
    <row r="393" spans="1:19" x14ac:dyDescent="0.2">
      <c r="A393" s="1">
        <f t="shared" si="24"/>
        <v>1040358.7</v>
      </c>
      <c r="B393" s="1">
        <f t="shared" si="24"/>
        <v>1040466.28</v>
      </c>
      <c r="C393" s="1" t="str">
        <f t="shared" si="25"/>
        <v>1.2m CG</v>
      </c>
      <c r="D393" s="1" t="str">
        <f t="shared" si="26"/>
        <v>1.2m CG - Alignment Sheets</v>
      </c>
      <c r="E393" s="1" t="s">
        <v>40</v>
      </c>
      <c r="F393" s="1">
        <f t="shared" si="27"/>
        <v>1.2</v>
      </c>
      <c r="G393" s="12" t="s">
        <v>40</v>
      </c>
      <c r="L393">
        <v>1040358.7</v>
      </c>
      <c r="M393">
        <v>1040466.28</v>
      </c>
      <c r="N393">
        <v>1.2</v>
      </c>
      <c r="O393" t="s">
        <v>722</v>
      </c>
      <c r="P393" t="s">
        <v>723</v>
      </c>
      <c r="Q393" t="s">
        <v>763</v>
      </c>
      <c r="R393" t="s">
        <v>764</v>
      </c>
      <c r="S393">
        <v>107.58000000007399</v>
      </c>
    </row>
    <row r="394" spans="1:19" x14ac:dyDescent="0.2">
      <c r="A394" s="1">
        <f t="shared" si="24"/>
        <v>1040466.28</v>
      </c>
      <c r="B394" s="1">
        <f t="shared" si="24"/>
        <v>1040478.28</v>
      </c>
      <c r="C394" s="1" t="str">
        <f t="shared" si="25"/>
        <v>1.5m RD</v>
      </c>
      <c r="D394" s="1" t="str">
        <f t="shared" si="26"/>
        <v>1.5m RD - DWG# PT640301</v>
      </c>
      <c r="E394" s="1" t="s">
        <v>40</v>
      </c>
      <c r="F394" s="1">
        <f t="shared" si="27"/>
        <v>1.5</v>
      </c>
      <c r="G394" s="12" t="s">
        <v>40</v>
      </c>
      <c r="L394">
        <v>1040466.28</v>
      </c>
      <c r="M394">
        <v>1040478.28</v>
      </c>
      <c r="N394">
        <v>1.5</v>
      </c>
      <c r="O394" t="s">
        <v>737</v>
      </c>
      <c r="P394" t="s">
        <v>738</v>
      </c>
      <c r="Q394" t="s">
        <v>739</v>
      </c>
      <c r="R394" t="s">
        <v>739</v>
      </c>
      <c r="S394">
        <v>12</v>
      </c>
    </row>
    <row r="395" spans="1:19" x14ac:dyDescent="0.2">
      <c r="A395" s="1">
        <f t="shared" si="24"/>
        <v>1040478.28</v>
      </c>
      <c r="B395" s="1">
        <f t="shared" si="24"/>
        <v>1040511</v>
      </c>
      <c r="C395" s="1" t="str">
        <f t="shared" si="25"/>
        <v>1.2m CG</v>
      </c>
      <c r="D395" s="1" t="str">
        <f t="shared" si="26"/>
        <v>1.2m CG - Alignment Sheets</v>
      </c>
      <c r="E395" s="1" t="s">
        <v>40</v>
      </c>
      <c r="F395" s="1">
        <f t="shared" si="27"/>
        <v>1.2</v>
      </c>
      <c r="G395" s="12" t="s">
        <v>40</v>
      </c>
      <c r="L395">
        <v>1040478.28</v>
      </c>
      <c r="M395">
        <v>1040511</v>
      </c>
      <c r="N395">
        <v>1.2</v>
      </c>
      <c r="O395" t="s">
        <v>722</v>
      </c>
      <c r="P395" t="s">
        <v>723</v>
      </c>
      <c r="Q395" t="s">
        <v>763</v>
      </c>
      <c r="R395" t="s">
        <v>764</v>
      </c>
      <c r="S395">
        <v>32.719999999972003</v>
      </c>
    </row>
    <row r="396" spans="1:19" x14ac:dyDescent="0.2">
      <c r="A396" s="1">
        <f t="shared" si="24"/>
        <v>1040511</v>
      </c>
      <c r="B396" s="1">
        <f t="shared" si="24"/>
        <v>1040723</v>
      </c>
      <c r="C396" s="1" t="str">
        <f t="shared" si="25"/>
        <v>2.0m CG</v>
      </c>
      <c r="D396" s="1" t="str">
        <f t="shared" si="26"/>
        <v>2.0m CG - Alignment Sheets</v>
      </c>
      <c r="E396" s="1" t="s">
        <v>40</v>
      </c>
      <c r="F396" s="1">
        <f t="shared" si="27"/>
        <v>2</v>
      </c>
      <c r="G396" s="12" t="s">
        <v>40</v>
      </c>
      <c r="L396">
        <v>1040511</v>
      </c>
      <c r="M396">
        <v>1040723</v>
      </c>
      <c r="N396">
        <v>2</v>
      </c>
      <c r="O396" t="s">
        <v>722</v>
      </c>
      <c r="P396" t="s">
        <v>723</v>
      </c>
      <c r="Q396" t="s">
        <v>774</v>
      </c>
      <c r="R396" t="s">
        <v>775</v>
      </c>
      <c r="S396">
        <v>212</v>
      </c>
    </row>
    <row r="397" spans="1:19" x14ac:dyDescent="0.2">
      <c r="A397" s="1">
        <f t="shared" si="24"/>
        <v>1040723</v>
      </c>
      <c r="B397" s="1">
        <f t="shared" si="24"/>
        <v>1040805</v>
      </c>
      <c r="C397" s="1" t="str">
        <f t="shared" si="25"/>
        <v>3.0m CE</v>
      </c>
      <c r="D397" s="1" t="str">
        <f t="shared" si="26"/>
        <v>3.0m CE - BGC Dominant Design</v>
      </c>
      <c r="E397" s="1" t="s">
        <v>40</v>
      </c>
      <c r="F397" s="1">
        <f t="shared" si="27"/>
        <v>3</v>
      </c>
      <c r="G397" s="12" t="s">
        <v>40</v>
      </c>
      <c r="L397">
        <v>1040723</v>
      </c>
      <c r="M397">
        <v>1040805</v>
      </c>
      <c r="N397">
        <v>3</v>
      </c>
      <c r="O397" t="s">
        <v>9451</v>
      </c>
      <c r="P397" t="s">
        <v>731</v>
      </c>
      <c r="Q397" t="s">
        <v>9453</v>
      </c>
      <c r="R397" t="s">
        <v>9452</v>
      </c>
      <c r="S397">
        <v>82.000000000116401</v>
      </c>
    </row>
    <row r="398" spans="1:19" x14ac:dyDescent="0.2">
      <c r="A398" s="1">
        <f t="shared" si="24"/>
        <v>1040805</v>
      </c>
      <c r="B398" s="1">
        <f t="shared" si="24"/>
        <v>1040856</v>
      </c>
      <c r="C398" s="1" t="str">
        <f t="shared" si="25"/>
        <v>2.0m FG</v>
      </c>
      <c r="D398" s="1" t="str">
        <f t="shared" si="26"/>
        <v>2.0m FG - Alignment Sheets</v>
      </c>
      <c r="E398" s="1" t="s">
        <v>40</v>
      </c>
      <c r="F398" s="1">
        <f t="shared" si="27"/>
        <v>2</v>
      </c>
      <c r="G398" s="12" t="s">
        <v>40</v>
      </c>
      <c r="L398">
        <v>1040805</v>
      </c>
      <c r="M398">
        <v>1040856</v>
      </c>
      <c r="N398">
        <v>2</v>
      </c>
      <c r="O398" t="s">
        <v>718</v>
      </c>
      <c r="P398" t="s">
        <v>723</v>
      </c>
      <c r="Q398" t="s">
        <v>759</v>
      </c>
      <c r="R398" t="s">
        <v>760</v>
      </c>
      <c r="S398">
        <v>50.999999999883499</v>
      </c>
    </row>
    <row r="399" spans="1:19" x14ac:dyDescent="0.2">
      <c r="A399" s="1">
        <f t="shared" si="24"/>
        <v>1040856</v>
      </c>
      <c r="B399" s="1">
        <f t="shared" si="24"/>
        <v>1040904</v>
      </c>
      <c r="C399" s="1" t="str">
        <f t="shared" si="25"/>
        <v>0.9m FG</v>
      </c>
      <c r="D399" s="1" t="str">
        <f t="shared" si="26"/>
        <v>0.9m FG - Default Depth</v>
      </c>
      <c r="E399" s="1" t="s">
        <v>40</v>
      </c>
      <c r="F399" s="1">
        <f t="shared" si="27"/>
        <v>0.9</v>
      </c>
      <c r="G399" s="12" t="s">
        <v>40</v>
      </c>
      <c r="L399">
        <v>1040856</v>
      </c>
      <c r="M399">
        <v>1040904</v>
      </c>
      <c r="N399">
        <v>0.9</v>
      </c>
      <c r="O399" t="s">
        <v>718</v>
      </c>
      <c r="P399" t="s">
        <v>719</v>
      </c>
      <c r="Q399" t="s">
        <v>720</v>
      </c>
      <c r="R399" t="s">
        <v>721</v>
      </c>
      <c r="S399">
        <v>48</v>
      </c>
    </row>
    <row r="400" spans="1:19" x14ac:dyDescent="0.2">
      <c r="A400" s="1">
        <f t="shared" si="24"/>
        <v>1040904</v>
      </c>
      <c r="B400" s="1">
        <f t="shared" si="24"/>
        <v>1040984</v>
      </c>
      <c r="C400" s="1" t="str">
        <f t="shared" si="25"/>
        <v>1.5m FG</v>
      </c>
      <c r="D400" s="1" t="str">
        <f t="shared" si="26"/>
        <v>1.5m FG - Alignment Sheets</v>
      </c>
      <c r="E400" s="1" t="s">
        <v>40</v>
      </c>
      <c r="F400" s="1">
        <f t="shared" si="27"/>
        <v>1.5</v>
      </c>
      <c r="G400" s="12" t="s">
        <v>40</v>
      </c>
      <c r="L400">
        <v>1040904</v>
      </c>
      <c r="M400">
        <v>1040984</v>
      </c>
      <c r="N400">
        <v>1.5</v>
      </c>
      <c r="O400" t="s">
        <v>718</v>
      </c>
      <c r="P400" t="s">
        <v>723</v>
      </c>
      <c r="Q400" t="s">
        <v>726</v>
      </c>
      <c r="R400" t="s">
        <v>727</v>
      </c>
      <c r="S400">
        <v>80</v>
      </c>
    </row>
    <row r="401" spans="1:19" x14ac:dyDescent="0.2">
      <c r="A401" s="1">
        <f t="shared" si="24"/>
        <v>1040984</v>
      </c>
      <c r="B401" s="1">
        <f t="shared" si="24"/>
        <v>1040998.18</v>
      </c>
      <c r="C401" s="1" t="str">
        <f t="shared" si="25"/>
        <v>0.9m FG</v>
      </c>
      <c r="D401" s="1" t="str">
        <f t="shared" si="26"/>
        <v>0.9m FG - Default Depth</v>
      </c>
      <c r="E401" s="1" t="s">
        <v>40</v>
      </c>
      <c r="F401" s="1">
        <f t="shared" si="27"/>
        <v>0.9</v>
      </c>
      <c r="G401" s="12" t="s">
        <v>40</v>
      </c>
      <c r="L401">
        <v>1040984</v>
      </c>
      <c r="M401">
        <v>1040998.18</v>
      </c>
      <c r="N401">
        <v>0.9</v>
      </c>
      <c r="O401" t="s">
        <v>718</v>
      </c>
      <c r="P401" t="s">
        <v>719</v>
      </c>
      <c r="Q401" t="s">
        <v>720</v>
      </c>
      <c r="R401" t="s">
        <v>721</v>
      </c>
      <c r="S401">
        <v>14.1800000000512</v>
      </c>
    </row>
    <row r="402" spans="1:19" x14ac:dyDescent="0.2">
      <c r="A402" s="1">
        <f t="shared" si="24"/>
        <v>1040998.18</v>
      </c>
      <c r="B402" s="1">
        <f t="shared" si="24"/>
        <v>1041010.18</v>
      </c>
      <c r="C402" s="1" t="str">
        <f t="shared" si="25"/>
        <v>1.5m RD</v>
      </c>
      <c r="D402" s="1" t="str">
        <f t="shared" si="26"/>
        <v>1.5m RD - DWG# PT640301</v>
      </c>
      <c r="E402" s="1" t="s">
        <v>40</v>
      </c>
      <c r="F402" s="1">
        <f t="shared" si="27"/>
        <v>1.5</v>
      </c>
      <c r="G402" s="12" t="s">
        <v>40</v>
      </c>
      <c r="L402">
        <v>1040998.18</v>
      </c>
      <c r="M402">
        <v>1041010.18</v>
      </c>
      <c r="N402">
        <v>1.5</v>
      </c>
      <c r="O402" t="s">
        <v>737</v>
      </c>
      <c r="P402" t="s">
        <v>738</v>
      </c>
      <c r="Q402" t="s">
        <v>739</v>
      </c>
      <c r="R402" t="s">
        <v>739</v>
      </c>
      <c r="S402">
        <v>12</v>
      </c>
    </row>
    <row r="403" spans="1:19" x14ac:dyDescent="0.2">
      <c r="A403" s="1">
        <f t="shared" si="24"/>
        <v>1041010.18</v>
      </c>
      <c r="B403" s="1">
        <f t="shared" si="24"/>
        <v>1041115</v>
      </c>
      <c r="C403" s="1" t="str">
        <f t="shared" si="25"/>
        <v>0.9m FG</v>
      </c>
      <c r="D403" s="1" t="str">
        <f t="shared" si="26"/>
        <v>0.9m FG - Default Depth</v>
      </c>
      <c r="E403" s="1" t="s">
        <v>40</v>
      </c>
      <c r="F403" s="1">
        <f t="shared" si="27"/>
        <v>0.9</v>
      </c>
      <c r="G403" s="12" t="s">
        <v>40</v>
      </c>
      <c r="L403">
        <v>1041010.18</v>
      </c>
      <c r="M403">
        <v>1041115</v>
      </c>
      <c r="N403">
        <v>0.9</v>
      </c>
      <c r="O403" t="s">
        <v>718</v>
      </c>
      <c r="P403" t="s">
        <v>719</v>
      </c>
      <c r="Q403" t="s">
        <v>720</v>
      </c>
      <c r="R403" t="s">
        <v>721</v>
      </c>
      <c r="S403">
        <v>104.819999999948</v>
      </c>
    </row>
    <row r="404" spans="1:19" x14ac:dyDescent="0.2">
      <c r="A404" s="1">
        <f t="shared" si="24"/>
        <v>1041115</v>
      </c>
      <c r="B404" s="1">
        <f t="shared" si="24"/>
        <v>1041164</v>
      </c>
      <c r="C404" s="1" t="str">
        <f t="shared" si="25"/>
        <v>1.5m FG</v>
      </c>
      <c r="D404" s="1" t="str">
        <f t="shared" si="26"/>
        <v>1.5m FG - Alignment Sheets</v>
      </c>
      <c r="E404" s="1" t="s">
        <v>40</v>
      </c>
      <c r="F404" s="1">
        <f t="shared" si="27"/>
        <v>1.5</v>
      </c>
      <c r="G404" s="12" t="s">
        <v>40</v>
      </c>
      <c r="L404">
        <v>1041115</v>
      </c>
      <c r="M404">
        <v>1041164</v>
      </c>
      <c r="N404">
        <v>1.5</v>
      </c>
      <c r="O404" t="s">
        <v>718</v>
      </c>
      <c r="P404" t="s">
        <v>723</v>
      </c>
      <c r="Q404" t="s">
        <v>726</v>
      </c>
      <c r="R404" t="s">
        <v>727</v>
      </c>
      <c r="S404">
        <v>49</v>
      </c>
    </row>
    <row r="405" spans="1:19" x14ac:dyDescent="0.2">
      <c r="A405" s="1">
        <f t="shared" si="24"/>
        <v>1041164</v>
      </c>
      <c r="B405" s="1">
        <f t="shared" si="24"/>
        <v>1041447</v>
      </c>
      <c r="C405" s="1" t="str">
        <f t="shared" si="25"/>
        <v>0.9m FG</v>
      </c>
      <c r="D405" s="1" t="str">
        <f t="shared" si="26"/>
        <v>0.9m FG - Default Depth</v>
      </c>
      <c r="E405" s="1" t="s">
        <v>40</v>
      </c>
      <c r="F405" s="1">
        <f t="shared" si="27"/>
        <v>0.9</v>
      </c>
      <c r="G405" s="12" t="s">
        <v>40</v>
      </c>
      <c r="L405">
        <v>1041164</v>
      </c>
      <c r="M405">
        <v>1041447</v>
      </c>
      <c r="N405">
        <v>0.9</v>
      </c>
      <c r="O405" t="s">
        <v>718</v>
      </c>
      <c r="P405" t="s">
        <v>719</v>
      </c>
      <c r="Q405" t="s">
        <v>720</v>
      </c>
      <c r="R405" t="s">
        <v>721</v>
      </c>
      <c r="S405">
        <v>283</v>
      </c>
    </row>
    <row r="406" spans="1:19" x14ac:dyDescent="0.2">
      <c r="A406" s="1">
        <f t="shared" si="24"/>
        <v>1041447</v>
      </c>
      <c r="B406" s="1">
        <f t="shared" si="24"/>
        <v>1041580</v>
      </c>
      <c r="C406" s="1" t="str">
        <f t="shared" si="25"/>
        <v>1.5m FG</v>
      </c>
      <c r="D406" s="1" t="str">
        <f t="shared" si="26"/>
        <v>1.5m FG - Alignment Sheets</v>
      </c>
      <c r="E406" s="1" t="s">
        <v>40</v>
      </c>
      <c r="F406" s="1">
        <f t="shared" si="27"/>
        <v>1.5</v>
      </c>
      <c r="G406" s="12" t="s">
        <v>40</v>
      </c>
      <c r="L406">
        <v>1041447</v>
      </c>
      <c r="M406">
        <v>1041580</v>
      </c>
      <c r="N406">
        <v>1.5</v>
      </c>
      <c r="O406" t="s">
        <v>718</v>
      </c>
      <c r="P406" t="s">
        <v>723</v>
      </c>
      <c r="Q406" t="s">
        <v>726</v>
      </c>
      <c r="R406" t="s">
        <v>727</v>
      </c>
      <c r="S406">
        <v>133</v>
      </c>
    </row>
    <row r="407" spans="1:19" x14ac:dyDescent="0.2">
      <c r="A407" s="1">
        <f t="shared" si="24"/>
        <v>1041580</v>
      </c>
      <c r="B407" s="1">
        <f t="shared" si="24"/>
        <v>1041680</v>
      </c>
      <c r="C407" s="1" t="str">
        <f t="shared" si="25"/>
        <v>0.9m FG</v>
      </c>
      <c r="D407" s="1" t="str">
        <f t="shared" si="26"/>
        <v>0.9m FG - Default Depth</v>
      </c>
      <c r="E407" s="1" t="s">
        <v>40</v>
      </c>
      <c r="F407" s="1">
        <f t="shared" si="27"/>
        <v>0.9</v>
      </c>
      <c r="G407" s="12" t="s">
        <v>40</v>
      </c>
      <c r="L407">
        <v>1041580</v>
      </c>
      <c r="M407">
        <v>1041680</v>
      </c>
      <c r="N407">
        <v>0.9</v>
      </c>
      <c r="O407" t="s">
        <v>718</v>
      </c>
      <c r="P407" t="s">
        <v>719</v>
      </c>
      <c r="Q407" t="s">
        <v>720</v>
      </c>
      <c r="R407" t="s">
        <v>721</v>
      </c>
      <c r="S407">
        <v>100.000000000116</v>
      </c>
    </row>
    <row r="408" spans="1:19" x14ac:dyDescent="0.2">
      <c r="A408" s="1">
        <f t="shared" si="24"/>
        <v>1041680</v>
      </c>
      <c r="B408" s="1">
        <f t="shared" si="24"/>
        <v>1041900</v>
      </c>
      <c r="C408" s="1" t="str">
        <f t="shared" si="25"/>
        <v>2.0m MOTI</v>
      </c>
      <c r="D408" s="1" t="str">
        <f t="shared" si="26"/>
        <v>2.0m MOTI - MOTI Encroachment</v>
      </c>
      <c r="E408" s="1" t="s">
        <v>40</v>
      </c>
      <c r="F408" s="1">
        <f t="shared" si="27"/>
        <v>2</v>
      </c>
      <c r="G408" s="12" t="s">
        <v>40</v>
      </c>
      <c r="L408">
        <v>1041680</v>
      </c>
      <c r="M408">
        <v>1041900</v>
      </c>
      <c r="N408">
        <v>2</v>
      </c>
      <c r="O408" t="s">
        <v>770</v>
      </c>
      <c r="P408" t="s">
        <v>771</v>
      </c>
      <c r="Q408" t="s">
        <v>772</v>
      </c>
      <c r="R408" t="s">
        <v>773</v>
      </c>
      <c r="S408">
        <v>220</v>
      </c>
    </row>
    <row r="409" spans="1:19" x14ac:dyDescent="0.2">
      <c r="A409" s="1">
        <f t="shared" si="24"/>
        <v>1041900</v>
      </c>
      <c r="B409" s="1">
        <f t="shared" si="24"/>
        <v>1041961</v>
      </c>
      <c r="C409" s="1" t="str">
        <f t="shared" si="25"/>
        <v>0.9m FG</v>
      </c>
      <c r="D409" s="1" t="str">
        <f t="shared" si="26"/>
        <v>0.9m FG - Default Depth</v>
      </c>
      <c r="E409" s="1" t="s">
        <v>40</v>
      </c>
      <c r="F409" s="1">
        <f t="shared" si="27"/>
        <v>0.9</v>
      </c>
      <c r="G409" s="12" t="s">
        <v>40</v>
      </c>
      <c r="L409">
        <v>1041900</v>
      </c>
      <c r="M409">
        <v>1041961</v>
      </c>
      <c r="N409">
        <v>0.9</v>
      </c>
      <c r="O409" t="s">
        <v>718</v>
      </c>
      <c r="P409" t="s">
        <v>719</v>
      </c>
      <c r="Q409" t="s">
        <v>720</v>
      </c>
      <c r="R409" t="s">
        <v>721</v>
      </c>
      <c r="S409">
        <v>60.999999999883499</v>
      </c>
    </row>
    <row r="410" spans="1:19" x14ac:dyDescent="0.2">
      <c r="A410" s="1">
        <f t="shared" si="24"/>
        <v>1041961</v>
      </c>
      <c r="B410" s="1">
        <f t="shared" si="24"/>
        <v>1042102.1</v>
      </c>
      <c r="C410" s="1" t="str">
        <f t="shared" si="25"/>
        <v>2.0m FG</v>
      </c>
      <c r="D410" s="1" t="str">
        <f t="shared" si="26"/>
        <v>2.0m FG - BGC Dominant Design</v>
      </c>
      <c r="E410" s="1" t="s">
        <v>40</v>
      </c>
      <c r="F410" s="1">
        <f t="shared" si="27"/>
        <v>2</v>
      </c>
      <c r="G410" s="12" t="s">
        <v>40</v>
      </c>
      <c r="L410">
        <v>1041961</v>
      </c>
      <c r="M410">
        <v>1042102.1</v>
      </c>
      <c r="N410">
        <v>2</v>
      </c>
      <c r="O410" t="s">
        <v>718</v>
      </c>
      <c r="P410" t="s">
        <v>731</v>
      </c>
      <c r="Q410" t="s">
        <v>759</v>
      </c>
      <c r="R410" t="s">
        <v>760</v>
      </c>
      <c r="S410">
        <v>141.09999999997601</v>
      </c>
    </row>
    <row r="411" spans="1:19" x14ac:dyDescent="0.2">
      <c r="A411" s="1">
        <f t="shared" si="24"/>
        <v>1042102.1</v>
      </c>
      <c r="B411" s="1">
        <f t="shared" si="24"/>
        <v>1042165.74</v>
      </c>
      <c r="C411" s="1" t="str">
        <f t="shared" si="25"/>
        <v>2.3m WC</v>
      </c>
      <c r="D411" s="1" t="str">
        <f t="shared" si="26"/>
        <v>2.3m WC - DWG# PT610801</v>
      </c>
      <c r="E411" s="1" t="s">
        <v>40</v>
      </c>
      <c r="F411" s="1">
        <f t="shared" si="27"/>
        <v>2.2999999999999998</v>
      </c>
      <c r="G411" s="12" t="s">
        <v>40</v>
      </c>
      <c r="L411">
        <v>1042102.1</v>
      </c>
      <c r="M411">
        <v>1042165.74</v>
      </c>
      <c r="N411">
        <v>2.2999999999999998</v>
      </c>
      <c r="O411" t="s">
        <v>734</v>
      </c>
      <c r="P411" t="s">
        <v>765</v>
      </c>
      <c r="Q411" t="s">
        <v>766</v>
      </c>
      <c r="R411" t="s">
        <v>766</v>
      </c>
      <c r="S411">
        <v>63.640000000013899</v>
      </c>
    </row>
    <row r="412" spans="1:19" x14ac:dyDescent="0.2">
      <c r="A412" s="1">
        <f t="shared" si="24"/>
        <v>1042165.74</v>
      </c>
      <c r="B412" s="1">
        <f t="shared" si="24"/>
        <v>1042285</v>
      </c>
      <c r="C412" s="1" t="str">
        <f t="shared" si="25"/>
        <v>2.0m CG</v>
      </c>
      <c r="D412" s="1" t="str">
        <f t="shared" si="26"/>
        <v>2.0m CG - Alignment Sheets</v>
      </c>
      <c r="E412" s="1" t="s">
        <v>40</v>
      </c>
      <c r="F412" s="1">
        <f t="shared" si="27"/>
        <v>2</v>
      </c>
      <c r="G412" s="12" t="s">
        <v>40</v>
      </c>
      <c r="L412">
        <v>1042165.74</v>
      </c>
      <c r="M412">
        <v>1042285</v>
      </c>
      <c r="N412">
        <v>2</v>
      </c>
      <c r="O412" t="s">
        <v>722</v>
      </c>
      <c r="P412" t="s">
        <v>723</v>
      </c>
      <c r="Q412" t="s">
        <v>774</v>
      </c>
      <c r="R412" t="s">
        <v>775</v>
      </c>
      <c r="S412">
        <v>119.260000000009</v>
      </c>
    </row>
    <row r="413" spans="1:19" x14ac:dyDescent="0.2">
      <c r="A413" s="1">
        <f t="shared" si="24"/>
        <v>1042285</v>
      </c>
      <c r="B413" s="1">
        <f t="shared" si="24"/>
        <v>1042286</v>
      </c>
      <c r="C413" s="1" t="str">
        <f t="shared" si="25"/>
        <v>2.0m CG/3.0m FG</v>
      </c>
      <c r="D413" s="1" t="str">
        <f t="shared" si="26"/>
        <v>2.0m CG/3.0m FG - Alignment Sheets</v>
      </c>
      <c r="E413" s="1" t="s">
        <v>40</v>
      </c>
      <c r="F413" s="1">
        <f t="shared" si="27"/>
        <v>2</v>
      </c>
      <c r="G413" s="12" t="s">
        <v>40</v>
      </c>
      <c r="L413">
        <v>1042285</v>
      </c>
      <c r="M413">
        <v>1042286</v>
      </c>
      <c r="N413" t="s">
        <v>9467</v>
      </c>
      <c r="O413" t="s">
        <v>743</v>
      </c>
      <c r="P413" t="s">
        <v>723</v>
      </c>
      <c r="Q413" t="s">
        <v>9468</v>
      </c>
      <c r="R413" t="s">
        <v>9469</v>
      </c>
      <c r="S413">
        <v>1</v>
      </c>
    </row>
    <row r="414" spans="1:19" x14ac:dyDescent="0.2">
      <c r="A414" s="1">
        <f t="shared" si="24"/>
        <v>1042286</v>
      </c>
      <c r="B414" s="1">
        <f t="shared" si="24"/>
        <v>1042330</v>
      </c>
      <c r="C414" s="1" t="str">
        <f t="shared" si="25"/>
        <v>3.0m FG</v>
      </c>
      <c r="D414" s="1" t="str">
        <f t="shared" si="26"/>
        <v>3.0m FG - Alignment Sheets</v>
      </c>
      <c r="E414" s="1" t="s">
        <v>40</v>
      </c>
      <c r="F414" s="1">
        <f t="shared" si="27"/>
        <v>3</v>
      </c>
      <c r="G414" s="12" t="s">
        <v>40</v>
      </c>
      <c r="L414">
        <v>1042286</v>
      </c>
      <c r="M414">
        <v>1042330</v>
      </c>
      <c r="N414">
        <v>3</v>
      </c>
      <c r="O414" t="s">
        <v>718</v>
      </c>
      <c r="P414" t="s">
        <v>723</v>
      </c>
      <c r="Q414" t="s">
        <v>814</v>
      </c>
      <c r="R414" t="s">
        <v>815</v>
      </c>
      <c r="S414">
        <v>44</v>
      </c>
    </row>
    <row r="415" spans="1:19" x14ac:dyDescent="0.2">
      <c r="A415" s="1">
        <f t="shared" si="24"/>
        <v>1042330</v>
      </c>
      <c r="B415" s="1">
        <f t="shared" si="24"/>
        <v>1042534</v>
      </c>
      <c r="C415" s="1" t="str">
        <f t="shared" si="25"/>
        <v>2.0m FG</v>
      </c>
      <c r="D415" s="1" t="str">
        <f t="shared" si="26"/>
        <v>2.0m FG - BGC Dominant Design</v>
      </c>
      <c r="E415" s="1" t="s">
        <v>40</v>
      </c>
      <c r="F415" s="1">
        <f t="shared" si="27"/>
        <v>2</v>
      </c>
      <c r="G415" s="12" t="s">
        <v>40</v>
      </c>
      <c r="L415">
        <v>1042330</v>
      </c>
      <c r="M415">
        <v>1042534</v>
      </c>
      <c r="N415">
        <v>2</v>
      </c>
      <c r="O415" t="s">
        <v>718</v>
      </c>
      <c r="P415" t="s">
        <v>731</v>
      </c>
      <c r="Q415" t="s">
        <v>759</v>
      </c>
      <c r="R415" t="s">
        <v>760</v>
      </c>
      <c r="S415">
        <v>204.00000000011599</v>
      </c>
    </row>
    <row r="416" spans="1:19" x14ac:dyDescent="0.2">
      <c r="A416" s="1">
        <f t="shared" si="24"/>
        <v>1042534</v>
      </c>
      <c r="B416" s="1">
        <f t="shared" si="24"/>
        <v>1042593</v>
      </c>
      <c r="C416" s="1" t="str">
        <f t="shared" si="25"/>
        <v>0.9m FG</v>
      </c>
      <c r="D416" s="1" t="str">
        <f t="shared" si="26"/>
        <v>0.9m FG - Default Depth</v>
      </c>
      <c r="E416" s="1" t="s">
        <v>40</v>
      </c>
      <c r="F416" s="1">
        <f t="shared" si="27"/>
        <v>0.9</v>
      </c>
      <c r="G416" s="12" t="s">
        <v>40</v>
      </c>
      <c r="L416">
        <v>1042534</v>
      </c>
      <c r="M416">
        <v>1042593</v>
      </c>
      <c r="N416">
        <v>0.9</v>
      </c>
      <c r="O416" t="s">
        <v>718</v>
      </c>
      <c r="P416" t="s">
        <v>719</v>
      </c>
      <c r="Q416" t="s">
        <v>720</v>
      </c>
      <c r="R416" t="s">
        <v>721</v>
      </c>
      <c r="S416">
        <v>59</v>
      </c>
    </row>
    <row r="417" spans="1:19" x14ac:dyDescent="0.2">
      <c r="A417" s="1">
        <f t="shared" si="24"/>
        <v>1042593</v>
      </c>
      <c r="B417" s="1">
        <f t="shared" si="24"/>
        <v>1042823</v>
      </c>
      <c r="C417" s="1" t="str">
        <f t="shared" si="25"/>
        <v>2.0m MOTI</v>
      </c>
      <c r="D417" s="1" t="str">
        <f t="shared" si="26"/>
        <v>2.0m MOTI - MOTI Encroachment</v>
      </c>
      <c r="E417" s="1" t="s">
        <v>40</v>
      </c>
      <c r="F417" s="1">
        <f t="shared" si="27"/>
        <v>2</v>
      </c>
      <c r="G417" s="12" t="s">
        <v>40</v>
      </c>
      <c r="L417">
        <v>1042593</v>
      </c>
      <c r="M417">
        <v>1042823</v>
      </c>
      <c r="N417">
        <v>2</v>
      </c>
      <c r="O417" t="s">
        <v>770</v>
      </c>
      <c r="P417" t="s">
        <v>771</v>
      </c>
      <c r="Q417" t="s">
        <v>772</v>
      </c>
      <c r="R417" t="s">
        <v>773</v>
      </c>
      <c r="S417">
        <v>230</v>
      </c>
    </row>
    <row r="418" spans="1:19" x14ac:dyDescent="0.2">
      <c r="A418" s="1">
        <f t="shared" si="24"/>
        <v>1042823</v>
      </c>
      <c r="B418" s="1">
        <f t="shared" si="24"/>
        <v>1043032.99999999</v>
      </c>
      <c r="C418" s="1" t="str">
        <f t="shared" si="25"/>
        <v>0.9m FG</v>
      </c>
      <c r="D418" s="1" t="str">
        <f t="shared" si="26"/>
        <v>0.9m FG - Default Depth</v>
      </c>
      <c r="E418" s="1" t="s">
        <v>40</v>
      </c>
      <c r="F418" s="1">
        <f t="shared" si="27"/>
        <v>0.9</v>
      </c>
      <c r="G418" s="12" t="s">
        <v>40</v>
      </c>
      <c r="L418">
        <v>1042823</v>
      </c>
      <c r="M418">
        <v>1043032.99999999</v>
      </c>
      <c r="N418">
        <v>0.9</v>
      </c>
      <c r="O418" t="s">
        <v>718</v>
      </c>
      <c r="P418" t="s">
        <v>719</v>
      </c>
      <c r="Q418" t="s">
        <v>720</v>
      </c>
      <c r="R418" t="s">
        <v>721</v>
      </c>
      <c r="S418">
        <v>209.999999999767</v>
      </c>
    </row>
    <row r="419" spans="1:19" x14ac:dyDescent="0.2">
      <c r="A419" s="1">
        <f t="shared" si="24"/>
        <v>1043032.99999999</v>
      </c>
      <c r="B419" s="1">
        <f t="shared" si="24"/>
        <v>1043327</v>
      </c>
      <c r="C419" s="1" t="str">
        <f t="shared" si="25"/>
        <v>2.0m MOTI</v>
      </c>
      <c r="D419" s="1" t="str">
        <f t="shared" si="26"/>
        <v>2.0m MOTI - MOTI Encroachment</v>
      </c>
      <c r="E419" s="1" t="s">
        <v>40</v>
      </c>
      <c r="F419" s="1">
        <f t="shared" si="27"/>
        <v>2</v>
      </c>
      <c r="G419" s="12" t="s">
        <v>40</v>
      </c>
      <c r="L419">
        <v>1043032.99999999</v>
      </c>
      <c r="M419">
        <v>1043327</v>
      </c>
      <c r="N419">
        <v>2</v>
      </c>
      <c r="O419" t="s">
        <v>770</v>
      </c>
      <c r="P419" t="s">
        <v>771</v>
      </c>
      <c r="Q419" t="s">
        <v>772</v>
      </c>
      <c r="R419" t="s">
        <v>773</v>
      </c>
      <c r="S419">
        <v>294.00000000011602</v>
      </c>
    </row>
    <row r="420" spans="1:19" x14ac:dyDescent="0.2">
      <c r="A420" s="1">
        <f t="shared" si="24"/>
        <v>1043327</v>
      </c>
      <c r="B420" s="1">
        <f t="shared" si="24"/>
        <v>1043425.26</v>
      </c>
      <c r="C420" s="1" t="str">
        <f t="shared" si="25"/>
        <v>0.9m FG</v>
      </c>
      <c r="D420" s="1" t="str">
        <f t="shared" si="26"/>
        <v>0.9m FG - Default Depth</v>
      </c>
      <c r="E420" s="1" t="s">
        <v>40</v>
      </c>
      <c r="F420" s="1">
        <f t="shared" si="27"/>
        <v>0.9</v>
      </c>
      <c r="G420" s="12" t="s">
        <v>40</v>
      </c>
      <c r="L420">
        <v>1043327</v>
      </c>
      <c r="M420">
        <v>1043425.26</v>
      </c>
      <c r="N420">
        <v>0.9</v>
      </c>
      <c r="O420" t="s">
        <v>718</v>
      </c>
      <c r="P420" t="s">
        <v>719</v>
      </c>
      <c r="Q420" t="s">
        <v>720</v>
      </c>
      <c r="R420" t="s">
        <v>721</v>
      </c>
      <c r="S420">
        <v>98.260000000009299</v>
      </c>
    </row>
    <row r="421" spans="1:19" x14ac:dyDescent="0.2">
      <c r="A421" s="1">
        <f t="shared" si="24"/>
        <v>1043425.26</v>
      </c>
      <c r="B421" s="1">
        <f t="shared" si="24"/>
        <v>1043437.26</v>
      </c>
      <c r="C421" s="1" t="str">
        <f t="shared" si="25"/>
        <v>1.5m RD</v>
      </c>
      <c r="D421" s="1" t="str">
        <f t="shared" si="26"/>
        <v>1.5m RD - DWG# PT640301</v>
      </c>
      <c r="E421" s="1" t="s">
        <v>40</v>
      </c>
      <c r="F421" s="1">
        <f t="shared" si="27"/>
        <v>1.5</v>
      </c>
      <c r="G421" s="12" t="s">
        <v>40</v>
      </c>
      <c r="L421">
        <v>1043425.26</v>
      </c>
      <c r="M421">
        <v>1043437.26</v>
      </c>
      <c r="N421">
        <v>1.5</v>
      </c>
      <c r="O421" t="s">
        <v>737</v>
      </c>
      <c r="P421" t="s">
        <v>738</v>
      </c>
      <c r="Q421" t="s">
        <v>739</v>
      </c>
      <c r="R421" t="s">
        <v>739</v>
      </c>
      <c r="S421">
        <v>12</v>
      </c>
    </row>
    <row r="422" spans="1:19" x14ac:dyDescent="0.2">
      <c r="A422" s="1">
        <f t="shared" si="24"/>
        <v>1043437.26</v>
      </c>
      <c r="B422" s="1">
        <f t="shared" si="24"/>
        <v>1043590</v>
      </c>
      <c r="C422" s="1" t="str">
        <f t="shared" si="25"/>
        <v>0.9m FG</v>
      </c>
      <c r="D422" s="1" t="str">
        <f t="shared" si="26"/>
        <v>0.9m FG - Default Depth</v>
      </c>
      <c r="E422" s="1" t="s">
        <v>40</v>
      </c>
      <c r="F422" s="1">
        <f t="shared" si="27"/>
        <v>0.9</v>
      </c>
      <c r="G422" s="12" t="s">
        <v>40</v>
      </c>
      <c r="L422">
        <v>1043437.26</v>
      </c>
      <c r="M422">
        <v>1043590</v>
      </c>
      <c r="N422">
        <v>0.9</v>
      </c>
      <c r="O422" t="s">
        <v>718</v>
      </c>
      <c r="P422" t="s">
        <v>719</v>
      </c>
      <c r="Q422" t="s">
        <v>720</v>
      </c>
      <c r="R422" t="s">
        <v>721</v>
      </c>
      <c r="S422">
        <v>152.73999999999</v>
      </c>
    </row>
    <row r="423" spans="1:19" x14ac:dyDescent="0.2">
      <c r="A423" s="1">
        <f t="shared" si="24"/>
        <v>1043590</v>
      </c>
      <c r="B423" s="1">
        <f t="shared" si="24"/>
        <v>1043615</v>
      </c>
      <c r="C423" s="1" t="str">
        <f t="shared" si="25"/>
        <v>1.5m FG</v>
      </c>
      <c r="D423" s="1" t="str">
        <f t="shared" si="26"/>
        <v>1.5m FG - Alignment Sheets</v>
      </c>
      <c r="E423" s="1" t="s">
        <v>40</v>
      </c>
      <c r="F423" s="1">
        <f t="shared" si="27"/>
        <v>1.5</v>
      </c>
      <c r="G423" s="12" t="s">
        <v>40</v>
      </c>
      <c r="L423">
        <v>1043590</v>
      </c>
      <c r="M423">
        <v>1043615</v>
      </c>
      <c r="N423">
        <v>1.5</v>
      </c>
      <c r="O423" t="s">
        <v>718</v>
      </c>
      <c r="P423" t="s">
        <v>723</v>
      </c>
      <c r="Q423" t="s">
        <v>726</v>
      </c>
      <c r="R423" t="s">
        <v>727</v>
      </c>
      <c r="S423">
        <v>25</v>
      </c>
    </row>
    <row r="424" spans="1:19" x14ac:dyDescent="0.2">
      <c r="A424" s="1">
        <f t="shared" si="24"/>
        <v>1043615</v>
      </c>
      <c r="B424" s="1">
        <f t="shared" si="24"/>
        <v>1043653</v>
      </c>
      <c r="C424" s="1" t="str">
        <f t="shared" si="25"/>
        <v>0.9m FG</v>
      </c>
      <c r="D424" s="1" t="str">
        <f t="shared" si="26"/>
        <v>0.9m FG - Default Depth</v>
      </c>
      <c r="E424" s="1" t="s">
        <v>40</v>
      </c>
      <c r="F424" s="1">
        <f t="shared" si="27"/>
        <v>0.9</v>
      </c>
      <c r="G424" s="12" t="s">
        <v>40</v>
      </c>
      <c r="L424">
        <v>1043615</v>
      </c>
      <c r="M424">
        <v>1043653</v>
      </c>
      <c r="N424">
        <v>0.9</v>
      </c>
      <c r="O424" t="s">
        <v>718</v>
      </c>
      <c r="P424" t="s">
        <v>719</v>
      </c>
      <c r="Q424" t="s">
        <v>720</v>
      </c>
      <c r="R424" t="s">
        <v>721</v>
      </c>
      <c r="S424">
        <v>38</v>
      </c>
    </row>
    <row r="425" spans="1:19" x14ac:dyDescent="0.2">
      <c r="A425" s="1">
        <f t="shared" si="24"/>
        <v>1043653</v>
      </c>
      <c r="B425" s="1">
        <f t="shared" si="24"/>
        <v>1043655</v>
      </c>
      <c r="C425" s="1" t="str">
        <f t="shared" si="25"/>
        <v>1.5m FG</v>
      </c>
      <c r="D425" s="1" t="str">
        <f t="shared" si="26"/>
        <v>1.5m FG - Alignment Sheets</v>
      </c>
      <c r="E425" s="1" t="s">
        <v>40</v>
      </c>
      <c r="F425" s="1">
        <f t="shared" si="27"/>
        <v>1.5</v>
      </c>
      <c r="G425" s="12" t="s">
        <v>40</v>
      </c>
      <c r="L425">
        <v>1043653</v>
      </c>
      <c r="M425">
        <v>1043655</v>
      </c>
      <c r="N425">
        <v>1.5</v>
      </c>
      <c r="O425" t="s">
        <v>718</v>
      </c>
      <c r="P425" t="s">
        <v>723</v>
      </c>
      <c r="Q425" t="s">
        <v>726</v>
      </c>
      <c r="R425" t="s">
        <v>727</v>
      </c>
      <c r="S425">
        <v>2</v>
      </c>
    </row>
    <row r="426" spans="1:19" x14ac:dyDescent="0.2">
      <c r="A426" s="1">
        <f t="shared" si="24"/>
        <v>1043655</v>
      </c>
      <c r="B426" s="1">
        <f t="shared" si="24"/>
        <v>1044108</v>
      </c>
      <c r="C426" s="1" t="str">
        <f t="shared" si="25"/>
        <v>0.9m FG</v>
      </c>
      <c r="D426" s="1" t="str">
        <f t="shared" si="26"/>
        <v>0.9m FG - Default Depth</v>
      </c>
      <c r="E426" s="1" t="s">
        <v>40</v>
      </c>
      <c r="F426" s="1">
        <f t="shared" si="27"/>
        <v>0.9</v>
      </c>
      <c r="G426" s="12" t="s">
        <v>40</v>
      </c>
      <c r="L426">
        <v>1043655</v>
      </c>
      <c r="M426">
        <v>1044108</v>
      </c>
      <c r="N426">
        <v>0.9</v>
      </c>
      <c r="O426" t="s">
        <v>718</v>
      </c>
      <c r="P426" t="s">
        <v>719</v>
      </c>
      <c r="Q426" t="s">
        <v>720</v>
      </c>
      <c r="R426" t="s">
        <v>721</v>
      </c>
      <c r="S426">
        <v>453</v>
      </c>
    </row>
    <row r="427" spans="1:19" x14ac:dyDescent="0.2">
      <c r="A427" s="1">
        <f t="shared" si="24"/>
        <v>1044108</v>
      </c>
      <c r="B427" s="1">
        <f t="shared" si="24"/>
        <v>1044174</v>
      </c>
      <c r="C427" s="1" t="str">
        <f t="shared" si="25"/>
        <v>2.0m MOTI</v>
      </c>
      <c r="D427" s="1" t="str">
        <f t="shared" si="26"/>
        <v>2.0m MOTI - MOTI Encroachment</v>
      </c>
      <c r="E427" s="1" t="s">
        <v>40</v>
      </c>
      <c r="F427" s="1">
        <f t="shared" si="27"/>
        <v>2</v>
      </c>
      <c r="G427" s="12" t="s">
        <v>40</v>
      </c>
      <c r="L427">
        <v>1044108</v>
      </c>
      <c r="M427">
        <v>1044174</v>
      </c>
      <c r="N427">
        <v>2</v>
      </c>
      <c r="O427" t="s">
        <v>770</v>
      </c>
      <c r="P427" t="s">
        <v>771</v>
      </c>
      <c r="Q427" t="s">
        <v>772</v>
      </c>
      <c r="R427" t="s">
        <v>773</v>
      </c>
      <c r="S427">
        <v>66</v>
      </c>
    </row>
    <row r="428" spans="1:19" x14ac:dyDescent="0.2">
      <c r="A428" s="1">
        <f t="shared" si="24"/>
        <v>1044174</v>
      </c>
      <c r="B428" s="1">
        <f t="shared" si="24"/>
        <v>1044196.21</v>
      </c>
      <c r="C428" s="1" t="str">
        <f t="shared" si="25"/>
        <v>0.9m FG</v>
      </c>
      <c r="D428" s="1" t="str">
        <f t="shared" si="26"/>
        <v>0.9m FG - Default Depth</v>
      </c>
      <c r="E428" s="1" t="s">
        <v>40</v>
      </c>
      <c r="F428" s="1">
        <f t="shared" si="27"/>
        <v>0.9</v>
      </c>
      <c r="G428" s="12" t="s">
        <v>40</v>
      </c>
      <c r="L428">
        <v>1044174</v>
      </c>
      <c r="M428">
        <v>1044196.21</v>
      </c>
      <c r="N428">
        <v>0.9</v>
      </c>
      <c r="O428" t="s">
        <v>718</v>
      </c>
      <c r="P428" t="s">
        <v>719</v>
      </c>
      <c r="Q428" t="s">
        <v>720</v>
      </c>
      <c r="R428" t="s">
        <v>721</v>
      </c>
      <c r="S428">
        <v>22.209999999962701</v>
      </c>
    </row>
    <row r="429" spans="1:19" x14ac:dyDescent="0.2">
      <c r="A429" s="1">
        <f t="shared" si="24"/>
        <v>1044196.21</v>
      </c>
      <c r="B429" s="1">
        <f t="shared" si="24"/>
        <v>1044208.21</v>
      </c>
      <c r="C429" s="1" t="str">
        <f t="shared" si="25"/>
        <v>1.2m RD</v>
      </c>
      <c r="D429" s="1" t="str">
        <f t="shared" si="26"/>
        <v>1.2m RD - DWG# PT640001</v>
      </c>
      <c r="E429" s="1" t="s">
        <v>40</v>
      </c>
      <c r="F429" s="1">
        <f t="shared" si="27"/>
        <v>1.2</v>
      </c>
      <c r="G429" s="12" t="s">
        <v>40</v>
      </c>
      <c r="L429">
        <v>1044196.21</v>
      </c>
      <c r="M429">
        <v>1044208.21</v>
      </c>
      <c r="N429">
        <v>1.2</v>
      </c>
      <c r="O429" t="s">
        <v>737</v>
      </c>
      <c r="P429" t="s">
        <v>798</v>
      </c>
      <c r="Q429" t="s">
        <v>799</v>
      </c>
      <c r="R429" t="s">
        <v>799</v>
      </c>
      <c r="S429">
        <v>12</v>
      </c>
    </row>
    <row r="430" spans="1:19" x14ac:dyDescent="0.2">
      <c r="A430" s="1">
        <f t="shared" si="24"/>
        <v>1044208.21</v>
      </c>
      <c r="B430" s="1">
        <f t="shared" si="24"/>
        <v>1044390.19</v>
      </c>
      <c r="C430" s="1" t="str">
        <f t="shared" si="25"/>
        <v>0.9m FG</v>
      </c>
      <c r="D430" s="1" t="str">
        <f t="shared" si="26"/>
        <v>0.9m FG - Default Depth</v>
      </c>
      <c r="E430" s="1" t="s">
        <v>40</v>
      </c>
      <c r="F430" s="1">
        <f t="shared" si="27"/>
        <v>0.9</v>
      </c>
      <c r="G430" s="12" t="s">
        <v>40</v>
      </c>
      <c r="L430">
        <v>1044208.21</v>
      </c>
      <c r="M430">
        <v>1044390.19</v>
      </c>
      <c r="N430">
        <v>0.9</v>
      </c>
      <c r="O430" t="s">
        <v>718</v>
      </c>
      <c r="P430" t="s">
        <v>719</v>
      </c>
      <c r="Q430" t="s">
        <v>720</v>
      </c>
      <c r="R430" t="s">
        <v>721</v>
      </c>
      <c r="S430">
        <v>181.979999999981</v>
      </c>
    </row>
    <row r="431" spans="1:19" x14ac:dyDescent="0.2">
      <c r="A431" s="1">
        <f t="shared" si="24"/>
        <v>1044390.19</v>
      </c>
      <c r="B431" s="1">
        <f t="shared" si="24"/>
        <v>1044402.19</v>
      </c>
      <c r="C431" s="1" t="str">
        <f t="shared" si="25"/>
        <v>1.2m RD</v>
      </c>
      <c r="D431" s="1" t="str">
        <f t="shared" si="26"/>
        <v>1.2m RD - DWG# PT640001</v>
      </c>
      <c r="E431" s="1" t="s">
        <v>40</v>
      </c>
      <c r="F431" s="1">
        <f t="shared" si="27"/>
        <v>1.2</v>
      </c>
      <c r="G431" s="12" t="s">
        <v>40</v>
      </c>
      <c r="L431">
        <v>1044390.19</v>
      </c>
      <c r="M431">
        <v>1044402.19</v>
      </c>
      <c r="N431">
        <v>1.2</v>
      </c>
      <c r="O431" t="s">
        <v>737</v>
      </c>
      <c r="P431" t="s">
        <v>798</v>
      </c>
      <c r="Q431" t="s">
        <v>799</v>
      </c>
      <c r="R431" t="s">
        <v>799</v>
      </c>
      <c r="S431">
        <v>12</v>
      </c>
    </row>
    <row r="432" spans="1:19" x14ac:dyDescent="0.2">
      <c r="A432" s="1">
        <f t="shared" si="24"/>
        <v>1044402.19</v>
      </c>
      <c r="B432" s="1">
        <f t="shared" si="24"/>
        <v>1044557.33</v>
      </c>
      <c r="C432" s="1" t="str">
        <f t="shared" si="25"/>
        <v>0.9m FG</v>
      </c>
      <c r="D432" s="1" t="str">
        <f t="shared" si="26"/>
        <v>0.9m FG - Default Depth</v>
      </c>
      <c r="E432" s="1" t="s">
        <v>40</v>
      </c>
      <c r="F432" s="1">
        <f t="shared" si="27"/>
        <v>0.9</v>
      </c>
      <c r="G432" s="12" t="s">
        <v>40</v>
      </c>
      <c r="L432">
        <v>1044402.19</v>
      </c>
      <c r="M432">
        <v>1044557.33</v>
      </c>
      <c r="N432">
        <v>0.9</v>
      </c>
      <c r="O432" t="s">
        <v>718</v>
      </c>
      <c r="P432" t="s">
        <v>719</v>
      </c>
      <c r="Q432" t="s">
        <v>720</v>
      </c>
      <c r="R432" t="s">
        <v>721</v>
      </c>
      <c r="S432">
        <v>155.140000000013</v>
      </c>
    </row>
    <row r="433" spans="1:19" x14ac:dyDescent="0.2">
      <c r="A433" s="1">
        <f t="shared" si="24"/>
        <v>1044557.33</v>
      </c>
      <c r="B433" s="1">
        <f t="shared" si="24"/>
        <v>1044569.33</v>
      </c>
      <c r="C433" s="1" t="str">
        <f t="shared" si="25"/>
        <v>1.2m RD</v>
      </c>
      <c r="D433" s="1" t="str">
        <f t="shared" si="26"/>
        <v>1.2m RD - DWG# PT640001</v>
      </c>
      <c r="E433" s="1" t="s">
        <v>40</v>
      </c>
      <c r="F433" s="1">
        <f t="shared" si="27"/>
        <v>1.2</v>
      </c>
      <c r="G433" s="12" t="s">
        <v>40</v>
      </c>
      <c r="L433">
        <v>1044557.33</v>
      </c>
      <c r="M433">
        <v>1044569.33</v>
      </c>
      <c r="N433">
        <v>1.2</v>
      </c>
      <c r="O433" t="s">
        <v>737</v>
      </c>
      <c r="P433" t="s">
        <v>798</v>
      </c>
      <c r="Q433" t="s">
        <v>799</v>
      </c>
      <c r="R433" t="s">
        <v>799</v>
      </c>
      <c r="S433">
        <v>12</v>
      </c>
    </row>
    <row r="434" spans="1:19" x14ac:dyDescent="0.2">
      <c r="A434" s="1">
        <f t="shared" si="24"/>
        <v>1044569.33</v>
      </c>
      <c r="B434" s="1">
        <f t="shared" si="24"/>
        <v>1044656.24</v>
      </c>
      <c r="C434" s="1" t="str">
        <f t="shared" si="25"/>
        <v>0.9m FG</v>
      </c>
      <c r="D434" s="1" t="str">
        <f t="shared" si="26"/>
        <v>0.9m FG - Default Depth</v>
      </c>
      <c r="E434" s="1" t="s">
        <v>40</v>
      </c>
      <c r="F434" s="1">
        <f t="shared" si="27"/>
        <v>0.9</v>
      </c>
      <c r="G434" s="12" t="s">
        <v>40</v>
      </c>
      <c r="L434">
        <v>1044569.33</v>
      </c>
      <c r="M434">
        <v>1044656.24</v>
      </c>
      <c r="N434">
        <v>0.9</v>
      </c>
      <c r="O434" t="s">
        <v>718</v>
      </c>
      <c r="P434" t="s">
        <v>719</v>
      </c>
      <c r="Q434" t="s">
        <v>720</v>
      </c>
      <c r="R434" t="s">
        <v>721</v>
      </c>
      <c r="S434">
        <v>86.910000000032596</v>
      </c>
    </row>
    <row r="435" spans="1:19" x14ac:dyDescent="0.2">
      <c r="A435" s="1">
        <f t="shared" si="24"/>
        <v>1044656.24</v>
      </c>
      <c r="B435" s="1">
        <f t="shared" si="24"/>
        <v>1044668.24</v>
      </c>
      <c r="C435" s="1" t="str">
        <f t="shared" si="25"/>
        <v>1.2m RD</v>
      </c>
      <c r="D435" s="1" t="str">
        <f t="shared" si="26"/>
        <v>1.2m RD - DWG# PT640001</v>
      </c>
      <c r="E435" s="1" t="s">
        <v>40</v>
      </c>
      <c r="F435" s="1">
        <f t="shared" si="27"/>
        <v>1.2</v>
      </c>
      <c r="G435" s="12" t="s">
        <v>40</v>
      </c>
      <c r="L435">
        <v>1044656.24</v>
      </c>
      <c r="M435">
        <v>1044668.24</v>
      </c>
      <c r="N435">
        <v>1.2</v>
      </c>
      <c r="O435" t="s">
        <v>737</v>
      </c>
      <c r="P435" t="s">
        <v>798</v>
      </c>
      <c r="Q435" t="s">
        <v>799</v>
      </c>
      <c r="R435" t="s">
        <v>799</v>
      </c>
      <c r="S435">
        <v>12</v>
      </c>
    </row>
    <row r="436" spans="1:19" x14ac:dyDescent="0.2">
      <c r="A436" s="1">
        <f t="shared" si="24"/>
        <v>1044668.24</v>
      </c>
      <c r="B436" s="1">
        <f t="shared" si="24"/>
        <v>1044741</v>
      </c>
      <c r="C436" s="1" t="str">
        <f t="shared" si="25"/>
        <v>0.9m FG</v>
      </c>
      <c r="D436" s="1" t="str">
        <f t="shared" si="26"/>
        <v>0.9m FG - Default Depth</v>
      </c>
      <c r="E436" s="1" t="s">
        <v>40</v>
      </c>
      <c r="F436" s="1">
        <f t="shared" si="27"/>
        <v>0.9</v>
      </c>
      <c r="G436" s="12" t="s">
        <v>40</v>
      </c>
      <c r="L436">
        <v>1044668.24</v>
      </c>
      <c r="M436">
        <v>1044741</v>
      </c>
      <c r="N436">
        <v>0.9</v>
      </c>
      <c r="O436" t="s">
        <v>718</v>
      </c>
      <c r="P436" t="s">
        <v>719</v>
      </c>
      <c r="Q436" t="s">
        <v>720</v>
      </c>
      <c r="R436" t="s">
        <v>721</v>
      </c>
      <c r="S436">
        <v>72.760000000009299</v>
      </c>
    </row>
    <row r="437" spans="1:19" x14ac:dyDescent="0.2">
      <c r="A437" s="1">
        <f t="shared" si="24"/>
        <v>1044741</v>
      </c>
      <c r="B437" s="1">
        <f t="shared" si="24"/>
        <v>1044810.99999999</v>
      </c>
      <c r="C437" s="1" t="str">
        <f t="shared" si="25"/>
        <v>2.0m MOTI</v>
      </c>
      <c r="D437" s="1" t="str">
        <f t="shared" si="26"/>
        <v>2.0m MOTI - MOTI Encroachment</v>
      </c>
      <c r="E437" s="1" t="s">
        <v>40</v>
      </c>
      <c r="F437" s="1">
        <f t="shared" si="27"/>
        <v>2</v>
      </c>
      <c r="G437" s="12" t="s">
        <v>40</v>
      </c>
      <c r="L437">
        <v>1044741</v>
      </c>
      <c r="M437">
        <v>1044810.99999999</v>
      </c>
      <c r="N437">
        <v>2</v>
      </c>
      <c r="O437" t="s">
        <v>770</v>
      </c>
      <c r="P437" t="s">
        <v>771</v>
      </c>
      <c r="Q437" t="s">
        <v>772</v>
      </c>
      <c r="R437" t="s">
        <v>773</v>
      </c>
      <c r="S437">
        <v>69.999999999883499</v>
      </c>
    </row>
    <row r="438" spans="1:19" x14ac:dyDescent="0.2">
      <c r="A438" s="1">
        <f t="shared" si="24"/>
        <v>1044810.99999999</v>
      </c>
      <c r="B438" s="1">
        <f t="shared" si="24"/>
        <v>1044877</v>
      </c>
      <c r="C438" s="1" t="str">
        <f t="shared" si="25"/>
        <v>2.5m TL</v>
      </c>
      <c r="D438" s="1" t="str">
        <f t="shared" si="26"/>
        <v>2.5m TL - BGC Dominant Design</v>
      </c>
      <c r="E438" s="1" t="s">
        <v>40</v>
      </c>
      <c r="F438" s="1">
        <f t="shared" si="27"/>
        <v>2.5</v>
      </c>
      <c r="G438" s="12" t="s">
        <v>40</v>
      </c>
      <c r="L438">
        <v>1044810.99999999</v>
      </c>
      <c r="M438">
        <v>1044877</v>
      </c>
      <c r="N438">
        <v>2.5</v>
      </c>
      <c r="O438" t="s">
        <v>9458</v>
      </c>
      <c r="P438" t="s">
        <v>731</v>
      </c>
      <c r="Q438" t="s">
        <v>9460</v>
      </c>
      <c r="R438" t="s">
        <v>9459</v>
      </c>
      <c r="S438">
        <v>66.000000000116401</v>
      </c>
    </row>
    <row r="439" spans="1:19" x14ac:dyDescent="0.2">
      <c r="A439" s="1">
        <f t="shared" si="24"/>
        <v>1044877</v>
      </c>
      <c r="B439" s="1">
        <f t="shared" si="24"/>
        <v>1044904</v>
      </c>
      <c r="C439" s="1" t="str">
        <f t="shared" si="25"/>
        <v>2.0m MOTI</v>
      </c>
      <c r="D439" s="1" t="str">
        <f t="shared" si="26"/>
        <v>2.0m MOTI - MOTI Encroachment</v>
      </c>
      <c r="E439" s="1" t="s">
        <v>40</v>
      </c>
      <c r="F439" s="1">
        <f t="shared" si="27"/>
        <v>2</v>
      </c>
      <c r="G439" s="12" t="s">
        <v>40</v>
      </c>
      <c r="L439">
        <v>1044877</v>
      </c>
      <c r="M439">
        <v>1044904</v>
      </c>
      <c r="N439">
        <v>2</v>
      </c>
      <c r="O439" t="s">
        <v>770</v>
      </c>
      <c r="P439" t="s">
        <v>771</v>
      </c>
      <c r="Q439" t="s">
        <v>772</v>
      </c>
      <c r="R439" t="s">
        <v>773</v>
      </c>
      <c r="S439">
        <v>27</v>
      </c>
    </row>
    <row r="440" spans="1:19" x14ac:dyDescent="0.2">
      <c r="A440" s="1">
        <f t="shared" si="24"/>
        <v>1044904</v>
      </c>
      <c r="B440" s="1">
        <f t="shared" si="24"/>
        <v>1044904.16</v>
      </c>
      <c r="C440" s="1" t="str">
        <f t="shared" si="25"/>
        <v>1.2m RD</v>
      </c>
      <c r="D440" s="1" t="str">
        <f t="shared" si="26"/>
        <v>1.2m RD - DWG# PT640001</v>
      </c>
      <c r="E440" s="1" t="s">
        <v>40</v>
      </c>
      <c r="F440" s="1">
        <f t="shared" si="27"/>
        <v>1.2</v>
      </c>
      <c r="G440" s="12" t="s">
        <v>40</v>
      </c>
      <c r="L440">
        <v>1044904</v>
      </c>
      <c r="M440">
        <v>1044904.16</v>
      </c>
      <c r="N440">
        <v>1.2</v>
      </c>
      <c r="O440" t="s">
        <v>737</v>
      </c>
      <c r="P440" t="s">
        <v>798</v>
      </c>
      <c r="Q440" t="s">
        <v>799</v>
      </c>
      <c r="R440" t="s">
        <v>799</v>
      </c>
      <c r="S440">
        <v>0.16000000003259601</v>
      </c>
    </row>
    <row r="441" spans="1:19" x14ac:dyDescent="0.2">
      <c r="A441" s="1">
        <f t="shared" si="24"/>
        <v>1044904.16</v>
      </c>
      <c r="B441" s="1">
        <f t="shared" si="24"/>
        <v>1044935.92</v>
      </c>
      <c r="C441" s="1" t="str">
        <f t="shared" si="25"/>
        <v>0.9m FG</v>
      </c>
      <c r="D441" s="1" t="str">
        <f t="shared" si="26"/>
        <v>0.9m FG - Default Depth</v>
      </c>
      <c r="E441" s="1" t="s">
        <v>40</v>
      </c>
      <c r="F441" s="1">
        <f t="shared" si="27"/>
        <v>0.9</v>
      </c>
      <c r="G441" s="12" t="s">
        <v>40</v>
      </c>
      <c r="L441">
        <v>1044904.16</v>
      </c>
      <c r="M441">
        <v>1044935.92</v>
      </c>
      <c r="N441">
        <v>0.9</v>
      </c>
      <c r="O441" t="s">
        <v>718</v>
      </c>
      <c r="P441" t="s">
        <v>719</v>
      </c>
      <c r="Q441" t="s">
        <v>720</v>
      </c>
      <c r="R441" t="s">
        <v>721</v>
      </c>
      <c r="S441">
        <v>31.760000000009299</v>
      </c>
    </row>
    <row r="442" spans="1:19" x14ac:dyDescent="0.2">
      <c r="A442" s="1">
        <f t="shared" si="24"/>
        <v>1044935.92</v>
      </c>
      <c r="B442" s="1">
        <f t="shared" si="24"/>
        <v>1044947.92</v>
      </c>
      <c r="C442" s="1" t="str">
        <f t="shared" si="25"/>
        <v>1.2m RD</v>
      </c>
      <c r="D442" s="1" t="str">
        <f t="shared" si="26"/>
        <v>1.2m RD - DWG# PT640001</v>
      </c>
      <c r="E442" s="1" t="s">
        <v>40</v>
      </c>
      <c r="F442" s="1">
        <f t="shared" si="27"/>
        <v>1.2</v>
      </c>
      <c r="G442" s="12" t="s">
        <v>40</v>
      </c>
      <c r="L442">
        <v>1044935.92</v>
      </c>
      <c r="M442">
        <v>1044947.92</v>
      </c>
      <c r="N442">
        <v>1.2</v>
      </c>
      <c r="O442" t="s">
        <v>737</v>
      </c>
      <c r="P442" t="s">
        <v>798</v>
      </c>
      <c r="Q442" t="s">
        <v>799</v>
      </c>
      <c r="R442" t="s">
        <v>799</v>
      </c>
      <c r="S442">
        <v>12</v>
      </c>
    </row>
    <row r="443" spans="1:19" x14ac:dyDescent="0.2">
      <c r="A443" s="1">
        <f t="shared" si="24"/>
        <v>1044947.92</v>
      </c>
      <c r="B443" s="1">
        <f t="shared" si="24"/>
        <v>1044967.65</v>
      </c>
      <c r="C443" s="1" t="str">
        <f t="shared" si="25"/>
        <v>0.9m FG</v>
      </c>
      <c r="D443" s="1" t="str">
        <f t="shared" si="26"/>
        <v>0.9m FG - Default Depth</v>
      </c>
      <c r="E443" s="1" t="s">
        <v>40</v>
      </c>
      <c r="F443" s="1">
        <f t="shared" si="27"/>
        <v>0.9</v>
      </c>
      <c r="G443" s="12" t="s">
        <v>40</v>
      </c>
      <c r="L443">
        <v>1044947.92</v>
      </c>
      <c r="M443">
        <v>1044967.65</v>
      </c>
      <c r="N443">
        <v>0.9</v>
      </c>
      <c r="O443" t="s">
        <v>718</v>
      </c>
      <c r="P443" t="s">
        <v>719</v>
      </c>
      <c r="Q443" t="s">
        <v>720</v>
      </c>
      <c r="R443" t="s">
        <v>721</v>
      </c>
      <c r="S443">
        <v>19.729999999981299</v>
      </c>
    </row>
    <row r="444" spans="1:19" x14ac:dyDescent="0.2">
      <c r="A444" s="1">
        <f t="shared" si="24"/>
        <v>1044967.65</v>
      </c>
      <c r="B444" s="1">
        <f t="shared" si="24"/>
        <v>1044979.65</v>
      </c>
      <c r="C444" s="1" t="str">
        <f t="shared" si="25"/>
        <v>1.2m RD</v>
      </c>
      <c r="D444" s="1" t="str">
        <f t="shared" si="26"/>
        <v>1.2m RD - DWG# PT640001</v>
      </c>
      <c r="E444" s="1" t="s">
        <v>40</v>
      </c>
      <c r="F444" s="1">
        <f t="shared" si="27"/>
        <v>1.2</v>
      </c>
      <c r="G444" s="12" t="s">
        <v>40</v>
      </c>
      <c r="L444">
        <v>1044967.65</v>
      </c>
      <c r="M444">
        <v>1044979.65</v>
      </c>
      <c r="N444">
        <v>1.2</v>
      </c>
      <c r="O444" t="s">
        <v>737</v>
      </c>
      <c r="P444" t="s">
        <v>798</v>
      </c>
      <c r="Q444" t="s">
        <v>799</v>
      </c>
      <c r="R444" t="s">
        <v>799</v>
      </c>
      <c r="S444">
        <v>12</v>
      </c>
    </row>
    <row r="445" spans="1:19" x14ac:dyDescent="0.2">
      <c r="A445" s="1">
        <f t="shared" si="24"/>
        <v>1044979.65</v>
      </c>
      <c r="B445" s="1">
        <f t="shared" si="24"/>
        <v>1045006.31</v>
      </c>
      <c r="C445" s="1" t="str">
        <f t="shared" si="25"/>
        <v>0.9m FG</v>
      </c>
      <c r="D445" s="1" t="str">
        <f t="shared" si="26"/>
        <v>0.9m FG - Default Depth</v>
      </c>
      <c r="E445" s="1" t="s">
        <v>40</v>
      </c>
      <c r="F445" s="1">
        <f t="shared" si="27"/>
        <v>0.9</v>
      </c>
      <c r="G445" s="12" t="s">
        <v>40</v>
      </c>
      <c r="L445">
        <v>1044979.65</v>
      </c>
      <c r="M445">
        <v>1045006.31</v>
      </c>
      <c r="N445">
        <v>0.9</v>
      </c>
      <c r="O445" t="s">
        <v>718</v>
      </c>
      <c r="P445" t="s">
        <v>719</v>
      </c>
      <c r="Q445" t="s">
        <v>720</v>
      </c>
      <c r="R445" t="s">
        <v>721</v>
      </c>
      <c r="S445">
        <v>26.6600000000325</v>
      </c>
    </row>
    <row r="446" spans="1:19" x14ac:dyDescent="0.2">
      <c r="A446" s="1">
        <f t="shared" ref="A446:B509" si="28">L446</f>
        <v>1045006.31</v>
      </c>
      <c r="B446" s="1">
        <f t="shared" si="28"/>
        <v>1045018.31</v>
      </c>
      <c r="C446" s="1" t="str">
        <f t="shared" si="25"/>
        <v>1.2m RD</v>
      </c>
      <c r="D446" s="1" t="str">
        <f t="shared" si="26"/>
        <v>1.2m RD - DWG# PT640001</v>
      </c>
      <c r="E446" s="1" t="s">
        <v>40</v>
      </c>
      <c r="F446" s="1">
        <f t="shared" si="27"/>
        <v>1.2</v>
      </c>
      <c r="G446" s="12" t="s">
        <v>40</v>
      </c>
      <c r="L446">
        <v>1045006.31</v>
      </c>
      <c r="M446">
        <v>1045018.31</v>
      </c>
      <c r="N446">
        <v>1.2</v>
      </c>
      <c r="O446" t="s">
        <v>737</v>
      </c>
      <c r="P446" t="s">
        <v>798</v>
      </c>
      <c r="Q446" t="s">
        <v>799</v>
      </c>
      <c r="R446" t="s">
        <v>799</v>
      </c>
      <c r="S446">
        <v>12</v>
      </c>
    </row>
    <row r="447" spans="1:19" x14ac:dyDescent="0.2">
      <c r="A447" s="1">
        <f t="shared" si="28"/>
        <v>1045018.31</v>
      </c>
      <c r="B447" s="1">
        <f t="shared" si="28"/>
        <v>1045353.96</v>
      </c>
      <c r="C447" s="1" t="str">
        <f t="shared" si="25"/>
        <v>0.9m FG</v>
      </c>
      <c r="D447" s="1" t="str">
        <f t="shared" si="26"/>
        <v>0.9m FG - Default Depth</v>
      </c>
      <c r="E447" s="1" t="s">
        <v>40</v>
      </c>
      <c r="F447" s="1">
        <f t="shared" si="27"/>
        <v>0.9</v>
      </c>
      <c r="G447" s="12" t="s">
        <v>40</v>
      </c>
      <c r="L447">
        <v>1045018.31</v>
      </c>
      <c r="M447">
        <v>1045353.96</v>
      </c>
      <c r="N447">
        <v>0.9</v>
      </c>
      <c r="O447" t="s">
        <v>718</v>
      </c>
      <c r="P447" t="s">
        <v>719</v>
      </c>
      <c r="Q447" t="s">
        <v>720</v>
      </c>
      <c r="R447" t="s">
        <v>721</v>
      </c>
      <c r="S447">
        <v>335.64999999990602</v>
      </c>
    </row>
    <row r="448" spans="1:19" x14ac:dyDescent="0.2">
      <c r="A448" s="1">
        <f t="shared" si="28"/>
        <v>1045353.96</v>
      </c>
      <c r="B448" s="1">
        <f t="shared" si="28"/>
        <v>1045377.96</v>
      </c>
      <c r="C448" s="1" t="str">
        <f t="shared" si="25"/>
        <v>1.5m WC</v>
      </c>
      <c r="D448" s="1" t="str">
        <f t="shared" si="26"/>
        <v>1.5m WC - DWG# PT610001</v>
      </c>
      <c r="E448" s="1" t="s">
        <v>40</v>
      </c>
      <c r="F448" s="1">
        <f t="shared" si="27"/>
        <v>1.5</v>
      </c>
      <c r="G448" s="12" t="s">
        <v>40</v>
      </c>
      <c r="L448">
        <v>1045353.96</v>
      </c>
      <c r="M448">
        <v>1045377.96</v>
      </c>
      <c r="N448">
        <v>1.5</v>
      </c>
      <c r="O448" t="s">
        <v>734</v>
      </c>
      <c r="P448" t="s">
        <v>740</v>
      </c>
      <c r="Q448" t="s">
        <v>741</v>
      </c>
      <c r="R448" t="s">
        <v>741</v>
      </c>
      <c r="S448">
        <v>24</v>
      </c>
    </row>
    <row r="449" spans="1:19" x14ac:dyDescent="0.2">
      <c r="A449" s="1">
        <f t="shared" si="28"/>
        <v>1045377.96</v>
      </c>
      <c r="B449" s="1">
        <f t="shared" si="28"/>
        <v>1045500</v>
      </c>
      <c r="C449" s="1" t="str">
        <f t="shared" si="25"/>
        <v>0.9m FG</v>
      </c>
      <c r="D449" s="1" t="str">
        <f t="shared" si="26"/>
        <v>0.9m FG - Default Depth</v>
      </c>
      <c r="E449" s="1" t="s">
        <v>40</v>
      </c>
      <c r="F449" s="1">
        <f t="shared" si="27"/>
        <v>0.9</v>
      </c>
      <c r="G449" s="12" t="s">
        <v>40</v>
      </c>
      <c r="L449">
        <v>1045377.96</v>
      </c>
      <c r="M449">
        <v>1045500</v>
      </c>
      <c r="N449">
        <v>0.9</v>
      </c>
      <c r="O449" t="s">
        <v>718</v>
      </c>
      <c r="P449" t="s">
        <v>719</v>
      </c>
      <c r="Q449" t="s">
        <v>720</v>
      </c>
      <c r="R449" t="s">
        <v>721</v>
      </c>
      <c r="S449">
        <v>122.040000000037</v>
      </c>
    </row>
    <row r="450" spans="1:19" x14ac:dyDescent="0.2">
      <c r="A450" s="1">
        <f t="shared" si="28"/>
        <v>1045500</v>
      </c>
      <c r="B450" s="1">
        <f t="shared" si="28"/>
        <v>1045831.17</v>
      </c>
      <c r="C450" s="1" t="str">
        <f t="shared" si="25"/>
        <v>1.2m CG</v>
      </c>
      <c r="D450" s="1" t="str">
        <f t="shared" si="26"/>
        <v>1.2m CG - Alignment Sheets</v>
      </c>
      <c r="E450" s="1" t="s">
        <v>40</v>
      </c>
      <c r="F450" s="1">
        <f t="shared" si="27"/>
        <v>1.2</v>
      </c>
      <c r="G450" s="12" t="s">
        <v>40</v>
      </c>
      <c r="L450">
        <v>1045500</v>
      </c>
      <c r="M450">
        <v>1045831.17</v>
      </c>
      <c r="N450">
        <v>1.2</v>
      </c>
      <c r="O450" t="s">
        <v>722</v>
      </c>
      <c r="P450" t="s">
        <v>723</v>
      </c>
      <c r="Q450" t="s">
        <v>763</v>
      </c>
      <c r="R450" t="s">
        <v>764</v>
      </c>
      <c r="S450">
        <v>331.170000000041</v>
      </c>
    </row>
    <row r="451" spans="1:19" x14ac:dyDescent="0.2">
      <c r="A451" s="1">
        <f t="shared" si="28"/>
        <v>1045831.17</v>
      </c>
      <c r="B451" s="1">
        <f t="shared" si="28"/>
        <v>1045843.17</v>
      </c>
      <c r="C451" s="1" t="str">
        <f t="shared" ref="C451:C514" si="29">Q451</f>
        <v>1.5m RD</v>
      </c>
      <c r="D451" s="1" t="str">
        <f t="shared" ref="D451:D514" si="30">Q451&amp;" - "&amp;P451</f>
        <v>1.5m RD - DWG# PT640301</v>
      </c>
      <c r="E451" s="1" t="s">
        <v>40</v>
      </c>
      <c r="F451" s="1">
        <f t="shared" ref="F451:F514" si="31">_xlfn.NUMBERVALUE(TRIM(LEFT(Q451,3)))</f>
        <v>1.5</v>
      </c>
      <c r="G451" s="12" t="s">
        <v>40</v>
      </c>
      <c r="L451">
        <v>1045831.17</v>
      </c>
      <c r="M451">
        <v>1045843.17</v>
      </c>
      <c r="N451">
        <v>1.5</v>
      </c>
      <c r="O451" t="s">
        <v>737</v>
      </c>
      <c r="P451" t="s">
        <v>738</v>
      </c>
      <c r="Q451" t="s">
        <v>739</v>
      </c>
      <c r="R451" t="s">
        <v>739</v>
      </c>
      <c r="S451">
        <v>12</v>
      </c>
    </row>
    <row r="452" spans="1:19" x14ac:dyDescent="0.2">
      <c r="A452" s="1">
        <f t="shared" si="28"/>
        <v>1045843.17</v>
      </c>
      <c r="B452" s="1">
        <f t="shared" si="28"/>
        <v>1046041.99</v>
      </c>
      <c r="C452" s="1" t="str">
        <f t="shared" si="29"/>
        <v>1.2m CG</v>
      </c>
      <c r="D452" s="1" t="str">
        <f t="shared" si="30"/>
        <v>1.2m CG - Alignment Sheets</v>
      </c>
      <c r="E452" s="1" t="s">
        <v>40</v>
      </c>
      <c r="F452" s="1">
        <f t="shared" si="31"/>
        <v>1.2</v>
      </c>
      <c r="G452" s="12" t="s">
        <v>40</v>
      </c>
      <c r="L452">
        <v>1045843.17</v>
      </c>
      <c r="M452">
        <v>1046041.99</v>
      </c>
      <c r="N452">
        <v>1.2</v>
      </c>
      <c r="O452" t="s">
        <v>722</v>
      </c>
      <c r="P452" t="s">
        <v>723</v>
      </c>
      <c r="Q452" t="s">
        <v>763</v>
      </c>
      <c r="R452" t="s">
        <v>764</v>
      </c>
      <c r="S452">
        <v>198.81999999994801</v>
      </c>
    </row>
    <row r="453" spans="1:19" x14ac:dyDescent="0.2">
      <c r="A453" s="1">
        <f t="shared" si="28"/>
        <v>1046041.99</v>
      </c>
      <c r="B453" s="1">
        <f t="shared" si="28"/>
        <v>1046053.99</v>
      </c>
      <c r="C453" s="1" t="str">
        <f t="shared" si="29"/>
        <v>1.5m RD</v>
      </c>
      <c r="D453" s="1" t="str">
        <f t="shared" si="30"/>
        <v>1.5m RD - DWG# PT640301</v>
      </c>
      <c r="E453" s="1" t="s">
        <v>40</v>
      </c>
      <c r="F453" s="1">
        <f t="shared" si="31"/>
        <v>1.5</v>
      </c>
      <c r="G453" s="12" t="s">
        <v>40</v>
      </c>
      <c r="L453">
        <v>1046041.99</v>
      </c>
      <c r="M453">
        <v>1046053.99</v>
      </c>
      <c r="N453">
        <v>1.5</v>
      </c>
      <c r="O453" t="s">
        <v>737</v>
      </c>
      <c r="P453" t="s">
        <v>738</v>
      </c>
      <c r="Q453" t="s">
        <v>739</v>
      </c>
      <c r="R453" t="s">
        <v>739</v>
      </c>
      <c r="S453">
        <v>12</v>
      </c>
    </row>
    <row r="454" spans="1:19" x14ac:dyDescent="0.2">
      <c r="A454" s="1">
        <f t="shared" si="28"/>
        <v>1046053.99</v>
      </c>
      <c r="B454" s="1">
        <f t="shared" si="28"/>
        <v>1046221.75</v>
      </c>
      <c r="C454" s="1" t="str">
        <f t="shared" si="29"/>
        <v>1.2m CG</v>
      </c>
      <c r="D454" s="1" t="str">
        <f t="shared" si="30"/>
        <v>1.2m CG - Alignment Sheets</v>
      </c>
      <c r="E454" s="1" t="s">
        <v>40</v>
      </c>
      <c r="F454" s="1">
        <f t="shared" si="31"/>
        <v>1.2</v>
      </c>
      <c r="G454" s="12" t="s">
        <v>40</v>
      </c>
      <c r="L454">
        <v>1046053.99</v>
      </c>
      <c r="M454">
        <v>1046221.75</v>
      </c>
      <c r="N454">
        <v>1.2</v>
      </c>
      <c r="O454" t="s">
        <v>722</v>
      </c>
      <c r="P454" t="s">
        <v>723</v>
      </c>
      <c r="Q454" t="s">
        <v>763</v>
      </c>
      <c r="R454" t="s">
        <v>764</v>
      </c>
      <c r="S454">
        <v>167.760000000009</v>
      </c>
    </row>
    <row r="455" spans="1:19" x14ac:dyDescent="0.2">
      <c r="A455" s="1">
        <f t="shared" si="28"/>
        <v>1046221.75</v>
      </c>
      <c r="B455" s="1">
        <f t="shared" si="28"/>
        <v>1046233.75</v>
      </c>
      <c r="C455" s="1" t="str">
        <f t="shared" si="29"/>
        <v>1.5m RD</v>
      </c>
      <c r="D455" s="1" t="str">
        <f t="shared" si="30"/>
        <v>1.5m RD - DWG# PT640301</v>
      </c>
      <c r="E455" s="1" t="s">
        <v>40</v>
      </c>
      <c r="F455" s="1">
        <f t="shared" si="31"/>
        <v>1.5</v>
      </c>
      <c r="G455" s="12" t="s">
        <v>40</v>
      </c>
      <c r="L455">
        <v>1046221.75</v>
      </c>
      <c r="M455">
        <v>1046233.75</v>
      </c>
      <c r="N455">
        <v>1.5</v>
      </c>
      <c r="O455" t="s">
        <v>737</v>
      </c>
      <c r="P455" t="s">
        <v>738</v>
      </c>
      <c r="Q455" t="s">
        <v>739</v>
      </c>
      <c r="R455" t="s">
        <v>739</v>
      </c>
      <c r="S455">
        <v>12</v>
      </c>
    </row>
    <row r="456" spans="1:19" x14ac:dyDescent="0.2">
      <c r="A456" s="1">
        <f t="shared" si="28"/>
        <v>1046233.75</v>
      </c>
      <c r="B456" s="1">
        <f t="shared" si="28"/>
        <v>1046538.04</v>
      </c>
      <c r="C456" s="1" t="str">
        <f t="shared" si="29"/>
        <v>1.2m CG</v>
      </c>
      <c r="D456" s="1" t="str">
        <f t="shared" si="30"/>
        <v>1.2m CG - Alignment Sheets</v>
      </c>
      <c r="E456" s="1" t="s">
        <v>40</v>
      </c>
      <c r="F456" s="1">
        <f t="shared" si="31"/>
        <v>1.2</v>
      </c>
      <c r="G456" s="12" t="s">
        <v>40</v>
      </c>
      <c r="L456">
        <v>1046233.75</v>
      </c>
      <c r="M456">
        <v>1046538.04</v>
      </c>
      <c r="N456">
        <v>1.2</v>
      </c>
      <c r="O456" t="s">
        <v>722</v>
      </c>
      <c r="P456" t="s">
        <v>723</v>
      </c>
      <c r="Q456" t="s">
        <v>763</v>
      </c>
      <c r="R456" t="s">
        <v>764</v>
      </c>
      <c r="S456">
        <v>304.29000000003703</v>
      </c>
    </row>
    <row r="457" spans="1:19" x14ac:dyDescent="0.2">
      <c r="A457" s="1">
        <f t="shared" si="28"/>
        <v>1046538.04</v>
      </c>
      <c r="B457" s="1">
        <f t="shared" si="28"/>
        <v>1046550.04</v>
      </c>
      <c r="C457" s="1" t="str">
        <f t="shared" si="29"/>
        <v>1.5m RD</v>
      </c>
      <c r="D457" s="1" t="str">
        <f t="shared" si="30"/>
        <v>1.5m RD - DWG# PT640301</v>
      </c>
      <c r="E457" s="1" t="s">
        <v>40</v>
      </c>
      <c r="F457" s="1">
        <f t="shared" si="31"/>
        <v>1.5</v>
      </c>
      <c r="G457" s="12" t="s">
        <v>40</v>
      </c>
      <c r="L457">
        <v>1046538.04</v>
      </c>
      <c r="M457">
        <v>1046550.04</v>
      </c>
      <c r="N457">
        <v>1.5</v>
      </c>
      <c r="O457" t="s">
        <v>737</v>
      </c>
      <c r="P457" t="s">
        <v>738</v>
      </c>
      <c r="Q457" t="s">
        <v>739</v>
      </c>
      <c r="R457" t="s">
        <v>739</v>
      </c>
      <c r="S457">
        <v>12</v>
      </c>
    </row>
    <row r="458" spans="1:19" x14ac:dyDescent="0.2">
      <c r="A458" s="1">
        <f t="shared" si="28"/>
        <v>1046550.04</v>
      </c>
      <c r="B458" s="1">
        <f t="shared" si="28"/>
        <v>1046708.18</v>
      </c>
      <c r="C458" s="1" t="str">
        <f t="shared" si="29"/>
        <v>1.2m CG</v>
      </c>
      <c r="D458" s="1" t="str">
        <f t="shared" si="30"/>
        <v>1.2m CG - Alignment Sheets</v>
      </c>
      <c r="E458" s="1" t="s">
        <v>40</v>
      </c>
      <c r="F458" s="1">
        <f t="shared" si="31"/>
        <v>1.2</v>
      </c>
      <c r="G458" s="12" t="s">
        <v>40</v>
      </c>
      <c r="L458">
        <v>1046550.04</v>
      </c>
      <c r="M458">
        <v>1046708.18</v>
      </c>
      <c r="N458">
        <v>1.2</v>
      </c>
      <c r="O458" t="s">
        <v>722</v>
      </c>
      <c r="P458" t="s">
        <v>723</v>
      </c>
      <c r="Q458" t="s">
        <v>763</v>
      </c>
      <c r="R458" t="s">
        <v>764</v>
      </c>
      <c r="S458">
        <v>158.140000000013</v>
      </c>
    </row>
    <row r="459" spans="1:19" x14ac:dyDescent="0.2">
      <c r="A459" s="1">
        <f t="shared" si="28"/>
        <v>1046708.18</v>
      </c>
      <c r="B459" s="1">
        <f t="shared" si="28"/>
        <v>1046720.18</v>
      </c>
      <c r="C459" s="1" t="str">
        <f t="shared" si="29"/>
        <v>1.5m RD</v>
      </c>
      <c r="D459" s="1" t="str">
        <f t="shared" si="30"/>
        <v>1.5m RD - DWG# PT640301</v>
      </c>
      <c r="E459" s="1" t="s">
        <v>40</v>
      </c>
      <c r="F459" s="1">
        <f t="shared" si="31"/>
        <v>1.5</v>
      </c>
      <c r="G459" s="12" t="s">
        <v>40</v>
      </c>
      <c r="L459">
        <v>1046708.18</v>
      </c>
      <c r="M459">
        <v>1046720.18</v>
      </c>
      <c r="N459">
        <v>1.5</v>
      </c>
      <c r="O459" t="s">
        <v>737</v>
      </c>
      <c r="P459" t="s">
        <v>738</v>
      </c>
      <c r="Q459" t="s">
        <v>739</v>
      </c>
      <c r="R459" t="s">
        <v>739</v>
      </c>
      <c r="S459">
        <v>12</v>
      </c>
    </row>
    <row r="460" spans="1:19" x14ac:dyDescent="0.2">
      <c r="A460" s="1">
        <f t="shared" si="28"/>
        <v>1046720.18</v>
      </c>
      <c r="B460" s="1">
        <f t="shared" si="28"/>
        <v>1046838.65</v>
      </c>
      <c r="C460" s="1" t="str">
        <f t="shared" si="29"/>
        <v>1.2m CG</v>
      </c>
      <c r="D460" s="1" t="str">
        <f t="shared" si="30"/>
        <v>1.2m CG - Alignment Sheets</v>
      </c>
      <c r="E460" s="1" t="s">
        <v>40</v>
      </c>
      <c r="F460" s="1">
        <f t="shared" si="31"/>
        <v>1.2</v>
      </c>
      <c r="G460" s="12" t="s">
        <v>40</v>
      </c>
      <c r="L460">
        <v>1046720.18</v>
      </c>
      <c r="M460">
        <v>1046838.65</v>
      </c>
      <c r="N460">
        <v>1.2</v>
      </c>
      <c r="O460" t="s">
        <v>722</v>
      </c>
      <c r="P460" t="s">
        <v>723</v>
      </c>
      <c r="Q460" t="s">
        <v>763</v>
      </c>
      <c r="R460" t="s">
        <v>764</v>
      </c>
      <c r="S460">
        <v>118.469999999972</v>
      </c>
    </row>
    <row r="461" spans="1:19" x14ac:dyDescent="0.2">
      <c r="A461" s="1">
        <f t="shared" si="28"/>
        <v>1046838.65</v>
      </c>
      <c r="B461" s="1">
        <f t="shared" si="28"/>
        <v>1046850.65</v>
      </c>
      <c r="C461" s="1" t="str">
        <f t="shared" si="29"/>
        <v>1.5m RD</v>
      </c>
      <c r="D461" s="1" t="str">
        <f t="shared" si="30"/>
        <v>1.5m RD - DWG# PT640301</v>
      </c>
      <c r="E461" s="1" t="s">
        <v>40</v>
      </c>
      <c r="F461" s="1">
        <f t="shared" si="31"/>
        <v>1.5</v>
      </c>
      <c r="G461" s="12" t="s">
        <v>40</v>
      </c>
      <c r="L461">
        <v>1046838.65</v>
      </c>
      <c r="M461">
        <v>1046850.65</v>
      </c>
      <c r="N461">
        <v>1.5</v>
      </c>
      <c r="O461" t="s">
        <v>737</v>
      </c>
      <c r="P461" t="s">
        <v>738</v>
      </c>
      <c r="Q461" t="s">
        <v>739</v>
      </c>
      <c r="R461" t="s">
        <v>739</v>
      </c>
      <c r="S461">
        <v>12</v>
      </c>
    </row>
    <row r="462" spans="1:19" x14ac:dyDescent="0.2">
      <c r="A462" s="1">
        <f t="shared" si="28"/>
        <v>1046850.65</v>
      </c>
      <c r="B462" s="1">
        <f t="shared" si="28"/>
        <v>1047559.48</v>
      </c>
      <c r="C462" s="1" t="str">
        <f t="shared" si="29"/>
        <v>1.2m CG</v>
      </c>
      <c r="D462" s="1" t="str">
        <f t="shared" si="30"/>
        <v>1.2m CG - Alignment Sheets</v>
      </c>
      <c r="E462" s="1" t="s">
        <v>40</v>
      </c>
      <c r="F462" s="1">
        <f t="shared" si="31"/>
        <v>1.2</v>
      </c>
      <c r="G462" s="12" t="s">
        <v>40</v>
      </c>
      <c r="L462">
        <v>1046850.65</v>
      </c>
      <c r="M462">
        <v>1047559.48</v>
      </c>
      <c r="N462">
        <v>1.2</v>
      </c>
      <c r="O462" t="s">
        <v>722</v>
      </c>
      <c r="P462" t="s">
        <v>723</v>
      </c>
      <c r="Q462" t="s">
        <v>763</v>
      </c>
      <c r="R462" t="s">
        <v>764</v>
      </c>
      <c r="S462">
        <v>708.82999999995798</v>
      </c>
    </row>
    <row r="463" spans="1:19" x14ac:dyDescent="0.2">
      <c r="A463" s="1">
        <f t="shared" si="28"/>
        <v>1047559.48</v>
      </c>
      <c r="B463" s="1">
        <f t="shared" si="28"/>
        <v>1047571.48</v>
      </c>
      <c r="C463" s="1" t="str">
        <f t="shared" si="29"/>
        <v>1.5m RD</v>
      </c>
      <c r="D463" s="1" t="str">
        <f t="shared" si="30"/>
        <v>1.5m RD - DWG# PT640301</v>
      </c>
      <c r="E463" s="1" t="s">
        <v>40</v>
      </c>
      <c r="F463" s="1">
        <f t="shared" si="31"/>
        <v>1.5</v>
      </c>
      <c r="G463" s="12" t="s">
        <v>40</v>
      </c>
      <c r="L463">
        <v>1047559.48</v>
      </c>
      <c r="M463">
        <v>1047571.48</v>
      </c>
      <c r="N463">
        <v>1.5</v>
      </c>
      <c r="O463" t="s">
        <v>737</v>
      </c>
      <c r="P463" t="s">
        <v>738</v>
      </c>
      <c r="Q463" t="s">
        <v>739</v>
      </c>
      <c r="R463" t="s">
        <v>739</v>
      </c>
      <c r="S463">
        <v>12</v>
      </c>
    </row>
    <row r="464" spans="1:19" x14ac:dyDescent="0.2">
      <c r="A464" s="1">
        <f t="shared" si="28"/>
        <v>1047571.48</v>
      </c>
      <c r="B464" s="1">
        <f t="shared" si="28"/>
        <v>1047625.69</v>
      </c>
      <c r="C464" s="1" t="str">
        <f t="shared" si="29"/>
        <v>1.2m CG</v>
      </c>
      <c r="D464" s="1" t="str">
        <f t="shared" si="30"/>
        <v>1.2m CG - Alignment Sheets</v>
      </c>
      <c r="E464" s="1" t="s">
        <v>40</v>
      </c>
      <c r="F464" s="1">
        <f t="shared" si="31"/>
        <v>1.2</v>
      </c>
      <c r="G464" s="12" t="s">
        <v>40</v>
      </c>
      <c r="L464">
        <v>1047571.48</v>
      </c>
      <c r="M464">
        <v>1047625.69</v>
      </c>
      <c r="N464">
        <v>1.2</v>
      </c>
      <c r="O464" t="s">
        <v>722</v>
      </c>
      <c r="P464" t="s">
        <v>723</v>
      </c>
      <c r="Q464" t="s">
        <v>763</v>
      </c>
      <c r="R464" t="s">
        <v>764</v>
      </c>
      <c r="S464">
        <v>54.209999999962697</v>
      </c>
    </row>
    <row r="465" spans="1:19" x14ac:dyDescent="0.2">
      <c r="A465" s="1">
        <f t="shared" si="28"/>
        <v>1047625.69</v>
      </c>
      <c r="B465" s="1">
        <f t="shared" si="28"/>
        <v>1047637.69</v>
      </c>
      <c r="C465" s="1" t="str">
        <f t="shared" si="29"/>
        <v>1.5m RD</v>
      </c>
      <c r="D465" s="1" t="str">
        <f t="shared" si="30"/>
        <v>1.5m RD - DWG# PT640301</v>
      </c>
      <c r="E465" s="1" t="s">
        <v>40</v>
      </c>
      <c r="F465" s="1">
        <f t="shared" si="31"/>
        <v>1.5</v>
      </c>
      <c r="G465" s="12" t="s">
        <v>40</v>
      </c>
      <c r="L465">
        <v>1047625.69</v>
      </c>
      <c r="M465">
        <v>1047637.69</v>
      </c>
      <c r="N465">
        <v>1.5</v>
      </c>
      <c r="O465" t="s">
        <v>737</v>
      </c>
      <c r="P465" t="s">
        <v>738</v>
      </c>
      <c r="Q465" t="s">
        <v>739</v>
      </c>
      <c r="R465" t="s">
        <v>739</v>
      </c>
      <c r="S465">
        <v>12</v>
      </c>
    </row>
    <row r="466" spans="1:19" x14ac:dyDescent="0.2">
      <c r="A466" s="1">
        <f t="shared" si="28"/>
        <v>1047637.69</v>
      </c>
      <c r="B466" s="1">
        <f t="shared" si="28"/>
        <v>1047657.68</v>
      </c>
      <c r="C466" s="1" t="str">
        <f t="shared" si="29"/>
        <v>1.2m CG</v>
      </c>
      <c r="D466" s="1" t="str">
        <f t="shared" si="30"/>
        <v>1.2m CG - Alignment Sheets</v>
      </c>
      <c r="E466" s="1" t="s">
        <v>40</v>
      </c>
      <c r="F466" s="1">
        <f t="shared" si="31"/>
        <v>1.2</v>
      </c>
      <c r="G466" s="12" t="s">
        <v>40</v>
      </c>
      <c r="L466">
        <v>1047637.69</v>
      </c>
      <c r="M466">
        <v>1047657.68</v>
      </c>
      <c r="N466">
        <v>1.2</v>
      </c>
      <c r="O466" t="s">
        <v>722</v>
      </c>
      <c r="P466" t="s">
        <v>723</v>
      </c>
      <c r="Q466" t="s">
        <v>763</v>
      </c>
      <c r="R466" t="s">
        <v>764</v>
      </c>
      <c r="S466">
        <v>19.990000000107099</v>
      </c>
    </row>
    <row r="467" spans="1:19" x14ac:dyDescent="0.2">
      <c r="A467" s="1">
        <f t="shared" si="28"/>
        <v>1047657.68</v>
      </c>
      <c r="B467" s="1">
        <f t="shared" si="28"/>
        <v>1047669.68</v>
      </c>
      <c r="C467" s="1" t="str">
        <f t="shared" si="29"/>
        <v>1.5m RD</v>
      </c>
      <c r="D467" s="1" t="str">
        <f t="shared" si="30"/>
        <v>1.5m RD - DWG# PT640301</v>
      </c>
      <c r="E467" s="1" t="s">
        <v>40</v>
      </c>
      <c r="F467" s="1">
        <f t="shared" si="31"/>
        <v>1.5</v>
      </c>
      <c r="G467" s="12" t="s">
        <v>40</v>
      </c>
      <c r="L467">
        <v>1047657.68</v>
      </c>
      <c r="M467">
        <v>1047669.68</v>
      </c>
      <c r="N467">
        <v>1.5</v>
      </c>
      <c r="O467" t="s">
        <v>737</v>
      </c>
      <c r="P467" t="s">
        <v>738</v>
      </c>
      <c r="Q467" t="s">
        <v>739</v>
      </c>
      <c r="R467" t="s">
        <v>739</v>
      </c>
      <c r="S467">
        <v>12</v>
      </c>
    </row>
    <row r="468" spans="1:19" x14ac:dyDescent="0.2">
      <c r="A468" s="1">
        <f t="shared" si="28"/>
        <v>1047669.68</v>
      </c>
      <c r="B468" s="1">
        <f t="shared" si="28"/>
        <v>1047694.99</v>
      </c>
      <c r="C468" s="1" t="str">
        <f t="shared" si="29"/>
        <v>1.2m CG</v>
      </c>
      <c r="D468" s="1" t="str">
        <f t="shared" si="30"/>
        <v>1.2m CG - Alignment Sheets</v>
      </c>
      <c r="E468" s="1" t="s">
        <v>40</v>
      </c>
      <c r="F468" s="1">
        <f t="shared" si="31"/>
        <v>1.2</v>
      </c>
      <c r="G468" s="12" t="s">
        <v>40</v>
      </c>
      <c r="L468">
        <v>1047669.68</v>
      </c>
      <c r="M468">
        <v>1047694.99</v>
      </c>
      <c r="N468">
        <v>1.2</v>
      </c>
      <c r="O468" t="s">
        <v>722</v>
      </c>
      <c r="P468" t="s">
        <v>723</v>
      </c>
      <c r="Q468" t="s">
        <v>763</v>
      </c>
      <c r="R468" t="s">
        <v>764</v>
      </c>
      <c r="S468">
        <v>25.3099999999394</v>
      </c>
    </row>
    <row r="469" spans="1:19" x14ac:dyDescent="0.2">
      <c r="A469" s="1">
        <f t="shared" si="28"/>
        <v>1047694.99</v>
      </c>
      <c r="B469" s="1">
        <f t="shared" si="28"/>
        <v>1047706.99</v>
      </c>
      <c r="C469" s="1" t="str">
        <f t="shared" si="29"/>
        <v>1.5m RD</v>
      </c>
      <c r="D469" s="1" t="str">
        <f t="shared" si="30"/>
        <v>1.5m RD - DWG# PT640301</v>
      </c>
      <c r="E469" s="1" t="s">
        <v>40</v>
      </c>
      <c r="F469" s="1">
        <f t="shared" si="31"/>
        <v>1.5</v>
      </c>
      <c r="G469" s="12" t="s">
        <v>40</v>
      </c>
      <c r="L469">
        <v>1047694.99</v>
      </c>
      <c r="M469">
        <v>1047706.99</v>
      </c>
      <c r="N469">
        <v>1.5</v>
      </c>
      <c r="O469" t="s">
        <v>737</v>
      </c>
      <c r="P469" t="s">
        <v>738</v>
      </c>
      <c r="Q469" t="s">
        <v>739</v>
      </c>
      <c r="R469" t="s">
        <v>739</v>
      </c>
      <c r="S469">
        <v>12</v>
      </c>
    </row>
    <row r="470" spans="1:19" x14ac:dyDescent="0.2">
      <c r="A470" s="1">
        <f t="shared" si="28"/>
        <v>1047706.99</v>
      </c>
      <c r="B470" s="1">
        <f t="shared" si="28"/>
        <v>1047778.76</v>
      </c>
      <c r="C470" s="1" t="str">
        <f t="shared" si="29"/>
        <v>1.2m CG</v>
      </c>
      <c r="D470" s="1" t="str">
        <f t="shared" si="30"/>
        <v>1.2m CG - Alignment Sheets</v>
      </c>
      <c r="E470" s="1" t="s">
        <v>40</v>
      </c>
      <c r="F470" s="1">
        <f t="shared" si="31"/>
        <v>1.2</v>
      </c>
      <c r="G470" s="12" t="s">
        <v>40</v>
      </c>
      <c r="L470">
        <v>1047706.99</v>
      </c>
      <c r="M470">
        <v>1047778.76</v>
      </c>
      <c r="N470">
        <v>1.2</v>
      </c>
      <c r="O470" t="s">
        <v>722</v>
      </c>
      <c r="P470" t="s">
        <v>723</v>
      </c>
      <c r="Q470" t="s">
        <v>763</v>
      </c>
      <c r="R470" t="s">
        <v>764</v>
      </c>
      <c r="S470">
        <v>71.770000000018598</v>
      </c>
    </row>
    <row r="471" spans="1:19" x14ac:dyDescent="0.2">
      <c r="A471" s="1">
        <f t="shared" si="28"/>
        <v>1047778.76</v>
      </c>
      <c r="B471" s="1">
        <f t="shared" si="28"/>
        <v>1047790.76</v>
      </c>
      <c r="C471" s="1" t="str">
        <f t="shared" si="29"/>
        <v>1.5m RD</v>
      </c>
      <c r="D471" s="1" t="str">
        <f t="shared" si="30"/>
        <v>1.5m RD - DWG# PT640301</v>
      </c>
      <c r="E471" s="1" t="s">
        <v>40</v>
      </c>
      <c r="F471" s="1">
        <f t="shared" si="31"/>
        <v>1.5</v>
      </c>
      <c r="G471" s="12" t="s">
        <v>40</v>
      </c>
      <c r="L471">
        <v>1047778.76</v>
      </c>
      <c r="M471">
        <v>1047790.76</v>
      </c>
      <c r="N471">
        <v>1.5</v>
      </c>
      <c r="O471" t="s">
        <v>737</v>
      </c>
      <c r="P471" t="s">
        <v>738</v>
      </c>
      <c r="Q471" t="s">
        <v>739</v>
      </c>
      <c r="R471" t="s">
        <v>739</v>
      </c>
      <c r="S471">
        <v>12</v>
      </c>
    </row>
    <row r="472" spans="1:19" x14ac:dyDescent="0.2">
      <c r="A472" s="1">
        <f t="shared" si="28"/>
        <v>1047790.76</v>
      </c>
      <c r="B472" s="1">
        <f t="shared" si="28"/>
        <v>1047807.26</v>
      </c>
      <c r="C472" s="1" t="str">
        <f t="shared" si="29"/>
        <v>1.2m CG</v>
      </c>
      <c r="D472" s="1" t="str">
        <f t="shared" si="30"/>
        <v>1.2m CG - Alignment Sheets</v>
      </c>
      <c r="E472" s="1" t="s">
        <v>40</v>
      </c>
      <c r="F472" s="1">
        <f t="shared" si="31"/>
        <v>1.2</v>
      </c>
      <c r="G472" s="12" t="s">
        <v>40</v>
      </c>
      <c r="L472">
        <v>1047790.76</v>
      </c>
      <c r="M472">
        <v>1047807.26</v>
      </c>
      <c r="N472">
        <v>1.2</v>
      </c>
      <c r="O472" t="s">
        <v>722</v>
      </c>
      <c r="P472" t="s">
        <v>723</v>
      </c>
      <c r="Q472" t="s">
        <v>763</v>
      </c>
      <c r="R472" t="s">
        <v>764</v>
      </c>
      <c r="S472">
        <v>16.5</v>
      </c>
    </row>
    <row r="473" spans="1:19" x14ac:dyDescent="0.2">
      <c r="A473" s="1">
        <f t="shared" si="28"/>
        <v>1047807.26</v>
      </c>
      <c r="B473" s="1">
        <f t="shared" si="28"/>
        <v>1047819.26</v>
      </c>
      <c r="C473" s="1" t="str">
        <f t="shared" si="29"/>
        <v>1.5m RD</v>
      </c>
      <c r="D473" s="1" t="str">
        <f t="shared" si="30"/>
        <v>1.5m RD - DWG# PT640301</v>
      </c>
      <c r="E473" s="1" t="s">
        <v>40</v>
      </c>
      <c r="F473" s="1">
        <f t="shared" si="31"/>
        <v>1.5</v>
      </c>
      <c r="G473" s="12" t="s">
        <v>40</v>
      </c>
      <c r="L473">
        <v>1047807.26</v>
      </c>
      <c r="M473">
        <v>1047819.26</v>
      </c>
      <c r="N473">
        <v>1.5</v>
      </c>
      <c r="O473" t="s">
        <v>737</v>
      </c>
      <c r="P473" t="s">
        <v>738</v>
      </c>
      <c r="Q473" t="s">
        <v>739</v>
      </c>
      <c r="R473" t="s">
        <v>739</v>
      </c>
      <c r="S473">
        <v>12</v>
      </c>
    </row>
    <row r="474" spans="1:19" x14ac:dyDescent="0.2">
      <c r="A474" s="1">
        <f t="shared" si="28"/>
        <v>1047819.26</v>
      </c>
      <c r="B474" s="1">
        <f t="shared" si="28"/>
        <v>1047860.51</v>
      </c>
      <c r="C474" s="1" t="str">
        <f t="shared" si="29"/>
        <v>1.2m CG</v>
      </c>
      <c r="D474" s="1" t="str">
        <f t="shared" si="30"/>
        <v>1.2m CG - Alignment Sheets</v>
      </c>
      <c r="E474" s="1" t="s">
        <v>40</v>
      </c>
      <c r="F474" s="1">
        <f t="shared" si="31"/>
        <v>1.2</v>
      </c>
      <c r="G474" s="12" t="s">
        <v>40</v>
      </c>
      <c r="L474">
        <v>1047819.26</v>
      </c>
      <c r="M474">
        <v>1047860.51</v>
      </c>
      <c r="N474">
        <v>1.2</v>
      </c>
      <c r="O474" t="s">
        <v>722</v>
      </c>
      <c r="P474" t="s">
        <v>723</v>
      </c>
      <c r="Q474" t="s">
        <v>763</v>
      </c>
      <c r="R474" t="s">
        <v>764</v>
      </c>
      <c r="S474">
        <v>41.25</v>
      </c>
    </row>
    <row r="475" spans="1:19" x14ac:dyDescent="0.2">
      <c r="A475" s="1">
        <f t="shared" si="28"/>
        <v>1047860.51</v>
      </c>
      <c r="B475" s="1">
        <f t="shared" si="28"/>
        <v>1047872.51</v>
      </c>
      <c r="C475" s="1" t="str">
        <f t="shared" si="29"/>
        <v>1.5m RD</v>
      </c>
      <c r="D475" s="1" t="str">
        <f t="shared" si="30"/>
        <v>1.5m RD - DWG# PT640301</v>
      </c>
      <c r="E475" s="1" t="s">
        <v>40</v>
      </c>
      <c r="F475" s="1">
        <f t="shared" si="31"/>
        <v>1.5</v>
      </c>
      <c r="G475" s="12" t="s">
        <v>40</v>
      </c>
      <c r="L475">
        <v>1047860.51</v>
      </c>
      <c r="M475">
        <v>1047872.51</v>
      </c>
      <c r="N475">
        <v>1.5</v>
      </c>
      <c r="O475" t="s">
        <v>737</v>
      </c>
      <c r="P475" t="s">
        <v>738</v>
      </c>
      <c r="Q475" t="s">
        <v>739</v>
      </c>
      <c r="R475" t="s">
        <v>739</v>
      </c>
      <c r="S475">
        <v>12</v>
      </c>
    </row>
    <row r="476" spans="1:19" x14ac:dyDescent="0.2">
      <c r="A476" s="1">
        <f t="shared" si="28"/>
        <v>1047872.51</v>
      </c>
      <c r="B476" s="1">
        <f t="shared" si="28"/>
        <v>1048049.69</v>
      </c>
      <c r="C476" s="1" t="str">
        <f t="shared" si="29"/>
        <v>1.2m CG</v>
      </c>
      <c r="D476" s="1" t="str">
        <f t="shared" si="30"/>
        <v>1.2m CG - Alignment Sheets</v>
      </c>
      <c r="E476" s="1" t="s">
        <v>40</v>
      </c>
      <c r="F476" s="1">
        <f t="shared" si="31"/>
        <v>1.2</v>
      </c>
      <c r="G476" s="12" t="s">
        <v>40</v>
      </c>
      <c r="L476">
        <v>1047872.51</v>
      </c>
      <c r="M476">
        <v>1048049.69</v>
      </c>
      <c r="N476">
        <v>1.2</v>
      </c>
      <c r="O476" t="s">
        <v>722</v>
      </c>
      <c r="P476" t="s">
        <v>723</v>
      </c>
      <c r="Q476" t="s">
        <v>763</v>
      </c>
      <c r="R476" t="s">
        <v>764</v>
      </c>
      <c r="S476">
        <v>177.17999999993401</v>
      </c>
    </row>
    <row r="477" spans="1:19" x14ac:dyDescent="0.2">
      <c r="A477" s="1">
        <f t="shared" si="28"/>
        <v>1048049.69</v>
      </c>
      <c r="B477" s="1">
        <f t="shared" si="28"/>
        <v>1048061.69</v>
      </c>
      <c r="C477" s="1" t="str">
        <f t="shared" si="29"/>
        <v>1.5m RD</v>
      </c>
      <c r="D477" s="1" t="str">
        <f t="shared" si="30"/>
        <v>1.5m RD - DWG# PT640301</v>
      </c>
      <c r="E477" s="1" t="s">
        <v>40</v>
      </c>
      <c r="F477" s="1">
        <f t="shared" si="31"/>
        <v>1.5</v>
      </c>
      <c r="G477" s="12" t="s">
        <v>40</v>
      </c>
      <c r="L477">
        <v>1048049.69</v>
      </c>
      <c r="M477">
        <v>1048061.69</v>
      </c>
      <c r="N477">
        <v>1.5</v>
      </c>
      <c r="O477" t="s">
        <v>737</v>
      </c>
      <c r="P477" t="s">
        <v>738</v>
      </c>
      <c r="Q477" t="s">
        <v>739</v>
      </c>
      <c r="R477" t="s">
        <v>739</v>
      </c>
      <c r="S477">
        <v>12</v>
      </c>
    </row>
    <row r="478" spans="1:19" x14ac:dyDescent="0.2">
      <c r="A478" s="1">
        <f t="shared" si="28"/>
        <v>1048061.69</v>
      </c>
      <c r="B478" s="1">
        <f t="shared" si="28"/>
        <v>1048234.16</v>
      </c>
      <c r="C478" s="1" t="str">
        <f t="shared" si="29"/>
        <v>1.2m CG</v>
      </c>
      <c r="D478" s="1" t="str">
        <f t="shared" si="30"/>
        <v>1.2m CG - Alignment Sheets</v>
      </c>
      <c r="E478" s="1" t="s">
        <v>40</v>
      </c>
      <c r="F478" s="1">
        <f t="shared" si="31"/>
        <v>1.2</v>
      </c>
      <c r="G478" s="12" t="s">
        <v>40</v>
      </c>
      <c r="L478">
        <v>1048061.69</v>
      </c>
      <c r="M478">
        <v>1048234.16</v>
      </c>
      <c r="N478">
        <v>1.2</v>
      </c>
      <c r="O478" t="s">
        <v>722</v>
      </c>
      <c r="P478" t="s">
        <v>723</v>
      </c>
      <c r="Q478" t="s">
        <v>763</v>
      </c>
      <c r="R478" t="s">
        <v>764</v>
      </c>
      <c r="S478">
        <v>172.47000000008799</v>
      </c>
    </row>
    <row r="479" spans="1:19" x14ac:dyDescent="0.2">
      <c r="A479" s="1">
        <f t="shared" si="28"/>
        <v>1048234.16</v>
      </c>
      <c r="B479" s="1">
        <f t="shared" si="28"/>
        <v>1048246.16</v>
      </c>
      <c r="C479" s="1" t="str">
        <f t="shared" si="29"/>
        <v>1.5m RD</v>
      </c>
      <c r="D479" s="1" t="str">
        <f t="shared" si="30"/>
        <v>1.5m RD - DWG# PT640301</v>
      </c>
      <c r="E479" s="1" t="s">
        <v>40</v>
      </c>
      <c r="F479" s="1">
        <f t="shared" si="31"/>
        <v>1.5</v>
      </c>
      <c r="G479" s="12" t="s">
        <v>40</v>
      </c>
      <c r="L479">
        <v>1048234.16</v>
      </c>
      <c r="M479">
        <v>1048246.16</v>
      </c>
      <c r="N479">
        <v>1.5</v>
      </c>
      <c r="O479" t="s">
        <v>737</v>
      </c>
      <c r="P479" t="s">
        <v>738</v>
      </c>
      <c r="Q479" t="s">
        <v>739</v>
      </c>
      <c r="R479" t="s">
        <v>739</v>
      </c>
      <c r="S479">
        <v>12</v>
      </c>
    </row>
    <row r="480" spans="1:19" x14ac:dyDescent="0.2">
      <c r="A480" s="1">
        <f t="shared" si="28"/>
        <v>1048246.16</v>
      </c>
      <c r="B480" s="1">
        <f t="shared" si="28"/>
        <v>1048310.55</v>
      </c>
      <c r="C480" s="1" t="str">
        <f t="shared" si="29"/>
        <v>1.2m CG</v>
      </c>
      <c r="D480" s="1" t="str">
        <f t="shared" si="30"/>
        <v>1.2m CG - Alignment Sheets</v>
      </c>
      <c r="E480" s="1" t="s">
        <v>40</v>
      </c>
      <c r="F480" s="1">
        <f t="shared" si="31"/>
        <v>1.2</v>
      </c>
      <c r="G480" s="12" t="s">
        <v>40</v>
      </c>
      <c r="L480">
        <v>1048246.16</v>
      </c>
      <c r="M480">
        <v>1048310.55</v>
      </c>
      <c r="N480">
        <v>1.2</v>
      </c>
      <c r="O480" t="s">
        <v>722</v>
      </c>
      <c r="P480" t="s">
        <v>723</v>
      </c>
      <c r="Q480" t="s">
        <v>763</v>
      </c>
      <c r="R480" t="s">
        <v>764</v>
      </c>
      <c r="S480">
        <v>64.390000000013899</v>
      </c>
    </row>
    <row r="481" spans="1:19" x14ac:dyDescent="0.2">
      <c r="A481" s="1">
        <f t="shared" si="28"/>
        <v>1048310.55</v>
      </c>
      <c r="B481" s="1">
        <f t="shared" si="28"/>
        <v>1048322.55</v>
      </c>
      <c r="C481" s="1" t="str">
        <f t="shared" si="29"/>
        <v>1.5m RD</v>
      </c>
      <c r="D481" s="1" t="str">
        <f t="shared" si="30"/>
        <v>1.5m RD - DWG# PT640301</v>
      </c>
      <c r="E481" s="1" t="s">
        <v>40</v>
      </c>
      <c r="F481" s="1">
        <f t="shared" si="31"/>
        <v>1.5</v>
      </c>
      <c r="G481" s="12" t="s">
        <v>40</v>
      </c>
      <c r="L481">
        <v>1048310.55</v>
      </c>
      <c r="M481">
        <v>1048322.55</v>
      </c>
      <c r="N481">
        <v>1.5</v>
      </c>
      <c r="O481" t="s">
        <v>737</v>
      </c>
      <c r="P481" t="s">
        <v>738</v>
      </c>
      <c r="Q481" t="s">
        <v>739</v>
      </c>
      <c r="R481" t="s">
        <v>739</v>
      </c>
      <c r="S481">
        <v>12</v>
      </c>
    </row>
    <row r="482" spans="1:19" x14ac:dyDescent="0.2">
      <c r="A482" s="1">
        <f t="shared" si="28"/>
        <v>1048322.55</v>
      </c>
      <c r="B482" s="1">
        <f t="shared" si="28"/>
        <v>1048466.67</v>
      </c>
      <c r="C482" s="1" t="str">
        <f t="shared" si="29"/>
        <v>1.2m CG</v>
      </c>
      <c r="D482" s="1" t="str">
        <f t="shared" si="30"/>
        <v>1.2m CG - Alignment Sheets</v>
      </c>
      <c r="E482" s="1" t="s">
        <v>40</v>
      </c>
      <c r="F482" s="1">
        <f t="shared" si="31"/>
        <v>1.2</v>
      </c>
      <c r="G482" s="12" t="s">
        <v>40</v>
      </c>
      <c r="L482">
        <v>1048322.55</v>
      </c>
      <c r="M482">
        <v>1048466.67</v>
      </c>
      <c r="N482">
        <v>1.2</v>
      </c>
      <c r="O482" t="s">
        <v>722</v>
      </c>
      <c r="P482" t="s">
        <v>723</v>
      </c>
      <c r="Q482" t="s">
        <v>763</v>
      </c>
      <c r="R482" t="s">
        <v>764</v>
      </c>
      <c r="S482">
        <v>144.119999999995</v>
      </c>
    </row>
    <row r="483" spans="1:19" x14ac:dyDescent="0.2">
      <c r="A483" s="1">
        <f t="shared" si="28"/>
        <v>1048466.67</v>
      </c>
      <c r="B483" s="1">
        <f t="shared" si="28"/>
        <v>1048478.67</v>
      </c>
      <c r="C483" s="1" t="str">
        <f t="shared" si="29"/>
        <v>1.5m RD</v>
      </c>
      <c r="D483" s="1" t="str">
        <f t="shared" si="30"/>
        <v>1.5m RD - DWG# PT640301</v>
      </c>
      <c r="E483" s="1" t="s">
        <v>40</v>
      </c>
      <c r="F483" s="1">
        <f t="shared" si="31"/>
        <v>1.5</v>
      </c>
      <c r="G483" s="12" t="s">
        <v>40</v>
      </c>
      <c r="L483">
        <v>1048466.67</v>
      </c>
      <c r="M483">
        <v>1048478.67</v>
      </c>
      <c r="N483">
        <v>1.5</v>
      </c>
      <c r="O483" t="s">
        <v>737</v>
      </c>
      <c r="P483" t="s">
        <v>738</v>
      </c>
      <c r="Q483" t="s">
        <v>739</v>
      </c>
      <c r="R483" t="s">
        <v>739</v>
      </c>
      <c r="S483">
        <v>12</v>
      </c>
    </row>
    <row r="484" spans="1:19" x14ac:dyDescent="0.2">
      <c r="A484" s="1">
        <f t="shared" si="28"/>
        <v>1048478.67</v>
      </c>
      <c r="B484" s="1">
        <f t="shared" si="28"/>
        <v>1048743</v>
      </c>
      <c r="C484" s="1" t="str">
        <f t="shared" si="29"/>
        <v>1.2m CG</v>
      </c>
      <c r="D484" s="1" t="str">
        <f t="shared" si="30"/>
        <v>1.2m CG - Alignment Sheets</v>
      </c>
      <c r="E484" s="1" t="s">
        <v>40</v>
      </c>
      <c r="F484" s="1">
        <f t="shared" si="31"/>
        <v>1.2</v>
      </c>
      <c r="G484" s="12" t="s">
        <v>40</v>
      </c>
      <c r="L484">
        <v>1048478.67</v>
      </c>
      <c r="M484">
        <v>1048743</v>
      </c>
      <c r="N484">
        <v>1.2</v>
      </c>
      <c r="O484" t="s">
        <v>722</v>
      </c>
      <c r="P484" t="s">
        <v>723</v>
      </c>
      <c r="Q484" t="s">
        <v>763</v>
      </c>
      <c r="R484" t="s">
        <v>764</v>
      </c>
      <c r="S484">
        <v>264.32999999995798</v>
      </c>
    </row>
    <row r="485" spans="1:19" x14ac:dyDescent="0.2">
      <c r="A485" s="1">
        <f t="shared" si="28"/>
        <v>1048743</v>
      </c>
      <c r="B485" s="1">
        <f t="shared" si="28"/>
        <v>1048791</v>
      </c>
      <c r="C485" s="1" t="str">
        <f t="shared" si="29"/>
        <v>2.0m MOTI</v>
      </c>
      <c r="D485" s="1" t="str">
        <f t="shared" si="30"/>
        <v>2.0m MOTI - MOTI Encroachment</v>
      </c>
      <c r="E485" s="1" t="s">
        <v>40</v>
      </c>
      <c r="F485" s="1">
        <f t="shared" si="31"/>
        <v>2</v>
      </c>
      <c r="G485" s="12" t="s">
        <v>40</v>
      </c>
      <c r="L485">
        <v>1048743</v>
      </c>
      <c r="M485">
        <v>1048791</v>
      </c>
      <c r="N485">
        <v>2</v>
      </c>
      <c r="O485" t="s">
        <v>770</v>
      </c>
      <c r="P485" t="s">
        <v>771</v>
      </c>
      <c r="Q485" t="s">
        <v>772</v>
      </c>
      <c r="R485" t="s">
        <v>773</v>
      </c>
      <c r="S485">
        <v>48</v>
      </c>
    </row>
    <row r="486" spans="1:19" x14ac:dyDescent="0.2">
      <c r="A486" s="1">
        <f t="shared" si="28"/>
        <v>1048791</v>
      </c>
      <c r="B486" s="1">
        <f t="shared" si="28"/>
        <v>1048907</v>
      </c>
      <c r="C486" s="1" t="str">
        <f t="shared" si="29"/>
        <v>1.2m CG</v>
      </c>
      <c r="D486" s="1" t="str">
        <f t="shared" si="30"/>
        <v>1.2m CG - Alignment Sheets</v>
      </c>
      <c r="E486" s="1" t="s">
        <v>40</v>
      </c>
      <c r="F486" s="1">
        <f t="shared" si="31"/>
        <v>1.2</v>
      </c>
      <c r="G486" s="12" t="s">
        <v>40</v>
      </c>
      <c r="L486">
        <v>1048791</v>
      </c>
      <c r="M486">
        <v>1048907</v>
      </c>
      <c r="N486">
        <v>1.2</v>
      </c>
      <c r="O486" t="s">
        <v>722</v>
      </c>
      <c r="P486" t="s">
        <v>723</v>
      </c>
      <c r="Q486" t="s">
        <v>763</v>
      </c>
      <c r="R486" t="s">
        <v>764</v>
      </c>
      <c r="S486">
        <v>116</v>
      </c>
    </row>
    <row r="487" spans="1:19" x14ac:dyDescent="0.2">
      <c r="A487" s="1">
        <f t="shared" si="28"/>
        <v>1048907</v>
      </c>
      <c r="B487" s="1">
        <f t="shared" si="28"/>
        <v>1048968</v>
      </c>
      <c r="C487" s="1" t="str">
        <f t="shared" si="29"/>
        <v>2.0m MOTI</v>
      </c>
      <c r="D487" s="1" t="str">
        <f t="shared" si="30"/>
        <v>2.0m MOTI - MOTI Encroachment</v>
      </c>
      <c r="E487" s="1" t="s">
        <v>40</v>
      </c>
      <c r="F487" s="1">
        <f t="shared" si="31"/>
        <v>2</v>
      </c>
      <c r="G487" s="12" t="s">
        <v>40</v>
      </c>
      <c r="L487">
        <v>1048907</v>
      </c>
      <c r="M487">
        <v>1048968</v>
      </c>
      <c r="N487">
        <v>2</v>
      </c>
      <c r="O487" t="s">
        <v>770</v>
      </c>
      <c r="P487" t="s">
        <v>771</v>
      </c>
      <c r="Q487" t="s">
        <v>772</v>
      </c>
      <c r="R487" t="s">
        <v>773</v>
      </c>
      <c r="S487">
        <v>61</v>
      </c>
    </row>
    <row r="488" spans="1:19" x14ac:dyDescent="0.2">
      <c r="A488" s="1">
        <f t="shared" si="28"/>
        <v>1048968</v>
      </c>
      <c r="B488" s="1">
        <f t="shared" si="28"/>
        <v>1049087</v>
      </c>
      <c r="C488" s="1" t="str">
        <f t="shared" si="29"/>
        <v>1.2m CG</v>
      </c>
      <c r="D488" s="1" t="str">
        <f t="shared" si="30"/>
        <v>1.2m CG - Alignment Sheets</v>
      </c>
      <c r="E488" s="1" t="s">
        <v>40</v>
      </c>
      <c r="F488" s="1">
        <f t="shared" si="31"/>
        <v>1.2</v>
      </c>
      <c r="G488" s="12" t="s">
        <v>40</v>
      </c>
      <c r="L488">
        <v>1048968</v>
      </c>
      <c r="M488">
        <v>1049087</v>
      </c>
      <c r="N488">
        <v>1.2</v>
      </c>
      <c r="O488" t="s">
        <v>722</v>
      </c>
      <c r="P488" t="s">
        <v>723</v>
      </c>
      <c r="Q488" t="s">
        <v>763</v>
      </c>
      <c r="R488" t="s">
        <v>764</v>
      </c>
      <c r="S488">
        <v>119</v>
      </c>
    </row>
    <row r="489" spans="1:19" x14ac:dyDescent="0.2">
      <c r="A489" s="1">
        <f t="shared" si="28"/>
        <v>1049087</v>
      </c>
      <c r="B489" s="1">
        <f t="shared" si="28"/>
        <v>1050337</v>
      </c>
      <c r="C489" s="1" t="str">
        <f t="shared" si="29"/>
        <v>2.0m MOTI</v>
      </c>
      <c r="D489" s="1" t="str">
        <f t="shared" si="30"/>
        <v>2.0m MOTI - MOTI Encroachment</v>
      </c>
      <c r="E489" s="1" t="s">
        <v>40</v>
      </c>
      <c r="F489" s="1">
        <f t="shared" si="31"/>
        <v>2</v>
      </c>
      <c r="G489" s="12" t="s">
        <v>40</v>
      </c>
      <c r="L489">
        <v>1049087</v>
      </c>
      <c r="M489">
        <v>1050337</v>
      </c>
      <c r="N489">
        <v>2</v>
      </c>
      <c r="O489" t="s">
        <v>770</v>
      </c>
      <c r="P489" t="s">
        <v>771</v>
      </c>
      <c r="Q489" t="s">
        <v>772</v>
      </c>
      <c r="R489" t="s">
        <v>773</v>
      </c>
      <c r="S489">
        <v>1250</v>
      </c>
    </row>
    <row r="490" spans="1:19" x14ac:dyDescent="0.2">
      <c r="A490" s="1">
        <f t="shared" si="28"/>
        <v>1050337</v>
      </c>
      <c r="B490" s="1">
        <f t="shared" si="28"/>
        <v>1050641</v>
      </c>
      <c r="C490" s="1" t="str">
        <f t="shared" si="29"/>
        <v>2.0m CG</v>
      </c>
      <c r="D490" s="1" t="str">
        <f t="shared" si="30"/>
        <v>2.0m CG - Alignment Sheets</v>
      </c>
      <c r="E490" s="1" t="s">
        <v>40</v>
      </c>
      <c r="F490" s="1">
        <f t="shared" si="31"/>
        <v>2</v>
      </c>
      <c r="G490" s="12" t="s">
        <v>40</v>
      </c>
      <c r="L490">
        <v>1050337</v>
      </c>
      <c r="M490">
        <v>1050641</v>
      </c>
      <c r="N490">
        <v>2</v>
      </c>
      <c r="O490" t="s">
        <v>722</v>
      </c>
      <c r="P490" t="s">
        <v>723</v>
      </c>
      <c r="Q490" t="s">
        <v>774</v>
      </c>
      <c r="R490" t="s">
        <v>775</v>
      </c>
      <c r="S490">
        <v>304</v>
      </c>
    </row>
    <row r="491" spans="1:19" x14ac:dyDescent="0.2">
      <c r="A491" s="1">
        <f t="shared" si="28"/>
        <v>1050641</v>
      </c>
      <c r="B491" s="1">
        <f t="shared" si="28"/>
        <v>1050660</v>
      </c>
      <c r="C491" s="1" t="str">
        <f t="shared" si="29"/>
        <v>3.0m CE</v>
      </c>
      <c r="D491" s="1" t="str">
        <f t="shared" si="30"/>
        <v>3.0m CE - BGC Dominant Design</v>
      </c>
      <c r="E491" s="1" t="s">
        <v>40</v>
      </c>
      <c r="F491" s="1">
        <f t="shared" si="31"/>
        <v>3</v>
      </c>
      <c r="G491" s="12" t="s">
        <v>40</v>
      </c>
      <c r="L491">
        <v>1050641</v>
      </c>
      <c r="M491">
        <v>1050660</v>
      </c>
      <c r="N491">
        <v>3</v>
      </c>
      <c r="O491" t="s">
        <v>9451</v>
      </c>
      <c r="P491" t="s">
        <v>731</v>
      </c>
      <c r="Q491" t="s">
        <v>9453</v>
      </c>
      <c r="R491" t="s">
        <v>9452</v>
      </c>
      <c r="S491">
        <v>19</v>
      </c>
    </row>
    <row r="492" spans="1:19" x14ac:dyDescent="0.2">
      <c r="A492" s="1">
        <f t="shared" si="28"/>
        <v>1050660</v>
      </c>
      <c r="B492" s="1">
        <f t="shared" si="28"/>
        <v>1050781</v>
      </c>
      <c r="C492" s="1" t="str">
        <f t="shared" si="29"/>
        <v>2.0m FG</v>
      </c>
      <c r="D492" s="1" t="str">
        <f t="shared" si="30"/>
        <v>2.0m FG - BGC Dominant Design</v>
      </c>
      <c r="E492" s="1" t="s">
        <v>40</v>
      </c>
      <c r="F492" s="1">
        <f t="shared" si="31"/>
        <v>2</v>
      </c>
      <c r="G492" s="12" t="s">
        <v>40</v>
      </c>
      <c r="L492">
        <v>1050660</v>
      </c>
      <c r="M492">
        <v>1050781</v>
      </c>
      <c r="N492">
        <v>2</v>
      </c>
      <c r="O492" t="s">
        <v>718</v>
      </c>
      <c r="P492" t="s">
        <v>731</v>
      </c>
      <c r="Q492" t="s">
        <v>759</v>
      </c>
      <c r="R492" t="s">
        <v>760</v>
      </c>
      <c r="S492">
        <v>121</v>
      </c>
    </row>
    <row r="493" spans="1:19" x14ac:dyDescent="0.2">
      <c r="A493" s="1">
        <f t="shared" si="28"/>
        <v>1050781</v>
      </c>
      <c r="B493" s="1">
        <f t="shared" si="28"/>
        <v>1050812</v>
      </c>
      <c r="C493" s="1" t="str">
        <f t="shared" si="29"/>
        <v>3.0m CG</v>
      </c>
      <c r="D493" s="1" t="str">
        <f t="shared" si="30"/>
        <v>3.0m CG - Alignment Sheets</v>
      </c>
      <c r="E493" s="1" t="s">
        <v>40</v>
      </c>
      <c r="F493" s="1">
        <f t="shared" si="31"/>
        <v>3</v>
      </c>
      <c r="G493" s="12" t="s">
        <v>40</v>
      </c>
      <c r="L493">
        <v>1050781</v>
      </c>
      <c r="M493">
        <v>1050812</v>
      </c>
      <c r="N493">
        <v>3</v>
      </c>
      <c r="O493" t="s">
        <v>722</v>
      </c>
      <c r="P493" t="s">
        <v>723</v>
      </c>
      <c r="Q493" t="s">
        <v>825</v>
      </c>
      <c r="R493" t="s">
        <v>826</v>
      </c>
      <c r="S493">
        <v>31</v>
      </c>
    </row>
    <row r="494" spans="1:19" x14ac:dyDescent="0.2">
      <c r="A494" s="1">
        <f t="shared" si="28"/>
        <v>1050812</v>
      </c>
      <c r="B494" s="1">
        <f t="shared" si="28"/>
        <v>1051001</v>
      </c>
      <c r="C494" s="1" t="str">
        <f t="shared" si="29"/>
        <v>2.0m FG</v>
      </c>
      <c r="D494" s="1" t="str">
        <f t="shared" si="30"/>
        <v>2.0m FG - BGC Dominant Design</v>
      </c>
      <c r="E494" s="1" t="s">
        <v>40</v>
      </c>
      <c r="F494" s="1">
        <f t="shared" si="31"/>
        <v>2</v>
      </c>
      <c r="G494" s="12" t="s">
        <v>40</v>
      </c>
      <c r="L494">
        <v>1050812</v>
      </c>
      <c r="M494">
        <v>1051001</v>
      </c>
      <c r="N494">
        <v>2</v>
      </c>
      <c r="O494" t="s">
        <v>718</v>
      </c>
      <c r="P494" t="s">
        <v>731</v>
      </c>
      <c r="Q494" t="s">
        <v>759</v>
      </c>
      <c r="R494" t="s">
        <v>760</v>
      </c>
      <c r="S494">
        <v>189</v>
      </c>
    </row>
    <row r="495" spans="1:19" x14ac:dyDescent="0.2">
      <c r="A495" s="1">
        <f t="shared" si="28"/>
        <v>1051001</v>
      </c>
      <c r="B495" s="1">
        <f t="shared" si="28"/>
        <v>1051017</v>
      </c>
      <c r="C495" s="1" t="str">
        <f t="shared" si="29"/>
        <v>1.2m CG</v>
      </c>
      <c r="D495" s="1" t="str">
        <f t="shared" si="30"/>
        <v>1.2m CG - Alignment Sheets</v>
      </c>
      <c r="E495" s="1" t="s">
        <v>40</v>
      </c>
      <c r="F495" s="1">
        <f t="shared" si="31"/>
        <v>1.2</v>
      </c>
      <c r="G495" s="12" t="s">
        <v>40</v>
      </c>
      <c r="L495">
        <v>1051001</v>
      </c>
      <c r="M495">
        <v>1051017</v>
      </c>
      <c r="N495">
        <v>1.2</v>
      </c>
      <c r="O495" t="s">
        <v>722</v>
      </c>
      <c r="P495" t="s">
        <v>723</v>
      </c>
      <c r="Q495" t="s">
        <v>763</v>
      </c>
      <c r="R495" t="s">
        <v>764</v>
      </c>
      <c r="S495">
        <v>16</v>
      </c>
    </row>
    <row r="496" spans="1:19" x14ac:dyDescent="0.2">
      <c r="A496" s="1">
        <f t="shared" si="28"/>
        <v>1051017</v>
      </c>
      <c r="B496" s="1">
        <f t="shared" si="28"/>
        <v>1051092</v>
      </c>
      <c r="C496" s="1" t="str">
        <f t="shared" si="29"/>
        <v>0.9m FG</v>
      </c>
      <c r="D496" s="1" t="str">
        <f t="shared" si="30"/>
        <v>0.9m FG - Default Depth</v>
      </c>
      <c r="E496" s="1" t="s">
        <v>40</v>
      </c>
      <c r="F496" s="1">
        <f t="shared" si="31"/>
        <v>0.9</v>
      </c>
      <c r="G496" s="12" t="s">
        <v>40</v>
      </c>
      <c r="L496">
        <v>1051017</v>
      </c>
      <c r="M496">
        <v>1051092</v>
      </c>
      <c r="N496">
        <v>0.9</v>
      </c>
      <c r="O496" t="s">
        <v>718</v>
      </c>
      <c r="P496" t="s">
        <v>719</v>
      </c>
      <c r="Q496" t="s">
        <v>720</v>
      </c>
      <c r="R496" t="s">
        <v>721</v>
      </c>
      <c r="S496">
        <v>75</v>
      </c>
    </row>
    <row r="497" spans="1:19" x14ac:dyDescent="0.2">
      <c r="A497" s="1">
        <f t="shared" si="28"/>
        <v>1051092</v>
      </c>
      <c r="B497" s="1">
        <f t="shared" si="28"/>
        <v>1051103</v>
      </c>
      <c r="C497" s="1" t="str">
        <f t="shared" si="29"/>
        <v>1.2m CG</v>
      </c>
      <c r="D497" s="1" t="str">
        <f t="shared" si="30"/>
        <v>1.2m CG - Alignment Sheets</v>
      </c>
      <c r="E497" s="1" t="s">
        <v>40</v>
      </c>
      <c r="F497" s="1">
        <f t="shared" si="31"/>
        <v>1.2</v>
      </c>
      <c r="G497" s="12" t="s">
        <v>40</v>
      </c>
      <c r="L497">
        <v>1051092</v>
      </c>
      <c r="M497">
        <v>1051103</v>
      </c>
      <c r="N497">
        <v>1.2</v>
      </c>
      <c r="O497" t="s">
        <v>722</v>
      </c>
      <c r="P497" t="s">
        <v>723</v>
      </c>
      <c r="Q497" t="s">
        <v>763</v>
      </c>
      <c r="R497" t="s">
        <v>764</v>
      </c>
      <c r="S497">
        <v>11</v>
      </c>
    </row>
    <row r="498" spans="1:19" x14ac:dyDescent="0.2">
      <c r="A498" s="1">
        <f t="shared" si="28"/>
        <v>1051103</v>
      </c>
      <c r="B498" s="1">
        <f t="shared" si="28"/>
        <v>1051423</v>
      </c>
      <c r="C498" s="1" t="str">
        <f t="shared" si="29"/>
        <v>0.9m FG</v>
      </c>
      <c r="D498" s="1" t="str">
        <f t="shared" si="30"/>
        <v>0.9m FG - Default Depth</v>
      </c>
      <c r="E498" s="1" t="s">
        <v>40</v>
      </c>
      <c r="F498" s="1">
        <f t="shared" si="31"/>
        <v>0.9</v>
      </c>
      <c r="G498" s="12" t="s">
        <v>40</v>
      </c>
      <c r="L498">
        <v>1051103</v>
      </c>
      <c r="M498">
        <v>1051423</v>
      </c>
      <c r="N498">
        <v>0.9</v>
      </c>
      <c r="O498" t="s">
        <v>718</v>
      </c>
      <c r="P498" t="s">
        <v>719</v>
      </c>
      <c r="Q498" t="s">
        <v>720</v>
      </c>
      <c r="R498" t="s">
        <v>721</v>
      </c>
      <c r="S498">
        <v>320</v>
      </c>
    </row>
    <row r="499" spans="1:19" x14ac:dyDescent="0.2">
      <c r="A499" s="1">
        <f t="shared" si="28"/>
        <v>1051423</v>
      </c>
      <c r="B499" s="1">
        <f t="shared" si="28"/>
        <v>1051563</v>
      </c>
      <c r="C499" s="1" t="str">
        <f t="shared" si="29"/>
        <v>1.2m FG</v>
      </c>
      <c r="D499" s="1" t="str">
        <f t="shared" si="30"/>
        <v>1.2m FG - BGC Dominant Design</v>
      </c>
      <c r="E499" s="1" t="s">
        <v>40</v>
      </c>
      <c r="F499" s="1">
        <f t="shared" si="31"/>
        <v>1.2</v>
      </c>
      <c r="G499" s="12" t="s">
        <v>40</v>
      </c>
      <c r="L499">
        <v>1051423</v>
      </c>
      <c r="M499">
        <v>1051563</v>
      </c>
      <c r="N499">
        <v>1.2</v>
      </c>
      <c r="O499" t="s">
        <v>718</v>
      </c>
      <c r="P499" t="s">
        <v>731</v>
      </c>
      <c r="Q499" t="s">
        <v>728</v>
      </c>
      <c r="R499" t="s">
        <v>729</v>
      </c>
      <c r="S499">
        <v>140</v>
      </c>
    </row>
    <row r="500" spans="1:19" x14ac:dyDescent="0.2">
      <c r="A500" s="1">
        <f t="shared" si="28"/>
        <v>1051563</v>
      </c>
      <c r="B500" s="1">
        <f t="shared" si="28"/>
        <v>1051691.94</v>
      </c>
      <c r="C500" s="1" t="str">
        <f t="shared" si="29"/>
        <v>1.2m CG</v>
      </c>
      <c r="D500" s="1" t="str">
        <f t="shared" si="30"/>
        <v>1.2m CG - Alignment Sheets</v>
      </c>
      <c r="E500" s="1" t="s">
        <v>40</v>
      </c>
      <c r="F500" s="1">
        <f t="shared" si="31"/>
        <v>1.2</v>
      </c>
      <c r="G500" s="12" t="s">
        <v>40</v>
      </c>
      <c r="L500">
        <v>1051563</v>
      </c>
      <c r="M500">
        <v>1051691.94</v>
      </c>
      <c r="N500">
        <v>1.2</v>
      </c>
      <c r="O500" t="s">
        <v>722</v>
      </c>
      <c r="P500" t="s">
        <v>723</v>
      </c>
      <c r="Q500" t="s">
        <v>763</v>
      </c>
      <c r="R500" t="s">
        <v>764</v>
      </c>
      <c r="S500">
        <v>128.93999999994401</v>
      </c>
    </row>
    <row r="501" spans="1:19" x14ac:dyDescent="0.2">
      <c r="A501" s="1">
        <f t="shared" si="28"/>
        <v>1051691.94</v>
      </c>
      <c r="B501" s="1">
        <f t="shared" si="28"/>
        <v>1051715.94</v>
      </c>
      <c r="C501" s="1" t="str">
        <f t="shared" si="29"/>
        <v>1.5m WC</v>
      </c>
      <c r="D501" s="1" t="str">
        <f t="shared" si="30"/>
        <v>1.5m WC - DWG# PT610001</v>
      </c>
      <c r="E501" s="1" t="s">
        <v>40</v>
      </c>
      <c r="F501" s="1">
        <f t="shared" si="31"/>
        <v>1.5</v>
      </c>
      <c r="G501" s="12" t="s">
        <v>40</v>
      </c>
      <c r="L501">
        <v>1051691.94</v>
      </c>
      <c r="M501">
        <v>1051715.94</v>
      </c>
      <c r="N501">
        <v>1.5</v>
      </c>
      <c r="O501" t="s">
        <v>734</v>
      </c>
      <c r="P501" t="s">
        <v>740</v>
      </c>
      <c r="Q501" t="s">
        <v>741</v>
      </c>
      <c r="R501" t="s">
        <v>741</v>
      </c>
      <c r="S501">
        <v>24</v>
      </c>
    </row>
    <row r="502" spans="1:19" x14ac:dyDescent="0.2">
      <c r="A502" s="1">
        <f t="shared" si="28"/>
        <v>1051715.94</v>
      </c>
      <c r="B502" s="1">
        <f t="shared" si="28"/>
        <v>1051819</v>
      </c>
      <c r="C502" s="1" t="str">
        <f t="shared" si="29"/>
        <v>1.2m FG</v>
      </c>
      <c r="D502" s="1" t="str">
        <f t="shared" si="30"/>
        <v>1.2m FG - BGC Dominant Design</v>
      </c>
      <c r="E502" s="1" t="s">
        <v>40</v>
      </c>
      <c r="F502" s="1">
        <f t="shared" si="31"/>
        <v>1.2</v>
      </c>
      <c r="G502" s="12" t="s">
        <v>40</v>
      </c>
      <c r="L502">
        <v>1051715.94</v>
      </c>
      <c r="M502">
        <v>1051819</v>
      </c>
      <c r="N502">
        <v>1.2</v>
      </c>
      <c r="O502" t="s">
        <v>718</v>
      </c>
      <c r="P502" t="s">
        <v>731</v>
      </c>
      <c r="Q502" t="s">
        <v>728</v>
      </c>
      <c r="R502" t="s">
        <v>729</v>
      </c>
      <c r="S502">
        <v>103.060000000055</v>
      </c>
    </row>
    <row r="503" spans="1:19" x14ac:dyDescent="0.2">
      <c r="A503" s="1">
        <f t="shared" si="28"/>
        <v>1051819</v>
      </c>
      <c r="B503" s="1">
        <f t="shared" si="28"/>
        <v>1051882</v>
      </c>
      <c r="C503" s="1" t="str">
        <f t="shared" si="29"/>
        <v>1.2m CG</v>
      </c>
      <c r="D503" s="1" t="str">
        <f t="shared" si="30"/>
        <v>1.2m CG - Alignment Sheets</v>
      </c>
      <c r="E503" s="1" t="s">
        <v>40</v>
      </c>
      <c r="F503" s="1">
        <f t="shared" si="31"/>
        <v>1.2</v>
      </c>
      <c r="G503" s="12" t="s">
        <v>40</v>
      </c>
      <c r="L503">
        <v>1051819</v>
      </c>
      <c r="M503">
        <v>1051882</v>
      </c>
      <c r="N503">
        <v>1.2</v>
      </c>
      <c r="O503" t="s">
        <v>722</v>
      </c>
      <c r="P503" t="s">
        <v>723</v>
      </c>
      <c r="Q503" t="s">
        <v>763</v>
      </c>
      <c r="R503" t="s">
        <v>764</v>
      </c>
      <c r="S503">
        <v>63</v>
      </c>
    </row>
    <row r="504" spans="1:19" x14ac:dyDescent="0.2">
      <c r="A504" s="1">
        <f t="shared" si="28"/>
        <v>1051882</v>
      </c>
      <c r="B504" s="1">
        <f t="shared" si="28"/>
        <v>1052082</v>
      </c>
      <c r="C504" s="1" t="str">
        <f t="shared" si="29"/>
        <v>0.9m FG</v>
      </c>
      <c r="D504" s="1" t="str">
        <f t="shared" si="30"/>
        <v>0.9m FG - Default Depth</v>
      </c>
      <c r="E504" s="1" t="s">
        <v>40</v>
      </c>
      <c r="F504" s="1">
        <f t="shared" si="31"/>
        <v>0.9</v>
      </c>
      <c r="G504" s="12" t="s">
        <v>40</v>
      </c>
      <c r="L504">
        <v>1051882</v>
      </c>
      <c r="M504">
        <v>1052082</v>
      </c>
      <c r="N504">
        <v>0.9</v>
      </c>
      <c r="O504" t="s">
        <v>718</v>
      </c>
      <c r="P504" t="s">
        <v>719</v>
      </c>
      <c r="Q504" t="s">
        <v>720</v>
      </c>
      <c r="R504" t="s">
        <v>721</v>
      </c>
      <c r="S504">
        <v>200</v>
      </c>
    </row>
    <row r="505" spans="1:19" x14ac:dyDescent="0.2">
      <c r="A505" s="1">
        <f t="shared" si="28"/>
        <v>1052082</v>
      </c>
      <c r="B505" s="1">
        <f t="shared" si="28"/>
        <v>1052432</v>
      </c>
      <c r="C505" s="1" t="str">
        <f t="shared" si="29"/>
        <v>2.0m MOTI</v>
      </c>
      <c r="D505" s="1" t="str">
        <f t="shared" si="30"/>
        <v>2.0m MOTI - MOTI Encroachment</v>
      </c>
      <c r="E505" s="1" t="s">
        <v>40</v>
      </c>
      <c r="F505" s="1">
        <f t="shared" si="31"/>
        <v>2</v>
      </c>
      <c r="G505" s="12" t="s">
        <v>40</v>
      </c>
      <c r="L505">
        <v>1052082</v>
      </c>
      <c r="M505">
        <v>1052432</v>
      </c>
      <c r="N505">
        <v>2</v>
      </c>
      <c r="O505" t="s">
        <v>770</v>
      </c>
      <c r="P505" t="s">
        <v>771</v>
      </c>
      <c r="Q505" t="s">
        <v>772</v>
      </c>
      <c r="R505" t="s">
        <v>773</v>
      </c>
      <c r="S505">
        <v>350</v>
      </c>
    </row>
    <row r="506" spans="1:19" x14ac:dyDescent="0.2">
      <c r="A506" s="1">
        <f t="shared" si="28"/>
        <v>1052432</v>
      </c>
      <c r="B506" s="1">
        <f t="shared" si="28"/>
        <v>1052446.74</v>
      </c>
      <c r="C506" s="1" t="str">
        <f t="shared" si="29"/>
        <v>0.9m FG</v>
      </c>
      <c r="D506" s="1" t="str">
        <f t="shared" si="30"/>
        <v>0.9m FG - Default Depth</v>
      </c>
      <c r="E506" s="1" t="s">
        <v>40</v>
      </c>
      <c r="F506" s="1">
        <f t="shared" si="31"/>
        <v>0.9</v>
      </c>
      <c r="G506" s="12" t="s">
        <v>40</v>
      </c>
      <c r="L506">
        <v>1052432</v>
      </c>
      <c r="M506">
        <v>1052446.74</v>
      </c>
      <c r="N506">
        <v>0.9</v>
      </c>
      <c r="O506" t="s">
        <v>718</v>
      </c>
      <c r="P506" t="s">
        <v>719</v>
      </c>
      <c r="Q506" t="s">
        <v>720</v>
      </c>
      <c r="R506" t="s">
        <v>721</v>
      </c>
      <c r="S506">
        <v>14.7399999999906</v>
      </c>
    </row>
    <row r="507" spans="1:19" x14ac:dyDescent="0.2">
      <c r="A507" s="1">
        <f t="shared" si="28"/>
        <v>1052446.74</v>
      </c>
      <c r="B507" s="1">
        <f t="shared" si="28"/>
        <v>1052458.74</v>
      </c>
      <c r="C507" s="1" t="str">
        <f t="shared" si="29"/>
        <v>1.2m RD</v>
      </c>
      <c r="D507" s="1" t="str">
        <f t="shared" si="30"/>
        <v>1.2m RD - DWG# PT640001</v>
      </c>
      <c r="E507" s="1" t="s">
        <v>40</v>
      </c>
      <c r="F507" s="1">
        <f t="shared" si="31"/>
        <v>1.2</v>
      </c>
      <c r="G507" s="12" t="s">
        <v>40</v>
      </c>
      <c r="L507">
        <v>1052446.74</v>
      </c>
      <c r="M507">
        <v>1052458.74</v>
      </c>
      <c r="N507">
        <v>1.2</v>
      </c>
      <c r="O507" t="s">
        <v>737</v>
      </c>
      <c r="P507" t="s">
        <v>798</v>
      </c>
      <c r="Q507" t="s">
        <v>799</v>
      </c>
      <c r="R507" t="s">
        <v>799</v>
      </c>
      <c r="S507">
        <v>12</v>
      </c>
    </row>
    <row r="508" spans="1:19" x14ac:dyDescent="0.2">
      <c r="A508" s="1">
        <f t="shared" si="28"/>
        <v>1052458.74</v>
      </c>
      <c r="B508" s="1">
        <f t="shared" si="28"/>
        <v>1052488.3500000001</v>
      </c>
      <c r="C508" s="1" t="str">
        <f t="shared" si="29"/>
        <v>0.9m FG</v>
      </c>
      <c r="D508" s="1" t="str">
        <f t="shared" si="30"/>
        <v>0.9m FG - Default Depth</v>
      </c>
      <c r="E508" s="1" t="s">
        <v>40</v>
      </c>
      <c r="F508" s="1">
        <f t="shared" si="31"/>
        <v>0.9</v>
      </c>
      <c r="G508" s="12" t="s">
        <v>40</v>
      </c>
      <c r="L508">
        <v>1052458.74</v>
      </c>
      <c r="M508">
        <v>1052488.3500000001</v>
      </c>
      <c r="N508">
        <v>0.9</v>
      </c>
      <c r="O508" t="s">
        <v>718</v>
      </c>
      <c r="P508" t="s">
        <v>719</v>
      </c>
      <c r="Q508" t="s">
        <v>720</v>
      </c>
      <c r="R508" t="s">
        <v>721</v>
      </c>
      <c r="S508">
        <v>29.610000000102399</v>
      </c>
    </row>
    <row r="509" spans="1:19" x14ac:dyDescent="0.2">
      <c r="A509" s="1">
        <f t="shared" si="28"/>
        <v>1052488.3500000001</v>
      </c>
      <c r="B509" s="1">
        <f t="shared" si="28"/>
        <v>1052512.3500000001</v>
      </c>
      <c r="C509" s="1" t="str">
        <f t="shared" si="29"/>
        <v>1.2m WC</v>
      </c>
      <c r="D509" s="1" t="str">
        <f t="shared" si="30"/>
        <v>1.2m WC - DWG# PT610201</v>
      </c>
      <c r="E509" s="1" t="s">
        <v>40</v>
      </c>
      <c r="F509" s="1">
        <f t="shared" si="31"/>
        <v>1.2</v>
      </c>
      <c r="G509" s="12" t="s">
        <v>40</v>
      </c>
      <c r="L509">
        <v>1052488.3500000001</v>
      </c>
      <c r="M509">
        <v>1052512.3500000001</v>
      </c>
      <c r="N509">
        <v>1.2</v>
      </c>
      <c r="O509" t="s">
        <v>734</v>
      </c>
      <c r="P509" t="s">
        <v>735</v>
      </c>
      <c r="Q509" t="s">
        <v>736</v>
      </c>
      <c r="R509" t="s">
        <v>736</v>
      </c>
      <c r="S509">
        <v>24</v>
      </c>
    </row>
    <row r="510" spans="1:19" x14ac:dyDescent="0.2">
      <c r="A510" s="1">
        <f t="shared" ref="A510:B573" si="32">L510</f>
        <v>1052512.3500000001</v>
      </c>
      <c r="B510" s="1">
        <f t="shared" si="32"/>
        <v>1052597</v>
      </c>
      <c r="C510" s="1" t="str">
        <f t="shared" si="29"/>
        <v>0.9m FG</v>
      </c>
      <c r="D510" s="1" t="str">
        <f t="shared" si="30"/>
        <v>0.9m FG - Default Depth</v>
      </c>
      <c r="E510" s="1" t="s">
        <v>40</v>
      </c>
      <c r="F510" s="1">
        <f t="shared" si="31"/>
        <v>0.9</v>
      </c>
      <c r="G510" s="12" t="s">
        <v>40</v>
      </c>
      <c r="L510">
        <v>1052512.3500000001</v>
      </c>
      <c r="M510">
        <v>1052597</v>
      </c>
      <c r="N510">
        <v>0.9</v>
      </c>
      <c r="O510" t="s">
        <v>718</v>
      </c>
      <c r="P510" t="s">
        <v>719</v>
      </c>
      <c r="Q510" t="s">
        <v>720</v>
      </c>
      <c r="R510" t="s">
        <v>721</v>
      </c>
      <c r="S510">
        <v>84.649999999906797</v>
      </c>
    </row>
    <row r="511" spans="1:19" x14ac:dyDescent="0.2">
      <c r="A511" s="1">
        <f t="shared" si="32"/>
        <v>1052597</v>
      </c>
      <c r="B511" s="1">
        <f t="shared" si="32"/>
        <v>1052621</v>
      </c>
      <c r="C511" s="1" t="str">
        <f t="shared" si="29"/>
        <v>1.2m FG</v>
      </c>
      <c r="D511" s="1" t="str">
        <f t="shared" si="30"/>
        <v>1.2m FG - Alignment Sheets</v>
      </c>
      <c r="E511" s="1" t="s">
        <v>40</v>
      </c>
      <c r="F511" s="1">
        <f t="shared" si="31"/>
        <v>1.2</v>
      </c>
      <c r="G511" s="12" t="s">
        <v>40</v>
      </c>
      <c r="L511">
        <v>1052597</v>
      </c>
      <c r="M511">
        <v>1052621</v>
      </c>
      <c r="N511">
        <v>1.2</v>
      </c>
      <c r="O511" t="s">
        <v>718</v>
      </c>
      <c r="P511" t="s">
        <v>723</v>
      </c>
      <c r="Q511" t="s">
        <v>728</v>
      </c>
      <c r="R511" t="s">
        <v>729</v>
      </c>
      <c r="S511">
        <v>24</v>
      </c>
    </row>
    <row r="512" spans="1:19" x14ac:dyDescent="0.2">
      <c r="A512" s="1">
        <f t="shared" si="32"/>
        <v>1052621</v>
      </c>
      <c r="B512" s="1">
        <f t="shared" si="32"/>
        <v>1052759</v>
      </c>
      <c r="C512" s="1" t="str">
        <f t="shared" si="29"/>
        <v>0.9m FG</v>
      </c>
      <c r="D512" s="1" t="str">
        <f t="shared" si="30"/>
        <v>0.9m FG - Default Depth</v>
      </c>
      <c r="E512" s="1" t="s">
        <v>40</v>
      </c>
      <c r="F512" s="1">
        <f t="shared" si="31"/>
        <v>0.9</v>
      </c>
      <c r="G512" s="12" t="s">
        <v>40</v>
      </c>
      <c r="L512">
        <v>1052621</v>
      </c>
      <c r="M512">
        <v>1052759</v>
      </c>
      <c r="N512">
        <v>0.9</v>
      </c>
      <c r="O512" t="s">
        <v>718</v>
      </c>
      <c r="P512" t="s">
        <v>719</v>
      </c>
      <c r="Q512" t="s">
        <v>720</v>
      </c>
      <c r="R512" t="s">
        <v>721</v>
      </c>
      <c r="S512">
        <v>138</v>
      </c>
    </row>
    <row r="513" spans="1:19" x14ac:dyDescent="0.2">
      <c r="A513" s="1">
        <f t="shared" si="32"/>
        <v>1052759</v>
      </c>
      <c r="B513" s="1">
        <f t="shared" si="32"/>
        <v>1052761</v>
      </c>
      <c r="C513" s="1" t="str">
        <f t="shared" si="29"/>
        <v>1.2m CG</v>
      </c>
      <c r="D513" s="1" t="str">
        <f t="shared" si="30"/>
        <v>1.2m CG - Alignment Sheets</v>
      </c>
      <c r="E513" s="1" t="s">
        <v>40</v>
      </c>
      <c r="F513" s="1">
        <f t="shared" si="31"/>
        <v>1.2</v>
      </c>
      <c r="G513" s="12" t="s">
        <v>40</v>
      </c>
      <c r="L513">
        <v>1052759</v>
      </c>
      <c r="M513">
        <v>1052761</v>
      </c>
      <c r="N513">
        <v>1.2</v>
      </c>
      <c r="O513" t="s">
        <v>722</v>
      </c>
      <c r="P513" t="s">
        <v>723</v>
      </c>
      <c r="Q513" t="s">
        <v>763</v>
      </c>
      <c r="R513" t="s">
        <v>764</v>
      </c>
      <c r="S513">
        <v>2</v>
      </c>
    </row>
    <row r="514" spans="1:19" x14ac:dyDescent="0.2">
      <c r="A514" s="1">
        <f t="shared" si="32"/>
        <v>1052761</v>
      </c>
      <c r="B514" s="1">
        <f t="shared" si="32"/>
        <v>1053092</v>
      </c>
      <c r="C514" s="1" t="str">
        <f t="shared" si="29"/>
        <v>0.9m FG</v>
      </c>
      <c r="D514" s="1" t="str">
        <f t="shared" si="30"/>
        <v>0.9m FG - Default Depth</v>
      </c>
      <c r="E514" s="1" t="s">
        <v>40</v>
      </c>
      <c r="F514" s="1">
        <f t="shared" si="31"/>
        <v>0.9</v>
      </c>
      <c r="G514" s="12" t="s">
        <v>40</v>
      </c>
      <c r="L514">
        <v>1052761</v>
      </c>
      <c r="M514">
        <v>1053092</v>
      </c>
      <c r="N514">
        <v>0.9</v>
      </c>
      <c r="O514" t="s">
        <v>718</v>
      </c>
      <c r="P514" t="s">
        <v>719</v>
      </c>
      <c r="Q514" t="s">
        <v>720</v>
      </c>
      <c r="R514" t="s">
        <v>721</v>
      </c>
      <c r="S514">
        <v>331</v>
      </c>
    </row>
    <row r="515" spans="1:19" x14ac:dyDescent="0.2">
      <c r="A515" s="1">
        <f t="shared" si="32"/>
        <v>1053092</v>
      </c>
      <c r="B515" s="1">
        <f t="shared" si="32"/>
        <v>1053152</v>
      </c>
      <c r="C515" s="1" t="str">
        <f t="shared" ref="C515:C578" si="33">Q515</f>
        <v>1.5m FG</v>
      </c>
      <c r="D515" s="1" t="str">
        <f t="shared" ref="D515:D578" si="34">Q515&amp;" - "&amp;P515</f>
        <v>1.5m FG - Alignment Sheets</v>
      </c>
      <c r="E515" s="1" t="s">
        <v>40</v>
      </c>
      <c r="F515" s="1">
        <f t="shared" ref="F515:F578" si="35">_xlfn.NUMBERVALUE(TRIM(LEFT(Q515,3)))</f>
        <v>1.5</v>
      </c>
      <c r="G515" s="12" t="s">
        <v>40</v>
      </c>
      <c r="L515">
        <v>1053092</v>
      </c>
      <c r="M515">
        <v>1053152</v>
      </c>
      <c r="N515">
        <v>1.5</v>
      </c>
      <c r="O515" t="s">
        <v>718</v>
      </c>
      <c r="P515" t="s">
        <v>723</v>
      </c>
      <c r="Q515" t="s">
        <v>726</v>
      </c>
      <c r="R515" t="s">
        <v>727</v>
      </c>
      <c r="S515">
        <v>60</v>
      </c>
    </row>
    <row r="516" spans="1:19" x14ac:dyDescent="0.2">
      <c r="A516" s="1">
        <f t="shared" si="32"/>
        <v>1053152</v>
      </c>
      <c r="B516" s="1">
        <f t="shared" si="32"/>
        <v>1053185</v>
      </c>
      <c r="C516" s="1" t="str">
        <f t="shared" si="33"/>
        <v>2.0m TL</v>
      </c>
      <c r="D516" s="1" t="str">
        <f t="shared" si="34"/>
        <v>2.0m TL - BGC Dominant Design</v>
      </c>
      <c r="E516" s="1" t="s">
        <v>40</v>
      </c>
      <c r="F516" s="1">
        <f t="shared" si="35"/>
        <v>2</v>
      </c>
      <c r="G516" s="12" t="s">
        <v>40</v>
      </c>
      <c r="L516">
        <v>1053152</v>
      </c>
      <c r="M516">
        <v>1053185</v>
      </c>
      <c r="N516">
        <v>2</v>
      </c>
      <c r="O516" t="s">
        <v>9458</v>
      </c>
      <c r="P516" t="s">
        <v>731</v>
      </c>
      <c r="Q516" t="s">
        <v>9457</v>
      </c>
      <c r="R516" t="s">
        <v>9456</v>
      </c>
      <c r="S516">
        <v>33</v>
      </c>
    </row>
    <row r="517" spans="1:19" x14ac:dyDescent="0.2">
      <c r="A517" s="1">
        <f t="shared" si="32"/>
        <v>1053185</v>
      </c>
      <c r="B517" s="1">
        <f t="shared" si="32"/>
        <v>1053207</v>
      </c>
      <c r="C517" s="1" t="str">
        <f t="shared" si="33"/>
        <v>2.5m TL</v>
      </c>
      <c r="D517" s="1" t="str">
        <f t="shared" si="34"/>
        <v>2.5m TL - BGC Dominant Design</v>
      </c>
      <c r="E517" s="1" t="s">
        <v>40</v>
      </c>
      <c r="F517" s="1">
        <f t="shared" si="35"/>
        <v>2.5</v>
      </c>
      <c r="G517" s="12" t="s">
        <v>40</v>
      </c>
      <c r="L517">
        <v>1053185</v>
      </c>
      <c r="M517">
        <v>1053207</v>
      </c>
      <c r="N517">
        <v>2.5</v>
      </c>
      <c r="O517" t="s">
        <v>9458</v>
      </c>
      <c r="P517" t="s">
        <v>731</v>
      </c>
      <c r="Q517" t="s">
        <v>9460</v>
      </c>
      <c r="R517" t="s">
        <v>9459</v>
      </c>
      <c r="S517">
        <v>22</v>
      </c>
    </row>
    <row r="518" spans="1:19" x14ac:dyDescent="0.2">
      <c r="A518" s="1">
        <f t="shared" si="32"/>
        <v>1053207</v>
      </c>
      <c r="B518" s="1">
        <f t="shared" si="32"/>
        <v>1053495</v>
      </c>
      <c r="C518" s="1" t="str">
        <f t="shared" si="33"/>
        <v>0.9m FG</v>
      </c>
      <c r="D518" s="1" t="str">
        <f t="shared" si="34"/>
        <v>0.9m FG - Default Depth</v>
      </c>
      <c r="E518" s="1" t="s">
        <v>40</v>
      </c>
      <c r="F518" s="1">
        <f t="shared" si="35"/>
        <v>0.9</v>
      </c>
      <c r="G518" s="12" t="s">
        <v>40</v>
      </c>
      <c r="L518">
        <v>1053207</v>
      </c>
      <c r="M518">
        <v>1053495</v>
      </c>
      <c r="N518">
        <v>0.9</v>
      </c>
      <c r="O518" t="s">
        <v>718</v>
      </c>
      <c r="P518" t="s">
        <v>719</v>
      </c>
      <c r="Q518" t="s">
        <v>720</v>
      </c>
      <c r="R518" t="s">
        <v>721</v>
      </c>
      <c r="S518">
        <v>288</v>
      </c>
    </row>
    <row r="519" spans="1:19" x14ac:dyDescent="0.2">
      <c r="A519" s="1">
        <f t="shared" si="32"/>
        <v>1053495</v>
      </c>
      <c r="B519" s="1">
        <f t="shared" si="32"/>
        <v>1053519</v>
      </c>
      <c r="C519" s="1" t="str">
        <f t="shared" si="33"/>
        <v>1.2m FG</v>
      </c>
      <c r="D519" s="1" t="str">
        <f t="shared" si="34"/>
        <v>1.2m FG - Alignment Sheets</v>
      </c>
      <c r="E519" s="1" t="s">
        <v>40</v>
      </c>
      <c r="F519" s="1">
        <f t="shared" si="35"/>
        <v>1.2</v>
      </c>
      <c r="G519" s="12" t="s">
        <v>40</v>
      </c>
      <c r="L519">
        <v>1053495</v>
      </c>
      <c r="M519">
        <v>1053519</v>
      </c>
      <c r="N519">
        <v>1.2</v>
      </c>
      <c r="O519" t="s">
        <v>718</v>
      </c>
      <c r="P519" t="s">
        <v>723</v>
      </c>
      <c r="Q519" t="s">
        <v>728</v>
      </c>
      <c r="R519" t="s">
        <v>729</v>
      </c>
      <c r="S519">
        <v>24</v>
      </c>
    </row>
    <row r="520" spans="1:19" x14ac:dyDescent="0.2">
      <c r="A520" s="1">
        <f t="shared" si="32"/>
        <v>1053519</v>
      </c>
      <c r="B520" s="1">
        <f t="shared" si="32"/>
        <v>1053878.0900000001</v>
      </c>
      <c r="C520" s="1" t="str">
        <f t="shared" si="33"/>
        <v>0.9m FG</v>
      </c>
      <c r="D520" s="1" t="str">
        <f t="shared" si="34"/>
        <v>0.9m FG - Default Depth</v>
      </c>
      <c r="E520" s="1" t="s">
        <v>40</v>
      </c>
      <c r="F520" s="1">
        <f t="shared" si="35"/>
        <v>0.9</v>
      </c>
      <c r="G520" s="12" t="s">
        <v>40</v>
      </c>
      <c r="L520">
        <v>1053519</v>
      </c>
      <c r="M520">
        <v>1053878.0900000001</v>
      </c>
      <c r="N520">
        <v>0.9</v>
      </c>
      <c r="O520" t="s">
        <v>718</v>
      </c>
      <c r="P520" t="s">
        <v>719</v>
      </c>
      <c r="Q520" t="s">
        <v>720</v>
      </c>
      <c r="R520" t="s">
        <v>721</v>
      </c>
      <c r="S520">
        <v>359.09000000008302</v>
      </c>
    </row>
    <row r="521" spans="1:19" x14ac:dyDescent="0.2">
      <c r="A521" s="1">
        <f t="shared" si="32"/>
        <v>1053878.0900000001</v>
      </c>
      <c r="B521" s="1">
        <f t="shared" si="32"/>
        <v>1053890.0900000001</v>
      </c>
      <c r="C521" s="1" t="str">
        <f t="shared" si="33"/>
        <v>1.5m RD</v>
      </c>
      <c r="D521" s="1" t="str">
        <f t="shared" si="34"/>
        <v>1.5m RD - DWG# PT640301</v>
      </c>
      <c r="E521" s="1" t="s">
        <v>40</v>
      </c>
      <c r="F521" s="1">
        <f t="shared" si="35"/>
        <v>1.5</v>
      </c>
      <c r="G521" s="12" t="s">
        <v>40</v>
      </c>
      <c r="L521">
        <v>1053878.0900000001</v>
      </c>
      <c r="M521">
        <v>1053890.0900000001</v>
      </c>
      <c r="N521">
        <v>1.5</v>
      </c>
      <c r="O521" t="s">
        <v>737</v>
      </c>
      <c r="P521" t="s">
        <v>738</v>
      </c>
      <c r="Q521" t="s">
        <v>739</v>
      </c>
      <c r="R521" t="s">
        <v>739</v>
      </c>
      <c r="S521">
        <v>12</v>
      </c>
    </row>
    <row r="522" spans="1:19" x14ac:dyDescent="0.2">
      <c r="A522" s="1">
        <f t="shared" si="32"/>
        <v>1053890.0900000001</v>
      </c>
      <c r="B522" s="1">
        <f t="shared" si="32"/>
        <v>1054166.69</v>
      </c>
      <c r="C522" s="1" t="str">
        <f t="shared" si="33"/>
        <v>0.9m FG</v>
      </c>
      <c r="D522" s="1" t="str">
        <f t="shared" si="34"/>
        <v>0.9m FG - Default Depth</v>
      </c>
      <c r="E522" s="1" t="s">
        <v>40</v>
      </c>
      <c r="F522" s="1">
        <f t="shared" si="35"/>
        <v>0.9</v>
      </c>
      <c r="G522" s="12" t="s">
        <v>40</v>
      </c>
      <c r="L522">
        <v>1053890.0900000001</v>
      </c>
      <c r="M522">
        <v>1054166.69</v>
      </c>
      <c r="N522">
        <v>0.9</v>
      </c>
      <c r="O522" t="s">
        <v>718</v>
      </c>
      <c r="P522" t="s">
        <v>719</v>
      </c>
      <c r="Q522" t="s">
        <v>720</v>
      </c>
      <c r="R522" t="s">
        <v>721</v>
      </c>
      <c r="S522">
        <v>276.59999999986002</v>
      </c>
    </row>
    <row r="523" spans="1:19" x14ac:dyDescent="0.2">
      <c r="A523" s="1">
        <f t="shared" si="32"/>
        <v>1054166.69</v>
      </c>
      <c r="B523" s="1">
        <f t="shared" si="32"/>
        <v>1054178.69</v>
      </c>
      <c r="C523" s="1" t="str">
        <f t="shared" si="33"/>
        <v>2.0m RD</v>
      </c>
      <c r="D523" s="1" t="str">
        <f t="shared" si="34"/>
        <v>2.0m RD - DWG# PT640801</v>
      </c>
      <c r="E523" s="1" t="s">
        <v>40</v>
      </c>
      <c r="F523" s="1">
        <f t="shared" si="35"/>
        <v>2</v>
      </c>
      <c r="G523" s="12" t="s">
        <v>40</v>
      </c>
      <c r="L523">
        <v>1054166.69</v>
      </c>
      <c r="M523">
        <v>1054178.69</v>
      </c>
      <c r="N523">
        <v>2</v>
      </c>
      <c r="O523" t="s">
        <v>737</v>
      </c>
      <c r="P523" t="s">
        <v>747</v>
      </c>
      <c r="Q523" t="s">
        <v>748</v>
      </c>
      <c r="R523" t="s">
        <v>748</v>
      </c>
      <c r="S523">
        <v>12</v>
      </c>
    </row>
    <row r="524" spans="1:19" x14ac:dyDescent="0.2">
      <c r="A524" s="1">
        <f t="shared" si="32"/>
        <v>1054178.69</v>
      </c>
      <c r="B524" s="1">
        <f t="shared" si="32"/>
        <v>1054225.8799999999</v>
      </c>
      <c r="C524" s="1" t="str">
        <f t="shared" si="33"/>
        <v>0.9m FG</v>
      </c>
      <c r="D524" s="1" t="str">
        <f t="shared" si="34"/>
        <v>0.9m FG - Default Depth</v>
      </c>
      <c r="E524" s="1" t="s">
        <v>40</v>
      </c>
      <c r="F524" s="1">
        <f t="shared" si="35"/>
        <v>0.9</v>
      </c>
      <c r="G524" s="12" t="s">
        <v>40</v>
      </c>
      <c r="L524">
        <v>1054178.69</v>
      </c>
      <c r="M524">
        <v>1054225.8799999999</v>
      </c>
      <c r="N524">
        <v>0.9</v>
      </c>
      <c r="O524" t="s">
        <v>718</v>
      </c>
      <c r="P524" t="s">
        <v>719</v>
      </c>
      <c r="Q524" t="s">
        <v>720</v>
      </c>
      <c r="R524" t="s">
        <v>721</v>
      </c>
      <c r="S524">
        <v>47.189999999944099</v>
      </c>
    </row>
    <row r="525" spans="1:19" x14ac:dyDescent="0.2">
      <c r="A525" s="1">
        <f t="shared" si="32"/>
        <v>1054225.8799999999</v>
      </c>
      <c r="B525" s="1">
        <f t="shared" si="32"/>
        <v>1054237.8799999999</v>
      </c>
      <c r="C525" s="1" t="str">
        <f t="shared" si="33"/>
        <v>1.5m RD</v>
      </c>
      <c r="D525" s="1" t="str">
        <f t="shared" si="34"/>
        <v>1.5m RD - DWG# PT640301</v>
      </c>
      <c r="E525" s="1" t="s">
        <v>40</v>
      </c>
      <c r="F525" s="1">
        <f t="shared" si="35"/>
        <v>1.5</v>
      </c>
      <c r="G525" s="12" t="s">
        <v>40</v>
      </c>
      <c r="L525">
        <v>1054225.8799999999</v>
      </c>
      <c r="M525">
        <v>1054237.8799999999</v>
      </c>
      <c r="N525">
        <v>1.5</v>
      </c>
      <c r="O525" t="s">
        <v>737</v>
      </c>
      <c r="P525" t="s">
        <v>738</v>
      </c>
      <c r="Q525" t="s">
        <v>739</v>
      </c>
      <c r="R525" t="s">
        <v>739</v>
      </c>
      <c r="S525">
        <v>12</v>
      </c>
    </row>
    <row r="526" spans="1:19" x14ac:dyDescent="0.2">
      <c r="A526" s="1">
        <f t="shared" si="32"/>
        <v>1054237.8799999999</v>
      </c>
      <c r="B526" s="1">
        <f t="shared" si="32"/>
        <v>1054350.9099999999</v>
      </c>
      <c r="C526" s="1" t="str">
        <f t="shared" si="33"/>
        <v>0.9m FG</v>
      </c>
      <c r="D526" s="1" t="str">
        <f t="shared" si="34"/>
        <v>0.9m FG - Default Depth</v>
      </c>
      <c r="E526" s="1" t="s">
        <v>40</v>
      </c>
      <c r="F526" s="1">
        <f t="shared" si="35"/>
        <v>0.9</v>
      </c>
      <c r="G526" s="12" t="s">
        <v>40</v>
      </c>
      <c r="L526">
        <v>1054237.8799999999</v>
      </c>
      <c r="M526">
        <v>1054350.9099999999</v>
      </c>
      <c r="N526">
        <v>0.9</v>
      </c>
      <c r="O526" t="s">
        <v>718</v>
      </c>
      <c r="P526" t="s">
        <v>719</v>
      </c>
      <c r="Q526" t="s">
        <v>720</v>
      </c>
      <c r="R526" t="s">
        <v>721</v>
      </c>
      <c r="S526">
        <v>113.030000000027</v>
      </c>
    </row>
    <row r="527" spans="1:19" x14ac:dyDescent="0.2">
      <c r="A527" s="1">
        <f t="shared" si="32"/>
        <v>1054350.9099999999</v>
      </c>
      <c r="B527" s="1">
        <f t="shared" si="32"/>
        <v>1054374.9099999999</v>
      </c>
      <c r="C527" s="1" t="str">
        <f t="shared" si="33"/>
        <v>1.2m WC</v>
      </c>
      <c r="D527" s="1" t="str">
        <f t="shared" si="34"/>
        <v>1.2m WC - DWG# PT610201</v>
      </c>
      <c r="E527" s="1" t="s">
        <v>40</v>
      </c>
      <c r="F527" s="1">
        <f t="shared" si="35"/>
        <v>1.2</v>
      </c>
      <c r="G527" s="12" t="s">
        <v>40</v>
      </c>
      <c r="L527">
        <v>1054350.9099999999</v>
      </c>
      <c r="M527">
        <v>1054374.9099999999</v>
      </c>
      <c r="N527">
        <v>1.2</v>
      </c>
      <c r="O527" t="s">
        <v>734</v>
      </c>
      <c r="P527" t="s">
        <v>735</v>
      </c>
      <c r="Q527" t="s">
        <v>736</v>
      </c>
      <c r="R527" t="s">
        <v>736</v>
      </c>
      <c r="S527">
        <v>24</v>
      </c>
    </row>
    <row r="528" spans="1:19" x14ac:dyDescent="0.2">
      <c r="A528" s="1">
        <f t="shared" si="32"/>
        <v>1054374.9099999999</v>
      </c>
      <c r="B528" s="1">
        <f t="shared" si="32"/>
        <v>1054474</v>
      </c>
      <c r="C528" s="1" t="str">
        <f t="shared" si="33"/>
        <v>0.9m FG</v>
      </c>
      <c r="D528" s="1" t="str">
        <f t="shared" si="34"/>
        <v>0.9m FG - Default Depth</v>
      </c>
      <c r="E528" s="1" t="s">
        <v>40</v>
      </c>
      <c r="F528" s="1">
        <f t="shared" si="35"/>
        <v>0.9</v>
      </c>
      <c r="G528" s="12" t="s">
        <v>40</v>
      </c>
      <c r="L528">
        <v>1054374.9099999999</v>
      </c>
      <c r="M528">
        <v>1054474</v>
      </c>
      <c r="N528">
        <v>0.9</v>
      </c>
      <c r="O528" t="s">
        <v>718</v>
      </c>
      <c r="P528" t="s">
        <v>719</v>
      </c>
      <c r="Q528" t="s">
        <v>720</v>
      </c>
      <c r="R528" t="s">
        <v>721</v>
      </c>
      <c r="S528">
        <v>99.090000000083805</v>
      </c>
    </row>
    <row r="529" spans="1:19" x14ac:dyDescent="0.2">
      <c r="A529" s="1">
        <f t="shared" si="32"/>
        <v>1054474</v>
      </c>
      <c r="B529" s="1">
        <f t="shared" si="32"/>
        <v>1055316</v>
      </c>
      <c r="C529" s="1" t="str">
        <f t="shared" si="33"/>
        <v>1.2m CG</v>
      </c>
      <c r="D529" s="1" t="str">
        <f t="shared" si="34"/>
        <v>1.2m CG - Alignment Sheets</v>
      </c>
      <c r="E529" s="1" t="s">
        <v>40</v>
      </c>
      <c r="F529" s="1">
        <f t="shared" si="35"/>
        <v>1.2</v>
      </c>
      <c r="G529" s="12" t="s">
        <v>40</v>
      </c>
      <c r="L529">
        <v>1054474</v>
      </c>
      <c r="M529">
        <v>1055316</v>
      </c>
      <c r="N529">
        <v>1.2</v>
      </c>
      <c r="O529" t="s">
        <v>722</v>
      </c>
      <c r="P529" t="s">
        <v>723</v>
      </c>
      <c r="Q529" t="s">
        <v>763</v>
      </c>
      <c r="R529" t="s">
        <v>764</v>
      </c>
      <c r="S529">
        <v>842</v>
      </c>
    </row>
    <row r="530" spans="1:19" x14ac:dyDescent="0.2">
      <c r="A530" s="1">
        <f t="shared" si="32"/>
        <v>1055316</v>
      </c>
      <c r="B530" s="1">
        <f t="shared" si="32"/>
        <v>1056651</v>
      </c>
      <c r="C530" s="1" t="str">
        <f t="shared" si="33"/>
        <v>2.0m MOTI</v>
      </c>
      <c r="D530" s="1" t="str">
        <f t="shared" si="34"/>
        <v>2.0m MOTI - MOTI Encroachment</v>
      </c>
      <c r="E530" s="1" t="s">
        <v>40</v>
      </c>
      <c r="F530" s="1">
        <f t="shared" si="35"/>
        <v>2</v>
      </c>
      <c r="G530" s="12" t="s">
        <v>40</v>
      </c>
      <c r="L530">
        <v>1055316</v>
      </c>
      <c r="M530">
        <v>1056651</v>
      </c>
      <c r="N530">
        <v>2</v>
      </c>
      <c r="O530" t="s">
        <v>770</v>
      </c>
      <c r="P530" t="s">
        <v>771</v>
      </c>
      <c r="Q530" t="s">
        <v>772</v>
      </c>
      <c r="R530" t="s">
        <v>773</v>
      </c>
      <c r="S530">
        <v>1335</v>
      </c>
    </row>
    <row r="531" spans="1:19" x14ac:dyDescent="0.2">
      <c r="A531" s="1">
        <f t="shared" si="32"/>
        <v>1056651</v>
      </c>
      <c r="B531" s="1">
        <f t="shared" si="32"/>
        <v>1057200</v>
      </c>
      <c r="C531" s="1" t="str">
        <f t="shared" si="33"/>
        <v>1.2m CG</v>
      </c>
      <c r="D531" s="1" t="str">
        <f t="shared" si="34"/>
        <v>1.2m CG - Alignment Sheets</v>
      </c>
      <c r="E531" s="1" t="s">
        <v>40</v>
      </c>
      <c r="F531" s="1">
        <f t="shared" si="35"/>
        <v>1.2</v>
      </c>
      <c r="G531" s="12" t="s">
        <v>40</v>
      </c>
      <c r="L531">
        <v>1056651</v>
      </c>
      <c r="M531">
        <v>1057200</v>
      </c>
      <c r="N531">
        <v>1.2</v>
      </c>
      <c r="O531" t="s">
        <v>722</v>
      </c>
      <c r="P531" t="s">
        <v>723</v>
      </c>
      <c r="Q531" t="s">
        <v>763</v>
      </c>
      <c r="R531" t="s">
        <v>764</v>
      </c>
      <c r="S531">
        <v>549</v>
      </c>
    </row>
    <row r="532" spans="1:19" x14ac:dyDescent="0.2">
      <c r="A532" s="1">
        <f t="shared" si="32"/>
        <v>1057200</v>
      </c>
      <c r="B532" s="1">
        <f t="shared" si="32"/>
        <v>1058264.3799999999</v>
      </c>
      <c r="C532" s="1" t="str">
        <f t="shared" si="33"/>
        <v>0.9m FG</v>
      </c>
      <c r="D532" s="1" t="str">
        <f t="shared" si="34"/>
        <v>0.9m FG - Default Depth</v>
      </c>
      <c r="E532" s="1" t="s">
        <v>40</v>
      </c>
      <c r="F532" s="1">
        <f t="shared" si="35"/>
        <v>0.9</v>
      </c>
      <c r="G532" s="12" t="s">
        <v>40</v>
      </c>
      <c r="L532">
        <v>1057200</v>
      </c>
      <c r="M532">
        <v>1058264.3799999999</v>
      </c>
      <c r="N532">
        <v>0.9</v>
      </c>
      <c r="O532" t="s">
        <v>718</v>
      </c>
      <c r="P532" t="s">
        <v>719</v>
      </c>
      <c r="Q532" t="s">
        <v>720</v>
      </c>
      <c r="R532" t="s">
        <v>721</v>
      </c>
      <c r="S532">
        <v>1064.3799999998801</v>
      </c>
    </row>
    <row r="533" spans="1:19" x14ac:dyDescent="0.2">
      <c r="A533" s="1">
        <f t="shared" si="32"/>
        <v>1058264.3799999999</v>
      </c>
      <c r="B533" s="1">
        <f t="shared" si="32"/>
        <v>1058276.3799999999</v>
      </c>
      <c r="C533" s="1" t="str">
        <f t="shared" si="33"/>
        <v>1.2m RD</v>
      </c>
      <c r="D533" s="1" t="str">
        <f t="shared" si="34"/>
        <v>1.2m RD - DWG# PT640001</v>
      </c>
      <c r="E533" s="1" t="s">
        <v>40</v>
      </c>
      <c r="F533" s="1">
        <f t="shared" si="35"/>
        <v>1.2</v>
      </c>
      <c r="G533" s="12" t="s">
        <v>40</v>
      </c>
      <c r="L533">
        <v>1058264.3799999999</v>
      </c>
      <c r="M533">
        <v>1058276.3799999999</v>
      </c>
      <c r="N533">
        <v>1.2</v>
      </c>
      <c r="O533" t="s">
        <v>737</v>
      </c>
      <c r="P533" t="s">
        <v>798</v>
      </c>
      <c r="Q533" t="s">
        <v>799</v>
      </c>
      <c r="R533" t="s">
        <v>799</v>
      </c>
      <c r="S533">
        <v>12</v>
      </c>
    </row>
    <row r="534" spans="1:19" x14ac:dyDescent="0.2">
      <c r="A534" s="1">
        <f t="shared" si="32"/>
        <v>1058276.3799999999</v>
      </c>
      <c r="B534" s="1">
        <f t="shared" si="32"/>
        <v>1058755</v>
      </c>
      <c r="C534" s="1" t="str">
        <f t="shared" si="33"/>
        <v>0.9m FG</v>
      </c>
      <c r="D534" s="1" t="str">
        <f t="shared" si="34"/>
        <v>0.9m FG - Default Depth</v>
      </c>
      <c r="E534" s="1" t="s">
        <v>40</v>
      </c>
      <c r="F534" s="1">
        <f t="shared" si="35"/>
        <v>0.9</v>
      </c>
      <c r="G534" s="12" t="s">
        <v>40</v>
      </c>
      <c r="L534">
        <v>1058276.3799999999</v>
      </c>
      <c r="M534">
        <v>1058755</v>
      </c>
      <c r="N534">
        <v>0.9</v>
      </c>
      <c r="O534" t="s">
        <v>718</v>
      </c>
      <c r="P534" t="s">
        <v>719</v>
      </c>
      <c r="Q534" t="s">
        <v>720</v>
      </c>
      <c r="R534" t="s">
        <v>721</v>
      </c>
      <c r="S534">
        <v>478.62000000011102</v>
      </c>
    </row>
    <row r="535" spans="1:19" x14ac:dyDescent="0.2">
      <c r="A535" s="1">
        <f t="shared" si="32"/>
        <v>1058755</v>
      </c>
      <c r="B535" s="1">
        <f t="shared" si="32"/>
        <v>1058806</v>
      </c>
      <c r="C535" s="1" t="str">
        <f t="shared" si="33"/>
        <v>1.8m TL</v>
      </c>
      <c r="D535" s="1" t="str">
        <f t="shared" si="34"/>
        <v>1.8m TL - BGC Dominant Design</v>
      </c>
      <c r="E535" s="1" t="s">
        <v>40</v>
      </c>
      <c r="F535" s="1">
        <f t="shared" si="35"/>
        <v>1.8</v>
      </c>
      <c r="G535" s="12" t="s">
        <v>40</v>
      </c>
      <c r="L535">
        <v>1058755</v>
      </c>
      <c r="M535">
        <v>1058806</v>
      </c>
      <c r="N535">
        <v>1.8</v>
      </c>
      <c r="O535" t="s">
        <v>9458</v>
      </c>
      <c r="P535" t="s">
        <v>731</v>
      </c>
      <c r="Q535" t="s">
        <v>9470</v>
      </c>
      <c r="R535" t="s">
        <v>9471</v>
      </c>
      <c r="S535">
        <v>51</v>
      </c>
    </row>
    <row r="536" spans="1:19" x14ac:dyDescent="0.2">
      <c r="A536" s="1">
        <f t="shared" si="32"/>
        <v>1058806</v>
      </c>
      <c r="B536" s="1">
        <f t="shared" si="32"/>
        <v>1058983.68</v>
      </c>
      <c r="C536" s="1" t="str">
        <f t="shared" si="33"/>
        <v>0.9m FG</v>
      </c>
      <c r="D536" s="1" t="str">
        <f t="shared" si="34"/>
        <v>0.9m FG - Default Depth</v>
      </c>
      <c r="E536" s="1" t="s">
        <v>40</v>
      </c>
      <c r="F536" s="1">
        <f t="shared" si="35"/>
        <v>0.9</v>
      </c>
      <c r="G536" s="12" t="s">
        <v>40</v>
      </c>
      <c r="L536">
        <v>1058806</v>
      </c>
      <c r="M536">
        <v>1058983.68</v>
      </c>
      <c r="N536">
        <v>0.9</v>
      </c>
      <c r="O536" t="s">
        <v>718</v>
      </c>
      <c r="P536" t="s">
        <v>719</v>
      </c>
      <c r="Q536" t="s">
        <v>720</v>
      </c>
      <c r="R536" t="s">
        <v>721</v>
      </c>
      <c r="S536">
        <v>177.67999999993401</v>
      </c>
    </row>
    <row r="537" spans="1:19" x14ac:dyDescent="0.2">
      <c r="A537" s="1">
        <f t="shared" si="32"/>
        <v>1058983.68</v>
      </c>
      <c r="B537" s="1">
        <f t="shared" si="32"/>
        <v>1058995.68</v>
      </c>
      <c r="C537" s="1" t="str">
        <f t="shared" si="33"/>
        <v>1.2m RD</v>
      </c>
      <c r="D537" s="1" t="str">
        <f t="shared" si="34"/>
        <v>1.2m RD - DWG# PT640001</v>
      </c>
      <c r="E537" s="1" t="s">
        <v>40</v>
      </c>
      <c r="F537" s="1">
        <f t="shared" si="35"/>
        <v>1.2</v>
      </c>
      <c r="G537" s="12" t="s">
        <v>40</v>
      </c>
      <c r="L537">
        <v>1058983.68</v>
      </c>
      <c r="M537">
        <v>1058995.68</v>
      </c>
      <c r="N537">
        <v>1.2</v>
      </c>
      <c r="O537" t="s">
        <v>737</v>
      </c>
      <c r="P537" t="s">
        <v>798</v>
      </c>
      <c r="Q537" t="s">
        <v>799</v>
      </c>
      <c r="R537" t="s">
        <v>799</v>
      </c>
      <c r="S537">
        <v>12</v>
      </c>
    </row>
    <row r="538" spans="1:19" x14ac:dyDescent="0.2">
      <c r="A538" s="1">
        <f t="shared" si="32"/>
        <v>1058995.68</v>
      </c>
      <c r="B538" s="1">
        <f t="shared" si="32"/>
        <v>1059008.52</v>
      </c>
      <c r="C538" s="1" t="str">
        <f t="shared" si="33"/>
        <v>0.9m FG</v>
      </c>
      <c r="D538" s="1" t="str">
        <f t="shared" si="34"/>
        <v>0.9m FG - Default Depth</v>
      </c>
      <c r="E538" s="1" t="s">
        <v>40</v>
      </c>
      <c r="F538" s="1">
        <f t="shared" si="35"/>
        <v>0.9</v>
      </c>
      <c r="G538" s="12" t="s">
        <v>40</v>
      </c>
      <c r="L538">
        <v>1058995.68</v>
      </c>
      <c r="M538">
        <v>1059008.52</v>
      </c>
      <c r="N538">
        <v>0.9</v>
      </c>
      <c r="O538" t="s">
        <v>718</v>
      </c>
      <c r="P538" t="s">
        <v>719</v>
      </c>
      <c r="Q538" t="s">
        <v>720</v>
      </c>
      <c r="R538" t="s">
        <v>721</v>
      </c>
      <c r="S538">
        <v>12.840000000083799</v>
      </c>
    </row>
    <row r="539" spans="1:19" x14ac:dyDescent="0.2">
      <c r="A539" s="1">
        <f t="shared" si="32"/>
        <v>1059008.52</v>
      </c>
      <c r="B539" s="1">
        <f t="shared" si="32"/>
        <v>1059032.52</v>
      </c>
      <c r="C539" s="1" t="str">
        <f t="shared" si="33"/>
        <v>1.2m WC</v>
      </c>
      <c r="D539" s="1" t="str">
        <f t="shared" si="34"/>
        <v>1.2m WC - DWG# PT610201</v>
      </c>
      <c r="E539" s="1" t="s">
        <v>40</v>
      </c>
      <c r="F539" s="1">
        <f t="shared" si="35"/>
        <v>1.2</v>
      </c>
      <c r="G539" s="12" t="s">
        <v>40</v>
      </c>
      <c r="L539">
        <v>1059008.52</v>
      </c>
      <c r="M539">
        <v>1059032.52</v>
      </c>
      <c r="N539">
        <v>1.2</v>
      </c>
      <c r="O539" t="s">
        <v>734</v>
      </c>
      <c r="P539" t="s">
        <v>735</v>
      </c>
      <c r="Q539" t="s">
        <v>736</v>
      </c>
      <c r="R539" t="s">
        <v>736</v>
      </c>
      <c r="S539">
        <v>24</v>
      </c>
    </row>
    <row r="540" spans="1:19" x14ac:dyDescent="0.2">
      <c r="A540" s="1">
        <f t="shared" si="32"/>
        <v>1059032.52</v>
      </c>
      <c r="B540" s="1">
        <f t="shared" si="32"/>
        <v>1059246.8500000001</v>
      </c>
      <c r="C540" s="1" t="str">
        <f t="shared" si="33"/>
        <v>0.9m FG</v>
      </c>
      <c r="D540" s="1" t="str">
        <f t="shared" si="34"/>
        <v>0.9m FG - Default Depth</v>
      </c>
      <c r="E540" s="1" t="s">
        <v>40</v>
      </c>
      <c r="F540" s="1">
        <f t="shared" si="35"/>
        <v>0.9</v>
      </c>
      <c r="G540" s="12" t="s">
        <v>40</v>
      </c>
      <c r="L540">
        <v>1059032.52</v>
      </c>
      <c r="M540">
        <v>1059246.8500000001</v>
      </c>
      <c r="N540">
        <v>0.9</v>
      </c>
      <c r="O540" t="s">
        <v>718</v>
      </c>
      <c r="P540" t="s">
        <v>719</v>
      </c>
      <c r="Q540" t="s">
        <v>720</v>
      </c>
      <c r="R540" t="s">
        <v>721</v>
      </c>
      <c r="S540">
        <v>214.33000000007399</v>
      </c>
    </row>
    <row r="541" spans="1:19" x14ac:dyDescent="0.2">
      <c r="A541" s="1">
        <f t="shared" si="32"/>
        <v>1059246.8500000001</v>
      </c>
      <c r="B541" s="1">
        <f t="shared" si="32"/>
        <v>1059258.8500000001</v>
      </c>
      <c r="C541" s="1" t="str">
        <f t="shared" si="33"/>
        <v>1.2m RD</v>
      </c>
      <c r="D541" s="1" t="str">
        <f t="shared" si="34"/>
        <v>1.2m RD - DWG# PT640001</v>
      </c>
      <c r="E541" s="1" t="s">
        <v>40</v>
      </c>
      <c r="F541" s="1">
        <f t="shared" si="35"/>
        <v>1.2</v>
      </c>
      <c r="G541" s="12" t="s">
        <v>40</v>
      </c>
      <c r="L541">
        <v>1059246.8500000001</v>
      </c>
      <c r="M541">
        <v>1059258.8500000001</v>
      </c>
      <c r="N541">
        <v>1.2</v>
      </c>
      <c r="O541" t="s">
        <v>737</v>
      </c>
      <c r="P541" t="s">
        <v>798</v>
      </c>
      <c r="Q541" t="s">
        <v>799</v>
      </c>
      <c r="R541" t="s">
        <v>799</v>
      </c>
      <c r="S541">
        <v>12</v>
      </c>
    </row>
    <row r="542" spans="1:19" x14ac:dyDescent="0.2">
      <c r="A542" s="1">
        <f t="shared" si="32"/>
        <v>1059258.8500000001</v>
      </c>
      <c r="B542" s="1">
        <f t="shared" si="32"/>
        <v>1059309.02</v>
      </c>
      <c r="C542" s="1" t="str">
        <f t="shared" si="33"/>
        <v>0.9m FG</v>
      </c>
      <c r="D542" s="1" t="str">
        <f t="shared" si="34"/>
        <v>0.9m FG - Default Depth</v>
      </c>
      <c r="E542" s="1" t="s">
        <v>40</v>
      </c>
      <c r="F542" s="1">
        <f t="shared" si="35"/>
        <v>0.9</v>
      </c>
      <c r="G542" s="12" t="s">
        <v>40</v>
      </c>
      <c r="L542">
        <v>1059258.8500000001</v>
      </c>
      <c r="M542">
        <v>1059309.02</v>
      </c>
      <c r="N542">
        <v>0.9</v>
      </c>
      <c r="O542" t="s">
        <v>718</v>
      </c>
      <c r="P542" t="s">
        <v>719</v>
      </c>
      <c r="Q542" t="s">
        <v>720</v>
      </c>
      <c r="R542" t="s">
        <v>721</v>
      </c>
      <c r="S542">
        <v>50.169999999925402</v>
      </c>
    </row>
    <row r="543" spans="1:19" x14ac:dyDescent="0.2">
      <c r="A543" s="1">
        <f t="shared" si="32"/>
        <v>1059309.02</v>
      </c>
      <c r="B543" s="1">
        <f t="shared" si="32"/>
        <v>1059316</v>
      </c>
      <c r="C543" s="1" t="str">
        <f t="shared" si="33"/>
        <v>1.2m RD</v>
      </c>
      <c r="D543" s="1" t="str">
        <f t="shared" si="34"/>
        <v>1.2m RD - DWG# PT640001</v>
      </c>
      <c r="E543" s="1" t="s">
        <v>40</v>
      </c>
      <c r="F543" s="1">
        <f t="shared" si="35"/>
        <v>1.2</v>
      </c>
      <c r="G543" s="12" t="s">
        <v>40</v>
      </c>
      <c r="L543">
        <v>1059309.02</v>
      </c>
      <c r="M543">
        <v>1059316</v>
      </c>
      <c r="N543">
        <v>1.2</v>
      </c>
      <c r="O543" t="s">
        <v>737</v>
      </c>
      <c r="P543" t="s">
        <v>798</v>
      </c>
      <c r="Q543" t="s">
        <v>799</v>
      </c>
      <c r="R543" t="s">
        <v>799</v>
      </c>
      <c r="S543">
        <v>6.97999999998137</v>
      </c>
    </row>
    <row r="544" spans="1:19" x14ac:dyDescent="0.2">
      <c r="A544" s="1">
        <f t="shared" si="32"/>
        <v>1059316</v>
      </c>
      <c r="B544" s="1">
        <f t="shared" si="32"/>
        <v>1059468</v>
      </c>
      <c r="C544" s="1" t="str">
        <f t="shared" si="33"/>
        <v>2.0m TL</v>
      </c>
      <c r="D544" s="1" t="str">
        <f t="shared" si="34"/>
        <v>2.0m TL - BGC Dominant Design</v>
      </c>
      <c r="E544" s="1" t="s">
        <v>40</v>
      </c>
      <c r="F544" s="1">
        <f t="shared" si="35"/>
        <v>2</v>
      </c>
      <c r="G544" s="12" t="s">
        <v>40</v>
      </c>
      <c r="L544">
        <v>1059316</v>
      </c>
      <c r="M544">
        <v>1059468</v>
      </c>
      <c r="N544">
        <v>2</v>
      </c>
      <c r="O544" t="s">
        <v>9458</v>
      </c>
      <c r="P544" t="s">
        <v>731</v>
      </c>
      <c r="Q544" t="s">
        <v>9457</v>
      </c>
      <c r="R544" t="s">
        <v>9456</v>
      </c>
      <c r="S544">
        <v>152</v>
      </c>
    </row>
    <row r="545" spans="1:19" x14ac:dyDescent="0.2">
      <c r="A545" s="1">
        <f t="shared" si="32"/>
        <v>1059468</v>
      </c>
      <c r="B545" s="1">
        <f t="shared" si="32"/>
        <v>1059898</v>
      </c>
      <c r="C545" s="1" t="str">
        <f t="shared" si="33"/>
        <v>0.9m FG</v>
      </c>
      <c r="D545" s="1" t="str">
        <f t="shared" si="34"/>
        <v>0.9m FG - Default Depth</v>
      </c>
      <c r="E545" s="1" t="s">
        <v>40</v>
      </c>
      <c r="F545" s="1">
        <f t="shared" si="35"/>
        <v>0.9</v>
      </c>
      <c r="G545" s="12" t="s">
        <v>40</v>
      </c>
      <c r="L545">
        <v>1059468</v>
      </c>
      <c r="M545">
        <v>1059898</v>
      </c>
      <c r="N545">
        <v>0.9</v>
      </c>
      <c r="O545" t="s">
        <v>718</v>
      </c>
      <c r="P545" t="s">
        <v>719</v>
      </c>
      <c r="Q545" t="s">
        <v>720</v>
      </c>
      <c r="R545" t="s">
        <v>721</v>
      </c>
      <c r="S545">
        <v>430</v>
      </c>
    </row>
    <row r="546" spans="1:19" x14ac:dyDescent="0.2">
      <c r="A546" s="1">
        <f t="shared" si="32"/>
        <v>1059898</v>
      </c>
      <c r="B546" s="1">
        <f t="shared" si="32"/>
        <v>1059999</v>
      </c>
      <c r="C546" s="1" t="str">
        <f t="shared" si="33"/>
        <v>2.0m MOTI</v>
      </c>
      <c r="D546" s="1" t="str">
        <f t="shared" si="34"/>
        <v>2.0m MOTI - MOTI Encroachment</v>
      </c>
      <c r="E546" s="1" t="s">
        <v>40</v>
      </c>
      <c r="F546" s="1">
        <f t="shared" si="35"/>
        <v>2</v>
      </c>
      <c r="G546" s="12" t="s">
        <v>40</v>
      </c>
      <c r="L546">
        <v>1059898</v>
      </c>
      <c r="M546">
        <v>1059999</v>
      </c>
      <c r="N546">
        <v>2</v>
      </c>
      <c r="O546" t="s">
        <v>770</v>
      </c>
      <c r="P546" t="s">
        <v>771</v>
      </c>
      <c r="Q546" t="s">
        <v>772</v>
      </c>
      <c r="R546" t="s">
        <v>773</v>
      </c>
      <c r="S546">
        <v>101</v>
      </c>
    </row>
    <row r="547" spans="1:19" x14ac:dyDescent="0.2">
      <c r="A547" s="1">
        <f t="shared" si="32"/>
        <v>1059999</v>
      </c>
      <c r="B547" s="1">
        <f t="shared" si="32"/>
        <v>1060026</v>
      </c>
      <c r="C547" s="1" t="str">
        <f t="shared" si="33"/>
        <v>0.9m FG</v>
      </c>
      <c r="D547" s="1" t="str">
        <f t="shared" si="34"/>
        <v>0.9m FG - Default Depth</v>
      </c>
      <c r="E547" s="1" t="s">
        <v>40</v>
      </c>
      <c r="F547" s="1">
        <f t="shared" si="35"/>
        <v>0.9</v>
      </c>
      <c r="G547" s="12" t="s">
        <v>40</v>
      </c>
      <c r="L547">
        <v>1059999</v>
      </c>
      <c r="M547">
        <v>1060026</v>
      </c>
      <c r="N547">
        <v>0.9</v>
      </c>
      <c r="O547" t="s">
        <v>718</v>
      </c>
      <c r="P547" t="s">
        <v>719</v>
      </c>
      <c r="Q547" t="s">
        <v>720</v>
      </c>
      <c r="R547" t="s">
        <v>721</v>
      </c>
      <c r="S547">
        <v>27</v>
      </c>
    </row>
    <row r="548" spans="1:19" x14ac:dyDescent="0.2">
      <c r="A548" s="1">
        <f t="shared" si="32"/>
        <v>1060026</v>
      </c>
      <c r="B548" s="1">
        <f t="shared" si="32"/>
        <v>1061246</v>
      </c>
      <c r="C548" s="1" t="str">
        <f t="shared" si="33"/>
        <v>2.0m MOTI</v>
      </c>
      <c r="D548" s="1" t="str">
        <f t="shared" si="34"/>
        <v>2.0m MOTI - MOTI Encroachment</v>
      </c>
      <c r="E548" s="1" t="s">
        <v>40</v>
      </c>
      <c r="F548" s="1">
        <f t="shared" si="35"/>
        <v>2</v>
      </c>
      <c r="G548" s="12" t="s">
        <v>40</v>
      </c>
      <c r="L548">
        <v>1060026</v>
      </c>
      <c r="M548">
        <v>1061246</v>
      </c>
      <c r="N548">
        <v>2</v>
      </c>
      <c r="O548" t="s">
        <v>770</v>
      </c>
      <c r="P548" t="s">
        <v>771</v>
      </c>
      <c r="Q548" t="s">
        <v>772</v>
      </c>
      <c r="R548" t="s">
        <v>773</v>
      </c>
      <c r="S548">
        <v>1220</v>
      </c>
    </row>
    <row r="549" spans="1:19" x14ac:dyDescent="0.2">
      <c r="A549" s="1">
        <f t="shared" si="32"/>
        <v>1061246</v>
      </c>
      <c r="B549" s="1">
        <f t="shared" si="32"/>
        <v>1061252</v>
      </c>
      <c r="C549" s="1" t="str">
        <f t="shared" si="33"/>
        <v>1.2m FG</v>
      </c>
      <c r="D549" s="1" t="str">
        <f t="shared" si="34"/>
        <v>1.2m FG - BGC Dominant Design</v>
      </c>
      <c r="E549" s="1" t="s">
        <v>40</v>
      </c>
      <c r="F549" s="1">
        <f t="shared" si="35"/>
        <v>1.2</v>
      </c>
      <c r="G549" s="12" t="s">
        <v>40</v>
      </c>
      <c r="L549">
        <v>1061246</v>
      </c>
      <c r="M549">
        <v>1061252</v>
      </c>
      <c r="N549">
        <v>1.2</v>
      </c>
      <c r="O549" t="s">
        <v>718</v>
      </c>
      <c r="P549" t="s">
        <v>731</v>
      </c>
      <c r="Q549" t="s">
        <v>728</v>
      </c>
      <c r="R549" t="s">
        <v>729</v>
      </c>
      <c r="S549">
        <v>6</v>
      </c>
    </row>
    <row r="550" spans="1:19" x14ac:dyDescent="0.2">
      <c r="A550" s="1">
        <f t="shared" si="32"/>
        <v>1061252</v>
      </c>
      <c r="B550" s="1">
        <f t="shared" si="32"/>
        <v>1061465</v>
      </c>
      <c r="C550" s="1" t="str">
        <f t="shared" si="33"/>
        <v>1.2m CG</v>
      </c>
      <c r="D550" s="1" t="str">
        <f t="shared" si="34"/>
        <v>1.2m CG - Alignment Sheets</v>
      </c>
      <c r="E550" s="1" t="s">
        <v>40</v>
      </c>
      <c r="F550" s="1">
        <f t="shared" si="35"/>
        <v>1.2</v>
      </c>
      <c r="G550" s="12" t="s">
        <v>40</v>
      </c>
      <c r="L550">
        <v>1061252</v>
      </c>
      <c r="M550">
        <v>1061465</v>
      </c>
      <c r="N550">
        <v>1.2</v>
      </c>
      <c r="O550" t="s">
        <v>722</v>
      </c>
      <c r="P550" t="s">
        <v>723</v>
      </c>
      <c r="Q550" t="s">
        <v>763</v>
      </c>
      <c r="R550" t="s">
        <v>764</v>
      </c>
      <c r="S550">
        <v>213</v>
      </c>
    </row>
    <row r="551" spans="1:19" x14ac:dyDescent="0.2">
      <c r="A551" s="1">
        <f t="shared" si="32"/>
        <v>1061465</v>
      </c>
      <c r="B551" s="1">
        <f t="shared" si="32"/>
        <v>1061466</v>
      </c>
      <c r="C551" s="1" t="str">
        <f t="shared" si="33"/>
        <v>1.2m FG</v>
      </c>
      <c r="D551" s="1" t="str">
        <f t="shared" si="34"/>
        <v>1.2m FG - BGC Dominant Design</v>
      </c>
      <c r="E551" s="1" t="s">
        <v>40</v>
      </c>
      <c r="F551" s="1">
        <f t="shared" si="35"/>
        <v>1.2</v>
      </c>
      <c r="G551" s="12" t="s">
        <v>40</v>
      </c>
      <c r="L551">
        <v>1061465</v>
      </c>
      <c r="M551">
        <v>1061466</v>
      </c>
      <c r="N551">
        <v>1.2</v>
      </c>
      <c r="O551" t="s">
        <v>718</v>
      </c>
      <c r="P551" t="s">
        <v>731</v>
      </c>
      <c r="Q551" t="s">
        <v>728</v>
      </c>
      <c r="R551" t="s">
        <v>729</v>
      </c>
      <c r="S551">
        <v>1</v>
      </c>
    </row>
    <row r="552" spans="1:19" x14ac:dyDescent="0.2">
      <c r="A552" s="1">
        <f t="shared" si="32"/>
        <v>1061466</v>
      </c>
      <c r="B552" s="1">
        <f t="shared" si="32"/>
        <v>1061487.6100000001</v>
      </c>
      <c r="C552" s="1" t="str">
        <f t="shared" si="33"/>
        <v>1.2m WC</v>
      </c>
      <c r="D552" s="1" t="str">
        <f t="shared" si="34"/>
        <v>1.2m WC - DWG# PT610201</v>
      </c>
      <c r="E552" s="1" t="s">
        <v>40</v>
      </c>
      <c r="F552" s="1">
        <f t="shared" si="35"/>
        <v>1.2</v>
      </c>
      <c r="G552" s="12" t="s">
        <v>40</v>
      </c>
      <c r="L552">
        <v>1061466</v>
      </c>
      <c r="M552">
        <v>1061487.6100000001</v>
      </c>
      <c r="N552">
        <v>1.2</v>
      </c>
      <c r="O552" t="s">
        <v>734</v>
      </c>
      <c r="P552" t="s">
        <v>735</v>
      </c>
      <c r="Q552" t="s">
        <v>736</v>
      </c>
      <c r="R552" t="s">
        <v>736</v>
      </c>
      <c r="S552">
        <v>21.610000000102399</v>
      </c>
    </row>
    <row r="553" spans="1:19" x14ac:dyDescent="0.2">
      <c r="A553" s="1">
        <f t="shared" si="32"/>
        <v>1061487.6100000001</v>
      </c>
      <c r="B553" s="1">
        <f t="shared" si="32"/>
        <v>1061493.72</v>
      </c>
      <c r="C553" s="1" t="str">
        <f t="shared" si="33"/>
        <v>0.9m FG</v>
      </c>
      <c r="D553" s="1" t="str">
        <f t="shared" si="34"/>
        <v>0.9m FG - Default Depth</v>
      </c>
      <c r="E553" s="1" t="s">
        <v>40</v>
      </c>
      <c r="F553" s="1">
        <f t="shared" si="35"/>
        <v>0.9</v>
      </c>
      <c r="G553" s="12" t="s">
        <v>40</v>
      </c>
      <c r="L553">
        <v>1061487.6100000001</v>
      </c>
      <c r="M553">
        <v>1061493.72</v>
      </c>
      <c r="N553">
        <v>0.9</v>
      </c>
      <c r="O553" t="s">
        <v>718</v>
      </c>
      <c r="P553" t="s">
        <v>719</v>
      </c>
      <c r="Q553" t="s">
        <v>720</v>
      </c>
      <c r="R553" t="s">
        <v>721</v>
      </c>
      <c r="S553">
        <v>6.1099999998696104</v>
      </c>
    </row>
    <row r="554" spans="1:19" x14ac:dyDescent="0.2">
      <c r="A554" s="1">
        <f t="shared" si="32"/>
        <v>1061493.72</v>
      </c>
      <c r="B554" s="1">
        <f t="shared" si="32"/>
        <v>1061517.72</v>
      </c>
      <c r="C554" s="1" t="str">
        <f t="shared" si="33"/>
        <v>1.2m WC</v>
      </c>
      <c r="D554" s="1" t="str">
        <f t="shared" si="34"/>
        <v>1.2m WC - DWG# PT610201</v>
      </c>
      <c r="E554" s="1" t="s">
        <v>40</v>
      </c>
      <c r="F554" s="1">
        <f t="shared" si="35"/>
        <v>1.2</v>
      </c>
      <c r="G554" s="12" t="s">
        <v>40</v>
      </c>
      <c r="L554">
        <v>1061493.72</v>
      </c>
      <c r="M554">
        <v>1061517.72</v>
      </c>
      <c r="N554">
        <v>1.2</v>
      </c>
      <c r="O554" t="s">
        <v>734</v>
      </c>
      <c r="P554" t="s">
        <v>735</v>
      </c>
      <c r="Q554" t="s">
        <v>736</v>
      </c>
      <c r="R554" t="s">
        <v>736</v>
      </c>
      <c r="S554">
        <v>24</v>
      </c>
    </row>
    <row r="555" spans="1:19" x14ac:dyDescent="0.2">
      <c r="A555" s="1">
        <f t="shared" si="32"/>
        <v>1061517.72</v>
      </c>
      <c r="B555" s="1">
        <f t="shared" si="32"/>
        <v>1061809.51</v>
      </c>
      <c r="C555" s="1" t="str">
        <f t="shared" si="33"/>
        <v>1.2m CG</v>
      </c>
      <c r="D555" s="1" t="str">
        <f t="shared" si="34"/>
        <v>1.2m CG - Alignment Sheets</v>
      </c>
      <c r="E555" s="1" t="s">
        <v>40</v>
      </c>
      <c r="F555" s="1">
        <f t="shared" si="35"/>
        <v>1.2</v>
      </c>
      <c r="G555" s="12" t="s">
        <v>40</v>
      </c>
      <c r="L555">
        <v>1061517.72</v>
      </c>
      <c r="M555">
        <v>1061809.51</v>
      </c>
      <c r="N555">
        <v>1.2</v>
      </c>
      <c r="O555" t="s">
        <v>722</v>
      </c>
      <c r="P555" t="s">
        <v>723</v>
      </c>
      <c r="Q555" t="s">
        <v>763</v>
      </c>
      <c r="R555" t="s">
        <v>764</v>
      </c>
      <c r="S555">
        <v>291.79000000003703</v>
      </c>
    </row>
    <row r="556" spans="1:19" x14ac:dyDescent="0.2">
      <c r="A556" s="1">
        <f t="shared" si="32"/>
        <v>1061809.51</v>
      </c>
      <c r="B556" s="1">
        <f t="shared" si="32"/>
        <v>1061833.51</v>
      </c>
      <c r="C556" s="1" t="str">
        <f t="shared" si="33"/>
        <v>2.0m WC</v>
      </c>
      <c r="D556" s="1" t="str">
        <f t="shared" si="34"/>
        <v>2.0m WC - DWG# PT610301</v>
      </c>
      <c r="E556" s="1" t="s">
        <v>40</v>
      </c>
      <c r="F556" s="1">
        <f t="shared" si="35"/>
        <v>2</v>
      </c>
      <c r="G556" s="12" t="s">
        <v>40</v>
      </c>
      <c r="L556">
        <v>1061809.51</v>
      </c>
      <c r="M556">
        <v>1061833.51</v>
      </c>
      <c r="N556">
        <v>2</v>
      </c>
      <c r="O556" t="s">
        <v>734</v>
      </c>
      <c r="P556" t="s">
        <v>796</v>
      </c>
      <c r="Q556" t="s">
        <v>797</v>
      </c>
      <c r="R556" t="s">
        <v>797</v>
      </c>
      <c r="S556">
        <v>24</v>
      </c>
    </row>
    <row r="557" spans="1:19" x14ac:dyDescent="0.2">
      <c r="A557" s="1">
        <f t="shared" si="32"/>
        <v>1061833.51</v>
      </c>
      <c r="B557" s="1">
        <f t="shared" si="32"/>
        <v>1061838</v>
      </c>
      <c r="C557" s="1" t="str">
        <f t="shared" si="33"/>
        <v>2.0m CE</v>
      </c>
      <c r="D557" s="1" t="str">
        <f t="shared" si="34"/>
        <v>2.0m CE - BGC Dominant Design</v>
      </c>
      <c r="E557" s="1" t="s">
        <v>40</v>
      </c>
      <c r="F557" s="1">
        <f t="shared" si="35"/>
        <v>2</v>
      </c>
      <c r="G557" s="12" t="s">
        <v>40</v>
      </c>
      <c r="L557">
        <v>1061833.51</v>
      </c>
      <c r="M557">
        <v>1061838</v>
      </c>
      <c r="N557">
        <v>2</v>
      </c>
      <c r="O557" t="s">
        <v>9451</v>
      </c>
      <c r="P557" t="s">
        <v>731</v>
      </c>
      <c r="Q557" t="s">
        <v>9455</v>
      </c>
      <c r="R557" t="s">
        <v>9454</v>
      </c>
      <c r="S557">
        <v>4.4899999999906797</v>
      </c>
    </row>
    <row r="558" spans="1:19" x14ac:dyDescent="0.2">
      <c r="A558" s="1">
        <f t="shared" si="32"/>
        <v>1061838</v>
      </c>
      <c r="B558" s="1">
        <f t="shared" si="32"/>
        <v>1062050.25</v>
      </c>
      <c r="C558" s="1" t="str">
        <f t="shared" si="33"/>
        <v>1.2m CG</v>
      </c>
      <c r="D558" s="1" t="str">
        <f t="shared" si="34"/>
        <v>1.2m CG - Alignment Sheets</v>
      </c>
      <c r="E558" s="1" t="s">
        <v>40</v>
      </c>
      <c r="F558" s="1">
        <f t="shared" si="35"/>
        <v>1.2</v>
      </c>
      <c r="G558" s="12" t="s">
        <v>40</v>
      </c>
      <c r="L558">
        <v>1061838</v>
      </c>
      <c r="M558">
        <v>1062050.25</v>
      </c>
      <c r="N558">
        <v>1.2</v>
      </c>
      <c r="O558" t="s">
        <v>722</v>
      </c>
      <c r="P558" t="s">
        <v>723</v>
      </c>
      <c r="Q558" t="s">
        <v>763</v>
      </c>
      <c r="R558" t="s">
        <v>764</v>
      </c>
      <c r="S558">
        <v>212.25</v>
      </c>
    </row>
    <row r="559" spans="1:19" x14ac:dyDescent="0.2">
      <c r="A559" s="1">
        <f t="shared" si="32"/>
        <v>1062050.25</v>
      </c>
      <c r="B559" s="1">
        <f t="shared" si="32"/>
        <v>1062062.25</v>
      </c>
      <c r="C559" s="1" t="str">
        <f t="shared" si="33"/>
        <v>1.5m RD</v>
      </c>
      <c r="D559" s="1" t="str">
        <f t="shared" si="34"/>
        <v>1.5m RD - DWG# PT640301</v>
      </c>
      <c r="E559" s="1" t="s">
        <v>40</v>
      </c>
      <c r="F559" s="1">
        <f t="shared" si="35"/>
        <v>1.5</v>
      </c>
      <c r="G559" s="12" t="s">
        <v>40</v>
      </c>
      <c r="L559">
        <v>1062050.25</v>
      </c>
      <c r="M559">
        <v>1062062.25</v>
      </c>
      <c r="N559">
        <v>1.5</v>
      </c>
      <c r="O559" t="s">
        <v>737</v>
      </c>
      <c r="P559" t="s">
        <v>738</v>
      </c>
      <c r="Q559" t="s">
        <v>739</v>
      </c>
      <c r="R559" t="s">
        <v>739</v>
      </c>
      <c r="S559">
        <v>12</v>
      </c>
    </row>
    <row r="560" spans="1:19" x14ac:dyDescent="0.2">
      <c r="A560" s="1">
        <f t="shared" si="32"/>
        <v>1062062.25</v>
      </c>
      <c r="B560" s="1">
        <f t="shared" si="32"/>
        <v>1062609</v>
      </c>
      <c r="C560" s="1" t="str">
        <f t="shared" si="33"/>
        <v>1.2m CG</v>
      </c>
      <c r="D560" s="1" t="str">
        <f t="shared" si="34"/>
        <v>1.2m CG - Alignment Sheets</v>
      </c>
      <c r="E560" s="1" t="s">
        <v>40</v>
      </c>
      <c r="F560" s="1">
        <f t="shared" si="35"/>
        <v>1.2</v>
      </c>
      <c r="G560" s="12" t="s">
        <v>40</v>
      </c>
      <c r="L560">
        <v>1062062.25</v>
      </c>
      <c r="M560">
        <v>1062609</v>
      </c>
      <c r="N560">
        <v>1.2</v>
      </c>
      <c r="O560" t="s">
        <v>722</v>
      </c>
      <c r="P560" t="s">
        <v>723</v>
      </c>
      <c r="Q560" t="s">
        <v>763</v>
      </c>
      <c r="R560" t="s">
        <v>764</v>
      </c>
      <c r="S560">
        <v>546.75</v>
      </c>
    </row>
    <row r="561" spans="1:19" x14ac:dyDescent="0.2">
      <c r="A561" s="1">
        <f t="shared" si="32"/>
        <v>1062609</v>
      </c>
      <c r="B561" s="1">
        <f t="shared" si="32"/>
        <v>1062788</v>
      </c>
      <c r="C561" s="1" t="str">
        <f t="shared" si="33"/>
        <v>2.0m MOTI</v>
      </c>
      <c r="D561" s="1" t="str">
        <f t="shared" si="34"/>
        <v>2.0m MOTI - MOTI Encroachment</v>
      </c>
      <c r="E561" s="1" t="s">
        <v>40</v>
      </c>
      <c r="F561" s="1">
        <f t="shared" si="35"/>
        <v>2</v>
      </c>
      <c r="G561" s="12" t="s">
        <v>40</v>
      </c>
      <c r="L561">
        <v>1062609</v>
      </c>
      <c r="M561">
        <v>1062788</v>
      </c>
      <c r="N561">
        <v>2</v>
      </c>
      <c r="O561" t="s">
        <v>770</v>
      </c>
      <c r="P561" t="s">
        <v>771</v>
      </c>
      <c r="Q561" t="s">
        <v>772</v>
      </c>
      <c r="R561" t="s">
        <v>773</v>
      </c>
      <c r="S561">
        <v>179</v>
      </c>
    </row>
    <row r="562" spans="1:19" x14ac:dyDescent="0.2">
      <c r="A562" s="1">
        <f t="shared" si="32"/>
        <v>1062788</v>
      </c>
      <c r="B562" s="1">
        <f t="shared" si="32"/>
        <v>1062805</v>
      </c>
      <c r="C562" s="1" t="str">
        <f t="shared" si="33"/>
        <v>2.5m CG</v>
      </c>
      <c r="D562" s="1" t="str">
        <f t="shared" si="34"/>
        <v>2.5m CG - Alignment Sheets</v>
      </c>
      <c r="E562" s="1" t="s">
        <v>40</v>
      </c>
      <c r="F562" s="1">
        <f t="shared" si="35"/>
        <v>2.5</v>
      </c>
      <c r="G562" s="12" t="s">
        <v>40</v>
      </c>
      <c r="L562">
        <v>1062788</v>
      </c>
      <c r="M562">
        <v>1062805</v>
      </c>
      <c r="N562">
        <v>2.5</v>
      </c>
      <c r="O562" t="s">
        <v>722</v>
      </c>
      <c r="P562" t="s">
        <v>723</v>
      </c>
      <c r="Q562" t="s">
        <v>827</v>
      </c>
      <c r="R562" t="s">
        <v>828</v>
      </c>
      <c r="S562">
        <v>17</v>
      </c>
    </row>
    <row r="563" spans="1:19" x14ac:dyDescent="0.2">
      <c r="A563" s="1">
        <f t="shared" si="32"/>
        <v>1062805</v>
      </c>
      <c r="B563" s="1">
        <f t="shared" si="32"/>
        <v>1063248.97</v>
      </c>
      <c r="C563" s="1" t="str">
        <f t="shared" si="33"/>
        <v>2.0m MOTI</v>
      </c>
      <c r="D563" s="1" t="str">
        <f t="shared" si="34"/>
        <v>2.0m MOTI - MOTI Encroachment</v>
      </c>
      <c r="E563" s="1" t="s">
        <v>40</v>
      </c>
      <c r="F563" s="1">
        <f t="shared" si="35"/>
        <v>2</v>
      </c>
      <c r="G563" s="12" t="s">
        <v>40</v>
      </c>
      <c r="L563">
        <v>1062805</v>
      </c>
      <c r="M563">
        <v>1063248.97</v>
      </c>
      <c r="N563">
        <v>2</v>
      </c>
      <c r="O563" t="s">
        <v>770</v>
      </c>
      <c r="P563" t="s">
        <v>771</v>
      </c>
      <c r="Q563" t="s">
        <v>772</v>
      </c>
      <c r="R563" t="s">
        <v>773</v>
      </c>
      <c r="S563">
        <v>443.969999999972</v>
      </c>
    </row>
    <row r="564" spans="1:19" x14ac:dyDescent="0.2">
      <c r="A564" s="1">
        <f t="shared" si="32"/>
        <v>1063248.97</v>
      </c>
      <c r="B564" s="1">
        <f t="shared" si="32"/>
        <v>1063256</v>
      </c>
      <c r="C564" s="1" t="str">
        <f t="shared" si="33"/>
        <v>2.3m WC</v>
      </c>
      <c r="D564" s="1" t="str">
        <f t="shared" si="34"/>
        <v>2.3m WC - DWG# PT610801</v>
      </c>
      <c r="E564" s="1" t="s">
        <v>40</v>
      </c>
      <c r="F564" s="1">
        <f t="shared" si="35"/>
        <v>2.2999999999999998</v>
      </c>
      <c r="G564" s="12" t="s">
        <v>40</v>
      </c>
      <c r="L564">
        <v>1063248.97</v>
      </c>
      <c r="M564">
        <v>1063256</v>
      </c>
      <c r="N564">
        <v>2.2999999999999998</v>
      </c>
      <c r="O564" t="s">
        <v>734</v>
      </c>
      <c r="P564" t="s">
        <v>765</v>
      </c>
      <c r="Q564" t="s">
        <v>766</v>
      </c>
      <c r="R564" t="s">
        <v>766</v>
      </c>
      <c r="S564">
        <v>7.0300000000279397</v>
      </c>
    </row>
    <row r="565" spans="1:19" x14ac:dyDescent="0.2">
      <c r="A565" s="1">
        <f t="shared" si="32"/>
        <v>1063256</v>
      </c>
      <c r="B565" s="1">
        <f t="shared" si="32"/>
        <v>1063279</v>
      </c>
      <c r="C565" s="1" t="str">
        <f t="shared" si="33"/>
        <v>3.0m CE</v>
      </c>
      <c r="D565" s="1" t="str">
        <f t="shared" si="34"/>
        <v>3.0m CE - BGC Dominant Design</v>
      </c>
      <c r="E565" s="1" t="s">
        <v>40</v>
      </c>
      <c r="F565" s="1">
        <f t="shared" si="35"/>
        <v>3</v>
      </c>
      <c r="G565" s="12" t="s">
        <v>40</v>
      </c>
      <c r="L565">
        <v>1063256</v>
      </c>
      <c r="M565">
        <v>1063279</v>
      </c>
      <c r="N565">
        <v>3</v>
      </c>
      <c r="O565" t="s">
        <v>9451</v>
      </c>
      <c r="P565" t="s">
        <v>731</v>
      </c>
      <c r="Q565" t="s">
        <v>9453</v>
      </c>
      <c r="R565" t="s">
        <v>9452</v>
      </c>
      <c r="S565">
        <v>23</v>
      </c>
    </row>
    <row r="566" spans="1:19" x14ac:dyDescent="0.2">
      <c r="A566" s="1">
        <f t="shared" si="32"/>
        <v>1063279</v>
      </c>
      <c r="B566" s="1">
        <f t="shared" si="32"/>
        <v>1063280.97</v>
      </c>
      <c r="C566" s="1" t="str">
        <f t="shared" si="33"/>
        <v>2.3m WC</v>
      </c>
      <c r="D566" s="1" t="str">
        <f t="shared" si="34"/>
        <v>2.3m WC - DWG# PT610801</v>
      </c>
      <c r="E566" s="1" t="s">
        <v>40</v>
      </c>
      <c r="F566" s="1">
        <f t="shared" si="35"/>
        <v>2.2999999999999998</v>
      </c>
      <c r="G566" s="12" t="s">
        <v>40</v>
      </c>
      <c r="L566">
        <v>1063279</v>
      </c>
      <c r="M566">
        <v>1063280.97</v>
      </c>
      <c r="N566">
        <v>2.2999999999999998</v>
      </c>
      <c r="O566" t="s">
        <v>734</v>
      </c>
      <c r="P566" t="s">
        <v>765</v>
      </c>
      <c r="Q566" t="s">
        <v>766</v>
      </c>
      <c r="R566" t="s">
        <v>766</v>
      </c>
      <c r="S566">
        <v>1.9699999999720601</v>
      </c>
    </row>
    <row r="567" spans="1:19" x14ac:dyDescent="0.2">
      <c r="A567" s="1">
        <f t="shared" si="32"/>
        <v>1063280.97</v>
      </c>
      <c r="B567" s="1">
        <f t="shared" si="32"/>
        <v>1064262</v>
      </c>
      <c r="C567" s="1" t="str">
        <f t="shared" si="33"/>
        <v>2.0m MOTI</v>
      </c>
      <c r="D567" s="1" t="str">
        <f t="shared" si="34"/>
        <v>2.0m MOTI - MOTI Encroachment</v>
      </c>
      <c r="E567" s="1" t="s">
        <v>40</v>
      </c>
      <c r="F567" s="1">
        <f t="shared" si="35"/>
        <v>2</v>
      </c>
      <c r="G567" s="12" t="s">
        <v>40</v>
      </c>
      <c r="L567">
        <v>1063280.97</v>
      </c>
      <c r="M567">
        <v>1064262</v>
      </c>
      <c r="N567">
        <v>2</v>
      </c>
      <c r="O567" t="s">
        <v>770</v>
      </c>
      <c r="P567" t="s">
        <v>771</v>
      </c>
      <c r="Q567" t="s">
        <v>772</v>
      </c>
      <c r="R567" t="s">
        <v>773</v>
      </c>
      <c r="S567">
        <v>981.03000000002703</v>
      </c>
    </row>
    <row r="568" spans="1:19" x14ac:dyDescent="0.2">
      <c r="A568" s="1">
        <f t="shared" si="32"/>
        <v>1064262</v>
      </c>
      <c r="B568" s="1">
        <f t="shared" si="32"/>
        <v>1064433</v>
      </c>
      <c r="C568" s="1" t="str">
        <f t="shared" si="33"/>
        <v>1.2m FG</v>
      </c>
      <c r="D568" s="1" t="str">
        <f t="shared" si="34"/>
        <v>1.2m FG - BGC Dominant Design</v>
      </c>
      <c r="E568" s="1" t="s">
        <v>40</v>
      </c>
      <c r="F568" s="1">
        <f t="shared" si="35"/>
        <v>1.2</v>
      </c>
      <c r="G568" s="12" t="s">
        <v>40</v>
      </c>
      <c r="L568">
        <v>1064262</v>
      </c>
      <c r="M568">
        <v>1064433</v>
      </c>
      <c r="N568">
        <v>1.2</v>
      </c>
      <c r="O568" t="s">
        <v>718</v>
      </c>
      <c r="P568" t="s">
        <v>731</v>
      </c>
      <c r="Q568" t="s">
        <v>728</v>
      </c>
      <c r="R568" t="s">
        <v>729</v>
      </c>
      <c r="S568">
        <v>171</v>
      </c>
    </row>
    <row r="569" spans="1:19" x14ac:dyDescent="0.2">
      <c r="A569" s="1">
        <f t="shared" si="32"/>
        <v>1064433</v>
      </c>
      <c r="B569" s="1">
        <f t="shared" si="32"/>
        <v>1064772</v>
      </c>
      <c r="C569" s="1" t="str">
        <f t="shared" si="33"/>
        <v>2.3m CG/1.2m CG</v>
      </c>
      <c r="D569" s="1" t="str">
        <f t="shared" si="34"/>
        <v>2.3m CG/1.2m CG - Alignment Sheets</v>
      </c>
      <c r="E569" s="1" t="s">
        <v>40</v>
      </c>
      <c r="F569" s="1">
        <f t="shared" si="35"/>
        <v>2.2999999999999998</v>
      </c>
      <c r="G569" s="12" t="s">
        <v>40</v>
      </c>
      <c r="L569">
        <v>1064433</v>
      </c>
      <c r="M569">
        <v>1064772</v>
      </c>
      <c r="N569" t="s">
        <v>9472</v>
      </c>
      <c r="O569" t="s">
        <v>722</v>
      </c>
      <c r="P569" t="s">
        <v>723</v>
      </c>
      <c r="Q569" t="s">
        <v>9473</v>
      </c>
      <c r="R569" t="s">
        <v>9474</v>
      </c>
      <c r="S569">
        <v>339</v>
      </c>
    </row>
    <row r="570" spans="1:19" x14ac:dyDescent="0.2">
      <c r="A570" s="1">
        <f t="shared" si="32"/>
        <v>1064772</v>
      </c>
      <c r="B570" s="1">
        <f t="shared" si="32"/>
        <v>1066986</v>
      </c>
      <c r="C570" s="1" t="str">
        <f t="shared" si="33"/>
        <v>2.3m CG</v>
      </c>
      <c r="D570" s="1" t="str">
        <f t="shared" si="34"/>
        <v>2.3m CG - Alignment Sheets</v>
      </c>
      <c r="E570" s="1" t="s">
        <v>40</v>
      </c>
      <c r="F570" s="1">
        <f t="shared" si="35"/>
        <v>2.2999999999999998</v>
      </c>
      <c r="G570" s="12" t="s">
        <v>40</v>
      </c>
      <c r="L570">
        <v>1064772</v>
      </c>
      <c r="M570">
        <v>1066986</v>
      </c>
      <c r="N570">
        <v>2.2999999999999998</v>
      </c>
      <c r="O570" t="s">
        <v>722</v>
      </c>
      <c r="P570" t="s">
        <v>723</v>
      </c>
      <c r="Q570" t="s">
        <v>839</v>
      </c>
      <c r="R570" t="s">
        <v>840</v>
      </c>
      <c r="S570">
        <v>2214</v>
      </c>
    </row>
    <row r="571" spans="1:19" x14ac:dyDescent="0.2">
      <c r="A571" s="1">
        <f t="shared" si="32"/>
        <v>1066986</v>
      </c>
      <c r="B571" s="1">
        <f t="shared" si="32"/>
        <v>1066988</v>
      </c>
      <c r="C571" s="1" t="str">
        <f t="shared" si="33"/>
        <v>2.3m FG</v>
      </c>
      <c r="D571" s="1" t="str">
        <f t="shared" si="34"/>
        <v>2.3m FG - BGC Dominant Design</v>
      </c>
      <c r="E571" s="1" t="s">
        <v>40</v>
      </c>
      <c r="F571" s="1">
        <f t="shared" si="35"/>
        <v>2.2999999999999998</v>
      </c>
      <c r="G571" s="12" t="s">
        <v>40</v>
      </c>
      <c r="L571">
        <v>1066986</v>
      </c>
      <c r="M571">
        <v>1066988</v>
      </c>
      <c r="N571">
        <v>2.2999999999999998</v>
      </c>
      <c r="O571" t="s">
        <v>718</v>
      </c>
      <c r="P571" t="s">
        <v>731</v>
      </c>
      <c r="Q571" t="s">
        <v>807</v>
      </c>
      <c r="R571" t="s">
        <v>808</v>
      </c>
      <c r="S571">
        <v>2</v>
      </c>
    </row>
    <row r="572" spans="1:19" x14ac:dyDescent="0.2">
      <c r="A572" s="1">
        <f t="shared" si="32"/>
        <v>1066988</v>
      </c>
      <c r="B572" s="1">
        <f t="shared" si="32"/>
        <v>1067010</v>
      </c>
      <c r="C572" s="1" t="str">
        <f t="shared" si="33"/>
        <v>2.5m CG/2.5m FG</v>
      </c>
      <c r="D572" s="1" t="str">
        <f t="shared" si="34"/>
        <v>2.5m CG/2.5m FG - Alignment Sheets</v>
      </c>
      <c r="E572" s="1" t="s">
        <v>40</v>
      </c>
      <c r="F572" s="1">
        <f t="shared" si="35"/>
        <v>2.5</v>
      </c>
      <c r="G572" s="12" t="s">
        <v>40</v>
      </c>
      <c r="L572">
        <v>1066988</v>
      </c>
      <c r="M572">
        <v>1067010</v>
      </c>
      <c r="N572">
        <v>2.5</v>
      </c>
      <c r="O572" t="s">
        <v>743</v>
      </c>
      <c r="P572" t="s">
        <v>723</v>
      </c>
      <c r="Q572" t="s">
        <v>755</v>
      </c>
      <c r="R572" t="s">
        <v>756</v>
      </c>
      <c r="S572">
        <v>22</v>
      </c>
    </row>
    <row r="573" spans="1:19" x14ac:dyDescent="0.2">
      <c r="A573" s="1">
        <f t="shared" si="32"/>
        <v>1067010</v>
      </c>
      <c r="B573" s="1">
        <f t="shared" si="32"/>
        <v>1067047</v>
      </c>
      <c r="C573" s="1" t="str">
        <f t="shared" si="33"/>
        <v>2.3m FG</v>
      </c>
      <c r="D573" s="1" t="str">
        <f t="shared" si="34"/>
        <v>2.3m FG - BGC Dominant Design</v>
      </c>
      <c r="E573" s="1" t="s">
        <v>40</v>
      </c>
      <c r="F573" s="1">
        <f t="shared" si="35"/>
        <v>2.2999999999999998</v>
      </c>
      <c r="G573" s="12" t="s">
        <v>40</v>
      </c>
      <c r="L573">
        <v>1067010</v>
      </c>
      <c r="M573">
        <v>1067047</v>
      </c>
      <c r="N573">
        <v>2.2999999999999998</v>
      </c>
      <c r="O573" t="s">
        <v>718</v>
      </c>
      <c r="P573" t="s">
        <v>731</v>
      </c>
      <c r="Q573" t="s">
        <v>807</v>
      </c>
      <c r="R573" t="s">
        <v>808</v>
      </c>
      <c r="S573">
        <v>37</v>
      </c>
    </row>
    <row r="574" spans="1:19" x14ac:dyDescent="0.2">
      <c r="A574" s="1">
        <f t="shared" ref="A574:B606" si="36">L574</f>
        <v>1067047</v>
      </c>
      <c r="B574" s="1">
        <f t="shared" si="36"/>
        <v>1067367</v>
      </c>
      <c r="C574" s="1" t="str">
        <f t="shared" si="33"/>
        <v>2.0m MOTI</v>
      </c>
      <c r="D574" s="1" t="str">
        <f t="shared" si="34"/>
        <v>2.0m MOTI - MOTI Encroachment</v>
      </c>
      <c r="E574" s="1" t="s">
        <v>40</v>
      </c>
      <c r="F574" s="1">
        <f t="shared" si="35"/>
        <v>2</v>
      </c>
      <c r="G574" s="12" t="s">
        <v>40</v>
      </c>
      <c r="L574">
        <v>1067047</v>
      </c>
      <c r="M574">
        <v>1067367</v>
      </c>
      <c r="N574">
        <v>2</v>
      </c>
      <c r="O574" t="s">
        <v>770</v>
      </c>
      <c r="P574" t="s">
        <v>771</v>
      </c>
      <c r="Q574" t="s">
        <v>772</v>
      </c>
      <c r="R574" t="s">
        <v>773</v>
      </c>
      <c r="S574">
        <v>320</v>
      </c>
    </row>
    <row r="575" spans="1:19" x14ac:dyDescent="0.2">
      <c r="A575" s="1">
        <f t="shared" si="36"/>
        <v>1067367</v>
      </c>
      <c r="B575" s="1">
        <f t="shared" si="36"/>
        <v>1067554</v>
      </c>
      <c r="C575" s="1" t="str">
        <f t="shared" si="33"/>
        <v>2.3m CG</v>
      </c>
      <c r="D575" s="1" t="str">
        <f t="shared" si="34"/>
        <v>2.3m CG - Alignment Sheets</v>
      </c>
      <c r="E575" s="1" t="s">
        <v>40</v>
      </c>
      <c r="F575" s="1">
        <f t="shared" si="35"/>
        <v>2.2999999999999998</v>
      </c>
      <c r="G575" s="12" t="s">
        <v>40</v>
      </c>
      <c r="L575">
        <v>1067367</v>
      </c>
      <c r="M575">
        <v>1067554</v>
      </c>
      <c r="N575">
        <v>2.2999999999999998</v>
      </c>
      <c r="O575" t="s">
        <v>722</v>
      </c>
      <c r="P575" t="s">
        <v>723</v>
      </c>
      <c r="Q575" t="s">
        <v>839</v>
      </c>
      <c r="R575" t="s">
        <v>840</v>
      </c>
      <c r="S575">
        <v>187</v>
      </c>
    </row>
    <row r="576" spans="1:19" x14ac:dyDescent="0.2">
      <c r="A576" s="1">
        <f t="shared" si="36"/>
        <v>1067554</v>
      </c>
      <c r="B576" s="1">
        <f t="shared" si="36"/>
        <v>1067557</v>
      </c>
      <c r="C576" s="1" t="str">
        <f t="shared" si="33"/>
        <v>2.3m FG</v>
      </c>
      <c r="D576" s="1" t="str">
        <f t="shared" si="34"/>
        <v>2.3m FG - BGC Dominant Design</v>
      </c>
      <c r="E576" s="1" t="s">
        <v>40</v>
      </c>
      <c r="F576" s="1">
        <f t="shared" si="35"/>
        <v>2.2999999999999998</v>
      </c>
      <c r="G576" s="12" t="s">
        <v>40</v>
      </c>
      <c r="L576">
        <v>1067554</v>
      </c>
      <c r="M576">
        <v>1067557</v>
      </c>
      <c r="N576">
        <v>2.2999999999999998</v>
      </c>
      <c r="O576" t="s">
        <v>718</v>
      </c>
      <c r="P576" t="s">
        <v>731</v>
      </c>
      <c r="Q576" t="s">
        <v>807</v>
      </c>
      <c r="R576" t="s">
        <v>808</v>
      </c>
      <c r="S576">
        <v>3</v>
      </c>
    </row>
    <row r="577" spans="1:19" x14ac:dyDescent="0.2">
      <c r="A577" s="1">
        <f t="shared" si="36"/>
        <v>1067557</v>
      </c>
      <c r="B577" s="1">
        <f t="shared" si="36"/>
        <v>1068616</v>
      </c>
      <c r="C577" s="1" t="str">
        <f t="shared" si="33"/>
        <v>1.2m FG</v>
      </c>
      <c r="D577" s="1" t="str">
        <f t="shared" si="34"/>
        <v>1.2m FG - BGC Dominant Design</v>
      </c>
      <c r="E577" s="1" t="s">
        <v>40</v>
      </c>
      <c r="F577" s="1">
        <f t="shared" si="35"/>
        <v>1.2</v>
      </c>
      <c r="G577" s="12" t="s">
        <v>40</v>
      </c>
      <c r="L577">
        <v>1067557</v>
      </c>
      <c r="M577">
        <v>1068616</v>
      </c>
      <c r="N577">
        <v>1.2</v>
      </c>
      <c r="O577" t="s">
        <v>718</v>
      </c>
      <c r="P577" t="s">
        <v>731</v>
      </c>
      <c r="Q577" t="s">
        <v>728</v>
      </c>
      <c r="R577" t="s">
        <v>729</v>
      </c>
      <c r="S577">
        <v>1059</v>
      </c>
    </row>
    <row r="578" spans="1:19" x14ac:dyDescent="0.2">
      <c r="A578" s="1">
        <f t="shared" si="36"/>
        <v>1068616</v>
      </c>
      <c r="B578" s="1">
        <f t="shared" si="36"/>
        <v>1068651</v>
      </c>
      <c r="C578" s="1" t="str">
        <f t="shared" si="33"/>
        <v>2.0m MOTI</v>
      </c>
      <c r="D578" s="1" t="str">
        <f t="shared" si="34"/>
        <v>2.0m MOTI - MOTI Encroachment</v>
      </c>
      <c r="E578" s="1" t="s">
        <v>40</v>
      </c>
      <c r="F578" s="1">
        <f t="shared" si="35"/>
        <v>2</v>
      </c>
      <c r="G578" s="12" t="s">
        <v>40</v>
      </c>
      <c r="L578">
        <v>1068616</v>
      </c>
      <c r="M578">
        <v>1068651</v>
      </c>
      <c r="N578">
        <v>2</v>
      </c>
      <c r="O578" t="s">
        <v>770</v>
      </c>
      <c r="P578" t="s">
        <v>771</v>
      </c>
      <c r="Q578" t="s">
        <v>772</v>
      </c>
      <c r="R578" t="s">
        <v>773</v>
      </c>
      <c r="S578">
        <v>35</v>
      </c>
    </row>
    <row r="579" spans="1:19" x14ac:dyDescent="0.2">
      <c r="A579" s="1">
        <f t="shared" si="36"/>
        <v>1068651</v>
      </c>
      <c r="B579" s="1">
        <f t="shared" si="36"/>
        <v>1068686</v>
      </c>
      <c r="C579" s="1" t="str">
        <f t="shared" ref="C579:C630" si="37">Q579</f>
        <v>3.0m FG</v>
      </c>
      <c r="D579" s="1" t="str">
        <f t="shared" ref="D579:D630" si="38">Q579&amp;" - "&amp;P579</f>
        <v>3.0m FG - Alignment Sheets</v>
      </c>
      <c r="E579" s="1" t="s">
        <v>40</v>
      </c>
      <c r="F579" s="1">
        <f t="shared" ref="F579:F630" si="39">_xlfn.NUMBERVALUE(TRIM(LEFT(Q579,3)))</f>
        <v>3</v>
      </c>
      <c r="G579" s="12" t="s">
        <v>40</v>
      </c>
      <c r="L579">
        <v>1068651</v>
      </c>
      <c r="M579">
        <v>1068686</v>
      </c>
      <c r="N579">
        <v>3</v>
      </c>
      <c r="O579" t="s">
        <v>718</v>
      </c>
      <c r="P579" t="s">
        <v>723</v>
      </c>
      <c r="Q579" t="s">
        <v>814</v>
      </c>
      <c r="R579" t="s">
        <v>815</v>
      </c>
      <c r="S579">
        <v>35</v>
      </c>
    </row>
    <row r="580" spans="1:19" x14ac:dyDescent="0.2">
      <c r="A580" s="1">
        <f t="shared" si="36"/>
        <v>1068686</v>
      </c>
      <c r="B580" s="1">
        <f t="shared" si="36"/>
        <v>1068764</v>
      </c>
      <c r="C580" s="1" t="str">
        <f t="shared" si="37"/>
        <v>2.0m MOTI</v>
      </c>
      <c r="D580" s="1" t="str">
        <f t="shared" si="38"/>
        <v>2.0m MOTI - MOTI Encroachment</v>
      </c>
      <c r="E580" s="1" t="s">
        <v>40</v>
      </c>
      <c r="F580" s="1">
        <f t="shared" si="39"/>
        <v>2</v>
      </c>
      <c r="G580" s="12" t="s">
        <v>40</v>
      </c>
      <c r="L580">
        <v>1068686</v>
      </c>
      <c r="M580">
        <v>1068764</v>
      </c>
      <c r="N580">
        <v>2</v>
      </c>
      <c r="O580" t="s">
        <v>770</v>
      </c>
      <c r="P580" t="s">
        <v>771</v>
      </c>
      <c r="Q580" t="s">
        <v>772</v>
      </c>
      <c r="R580" t="s">
        <v>773</v>
      </c>
      <c r="S580">
        <v>78</v>
      </c>
    </row>
    <row r="581" spans="1:19" x14ac:dyDescent="0.2">
      <c r="A581" s="1">
        <f t="shared" si="36"/>
        <v>1068764</v>
      </c>
      <c r="B581" s="1">
        <f t="shared" si="36"/>
        <v>1068789</v>
      </c>
      <c r="C581" s="1" t="str">
        <f t="shared" si="37"/>
        <v>3.0m CE</v>
      </c>
      <c r="D581" s="1" t="str">
        <f t="shared" si="38"/>
        <v>3.0m CE - BGC Dominant Design</v>
      </c>
      <c r="E581" s="1" t="s">
        <v>40</v>
      </c>
      <c r="F581" s="1">
        <f t="shared" si="39"/>
        <v>3</v>
      </c>
      <c r="G581" s="12" t="s">
        <v>40</v>
      </c>
      <c r="L581">
        <v>1068764</v>
      </c>
      <c r="M581">
        <v>1068789</v>
      </c>
      <c r="N581">
        <v>3</v>
      </c>
      <c r="O581" t="s">
        <v>9451</v>
      </c>
      <c r="P581" t="s">
        <v>731</v>
      </c>
      <c r="Q581" t="s">
        <v>9453</v>
      </c>
      <c r="R581" t="s">
        <v>9452</v>
      </c>
      <c r="S581">
        <v>25</v>
      </c>
    </row>
    <row r="582" spans="1:19" x14ac:dyDescent="0.2">
      <c r="A582" s="1">
        <f t="shared" si="36"/>
        <v>1068789</v>
      </c>
      <c r="B582" s="1">
        <f t="shared" si="36"/>
        <v>1068797</v>
      </c>
      <c r="C582" s="1" t="str">
        <f t="shared" si="37"/>
        <v>2.0m MOTI</v>
      </c>
      <c r="D582" s="1" t="str">
        <f t="shared" si="38"/>
        <v>2.0m MOTI - MOTI Encroachment</v>
      </c>
      <c r="E582" s="1" t="s">
        <v>40</v>
      </c>
      <c r="F582" s="1">
        <f t="shared" si="39"/>
        <v>2</v>
      </c>
      <c r="G582" s="12" t="s">
        <v>40</v>
      </c>
      <c r="L582">
        <v>1068789</v>
      </c>
      <c r="M582">
        <v>1068797</v>
      </c>
      <c r="N582">
        <v>2</v>
      </c>
      <c r="O582" t="s">
        <v>770</v>
      </c>
      <c r="P582" t="s">
        <v>771</v>
      </c>
      <c r="Q582" t="s">
        <v>772</v>
      </c>
      <c r="R582" t="s">
        <v>773</v>
      </c>
      <c r="S582">
        <v>8</v>
      </c>
    </row>
    <row r="583" spans="1:19" x14ac:dyDescent="0.2">
      <c r="A583" s="1">
        <f t="shared" si="36"/>
        <v>1068797</v>
      </c>
      <c r="B583" s="1">
        <f t="shared" si="36"/>
        <v>1068898</v>
      </c>
      <c r="C583" s="1" t="str">
        <f t="shared" si="37"/>
        <v>2.0m FG</v>
      </c>
      <c r="D583" s="1" t="str">
        <f t="shared" si="38"/>
        <v>2.0m FG - Alignment Sheets</v>
      </c>
      <c r="E583" s="1" t="s">
        <v>40</v>
      </c>
      <c r="F583" s="1">
        <f t="shared" si="39"/>
        <v>2</v>
      </c>
      <c r="G583" s="12" t="s">
        <v>40</v>
      </c>
      <c r="L583">
        <v>1068797</v>
      </c>
      <c r="M583">
        <v>1068898</v>
      </c>
      <c r="N583">
        <v>2</v>
      </c>
      <c r="O583" t="s">
        <v>718</v>
      </c>
      <c r="P583" t="s">
        <v>723</v>
      </c>
      <c r="Q583" t="s">
        <v>759</v>
      </c>
      <c r="R583" t="s">
        <v>760</v>
      </c>
      <c r="S583">
        <v>101</v>
      </c>
    </row>
    <row r="584" spans="1:19" x14ac:dyDescent="0.2">
      <c r="A584" s="1">
        <f t="shared" si="36"/>
        <v>1068898</v>
      </c>
      <c r="B584" s="1">
        <f t="shared" si="36"/>
        <v>1068990</v>
      </c>
      <c r="C584" s="1" t="str">
        <f t="shared" si="37"/>
        <v>0.9m FG</v>
      </c>
      <c r="D584" s="1" t="str">
        <f t="shared" si="38"/>
        <v>0.9m FG - Default Depth</v>
      </c>
      <c r="E584" s="1" t="s">
        <v>40</v>
      </c>
      <c r="F584" s="1">
        <f t="shared" si="39"/>
        <v>0.9</v>
      </c>
      <c r="G584" s="12" t="s">
        <v>40</v>
      </c>
      <c r="L584">
        <v>1068898</v>
      </c>
      <c r="M584">
        <v>1068990</v>
      </c>
      <c r="N584">
        <v>0.9</v>
      </c>
      <c r="O584" t="s">
        <v>718</v>
      </c>
      <c r="P584" t="s">
        <v>719</v>
      </c>
      <c r="Q584" t="s">
        <v>720</v>
      </c>
      <c r="R584" t="s">
        <v>721</v>
      </c>
      <c r="S584">
        <v>92</v>
      </c>
    </row>
    <row r="585" spans="1:19" x14ac:dyDescent="0.2">
      <c r="A585" s="1">
        <f t="shared" si="36"/>
        <v>1068990</v>
      </c>
      <c r="B585" s="1">
        <f t="shared" si="36"/>
        <v>1069151</v>
      </c>
      <c r="C585" s="1" t="str">
        <f t="shared" si="37"/>
        <v>2.0m MOTI</v>
      </c>
      <c r="D585" s="1" t="str">
        <f t="shared" si="38"/>
        <v>2.0m MOTI - MOTI Encroachment</v>
      </c>
      <c r="E585" s="1" t="s">
        <v>40</v>
      </c>
      <c r="F585" s="1">
        <f t="shared" si="39"/>
        <v>2</v>
      </c>
      <c r="G585" s="12" t="s">
        <v>40</v>
      </c>
      <c r="L585">
        <v>1068990</v>
      </c>
      <c r="M585">
        <v>1069151</v>
      </c>
      <c r="N585">
        <v>2</v>
      </c>
      <c r="O585" t="s">
        <v>770</v>
      </c>
      <c r="P585" t="s">
        <v>771</v>
      </c>
      <c r="Q585" t="s">
        <v>772</v>
      </c>
      <c r="R585" t="s">
        <v>773</v>
      </c>
      <c r="S585">
        <v>161</v>
      </c>
    </row>
    <row r="586" spans="1:19" x14ac:dyDescent="0.2">
      <c r="A586" s="1">
        <f t="shared" si="36"/>
        <v>1069151</v>
      </c>
      <c r="B586" s="1">
        <f t="shared" si="36"/>
        <v>1069180</v>
      </c>
      <c r="C586" s="1" t="str">
        <f t="shared" si="37"/>
        <v>3.0m TL</v>
      </c>
      <c r="D586" s="1" t="str">
        <f t="shared" si="38"/>
        <v>3.0m TL - BGC Dominant Design</v>
      </c>
      <c r="E586" s="1" t="s">
        <v>40</v>
      </c>
      <c r="F586" s="1">
        <f t="shared" si="39"/>
        <v>3</v>
      </c>
      <c r="G586" s="12" t="s">
        <v>40</v>
      </c>
      <c r="L586">
        <v>1069151</v>
      </c>
      <c r="M586">
        <v>1069180</v>
      </c>
      <c r="N586">
        <v>3</v>
      </c>
      <c r="O586" t="s">
        <v>9458</v>
      </c>
      <c r="P586" t="s">
        <v>731</v>
      </c>
      <c r="Q586" t="s">
        <v>9475</v>
      </c>
      <c r="R586" t="s">
        <v>9476</v>
      </c>
      <c r="S586">
        <v>29</v>
      </c>
    </row>
    <row r="587" spans="1:19" x14ac:dyDescent="0.2">
      <c r="A587" s="1">
        <f t="shared" si="36"/>
        <v>1069180</v>
      </c>
      <c r="B587" s="1">
        <f t="shared" si="36"/>
        <v>1069619</v>
      </c>
      <c r="C587" s="1" t="str">
        <f t="shared" si="37"/>
        <v>2.0m MOTI</v>
      </c>
      <c r="D587" s="1" t="str">
        <f t="shared" si="38"/>
        <v>2.0m MOTI - MOTI Encroachment</v>
      </c>
      <c r="E587" s="1" t="s">
        <v>40</v>
      </c>
      <c r="F587" s="1">
        <f t="shared" si="39"/>
        <v>2</v>
      </c>
      <c r="G587" s="12" t="s">
        <v>40</v>
      </c>
      <c r="L587">
        <v>1069180</v>
      </c>
      <c r="M587">
        <v>1069619</v>
      </c>
      <c r="N587">
        <v>2</v>
      </c>
      <c r="O587" t="s">
        <v>770</v>
      </c>
      <c r="P587" t="s">
        <v>771</v>
      </c>
      <c r="Q587" t="s">
        <v>772</v>
      </c>
      <c r="R587" t="s">
        <v>773</v>
      </c>
      <c r="S587">
        <v>439</v>
      </c>
    </row>
    <row r="588" spans="1:19" x14ac:dyDescent="0.2">
      <c r="A588" s="1">
        <f t="shared" si="36"/>
        <v>1069619</v>
      </c>
      <c r="B588" s="1">
        <f t="shared" si="36"/>
        <v>1069659</v>
      </c>
      <c r="C588" s="1" t="str">
        <f t="shared" si="37"/>
        <v>1.2m FG</v>
      </c>
      <c r="D588" s="1" t="str">
        <f t="shared" si="38"/>
        <v>1.2m FG - BGC Dominant Design</v>
      </c>
      <c r="E588" s="1" t="s">
        <v>40</v>
      </c>
      <c r="F588" s="1">
        <f t="shared" si="39"/>
        <v>1.2</v>
      </c>
      <c r="G588" s="12" t="s">
        <v>40</v>
      </c>
      <c r="L588">
        <v>1069619</v>
      </c>
      <c r="M588">
        <v>1069659</v>
      </c>
      <c r="N588">
        <v>1.2</v>
      </c>
      <c r="O588" t="s">
        <v>718</v>
      </c>
      <c r="P588" t="s">
        <v>731</v>
      </c>
      <c r="Q588" t="s">
        <v>728</v>
      </c>
      <c r="R588" t="s">
        <v>729</v>
      </c>
      <c r="S588">
        <v>40</v>
      </c>
    </row>
    <row r="589" spans="1:19" x14ac:dyDescent="0.2">
      <c r="A589" s="1">
        <f t="shared" si="36"/>
        <v>1069659</v>
      </c>
      <c r="B589" s="1">
        <f t="shared" si="36"/>
        <v>1070040</v>
      </c>
      <c r="C589" s="1" t="str">
        <f t="shared" si="37"/>
        <v>2.0m FG</v>
      </c>
      <c r="D589" s="1" t="str">
        <f t="shared" si="38"/>
        <v>2.0m FG - BGC Dominant Design</v>
      </c>
      <c r="E589" s="1" t="s">
        <v>40</v>
      </c>
      <c r="F589" s="1">
        <f t="shared" si="39"/>
        <v>2</v>
      </c>
      <c r="G589" s="12" t="s">
        <v>40</v>
      </c>
      <c r="L589">
        <v>1069659</v>
      </c>
      <c r="M589">
        <v>1070040</v>
      </c>
      <c r="N589">
        <v>2</v>
      </c>
      <c r="O589" t="s">
        <v>718</v>
      </c>
      <c r="P589" t="s">
        <v>731</v>
      </c>
      <c r="Q589" t="s">
        <v>759</v>
      </c>
      <c r="R589" t="s">
        <v>760</v>
      </c>
      <c r="S589">
        <v>381</v>
      </c>
    </row>
    <row r="590" spans="1:19" x14ac:dyDescent="0.2">
      <c r="A590" s="1">
        <f t="shared" si="36"/>
        <v>1070040</v>
      </c>
      <c r="B590" s="1">
        <f t="shared" si="36"/>
        <v>1070106</v>
      </c>
      <c r="C590" s="1" t="str">
        <f t="shared" si="37"/>
        <v>2.0m FG</v>
      </c>
      <c r="D590" s="1" t="str">
        <f t="shared" si="38"/>
        <v>2.0m FG - Alignment Sheets</v>
      </c>
      <c r="E590" s="1" t="s">
        <v>40</v>
      </c>
      <c r="F590" s="1">
        <f t="shared" si="39"/>
        <v>2</v>
      </c>
      <c r="G590" s="12" t="s">
        <v>40</v>
      </c>
      <c r="L590">
        <v>1070040</v>
      </c>
      <c r="M590">
        <v>1070106</v>
      </c>
      <c r="N590">
        <v>2</v>
      </c>
      <c r="O590" t="s">
        <v>718</v>
      </c>
      <c r="P590" t="s">
        <v>723</v>
      </c>
      <c r="Q590" t="s">
        <v>759</v>
      </c>
      <c r="R590" t="s">
        <v>760</v>
      </c>
      <c r="S590">
        <v>66</v>
      </c>
    </row>
    <row r="591" spans="1:19" x14ac:dyDescent="0.2">
      <c r="A591" s="1">
        <f t="shared" si="36"/>
        <v>1070106</v>
      </c>
      <c r="B591" s="1">
        <f t="shared" si="36"/>
        <v>1070122</v>
      </c>
      <c r="C591" s="1" t="str">
        <f t="shared" si="37"/>
        <v>3.0m CE</v>
      </c>
      <c r="D591" s="1" t="str">
        <f t="shared" si="38"/>
        <v>3.0m CE - BGC Dominant Design</v>
      </c>
      <c r="E591" s="1" t="s">
        <v>40</v>
      </c>
      <c r="F591" s="1">
        <f t="shared" si="39"/>
        <v>3</v>
      </c>
      <c r="G591" s="12" t="s">
        <v>40</v>
      </c>
      <c r="L591">
        <v>1070106</v>
      </c>
      <c r="M591">
        <v>1070122</v>
      </c>
      <c r="N591">
        <v>3</v>
      </c>
      <c r="O591" t="s">
        <v>9451</v>
      </c>
      <c r="P591" t="s">
        <v>731</v>
      </c>
      <c r="Q591" t="s">
        <v>9453</v>
      </c>
      <c r="R591" t="s">
        <v>9452</v>
      </c>
      <c r="S591">
        <v>16</v>
      </c>
    </row>
    <row r="592" spans="1:19" x14ac:dyDescent="0.2">
      <c r="A592" s="1">
        <f t="shared" si="36"/>
        <v>1070122</v>
      </c>
      <c r="B592" s="1">
        <f t="shared" si="36"/>
        <v>1070289</v>
      </c>
      <c r="C592" s="1" t="str">
        <f t="shared" si="37"/>
        <v>2.0m FG</v>
      </c>
      <c r="D592" s="1" t="str">
        <f t="shared" si="38"/>
        <v>2.0m FG - BGC Dominant Design</v>
      </c>
      <c r="E592" s="1" t="s">
        <v>40</v>
      </c>
      <c r="F592" s="1">
        <f t="shared" si="39"/>
        <v>2</v>
      </c>
      <c r="G592" s="12" t="s">
        <v>40</v>
      </c>
      <c r="L592">
        <v>1070122</v>
      </c>
      <c r="M592">
        <v>1070289</v>
      </c>
      <c r="N592">
        <v>2</v>
      </c>
      <c r="O592" t="s">
        <v>718</v>
      </c>
      <c r="P592" t="s">
        <v>731</v>
      </c>
      <c r="Q592" t="s">
        <v>759</v>
      </c>
      <c r="R592" t="s">
        <v>760</v>
      </c>
      <c r="S592">
        <v>167</v>
      </c>
    </row>
    <row r="593" spans="1:19" x14ac:dyDescent="0.2">
      <c r="A593" s="1">
        <f t="shared" si="36"/>
        <v>1070289</v>
      </c>
      <c r="B593" s="1">
        <f t="shared" si="36"/>
        <v>1070361</v>
      </c>
      <c r="C593" s="1" t="str">
        <f t="shared" si="37"/>
        <v>2.0m FG</v>
      </c>
      <c r="D593" s="1" t="str">
        <f t="shared" si="38"/>
        <v>2.0m FG - Alignment Sheets</v>
      </c>
      <c r="E593" s="1" t="s">
        <v>40</v>
      </c>
      <c r="F593" s="1">
        <f t="shared" si="39"/>
        <v>2</v>
      </c>
      <c r="G593" s="12" t="s">
        <v>40</v>
      </c>
      <c r="L593">
        <v>1070289</v>
      </c>
      <c r="M593">
        <v>1070361</v>
      </c>
      <c r="N593">
        <v>2</v>
      </c>
      <c r="O593" t="s">
        <v>718</v>
      </c>
      <c r="P593" t="s">
        <v>723</v>
      </c>
      <c r="Q593" t="s">
        <v>759</v>
      </c>
      <c r="R593" t="s">
        <v>760</v>
      </c>
      <c r="S593">
        <v>72</v>
      </c>
    </row>
    <row r="594" spans="1:19" x14ac:dyDescent="0.2">
      <c r="A594" s="1">
        <f t="shared" si="36"/>
        <v>1070361</v>
      </c>
      <c r="B594" s="1">
        <f t="shared" si="36"/>
        <v>1070371</v>
      </c>
      <c r="C594" s="1" t="str">
        <f t="shared" si="37"/>
        <v>3.0m FG</v>
      </c>
      <c r="D594" s="1" t="str">
        <f t="shared" si="38"/>
        <v>3.0m FG - BGC Dominant Design</v>
      </c>
      <c r="E594" s="1" t="s">
        <v>40</v>
      </c>
      <c r="F594" s="1">
        <f t="shared" si="39"/>
        <v>3</v>
      </c>
      <c r="G594" s="12" t="s">
        <v>40</v>
      </c>
      <c r="L594">
        <v>1070361</v>
      </c>
      <c r="M594">
        <v>1070371</v>
      </c>
      <c r="N594">
        <v>3</v>
      </c>
      <c r="O594" t="s">
        <v>718</v>
      </c>
      <c r="P594" t="s">
        <v>731</v>
      </c>
      <c r="Q594" t="s">
        <v>814</v>
      </c>
      <c r="R594" t="s">
        <v>815</v>
      </c>
      <c r="S594">
        <v>10</v>
      </c>
    </row>
    <row r="595" spans="1:19" x14ac:dyDescent="0.2">
      <c r="A595" s="1">
        <f t="shared" si="36"/>
        <v>1070371</v>
      </c>
      <c r="B595" s="1">
        <f t="shared" si="36"/>
        <v>1070374</v>
      </c>
      <c r="C595" s="1" t="str">
        <f t="shared" si="37"/>
        <v>3.0m FG</v>
      </c>
      <c r="D595" s="1" t="str">
        <f t="shared" si="38"/>
        <v>3.0m FG - Alignment Sheets</v>
      </c>
      <c r="E595" s="1" t="s">
        <v>40</v>
      </c>
      <c r="F595" s="1">
        <f t="shared" si="39"/>
        <v>3</v>
      </c>
      <c r="G595" s="12" t="s">
        <v>40</v>
      </c>
      <c r="L595">
        <v>1070371</v>
      </c>
      <c r="M595">
        <v>1070374</v>
      </c>
      <c r="N595">
        <v>3</v>
      </c>
      <c r="O595" t="s">
        <v>718</v>
      </c>
      <c r="P595" t="s">
        <v>723</v>
      </c>
      <c r="Q595" t="s">
        <v>814</v>
      </c>
      <c r="R595" t="s">
        <v>815</v>
      </c>
      <c r="S595">
        <v>3</v>
      </c>
    </row>
    <row r="596" spans="1:19" x14ac:dyDescent="0.2">
      <c r="A596" s="1">
        <f t="shared" si="36"/>
        <v>1070374</v>
      </c>
      <c r="B596" s="1">
        <f t="shared" si="36"/>
        <v>1070515</v>
      </c>
      <c r="C596" s="1" t="str">
        <f t="shared" si="37"/>
        <v>2.0m FG</v>
      </c>
      <c r="D596" s="1" t="str">
        <f t="shared" si="38"/>
        <v>2.0m FG - BGC Dominant Design</v>
      </c>
      <c r="E596" s="1" t="s">
        <v>40</v>
      </c>
      <c r="F596" s="1">
        <f t="shared" si="39"/>
        <v>2</v>
      </c>
      <c r="G596" s="12" t="s">
        <v>40</v>
      </c>
      <c r="L596">
        <v>1070374</v>
      </c>
      <c r="M596">
        <v>1070515</v>
      </c>
      <c r="N596">
        <v>2</v>
      </c>
      <c r="O596" t="s">
        <v>718</v>
      </c>
      <c r="P596" t="s">
        <v>731</v>
      </c>
      <c r="Q596" t="s">
        <v>759</v>
      </c>
      <c r="R596" t="s">
        <v>760</v>
      </c>
      <c r="S596">
        <v>141</v>
      </c>
    </row>
    <row r="597" spans="1:19" x14ac:dyDescent="0.2">
      <c r="A597" s="1">
        <f t="shared" si="36"/>
        <v>1070515</v>
      </c>
      <c r="B597" s="1">
        <f t="shared" si="36"/>
        <v>1070613</v>
      </c>
      <c r="C597" s="1" t="str">
        <f t="shared" si="37"/>
        <v>2.0m FG</v>
      </c>
      <c r="D597" s="1" t="str">
        <f t="shared" si="38"/>
        <v>2.0m FG - Alignment Sheets</v>
      </c>
      <c r="E597" s="1" t="s">
        <v>40</v>
      </c>
      <c r="F597" s="1">
        <f t="shared" si="39"/>
        <v>2</v>
      </c>
      <c r="G597" s="12" t="s">
        <v>40</v>
      </c>
      <c r="L597">
        <v>1070515</v>
      </c>
      <c r="M597">
        <v>1070613</v>
      </c>
      <c r="N597">
        <v>2</v>
      </c>
      <c r="O597" t="s">
        <v>718</v>
      </c>
      <c r="P597" t="s">
        <v>723</v>
      </c>
      <c r="Q597" t="s">
        <v>759</v>
      </c>
      <c r="R597" t="s">
        <v>760</v>
      </c>
      <c r="S597">
        <v>98</v>
      </c>
    </row>
    <row r="598" spans="1:19" x14ac:dyDescent="0.2">
      <c r="A598" s="1">
        <f t="shared" si="36"/>
        <v>1070613</v>
      </c>
      <c r="B598" s="1">
        <f t="shared" si="36"/>
        <v>1070639</v>
      </c>
      <c r="C598" s="1" t="str">
        <f t="shared" si="37"/>
        <v>3.0m TL</v>
      </c>
      <c r="D598" s="1" t="str">
        <f t="shared" si="38"/>
        <v>3.0m TL - BGC Dominant Design</v>
      </c>
      <c r="E598" s="1" t="s">
        <v>40</v>
      </c>
      <c r="F598" s="1">
        <f t="shared" si="39"/>
        <v>3</v>
      </c>
      <c r="G598" s="12" t="s">
        <v>40</v>
      </c>
      <c r="L598">
        <v>1070613</v>
      </c>
      <c r="M598">
        <v>1070639</v>
      </c>
      <c r="N598">
        <v>3</v>
      </c>
      <c r="O598" t="s">
        <v>9458</v>
      </c>
      <c r="P598" t="s">
        <v>731</v>
      </c>
      <c r="Q598" t="s">
        <v>9475</v>
      </c>
      <c r="R598" t="s">
        <v>9476</v>
      </c>
      <c r="S598">
        <v>26</v>
      </c>
    </row>
    <row r="599" spans="1:19" x14ac:dyDescent="0.2">
      <c r="A599" s="1">
        <f t="shared" si="36"/>
        <v>1070639</v>
      </c>
      <c r="B599" s="1">
        <f t="shared" si="36"/>
        <v>1070663</v>
      </c>
      <c r="C599" s="1" t="str">
        <f t="shared" si="37"/>
        <v>2.0m FG</v>
      </c>
      <c r="D599" s="1" t="str">
        <f t="shared" si="38"/>
        <v>2.0m FG - BGC Dominant Design</v>
      </c>
      <c r="E599" s="1" t="s">
        <v>40</v>
      </c>
      <c r="F599" s="1">
        <f t="shared" si="39"/>
        <v>2</v>
      </c>
      <c r="G599" s="12" t="s">
        <v>40</v>
      </c>
      <c r="L599">
        <v>1070639</v>
      </c>
      <c r="M599">
        <v>1070663</v>
      </c>
      <c r="N599">
        <v>2</v>
      </c>
      <c r="O599" t="s">
        <v>718</v>
      </c>
      <c r="P599" t="s">
        <v>731</v>
      </c>
      <c r="Q599" t="s">
        <v>759</v>
      </c>
      <c r="R599" t="s">
        <v>760</v>
      </c>
      <c r="S599">
        <v>24</v>
      </c>
    </row>
    <row r="600" spans="1:19" x14ac:dyDescent="0.2">
      <c r="A600" s="1">
        <f t="shared" si="36"/>
        <v>1070663</v>
      </c>
      <c r="B600" s="1">
        <f t="shared" si="36"/>
        <v>1070677</v>
      </c>
      <c r="C600" s="1" t="str">
        <f t="shared" si="37"/>
        <v>0.9m FG</v>
      </c>
      <c r="D600" s="1" t="str">
        <f t="shared" si="38"/>
        <v>0.9m FG - Default Depth</v>
      </c>
      <c r="E600" s="1" t="s">
        <v>40</v>
      </c>
      <c r="F600" s="1">
        <f t="shared" si="39"/>
        <v>0.9</v>
      </c>
      <c r="G600" s="12" t="s">
        <v>40</v>
      </c>
      <c r="L600">
        <v>1070663</v>
      </c>
      <c r="M600">
        <v>1070677</v>
      </c>
      <c r="N600">
        <v>0.9</v>
      </c>
      <c r="O600" t="s">
        <v>718</v>
      </c>
      <c r="P600" t="s">
        <v>719</v>
      </c>
      <c r="Q600" t="s">
        <v>720</v>
      </c>
      <c r="R600" t="s">
        <v>721</v>
      </c>
      <c r="S600">
        <v>14</v>
      </c>
    </row>
    <row r="601" spans="1:19" x14ac:dyDescent="0.2">
      <c r="A601" s="1">
        <f t="shared" si="36"/>
        <v>1070677</v>
      </c>
      <c r="B601" s="1">
        <f t="shared" si="36"/>
        <v>1070701</v>
      </c>
      <c r="C601" s="1" t="str">
        <f t="shared" si="37"/>
        <v>1.2m WC</v>
      </c>
      <c r="D601" s="1" t="str">
        <f t="shared" si="38"/>
        <v>1.2m WC - DWG# PT610201</v>
      </c>
      <c r="E601" s="1" t="s">
        <v>40</v>
      </c>
      <c r="F601" s="1">
        <f t="shared" si="39"/>
        <v>1.2</v>
      </c>
      <c r="G601" s="12" t="s">
        <v>40</v>
      </c>
      <c r="L601">
        <v>1070677</v>
      </c>
      <c r="M601">
        <v>1070701</v>
      </c>
      <c r="N601">
        <v>1.2</v>
      </c>
      <c r="O601" t="s">
        <v>734</v>
      </c>
      <c r="P601" t="s">
        <v>735</v>
      </c>
      <c r="Q601" t="s">
        <v>736</v>
      </c>
      <c r="R601" t="s">
        <v>736</v>
      </c>
      <c r="S601">
        <v>24</v>
      </c>
    </row>
    <row r="602" spans="1:19" x14ac:dyDescent="0.2">
      <c r="A602" s="1">
        <f t="shared" si="36"/>
        <v>1070701</v>
      </c>
      <c r="B602" s="1">
        <f t="shared" si="36"/>
        <v>1070890.1599999999</v>
      </c>
      <c r="C602" s="1" t="str">
        <f t="shared" si="37"/>
        <v>1.2m FG</v>
      </c>
      <c r="D602" s="1" t="str">
        <f t="shared" si="38"/>
        <v>1.2m FG - Alignment Sheets</v>
      </c>
      <c r="E602" s="1" t="s">
        <v>40</v>
      </c>
      <c r="F602" s="1">
        <f t="shared" si="39"/>
        <v>1.2</v>
      </c>
      <c r="G602" s="12" t="s">
        <v>40</v>
      </c>
      <c r="L602">
        <v>1070701</v>
      </c>
      <c r="M602">
        <v>1070890.1599999999</v>
      </c>
      <c r="N602">
        <v>1.2</v>
      </c>
      <c r="O602" t="s">
        <v>718</v>
      </c>
      <c r="P602" t="s">
        <v>723</v>
      </c>
      <c r="Q602" t="s">
        <v>728</v>
      </c>
      <c r="R602" t="s">
        <v>729</v>
      </c>
      <c r="S602">
        <v>189.15999999991601</v>
      </c>
    </row>
    <row r="603" spans="1:19" x14ac:dyDescent="0.2">
      <c r="A603" s="1">
        <f t="shared" si="36"/>
        <v>1070890.1599999999</v>
      </c>
      <c r="B603" s="1">
        <f t="shared" si="36"/>
        <v>1070914.1599999999</v>
      </c>
      <c r="C603" s="1" t="str">
        <f t="shared" si="37"/>
        <v>1.5m WC</v>
      </c>
      <c r="D603" s="1" t="str">
        <f t="shared" si="38"/>
        <v>1.5m WC - DWG# PT610001</v>
      </c>
      <c r="E603" s="1" t="s">
        <v>40</v>
      </c>
      <c r="F603" s="1">
        <f t="shared" si="39"/>
        <v>1.5</v>
      </c>
      <c r="G603" s="12" t="s">
        <v>40</v>
      </c>
      <c r="L603">
        <v>1070890.1599999999</v>
      </c>
      <c r="M603">
        <v>1070914.1599999999</v>
      </c>
      <c r="N603">
        <v>1.5</v>
      </c>
      <c r="O603" t="s">
        <v>734</v>
      </c>
      <c r="P603" t="s">
        <v>740</v>
      </c>
      <c r="Q603" t="s">
        <v>741</v>
      </c>
      <c r="R603" t="s">
        <v>741</v>
      </c>
      <c r="S603">
        <v>24</v>
      </c>
    </row>
    <row r="604" spans="1:19" x14ac:dyDescent="0.2">
      <c r="A604" s="1">
        <f t="shared" si="36"/>
        <v>1070914.1599999999</v>
      </c>
      <c r="B604" s="1">
        <f t="shared" si="36"/>
        <v>1071010.01</v>
      </c>
      <c r="C604" s="1" t="str">
        <f t="shared" si="37"/>
        <v>1.2m FG</v>
      </c>
      <c r="D604" s="1" t="str">
        <f t="shared" si="38"/>
        <v>1.2m FG - BGC Dominant Design</v>
      </c>
      <c r="E604" s="1" t="s">
        <v>40</v>
      </c>
      <c r="F604" s="1">
        <f t="shared" si="39"/>
        <v>1.2</v>
      </c>
      <c r="G604" s="12" t="s">
        <v>40</v>
      </c>
      <c r="L604">
        <v>1070914.1599999999</v>
      </c>
      <c r="M604">
        <v>1071010.01</v>
      </c>
      <c r="N604">
        <v>1.2</v>
      </c>
      <c r="O604" t="s">
        <v>718</v>
      </c>
      <c r="P604" t="s">
        <v>731</v>
      </c>
      <c r="Q604" t="s">
        <v>728</v>
      </c>
      <c r="R604" t="s">
        <v>729</v>
      </c>
      <c r="S604">
        <v>95.850000000093104</v>
      </c>
    </row>
    <row r="605" spans="1:19" x14ac:dyDescent="0.2">
      <c r="A605" s="1">
        <f t="shared" si="36"/>
        <v>1071010.01</v>
      </c>
      <c r="B605" s="1">
        <f t="shared" si="36"/>
        <v>1071034.01</v>
      </c>
      <c r="C605" s="1" t="str">
        <f t="shared" si="37"/>
        <v>1.5m WC</v>
      </c>
      <c r="D605" s="1" t="str">
        <f t="shared" si="38"/>
        <v>1.5m WC - DWG# PT610001</v>
      </c>
      <c r="E605" s="1" t="s">
        <v>40</v>
      </c>
      <c r="F605" s="1">
        <f t="shared" si="39"/>
        <v>1.5</v>
      </c>
      <c r="G605" s="12" t="s">
        <v>40</v>
      </c>
      <c r="L605">
        <v>1071010.01</v>
      </c>
      <c r="M605">
        <v>1071034.01</v>
      </c>
      <c r="N605">
        <v>1.5</v>
      </c>
      <c r="O605" t="s">
        <v>734</v>
      </c>
      <c r="P605" t="s">
        <v>740</v>
      </c>
      <c r="Q605" t="s">
        <v>741</v>
      </c>
      <c r="R605" t="s">
        <v>741</v>
      </c>
      <c r="S605">
        <v>24</v>
      </c>
    </row>
    <row r="606" spans="1:19" x14ac:dyDescent="0.2">
      <c r="A606" s="1">
        <f t="shared" si="36"/>
        <v>1071034.01</v>
      </c>
      <c r="B606" s="1">
        <f t="shared" si="36"/>
        <v>1071097</v>
      </c>
      <c r="C606" s="1" t="str">
        <f t="shared" si="37"/>
        <v>1.2m FG</v>
      </c>
      <c r="D606" s="1" t="str">
        <f t="shared" si="38"/>
        <v>1.2m FG - BGC Dominant Design</v>
      </c>
      <c r="E606" s="1" t="s">
        <v>40</v>
      </c>
      <c r="F606" s="1">
        <f t="shared" si="39"/>
        <v>1.2</v>
      </c>
      <c r="G606" s="12" t="s">
        <v>40</v>
      </c>
      <c r="L606">
        <v>1071034.01</v>
      </c>
      <c r="M606">
        <v>1071097</v>
      </c>
      <c r="N606">
        <v>1.2</v>
      </c>
      <c r="O606" t="s">
        <v>718</v>
      </c>
      <c r="P606" t="s">
        <v>731</v>
      </c>
      <c r="Q606" t="s">
        <v>728</v>
      </c>
      <c r="R606" t="s">
        <v>729</v>
      </c>
      <c r="S606">
        <v>62.989999999990602</v>
      </c>
    </row>
    <row r="607" spans="1:19" x14ac:dyDescent="0.2">
      <c r="A607" s="1">
        <f t="shared" ref="A607:B630" si="40">L607</f>
        <v>1071097</v>
      </c>
      <c r="B607" s="1">
        <f t="shared" si="40"/>
        <v>1071477.8</v>
      </c>
      <c r="C607" s="1" t="str">
        <f t="shared" si="37"/>
        <v>1.2m CG</v>
      </c>
      <c r="D607" s="1" t="str">
        <f t="shared" si="38"/>
        <v>1.2m CG - Alignment Sheets</v>
      </c>
      <c r="E607" s="1" t="s">
        <v>40</v>
      </c>
      <c r="F607" s="1">
        <f t="shared" si="39"/>
        <v>1.2</v>
      </c>
      <c r="G607" s="12" t="s">
        <v>40</v>
      </c>
      <c r="L607">
        <v>1071097</v>
      </c>
      <c r="M607">
        <v>1071477.8</v>
      </c>
      <c r="N607">
        <v>1.2</v>
      </c>
      <c r="O607" t="s">
        <v>722</v>
      </c>
      <c r="P607" t="s">
        <v>723</v>
      </c>
      <c r="Q607" t="s">
        <v>763</v>
      </c>
      <c r="R607" t="s">
        <v>764</v>
      </c>
      <c r="S607">
        <v>380.800000000046</v>
      </c>
    </row>
    <row r="608" spans="1:19" x14ac:dyDescent="0.2">
      <c r="A608" s="1">
        <f t="shared" si="40"/>
        <v>1071477.8</v>
      </c>
      <c r="B608" s="1">
        <f t="shared" si="40"/>
        <v>1071501.8</v>
      </c>
      <c r="C608" s="1" t="str">
        <f t="shared" si="37"/>
        <v>1.5m WC</v>
      </c>
      <c r="D608" s="1" t="str">
        <f t="shared" si="38"/>
        <v>1.5m WC - DWG# PT610001</v>
      </c>
      <c r="E608" s="1" t="s">
        <v>40</v>
      </c>
      <c r="F608" s="1">
        <f t="shared" si="39"/>
        <v>1.5</v>
      </c>
      <c r="G608" s="12" t="s">
        <v>40</v>
      </c>
      <c r="L608">
        <v>1071477.8</v>
      </c>
      <c r="M608">
        <v>1071501.8</v>
      </c>
      <c r="N608">
        <v>1.5</v>
      </c>
      <c r="O608" t="s">
        <v>734</v>
      </c>
      <c r="P608" t="s">
        <v>740</v>
      </c>
      <c r="Q608" t="s">
        <v>741</v>
      </c>
      <c r="R608" t="s">
        <v>741</v>
      </c>
      <c r="S608">
        <v>24</v>
      </c>
    </row>
    <row r="609" spans="1:19" x14ac:dyDescent="0.2">
      <c r="A609" s="1">
        <f t="shared" si="40"/>
        <v>1071501.8</v>
      </c>
      <c r="B609" s="1">
        <f t="shared" si="40"/>
        <v>1071508</v>
      </c>
      <c r="C609" s="1" t="str">
        <f t="shared" si="37"/>
        <v>1.2m CG</v>
      </c>
      <c r="D609" s="1" t="str">
        <f t="shared" si="38"/>
        <v>1.2m CG - Alignment Sheets</v>
      </c>
      <c r="E609" s="1" t="s">
        <v>40</v>
      </c>
      <c r="F609" s="1">
        <f t="shared" si="39"/>
        <v>1.2</v>
      </c>
      <c r="G609" s="12" t="s">
        <v>40</v>
      </c>
      <c r="L609">
        <v>1071501.8</v>
      </c>
      <c r="M609">
        <v>1071508</v>
      </c>
      <c r="N609">
        <v>1.2</v>
      </c>
      <c r="O609" t="s">
        <v>722</v>
      </c>
      <c r="P609" t="s">
        <v>723</v>
      </c>
      <c r="Q609" t="s">
        <v>763</v>
      </c>
      <c r="R609" t="s">
        <v>764</v>
      </c>
      <c r="S609">
        <v>6.1999999999534303</v>
      </c>
    </row>
    <row r="610" spans="1:19" x14ac:dyDescent="0.2">
      <c r="A610" s="1">
        <f t="shared" si="40"/>
        <v>1071508</v>
      </c>
      <c r="B610" s="1">
        <f t="shared" si="40"/>
        <v>1071520</v>
      </c>
      <c r="C610" s="1" t="str">
        <f t="shared" si="37"/>
        <v>1.5m CE</v>
      </c>
      <c r="D610" s="1" t="str">
        <f t="shared" si="38"/>
        <v>1.5m CE - BGC Dominant Design</v>
      </c>
      <c r="E610" s="1" t="s">
        <v>40</v>
      </c>
      <c r="F610" s="1">
        <f t="shared" si="39"/>
        <v>1.5</v>
      </c>
      <c r="G610" s="12" t="s">
        <v>40</v>
      </c>
      <c r="L610">
        <v>1071508</v>
      </c>
      <c r="M610">
        <v>1071520</v>
      </c>
      <c r="N610">
        <v>1.5</v>
      </c>
      <c r="O610" t="s">
        <v>9451</v>
      </c>
      <c r="P610" t="s">
        <v>731</v>
      </c>
      <c r="Q610" t="s">
        <v>9463</v>
      </c>
      <c r="R610" t="s">
        <v>9464</v>
      </c>
      <c r="S610">
        <v>12</v>
      </c>
    </row>
    <row r="611" spans="1:19" x14ac:dyDescent="0.2">
      <c r="A611" s="1">
        <f t="shared" si="40"/>
        <v>1071520</v>
      </c>
      <c r="B611" s="1">
        <f t="shared" si="40"/>
        <v>1071522</v>
      </c>
      <c r="C611" s="1" t="str">
        <f t="shared" si="37"/>
        <v>1.2m FG</v>
      </c>
      <c r="D611" s="1" t="str">
        <f t="shared" si="38"/>
        <v>1.2m FG - BGC Dominant Design</v>
      </c>
      <c r="E611" s="1" t="s">
        <v>40</v>
      </c>
      <c r="F611" s="1">
        <f t="shared" si="39"/>
        <v>1.2</v>
      </c>
      <c r="G611" s="12" t="s">
        <v>40</v>
      </c>
      <c r="L611">
        <v>1071520</v>
      </c>
      <c r="M611">
        <v>1071522</v>
      </c>
      <c r="N611">
        <v>1.2</v>
      </c>
      <c r="O611" t="s">
        <v>718</v>
      </c>
      <c r="P611" t="s">
        <v>731</v>
      </c>
      <c r="Q611" t="s">
        <v>728</v>
      </c>
      <c r="R611" t="s">
        <v>729</v>
      </c>
      <c r="S611">
        <v>2</v>
      </c>
    </row>
    <row r="612" spans="1:19" x14ac:dyDescent="0.2">
      <c r="A612" s="1">
        <f t="shared" si="40"/>
        <v>1071522</v>
      </c>
      <c r="B612" s="1">
        <f t="shared" si="40"/>
        <v>1071787.3999999999</v>
      </c>
      <c r="C612" s="1" t="str">
        <f t="shared" si="37"/>
        <v>0.9m FG</v>
      </c>
      <c r="D612" s="1" t="str">
        <f t="shared" si="38"/>
        <v>0.9m FG - Default Depth</v>
      </c>
      <c r="E612" s="1" t="s">
        <v>40</v>
      </c>
      <c r="F612" s="1">
        <f t="shared" si="39"/>
        <v>0.9</v>
      </c>
      <c r="G612" s="12" t="s">
        <v>40</v>
      </c>
      <c r="L612">
        <v>1071522</v>
      </c>
      <c r="M612">
        <v>1071787.3999999999</v>
      </c>
      <c r="N612">
        <v>0.9</v>
      </c>
      <c r="O612" t="s">
        <v>718</v>
      </c>
      <c r="P612" t="s">
        <v>719</v>
      </c>
      <c r="Q612" t="s">
        <v>720</v>
      </c>
      <c r="R612" t="s">
        <v>721</v>
      </c>
      <c r="S612">
        <v>265.39999999990602</v>
      </c>
    </row>
    <row r="613" spans="1:19" x14ac:dyDescent="0.2">
      <c r="A613" s="1">
        <f t="shared" si="40"/>
        <v>1071787.3999999999</v>
      </c>
      <c r="B613" s="1">
        <f t="shared" si="40"/>
        <v>1071799.3999999999</v>
      </c>
      <c r="C613" s="1" t="str">
        <f t="shared" si="37"/>
        <v>1.5m RD</v>
      </c>
      <c r="D613" s="1" t="str">
        <f t="shared" si="38"/>
        <v>1.5m RD - DWG# PT640301</v>
      </c>
      <c r="E613" s="1" t="s">
        <v>40</v>
      </c>
      <c r="F613" s="1">
        <f t="shared" si="39"/>
        <v>1.5</v>
      </c>
      <c r="G613" s="12" t="s">
        <v>40</v>
      </c>
      <c r="L613">
        <v>1071787.3999999999</v>
      </c>
      <c r="M613">
        <v>1071799.3999999999</v>
      </c>
      <c r="N613">
        <v>1.5</v>
      </c>
      <c r="O613" t="s">
        <v>737</v>
      </c>
      <c r="P613" t="s">
        <v>738</v>
      </c>
      <c r="Q613" t="s">
        <v>739</v>
      </c>
      <c r="R613" t="s">
        <v>739</v>
      </c>
      <c r="S613">
        <v>12</v>
      </c>
    </row>
    <row r="614" spans="1:19" x14ac:dyDescent="0.2">
      <c r="A614" s="1">
        <f t="shared" si="40"/>
        <v>1071799.3999999999</v>
      </c>
      <c r="B614" s="1">
        <f t="shared" si="40"/>
        <v>1071951.45</v>
      </c>
      <c r="C614" s="1" t="str">
        <f t="shared" si="37"/>
        <v>0.9m FG</v>
      </c>
      <c r="D614" s="1" t="str">
        <f t="shared" si="38"/>
        <v>0.9m FG - Default Depth</v>
      </c>
      <c r="E614" s="1" t="s">
        <v>40</v>
      </c>
      <c r="F614" s="1">
        <f t="shared" si="39"/>
        <v>0.9</v>
      </c>
      <c r="G614" s="12" t="s">
        <v>40</v>
      </c>
      <c r="L614">
        <v>1071799.3999999999</v>
      </c>
      <c r="M614">
        <v>1071951.45</v>
      </c>
      <c r="N614">
        <v>0.9</v>
      </c>
      <c r="O614" t="s">
        <v>718</v>
      </c>
      <c r="P614" t="s">
        <v>719</v>
      </c>
      <c r="Q614" t="s">
        <v>720</v>
      </c>
      <c r="R614" t="s">
        <v>721</v>
      </c>
      <c r="S614">
        <v>152.050000000046</v>
      </c>
    </row>
    <row r="615" spans="1:19" x14ac:dyDescent="0.2">
      <c r="A615" s="1">
        <f t="shared" si="40"/>
        <v>1071951.45</v>
      </c>
      <c r="B615" s="1">
        <f t="shared" si="40"/>
        <v>1071963.45</v>
      </c>
      <c r="C615" s="1" t="str">
        <f t="shared" si="37"/>
        <v>1.5m RD</v>
      </c>
      <c r="D615" s="1" t="str">
        <f t="shared" si="38"/>
        <v>1.5m RD - DWG# PT640301</v>
      </c>
      <c r="E615" s="1" t="s">
        <v>40</v>
      </c>
      <c r="F615" s="1">
        <f t="shared" si="39"/>
        <v>1.5</v>
      </c>
      <c r="G615" s="12" t="s">
        <v>40</v>
      </c>
      <c r="L615">
        <v>1071951.45</v>
      </c>
      <c r="M615">
        <v>1071963.45</v>
      </c>
      <c r="N615">
        <v>1.5</v>
      </c>
      <c r="O615" t="s">
        <v>737</v>
      </c>
      <c r="P615" t="s">
        <v>738</v>
      </c>
      <c r="Q615" t="s">
        <v>739</v>
      </c>
      <c r="R615" t="s">
        <v>739</v>
      </c>
      <c r="S615">
        <v>12</v>
      </c>
    </row>
    <row r="616" spans="1:19" x14ac:dyDescent="0.2">
      <c r="A616" s="1">
        <f t="shared" si="40"/>
        <v>1071963.45</v>
      </c>
      <c r="B616" s="1">
        <f t="shared" si="40"/>
        <v>1072004</v>
      </c>
      <c r="C616" s="1" t="str">
        <f t="shared" si="37"/>
        <v>0.9m FG</v>
      </c>
      <c r="D616" s="1" t="str">
        <f t="shared" si="38"/>
        <v>0.9m FG - Default Depth</v>
      </c>
      <c r="E616" s="1" t="s">
        <v>40</v>
      </c>
      <c r="F616" s="1">
        <f t="shared" si="39"/>
        <v>0.9</v>
      </c>
      <c r="G616" s="12" t="s">
        <v>40</v>
      </c>
      <c r="L616">
        <v>1071963.45</v>
      </c>
      <c r="M616">
        <v>1072004</v>
      </c>
      <c r="N616">
        <v>0.9</v>
      </c>
      <c r="O616" t="s">
        <v>718</v>
      </c>
      <c r="P616" t="s">
        <v>719</v>
      </c>
      <c r="Q616" t="s">
        <v>720</v>
      </c>
      <c r="R616" t="s">
        <v>721</v>
      </c>
      <c r="S616">
        <v>40.550000000046502</v>
      </c>
    </row>
    <row r="617" spans="1:19" x14ac:dyDescent="0.2">
      <c r="A617" s="1">
        <f t="shared" si="40"/>
        <v>1072004</v>
      </c>
      <c r="B617" s="1">
        <f t="shared" si="40"/>
        <v>1072042</v>
      </c>
      <c r="C617" s="1" t="str">
        <f t="shared" si="37"/>
        <v>2.5m FG</v>
      </c>
      <c r="D617" s="1" t="str">
        <f t="shared" si="38"/>
        <v>2.5m FG - BGC Dominant Design</v>
      </c>
      <c r="E617" s="1" t="s">
        <v>40</v>
      </c>
      <c r="F617" s="1">
        <f t="shared" si="39"/>
        <v>2.5</v>
      </c>
      <c r="G617" s="12" t="s">
        <v>40</v>
      </c>
      <c r="L617">
        <v>1072004</v>
      </c>
      <c r="M617">
        <v>1072042</v>
      </c>
      <c r="N617">
        <v>2.5</v>
      </c>
      <c r="O617" t="s">
        <v>718</v>
      </c>
      <c r="P617" t="s">
        <v>731</v>
      </c>
      <c r="Q617" t="s">
        <v>761</v>
      </c>
      <c r="R617" t="s">
        <v>762</v>
      </c>
      <c r="S617">
        <v>38</v>
      </c>
    </row>
    <row r="618" spans="1:19" x14ac:dyDescent="0.2">
      <c r="A618" s="1">
        <f t="shared" si="40"/>
        <v>1072042</v>
      </c>
      <c r="B618" s="1">
        <f t="shared" si="40"/>
        <v>1072054</v>
      </c>
      <c r="C618" s="1" t="str">
        <f t="shared" si="37"/>
        <v>2.5m CE</v>
      </c>
      <c r="D618" s="1" t="str">
        <f t="shared" si="38"/>
        <v>2.5m CE - Alignment Sheets</v>
      </c>
      <c r="E618" s="1" t="s">
        <v>40</v>
      </c>
      <c r="F618" s="1">
        <f t="shared" si="39"/>
        <v>2.5</v>
      </c>
      <c r="G618" s="12" t="s">
        <v>40</v>
      </c>
      <c r="L618">
        <v>1072042</v>
      </c>
      <c r="M618">
        <v>1072054</v>
      </c>
      <c r="N618">
        <v>2.5</v>
      </c>
      <c r="O618" t="s">
        <v>9451</v>
      </c>
      <c r="P618" t="s">
        <v>723</v>
      </c>
      <c r="Q618" t="s">
        <v>9450</v>
      </c>
      <c r="R618" t="s">
        <v>9449</v>
      </c>
      <c r="S618">
        <v>12</v>
      </c>
    </row>
    <row r="619" spans="1:19" x14ac:dyDescent="0.2">
      <c r="A619" s="1">
        <f t="shared" si="40"/>
        <v>1072054</v>
      </c>
      <c r="B619" s="1">
        <f t="shared" si="40"/>
        <v>1072253</v>
      </c>
      <c r="C619" s="1" t="str">
        <f t="shared" si="37"/>
        <v>2.5m FG</v>
      </c>
      <c r="D619" s="1" t="str">
        <f t="shared" si="38"/>
        <v>2.5m FG - BGC Dominant Design</v>
      </c>
      <c r="E619" s="1" t="s">
        <v>40</v>
      </c>
      <c r="F619" s="1">
        <f t="shared" si="39"/>
        <v>2.5</v>
      </c>
      <c r="G619" s="12" t="s">
        <v>40</v>
      </c>
      <c r="L619">
        <v>1072054</v>
      </c>
      <c r="M619">
        <v>1072253</v>
      </c>
      <c r="N619">
        <v>2.5</v>
      </c>
      <c r="O619" t="s">
        <v>718</v>
      </c>
      <c r="P619" t="s">
        <v>731</v>
      </c>
      <c r="Q619" t="s">
        <v>761</v>
      </c>
      <c r="R619" t="s">
        <v>762</v>
      </c>
      <c r="S619">
        <v>199</v>
      </c>
    </row>
    <row r="620" spans="1:19" x14ac:dyDescent="0.2">
      <c r="A620" s="1">
        <f t="shared" si="40"/>
        <v>1072253</v>
      </c>
      <c r="B620" s="1">
        <f t="shared" si="40"/>
        <v>1072550</v>
      </c>
      <c r="C620" s="1" t="str">
        <f t="shared" si="37"/>
        <v>2.5m CG</v>
      </c>
      <c r="D620" s="1" t="str">
        <f t="shared" si="38"/>
        <v>2.5m CG - Alignment Sheets</v>
      </c>
      <c r="E620" s="1" t="s">
        <v>40</v>
      </c>
      <c r="F620" s="1">
        <f t="shared" si="39"/>
        <v>2.5</v>
      </c>
      <c r="G620" s="12" t="s">
        <v>40</v>
      </c>
      <c r="L620">
        <v>1072253</v>
      </c>
      <c r="M620">
        <v>1072550</v>
      </c>
      <c r="N620">
        <v>2.5</v>
      </c>
      <c r="O620" t="s">
        <v>722</v>
      </c>
      <c r="P620" t="s">
        <v>723</v>
      </c>
      <c r="Q620" t="s">
        <v>827</v>
      </c>
      <c r="R620" t="s">
        <v>828</v>
      </c>
      <c r="S620">
        <v>297</v>
      </c>
    </row>
    <row r="621" spans="1:19" x14ac:dyDescent="0.2">
      <c r="A621" s="1">
        <f t="shared" si="40"/>
        <v>1072550</v>
      </c>
      <c r="B621" s="1">
        <f t="shared" si="40"/>
        <v>1072567</v>
      </c>
      <c r="C621" s="1" t="str">
        <f t="shared" si="37"/>
        <v>2.5m FG</v>
      </c>
      <c r="D621" s="1" t="str">
        <f t="shared" si="38"/>
        <v>2.5m FG - BGC Dominant Design</v>
      </c>
      <c r="E621" s="1" t="s">
        <v>40</v>
      </c>
      <c r="F621" s="1">
        <f t="shared" si="39"/>
        <v>2.5</v>
      </c>
      <c r="G621" s="12" t="s">
        <v>40</v>
      </c>
      <c r="L621">
        <v>1072550</v>
      </c>
      <c r="M621">
        <v>1072567</v>
      </c>
      <c r="N621">
        <v>2.5</v>
      </c>
      <c r="O621" t="s">
        <v>718</v>
      </c>
      <c r="P621" t="s">
        <v>731</v>
      </c>
      <c r="Q621" t="s">
        <v>761</v>
      </c>
      <c r="R621" t="s">
        <v>762</v>
      </c>
      <c r="S621">
        <v>17</v>
      </c>
    </row>
    <row r="622" spans="1:19" x14ac:dyDescent="0.2">
      <c r="A622" s="1">
        <f t="shared" si="40"/>
        <v>1072567</v>
      </c>
      <c r="B622" s="1">
        <f t="shared" si="40"/>
        <v>1072592</v>
      </c>
      <c r="C622" s="1" t="str">
        <f t="shared" si="37"/>
        <v>2.5m CE</v>
      </c>
      <c r="D622" s="1" t="str">
        <f t="shared" si="38"/>
        <v>2.5m CE - Alignment Sheets</v>
      </c>
      <c r="E622" s="1" t="s">
        <v>40</v>
      </c>
      <c r="F622" s="1">
        <f t="shared" si="39"/>
        <v>2.5</v>
      </c>
      <c r="G622" s="12" t="s">
        <v>40</v>
      </c>
      <c r="L622">
        <v>1072567</v>
      </c>
      <c r="M622">
        <v>1072592</v>
      </c>
      <c r="N622">
        <v>2.5</v>
      </c>
      <c r="O622" t="s">
        <v>9451</v>
      </c>
      <c r="P622" t="s">
        <v>723</v>
      </c>
      <c r="Q622" t="s">
        <v>9450</v>
      </c>
      <c r="R622" t="s">
        <v>9449</v>
      </c>
      <c r="S622">
        <v>25</v>
      </c>
    </row>
    <row r="623" spans="1:19" x14ac:dyDescent="0.2">
      <c r="A623" s="1">
        <f t="shared" si="40"/>
        <v>1072592</v>
      </c>
      <c r="B623" s="1">
        <f t="shared" si="40"/>
        <v>1072650</v>
      </c>
      <c r="C623" s="1" t="str">
        <f t="shared" si="37"/>
        <v>2.5m FG</v>
      </c>
      <c r="D623" s="1" t="str">
        <f t="shared" si="38"/>
        <v>2.5m FG - BGC Dominant Design</v>
      </c>
      <c r="E623" s="1" t="s">
        <v>40</v>
      </c>
      <c r="F623" s="1">
        <f t="shared" si="39"/>
        <v>2.5</v>
      </c>
      <c r="G623" s="12" t="s">
        <v>40</v>
      </c>
      <c r="L623">
        <v>1072592</v>
      </c>
      <c r="M623">
        <v>1072650</v>
      </c>
      <c r="N623">
        <v>2.5</v>
      </c>
      <c r="O623" t="s">
        <v>718</v>
      </c>
      <c r="P623" t="s">
        <v>731</v>
      </c>
      <c r="Q623" t="s">
        <v>761</v>
      </c>
      <c r="R623" t="s">
        <v>762</v>
      </c>
      <c r="S623">
        <v>58</v>
      </c>
    </row>
    <row r="624" spans="1:19" x14ac:dyDescent="0.2">
      <c r="A624" s="1">
        <f t="shared" si="40"/>
        <v>1072650</v>
      </c>
      <c r="B624" s="1">
        <f t="shared" si="40"/>
        <v>1072832</v>
      </c>
      <c r="C624" s="1" t="str">
        <f t="shared" si="37"/>
        <v>2.5m CG</v>
      </c>
      <c r="D624" s="1" t="str">
        <f t="shared" si="38"/>
        <v>2.5m CG - Alignment Sheets</v>
      </c>
      <c r="E624" s="1" t="s">
        <v>40</v>
      </c>
      <c r="F624" s="1">
        <f t="shared" si="39"/>
        <v>2.5</v>
      </c>
      <c r="G624" s="12" t="s">
        <v>40</v>
      </c>
      <c r="L624">
        <v>1072650</v>
      </c>
      <c r="M624">
        <v>1072832</v>
      </c>
      <c r="N624">
        <v>2.5</v>
      </c>
      <c r="O624" t="s">
        <v>722</v>
      </c>
      <c r="P624" t="s">
        <v>723</v>
      </c>
      <c r="Q624" t="s">
        <v>827</v>
      </c>
      <c r="R624" t="s">
        <v>828</v>
      </c>
      <c r="S624">
        <v>182</v>
      </c>
    </row>
    <row r="625" spans="1:19" x14ac:dyDescent="0.2">
      <c r="A625" s="1">
        <f t="shared" si="40"/>
        <v>1072832</v>
      </c>
      <c r="B625" s="1">
        <f t="shared" si="40"/>
        <v>1072843</v>
      </c>
      <c r="C625" s="1" t="str">
        <f t="shared" si="37"/>
        <v>2.5m CE</v>
      </c>
      <c r="D625" s="1" t="str">
        <f t="shared" si="38"/>
        <v>2.5m CE - Alignment Sheets</v>
      </c>
      <c r="E625" s="1" t="s">
        <v>40</v>
      </c>
      <c r="F625" s="1">
        <f t="shared" si="39"/>
        <v>2.5</v>
      </c>
      <c r="G625" s="12" t="s">
        <v>40</v>
      </c>
      <c r="L625">
        <v>1072832</v>
      </c>
      <c r="M625">
        <v>1072843</v>
      </c>
      <c r="N625">
        <v>2.5</v>
      </c>
      <c r="O625" t="s">
        <v>9451</v>
      </c>
      <c r="P625" t="s">
        <v>723</v>
      </c>
      <c r="Q625" t="s">
        <v>9450</v>
      </c>
      <c r="R625" t="s">
        <v>9449</v>
      </c>
      <c r="S625">
        <v>11</v>
      </c>
    </row>
    <row r="626" spans="1:19" x14ac:dyDescent="0.2">
      <c r="A626" s="1">
        <f t="shared" si="40"/>
        <v>1072843</v>
      </c>
      <c r="B626" s="1">
        <f t="shared" si="40"/>
        <v>1073500</v>
      </c>
      <c r="C626" s="1" t="str">
        <f t="shared" si="37"/>
        <v>2.5m CG</v>
      </c>
      <c r="D626" s="1" t="str">
        <f t="shared" si="38"/>
        <v>2.5m CG - Alignment Sheets</v>
      </c>
      <c r="E626" s="1" t="s">
        <v>40</v>
      </c>
      <c r="F626" s="1">
        <f t="shared" si="39"/>
        <v>2.5</v>
      </c>
      <c r="G626" s="12" t="s">
        <v>40</v>
      </c>
      <c r="L626">
        <v>1072843</v>
      </c>
      <c r="M626">
        <v>1073500</v>
      </c>
      <c r="N626">
        <v>2.5</v>
      </c>
      <c r="O626" t="s">
        <v>722</v>
      </c>
      <c r="P626" t="s">
        <v>723</v>
      </c>
      <c r="Q626" t="s">
        <v>827</v>
      </c>
      <c r="R626" t="s">
        <v>828</v>
      </c>
      <c r="S626">
        <v>657</v>
      </c>
    </row>
    <row r="627" spans="1:19" x14ac:dyDescent="0.2">
      <c r="A627" s="1">
        <f t="shared" si="40"/>
        <v>1073500</v>
      </c>
      <c r="B627" s="1">
        <f t="shared" si="40"/>
        <v>1073822</v>
      </c>
      <c r="C627" s="1" t="str">
        <f t="shared" si="37"/>
        <v>2.5m FG</v>
      </c>
      <c r="D627" s="1" t="str">
        <f t="shared" si="38"/>
        <v>2.5m FG - BGC Dominant Design</v>
      </c>
      <c r="E627" s="1" t="s">
        <v>40</v>
      </c>
      <c r="F627" s="1">
        <f t="shared" si="39"/>
        <v>2.5</v>
      </c>
      <c r="G627" s="12" t="s">
        <v>40</v>
      </c>
      <c r="L627">
        <v>1073500</v>
      </c>
      <c r="M627">
        <v>1073822</v>
      </c>
      <c r="N627">
        <v>2.5</v>
      </c>
      <c r="O627" t="s">
        <v>718</v>
      </c>
      <c r="P627" t="s">
        <v>731</v>
      </c>
      <c r="Q627" t="s">
        <v>761</v>
      </c>
      <c r="R627" t="s">
        <v>762</v>
      </c>
      <c r="S627">
        <v>322</v>
      </c>
    </row>
    <row r="628" spans="1:19" x14ac:dyDescent="0.2">
      <c r="A628" s="1">
        <f t="shared" si="40"/>
        <v>1073822</v>
      </c>
      <c r="B628" s="1">
        <f t="shared" si="40"/>
        <v>1073847</v>
      </c>
      <c r="C628" s="1" t="str">
        <f t="shared" si="37"/>
        <v>2.5m FG</v>
      </c>
      <c r="D628" s="1" t="str">
        <f t="shared" si="38"/>
        <v>2.5m FG - Alignment Sheets</v>
      </c>
      <c r="E628" s="1" t="s">
        <v>40</v>
      </c>
      <c r="F628" s="1">
        <f t="shared" si="39"/>
        <v>2.5</v>
      </c>
      <c r="G628" s="12" t="s">
        <v>40</v>
      </c>
      <c r="L628">
        <v>1073822</v>
      </c>
      <c r="M628">
        <v>1073847</v>
      </c>
      <c r="N628">
        <v>2.5</v>
      </c>
      <c r="O628" t="s">
        <v>718</v>
      </c>
      <c r="P628" t="s">
        <v>723</v>
      </c>
      <c r="Q628" t="s">
        <v>761</v>
      </c>
      <c r="R628" t="s">
        <v>762</v>
      </c>
      <c r="S628">
        <v>25</v>
      </c>
    </row>
    <row r="629" spans="1:19" x14ac:dyDescent="0.2">
      <c r="A629" s="1">
        <f t="shared" si="40"/>
        <v>1073847</v>
      </c>
      <c r="B629" s="1">
        <f t="shared" si="40"/>
        <v>1074513.3500000001</v>
      </c>
      <c r="C629" s="1" t="str">
        <f t="shared" si="37"/>
        <v>1.2m FG</v>
      </c>
      <c r="D629" s="1" t="str">
        <f t="shared" si="38"/>
        <v>1.2m FG - Alignment Sheets</v>
      </c>
      <c r="E629" s="1" t="s">
        <v>40</v>
      </c>
      <c r="F629" s="1">
        <f t="shared" si="39"/>
        <v>1.2</v>
      </c>
      <c r="G629" s="12" t="s">
        <v>40</v>
      </c>
      <c r="L629">
        <v>1073847</v>
      </c>
      <c r="M629">
        <v>1074513.3500000001</v>
      </c>
      <c r="N629">
        <v>1.2</v>
      </c>
      <c r="O629" t="s">
        <v>718</v>
      </c>
      <c r="P629" t="s">
        <v>723</v>
      </c>
      <c r="Q629" t="s">
        <v>728</v>
      </c>
      <c r="R629" t="s">
        <v>729</v>
      </c>
      <c r="S629">
        <v>666.35000000009302</v>
      </c>
    </row>
    <row r="630" spans="1:19" x14ac:dyDescent="0.2">
      <c r="A630" s="1">
        <f t="shared" si="40"/>
        <v>1074513.3500000001</v>
      </c>
      <c r="B630" s="1">
        <f t="shared" si="40"/>
        <v>1074537.3500000001</v>
      </c>
      <c r="C630" s="1" t="str">
        <f t="shared" si="37"/>
        <v>1.5m WC</v>
      </c>
      <c r="D630" s="1" t="str">
        <f t="shared" si="38"/>
        <v>1.5m WC - DWG# PT610001</v>
      </c>
      <c r="E630" s="1" t="s">
        <v>40</v>
      </c>
      <c r="F630" s="1">
        <f t="shared" si="39"/>
        <v>1.5</v>
      </c>
      <c r="G630" s="12" t="s">
        <v>40</v>
      </c>
      <c r="L630">
        <v>1074513.3500000001</v>
      </c>
      <c r="M630">
        <v>1074537.3500000001</v>
      </c>
      <c r="N630">
        <v>1.5</v>
      </c>
      <c r="O630" t="s">
        <v>734</v>
      </c>
      <c r="P630" t="s">
        <v>740</v>
      </c>
      <c r="Q630" t="s">
        <v>741</v>
      </c>
      <c r="R630" t="s">
        <v>741</v>
      </c>
      <c r="S630">
        <v>24</v>
      </c>
    </row>
    <row r="631" spans="1:19" x14ac:dyDescent="0.2">
      <c r="A631" s="1">
        <f t="shared" ref="A631:A640" si="41">L631</f>
        <v>1074537.3500000001</v>
      </c>
      <c r="B631" s="1">
        <f t="shared" ref="B631:B640" si="42">M631</f>
        <v>1075286</v>
      </c>
      <c r="C631" s="1" t="str">
        <f t="shared" ref="C631:C640" si="43">Q631</f>
        <v>1.2m FG</v>
      </c>
      <c r="D631" s="1" t="str">
        <f t="shared" ref="D631:D640" si="44">Q631&amp;" - "&amp;P631</f>
        <v>1.2m FG - Alignment Sheets</v>
      </c>
      <c r="E631" s="1" t="s">
        <v>40</v>
      </c>
      <c r="F631" s="1">
        <f t="shared" ref="F631:F640" si="45">_xlfn.NUMBERVALUE(TRIM(LEFT(Q631,3)))</f>
        <v>1.2</v>
      </c>
      <c r="G631" s="12" t="s">
        <v>40</v>
      </c>
      <c r="L631">
        <v>1074537.3500000001</v>
      </c>
      <c r="M631">
        <v>1075286</v>
      </c>
      <c r="N631">
        <v>1.2</v>
      </c>
      <c r="O631" t="s">
        <v>718</v>
      </c>
      <c r="P631" t="s">
        <v>723</v>
      </c>
      <c r="Q631" t="s">
        <v>728</v>
      </c>
      <c r="R631" t="s">
        <v>729</v>
      </c>
      <c r="S631">
        <v>748.64999999990596</v>
      </c>
    </row>
    <row r="632" spans="1:19" x14ac:dyDescent="0.2">
      <c r="A632" s="1">
        <f t="shared" si="41"/>
        <v>1075286</v>
      </c>
      <c r="B632" s="1">
        <f t="shared" si="42"/>
        <v>1075457</v>
      </c>
      <c r="C632" s="1" t="str">
        <f t="shared" si="43"/>
        <v>0.9m FG</v>
      </c>
      <c r="D632" s="1" t="str">
        <f t="shared" si="44"/>
        <v>0.9m FG - Default Depth</v>
      </c>
      <c r="E632" s="1" t="s">
        <v>40</v>
      </c>
      <c r="F632" s="1">
        <f t="shared" si="45"/>
        <v>0.9</v>
      </c>
      <c r="G632" s="12" t="s">
        <v>40</v>
      </c>
      <c r="L632">
        <v>1075286</v>
      </c>
      <c r="M632">
        <v>1075457</v>
      </c>
      <c r="N632">
        <v>0.9</v>
      </c>
      <c r="O632" t="s">
        <v>718</v>
      </c>
      <c r="P632" t="s">
        <v>719</v>
      </c>
      <c r="Q632" t="s">
        <v>720</v>
      </c>
      <c r="R632" t="s">
        <v>721</v>
      </c>
      <c r="S632">
        <v>171</v>
      </c>
    </row>
    <row r="633" spans="1:19" x14ac:dyDescent="0.2">
      <c r="A633" s="1">
        <f t="shared" si="41"/>
        <v>1075457</v>
      </c>
      <c r="B633" s="1">
        <f t="shared" si="42"/>
        <v>1075523</v>
      </c>
      <c r="C633" s="1" t="str">
        <f t="shared" si="43"/>
        <v>2.0m MOTI</v>
      </c>
      <c r="D633" s="1" t="str">
        <f t="shared" si="44"/>
        <v>2.0m MOTI - MOTI Encroachment</v>
      </c>
      <c r="E633" s="1" t="s">
        <v>40</v>
      </c>
      <c r="F633" s="1">
        <f t="shared" si="45"/>
        <v>2</v>
      </c>
      <c r="G633" s="12" t="s">
        <v>40</v>
      </c>
      <c r="L633">
        <v>1075457</v>
      </c>
      <c r="M633">
        <v>1075523</v>
      </c>
      <c r="N633">
        <v>2</v>
      </c>
      <c r="O633" t="s">
        <v>770</v>
      </c>
      <c r="P633" t="s">
        <v>771</v>
      </c>
      <c r="Q633" t="s">
        <v>772</v>
      </c>
      <c r="R633" t="s">
        <v>773</v>
      </c>
      <c r="S633">
        <v>66</v>
      </c>
    </row>
    <row r="634" spans="1:19" x14ac:dyDescent="0.2">
      <c r="A634" s="1">
        <f t="shared" si="41"/>
        <v>1075523</v>
      </c>
      <c r="B634" s="1">
        <f t="shared" si="42"/>
        <v>1075576</v>
      </c>
      <c r="C634" s="1" t="str">
        <f t="shared" si="43"/>
        <v>0.9m FG</v>
      </c>
      <c r="D634" s="1" t="str">
        <f t="shared" si="44"/>
        <v>0.9m FG - Default Depth</v>
      </c>
      <c r="E634" s="1" t="s">
        <v>40</v>
      </c>
      <c r="F634" s="1">
        <f t="shared" si="45"/>
        <v>0.9</v>
      </c>
      <c r="G634" s="12" t="s">
        <v>40</v>
      </c>
      <c r="L634">
        <v>1075523</v>
      </c>
      <c r="M634">
        <v>1075576</v>
      </c>
      <c r="N634">
        <v>0.9</v>
      </c>
      <c r="O634" t="s">
        <v>718</v>
      </c>
      <c r="P634" t="s">
        <v>719</v>
      </c>
      <c r="Q634" t="s">
        <v>720</v>
      </c>
      <c r="R634" t="s">
        <v>721</v>
      </c>
      <c r="S634">
        <v>53</v>
      </c>
    </row>
    <row r="635" spans="1:19" x14ac:dyDescent="0.2">
      <c r="A635" s="1">
        <f t="shared" si="41"/>
        <v>1075576</v>
      </c>
      <c r="B635" s="1">
        <f t="shared" si="42"/>
        <v>1075582</v>
      </c>
      <c r="C635" s="1" t="str">
        <f t="shared" si="43"/>
        <v>1.2m FG</v>
      </c>
      <c r="D635" s="1" t="str">
        <f t="shared" si="44"/>
        <v>1.2m FG - BGC Dominant Design</v>
      </c>
      <c r="E635" s="1" t="s">
        <v>40</v>
      </c>
      <c r="F635" s="1">
        <f t="shared" si="45"/>
        <v>1.2</v>
      </c>
      <c r="G635" s="12" t="s">
        <v>40</v>
      </c>
      <c r="L635">
        <v>1075576</v>
      </c>
      <c r="M635">
        <v>1075582</v>
      </c>
      <c r="N635">
        <v>1.2</v>
      </c>
      <c r="O635" t="s">
        <v>718</v>
      </c>
      <c r="P635" t="s">
        <v>731</v>
      </c>
      <c r="Q635" t="s">
        <v>728</v>
      </c>
      <c r="R635" t="s">
        <v>729</v>
      </c>
      <c r="S635">
        <v>6</v>
      </c>
    </row>
    <row r="636" spans="1:19" x14ac:dyDescent="0.2">
      <c r="A636" s="1">
        <f t="shared" si="41"/>
        <v>1075582</v>
      </c>
      <c r="B636" s="1">
        <f t="shared" si="42"/>
        <v>1075601</v>
      </c>
      <c r="C636" s="1" t="str">
        <f t="shared" si="43"/>
        <v>0.9m FG</v>
      </c>
      <c r="D636" s="1" t="str">
        <f t="shared" si="44"/>
        <v>0.9m FG - Default Depth</v>
      </c>
      <c r="E636" s="1" t="s">
        <v>40</v>
      </c>
      <c r="F636" s="1">
        <f t="shared" si="45"/>
        <v>0.9</v>
      </c>
      <c r="G636" s="12" t="s">
        <v>40</v>
      </c>
      <c r="L636">
        <v>1075582</v>
      </c>
      <c r="M636">
        <v>1075601</v>
      </c>
      <c r="N636">
        <v>0.9</v>
      </c>
      <c r="O636" t="s">
        <v>718</v>
      </c>
      <c r="P636" t="s">
        <v>719</v>
      </c>
      <c r="Q636" t="s">
        <v>720</v>
      </c>
      <c r="R636" t="s">
        <v>721</v>
      </c>
      <c r="S636">
        <v>19</v>
      </c>
    </row>
    <row r="637" spans="1:19" x14ac:dyDescent="0.2">
      <c r="A637" s="1">
        <f t="shared" si="41"/>
        <v>1075601</v>
      </c>
      <c r="B637" s="1">
        <f t="shared" si="42"/>
        <v>1075656</v>
      </c>
      <c r="C637" s="1" t="str">
        <f t="shared" si="43"/>
        <v>2.0m MOTI</v>
      </c>
      <c r="D637" s="1" t="str">
        <f t="shared" si="44"/>
        <v>2.0m MOTI - MOTI Encroachment</v>
      </c>
      <c r="E637" s="1" t="s">
        <v>40</v>
      </c>
      <c r="F637" s="1">
        <f t="shared" si="45"/>
        <v>2</v>
      </c>
      <c r="G637" s="12" t="s">
        <v>40</v>
      </c>
      <c r="L637">
        <v>1075601</v>
      </c>
      <c r="M637">
        <v>1075656</v>
      </c>
      <c r="N637">
        <v>2</v>
      </c>
      <c r="O637" t="s">
        <v>770</v>
      </c>
      <c r="P637" t="s">
        <v>771</v>
      </c>
      <c r="Q637" t="s">
        <v>772</v>
      </c>
      <c r="R637" t="s">
        <v>773</v>
      </c>
      <c r="S637">
        <v>55</v>
      </c>
    </row>
    <row r="638" spans="1:19" x14ac:dyDescent="0.2">
      <c r="A638" s="1">
        <f t="shared" si="41"/>
        <v>1075656</v>
      </c>
      <c r="B638" s="1">
        <f t="shared" si="42"/>
        <v>1075699</v>
      </c>
      <c r="C638" s="1" t="str">
        <f t="shared" si="43"/>
        <v>0.9m FG</v>
      </c>
      <c r="D638" s="1" t="str">
        <f t="shared" si="44"/>
        <v>0.9m FG - Default Depth</v>
      </c>
      <c r="E638" s="1" t="s">
        <v>40</v>
      </c>
      <c r="F638" s="1">
        <f t="shared" si="45"/>
        <v>0.9</v>
      </c>
      <c r="G638" s="12" t="s">
        <v>40</v>
      </c>
      <c r="L638">
        <v>1075656</v>
      </c>
      <c r="M638">
        <v>1075699</v>
      </c>
      <c r="N638">
        <v>0.9</v>
      </c>
      <c r="O638" t="s">
        <v>718</v>
      </c>
      <c r="P638" t="s">
        <v>719</v>
      </c>
      <c r="Q638" t="s">
        <v>720</v>
      </c>
      <c r="R638" t="s">
        <v>721</v>
      </c>
      <c r="S638">
        <v>43</v>
      </c>
    </row>
    <row r="639" spans="1:19" x14ac:dyDescent="0.2">
      <c r="A639" s="1">
        <f t="shared" si="41"/>
        <v>1075699</v>
      </c>
      <c r="B639" s="1">
        <f t="shared" si="42"/>
        <v>1075843</v>
      </c>
      <c r="C639" s="1" t="str">
        <f t="shared" si="43"/>
        <v>1.2m FG</v>
      </c>
      <c r="D639" s="1" t="str">
        <f t="shared" si="44"/>
        <v>1.2m FG - BGC Dominant Design</v>
      </c>
      <c r="E639" s="1" t="s">
        <v>40</v>
      </c>
      <c r="F639" s="1">
        <f t="shared" si="45"/>
        <v>1.2</v>
      </c>
      <c r="G639" s="12" t="s">
        <v>40</v>
      </c>
      <c r="L639">
        <v>1075699</v>
      </c>
      <c r="M639">
        <v>1075843</v>
      </c>
      <c r="N639">
        <v>1.2</v>
      </c>
      <c r="O639" t="s">
        <v>718</v>
      </c>
      <c r="P639" t="s">
        <v>731</v>
      </c>
      <c r="Q639" t="s">
        <v>728</v>
      </c>
      <c r="R639" t="s">
        <v>729</v>
      </c>
      <c r="S639">
        <v>144</v>
      </c>
    </row>
    <row r="640" spans="1:19" x14ac:dyDescent="0.2">
      <c r="A640" s="1">
        <f t="shared" si="41"/>
        <v>1075843</v>
      </c>
      <c r="B640" s="1">
        <f t="shared" si="42"/>
        <v>1075959</v>
      </c>
      <c r="C640" s="1" t="str">
        <f t="shared" si="43"/>
        <v>1.2m CG/1.5m FG</v>
      </c>
      <c r="D640" s="1" t="str">
        <f t="shared" si="44"/>
        <v>1.2m CG/1.5m FG - Alignment Sheets</v>
      </c>
      <c r="E640" s="1" t="s">
        <v>40</v>
      </c>
      <c r="F640" s="1">
        <f t="shared" si="45"/>
        <v>1.2</v>
      </c>
      <c r="G640" s="12" t="s">
        <v>40</v>
      </c>
      <c r="L640">
        <v>1075843</v>
      </c>
      <c r="M640">
        <v>1075959</v>
      </c>
      <c r="N640" t="s">
        <v>749</v>
      </c>
      <c r="O640" t="s">
        <v>743</v>
      </c>
      <c r="P640" t="s">
        <v>723</v>
      </c>
      <c r="Q640" t="s">
        <v>750</v>
      </c>
      <c r="R640" t="s">
        <v>751</v>
      </c>
      <c r="S640">
        <v>116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7E571-258A-CB44-916A-B2B0BBFF288D}">
  <dimension ref="A1:AA1251"/>
  <sheetViews>
    <sheetView workbookViewId="0">
      <selection activeCell="F396" sqref="F396"/>
    </sheetView>
  </sheetViews>
  <sheetFormatPr baseColWidth="10" defaultColWidth="8.83203125" defaultRowHeight="15" x14ac:dyDescent="0.2"/>
  <cols>
    <col min="1" max="2" width="12.1640625" style="1" bestFit="1" customWidth="1"/>
    <col min="3" max="3" width="6.6640625" style="1" bestFit="1" customWidth="1"/>
    <col min="4" max="4" width="6.83203125" style="1" bestFit="1" customWidth="1"/>
    <col min="5" max="5" width="5.1640625" style="1" bestFit="1" customWidth="1"/>
    <col min="6" max="6" width="15.1640625" style="1" bestFit="1" customWidth="1"/>
    <col min="7" max="7" width="41" style="1" bestFit="1" customWidth="1"/>
    <col min="8" max="8" width="4.5" style="1" bestFit="1" customWidth="1"/>
    <col min="9" max="11" width="6.6640625" style="1" customWidth="1"/>
    <col min="12" max="12" width="6.1640625" style="1" bestFit="1" customWidth="1"/>
    <col min="13" max="13" width="16.1640625" style="1" bestFit="1" customWidth="1"/>
    <col min="14" max="14" width="14.83203125" style="1" bestFit="1" customWidth="1"/>
    <col min="15" max="15" width="12" style="1" bestFit="1" customWidth="1"/>
    <col min="16" max="16" width="9.1640625" style="1" bestFit="1" customWidth="1"/>
    <col min="17" max="17" width="8.5" style="1" bestFit="1" customWidth="1"/>
    <col min="18" max="18" width="8.83203125" style="1"/>
    <col min="19" max="19" width="15.5" style="1" bestFit="1" customWidth="1"/>
    <col min="20" max="20" width="24.5" style="1" bestFit="1" customWidth="1"/>
    <col min="21" max="21" width="50.83203125" style="1" bestFit="1" customWidth="1"/>
    <col min="22" max="22" width="22.1640625" style="1" bestFit="1" customWidth="1"/>
    <col min="23" max="23" width="20" style="1" bestFit="1" customWidth="1"/>
    <col min="24" max="24" width="18.6640625" style="1" bestFit="1" customWidth="1"/>
    <col min="25" max="25" width="12" style="1" bestFit="1" customWidth="1"/>
    <col min="26" max="26" width="8" style="1" bestFit="1" customWidth="1"/>
    <col min="27" max="27" width="3" style="1" bestFit="1" customWidth="1"/>
    <col min="28" max="16384" width="8.83203125" style="1"/>
  </cols>
  <sheetData>
    <row r="1" spans="1:23" x14ac:dyDescent="0.2">
      <c r="A1" s="1" t="s">
        <v>35</v>
      </c>
      <c r="B1" s="1" t="s">
        <v>34</v>
      </c>
      <c r="C1" s="11" t="s">
        <v>1587</v>
      </c>
      <c r="D1" s="11" t="s">
        <v>8983</v>
      </c>
      <c r="E1" s="1" t="s">
        <v>1588</v>
      </c>
      <c r="F1" s="1" t="s">
        <v>1589</v>
      </c>
      <c r="G1" s="1" t="s">
        <v>1590</v>
      </c>
      <c r="L1" s="1" t="s">
        <v>42</v>
      </c>
      <c r="M1" s="1" t="s">
        <v>43</v>
      </c>
      <c r="N1" s="1" t="s">
        <v>44</v>
      </c>
      <c r="O1" s="1" t="s">
        <v>45</v>
      </c>
      <c r="P1" s="1" t="s">
        <v>46</v>
      </c>
      <c r="Q1" s="1" t="s">
        <v>47</v>
      </c>
      <c r="R1" s="1" t="s">
        <v>48</v>
      </c>
      <c r="S1" s="1" t="s">
        <v>49</v>
      </c>
      <c r="T1" s="1" t="s">
        <v>50</v>
      </c>
      <c r="U1" s="1" t="s">
        <v>51</v>
      </c>
      <c r="V1" s="1" t="s">
        <v>52</v>
      </c>
      <c r="W1" s="1" t="s">
        <v>53</v>
      </c>
    </row>
    <row r="2" spans="1:23" x14ac:dyDescent="0.2">
      <c r="A2" s="1">
        <f t="shared" ref="A2:B65" si="0">IF(OR(AND(ISNUMBER(M2),M2&gt;0),ISNUMBER(SEARCH("+",M2))),IF(NOT(ISNUMBER(M2)),1000*LEFT(M2,SEARCH("+",M2)-1)+MID(M2,SEARCH("+",M2)+1,3)+RIGHT(M2,3),M2),"")</f>
        <v>987100</v>
      </c>
      <c r="B2" s="1">
        <f t="shared" si="0"/>
        <v>987220</v>
      </c>
      <c r="C2" s="11" t="s">
        <v>54</v>
      </c>
      <c r="D2" s="1" t="str">
        <f>TRIM(LEFT(R2,3))</f>
        <v>FBE</v>
      </c>
      <c r="E2" s="1">
        <f>Q2</f>
        <v>14.7</v>
      </c>
      <c r="F2" s="1" t="str">
        <f>_xlfn.CONCAT(TEXT(Q2,"0.0"),"mm ",R2)</f>
        <v>14.7mm FBE</v>
      </c>
      <c r="G2" s="1" t="str">
        <f>_xlfn.CONCAT(TEXT(Q2,"0.0"),"mm ",INDEX('Pipe Lookup'!D:D,MATCH('~17 Pipe Segmentation'!R2,'Pipe Lookup'!C:C,0))," TYPE ",P2)</f>
        <v>14.7mm Fusion-Bonded Epoxy TYPE 5</v>
      </c>
      <c r="L2" s="1" t="s">
        <v>9479</v>
      </c>
      <c r="M2" s="1">
        <v>987100</v>
      </c>
      <c r="N2" s="1">
        <v>987220</v>
      </c>
      <c r="O2" s="1">
        <v>120</v>
      </c>
      <c r="P2" s="1">
        <v>5</v>
      </c>
      <c r="Q2" s="1">
        <v>14.7</v>
      </c>
      <c r="R2" s="1" t="s">
        <v>56</v>
      </c>
      <c r="S2" s="1" t="s">
        <v>9480</v>
      </c>
      <c r="U2" s="1" t="s">
        <v>9481</v>
      </c>
    </row>
    <row r="3" spans="1:23" x14ac:dyDescent="0.2">
      <c r="A3" s="1">
        <f t="shared" si="0"/>
        <v>987220</v>
      </c>
      <c r="B3" s="1">
        <f t="shared" si="0"/>
        <v>987500</v>
      </c>
      <c r="C3" s="11" t="s">
        <v>54</v>
      </c>
      <c r="D3" s="1" t="str">
        <f t="shared" ref="D3:D66" si="1">TRIM(LEFT(R3,3))</f>
        <v>FBE</v>
      </c>
      <c r="E3" s="1">
        <f t="shared" ref="E3:E66" si="2">Q3</f>
        <v>11.8</v>
      </c>
      <c r="F3" s="1" t="str">
        <f t="shared" ref="F3:F66" si="3">_xlfn.CONCAT(TEXT(Q3,"0.0"),"mm ",R3)</f>
        <v>11.8mm FBE</v>
      </c>
      <c r="G3" s="1" t="str">
        <f>_xlfn.CONCAT(TEXT(Q3,"0.0"),"mm ",INDEX('Pipe Lookup'!D:D,MATCH('~17 Pipe Segmentation'!R3,'Pipe Lookup'!C:C,0))," TYPE ",P3)</f>
        <v>11.8mm Fusion-Bonded Epoxy TYPE 4</v>
      </c>
      <c r="L3" s="1" t="s">
        <v>9479</v>
      </c>
      <c r="M3" s="1">
        <v>987220</v>
      </c>
      <c r="N3" s="1">
        <v>987500</v>
      </c>
      <c r="O3" s="1">
        <v>280</v>
      </c>
      <c r="P3" s="1">
        <v>4</v>
      </c>
      <c r="Q3" s="1">
        <v>11.8</v>
      </c>
      <c r="R3" s="1" t="s">
        <v>56</v>
      </c>
      <c r="S3" s="1" t="s">
        <v>9480</v>
      </c>
      <c r="V3" s="1">
        <v>0</v>
      </c>
      <c r="W3" s="1" t="s">
        <v>60</v>
      </c>
    </row>
    <row r="4" spans="1:23" x14ac:dyDescent="0.2">
      <c r="A4" s="1">
        <f t="shared" si="0"/>
        <v>987500</v>
      </c>
      <c r="B4" s="1">
        <f t="shared" si="0"/>
        <v>987617</v>
      </c>
      <c r="C4" s="11" t="s">
        <v>54</v>
      </c>
      <c r="D4" s="1" t="str">
        <f t="shared" si="1"/>
        <v>FBE</v>
      </c>
      <c r="E4" s="1">
        <f t="shared" si="2"/>
        <v>11.8</v>
      </c>
      <c r="F4" s="1" t="str">
        <f t="shared" si="3"/>
        <v>11.8mm FBE</v>
      </c>
      <c r="G4" s="1" t="str">
        <f>_xlfn.CONCAT(TEXT(Q4,"0.0"),"mm ",INDEX('Pipe Lookup'!D:D,MATCH('~17 Pipe Segmentation'!R4,'Pipe Lookup'!C:C,0))," TYPE ",P4)</f>
        <v>11.8mm Fusion-Bonded Epoxy TYPE 4</v>
      </c>
      <c r="L4" s="1" t="s">
        <v>9479</v>
      </c>
      <c r="M4" s="1">
        <v>987500</v>
      </c>
      <c r="N4" s="1">
        <v>987617</v>
      </c>
      <c r="O4" s="1">
        <v>117</v>
      </c>
      <c r="P4" s="1">
        <v>4</v>
      </c>
      <c r="Q4" s="1">
        <v>11.8</v>
      </c>
      <c r="R4" s="1" t="s">
        <v>56</v>
      </c>
      <c r="S4" s="1" t="s">
        <v>9482</v>
      </c>
      <c r="V4" s="1">
        <v>0</v>
      </c>
      <c r="W4" s="1" t="s">
        <v>60</v>
      </c>
    </row>
    <row r="5" spans="1:23" x14ac:dyDescent="0.2">
      <c r="A5" s="1">
        <f t="shared" si="0"/>
        <v>987617</v>
      </c>
      <c r="B5" s="1">
        <f t="shared" si="0"/>
        <v>987641</v>
      </c>
      <c r="C5" s="11" t="s">
        <v>54</v>
      </c>
      <c r="D5" s="1" t="str">
        <f t="shared" si="1"/>
        <v>FBE</v>
      </c>
      <c r="E5" s="1">
        <f t="shared" si="2"/>
        <v>14.7</v>
      </c>
      <c r="F5" s="1" t="str">
        <f t="shared" si="3"/>
        <v>14.7mm FBE</v>
      </c>
      <c r="G5" s="1" t="str">
        <f>_xlfn.CONCAT(TEXT(Q5,"0.0"),"mm ",INDEX('Pipe Lookup'!D:D,MATCH('~17 Pipe Segmentation'!R5,'Pipe Lookup'!C:C,0))," TYPE ",P5)</f>
        <v>14.7mm Fusion-Bonded Epoxy TYPE 5</v>
      </c>
      <c r="L5" s="1" t="s">
        <v>9479</v>
      </c>
      <c r="M5" s="1">
        <v>987617</v>
      </c>
      <c r="N5" s="1">
        <v>987641</v>
      </c>
      <c r="O5" s="1">
        <v>24</v>
      </c>
      <c r="P5" s="1">
        <v>5</v>
      </c>
      <c r="Q5" s="1">
        <v>14.7</v>
      </c>
      <c r="R5" s="1" t="s">
        <v>56</v>
      </c>
      <c r="S5" s="1" t="s">
        <v>9482</v>
      </c>
      <c r="V5" s="1">
        <v>0</v>
      </c>
      <c r="W5" s="1" t="s">
        <v>60</v>
      </c>
    </row>
    <row r="6" spans="1:23" x14ac:dyDescent="0.2">
      <c r="A6" s="1">
        <f t="shared" si="0"/>
        <v>987641</v>
      </c>
      <c r="B6" s="1">
        <f t="shared" si="0"/>
        <v>987665</v>
      </c>
      <c r="C6" s="11" t="s">
        <v>54</v>
      </c>
      <c r="D6" s="1" t="str">
        <f t="shared" si="1"/>
        <v>FBE</v>
      </c>
      <c r="E6" s="1">
        <f t="shared" si="2"/>
        <v>19</v>
      </c>
      <c r="F6" s="1" t="str">
        <f t="shared" si="3"/>
        <v>19.0mm FBE-M45</v>
      </c>
      <c r="G6" s="1" t="str">
        <f>_xlfn.CONCAT(TEXT(Q6,"0.0"),"mm ",INDEX('Pipe Lookup'!D:D,MATCH('~17 Pipe Segmentation'!R6,'Pipe Lookup'!C:C,0))," TYPE ",P6)</f>
        <v>19.0mm Fusion-Bonded Epoxy (M45) TYPE 41</v>
      </c>
      <c r="L6" s="1" t="s">
        <v>9479</v>
      </c>
      <c r="M6" s="1">
        <v>987641</v>
      </c>
      <c r="N6" s="1">
        <v>987665</v>
      </c>
      <c r="O6" s="1">
        <v>24</v>
      </c>
      <c r="P6" s="1">
        <v>41</v>
      </c>
      <c r="Q6" s="1">
        <v>19</v>
      </c>
      <c r="R6" s="1" t="s">
        <v>421</v>
      </c>
      <c r="S6" s="1" t="s">
        <v>9482</v>
      </c>
      <c r="U6" s="1" t="s">
        <v>9483</v>
      </c>
      <c r="V6" s="1">
        <v>0</v>
      </c>
      <c r="W6" s="1" t="s">
        <v>60</v>
      </c>
    </row>
    <row r="7" spans="1:23" x14ac:dyDescent="0.2">
      <c r="A7" s="1">
        <f t="shared" si="0"/>
        <v>987665</v>
      </c>
      <c r="B7" s="1">
        <f t="shared" si="0"/>
        <v>987689</v>
      </c>
      <c r="C7" s="11" t="s">
        <v>54</v>
      </c>
      <c r="D7" s="1" t="str">
        <f t="shared" si="1"/>
        <v>FBE</v>
      </c>
      <c r="E7" s="1">
        <f t="shared" si="2"/>
        <v>14.7</v>
      </c>
      <c r="F7" s="1" t="str">
        <f t="shared" si="3"/>
        <v>14.7mm FBE</v>
      </c>
      <c r="G7" s="1" t="str">
        <f>_xlfn.CONCAT(TEXT(Q7,"0.0"),"mm ",INDEX('Pipe Lookup'!D:D,MATCH('~17 Pipe Segmentation'!R7,'Pipe Lookup'!C:C,0))," TYPE ",P7)</f>
        <v>14.7mm Fusion-Bonded Epoxy TYPE 5</v>
      </c>
      <c r="L7" s="1" t="s">
        <v>9479</v>
      </c>
      <c r="M7" s="1">
        <v>987665</v>
      </c>
      <c r="N7" s="1">
        <v>987689</v>
      </c>
      <c r="O7" s="1">
        <v>24</v>
      </c>
      <c r="P7" s="1">
        <v>5</v>
      </c>
      <c r="Q7" s="1">
        <v>14.7</v>
      </c>
      <c r="R7" s="1" t="s">
        <v>56</v>
      </c>
      <c r="S7" s="1" t="s">
        <v>9482</v>
      </c>
      <c r="V7" s="1">
        <v>0</v>
      </c>
      <c r="W7" s="1" t="s">
        <v>60</v>
      </c>
    </row>
    <row r="8" spans="1:23" x14ac:dyDescent="0.2">
      <c r="A8" s="1">
        <f t="shared" si="0"/>
        <v>987689</v>
      </c>
      <c r="B8" s="1">
        <f t="shared" si="0"/>
        <v>988558</v>
      </c>
      <c r="C8" s="11" t="s">
        <v>54</v>
      </c>
      <c r="D8" s="1" t="str">
        <f t="shared" si="1"/>
        <v>FBE</v>
      </c>
      <c r="E8" s="1">
        <f t="shared" si="2"/>
        <v>11.8</v>
      </c>
      <c r="F8" s="1" t="str">
        <f t="shared" si="3"/>
        <v>11.8mm FBE</v>
      </c>
      <c r="G8" s="1" t="str">
        <f>_xlfn.CONCAT(TEXT(Q8,"0.0"),"mm ",INDEX('Pipe Lookup'!D:D,MATCH('~17 Pipe Segmentation'!R8,'Pipe Lookup'!C:C,0))," TYPE ",P8)</f>
        <v>11.8mm Fusion-Bonded Epoxy TYPE 4</v>
      </c>
      <c r="L8" s="1" t="s">
        <v>9479</v>
      </c>
      <c r="M8" s="1">
        <v>987689</v>
      </c>
      <c r="N8" s="1">
        <v>988558</v>
      </c>
      <c r="O8" s="1">
        <v>869</v>
      </c>
      <c r="P8" s="1">
        <v>4</v>
      </c>
      <c r="Q8" s="1">
        <v>11.8</v>
      </c>
      <c r="R8" s="1" t="s">
        <v>56</v>
      </c>
      <c r="S8" s="1" t="s">
        <v>9482</v>
      </c>
      <c r="V8" s="1">
        <v>0</v>
      </c>
      <c r="W8" s="1" t="s">
        <v>60</v>
      </c>
    </row>
    <row r="9" spans="1:23" x14ac:dyDescent="0.2">
      <c r="A9" s="1">
        <f t="shared" si="0"/>
        <v>988558</v>
      </c>
      <c r="B9" s="1">
        <f t="shared" si="0"/>
        <v>988582.23</v>
      </c>
      <c r="C9" s="11" t="s">
        <v>54</v>
      </c>
      <c r="D9" s="1" t="str">
        <f t="shared" si="1"/>
        <v>FBE</v>
      </c>
      <c r="E9" s="1">
        <f t="shared" si="2"/>
        <v>14.7</v>
      </c>
      <c r="F9" s="1" t="str">
        <f t="shared" si="3"/>
        <v>14.7mm FBE</v>
      </c>
      <c r="G9" s="1" t="str">
        <f>_xlfn.CONCAT(TEXT(Q9,"0.0"),"mm ",INDEX('Pipe Lookup'!D:D,MATCH('~17 Pipe Segmentation'!R9,'Pipe Lookup'!C:C,0))," TYPE ",P9)</f>
        <v>14.7mm Fusion-Bonded Epoxy TYPE 5</v>
      </c>
      <c r="L9" s="1" t="s">
        <v>9479</v>
      </c>
      <c r="M9" s="1">
        <v>988558</v>
      </c>
      <c r="N9" s="1">
        <v>988582.23</v>
      </c>
      <c r="O9" s="1">
        <v>24.229999999981374</v>
      </c>
      <c r="P9" s="1">
        <v>5</v>
      </c>
      <c r="Q9" s="1">
        <v>14.7</v>
      </c>
      <c r="R9" s="1" t="s">
        <v>56</v>
      </c>
      <c r="S9" s="1" t="s">
        <v>9482</v>
      </c>
      <c r="V9" s="1">
        <v>0</v>
      </c>
      <c r="W9" s="1" t="s">
        <v>60</v>
      </c>
    </row>
    <row r="10" spans="1:23" x14ac:dyDescent="0.2">
      <c r="A10" s="1">
        <f t="shared" si="0"/>
        <v>988582.23</v>
      </c>
      <c r="B10" s="1">
        <f t="shared" si="0"/>
        <v>988606.23</v>
      </c>
      <c r="C10" s="11" t="s">
        <v>54</v>
      </c>
      <c r="D10" s="1" t="str">
        <f t="shared" si="1"/>
        <v>FBE</v>
      </c>
      <c r="E10" s="1">
        <f t="shared" si="2"/>
        <v>19</v>
      </c>
      <c r="F10" s="1" t="str">
        <f t="shared" si="3"/>
        <v>19.0mm FBE</v>
      </c>
      <c r="G10" s="1" t="str">
        <f>_xlfn.CONCAT(TEXT(Q10,"0.0"),"mm ",INDEX('Pipe Lookup'!D:D,MATCH('~17 Pipe Segmentation'!R10,'Pipe Lookup'!C:C,0))," TYPE ",P10)</f>
        <v>19.0mm Fusion-Bonded Epoxy TYPE 7</v>
      </c>
      <c r="L10" s="1" t="s">
        <v>9479</v>
      </c>
      <c r="M10" s="1">
        <v>988582.23</v>
      </c>
      <c r="N10" s="1">
        <v>988606.23</v>
      </c>
      <c r="O10" s="1">
        <v>24</v>
      </c>
      <c r="P10" s="1">
        <v>7</v>
      </c>
      <c r="Q10" s="1">
        <v>19</v>
      </c>
      <c r="R10" s="1" t="s">
        <v>56</v>
      </c>
      <c r="S10" s="1" t="s">
        <v>9482</v>
      </c>
      <c r="V10" s="1">
        <v>0</v>
      </c>
      <c r="W10" s="1" t="s">
        <v>60</v>
      </c>
    </row>
    <row r="11" spans="1:23" x14ac:dyDescent="0.2">
      <c r="A11" s="1">
        <f t="shared" si="0"/>
        <v>988606.23</v>
      </c>
      <c r="B11" s="1">
        <f t="shared" si="0"/>
        <v>988614.23</v>
      </c>
      <c r="C11" s="11" t="s">
        <v>54</v>
      </c>
      <c r="D11" s="1" t="str">
        <f t="shared" si="1"/>
        <v>LE</v>
      </c>
      <c r="E11" s="1">
        <f t="shared" si="2"/>
        <v>19</v>
      </c>
      <c r="F11" s="1" t="str">
        <f t="shared" si="3"/>
        <v>19.0mm LE</v>
      </c>
      <c r="G11" s="1" t="str">
        <f>_xlfn.CONCAT(TEXT(Q11,"0.0"),"mm ",INDEX('Pipe Lookup'!D:D,MATCH('~17 Pipe Segmentation'!R11,'Pipe Lookup'!C:C,0))," TYPE ",P11)</f>
        <v>19.0mm Elbow TYPE 26</v>
      </c>
      <c r="L11" s="1" t="s">
        <v>9479</v>
      </c>
      <c r="M11" s="1">
        <v>988606.23</v>
      </c>
      <c r="N11" s="1">
        <v>988614.23</v>
      </c>
      <c r="O11" s="1">
        <v>8</v>
      </c>
      <c r="P11" s="1">
        <v>26</v>
      </c>
      <c r="Q11" s="1">
        <v>19</v>
      </c>
      <c r="R11" s="1" t="s">
        <v>58</v>
      </c>
      <c r="S11" s="1" t="s">
        <v>9482</v>
      </c>
      <c r="U11" s="1" t="s">
        <v>9484</v>
      </c>
      <c r="V11" s="1">
        <v>0</v>
      </c>
      <c r="W11" s="1" t="s">
        <v>60</v>
      </c>
    </row>
    <row r="12" spans="1:23" x14ac:dyDescent="0.2">
      <c r="A12" s="1">
        <f t="shared" si="0"/>
        <v>988614.23</v>
      </c>
      <c r="B12" s="1">
        <f t="shared" si="0"/>
        <v>988638.23</v>
      </c>
      <c r="C12" s="11" t="s">
        <v>54</v>
      </c>
      <c r="D12" s="1" t="str">
        <f t="shared" si="1"/>
        <v>FBE</v>
      </c>
      <c r="E12" s="1">
        <f t="shared" si="2"/>
        <v>19</v>
      </c>
      <c r="F12" s="1" t="str">
        <f t="shared" si="3"/>
        <v>19.0mm FBE</v>
      </c>
      <c r="G12" s="1" t="str">
        <f>_xlfn.CONCAT(TEXT(Q12,"0.0"),"mm ",INDEX('Pipe Lookup'!D:D,MATCH('~17 Pipe Segmentation'!R12,'Pipe Lookup'!C:C,0))," TYPE ",P12)</f>
        <v>19.0mm Fusion-Bonded Epoxy TYPE 7</v>
      </c>
      <c r="L12" s="1" t="s">
        <v>9479</v>
      </c>
      <c r="M12" s="1">
        <v>988614.23</v>
      </c>
      <c r="N12" s="1">
        <v>988638.23</v>
      </c>
      <c r="O12" s="1">
        <v>24</v>
      </c>
      <c r="P12" s="1">
        <v>7</v>
      </c>
      <c r="Q12" s="1">
        <v>19</v>
      </c>
      <c r="R12" s="1" t="s">
        <v>56</v>
      </c>
      <c r="S12" s="1" t="s">
        <v>9482</v>
      </c>
      <c r="V12" s="1">
        <v>0</v>
      </c>
      <c r="W12" s="1" t="s">
        <v>60</v>
      </c>
    </row>
    <row r="13" spans="1:23" x14ac:dyDescent="0.2">
      <c r="A13" s="1">
        <f t="shared" si="0"/>
        <v>988638.23</v>
      </c>
      <c r="B13" s="1">
        <f t="shared" si="0"/>
        <v>988662.23</v>
      </c>
      <c r="C13" s="11" t="s">
        <v>54</v>
      </c>
      <c r="D13" s="1" t="str">
        <f t="shared" si="1"/>
        <v>FBE</v>
      </c>
      <c r="E13" s="1">
        <f t="shared" si="2"/>
        <v>14.7</v>
      </c>
      <c r="F13" s="1" t="str">
        <f t="shared" si="3"/>
        <v>14.7mm FBE</v>
      </c>
      <c r="G13" s="1" t="str">
        <f>_xlfn.CONCAT(TEXT(Q13,"0.0"),"mm ",INDEX('Pipe Lookup'!D:D,MATCH('~17 Pipe Segmentation'!R13,'Pipe Lookup'!C:C,0))," TYPE ",P13)</f>
        <v>14.7mm Fusion-Bonded Epoxy TYPE 5</v>
      </c>
      <c r="L13" s="1" t="s">
        <v>9479</v>
      </c>
      <c r="M13" s="1">
        <v>988638.23</v>
      </c>
      <c r="N13" s="1">
        <v>988662.23</v>
      </c>
      <c r="O13" s="1">
        <v>24</v>
      </c>
      <c r="P13" s="1">
        <v>5</v>
      </c>
      <c r="Q13" s="1">
        <v>14.7</v>
      </c>
      <c r="R13" s="1" t="s">
        <v>56</v>
      </c>
      <c r="S13" s="1" t="s">
        <v>9482</v>
      </c>
      <c r="V13" s="1">
        <v>0</v>
      </c>
      <c r="W13" s="1" t="s">
        <v>60</v>
      </c>
    </row>
    <row r="14" spans="1:23" x14ac:dyDescent="0.2">
      <c r="A14" s="1">
        <f t="shared" si="0"/>
        <v>988662.23</v>
      </c>
      <c r="B14" s="1">
        <f t="shared" si="0"/>
        <v>989127</v>
      </c>
      <c r="C14" s="11" t="s">
        <v>54</v>
      </c>
      <c r="D14" s="1" t="str">
        <f t="shared" si="1"/>
        <v>FBE</v>
      </c>
      <c r="E14" s="1">
        <f t="shared" si="2"/>
        <v>11.8</v>
      </c>
      <c r="F14" s="1" t="str">
        <f t="shared" si="3"/>
        <v>11.8mm FBE</v>
      </c>
      <c r="G14" s="1" t="str">
        <f>_xlfn.CONCAT(TEXT(Q14,"0.0"),"mm ",INDEX('Pipe Lookup'!D:D,MATCH('~17 Pipe Segmentation'!R14,'Pipe Lookup'!C:C,0))," TYPE ",P14)</f>
        <v>11.8mm Fusion-Bonded Epoxy TYPE 4</v>
      </c>
      <c r="L14" s="1" t="s">
        <v>9479</v>
      </c>
      <c r="M14" s="1">
        <v>988662.23</v>
      </c>
      <c r="N14" s="1">
        <v>989127</v>
      </c>
      <c r="O14" s="1">
        <v>464.77000000001863</v>
      </c>
      <c r="P14" s="1">
        <v>4</v>
      </c>
      <c r="Q14" s="1">
        <v>11.8</v>
      </c>
      <c r="R14" s="1" t="s">
        <v>56</v>
      </c>
      <c r="S14" s="1" t="s">
        <v>9482</v>
      </c>
      <c r="V14" s="1">
        <v>0</v>
      </c>
      <c r="W14" s="1" t="s">
        <v>60</v>
      </c>
    </row>
    <row r="15" spans="1:23" x14ac:dyDescent="0.2">
      <c r="A15" s="1">
        <f t="shared" si="0"/>
        <v>989127</v>
      </c>
      <c r="B15" s="1">
        <f t="shared" si="0"/>
        <v>989136.72</v>
      </c>
      <c r="C15" s="11" t="s">
        <v>54</v>
      </c>
      <c r="D15" s="1" t="str">
        <f t="shared" si="1"/>
        <v>LE</v>
      </c>
      <c r="E15" s="1">
        <f t="shared" si="2"/>
        <v>14.7</v>
      </c>
      <c r="F15" s="1" t="str">
        <f t="shared" si="3"/>
        <v>14.7mm LE</v>
      </c>
      <c r="G15" s="1" t="str">
        <f>_xlfn.CONCAT(TEXT(Q15,"0.0"),"mm ",INDEX('Pipe Lookup'!D:D,MATCH('~17 Pipe Segmentation'!R15,'Pipe Lookup'!C:C,0))," TYPE ",P15)</f>
        <v>14.7mm Elbow TYPE 22</v>
      </c>
      <c r="L15" s="1" t="s">
        <v>9479</v>
      </c>
      <c r="M15" s="1">
        <v>989127</v>
      </c>
      <c r="N15" s="1">
        <v>989136.72</v>
      </c>
      <c r="O15" s="1">
        <v>9.7199999999720603</v>
      </c>
      <c r="P15" s="1">
        <v>22</v>
      </c>
      <c r="Q15" s="1">
        <v>14.7</v>
      </c>
      <c r="R15" s="1" t="s">
        <v>58</v>
      </c>
      <c r="S15" s="1" t="s">
        <v>9482</v>
      </c>
      <c r="U15" s="1" t="s">
        <v>9485</v>
      </c>
      <c r="V15" s="1">
        <v>0</v>
      </c>
      <c r="W15" s="1" t="s">
        <v>60</v>
      </c>
    </row>
    <row r="16" spans="1:23" x14ac:dyDescent="0.2">
      <c r="A16" s="1">
        <f t="shared" si="0"/>
        <v>989136.72</v>
      </c>
      <c r="B16" s="1">
        <f t="shared" si="0"/>
        <v>989157</v>
      </c>
      <c r="C16" s="11" t="s">
        <v>54</v>
      </c>
      <c r="D16" s="1" t="str">
        <f t="shared" si="1"/>
        <v>FBE</v>
      </c>
      <c r="E16" s="1">
        <f t="shared" si="2"/>
        <v>14.7</v>
      </c>
      <c r="F16" s="1" t="str">
        <f t="shared" si="3"/>
        <v>14.7mm FBE</v>
      </c>
      <c r="G16" s="1" t="str">
        <f>_xlfn.CONCAT(TEXT(Q16,"0.0"),"mm ",INDEX('Pipe Lookup'!D:D,MATCH('~17 Pipe Segmentation'!R16,'Pipe Lookup'!C:C,0))," TYPE ",P16)</f>
        <v>14.7mm Fusion-Bonded Epoxy TYPE 5</v>
      </c>
      <c r="L16" s="1" t="s">
        <v>9479</v>
      </c>
      <c r="M16" s="1">
        <v>989136.72</v>
      </c>
      <c r="N16" s="1">
        <v>989157</v>
      </c>
      <c r="O16" s="1">
        <v>20.28000000002794</v>
      </c>
      <c r="P16" s="1">
        <v>5</v>
      </c>
      <c r="Q16" s="1">
        <v>14.7</v>
      </c>
      <c r="R16" s="1" t="s">
        <v>56</v>
      </c>
      <c r="S16" s="1" t="s">
        <v>9482</v>
      </c>
      <c r="V16" s="1">
        <v>0</v>
      </c>
      <c r="W16" s="1" t="s">
        <v>60</v>
      </c>
    </row>
    <row r="17" spans="1:23" x14ac:dyDescent="0.2">
      <c r="A17" s="1">
        <f t="shared" si="0"/>
        <v>989157</v>
      </c>
      <c r="B17" s="1">
        <f t="shared" si="0"/>
        <v>989166.66</v>
      </c>
      <c r="C17" s="11" t="s">
        <v>54</v>
      </c>
      <c r="D17" s="1" t="str">
        <f t="shared" si="1"/>
        <v>LE</v>
      </c>
      <c r="E17" s="1">
        <f t="shared" si="2"/>
        <v>14.7</v>
      </c>
      <c r="F17" s="1" t="str">
        <f t="shared" si="3"/>
        <v>14.7mm LE</v>
      </c>
      <c r="G17" s="1" t="str">
        <f>_xlfn.CONCAT(TEXT(Q17,"0.0"),"mm ",INDEX('Pipe Lookup'!D:D,MATCH('~17 Pipe Segmentation'!R17,'Pipe Lookup'!C:C,0))," TYPE ",P17)</f>
        <v>14.7mm Elbow TYPE 22</v>
      </c>
      <c r="L17" s="1" t="s">
        <v>9479</v>
      </c>
      <c r="M17" s="1">
        <v>989157</v>
      </c>
      <c r="N17" s="1">
        <v>989166.66</v>
      </c>
      <c r="O17" s="1">
        <v>9.6600000000325963</v>
      </c>
      <c r="P17" s="1">
        <v>22</v>
      </c>
      <c r="Q17" s="1">
        <v>14.7</v>
      </c>
      <c r="R17" s="1" t="s">
        <v>58</v>
      </c>
      <c r="S17" s="1" t="s">
        <v>9482</v>
      </c>
      <c r="U17" s="1" t="s">
        <v>9486</v>
      </c>
      <c r="V17" s="1">
        <v>0</v>
      </c>
      <c r="W17" s="1" t="s">
        <v>60</v>
      </c>
    </row>
    <row r="18" spans="1:23" x14ac:dyDescent="0.2">
      <c r="A18" s="1">
        <f t="shared" si="0"/>
        <v>989166.66</v>
      </c>
      <c r="B18" s="1">
        <f t="shared" si="0"/>
        <v>990260.66</v>
      </c>
      <c r="C18" s="11" t="s">
        <v>54</v>
      </c>
      <c r="D18" s="1" t="str">
        <f t="shared" si="1"/>
        <v>FBE</v>
      </c>
      <c r="E18" s="1">
        <f t="shared" si="2"/>
        <v>11.8</v>
      </c>
      <c r="F18" s="1" t="str">
        <f t="shared" si="3"/>
        <v>11.8mm FBE</v>
      </c>
      <c r="G18" s="1" t="str">
        <f>_xlfn.CONCAT(TEXT(Q18,"0.0"),"mm ",INDEX('Pipe Lookup'!D:D,MATCH('~17 Pipe Segmentation'!R18,'Pipe Lookup'!C:C,0))," TYPE ",P18)</f>
        <v>11.8mm Fusion-Bonded Epoxy TYPE 4</v>
      </c>
      <c r="L18" s="1" t="s">
        <v>9479</v>
      </c>
      <c r="M18" s="1">
        <v>989166.66</v>
      </c>
      <c r="N18" s="1">
        <v>990260.66</v>
      </c>
      <c r="O18" s="1">
        <v>1094</v>
      </c>
      <c r="P18" s="1">
        <v>4</v>
      </c>
      <c r="Q18" s="1">
        <v>11.8</v>
      </c>
      <c r="R18" s="1" t="s">
        <v>56</v>
      </c>
      <c r="S18" s="1" t="s">
        <v>9482</v>
      </c>
      <c r="V18" s="1">
        <v>0</v>
      </c>
      <c r="W18" s="1" t="s">
        <v>60</v>
      </c>
    </row>
    <row r="19" spans="1:23" x14ac:dyDescent="0.2">
      <c r="A19" s="1">
        <f t="shared" si="0"/>
        <v>990260.66</v>
      </c>
      <c r="B19" s="1">
        <f t="shared" si="0"/>
        <v>990272.66</v>
      </c>
      <c r="C19" s="11" t="s">
        <v>54</v>
      </c>
      <c r="D19" s="1" t="str">
        <f t="shared" si="1"/>
        <v>FBE</v>
      </c>
      <c r="E19" s="1">
        <f t="shared" si="2"/>
        <v>14.7</v>
      </c>
      <c r="F19" s="1" t="str">
        <f t="shared" si="3"/>
        <v>14.7mm FBE</v>
      </c>
      <c r="G19" s="1" t="str">
        <f>_xlfn.CONCAT(TEXT(Q19,"0.0"),"mm ",INDEX('Pipe Lookup'!D:D,MATCH('~17 Pipe Segmentation'!R19,'Pipe Lookup'!C:C,0))," TYPE ",P19)</f>
        <v>14.7mm Fusion-Bonded Epoxy TYPE 5</v>
      </c>
      <c r="L19" s="1" t="s">
        <v>9479</v>
      </c>
      <c r="M19" s="1">
        <v>990260.66</v>
      </c>
      <c r="N19" s="1">
        <v>990272.66</v>
      </c>
      <c r="O19" s="1">
        <v>12</v>
      </c>
      <c r="P19" s="1">
        <v>5</v>
      </c>
      <c r="Q19" s="1">
        <v>14.7</v>
      </c>
      <c r="R19" s="1" t="s">
        <v>56</v>
      </c>
      <c r="S19" s="1" t="s">
        <v>9482</v>
      </c>
      <c r="V19" s="1">
        <v>0</v>
      </c>
      <c r="W19" s="1" t="s">
        <v>60</v>
      </c>
    </row>
    <row r="20" spans="1:23" x14ac:dyDescent="0.2">
      <c r="A20" s="1">
        <f t="shared" si="0"/>
        <v>990272.66</v>
      </c>
      <c r="B20" s="1">
        <f t="shared" si="0"/>
        <v>990309.36</v>
      </c>
      <c r="C20" s="11" t="s">
        <v>54</v>
      </c>
      <c r="D20" s="1" t="str">
        <f t="shared" si="1"/>
        <v>FBE</v>
      </c>
      <c r="E20" s="1">
        <f t="shared" si="2"/>
        <v>19</v>
      </c>
      <c r="F20" s="1" t="str">
        <f t="shared" si="3"/>
        <v>19.0mm FBE</v>
      </c>
      <c r="G20" s="1" t="str">
        <f>_xlfn.CONCAT(TEXT(Q20,"0.0"),"mm ",INDEX('Pipe Lookup'!D:D,MATCH('~17 Pipe Segmentation'!R20,'Pipe Lookup'!C:C,0))," TYPE ",P20)</f>
        <v>19.0mm Fusion-Bonded Epoxy TYPE 7</v>
      </c>
      <c r="L20" s="1" t="s">
        <v>9479</v>
      </c>
      <c r="M20" s="1">
        <v>990272.66</v>
      </c>
      <c r="N20" s="1">
        <v>990309.36</v>
      </c>
      <c r="O20" s="1">
        <v>36.699999999953434</v>
      </c>
      <c r="P20" s="1">
        <v>7</v>
      </c>
      <c r="Q20" s="1">
        <v>19</v>
      </c>
      <c r="R20" s="1" t="s">
        <v>56</v>
      </c>
      <c r="S20" s="1" t="s">
        <v>57</v>
      </c>
      <c r="V20" s="1">
        <v>0</v>
      </c>
      <c r="W20" s="1" t="s">
        <v>60</v>
      </c>
    </row>
    <row r="21" spans="1:23" x14ac:dyDescent="0.2">
      <c r="A21" s="1">
        <f t="shared" si="0"/>
        <v>990309.36</v>
      </c>
      <c r="B21" s="1">
        <f t="shared" si="0"/>
        <v>990313.96</v>
      </c>
      <c r="C21" s="11" t="s">
        <v>54</v>
      </c>
      <c r="D21" s="1" t="str">
        <f t="shared" si="1"/>
        <v>LE</v>
      </c>
      <c r="E21" s="1">
        <f t="shared" si="2"/>
        <v>19</v>
      </c>
      <c r="F21" s="1" t="str">
        <f t="shared" si="3"/>
        <v>19.0mm LE</v>
      </c>
      <c r="G21" s="1" t="str">
        <f>_xlfn.CONCAT(TEXT(Q21,"0.0"),"mm ",INDEX('Pipe Lookup'!D:D,MATCH('~17 Pipe Segmentation'!R21,'Pipe Lookup'!C:C,0))," TYPE ",P21)</f>
        <v>19.0mm Elbow TYPE 26</v>
      </c>
      <c r="L21" s="1" t="s">
        <v>9479</v>
      </c>
      <c r="M21" s="1">
        <v>990309.36</v>
      </c>
      <c r="N21" s="1">
        <v>990313.96</v>
      </c>
      <c r="O21" s="1">
        <v>4.5999999999767169</v>
      </c>
      <c r="P21" s="1">
        <v>26</v>
      </c>
      <c r="Q21" s="1">
        <v>19</v>
      </c>
      <c r="R21" s="1" t="s">
        <v>58</v>
      </c>
      <c r="S21" s="1" t="s">
        <v>57</v>
      </c>
      <c r="U21" s="1" t="s">
        <v>59</v>
      </c>
      <c r="V21" s="1">
        <v>0</v>
      </c>
      <c r="W21" s="1" t="s">
        <v>60</v>
      </c>
    </row>
    <row r="22" spans="1:23" x14ac:dyDescent="0.2">
      <c r="A22" s="1">
        <f t="shared" si="0"/>
        <v>990313.96</v>
      </c>
      <c r="B22" s="1">
        <f t="shared" si="0"/>
        <v>990326.9</v>
      </c>
      <c r="C22" s="11" t="s">
        <v>54</v>
      </c>
      <c r="D22" s="1" t="str">
        <f t="shared" si="1"/>
        <v>FBE</v>
      </c>
      <c r="E22" s="1">
        <f t="shared" si="2"/>
        <v>19</v>
      </c>
      <c r="F22" s="1" t="str">
        <f t="shared" si="3"/>
        <v>19.0mm FBE</v>
      </c>
      <c r="G22" s="1" t="str">
        <f>_xlfn.CONCAT(TEXT(Q22,"0.0"),"mm ",INDEX('Pipe Lookup'!D:D,MATCH('~17 Pipe Segmentation'!R22,'Pipe Lookup'!C:C,0))," TYPE ",P22)</f>
        <v>19.0mm Fusion-Bonded Epoxy TYPE 7</v>
      </c>
      <c r="L22" s="1" t="s">
        <v>9479</v>
      </c>
      <c r="M22" s="1">
        <v>990313.96</v>
      </c>
      <c r="N22" s="1">
        <v>990326.9</v>
      </c>
      <c r="O22" s="1">
        <v>12.940000000060536</v>
      </c>
      <c r="P22" s="1">
        <v>7</v>
      </c>
      <c r="Q22" s="1">
        <v>19</v>
      </c>
      <c r="R22" s="1" t="s">
        <v>56</v>
      </c>
      <c r="S22" s="1" t="s">
        <v>57</v>
      </c>
      <c r="V22" s="1">
        <v>0</v>
      </c>
      <c r="W22" s="1" t="s">
        <v>60</v>
      </c>
    </row>
    <row r="23" spans="1:23" x14ac:dyDescent="0.2">
      <c r="A23" s="1">
        <f t="shared" si="0"/>
        <v>990326.9</v>
      </c>
      <c r="B23" s="1">
        <f t="shared" si="0"/>
        <v>990332</v>
      </c>
      <c r="C23" s="11" t="s">
        <v>54</v>
      </c>
      <c r="D23" s="1" t="str">
        <f t="shared" si="1"/>
        <v>LE</v>
      </c>
      <c r="E23" s="1">
        <f t="shared" si="2"/>
        <v>19</v>
      </c>
      <c r="F23" s="1" t="str">
        <f t="shared" si="3"/>
        <v>19.0mm LE</v>
      </c>
      <c r="G23" s="1" t="str">
        <f>_xlfn.CONCAT(TEXT(Q23,"0.0"),"mm ",INDEX('Pipe Lookup'!D:D,MATCH('~17 Pipe Segmentation'!R23,'Pipe Lookup'!C:C,0))," TYPE ",P23)</f>
        <v>19.0mm Elbow TYPE 26</v>
      </c>
      <c r="L23" s="1" t="s">
        <v>9479</v>
      </c>
      <c r="M23" s="1">
        <v>990326.9</v>
      </c>
      <c r="N23" s="1">
        <v>990332</v>
      </c>
      <c r="O23" s="1">
        <v>5.0999999999767169</v>
      </c>
      <c r="P23" s="1">
        <v>26</v>
      </c>
      <c r="Q23" s="1">
        <v>19</v>
      </c>
      <c r="R23" s="1" t="s">
        <v>58</v>
      </c>
      <c r="S23" s="1" t="s">
        <v>57</v>
      </c>
      <c r="U23" s="1" t="s">
        <v>61</v>
      </c>
      <c r="V23" s="1">
        <v>0</v>
      </c>
      <c r="W23" s="1" t="s">
        <v>60</v>
      </c>
    </row>
    <row r="24" spans="1:23" x14ac:dyDescent="0.2">
      <c r="A24" s="1">
        <f t="shared" si="0"/>
        <v>990332</v>
      </c>
      <c r="B24" s="1">
        <f t="shared" si="0"/>
        <v>990356</v>
      </c>
      <c r="C24" s="11" t="s">
        <v>54</v>
      </c>
      <c r="D24" s="1" t="str">
        <f t="shared" si="1"/>
        <v>FBE</v>
      </c>
      <c r="E24" s="1">
        <f t="shared" si="2"/>
        <v>19</v>
      </c>
      <c r="F24" s="1" t="str">
        <f t="shared" si="3"/>
        <v>19.0mm FBE</v>
      </c>
      <c r="G24" s="1" t="str">
        <f>_xlfn.CONCAT(TEXT(Q24,"0.0"),"mm ",INDEX('Pipe Lookup'!D:D,MATCH('~17 Pipe Segmentation'!R24,'Pipe Lookup'!C:C,0))," TYPE ",P24)</f>
        <v>19.0mm Fusion-Bonded Epoxy TYPE 7</v>
      </c>
      <c r="L24" s="1" t="s">
        <v>9479</v>
      </c>
      <c r="M24" s="1">
        <v>990332</v>
      </c>
      <c r="N24" s="1">
        <v>990356</v>
      </c>
      <c r="O24" s="1">
        <v>24</v>
      </c>
      <c r="P24" s="1">
        <v>7</v>
      </c>
      <c r="Q24" s="1">
        <v>19</v>
      </c>
      <c r="R24" s="1" t="s">
        <v>56</v>
      </c>
      <c r="S24" s="1" t="s">
        <v>57</v>
      </c>
      <c r="V24" s="1">
        <v>0</v>
      </c>
      <c r="W24" s="1" t="s">
        <v>60</v>
      </c>
    </row>
    <row r="25" spans="1:23" x14ac:dyDescent="0.2">
      <c r="A25" s="1">
        <f t="shared" si="0"/>
        <v>990356</v>
      </c>
      <c r="B25" s="1">
        <f t="shared" si="0"/>
        <v>990615</v>
      </c>
      <c r="C25" s="11" t="s">
        <v>54</v>
      </c>
      <c r="D25" s="1" t="str">
        <f t="shared" si="1"/>
        <v>FBE</v>
      </c>
      <c r="E25" s="1">
        <f t="shared" si="2"/>
        <v>14.7</v>
      </c>
      <c r="F25" s="1" t="str">
        <f t="shared" si="3"/>
        <v>14.7mm FBE</v>
      </c>
      <c r="G25" s="1" t="str">
        <f>_xlfn.CONCAT(TEXT(Q25,"0.0"),"mm ",INDEX('Pipe Lookup'!D:D,MATCH('~17 Pipe Segmentation'!R25,'Pipe Lookup'!C:C,0))," TYPE ",P25)</f>
        <v>14.7mm Fusion-Bonded Epoxy TYPE 5</v>
      </c>
      <c r="L25" s="1" t="s">
        <v>9479</v>
      </c>
      <c r="M25" s="1">
        <v>990356</v>
      </c>
      <c r="N25" s="1">
        <v>990615</v>
      </c>
      <c r="O25" s="1">
        <v>259</v>
      </c>
      <c r="P25" s="1">
        <v>5</v>
      </c>
      <c r="Q25" s="1">
        <v>14.7</v>
      </c>
      <c r="R25" s="1" t="s">
        <v>56</v>
      </c>
      <c r="S25" s="1" t="s">
        <v>57</v>
      </c>
      <c r="V25" s="1">
        <v>0</v>
      </c>
      <c r="W25" s="1" t="s">
        <v>60</v>
      </c>
    </row>
    <row r="26" spans="1:23" x14ac:dyDescent="0.2">
      <c r="A26" s="1">
        <f t="shared" si="0"/>
        <v>990615</v>
      </c>
      <c r="B26" s="1">
        <f t="shared" si="0"/>
        <v>990638.7</v>
      </c>
      <c r="C26" s="11" t="s">
        <v>54</v>
      </c>
      <c r="D26" s="1" t="str">
        <f t="shared" si="1"/>
        <v>FBE</v>
      </c>
      <c r="E26" s="1">
        <f t="shared" si="2"/>
        <v>19</v>
      </c>
      <c r="F26" s="1" t="str">
        <f t="shared" si="3"/>
        <v>19.0mm FBE</v>
      </c>
      <c r="G26" s="1" t="str">
        <f>_xlfn.CONCAT(TEXT(Q26,"0.0"),"mm ",INDEX('Pipe Lookup'!D:D,MATCH('~17 Pipe Segmentation'!R26,'Pipe Lookup'!C:C,0))," TYPE ",P26)</f>
        <v>19.0mm Fusion-Bonded Epoxy TYPE 7</v>
      </c>
      <c r="L26" s="1" t="s">
        <v>9479</v>
      </c>
      <c r="M26" s="1">
        <v>990615</v>
      </c>
      <c r="N26" s="1">
        <v>990638.7</v>
      </c>
      <c r="O26" s="1">
        <v>23.699999999953434</v>
      </c>
      <c r="P26" s="1">
        <v>7</v>
      </c>
      <c r="Q26" s="1">
        <v>19</v>
      </c>
      <c r="R26" s="1" t="s">
        <v>56</v>
      </c>
      <c r="S26" s="1" t="s">
        <v>57</v>
      </c>
      <c r="V26" s="1">
        <v>0</v>
      </c>
      <c r="W26" s="1" t="s">
        <v>60</v>
      </c>
    </row>
    <row r="27" spans="1:23" x14ac:dyDescent="0.2">
      <c r="A27" s="1">
        <f t="shared" si="0"/>
        <v>990638.7</v>
      </c>
      <c r="B27" s="1">
        <f t="shared" si="0"/>
        <v>990643.3</v>
      </c>
      <c r="C27" s="11" t="s">
        <v>54</v>
      </c>
      <c r="D27" s="1" t="str">
        <f t="shared" si="1"/>
        <v>LE</v>
      </c>
      <c r="E27" s="1">
        <f t="shared" si="2"/>
        <v>19</v>
      </c>
      <c r="F27" s="1" t="str">
        <f t="shared" si="3"/>
        <v>19.0mm LE</v>
      </c>
      <c r="G27" s="1" t="str">
        <f>_xlfn.CONCAT(TEXT(Q27,"0.0"),"mm ",INDEX('Pipe Lookup'!D:D,MATCH('~17 Pipe Segmentation'!R27,'Pipe Lookup'!C:C,0))," TYPE ",P27)</f>
        <v>19.0mm Elbow TYPE 26</v>
      </c>
      <c r="L27" s="1" t="s">
        <v>9479</v>
      </c>
      <c r="M27" s="1">
        <v>990638.7</v>
      </c>
      <c r="N27" s="1">
        <v>990643.3</v>
      </c>
      <c r="O27" s="1">
        <v>4.6000000000931323</v>
      </c>
      <c r="P27" s="1">
        <v>26</v>
      </c>
      <c r="Q27" s="1">
        <v>19</v>
      </c>
      <c r="R27" s="1" t="s">
        <v>58</v>
      </c>
      <c r="S27" s="1" t="s">
        <v>57</v>
      </c>
      <c r="U27" s="1" t="s">
        <v>62</v>
      </c>
      <c r="V27" s="1">
        <v>0</v>
      </c>
      <c r="W27" s="1" t="s">
        <v>60</v>
      </c>
    </row>
    <row r="28" spans="1:23" x14ac:dyDescent="0.2">
      <c r="A28" s="1">
        <f t="shared" si="0"/>
        <v>990643.3</v>
      </c>
      <c r="B28" s="1">
        <f t="shared" si="0"/>
        <v>990667</v>
      </c>
      <c r="C28" s="11" t="s">
        <v>54</v>
      </c>
      <c r="D28" s="1" t="str">
        <f t="shared" si="1"/>
        <v>FBE</v>
      </c>
      <c r="E28" s="1">
        <f t="shared" si="2"/>
        <v>19</v>
      </c>
      <c r="F28" s="1" t="str">
        <f t="shared" si="3"/>
        <v>19.0mm FBE</v>
      </c>
      <c r="G28" s="1" t="str">
        <f>_xlfn.CONCAT(TEXT(Q28,"0.0"),"mm ",INDEX('Pipe Lookup'!D:D,MATCH('~17 Pipe Segmentation'!R28,'Pipe Lookup'!C:C,0))," TYPE ",P28)</f>
        <v>19.0mm Fusion-Bonded Epoxy TYPE 7</v>
      </c>
      <c r="L28" s="1" t="s">
        <v>9479</v>
      </c>
      <c r="M28" s="1">
        <v>990643.3</v>
      </c>
      <c r="N28" s="1">
        <v>990667</v>
      </c>
      <c r="O28" s="1">
        <v>23.699999999953434</v>
      </c>
      <c r="P28" s="1">
        <v>7</v>
      </c>
      <c r="Q28" s="1">
        <v>19</v>
      </c>
      <c r="R28" s="1" t="s">
        <v>56</v>
      </c>
      <c r="S28" s="1" t="s">
        <v>57</v>
      </c>
      <c r="V28" s="1">
        <v>0</v>
      </c>
      <c r="W28" s="1" t="s">
        <v>60</v>
      </c>
    </row>
    <row r="29" spans="1:23" x14ac:dyDescent="0.2">
      <c r="A29" s="1">
        <f t="shared" si="0"/>
        <v>990667</v>
      </c>
      <c r="B29" s="1">
        <f t="shared" si="0"/>
        <v>990907</v>
      </c>
      <c r="C29" s="11" t="s">
        <v>54</v>
      </c>
      <c r="D29" s="1" t="str">
        <f t="shared" si="1"/>
        <v>FBE</v>
      </c>
      <c r="E29" s="1">
        <f t="shared" si="2"/>
        <v>14.7</v>
      </c>
      <c r="F29" s="1" t="str">
        <f t="shared" si="3"/>
        <v>14.7mm FBE</v>
      </c>
      <c r="G29" s="1" t="str">
        <f>_xlfn.CONCAT(TEXT(Q29,"0.0"),"mm ",INDEX('Pipe Lookup'!D:D,MATCH('~17 Pipe Segmentation'!R29,'Pipe Lookup'!C:C,0))," TYPE ",P29)</f>
        <v>14.7mm Fusion-Bonded Epoxy TYPE 5</v>
      </c>
      <c r="L29" s="1" t="s">
        <v>9479</v>
      </c>
      <c r="M29" s="1">
        <v>990667</v>
      </c>
      <c r="N29" s="1">
        <v>990907</v>
      </c>
      <c r="O29" s="1">
        <v>240</v>
      </c>
      <c r="P29" s="1">
        <v>5</v>
      </c>
      <c r="Q29" s="1">
        <v>14.7</v>
      </c>
      <c r="R29" s="1" t="s">
        <v>56</v>
      </c>
      <c r="S29" s="1" t="s">
        <v>57</v>
      </c>
      <c r="V29" s="1">
        <v>0</v>
      </c>
      <c r="W29" s="1" t="s">
        <v>60</v>
      </c>
    </row>
    <row r="30" spans="1:23" x14ac:dyDescent="0.2">
      <c r="A30" s="1">
        <f t="shared" si="0"/>
        <v>990907</v>
      </c>
      <c r="B30" s="1">
        <f t="shared" si="0"/>
        <v>990930.7</v>
      </c>
      <c r="C30" s="11" t="s">
        <v>54</v>
      </c>
      <c r="D30" s="1" t="str">
        <f t="shared" si="1"/>
        <v>FBE</v>
      </c>
      <c r="E30" s="1">
        <f t="shared" si="2"/>
        <v>19</v>
      </c>
      <c r="F30" s="1" t="str">
        <f t="shared" si="3"/>
        <v>19.0mm FBE</v>
      </c>
      <c r="G30" s="1" t="str">
        <f>_xlfn.CONCAT(TEXT(Q30,"0.0"),"mm ",INDEX('Pipe Lookup'!D:D,MATCH('~17 Pipe Segmentation'!R30,'Pipe Lookup'!C:C,0))," TYPE ",P30)</f>
        <v>19.0mm Fusion-Bonded Epoxy TYPE 7</v>
      </c>
      <c r="L30" s="1" t="s">
        <v>9479</v>
      </c>
      <c r="M30" s="1">
        <v>990907</v>
      </c>
      <c r="N30" s="1">
        <v>990930.7</v>
      </c>
      <c r="O30" s="1">
        <v>23.699999999953434</v>
      </c>
      <c r="P30" s="1">
        <v>7</v>
      </c>
      <c r="Q30" s="1">
        <v>19</v>
      </c>
      <c r="R30" s="1" t="s">
        <v>56</v>
      </c>
      <c r="S30" s="1" t="s">
        <v>57</v>
      </c>
      <c r="V30" s="1">
        <v>0</v>
      </c>
      <c r="W30" s="1" t="s">
        <v>60</v>
      </c>
    </row>
    <row r="31" spans="1:23" x14ac:dyDescent="0.2">
      <c r="A31" s="1">
        <f t="shared" si="0"/>
        <v>990930.7</v>
      </c>
      <c r="B31" s="1">
        <f t="shared" si="0"/>
        <v>990935.3</v>
      </c>
      <c r="C31" s="11" t="s">
        <v>54</v>
      </c>
      <c r="D31" s="1" t="str">
        <f t="shared" si="1"/>
        <v>LE</v>
      </c>
      <c r="E31" s="1">
        <f t="shared" si="2"/>
        <v>19</v>
      </c>
      <c r="F31" s="1" t="str">
        <f t="shared" si="3"/>
        <v>19.0mm LE</v>
      </c>
      <c r="G31" s="1" t="str">
        <f>_xlfn.CONCAT(TEXT(Q31,"0.0"),"mm ",INDEX('Pipe Lookup'!D:D,MATCH('~17 Pipe Segmentation'!R31,'Pipe Lookup'!C:C,0))," TYPE ",P31)</f>
        <v>19.0mm Elbow TYPE 26</v>
      </c>
      <c r="L31" s="1" t="s">
        <v>9479</v>
      </c>
      <c r="M31" s="1">
        <v>990930.7</v>
      </c>
      <c r="N31" s="1">
        <v>990935.3</v>
      </c>
      <c r="O31" s="1">
        <v>4.6000000000931323</v>
      </c>
      <c r="P31" s="1">
        <v>26</v>
      </c>
      <c r="Q31" s="1">
        <v>19</v>
      </c>
      <c r="R31" s="1" t="s">
        <v>58</v>
      </c>
      <c r="S31" s="1" t="s">
        <v>57</v>
      </c>
      <c r="U31" s="1" t="s">
        <v>63</v>
      </c>
      <c r="V31" s="1">
        <v>0</v>
      </c>
      <c r="W31" s="1" t="s">
        <v>60</v>
      </c>
    </row>
    <row r="32" spans="1:23" x14ac:dyDescent="0.2">
      <c r="A32" s="1">
        <f t="shared" si="0"/>
        <v>990935.3</v>
      </c>
      <c r="B32" s="1">
        <f t="shared" si="0"/>
        <v>990955.08</v>
      </c>
      <c r="C32" s="11" t="s">
        <v>54</v>
      </c>
      <c r="D32" s="1" t="str">
        <f t="shared" si="1"/>
        <v>FBE</v>
      </c>
      <c r="E32" s="1">
        <f t="shared" si="2"/>
        <v>19</v>
      </c>
      <c r="F32" s="1" t="str">
        <f t="shared" si="3"/>
        <v>19.0mm FBE</v>
      </c>
      <c r="G32" s="1" t="str">
        <f>_xlfn.CONCAT(TEXT(Q32,"0.0"),"mm ",INDEX('Pipe Lookup'!D:D,MATCH('~17 Pipe Segmentation'!R32,'Pipe Lookup'!C:C,0))," TYPE ",P32)</f>
        <v>19.0mm Fusion-Bonded Epoxy TYPE 7</v>
      </c>
      <c r="L32" s="1" t="s">
        <v>9479</v>
      </c>
      <c r="M32" s="1">
        <v>990935.3</v>
      </c>
      <c r="N32" s="1">
        <v>990955.08</v>
      </c>
      <c r="O32" s="1">
        <v>19.779999999911524</v>
      </c>
      <c r="P32" s="1">
        <v>7</v>
      </c>
      <c r="Q32" s="1">
        <v>19</v>
      </c>
      <c r="R32" s="1" t="s">
        <v>56</v>
      </c>
      <c r="S32" s="1" t="s">
        <v>57</v>
      </c>
      <c r="V32" s="1">
        <v>0</v>
      </c>
      <c r="W32" s="1" t="s">
        <v>60</v>
      </c>
    </row>
    <row r="33" spans="1:23" x14ac:dyDescent="0.2">
      <c r="A33" s="1">
        <f t="shared" si="0"/>
        <v>990955.08</v>
      </c>
      <c r="B33" s="1">
        <f t="shared" si="0"/>
        <v>990959.27</v>
      </c>
      <c r="C33" s="11" t="s">
        <v>54</v>
      </c>
      <c r="D33" s="1" t="str">
        <f t="shared" si="1"/>
        <v>LE</v>
      </c>
      <c r="E33" s="1">
        <f t="shared" si="2"/>
        <v>19</v>
      </c>
      <c r="F33" s="1" t="str">
        <f t="shared" si="3"/>
        <v>19.0mm LE</v>
      </c>
      <c r="G33" s="1" t="str">
        <f>_xlfn.CONCAT(TEXT(Q33,"0.0"),"mm ",INDEX('Pipe Lookup'!D:D,MATCH('~17 Pipe Segmentation'!R33,'Pipe Lookup'!C:C,0))," TYPE ",P33)</f>
        <v>19.0mm Elbow TYPE 26</v>
      </c>
      <c r="L33" s="1" t="s">
        <v>9479</v>
      </c>
      <c r="M33" s="1">
        <v>990955.08</v>
      </c>
      <c r="N33" s="1">
        <v>990959.27</v>
      </c>
      <c r="O33" s="1">
        <v>4.190000000060536</v>
      </c>
      <c r="P33" s="1">
        <v>26</v>
      </c>
      <c r="Q33" s="1">
        <v>19</v>
      </c>
      <c r="R33" s="1" t="s">
        <v>58</v>
      </c>
      <c r="S33" s="1" t="s">
        <v>57</v>
      </c>
      <c r="U33" s="1" t="s">
        <v>64</v>
      </c>
      <c r="V33" s="1">
        <v>0</v>
      </c>
      <c r="W33" s="1" t="s">
        <v>60</v>
      </c>
    </row>
    <row r="34" spans="1:23" x14ac:dyDescent="0.2">
      <c r="A34" s="1">
        <f t="shared" si="0"/>
        <v>990959.27</v>
      </c>
      <c r="B34" s="1">
        <f t="shared" si="0"/>
        <v>990983.27</v>
      </c>
      <c r="C34" s="11" t="s">
        <v>54</v>
      </c>
      <c r="D34" s="1" t="str">
        <f t="shared" si="1"/>
        <v>FBE</v>
      </c>
      <c r="E34" s="1">
        <f t="shared" si="2"/>
        <v>19</v>
      </c>
      <c r="F34" s="1" t="str">
        <f t="shared" si="3"/>
        <v>19.0mm FBE</v>
      </c>
      <c r="G34" s="1" t="str">
        <f>_xlfn.CONCAT(TEXT(Q34,"0.0"),"mm ",INDEX('Pipe Lookup'!D:D,MATCH('~17 Pipe Segmentation'!R34,'Pipe Lookup'!C:C,0))," TYPE ",P34)</f>
        <v>19.0mm Fusion-Bonded Epoxy TYPE 7</v>
      </c>
      <c r="L34" s="1" t="s">
        <v>9479</v>
      </c>
      <c r="M34" s="1">
        <v>990959.27</v>
      </c>
      <c r="N34" s="1">
        <v>990983.27</v>
      </c>
      <c r="O34" s="1">
        <v>24</v>
      </c>
      <c r="P34" s="1">
        <v>7</v>
      </c>
      <c r="Q34" s="1">
        <v>19</v>
      </c>
      <c r="R34" s="1" t="s">
        <v>56</v>
      </c>
      <c r="S34" s="1" t="s">
        <v>57</v>
      </c>
      <c r="V34" s="1">
        <v>0</v>
      </c>
      <c r="W34" s="1" t="s">
        <v>60</v>
      </c>
    </row>
    <row r="35" spans="1:23" x14ac:dyDescent="0.2">
      <c r="A35" s="1">
        <f t="shared" si="0"/>
        <v>990983.27</v>
      </c>
      <c r="B35" s="1">
        <f t="shared" si="0"/>
        <v>991437.46</v>
      </c>
      <c r="C35" s="11" t="s">
        <v>54</v>
      </c>
      <c r="D35" s="1" t="str">
        <f t="shared" si="1"/>
        <v>FBE</v>
      </c>
      <c r="E35" s="1">
        <f t="shared" si="2"/>
        <v>14.7</v>
      </c>
      <c r="F35" s="1" t="str">
        <f t="shared" si="3"/>
        <v>14.7mm FBE</v>
      </c>
      <c r="G35" s="1" t="str">
        <f>_xlfn.CONCAT(TEXT(Q35,"0.0"),"mm ",INDEX('Pipe Lookup'!D:D,MATCH('~17 Pipe Segmentation'!R35,'Pipe Lookup'!C:C,0))," TYPE ",P35)</f>
        <v>14.7mm Fusion-Bonded Epoxy TYPE 5</v>
      </c>
      <c r="L35" s="1" t="s">
        <v>9479</v>
      </c>
      <c r="M35" s="1">
        <v>990983.27</v>
      </c>
      <c r="N35" s="1">
        <v>991437.46</v>
      </c>
      <c r="O35" s="1">
        <v>454.18999999994412</v>
      </c>
      <c r="P35" s="1">
        <v>5</v>
      </c>
      <c r="Q35" s="1">
        <v>14.7</v>
      </c>
      <c r="R35" s="1" t="s">
        <v>56</v>
      </c>
      <c r="S35" s="1" t="s">
        <v>57</v>
      </c>
      <c r="V35" s="1">
        <v>0</v>
      </c>
      <c r="W35" s="1" t="s">
        <v>60</v>
      </c>
    </row>
    <row r="36" spans="1:23" x14ac:dyDescent="0.2">
      <c r="A36" s="1">
        <f t="shared" si="0"/>
        <v>991437.46</v>
      </c>
      <c r="B36" s="1">
        <f t="shared" si="0"/>
        <v>991461.46</v>
      </c>
      <c r="C36" s="11" t="s">
        <v>54</v>
      </c>
      <c r="D36" s="1" t="str">
        <f t="shared" si="1"/>
        <v>FBE</v>
      </c>
      <c r="E36" s="1">
        <f t="shared" si="2"/>
        <v>19</v>
      </c>
      <c r="F36" s="1" t="str">
        <f t="shared" si="3"/>
        <v>19.0mm FBE</v>
      </c>
      <c r="G36" s="1" t="str">
        <f>_xlfn.CONCAT(TEXT(Q36,"0.0"),"mm ",INDEX('Pipe Lookup'!D:D,MATCH('~17 Pipe Segmentation'!R36,'Pipe Lookup'!C:C,0))," TYPE ",P36)</f>
        <v>19.0mm Fusion-Bonded Epoxy TYPE 7</v>
      </c>
      <c r="L36" s="1" t="s">
        <v>9479</v>
      </c>
      <c r="M36" s="1">
        <v>991437.46</v>
      </c>
      <c r="N36" s="1">
        <v>991461.46</v>
      </c>
      <c r="O36" s="1">
        <v>24</v>
      </c>
      <c r="P36" s="1">
        <v>7</v>
      </c>
      <c r="Q36" s="1">
        <v>19</v>
      </c>
      <c r="R36" s="1" t="s">
        <v>56</v>
      </c>
      <c r="S36" s="1" t="s">
        <v>57</v>
      </c>
      <c r="V36" s="1">
        <v>0</v>
      </c>
      <c r="W36" s="1" t="s">
        <v>60</v>
      </c>
    </row>
    <row r="37" spans="1:23" x14ac:dyDescent="0.2">
      <c r="A37" s="1">
        <f t="shared" si="0"/>
        <v>991461.46</v>
      </c>
      <c r="B37" s="1">
        <f t="shared" si="0"/>
        <v>991465.66</v>
      </c>
      <c r="C37" s="11" t="s">
        <v>54</v>
      </c>
      <c r="D37" s="1" t="str">
        <f t="shared" si="1"/>
        <v>LE</v>
      </c>
      <c r="E37" s="1">
        <f t="shared" si="2"/>
        <v>19</v>
      </c>
      <c r="F37" s="1" t="str">
        <f t="shared" si="3"/>
        <v>19.0mm LE</v>
      </c>
      <c r="G37" s="1" t="str">
        <f>_xlfn.CONCAT(TEXT(Q37,"0.0"),"mm ",INDEX('Pipe Lookup'!D:D,MATCH('~17 Pipe Segmentation'!R37,'Pipe Lookup'!C:C,0))," TYPE ",P37)</f>
        <v>19.0mm Elbow TYPE 26</v>
      </c>
      <c r="L37" s="1" t="s">
        <v>9479</v>
      </c>
      <c r="M37" s="1">
        <v>991461.46</v>
      </c>
      <c r="N37" s="1">
        <v>991465.66</v>
      </c>
      <c r="O37" s="1">
        <v>4.2000000000698492</v>
      </c>
      <c r="P37" s="1">
        <v>26</v>
      </c>
      <c r="Q37" s="1">
        <v>19</v>
      </c>
      <c r="R37" s="1" t="s">
        <v>58</v>
      </c>
      <c r="S37" s="1" t="s">
        <v>57</v>
      </c>
      <c r="U37" s="1" t="s">
        <v>65</v>
      </c>
      <c r="V37" s="1">
        <v>0</v>
      </c>
      <c r="W37" s="1" t="s">
        <v>60</v>
      </c>
    </row>
    <row r="38" spans="1:23" x14ac:dyDescent="0.2">
      <c r="A38" s="1">
        <f t="shared" si="0"/>
        <v>991465.66</v>
      </c>
      <c r="B38" s="1">
        <f t="shared" si="0"/>
        <v>991489.66</v>
      </c>
      <c r="C38" s="11" t="s">
        <v>54</v>
      </c>
      <c r="D38" s="1" t="str">
        <f t="shared" si="1"/>
        <v>FBE</v>
      </c>
      <c r="E38" s="1">
        <f t="shared" si="2"/>
        <v>19</v>
      </c>
      <c r="F38" s="1" t="str">
        <f t="shared" si="3"/>
        <v>19.0mm FBE</v>
      </c>
      <c r="G38" s="1" t="str">
        <f>_xlfn.CONCAT(TEXT(Q38,"0.0"),"mm ",INDEX('Pipe Lookup'!D:D,MATCH('~17 Pipe Segmentation'!R38,'Pipe Lookup'!C:C,0))," TYPE ",P38)</f>
        <v>19.0mm Fusion-Bonded Epoxy TYPE 7</v>
      </c>
      <c r="L38" s="1" t="s">
        <v>9479</v>
      </c>
      <c r="M38" s="1">
        <v>991465.66</v>
      </c>
      <c r="N38" s="1">
        <v>991489.66</v>
      </c>
      <c r="O38" s="1">
        <v>24</v>
      </c>
      <c r="P38" s="1">
        <v>7</v>
      </c>
      <c r="Q38" s="1">
        <v>19</v>
      </c>
      <c r="R38" s="1" t="s">
        <v>56</v>
      </c>
      <c r="S38" s="1" t="s">
        <v>57</v>
      </c>
      <c r="V38" s="1">
        <v>0</v>
      </c>
      <c r="W38" s="1" t="s">
        <v>60</v>
      </c>
    </row>
    <row r="39" spans="1:23" x14ac:dyDescent="0.2">
      <c r="A39" s="1">
        <f t="shared" si="0"/>
        <v>991489.66</v>
      </c>
      <c r="B39" s="1">
        <f t="shared" si="0"/>
        <v>991569.65</v>
      </c>
      <c r="C39" s="11" t="s">
        <v>54</v>
      </c>
      <c r="D39" s="1" t="str">
        <f t="shared" si="1"/>
        <v>FBE</v>
      </c>
      <c r="E39" s="1">
        <f t="shared" si="2"/>
        <v>14.7</v>
      </c>
      <c r="F39" s="1" t="str">
        <f t="shared" si="3"/>
        <v>14.7mm FBE</v>
      </c>
      <c r="G39" s="1" t="str">
        <f>_xlfn.CONCAT(TEXT(Q39,"0.0"),"mm ",INDEX('Pipe Lookup'!D:D,MATCH('~17 Pipe Segmentation'!R39,'Pipe Lookup'!C:C,0))," TYPE ",P39)</f>
        <v>14.7mm Fusion-Bonded Epoxy TYPE 5</v>
      </c>
      <c r="L39" s="1" t="s">
        <v>9479</v>
      </c>
      <c r="M39" s="1">
        <v>991489.66</v>
      </c>
      <c r="N39" s="1">
        <v>991569.65</v>
      </c>
      <c r="O39" s="1">
        <v>79.989999999990687</v>
      </c>
      <c r="P39" s="1">
        <v>5</v>
      </c>
      <c r="Q39" s="1">
        <v>14.7</v>
      </c>
      <c r="R39" s="1" t="s">
        <v>56</v>
      </c>
      <c r="S39" s="1" t="s">
        <v>57</v>
      </c>
      <c r="V39" s="1">
        <v>0</v>
      </c>
      <c r="W39" s="1" t="s">
        <v>60</v>
      </c>
    </row>
    <row r="40" spans="1:23" x14ac:dyDescent="0.2">
      <c r="A40" s="1">
        <f t="shared" si="0"/>
        <v>991569.65</v>
      </c>
      <c r="B40" s="1">
        <f t="shared" si="0"/>
        <v>991593.65</v>
      </c>
      <c r="C40" s="11" t="s">
        <v>54</v>
      </c>
      <c r="D40" s="1" t="str">
        <f t="shared" si="1"/>
        <v>FBE</v>
      </c>
      <c r="E40" s="1">
        <f t="shared" si="2"/>
        <v>19</v>
      </c>
      <c r="F40" s="1" t="str">
        <f t="shared" si="3"/>
        <v>19.0mm FBE</v>
      </c>
      <c r="G40" s="1" t="str">
        <f>_xlfn.CONCAT(TEXT(Q40,"0.0"),"mm ",INDEX('Pipe Lookup'!D:D,MATCH('~17 Pipe Segmentation'!R40,'Pipe Lookup'!C:C,0))," TYPE ",P40)</f>
        <v>19.0mm Fusion-Bonded Epoxy TYPE 7</v>
      </c>
      <c r="L40" s="1" t="s">
        <v>9479</v>
      </c>
      <c r="M40" s="1">
        <v>991569.65</v>
      </c>
      <c r="N40" s="1">
        <v>991593.65</v>
      </c>
      <c r="O40" s="1">
        <v>24</v>
      </c>
      <c r="P40" s="1">
        <v>7</v>
      </c>
      <c r="Q40" s="1">
        <v>19</v>
      </c>
      <c r="R40" s="1" t="s">
        <v>56</v>
      </c>
      <c r="S40" s="1" t="s">
        <v>57</v>
      </c>
      <c r="V40" s="1">
        <v>0</v>
      </c>
      <c r="W40" s="1" t="s">
        <v>60</v>
      </c>
    </row>
    <row r="41" spans="1:23" x14ac:dyDescent="0.2">
      <c r="A41" s="1">
        <f t="shared" si="0"/>
        <v>991593.65</v>
      </c>
      <c r="B41" s="1">
        <f t="shared" si="0"/>
        <v>991599.04</v>
      </c>
      <c r="C41" s="11" t="s">
        <v>54</v>
      </c>
      <c r="D41" s="1" t="str">
        <f t="shared" si="1"/>
        <v>LE</v>
      </c>
      <c r="E41" s="1">
        <f t="shared" si="2"/>
        <v>19</v>
      </c>
      <c r="F41" s="1" t="str">
        <f t="shared" si="3"/>
        <v>19.0mm LE</v>
      </c>
      <c r="G41" s="1" t="str">
        <f>_xlfn.CONCAT(TEXT(Q41,"0.0"),"mm ",INDEX('Pipe Lookup'!D:D,MATCH('~17 Pipe Segmentation'!R41,'Pipe Lookup'!C:C,0))," TYPE ",P41)</f>
        <v>19.0mm Elbow TYPE 26</v>
      </c>
      <c r="L41" s="1" t="s">
        <v>9479</v>
      </c>
      <c r="M41" s="1">
        <v>991593.65</v>
      </c>
      <c r="N41" s="1">
        <v>991599.04</v>
      </c>
      <c r="O41" s="1">
        <v>5.3900000000139698</v>
      </c>
      <c r="P41" s="1">
        <v>26</v>
      </c>
      <c r="Q41" s="1">
        <v>19</v>
      </c>
      <c r="R41" s="1" t="s">
        <v>58</v>
      </c>
      <c r="S41" s="1" t="s">
        <v>57</v>
      </c>
      <c r="U41" s="1" t="s">
        <v>66</v>
      </c>
      <c r="V41" s="1">
        <v>0</v>
      </c>
      <c r="W41" s="1" t="s">
        <v>60</v>
      </c>
    </row>
    <row r="42" spans="1:23" x14ac:dyDescent="0.2">
      <c r="A42" s="1">
        <f t="shared" si="0"/>
        <v>991599.04</v>
      </c>
      <c r="B42" s="1">
        <f t="shared" si="0"/>
        <v>991623.04</v>
      </c>
      <c r="C42" s="11" t="s">
        <v>54</v>
      </c>
      <c r="D42" s="1" t="str">
        <f t="shared" si="1"/>
        <v>FBE</v>
      </c>
      <c r="E42" s="1">
        <f t="shared" si="2"/>
        <v>19</v>
      </c>
      <c r="F42" s="1" t="str">
        <f t="shared" si="3"/>
        <v>19.0mm FBE</v>
      </c>
      <c r="G42" s="1" t="str">
        <f>_xlfn.CONCAT(TEXT(Q42,"0.0"),"mm ",INDEX('Pipe Lookup'!D:D,MATCH('~17 Pipe Segmentation'!R42,'Pipe Lookup'!C:C,0))," TYPE ",P42)</f>
        <v>19.0mm Fusion-Bonded Epoxy TYPE 7</v>
      </c>
      <c r="L42" s="1" t="s">
        <v>9479</v>
      </c>
      <c r="M42" s="1">
        <v>991599.04</v>
      </c>
      <c r="N42" s="1">
        <v>991623.04</v>
      </c>
      <c r="O42" s="1">
        <v>24</v>
      </c>
      <c r="P42" s="1">
        <v>7</v>
      </c>
      <c r="Q42" s="1">
        <v>19</v>
      </c>
      <c r="R42" s="1" t="s">
        <v>56</v>
      </c>
      <c r="S42" s="1" t="s">
        <v>57</v>
      </c>
      <c r="V42" s="1">
        <v>0</v>
      </c>
      <c r="W42" s="1" t="s">
        <v>60</v>
      </c>
    </row>
    <row r="43" spans="1:23" x14ac:dyDescent="0.2">
      <c r="A43" s="1">
        <f t="shared" si="0"/>
        <v>991623.04</v>
      </c>
      <c r="B43" s="1">
        <f t="shared" si="0"/>
        <v>992006</v>
      </c>
      <c r="C43" s="11" t="s">
        <v>54</v>
      </c>
      <c r="D43" s="1" t="str">
        <f t="shared" si="1"/>
        <v>FBE</v>
      </c>
      <c r="E43" s="1">
        <f t="shared" si="2"/>
        <v>14.7</v>
      </c>
      <c r="F43" s="1" t="str">
        <f t="shared" si="3"/>
        <v>14.7mm FBE</v>
      </c>
      <c r="G43" s="1" t="str">
        <f>_xlfn.CONCAT(TEXT(Q43,"0.0"),"mm ",INDEX('Pipe Lookup'!D:D,MATCH('~17 Pipe Segmentation'!R43,'Pipe Lookup'!C:C,0))," TYPE ",P43)</f>
        <v>14.7mm Fusion-Bonded Epoxy TYPE 5</v>
      </c>
      <c r="L43" s="1" t="s">
        <v>9479</v>
      </c>
      <c r="M43" s="1">
        <v>991623.04</v>
      </c>
      <c r="N43" s="1">
        <v>992006</v>
      </c>
      <c r="O43" s="1">
        <v>382.95999999996275</v>
      </c>
      <c r="P43" s="1">
        <v>5</v>
      </c>
      <c r="Q43" s="1">
        <v>14.7</v>
      </c>
      <c r="R43" s="1" t="s">
        <v>56</v>
      </c>
      <c r="S43" s="1" t="s">
        <v>57</v>
      </c>
      <c r="U43" s="1" t="s">
        <v>9487</v>
      </c>
      <c r="V43" s="1">
        <v>0</v>
      </c>
      <c r="W43" s="1" t="s">
        <v>60</v>
      </c>
    </row>
    <row r="44" spans="1:23" x14ac:dyDescent="0.2">
      <c r="A44" s="1">
        <f t="shared" si="0"/>
        <v>992006</v>
      </c>
      <c r="B44" s="1">
        <f t="shared" si="0"/>
        <v>992030</v>
      </c>
      <c r="C44" s="11" t="s">
        <v>54</v>
      </c>
      <c r="D44" s="1" t="str">
        <f t="shared" si="1"/>
        <v>FBE</v>
      </c>
      <c r="E44" s="1">
        <f t="shared" si="2"/>
        <v>19</v>
      </c>
      <c r="F44" s="1" t="str">
        <f t="shared" si="3"/>
        <v>19.0mm FBE</v>
      </c>
      <c r="G44" s="1" t="str">
        <f>_xlfn.CONCAT(TEXT(Q44,"0.0"),"mm ",INDEX('Pipe Lookup'!D:D,MATCH('~17 Pipe Segmentation'!R44,'Pipe Lookup'!C:C,0))," TYPE ",P44)</f>
        <v>19.0mm Fusion-Bonded Epoxy TYPE 7</v>
      </c>
      <c r="L44" s="1" t="s">
        <v>9479</v>
      </c>
      <c r="M44" s="1">
        <v>992006</v>
      </c>
      <c r="N44" s="1">
        <v>992030</v>
      </c>
      <c r="O44" s="1">
        <v>24</v>
      </c>
      <c r="P44" s="1">
        <v>7</v>
      </c>
      <c r="Q44" s="1">
        <v>19</v>
      </c>
      <c r="R44" s="1" t="s">
        <v>56</v>
      </c>
      <c r="S44" s="1" t="s">
        <v>57</v>
      </c>
      <c r="V44" s="1">
        <v>0</v>
      </c>
      <c r="W44" s="1" t="s">
        <v>60</v>
      </c>
    </row>
    <row r="45" spans="1:23" x14ac:dyDescent="0.2">
      <c r="A45" s="1">
        <f t="shared" si="0"/>
        <v>992030</v>
      </c>
      <c r="B45" s="1">
        <f t="shared" si="0"/>
        <v>992054</v>
      </c>
      <c r="C45" s="11" t="s">
        <v>54</v>
      </c>
      <c r="D45" s="1" t="str">
        <f t="shared" si="1"/>
        <v>FBE</v>
      </c>
      <c r="E45" s="1">
        <f t="shared" si="2"/>
        <v>21.5</v>
      </c>
      <c r="F45" s="1" t="str">
        <f t="shared" si="3"/>
        <v>21.5mm FBE</v>
      </c>
      <c r="G45" s="1" t="str">
        <f>_xlfn.CONCAT(TEXT(Q45,"0.0"),"mm ",INDEX('Pipe Lookup'!D:D,MATCH('~17 Pipe Segmentation'!R45,'Pipe Lookup'!C:C,0))," TYPE ",P45)</f>
        <v>21.5mm Fusion-Bonded Epoxy TYPE 34</v>
      </c>
      <c r="L45" s="1" t="s">
        <v>9479</v>
      </c>
      <c r="M45" s="1">
        <v>992030</v>
      </c>
      <c r="N45" s="1">
        <v>992054</v>
      </c>
      <c r="O45" s="1">
        <v>24</v>
      </c>
      <c r="P45" s="1">
        <v>34</v>
      </c>
      <c r="Q45" s="1">
        <v>21.5</v>
      </c>
      <c r="R45" s="1" t="s">
        <v>56</v>
      </c>
      <c r="S45" s="1" t="s">
        <v>57</v>
      </c>
      <c r="V45" s="1">
        <v>0</v>
      </c>
      <c r="W45" s="1" t="s">
        <v>60</v>
      </c>
    </row>
    <row r="46" spans="1:23" x14ac:dyDescent="0.2">
      <c r="A46" s="1">
        <f t="shared" si="0"/>
        <v>992054</v>
      </c>
      <c r="B46" s="1">
        <f t="shared" si="0"/>
        <v>993100</v>
      </c>
      <c r="C46" s="11" t="s">
        <v>54</v>
      </c>
      <c r="D46" s="1" t="str">
        <f t="shared" si="1"/>
        <v>ARO</v>
      </c>
      <c r="E46" s="1">
        <f t="shared" si="2"/>
        <v>21.5</v>
      </c>
      <c r="F46" s="1" t="str">
        <f t="shared" si="3"/>
        <v>21.5mm ARO</v>
      </c>
      <c r="G46" s="1" t="str">
        <f>_xlfn.CONCAT(TEXT(Q46,"0.0"),"mm ",INDEX('Pipe Lookup'!D:D,MATCH('~17 Pipe Segmentation'!R46,'Pipe Lookup'!C:C,0))," TYPE ",P46)</f>
        <v>21.5mm Abrasion-Resistant Overcoat TYPE 15</v>
      </c>
      <c r="L46" s="1" t="s">
        <v>9479</v>
      </c>
      <c r="M46" s="1">
        <v>992054</v>
      </c>
      <c r="N46" s="1">
        <v>993100</v>
      </c>
      <c r="O46" s="1">
        <v>1046</v>
      </c>
      <c r="P46" s="1">
        <v>15</v>
      </c>
      <c r="Q46" s="1">
        <v>21.5</v>
      </c>
      <c r="R46" s="1" t="s">
        <v>80</v>
      </c>
      <c r="S46" s="1" t="s">
        <v>57</v>
      </c>
      <c r="U46" s="1" t="s">
        <v>9488</v>
      </c>
      <c r="V46" s="1">
        <v>0</v>
      </c>
      <c r="W46" s="1" t="s">
        <v>60</v>
      </c>
    </row>
    <row r="47" spans="1:23" x14ac:dyDescent="0.2">
      <c r="A47" s="1">
        <f t="shared" si="0"/>
        <v>993100</v>
      </c>
      <c r="B47" s="1">
        <f t="shared" si="0"/>
        <v>993849</v>
      </c>
      <c r="C47" s="11" t="s">
        <v>54</v>
      </c>
      <c r="D47" s="1" t="str">
        <f t="shared" si="1"/>
        <v>ARO</v>
      </c>
      <c r="E47" s="1">
        <f t="shared" si="2"/>
        <v>21.5</v>
      </c>
      <c r="F47" s="1" t="str">
        <f t="shared" si="3"/>
        <v>21.5mm ARO</v>
      </c>
      <c r="G47" s="1" t="str">
        <f>_xlfn.CONCAT(TEXT(Q47,"0.0"),"mm ",INDEX('Pipe Lookup'!D:D,MATCH('~17 Pipe Segmentation'!R47,'Pipe Lookup'!C:C,0))," TYPE ",P47)</f>
        <v>21.5mm Abrasion-Resistant Overcoat TYPE 15</v>
      </c>
      <c r="L47" s="1" t="s">
        <v>9479</v>
      </c>
      <c r="M47" s="1">
        <v>993100</v>
      </c>
      <c r="N47" s="1">
        <v>993849</v>
      </c>
      <c r="O47" s="1">
        <v>749</v>
      </c>
      <c r="P47" s="1">
        <v>15</v>
      </c>
      <c r="Q47" s="1">
        <v>21.5</v>
      </c>
      <c r="R47" s="1" t="s">
        <v>80</v>
      </c>
      <c r="S47" s="1" t="s">
        <v>76</v>
      </c>
      <c r="V47" s="1">
        <v>0</v>
      </c>
      <c r="W47" s="1" t="s">
        <v>60</v>
      </c>
    </row>
    <row r="48" spans="1:23" x14ac:dyDescent="0.2">
      <c r="A48" s="1">
        <f t="shared" si="0"/>
        <v>993849</v>
      </c>
      <c r="B48" s="1">
        <f t="shared" si="0"/>
        <v>993873</v>
      </c>
      <c r="C48" s="11" t="s">
        <v>54</v>
      </c>
      <c r="D48" s="1" t="str">
        <f t="shared" si="1"/>
        <v>FBE</v>
      </c>
      <c r="E48" s="1">
        <f t="shared" si="2"/>
        <v>21.5</v>
      </c>
      <c r="F48" s="1" t="str">
        <f t="shared" si="3"/>
        <v>21.5mm FBE</v>
      </c>
      <c r="G48" s="1" t="str">
        <f>_xlfn.CONCAT(TEXT(Q48,"0.0"),"mm ",INDEX('Pipe Lookup'!D:D,MATCH('~17 Pipe Segmentation'!R48,'Pipe Lookup'!C:C,0))," TYPE ",P48)</f>
        <v>21.5mm Fusion-Bonded Epoxy TYPE 34</v>
      </c>
      <c r="L48" s="1" t="s">
        <v>9479</v>
      </c>
      <c r="M48" s="1">
        <v>993849</v>
      </c>
      <c r="N48" s="1">
        <v>993873</v>
      </c>
      <c r="O48" s="1">
        <v>24</v>
      </c>
      <c r="P48" s="1">
        <v>34</v>
      </c>
      <c r="Q48" s="1">
        <v>21.5</v>
      </c>
      <c r="R48" s="1" t="s">
        <v>56</v>
      </c>
      <c r="S48" s="1" t="s">
        <v>76</v>
      </c>
      <c r="V48" s="1">
        <v>0</v>
      </c>
      <c r="W48" s="1" t="s">
        <v>60</v>
      </c>
    </row>
    <row r="49" spans="1:23" x14ac:dyDescent="0.2">
      <c r="A49" s="1">
        <f t="shared" si="0"/>
        <v>993873</v>
      </c>
      <c r="B49" s="1">
        <f t="shared" si="0"/>
        <v>993897</v>
      </c>
      <c r="C49" s="11" t="s">
        <v>54</v>
      </c>
      <c r="D49" s="1" t="str">
        <f t="shared" si="1"/>
        <v>FBE</v>
      </c>
      <c r="E49" s="1">
        <f t="shared" si="2"/>
        <v>19</v>
      </c>
      <c r="F49" s="1" t="str">
        <f t="shared" si="3"/>
        <v>19.0mm FBE</v>
      </c>
      <c r="G49" s="1" t="str">
        <f>_xlfn.CONCAT(TEXT(Q49,"0.0"),"mm ",INDEX('Pipe Lookup'!D:D,MATCH('~17 Pipe Segmentation'!R49,'Pipe Lookup'!C:C,0))," TYPE ",P49)</f>
        <v>19.0mm Fusion-Bonded Epoxy TYPE 7</v>
      </c>
      <c r="L49" s="1" t="s">
        <v>9479</v>
      </c>
      <c r="M49" s="1">
        <v>993873</v>
      </c>
      <c r="N49" s="1">
        <v>993897</v>
      </c>
      <c r="O49" s="1">
        <v>24</v>
      </c>
      <c r="P49" s="1">
        <v>7</v>
      </c>
      <c r="Q49" s="1">
        <v>19</v>
      </c>
      <c r="R49" s="1" t="s">
        <v>56</v>
      </c>
      <c r="S49" s="1" t="s">
        <v>76</v>
      </c>
      <c r="V49" s="1">
        <v>0</v>
      </c>
      <c r="W49" s="1" t="s">
        <v>60</v>
      </c>
    </row>
    <row r="50" spans="1:23" x14ac:dyDescent="0.2">
      <c r="A50" s="1">
        <f t="shared" si="0"/>
        <v>993897</v>
      </c>
      <c r="B50" s="1">
        <f t="shared" si="0"/>
        <v>994243</v>
      </c>
      <c r="C50" s="11" t="s">
        <v>54</v>
      </c>
      <c r="D50" s="1" t="str">
        <f t="shared" si="1"/>
        <v>FBE</v>
      </c>
      <c r="E50" s="1">
        <f t="shared" si="2"/>
        <v>14.7</v>
      </c>
      <c r="F50" s="1" t="str">
        <f t="shared" si="3"/>
        <v>14.7mm FBE</v>
      </c>
      <c r="G50" s="1" t="str">
        <f>_xlfn.CONCAT(TEXT(Q50,"0.0"),"mm ",INDEX('Pipe Lookup'!D:D,MATCH('~17 Pipe Segmentation'!R50,'Pipe Lookup'!C:C,0))," TYPE ",P50)</f>
        <v>14.7mm Fusion-Bonded Epoxy TYPE 5</v>
      </c>
      <c r="L50" s="1" t="s">
        <v>9479</v>
      </c>
      <c r="M50" s="1">
        <v>993897</v>
      </c>
      <c r="N50" s="1">
        <v>994243</v>
      </c>
      <c r="O50" s="1">
        <v>346</v>
      </c>
      <c r="P50" s="1">
        <v>5</v>
      </c>
      <c r="Q50" s="1">
        <v>14.7</v>
      </c>
      <c r="R50" s="1" t="s">
        <v>56</v>
      </c>
      <c r="S50" s="1" t="s">
        <v>76</v>
      </c>
      <c r="U50" s="1" t="s">
        <v>9489</v>
      </c>
      <c r="V50" s="1">
        <v>0</v>
      </c>
      <c r="W50" s="1" t="s">
        <v>60</v>
      </c>
    </row>
    <row r="51" spans="1:23" x14ac:dyDescent="0.2">
      <c r="A51" s="1">
        <f t="shared" si="0"/>
        <v>994243</v>
      </c>
      <c r="B51" s="1">
        <f t="shared" si="0"/>
        <v>994267</v>
      </c>
      <c r="C51" s="11" t="s">
        <v>54</v>
      </c>
      <c r="D51" s="1" t="str">
        <f t="shared" si="1"/>
        <v>FBE</v>
      </c>
      <c r="E51" s="1">
        <f t="shared" si="2"/>
        <v>19</v>
      </c>
      <c r="F51" s="1" t="str">
        <f t="shared" si="3"/>
        <v>19.0mm FBE</v>
      </c>
      <c r="G51" s="1" t="str">
        <f>_xlfn.CONCAT(TEXT(Q51,"0.0"),"mm ",INDEX('Pipe Lookup'!D:D,MATCH('~17 Pipe Segmentation'!R51,'Pipe Lookup'!C:C,0))," TYPE ",P51)</f>
        <v>19.0mm Fusion-Bonded Epoxy TYPE 7</v>
      </c>
      <c r="L51" s="1" t="s">
        <v>9479</v>
      </c>
      <c r="M51" s="1">
        <v>994243</v>
      </c>
      <c r="N51" s="1">
        <v>994267</v>
      </c>
      <c r="O51" s="1">
        <v>24</v>
      </c>
      <c r="P51" s="1">
        <v>7</v>
      </c>
      <c r="Q51" s="1">
        <v>19</v>
      </c>
      <c r="R51" s="1" t="s">
        <v>56</v>
      </c>
      <c r="S51" s="1" t="s">
        <v>76</v>
      </c>
      <c r="U51" s="1" t="s">
        <v>78</v>
      </c>
      <c r="V51" s="1">
        <v>0</v>
      </c>
      <c r="W51" s="1" t="s">
        <v>60</v>
      </c>
    </row>
    <row r="52" spans="1:23" x14ac:dyDescent="0.2">
      <c r="A52" s="1">
        <f t="shared" si="0"/>
        <v>994267</v>
      </c>
      <c r="B52" s="1">
        <f t="shared" si="0"/>
        <v>994272.39</v>
      </c>
      <c r="C52" s="11" t="s">
        <v>54</v>
      </c>
      <c r="D52" s="1" t="str">
        <f t="shared" si="1"/>
        <v>LE</v>
      </c>
      <c r="E52" s="1">
        <f t="shared" si="2"/>
        <v>19</v>
      </c>
      <c r="F52" s="1" t="str">
        <f t="shared" si="3"/>
        <v>19.0mm LE</v>
      </c>
      <c r="G52" s="1" t="str">
        <f>_xlfn.CONCAT(TEXT(Q52,"0.0"),"mm ",INDEX('Pipe Lookup'!D:D,MATCH('~17 Pipe Segmentation'!R52,'Pipe Lookup'!C:C,0))," TYPE ",P52)</f>
        <v>19.0mm Elbow TYPE 26</v>
      </c>
      <c r="L52" s="1" t="s">
        <v>9479</v>
      </c>
      <c r="M52" s="1">
        <v>994267</v>
      </c>
      <c r="N52" s="1">
        <v>994272.39</v>
      </c>
      <c r="O52" s="1">
        <v>5.3900000000139698</v>
      </c>
      <c r="P52" s="1">
        <v>26</v>
      </c>
      <c r="Q52" s="1">
        <v>19</v>
      </c>
      <c r="R52" s="1" t="s">
        <v>58</v>
      </c>
      <c r="S52" s="1" t="s">
        <v>76</v>
      </c>
      <c r="U52" s="1" t="s">
        <v>79</v>
      </c>
      <c r="V52" s="1">
        <v>0</v>
      </c>
      <c r="W52" s="1" t="s">
        <v>60</v>
      </c>
    </row>
    <row r="53" spans="1:23" x14ac:dyDescent="0.2">
      <c r="A53" s="1">
        <f t="shared" si="0"/>
        <v>994272.39</v>
      </c>
      <c r="B53" s="1">
        <f t="shared" si="0"/>
        <v>994308.97</v>
      </c>
      <c r="C53" s="11" t="s">
        <v>54</v>
      </c>
      <c r="D53" s="1" t="str">
        <f t="shared" si="1"/>
        <v>FBE</v>
      </c>
      <c r="E53" s="1">
        <f t="shared" si="2"/>
        <v>19</v>
      </c>
      <c r="F53" s="1" t="str">
        <f t="shared" si="3"/>
        <v>19.0mm FBE</v>
      </c>
      <c r="G53" s="1" t="str">
        <f>_xlfn.CONCAT(TEXT(Q53,"0.0"),"mm ",INDEX('Pipe Lookup'!D:D,MATCH('~17 Pipe Segmentation'!R53,'Pipe Lookup'!C:C,0))," TYPE ",P53)</f>
        <v>19.0mm Fusion-Bonded Epoxy TYPE 7</v>
      </c>
      <c r="L53" s="1" t="s">
        <v>9479</v>
      </c>
      <c r="M53" s="1">
        <v>994272.39</v>
      </c>
      <c r="N53" s="1">
        <v>994308.97</v>
      </c>
      <c r="O53" s="1">
        <v>36.57999999995809</v>
      </c>
      <c r="P53" s="1">
        <v>7</v>
      </c>
      <c r="Q53" s="1">
        <v>19</v>
      </c>
      <c r="R53" s="1" t="s">
        <v>56</v>
      </c>
      <c r="S53" s="1" t="s">
        <v>76</v>
      </c>
      <c r="V53" s="1">
        <v>0</v>
      </c>
      <c r="W53" s="1" t="s">
        <v>60</v>
      </c>
    </row>
    <row r="54" spans="1:23" x14ac:dyDescent="0.2">
      <c r="A54" s="1">
        <f t="shared" si="0"/>
        <v>994308.97</v>
      </c>
      <c r="B54" s="1">
        <f t="shared" si="0"/>
        <v>994332.97</v>
      </c>
      <c r="C54" s="11" t="s">
        <v>54</v>
      </c>
      <c r="D54" s="1" t="str">
        <f t="shared" si="1"/>
        <v>ARO</v>
      </c>
      <c r="E54" s="1">
        <f t="shared" si="2"/>
        <v>14.7</v>
      </c>
      <c r="F54" s="1" t="str">
        <f t="shared" si="3"/>
        <v>14.7mm ARO</v>
      </c>
      <c r="G54" s="1" t="str">
        <f>_xlfn.CONCAT(TEXT(Q54,"0.0"),"mm ",INDEX('Pipe Lookup'!D:D,MATCH('~17 Pipe Segmentation'!R54,'Pipe Lookup'!C:C,0))," TYPE ",P54)</f>
        <v>14.7mm Abrasion-Resistant Overcoat TYPE 6</v>
      </c>
      <c r="L54" s="1" t="s">
        <v>9479</v>
      </c>
      <c r="M54" s="1">
        <v>994308.97</v>
      </c>
      <c r="N54" s="1">
        <v>994332.97</v>
      </c>
      <c r="O54" s="1">
        <v>24</v>
      </c>
      <c r="P54" s="1">
        <v>6</v>
      </c>
      <c r="Q54" s="1">
        <v>14.7</v>
      </c>
      <c r="R54" s="1" t="s">
        <v>80</v>
      </c>
      <c r="S54" s="1" t="s">
        <v>76</v>
      </c>
      <c r="V54" s="1">
        <v>0</v>
      </c>
      <c r="W54" s="1" t="s">
        <v>60</v>
      </c>
    </row>
    <row r="55" spans="1:23" x14ac:dyDescent="0.2">
      <c r="A55" s="1">
        <f t="shared" si="0"/>
        <v>994332.97</v>
      </c>
      <c r="B55" s="1">
        <f t="shared" si="0"/>
        <v>994364.79</v>
      </c>
      <c r="C55" s="11" t="s">
        <v>54</v>
      </c>
      <c r="D55" s="1" t="str">
        <f t="shared" si="1"/>
        <v>FBE</v>
      </c>
      <c r="E55" s="1">
        <f t="shared" si="2"/>
        <v>14.7</v>
      </c>
      <c r="F55" s="1" t="str">
        <f t="shared" si="3"/>
        <v>14.7mm FBE</v>
      </c>
      <c r="G55" s="1" t="str">
        <f>_xlfn.CONCAT(TEXT(Q55,"0.0"),"mm ",INDEX('Pipe Lookup'!D:D,MATCH('~17 Pipe Segmentation'!R55,'Pipe Lookup'!C:C,0))," TYPE ",P55)</f>
        <v>14.7mm Fusion-Bonded Epoxy TYPE 5</v>
      </c>
      <c r="L55" s="1" t="s">
        <v>9479</v>
      </c>
      <c r="M55" s="1">
        <v>994332.97</v>
      </c>
      <c r="N55" s="1">
        <v>994364.79</v>
      </c>
      <c r="O55" s="1">
        <v>31.820000000065193</v>
      </c>
      <c r="P55" s="1">
        <v>5</v>
      </c>
      <c r="Q55" s="1">
        <v>14.7</v>
      </c>
      <c r="R55" s="1" t="s">
        <v>56</v>
      </c>
      <c r="S55" s="1" t="s">
        <v>76</v>
      </c>
      <c r="V55" s="1">
        <v>0</v>
      </c>
      <c r="W55" s="1" t="s">
        <v>60</v>
      </c>
    </row>
    <row r="56" spans="1:23" x14ac:dyDescent="0.2">
      <c r="A56" s="1">
        <f t="shared" si="0"/>
        <v>994364.79</v>
      </c>
      <c r="B56" s="1">
        <f t="shared" si="0"/>
        <v>994388.79</v>
      </c>
      <c r="C56" s="11" t="s">
        <v>54</v>
      </c>
      <c r="D56" s="1" t="str">
        <f t="shared" si="1"/>
        <v>FBE</v>
      </c>
      <c r="E56" s="1">
        <f t="shared" si="2"/>
        <v>19</v>
      </c>
      <c r="F56" s="1" t="str">
        <f t="shared" si="3"/>
        <v>19.0mm FBE</v>
      </c>
      <c r="G56" s="1" t="str">
        <f>_xlfn.CONCAT(TEXT(Q56,"0.0"),"mm ",INDEX('Pipe Lookup'!D:D,MATCH('~17 Pipe Segmentation'!R56,'Pipe Lookup'!C:C,0))," TYPE ",P56)</f>
        <v>19.0mm Fusion-Bonded Epoxy TYPE 7</v>
      </c>
      <c r="L56" s="1" t="s">
        <v>9479</v>
      </c>
      <c r="M56" s="1">
        <v>994364.79</v>
      </c>
      <c r="N56" s="1">
        <v>994388.79</v>
      </c>
      <c r="O56" s="1">
        <v>24</v>
      </c>
      <c r="P56" s="1">
        <v>7</v>
      </c>
      <c r="Q56" s="1">
        <v>19</v>
      </c>
      <c r="R56" s="1" t="s">
        <v>56</v>
      </c>
      <c r="S56" s="1" t="s">
        <v>76</v>
      </c>
      <c r="V56" s="1">
        <v>0</v>
      </c>
      <c r="W56" s="1" t="s">
        <v>60</v>
      </c>
    </row>
    <row r="57" spans="1:23" x14ac:dyDescent="0.2">
      <c r="A57" s="1">
        <f t="shared" si="0"/>
        <v>994388.79</v>
      </c>
      <c r="B57" s="1">
        <f t="shared" si="0"/>
        <v>994393.47</v>
      </c>
      <c r="C57" s="11" t="s">
        <v>54</v>
      </c>
      <c r="D57" s="1" t="str">
        <f t="shared" si="1"/>
        <v>LE</v>
      </c>
      <c r="E57" s="1">
        <f t="shared" si="2"/>
        <v>19</v>
      </c>
      <c r="F57" s="1" t="str">
        <f t="shared" si="3"/>
        <v>19.0mm LE</v>
      </c>
      <c r="G57" s="1" t="str">
        <f>_xlfn.CONCAT(TEXT(Q57,"0.0"),"mm ",INDEX('Pipe Lookup'!D:D,MATCH('~17 Pipe Segmentation'!R57,'Pipe Lookup'!C:C,0))," TYPE ",P57)</f>
        <v>19.0mm Elbow TYPE 26</v>
      </c>
      <c r="L57" s="1" t="s">
        <v>9479</v>
      </c>
      <c r="M57" s="1">
        <v>994388.79</v>
      </c>
      <c r="N57" s="1">
        <v>994393.47</v>
      </c>
      <c r="O57" s="1">
        <v>4.6799999999348074</v>
      </c>
      <c r="P57" s="1">
        <v>26</v>
      </c>
      <c r="Q57" s="1">
        <v>19</v>
      </c>
      <c r="R57" s="1" t="s">
        <v>58</v>
      </c>
      <c r="S57" s="1" t="s">
        <v>76</v>
      </c>
      <c r="U57" s="1" t="s">
        <v>81</v>
      </c>
      <c r="V57" s="1">
        <v>0</v>
      </c>
      <c r="W57" s="1" t="s">
        <v>60</v>
      </c>
    </row>
    <row r="58" spans="1:23" x14ac:dyDescent="0.2">
      <c r="A58" s="1">
        <f t="shared" si="0"/>
        <v>994393.47</v>
      </c>
      <c r="B58" s="1">
        <f t="shared" si="0"/>
        <v>994417.47</v>
      </c>
      <c r="C58" s="11" t="s">
        <v>54</v>
      </c>
      <c r="D58" s="1" t="str">
        <f t="shared" si="1"/>
        <v>FBE</v>
      </c>
      <c r="E58" s="1">
        <f t="shared" si="2"/>
        <v>19</v>
      </c>
      <c r="F58" s="1" t="str">
        <f t="shared" si="3"/>
        <v>19.0mm FBE</v>
      </c>
      <c r="G58" s="1" t="str">
        <f>_xlfn.CONCAT(TEXT(Q58,"0.0"),"mm ",INDEX('Pipe Lookup'!D:D,MATCH('~17 Pipe Segmentation'!R58,'Pipe Lookup'!C:C,0))," TYPE ",P58)</f>
        <v>19.0mm Fusion-Bonded Epoxy TYPE 7</v>
      </c>
      <c r="L58" s="1" t="s">
        <v>9479</v>
      </c>
      <c r="M58" s="1">
        <v>994393.47</v>
      </c>
      <c r="N58" s="1">
        <v>994417.47</v>
      </c>
      <c r="O58" s="1">
        <v>24</v>
      </c>
      <c r="P58" s="1">
        <v>7</v>
      </c>
      <c r="Q58" s="1">
        <v>19</v>
      </c>
      <c r="R58" s="1" t="s">
        <v>56</v>
      </c>
      <c r="S58" s="1" t="s">
        <v>76</v>
      </c>
      <c r="V58" s="1">
        <v>0</v>
      </c>
      <c r="W58" s="1" t="s">
        <v>60</v>
      </c>
    </row>
    <row r="59" spans="1:23" x14ac:dyDescent="0.2">
      <c r="A59" s="1">
        <f t="shared" si="0"/>
        <v>994417.47</v>
      </c>
      <c r="B59" s="1">
        <f t="shared" si="0"/>
        <v>994895.49</v>
      </c>
      <c r="C59" s="11" t="s">
        <v>54</v>
      </c>
      <c r="D59" s="1" t="str">
        <f t="shared" si="1"/>
        <v>FBE</v>
      </c>
      <c r="E59" s="1">
        <f t="shared" si="2"/>
        <v>14.7</v>
      </c>
      <c r="F59" s="1" t="str">
        <f t="shared" si="3"/>
        <v>14.7mm FBE</v>
      </c>
      <c r="G59" s="1" t="str">
        <f>_xlfn.CONCAT(TEXT(Q59,"0.0"),"mm ",INDEX('Pipe Lookup'!D:D,MATCH('~17 Pipe Segmentation'!R59,'Pipe Lookup'!C:C,0))," TYPE ",P59)</f>
        <v>14.7mm Fusion-Bonded Epoxy TYPE 5</v>
      </c>
      <c r="L59" s="1" t="s">
        <v>9479</v>
      </c>
      <c r="M59" s="1">
        <v>994417.47</v>
      </c>
      <c r="N59" s="1">
        <v>994895.49</v>
      </c>
      <c r="O59" s="1">
        <v>478.02000000001863</v>
      </c>
      <c r="P59" s="1">
        <v>5</v>
      </c>
      <c r="Q59" s="1">
        <v>14.7</v>
      </c>
      <c r="R59" s="1" t="s">
        <v>56</v>
      </c>
      <c r="S59" s="1" t="s">
        <v>76</v>
      </c>
      <c r="V59" s="1">
        <v>0</v>
      </c>
      <c r="W59" s="1" t="s">
        <v>60</v>
      </c>
    </row>
    <row r="60" spans="1:23" x14ac:dyDescent="0.2">
      <c r="A60" s="1">
        <f t="shared" si="0"/>
        <v>994895.49</v>
      </c>
      <c r="B60" s="1">
        <f t="shared" si="0"/>
        <v>994919.49</v>
      </c>
      <c r="C60" s="11" t="s">
        <v>54</v>
      </c>
      <c r="D60" s="1" t="str">
        <f t="shared" si="1"/>
        <v>FBE</v>
      </c>
      <c r="E60" s="1">
        <f t="shared" si="2"/>
        <v>19</v>
      </c>
      <c r="F60" s="1" t="str">
        <f t="shared" si="3"/>
        <v>19.0mm FBE</v>
      </c>
      <c r="G60" s="1" t="str">
        <f>_xlfn.CONCAT(TEXT(Q60,"0.0"),"mm ",INDEX('Pipe Lookup'!D:D,MATCH('~17 Pipe Segmentation'!R60,'Pipe Lookup'!C:C,0))," TYPE ",P60)</f>
        <v>19.0mm Fusion-Bonded Epoxy TYPE 7</v>
      </c>
      <c r="L60" s="1" t="s">
        <v>9479</v>
      </c>
      <c r="M60" s="1">
        <v>994895.49</v>
      </c>
      <c r="N60" s="1">
        <v>994919.49</v>
      </c>
      <c r="O60" s="1">
        <v>24</v>
      </c>
      <c r="P60" s="1">
        <v>7</v>
      </c>
      <c r="Q60" s="1">
        <v>19</v>
      </c>
      <c r="R60" s="1" t="s">
        <v>56</v>
      </c>
      <c r="S60" s="1" t="s">
        <v>76</v>
      </c>
      <c r="V60" s="1">
        <v>0</v>
      </c>
      <c r="W60" s="1" t="s">
        <v>60</v>
      </c>
    </row>
    <row r="61" spans="1:23" x14ac:dyDescent="0.2">
      <c r="A61" s="1">
        <f t="shared" si="0"/>
        <v>994919.49</v>
      </c>
      <c r="B61" s="1">
        <f t="shared" si="0"/>
        <v>994924.73</v>
      </c>
      <c r="C61" s="11" t="s">
        <v>54</v>
      </c>
      <c r="D61" s="1" t="str">
        <f t="shared" si="1"/>
        <v>LE</v>
      </c>
      <c r="E61" s="1">
        <f t="shared" si="2"/>
        <v>19</v>
      </c>
      <c r="F61" s="1" t="str">
        <f t="shared" si="3"/>
        <v>19.0mm LE</v>
      </c>
      <c r="G61" s="1" t="str">
        <f>_xlfn.CONCAT(TEXT(Q61,"0.0"),"mm ",INDEX('Pipe Lookup'!D:D,MATCH('~17 Pipe Segmentation'!R61,'Pipe Lookup'!C:C,0))," TYPE ",P61)</f>
        <v>19.0mm Elbow TYPE 26</v>
      </c>
      <c r="L61" s="1" t="s">
        <v>9479</v>
      </c>
      <c r="M61" s="1">
        <v>994919.49</v>
      </c>
      <c r="N61" s="1">
        <v>994924.73</v>
      </c>
      <c r="O61" s="1">
        <v>5.2399999999906868</v>
      </c>
      <c r="P61" s="1">
        <v>26</v>
      </c>
      <c r="Q61" s="1">
        <v>19</v>
      </c>
      <c r="R61" s="1" t="s">
        <v>58</v>
      </c>
      <c r="S61" s="1" t="s">
        <v>76</v>
      </c>
      <c r="U61" s="1" t="s">
        <v>82</v>
      </c>
      <c r="V61" s="1">
        <v>0</v>
      </c>
      <c r="W61" s="1" t="s">
        <v>60</v>
      </c>
    </row>
    <row r="62" spans="1:23" x14ac:dyDescent="0.2">
      <c r="A62" s="1">
        <f t="shared" si="0"/>
        <v>994924.73</v>
      </c>
      <c r="B62" s="1">
        <f t="shared" si="0"/>
        <v>994972.3</v>
      </c>
      <c r="C62" s="11" t="s">
        <v>54</v>
      </c>
      <c r="D62" s="1" t="str">
        <f t="shared" si="1"/>
        <v>FBE</v>
      </c>
      <c r="E62" s="1">
        <f t="shared" si="2"/>
        <v>19</v>
      </c>
      <c r="F62" s="1" t="str">
        <f t="shared" si="3"/>
        <v>19.0mm FBE</v>
      </c>
      <c r="G62" s="1" t="str">
        <f>_xlfn.CONCAT(TEXT(Q62,"0.0"),"mm ",INDEX('Pipe Lookup'!D:D,MATCH('~17 Pipe Segmentation'!R62,'Pipe Lookup'!C:C,0))," TYPE ",P62)</f>
        <v>19.0mm Fusion-Bonded Epoxy TYPE 7</v>
      </c>
      <c r="L62" s="1" t="s">
        <v>9479</v>
      </c>
      <c r="M62" s="1">
        <v>994924.73</v>
      </c>
      <c r="N62" s="1">
        <v>994972.3</v>
      </c>
      <c r="O62" s="1">
        <v>47.570000000065193</v>
      </c>
      <c r="P62" s="1">
        <v>7</v>
      </c>
      <c r="Q62" s="1">
        <v>19</v>
      </c>
      <c r="R62" s="1" t="s">
        <v>56</v>
      </c>
      <c r="S62" s="1" t="s">
        <v>76</v>
      </c>
      <c r="V62" s="1">
        <v>0</v>
      </c>
      <c r="W62" s="1" t="s">
        <v>60</v>
      </c>
    </row>
    <row r="63" spans="1:23" x14ac:dyDescent="0.2">
      <c r="A63" s="1">
        <f t="shared" si="0"/>
        <v>994972.3</v>
      </c>
      <c r="B63" s="1">
        <f t="shared" si="0"/>
        <v>994977.7</v>
      </c>
      <c r="C63" s="11" t="s">
        <v>54</v>
      </c>
      <c r="D63" s="1" t="str">
        <f t="shared" si="1"/>
        <v>LE</v>
      </c>
      <c r="E63" s="1">
        <f t="shared" si="2"/>
        <v>19</v>
      </c>
      <c r="F63" s="1" t="str">
        <f t="shared" si="3"/>
        <v>19.0mm LE</v>
      </c>
      <c r="G63" s="1" t="str">
        <f>_xlfn.CONCAT(TEXT(Q63,"0.0"),"mm ",INDEX('Pipe Lookup'!D:D,MATCH('~17 Pipe Segmentation'!R63,'Pipe Lookup'!C:C,0))," TYPE ",P63)</f>
        <v>19.0mm Elbow TYPE 26</v>
      </c>
      <c r="L63" s="1" t="s">
        <v>9479</v>
      </c>
      <c r="M63" s="1">
        <v>994972.3</v>
      </c>
      <c r="N63" s="1">
        <v>994977.7</v>
      </c>
      <c r="O63" s="1">
        <v>5.3999999999068677</v>
      </c>
      <c r="P63" s="1">
        <v>26</v>
      </c>
      <c r="Q63" s="1">
        <v>19</v>
      </c>
      <c r="R63" s="1" t="s">
        <v>58</v>
      </c>
      <c r="S63" s="1" t="s">
        <v>76</v>
      </c>
      <c r="U63" s="1" t="s">
        <v>83</v>
      </c>
      <c r="V63" s="1">
        <v>0</v>
      </c>
      <c r="W63" s="1" t="s">
        <v>60</v>
      </c>
    </row>
    <row r="64" spans="1:23" x14ac:dyDescent="0.2">
      <c r="A64" s="1">
        <f t="shared" si="0"/>
        <v>994977.7</v>
      </c>
      <c r="B64" s="1">
        <f t="shared" si="0"/>
        <v>994990.86</v>
      </c>
      <c r="C64" s="11" t="s">
        <v>54</v>
      </c>
      <c r="D64" s="1" t="str">
        <f t="shared" si="1"/>
        <v>FBE</v>
      </c>
      <c r="E64" s="1">
        <f t="shared" si="2"/>
        <v>19</v>
      </c>
      <c r="F64" s="1" t="str">
        <f t="shared" si="3"/>
        <v>19.0mm FBE</v>
      </c>
      <c r="G64" s="1" t="str">
        <f>_xlfn.CONCAT(TEXT(Q64,"0.0"),"mm ",INDEX('Pipe Lookup'!D:D,MATCH('~17 Pipe Segmentation'!R64,'Pipe Lookup'!C:C,0))," TYPE ",P64)</f>
        <v>19.0mm Fusion-Bonded Epoxy TYPE 7</v>
      </c>
      <c r="L64" s="1" t="s">
        <v>9479</v>
      </c>
      <c r="M64" s="1">
        <v>994977.7</v>
      </c>
      <c r="N64" s="1">
        <v>994990.86</v>
      </c>
      <c r="O64" s="1">
        <v>13.160000000032596</v>
      </c>
      <c r="P64" s="1">
        <v>7</v>
      </c>
      <c r="Q64" s="1">
        <v>19</v>
      </c>
      <c r="R64" s="1" t="s">
        <v>56</v>
      </c>
      <c r="S64" s="1" t="s">
        <v>76</v>
      </c>
      <c r="V64" s="1">
        <v>0</v>
      </c>
      <c r="W64" s="1" t="s">
        <v>60</v>
      </c>
    </row>
    <row r="65" spans="1:23" x14ac:dyDescent="0.2">
      <c r="A65" s="1">
        <f t="shared" si="0"/>
        <v>994990.86</v>
      </c>
      <c r="B65" s="1">
        <f t="shared" si="0"/>
        <v>994996.26</v>
      </c>
      <c r="C65" s="11" t="s">
        <v>54</v>
      </c>
      <c r="D65" s="1" t="str">
        <f t="shared" si="1"/>
        <v>LE</v>
      </c>
      <c r="E65" s="1">
        <f t="shared" si="2"/>
        <v>19</v>
      </c>
      <c r="F65" s="1" t="str">
        <f t="shared" si="3"/>
        <v>19.0mm LE</v>
      </c>
      <c r="G65" s="1" t="str">
        <f>_xlfn.CONCAT(TEXT(Q65,"0.0"),"mm ",INDEX('Pipe Lookup'!D:D,MATCH('~17 Pipe Segmentation'!R65,'Pipe Lookup'!C:C,0))," TYPE ",P65)</f>
        <v>19.0mm Elbow TYPE 26</v>
      </c>
      <c r="L65" s="1" t="s">
        <v>9479</v>
      </c>
      <c r="M65" s="1">
        <v>994990.86</v>
      </c>
      <c r="N65" s="1">
        <v>994996.26</v>
      </c>
      <c r="O65" s="1">
        <v>5.4000000000232831</v>
      </c>
      <c r="P65" s="1">
        <v>26</v>
      </c>
      <c r="Q65" s="1">
        <v>19</v>
      </c>
      <c r="R65" s="1" t="s">
        <v>58</v>
      </c>
      <c r="S65" s="1" t="s">
        <v>76</v>
      </c>
      <c r="U65" s="1" t="s">
        <v>84</v>
      </c>
      <c r="V65" s="1">
        <v>0</v>
      </c>
      <c r="W65" s="1" t="s">
        <v>60</v>
      </c>
    </row>
    <row r="66" spans="1:23" x14ac:dyDescent="0.2">
      <c r="A66" s="1">
        <f t="shared" ref="A66:B129" si="4">IF(OR(AND(ISNUMBER(M66),M66&gt;0),ISNUMBER(SEARCH("+",M66))),IF(NOT(ISNUMBER(M66)),1000*LEFT(M66,SEARCH("+",M66)-1)+MID(M66,SEARCH("+",M66)+1,3)+RIGHT(M66,3),M66),"")</f>
        <v>994996.26</v>
      </c>
      <c r="B66" s="1">
        <f t="shared" si="4"/>
        <v>995001.65</v>
      </c>
      <c r="C66" s="11" t="s">
        <v>54</v>
      </c>
      <c r="D66" s="1" t="str">
        <f t="shared" si="1"/>
        <v>LE</v>
      </c>
      <c r="E66" s="1">
        <f t="shared" si="2"/>
        <v>19</v>
      </c>
      <c r="F66" s="1" t="str">
        <f t="shared" si="3"/>
        <v>19.0mm LE</v>
      </c>
      <c r="G66" s="1" t="str">
        <f>_xlfn.CONCAT(TEXT(Q66,"0.0"),"mm ",INDEX('Pipe Lookup'!D:D,MATCH('~17 Pipe Segmentation'!R66,'Pipe Lookup'!C:C,0))," TYPE ",P66)</f>
        <v>19.0mm Elbow TYPE 26</v>
      </c>
      <c r="L66" s="1" t="s">
        <v>9479</v>
      </c>
      <c r="M66" s="1">
        <v>994996.26</v>
      </c>
      <c r="N66" s="1">
        <v>995001.65</v>
      </c>
      <c r="O66" s="1">
        <v>5.3900000000139698</v>
      </c>
      <c r="P66" s="1">
        <v>26</v>
      </c>
      <c r="Q66" s="1">
        <v>19</v>
      </c>
      <c r="R66" s="1" t="s">
        <v>58</v>
      </c>
      <c r="S66" s="1" t="s">
        <v>76</v>
      </c>
      <c r="U66" s="1" t="s">
        <v>85</v>
      </c>
      <c r="V66" s="1">
        <v>0</v>
      </c>
      <c r="W66" s="1" t="s">
        <v>86</v>
      </c>
    </row>
    <row r="67" spans="1:23" x14ac:dyDescent="0.2">
      <c r="A67" s="1">
        <f t="shared" si="4"/>
        <v>995001.65</v>
      </c>
      <c r="B67" s="1">
        <f t="shared" si="4"/>
        <v>995023.5</v>
      </c>
      <c r="C67" s="11" t="s">
        <v>54</v>
      </c>
      <c r="D67" s="1" t="str">
        <f t="shared" ref="D67:D130" si="5">TRIM(LEFT(R67,3))</f>
        <v>FBE</v>
      </c>
      <c r="E67" s="1">
        <f t="shared" ref="E67:E130" si="6">Q67</f>
        <v>19</v>
      </c>
      <c r="F67" s="1" t="str">
        <f t="shared" ref="F67:F130" si="7">_xlfn.CONCAT(TEXT(Q67,"0.0"),"mm ",R67)</f>
        <v>19.0mm FBE</v>
      </c>
      <c r="G67" s="1" t="str">
        <f>_xlfn.CONCAT(TEXT(Q67,"0.0"),"mm ",INDEX('Pipe Lookup'!D:D,MATCH('~17 Pipe Segmentation'!R67,'Pipe Lookup'!C:C,0))," TYPE ",P67)</f>
        <v>19.0mm Fusion-Bonded Epoxy TYPE 7</v>
      </c>
      <c r="L67" s="1" t="s">
        <v>9479</v>
      </c>
      <c r="M67" s="1">
        <v>995001.65</v>
      </c>
      <c r="N67" s="1">
        <v>995023.5</v>
      </c>
      <c r="O67" s="1">
        <v>21.849999999976717</v>
      </c>
      <c r="P67" s="1">
        <v>7</v>
      </c>
      <c r="Q67" s="1">
        <v>19</v>
      </c>
      <c r="R67" s="1" t="s">
        <v>56</v>
      </c>
      <c r="S67" s="1" t="s">
        <v>76</v>
      </c>
      <c r="V67" s="1">
        <v>0</v>
      </c>
      <c r="W67" s="1" t="s">
        <v>60</v>
      </c>
    </row>
    <row r="68" spans="1:23" x14ac:dyDescent="0.2">
      <c r="A68" s="1">
        <f t="shared" si="4"/>
        <v>995023.5</v>
      </c>
      <c r="B68" s="1">
        <f t="shared" si="4"/>
        <v>995028.5</v>
      </c>
      <c r="C68" s="11" t="s">
        <v>54</v>
      </c>
      <c r="D68" s="1" t="str">
        <f t="shared" si="5"/>
        <v>LE</v>
      </c>
      <c r="E68" s="1">
        <f t="shared" si="6"/>
        <v>19</v>
      </c>
      <c r="F68" s="1" t="str">
        <f t="shared" si="7"/>
        <v>19.0mm LE</v>
      </c>
      <c r="G68" s="1" t="str">
        <f>_xlfn.CONCAT(TEXT(Q68,"0.0"),"mm ",INDEX('Pipe Lookup'!D:D,MATCH('~17 Pipe Segmentation'!R68,'Pipe Lookup'!C:C,0))," TYPE ",P68)</f>
        <v>19.0mm Elbow TYPE 26</v>
      </c>
      <c r="L68" s="1" t="s">
        <v>9479</v>
      </c>
      <c r="M68" s="1">
        <v>995023.5</v>
      </c>
      <c r="N68" s="1">
        <v>995028.5</v>
      </c>
      <c r="O68" s="1">
        <v>5</v>
      </c>
      <c r="P68" s="1">
        <v>26</v>
      </c>
      <c r="Q68" s="1">
        <v>19</v>
      </c>
      <c r="R68" s="1" t="s">
        <v>58</v>
      </c>
      <c r="S68" s="1" t="s">
        <v>76</v>
      </c>
      <c r="U68" s="1" t="s">
        <v>87</v>
      </c>
      <c r="V68" s="1">
        <v>0</v>
      </c>
      <c r="W68" s="1" t="s">
        <v>60</v>
      </c>
    </row>
    <row r="69" spans="1:23" x14ac:dyDescent="0.2">
      <c r="A69" s="1">
        <f t="shared" si="4"/>
        <v>995028.5</v>
      </c>
      <c r="B69" s="1">
        <f t="shared" si="4"/>
        <v>995042.58</v>
      </c>
      <c r="C69" s="11" t="s">
        <v>54</v>
      </c>
      <c r="D69" s="1" t="str">
        <f t="shared" si="5"/>
        <v>FBE</v>
      </c>
      <c r="E69" s="1">
        <f t="shared" si="6"/>
        <v>19</v>
      </c>
      <c r="F69" s="1" t="str">
        <f t="shared" si="7"/>
        <v>19.0mm FBE</v>
      </c>
      <c r="G69" s="1" t="str">
        <f>_xlfn.CONCAT(TEXT(Q69,"0.0"),"mm ",INDEX('Pipe Lookup'!D:D,MATCH('~17 Pipe Segmentation'!R69,'Pipe Lookup'!C:C,0))," TYPE ",P69)</f>
        <v>19.0mm Fusion-Bonded Epoxy TYPE 7</v>
      </c>
      <c r="L69" s="1" t="s">
        <v>9479</v>
      </c>
      <c r="M69" s="1">
        <v>995028.5</v>
      </c>
      <c r="N69" s="1">
        <v>995042.58</v>
      </c>
      <c r="O69" s="1">
        <v>14.07999999995809</v>
      </c>
      <c r="P69" s="1">
        <v>7</v>
      </c>
      <c r="Q69" s="1">
        <v>19</v>
      </c>
      <c r="R69" s="1" t="s">
        <v>56</v>
      </c>
      <c r="S69" s="1" t="s">
        <v>76</v>
      </c>
      <c r="V69" s="1">
        <v>0</v>
      </c>
      <c r="W69" s="1" t="s">
        <v>60</v>
      </c>
    </row>
    <row r="70" spans="1:23" x14ac:dyDescent="0.2">
      <c r="A70" s="1">
        <f t="shared" si="4"/>
        <v>995042.58</v>
      </c>
      <c r="B70" s="1">
        <f t="shared" si="4"/>
        <v>995049.17</v>
      </c>
      <c r="C70" s="11" t="s">
        <v>54</v>
      </c>
      <c r="D70" s="1" t="str">
        <f t="shared" si="5"/>
        <v>LE</v>
      </c>
      <c r="E70" s="1">
        <f t="shared" si="6"/>
        <v>19</v>
      </c>
      <c r="F70" s="1" t="str">
        <f t="shared" si="7"/>
        <v>19.0mm LE</v>
      </c>
      <c r="G70" s="1" t="str">
        <f>_xlfn.CONCAT(TEXT(Q70,"0.0"),"mm ",INDEX('Pipe Lookup'!D:D,MATCH('~17 Pipe Segmentation'!R70,'Pipe Lookup'!C:C,0))," TYPE ",P70)</f>
        <v>19.0mm Elbow TYPE 26</v>
      </c>
      <c r="L70" s="1" t="s">
        <v>9479</v>
      </c>
      <c r="M70" s="1">
        <v>995042.58</v>
      </c>
      <c r="N70" s="1">
        <v>995049.17</v>
      </c>
      <c r="O70" s="1">
        <v>6.590000000083819</v>
      </c>
      <c r="P70" s="1">
        <v>26</v>
      </c>
      <c r="Q70" s="1">
        <v>19</v>
      </c>
      <c r="R70" s="1" t="s">
        <v>58</v>
      </c>
      <c r="S70" s="1" t="s">
        <v>76</v>
      </c>
      <c r="U70" s="1" t="s">
        <v>88</v>
      </c>
      <c r="V70" s="1">
        <v>0</v>
      </c>
      <c r="W70" s="1" t="s">
        <v>60</v>
      </c>
    </row>
    <row r="71" spans="1:23" x14ac:dyDescent="0.2">
      <c r="A71" s="1">
        <f t="shared" si="4"/>
        <v>995049.17</v>
      </c>
      <c r="B71" s="1">
        <f t="shared" si="4"/>
        <v>995073.16</v>
      </c>
      <c r="C71" s="11" t="s">
        <v>54</v>
      </c>
      <c r="D71" s="1" t="str">
        <f t="shared" si="5"/>
        <v>FBE</v>
      </c>
      <c r="E71" s="1">
        <f t="shared" si="6"/>
        <v>19</v>
      </c>
      <c r="F71" s="1" t="str">
        <f t="shared" si="7"/>
        <v>19.0mm FBE</v>
      </c>
      <c r="G71" s="1" t="str">
        <f>_xlfn.CONCAT(TEXT(Q71,"0.0"),"mm ",INDEX('Pipe Lookup'!D:D,MATCH('~17 Pipe Segmentation'!R71,'Pipe Lookup'!C:C,0))," TYPE ",P71)</f>
        <v>19.0mm Fusion-Bonded Epoxy TYPE 7</v>
      </c>
      <c r="L71" s="1" t="s">
        <v>9479</v>
      </c>
      <c r="M71" s="1">
        <v>995049.17</v>
      </c>
      <c r="N71" s="1">
        <v>995073.16</v>
      </c>
      <c r="O71" s="1">
        <v>23.989999999990687</v>
      </c>
      <c r="P71" s="1">
        <v>7</v>
      </c>
      <c r="Q71" s="1">
        <v>19</v>
      </c>
      <c r="R71" s="1" t="s">
        <v>56</v>
      </c>
      <c r="S71" s="1" t="s">
        <v>76</v>
      </c>
      <c r="V71" s="1">
        <v>0</v>
      </c>
      <c r="W71" s="1" t="s">
        <v>60</v>
      </c>
    </row>
    <row r="72" spans="1:23" x14ac:dyDescent="0.2">
      <c r="A72" s="1">
        <f t="shared" si="4"/>
        <v>995073.16</v>
      </c>
      <c r="B72" s="1">
        <f t="shared" si="4"/>
        <v>995131.37</v>
      </c>
      <c r="C72" s="11" t="s">
        <v>54</v>
      </c>
      <c r="D72" s="1" t="str">
        <f t="shared" si="5"/>
        <v>FBE</v>
      </c>
      <c r="E72" s="1">
        <f t="shared" si="6"/>
        <v>14.7</v>
      </c>
      <c r="F72" s="1" t="str">
        <f t="shared" si="7"/>
        <v>14.7mm FBE</v>
      </c>
      <c r="G72" s="1" t="str">
        <f>_xlfn.CONCAT(TEXT(Q72,"0.0"),"mm ",INDEX('Pipe Lookup'!D:D,MATCH('~17 Pipe Segmentation'!R72,'Pipe Lookup'!C:C,0))," TYPE ",P72)</f>
        <v>14.7mm Fusion-Bonded Epoxy TYPE 5</v>
      </c>
      <c r="L72" s="1" t="s">
        <v>9479</v>
      </c>
      <c r="M72" s="1">
        <v>995073.16</v>
      </c>
      <c r="N72" s="1">
        <v>995131.37</v>
      </c>
      <c r="O72" s="1">
        <v>58.209999999962747</v>
      </c>
      <c r="P72" s="1">
        <v>5</v>
      </c>
      <c r="Q72" s="1">
        <v>14.7</v>
      </c>
      <c r="R72" s="1" t="s">
        <v>56</v>
      </c>
      <c r="S72" s="1" t="s">
        <v>76</v>
      </c>
      <c r="V72" s="1">
        <v>0</v>
      </c>
      <c r="W72" s="1" t="s">
        <v>60</v>
      </c>
    </row>
    <row r="73" spans="1:23" x14ac:dyDescent="0.2">
      <c r="A73" s="1">
        <f t="shared" si="4"/>
        <v>995131.37</v>
      </c>
      <c r="B73" s="1">
        <f t="shared" si="4"/>
        <v>995155.38</v>
      </c>
      <c r="C73" s="11" t="s">
        <v>54</v>
      </c>
      <c r="D73" s="1" t="str">
        <f t="shared" si="5"/>
        <v>FBE</v>
      </c>
      <c r="E73" s="1">
        <f t="shared" si="6"/>
        <v>19</v>
      </c>
      <c r="F73" s="1" t="str">
        <f t="shared" si="7"/>
        <v>19.0mm FBE</v>
      </c>
      <c r="G73" s="1" t="str">
        <f>_xlfn.CONCAT(TEXT(Q73,"0.0"),"mm ",INDEX('Pipe Lookup'!D:D,MATCH('~17 Pipe Segmentation'!R73,'Pipe Lookup'!C:C,0))," TYPE ",P73)</f>
        <v>19.0mm Fusion-Bonded Epoxy TYPE 7</v>
      </c>
      <c r="L73" s="1" t="s">
        <v>9479</v>
      </c>
      <c r="M73" s="1">
        <v>995131.37</v>
      </c>
      <c r="N73" s="1">
        <v>995155.38</v>
      </c>
      <c r="O73" s="1">
        <v>24.010000000009313</v>
      </c>
      <c r="P73" s="1">
        <v>7</v>
      </c>
      <c r="Q73" s="1">
        <v>19</v>
      </c>
      <c r="R73" s="1" t="s">
        <v>56</v>
      </c>
      <c r="S73" s="1" t="s">
        <v>76</v>
      </c>
      <c r="V73" s="1">
        <v>0</v>
      </c>
      <c r="W73" s="1" t="s">
        <v>60</v>
      </c>
    </row>
    <row r="74" spans="1:23" x14ac:dyDescent="0.2">
      <c r="A74" s="1">
        <f t="shared" si="4"/>
        <v>995155.38</v>
      </c>
      <c r="B74" s="1">
        <f t="shared" si="4"/>
        <v>995159.73</v>
      </c>
      <c r="C74" s="11" t="s">
        <v>54</v>
      </c>
      <c r="D74" s="1" t="str">
        <f t="shared" si="5"/>
        <v>LE</v>
      </c>
      <c r="E74" s="1">
        <f t="shared" si="6"/>
        <v>19</v>
      </c>
      <c r="F74" s="1" t="str">
        <f t="shared" si="7"/>
        <v>19.0mm LE</v>
      </c>
      <c r="G74" s="1" t="str">
        <f>_xlfn.CONCAT(TEXT(Q74,"0.0"),"mm ",INDEX('Pipe Lookup'!D:D,MATCH('~17 Pipe Segmentation'!R74,'Pipe Lookup'!C:C,0))," TYPE ",P74)</f>
        <v>19.0mm Elbow TYPE 26</v>
      </c>
      <c r="L74" s="1" t="s">
        <v>9479</v>
      </c>
      <c r="M74" s="1">
        <v>995155.38</v>
      </c>
      <c r="N74" s="1">
        <v>995159.73</v>
      </c>
      <c r="O74" s="1">
        <v>4.3499999999767169</v>
      </c>
      <c r="P74" s="1">
        <v>26</v>
      </c>
      <c r="Q74" s="1">
        <v>19</v>
      </c>
      <c r="R74" s="1" t="s">
        <v>58</v>
      </c>
      <c r="S74" s="1" t="s">
        <v>76</v>
      </c>
      <c r="U74" s="1" t="s">
        <v>89</v>
      </c>
      <c r="V74" s="1">
        <v>0</v>
      </c>
      <c r="W74" s="1" t="s">
        <v>60</v>
      </c>
    </row>
    <row r="75" spans="1:23" x14ac:dyDescent="0.2">
      <c r="A75" s="1">
        <f t="shared" si="4"/>
        <v>995159.73</v>
      </c>
      <c r="B75" s="1">
        <f t="shared" si="4"/>
        <v>995183.73</v>
      </c>
      <c r="C75" s="11" t="s">
        <v>54</v>
      </c>
      <c r="D75" s="1" t="str">
        <f t="shared" si="5"/>
        <v>FBE</v>
      </c>
      <c r="E75" s="1">
        <f t="shared" si="6"/>
        <v>19</v>
      </c>
      <c r="F75" s="1" t="str">
        <f t="shared" si="7"/>
        <v>19.0mm FBE</v>
      </c>
      <c r="G75" s="1" t="str">
        <f>_xlfn.CONCAT(TEXT(Q75,"0.0"),"mm ",INDEX('Pipe Lookup'!D:D,MATCH('~17 Pipe Segmentation'!R75,'Pipe Lookup'!C:C,0))," TYPE ",P75)</f>
        <v>19.0mm Fusion-Bonded Epoxy TYPE 7</v>
      </c>
      <c r="L75" s="1" t="s">
        <v>9479</v>
      </c>
      <c r="M75" s="1">
        <v>995159.73</v>
      </c>
      <c r="N75" s="1">
        <v>995183.73</v>
      </c>
      <c r="O75" s="1">
        <v>24</v>
      </c>
      <c r="P75" s="1">
        <v>7</v>
      </c>
      <c r="Q75" s="1">
        <v>19</v>
      </c>
      <c r="R75" s="1" t="s">
        <v>56</v>
      </c>
      <c r="S75" s="1" t="s">
        <v>76</v>
      </c>
      <c r="V75" s="1">
        <v>0</v>
      </c>
      <c r="W75" s="1" t="s">
        <v>60</v>
      </c>
    </row>
    <row r="76" spans="1:23" x14ac:dyDescent="0.2">
      <c r="A76" s="1">
        <f t="shared" si="4"/>
        <v>995183.73</v>
      </c>
      <c r="B76" s="1">
        <f t="shared" si="4"/>
        <v>995511.1</v>
      </c>
      <c r="C76" s="11" t="s">
        <v>54</v>
      </c>
      <c r="D76" s="1" t="str">
        <f t="shared" si="5"/>
        <v>FBE</v>
      </c>
      <c r="E76" s="1">
        <f t="shared" si="6"/>
        <v>14.7</v>
      </c>
      <c r="F76" s="1" t="str">
        <f t="shared" si="7"/>
        <v>14.7mm FBE</v>
      </c>
      <c r="G76" s="1" t="str">
        <f>_xlfn.CONCAT(TEXT(Q76,"0.0"),"mm ",INDEX('Pipe Lookup'!D:D,MATCH('~17 Pipe Segmentation'!R76,'Pipe Lookup'!C:C,0))," TYPE ",P76)</f>
        <v>14.7mm Fusion-Bonded Epoxy TYPE 5</v>
      </c>
      <c r="L76" s="1" t="s">
        <v>9479</v>
      </c>
      <c r="M76" s="1">
        <v>995183.73</v>
      </c>
      <c r="N76" s="1">
        <v>995511.1</v>
      </c>
      <c r="O76" s="1">
        <v>327.36999999999534</v>
      </c>
      <c r="P76" s="1">
        <v>5</v>
      </c>
      <c r="Q76" s="1">
        <v>14.7</v>
      </c>
      <c r="R76" s="1" t="s">
        <v>56</v>
      </c>
      <c r="S76" s="1" t="s">
        <v>76</v>
      </c>
      <c r="V76" s="1">
        <v>0</v>
      </c>
      <c r="W76" s="1" t="s">
        <v>60</v>
      </c>
    </row>
    <row r="77" spans="1:23" x14ac:dyDescent="0.2">
      <c r="A77" s="1">
        <f t="shared" si="4"/>
        <v>995511.1</v>
      </c>
      <c r="B77" s="1">
        <f t="shared" si="4"/>
        <v>995535.1</v>
      </c>
      <c r="C77" s="11" t="s">
        <v>54</v>
      </c>
      <c r="D77" s="1" t="str">
        <f t="shared" si="5"/>
        <v>FBE</v>
      </c>
      <c r="E77" s="1">
        <f t="shared" si="6"/>
        <v>19</v>
      </c>
      <c r="F77" s="1" t="str">
        <f t="shared" si="7"/>
        <v>19.0mm FBE</v>
      </c>
      <c r="G77" s="1" t="str">
        <f>_xlfn.CONCAT(TEXT(Q77,"0.0"),"mm ",INDEX('Pipe Lookup'!D:D,MATCH('~17 Pipe Segmentation'!R77,'Pipe Lookup'!C:C,0))," TYPE ",P77)</f>
        <v>19.0mm Fusion-Bonded Epoxy TYPE 7</v>
      </c>
      <c r="L77" s="1" t="s">
        <v>9479</v>
      </c>
      <c r="M77" s="1">
        <v>995511.1</v>
      </c>
      <c r="N77" s="1">
        <v>995535.1</v>
      </c>
      <c r="O77" s="1">
        <v>24</v>
      </c>
      <c r="P77" s="1">
        <v>7</v>
      </c>
      <c r="Q77" s="1">
        <v>19</v>
      </c>
      <c r="R77" s="1" t="s">
        <v>56</v>
      </c>
      <c r="S77" s="1" t="s">
        <v>76</v>
      </c>
      <c r="V77" s="1">
        <v>0</v>
      </c>
      <c r="W77" s="1" t="s">
        <v>60</v>
      </c>
    </row>
    <row r="78" spans="1:23" x14ac:dyDescent="0.2">
      <c r="A78" s="1">
        <f t="shared" si="4"/>
        <v>995535.1</v>
      </c>
      <c r="B78" s="1">
        <f t="shared" si="4"/>
        <v>995540.89</v>
      </c>
      <c r="C78" s="11" t="s">
        <v>54</v>
      </c>
      <c r="D78" s="1" t="str">
        <f t="shared" si="5"/>
        <v>LE</v>
      </c>
      <c r="E78" s="1">
        <f t="shared" si="6"/>
        <v>19</v>
      </c>
      <c r="F78" s="1" t="str">
        <f t="shared" si="7"/>
        <v>19.0mm LE</v>
      </c>
      <c r="G78" s="1" t="str">
        <f>_xlfn.CONCAT(TEXT(Q78,"0.0"),"mm ",INDEX('Pipe Lookup'!D:D,MATCH('~17 Pipe Segmentation'!R78,'Pipe Lookup'!C:C,0))," TYPE ",P78)</f>
        <v>19.0mm Elbow TYPE 26</v>
      </c>
      <c r="L78" s="1" t="s">
        <v>9479</v>
      </c>
      <c r="M78" s="1">
        <v>995535.1</v>
      </c>
      <c r="N78" s="1">
        <v>995540.89</v>
      </c>
      <c r="O78" s="1">
        <v>5.7900000000372529</v>
      </c>
      <c r="P78" s="1">
        <v>26</v>
      </c>
      <c r="Q78" s="1">
        <v>19</v>
      </c>
      <c r="R78" s="1" t="s">
        <v>58</v>
      </c>
      <c r="S78" s="1" t="s">
        <v>76</v>
      </c>
      <c r="U78" s="1" t="s">
        <v>90</v>
      </c>
      <c r="V78" s="1">
        <v>0</v>
      </c>
      <c r="W78" s="1" t="s">
        <v>60</v>
      </c>
    </row>
    <row r="79" spans="1:23" x14ac:dyDescent="0.2">
      <c r="A79" s="1">
        <f t="shared" si="4"/>
        <v>995540.89</v>
      </c>
      <c r="B79" s="1">
        <f t="shared" si="4"/>
        <v>995564.89</v>
      </c>
      <c r="C79" s="11" t="s">
        <v>54</v>
      </c>
      <c r="D79" s="1" t="str">
        <f t="shared" si="5"/>
        <v>FBE</v>
      </c>
      <c r="E79" s="1">
        <f t="shared" si="6"/>
        <v>19</v>
      </c>
      <c r="F79" s="1" t="str">
        <f t="shared" si="7"/>
        <v>19.0mm FBE</v>
      </c>
      <c r="G79" s="1" t="str">
        <f>_xlfn.CONCAT(TEXT(Q79,"0.0"),"mm ",INDEX('Pipe Lookup'!D:D,MATCH('~17 Pipe Segmentation'!R79,'Pipe Lookup'!C:C,0))," TYPE ",P79)</f>
        <v>19.0mm Fusion-Bonded Epoxy TYPE 7</v>
      </c>
      <c r="L79" s="1" t="s">
        <v>9479</v>
      </c>
      <c r="M79" s="1">
        <v>995540.89</v>
      </c>
      <c r="N79" s="1">
        <v>995564.89</v>
      </c>
      <c r="O79" s="1">
        <v>24</v>
      </c>
      <c r="P79" s="1">
        <v>7</v>
      </c>
      <c r="Q79" s="1">
        <v>19</v>
      </c>
      <c r="R79" s="1" t="s">
        <v>56</v>
      </c>
      <c r="S79" s="1" t="s">
        <v>76</v>
      </c>
      <c r="V79" s="1">
        <v>0</v>
      </c>
      <c r="W79" s="1" t="s">
        <v>60</v>
      </c>
    </row>
    <row r="80" spans="1:23" x14ac:dyDescent="0.2">
      <c r="A80" s="1">
        <f t="shared" si="4"/>
        <v>995564.89</v>
      </c>
      <c r="B80" s="1">
        <f t="shared" si="4"/>
        <v>995684.45</v>
      </c>
      <c r="C80" s="11" t="s">
        <v>54</v>
      </c>
      <c r="D80" s="1" t="str">
        <f t="shared" si="5"/>
        <v>FBE</v>
      </c>
      <c r="E80" s="1">
        <f t="shared" si="6"/>
        <v>14.7</v>
      </c>
      <c r="F80" s="1" t="str">
        <f t="shared" si="7"/>
        <v>14.7mm FBE</v>
      </c>
      <c r="G80" s="1" t="str">
        <f>_xlfn.CONCAT(TEXT(Q80,"0.0"),"mm ",INDEX('Pipe Lookup'!D:D,MATCH('~17 Pipe Segmentation'!R80,'Pipe Lookup'!C:C,0))," TYPE ",P80)</f>
        <v>14.7mm Fusion-Bonded Epoxy TYPE 5</v>
      </c>
      <c r="L80" s="1" t="s">
        <v>9479</v>
      </c>
      <c r="M80" s="1">
        <v>995564.89</v>
      </c>
      <c r="N80" s="1">
        <v>995684.45</v>
      </c>
      <c r="O80" s="1">
        <v>119.55999999993946</v>
      </c>
      <c r="P80" s="1">
        <v>5</v>
      </c>
      <c r="Q80" s="1">
        <v>14.7</v>
      </c>
      <c r="R80" s="1" t="s">
        <v>56</v>
      </c>
      <c r="S80" s="1" t="s">
        <v>76</v>
      </c>
      <c r="V80" s="1">
        <v>0</v>
      </c>
      <c r="W80" s="1" t="s">
        <v>60</v>
      </c>
    </row>
    <row r="81" spans="1:23" x14ac:dyDescent="0.2">
      <c r="A81" s="1">
        <f t="shared" si="4"/>
        <v>995684.45</v>
      </c>
      <c r="B81" s="1">
        <f t="shared" si="4"/>
        <v>995708.45</v>
      </c>
      <c r="C81" s="11" t="s">
        <v>54</v>
      </c>
      <c r="D81" s="1" t="str">
        <f t="shared" si="5"/>
        <v>FBE</v>
      </c>
      <c r="E81" s="1">
        <f t="shared" si="6"/>
        <v>19</v>
      </c>
      <c r="F81" s="1" t="str">
        <f t="shared" si="7"/>
        <v>19.0mm FBE</v>
      </c>
      <c r="G81" s="1" t="str">
        <f>_xlfn.CONCAT(TEXT(Q81,"0.0"),"mm ",INDEX('Pipe Lookup'!D:D,MATCH('~17 Pipe Segmentation'!R81,'Pipe Lookup'!C:C,0))," TYPE ",P81)</f>
        <v>19.0mm Fusion-Bonded Epoxy TYPE 7</v>
      </c>
      <c r="L81" s="1" t="s">
        <v>9479</v>
      </c>
      <c r="M81" s="1">
        <v>995684.45</v>
      </c>
      <c r="N81" s="1">
        <v>995708.45</v>
      </c>
      <c r="O81" s="1">
        <v>24</v>
      </c>
      <c r="P81" s="1">
        <v>7</v>
      </c>
      <c r="Q81" s="1">
        <v>19</v>
      </c>
      <c r="R81" s="1" t="s">
        <v>56</v>
      </c>
      <c r="S81" s="1" t="s">
        <v>76</v>
      </c>
      <c r="V81" s="1">
        <v>0</v>
      </c>
      <c r="W81" s="1" t="s">
        <v>60</v>
      </c>
    </row>
    <row r="82" spans="1:23" x14ac:dyDescent="0.2">
      <c r="A82" s="1">
        <f t="shared" si="4"/>
        <v>995708.45</v>
      </c>
      <c r="B82" s="1">
        <f t="shared" si="4"/>
        <v>995713.12</v>
      </c>
      <c r="C82" s="11" t="s">
        <v>54</v>
      </c>
      <c r="D82" s="1" t="str">
        <f t="shared" si="5"/>
        <v>LE</v>
      </c>
      <c r="E82" s="1">
        <f t="shared" si="6"/>
        <v>19</v>
      </c>
      <c r="F82" s="1" t="str">
        <f t="shared" si="7"/>
        <v>19.0mm LE</v>
      </c>
      <c r="G82" s="1" t="str">
        <f>_xlfn.CONCAT(TEXT(Q82,"0.0"),"mm ",INDEX('Pipe Lookup'!D:D,MATCH('~17 Pipe Segmentation'!R82,'Pipe Lookup'!C:C,0))," TYPE ",P82)</f>
        <v>19.0mm Elbow TYPE 26</v>
      </c>
      <c r="L82" s="1" t="s">
        <v>9479</v>
      </c>
      <c r="M82" s="1">
        <v>995708.45</v>
      </c>
      <c r="N82" s="1">
        <v>995713.12</v>
      </c>
      <c r="O82" s="1">
        <v>4.6700000000419095</v>
      </c>
      <c r="P82" s="1">
        <v>26</v>
      </c>
      <c r="Q82" s="1">
        <v>19</v>
      </c>
      <c r="R82" s="1" t="s">
        <v>58</v>
      </c>
      <c r="S82" s="1" t="s">
        <v>76</v>
      </c>
      <c r="U82" s="1" t="s">
        <v>91</v>
      </c>
      <c r="V82" s="1">
        <v>0</v>
      </c>
      <c r="W82" s="1" t="s">
        <v>60</v>
      </c>
    </row>
    <row r="83" spans="1:23" x14ac:dyDescent="0.2">
      <c r="A83" s="1">
        <f t="shared" si="4"/>
        <v>995713.12</v>
      </c>
      <c r="B83" s="1">
        <f t="shared" si="4"/>
        <v>995737.12</v>
      </c>
      <c r="C83" s="11" t="s">
        <v>54</v>
      </c>
      <c r="D83" s="1" t="str">
        <f t="shared" si="5"/>
        <v>FBE</v>
      </c>
      <c r="E83" s="1">
        <f t="shared" si="6"/>
        <v>19</v>
      </c>
      <c r="F83" s="1" t="str">
        <f t="shared" si="7"/>
        <v>19.0mm FBE</v>
      </c>
      <c r="G83" s="1" t="str">
        <f>_xlfn.CONCAT(TEXT(Q83,"0.0"),"mm ",INDEX('Pipe Lookup'!D:D,MATCH('~17 Pipe Segmentation'!R83,'Pipe Lookup'!C:C,0))," TYPE ",P83)</f>
        <v>19.0mm Fusion-Bonded Epoxy TYPE 7</v>
      </c>
      <c r="L83" s="1" t="s">
        <v>9479</v>
      </c>
      <c r="M83" s="1">
        <v>995713.12</v>
      </c>
      <c r="N83" s="1">
        <v>995737.12</v>
      </c>
      <c r="O83" s="1">
        <v>24</v>
      </c>
      <c r="P83" s="1">
        <v>7</v>
      </c>
      <c r="Q83" s="1">
        <v>19</v>
      </c>
      <c r="R83" s="1" t="s">
        <v>56</v>
      </c>
      <c r="S83" s="1" t="s">
        <v>76</v>
      </c>
      <c r="V83" s="1">
        <v>0</v>
      </c>
      <c r="W83" s="1" t="s">
        <v>60</v>
      </c>
    </row>
    <row r="84" spans="1:23" x14ac:dyDescent="0.2">
      <c r="A84" s="1">
        <f t="shared" si="4"/>
        <v>995737.12</v>
      </c>
      <c r="B84" s="1">
        <f t="shared" si="4"/>
        <v>995763.76</v>
      </c>
      <c r="C84" s="11" t="s">
        <v>54</v>
      </c>
      <c r="D84" s="1" t="str">
        <f t="shared" si="5"/>
        <v>FBE</v>
      </c>
      <c r="E84" s="1">
        <f t="shared" si="6"/>
        <v>14.7</v>
      </c>
      <c r="F84" s="1" t="str">
        <f t="shared" si="7"/>
        <v>14.7mm FBE</v>
      </c>
      <c r="G84" s="1" t="str">
        <f>_xlfn.CONCAT(TEXT(Q84,"0.0"),"mm ",INDEX('Pipe Lookup'!D:D,MATCH('~17 Pipe Segmentation'!R84,'Pipe Lookup'!C:C,0))," TYPE ",P84)</f>
        <v>14.7mm Fusion-Bonded Epoxy TYPE 5</v>
      </c>
      <c r="L84" s="1" t="s">
        <v>9479</v>
      </c>
      <c r="M84" s="1">
        <v>995737.12</v>
      </c>
      <c r="N84" s="1">
        <v>995763.76</v>
      </c>
      <c r="O84" s="1">
        <v>26.64000000001397</v>
      </c>
      <c r="P84" s="1">
        <v>5</v>
      </c>
      <c r="Q84" s="1">
        <v>14.7</v>
      </c>
      <c r="R84" s="1" t="s">
        <v>56</v>
      </c>
      <c r="S84" s="1" t="s">
        <v>76</v>
      </c>
      <c r="V84" s="1">
        <v>0</v>
      </c>
      <c r="W84" s="1" t="s">
        <v>60</v>
      </c>
    </row>
    <row r="85" spans="1:23" x14ac:dyDescent="0.2">
      <c r="A85" s="1">
        <f t="shared" si="4"/>
        <v>995763.76</v>
      </c>
      <c r="B85" s="1">
        <f t="shared" si="4"/>
        <v>995787.76</v>
      </c>
      <c r="C85" s="11" t="s">
        <v>54</v>
      </c>
      <c r="D85" s="1" t="str">
        <f t="shared" si="5"/>
        <v>FBE</v>
      </c>
      <c r="E85" s="1">
        <f t="shared" si="6"/>
        <v>19</v>
      </c>
      <c r="F85" s="1" t="str">
        <f t="shared" si="7"/>
        <v>19.0mm FBE</v>
      </c>
      <c r="G85" s="1" t="str">
        <f>_xlfn.CONCAT(TEXT(Q85,"0.0"),"mm ",INDEX('Pipe Lookup'!D:D,MATCH('~17 Pipe Segmentation'!R85,'Pipe Lookup'!C:C,0))," TYPE ",P85)</f>
        <v>19.0mm Fusion-Bonded Epoxy TYPE 7</v>
      </c>
      <c r="L85" s="1" t="s">
        <v>9479</v>
      </c>
      <c r="M85" s="1">
        <v>995763.76</v>
      </c>
      <c r="N85" s="1">
        <v>995787.76</v>
      </c>
      <c r="O85" s="1">
        <v>24</v>
      </c>
      <c r="P85" s="1">
        <v>7</v>
      </c>
      <c r="Q85" s="1">
        <v>19</v>
      </c>
      <c r="R85" s="1" t="s">
        <v>56</v>
      </c>
      <c r="S85" s="1" t="s">
        <v>76</v>
      </c>
      <c r="V85" s="1">
        <v>0</v>
      </c>
      <c r="W85" s="1" t="s">
        <v>60</v>
      </c>
    </row>
    <row r="86" spans="1:23" x14ac:dyDescent="0.2">
      <c r="A86" s="1">
        <f t="shared" si="4"/>
        <v>995787.76</v>
      </c>
      <c r="B86" s="1">
        <f t="shared" si="4"/>
        <v>995793.07</v>
      </c>
      <c r="C86" s="11" t="s">
        <v>54</v>
      </c>
      <c r="D86" s="1" t="str">
        <f t="shared" si="5"/>
        <v>LE</v>
      </c>
      <c r="E86" s="1">
        <f t="shared" si="6"/>
        <v>19</v>
      </c>
      <c r="F86" s="1" t="str">
        <f t="shared" si="7"/>
        <v>19.0mm LE</v>
      </c>
      <c r="G86" s="1" t="str">
        <f>_xlfn.CONCAT(TEXT(Q86,"0.0"),"mm ",INDEX('Pipe Lookup'!D:D,MATCH('~17 Pipe Segmentation'!R86,'Pipe Lookup'!C:C,0))," TYPE ",P86)</f>
        <v>19.0mm Elbow TYPE 26</v>
      </c>
      <c r="L86" s="1" t="s">
        <v>9479</v>
      </c>
      <c r="M86" s="1">
        <v>995787.76</v>
      </c>
      <c r="N86" s="1">
        <v>995793.07</v>
      </c>
      <c r="O86" s="1">
        <v>5.309999999939464</v>
      </c>
      <c r="P86" s="1">
        <v>26</v>
      </c>
      <c r="Q86" s="1">
        <v>19</v>
      </c>
      <c r="R86" s="1" t="s">
        <v>58</v>
      </c>
      <c r="S86" s="1" t="s">
        <v>76</v>
      </c>
      <c r="U86" s="1" t="s">
        <v>92</v>
      </c>
      <c r="V86" s="1">
        <v>0</v>
      </c>
      <c r="W86" s="1" t="s">
        <v>60</v>
      </c>
    </row>
    <row r="87" spans="1:23" x14ac:dyDescent="0.2">
      <c r="A87" s="1">
        <f t="shared" si="4"/>
        <v>995793.07</v>
      </c>
      <c r="B87" s="1">
        <f t="shared" si="4"/>
        <v>995817.07</v>
      </c>
      <c r="C87" s="11" t="s">
        <v>54</v>
      </c>
      <c r="D87" s="1" t="str">
        <f t="shared" si="5"/>
        <v>FBE</v>
      </c>
      <c r="E87" s="1">
        <f t="shared" si="6"/>
        <v>19</v>
      </c>
      <c r="F87" s="1" t="str">
        <f t="shared" si="7"/>
        <v>19.0mm FBE</v>
      </c>
      <c r="G87" s="1" t="str">
        <f>_xlfn.CONCAT(TEXT(Q87,"0.0"),"mm ",INDEX('Pipe Lookup'!D:D,MATCH('~17 Pipe Segmentation'!R87,'Pipe Lookup'!C:C,0))," TYPE ",P87)</f>
        <v>19.0mm Fusion-Bonded Epoxy TYPE 7</v>
      </c>
      <c r="L87" s="1" t="s">
        <v>9479</v>
      </c>
      <c r="M87" s="1">
        <v>995793.07</v>
      </c>
      <c r="N87" s="1">
        <v>995817.07</v>
      </c>
      <c r="O87" s="1">
        <v>24</v>
      </c>
      <c r="P87" s="1">
        <v>7</v>
      </c>
      <c r="Q87" s="1">
        <v>19</v>
      </c>
      <c r="R87" s="1" t="s">
        <v>56</v>
      </c>
      <c r="S87" s="1" t="s">
        <v>76</v>
      </c>
      <c r="V87" s="1">
        <v>0</v>
      </c>
      <c r="W87" s="1" t="s">
        <v>60</v>
      </c>
    </row>
    <row r="88" spans="1:23" x14ac:dyDescent="0.2">
      <c r="A88" s="1">
        <f t="shared" si="4"/>
        <v>995817.07</v>
      </c>
      <c r="B88" s="1">
        <f t="shared" si="4"/>
        <v>995905.304</v>
      </c>
      <c r="C88" s="11" t="s">
        <v>54</v>
      </c>
      <c r="D88" s="1" t="str">
        <f t="shared" si="5"/>
        <v>FBE</v>
      </c>
      <c r="E88" s="1">
        <f t="shared" si="6"/>
        <v>14.7</v>
      </c>
      <c r="F88" s="1" t="str">
        <f t="shared" si="7"/>
        <v>14.7mm FBE</v>
      </c>
      <c r="G88" s="1" t="str">
        <f>_xlfn.CONCAT(TEXT(Q88,"0.0"),"mm ",INDEX('Pipe Lookup'!D:D,MATCH('~17 Pipe Segmentation'!R88,'Pipe Lookup'!C:C,0))," TYPE ",P88)</f>
        <v>14.7mm Fusion-Bonded Epoxy TYPE 5</v>
      </c>
      <c r="L88" s="1" t="s">
        <v>9479</v>
      </c>
      <c r="M88" s="1">
        <v>995817.07</v>
      </c>
      <c r="N88" s="1">
        <v>995905.304</v>
      </c>
      <c r="O88" s="1">
        <v>88.234000000054948</v>
      </c>
      <c r="P88" s="1">
        <v>5</v>
      </c>
      <c r="Q88" s="1">
        <v>14.7</v>
      </c>
      <c r="R88" s="1" t="s">
        <v>56</v>
      </c>
      <c r="S88" s="1" t="s">
        <v>76</v>
      </c>
      <c r="V88" s="1">
        <v>0</v>
      </c>
      <c r="W88" s="1" t="s">
        <v>60</v>
      </c>
    </row>
    <row r="89" spans="1:23" x14ac:dyDescent="0.2">
      <c r="A89" s="1">
        <f t="shared" si="4"/>
        <v>995905.304</v>
      </c>
      <c r="B89" s="1">
        <f t="shared" si="4"/>
        <v>995929.3</v>
      </c>
      <c r="C89" s="11" t="s">
        <v>54</v>
      </c>
      <c r="D89" s="1" t="str">
        <f t="shared" si="5"/>
        <v>FBE</v>
      </c>
      <c r="E89" s="1">
        <f t="shared" si="6"/>
        <v>19</v>
      </c>
      <c r="F89" s="1" t="str">
        <f t="shared" si="7"/>
        <v>19.0mm FBE</v>
      </c>
      <c r="G89" s="1" t="str">
        <f>_xlfn.CONCAT(TEXT(Q89,"0.0"),"mm ",INDEX('Pipe Lookup'!D:D,MATCH('~17 Pipe Segmentation'!R89,'Pipe Lookup'!C:C,0))," TYPE ",P89)</f>
        <v>19.0mm Fusion-Bonded Epoxy TYPE 7</v>
      </c>
      <c r="L89" s="1" t="s">
        <v>9479</v>
      </c>
      <c r="M89" s="1">
        <v>995905.304</v>
      </c>
      <c r="N89" s="1">
        <v>995929.3</v>
      </c>
      <c r="O89" s="1">
        <v>23.996000000042841</v>
      </c>
      <c r="P89" s="1">
        <v>7</v>
      </c>
      <c r="Q89" s="1">
        <v>19</v>
      </c>
      <c r="R89" s="1" t="s">
        <v>56</v>
      </c>
      <c r="S89" s="1" t="s">
        <v>76</v>
      </c>
      <c r="V89" s="1">
        <v>0</v>
      </c>
      <c r="W89" s="1" t="s">
        <v>60</v>
      </c>
    </row>
    <row r="90" spans="1:23" x14ac:dyDescent="0.2">
      <c r="A90" s="1">
        <f t="shared" si="4"/>
        <v>995929.3</v>
      </c>
      <c r="B90" s="1">
        <f t="shared" si="4"/>
        <v>995934.7</v>
      </c>
      <c r="C90" s="11" t="s">
        <v>54</v>
      </c>
      <c r="D90" s="1" t="str">
        <f t="shared" si="5"/>
        <v>LE</v>
      </c>
      <c r="E90" s="1">
        <f t="shared" si="6"/>
        <v>19</v>
      </c>
      <c r="F90" s="1" t="str">
        <f t="shared" si="7"/>
        <v>19.0mm LE</v>
      </c>
      <c r="G90" s="1" t="str">
        <f>_xlfn.CONCAT(TEXT(Q90,"0.0"),"mm ",INDEX('Pipe Lookup'!D:D,MATCH('~17 Pipe Segmentation'!R90,'Pipe Lookup'!C:C,0))," TYPE ",P90)</f>
        <v>19.0mm Elbow TYPE 26</v>
      </c>
      <c r="L90" s="1" t="s">
        <v>9479</v>
      </c>
      <c r="M90" s="1">
        <v>995929.3</v>
      </c>
      <c r="N90" s="1">
        <v>995934.7</v>
      </c>
      <c r="O90" s="1">
        <v>5.3999999999068677</v>
      </c>
      <c r="P90" s="1">
        <v>26</v>
      </c>
      <c r="Q90" s="1">
        <v>19</v>
      </c>
      <c r="R90" s="1" t="s">
        <v>58</v>
      </c>
      <c r="S90" s="1" t="s">
        <v>76</v>
      </c>
      <c r="U90" s="1" t="s">
        <v>93</v>
      </c>
      <c r="V90" s="1">
        <v>0</v>
      </c>
      <c r="W90" s="1" t="s">
        <v>60</v>
      </c>
    </row>
    <row r="91" spans="1:23" x14ac:dyDescent="0.2">
      <c r="A91" s="1">
        <f t="shared" si="4"/>
        <v>995934.7</v>
      </c>
      <c r="B91" s="1">
        <f t="shared" si="4"/>
        <v>995958.7</v>
      </c>
      <c r="C91" s="11" t="s">
        <v>54</v>
      </c>
      <c r="D91" s="1" t="str">
        <f t="shared" si="5"/>
        <v>FBE</v>
      </c>
      <c r="E91" s="1">
        <f t="shared" si="6"/>
        <v>19</v>
      </c>
      <c r="F91" s="1" t="str">
        <f t="shared" si="7"/>
        <v>19.0mm FBE</v>
      </c>
      <c r="G91" s="1" t="str">
        <f>_xlfn.CONCAT(TEXT(Q91,"0.0"),"mm ",INDEX('Pipe Lookup'!D:D,MATCH('~17 Pipe Segmentation'!R91,'Pipe Lookup'!C:C,0))," TYPE ",P91)</f>
        <v>19.0mm Fusion-Bonded Epoxy TYPE 7</v>
      </c>
      <c r="L91" s="1" t="s">
        <v>9479</v>
      </c>
      <c r="M91" s="1">
        <v>995934.7</v>
      </c>
      <c r="N91" s="1">
        <v>995958.7</v>
      </c>
      <c r="O91" s="1">
        <v>24</v>
      </c>
      <c r="P91" s="1">
        <v>7</v>
      </c>
      <c r="Q91" s="1">
        <v>19</v>
      </c>
      <c r="R91" s="1" t="s">
        <v>56</v>
      </c>
      <c r="S91" s="1" t="s">
        <v>76</v>
      </c>
      <c r="V91" s="1">
        <v>0</v>
      </c>
      <c r="W91" s="1" t="s">
        <v>60</v>
      </c>
    </row>
    <row r="92" spans="1:23" x14ac:dyDescent="0.2">
      <c r="A92" s="1">
        <f t="shared" si="4"/>
        <v>995958.7</v>
      </c>
      <c r="B92" s="1">
        <f t="shared" si="4"/>
        <v>996000</v>
      </c>
      <c r="C92" s="11" t="s">
        <v>54</v>
      </c>
      <c r="D92" s="1" t="str">
        <f t="shared" si="5"/>
        <v>FBE</v>
      </c>
      <c r="E92" s="1">
        <f t="shared" si="6"/>
        <v>14.7</v>
      </c>
      <c r="F92" s="1" t="str">
        <f t="shared" si="7"/>
        <v>14.7mm FBE</v>
      </c>
      <c r="G92" s="1" t="str">
        <f>_xlfn.CONCAT(TEXT(Q92,"0.0"),"mm ",INDEX('Pipe Lookup'!D:D,MATCH('~17 Pipe Segmentation'!R92,'Pipe Lookup'!C:C,0))," TYPE ",P92)</f>
        <v>14.7mm Fusion-Bonded Epoxy TYPE 5</v>
      </c>
      <c r="L92" s="1" t="s">
        <v>9479</v>
      </c>
      <c r="M92" s="1">
        <v>995958.7</v>
      </c>
      <c r="N92" s="1">
        <v>996000</v>
      </c>
      <c r="O92" s="1">
        <v>41.300000000046566</v>
      </c>
      <c r="P92" s="1">
        <v>5</v>
      </c>
      <c r="Q92" s="1">
        <v>14.7</v>
      </c>
      <c r="R92" s="1" t="s">
        <v>56</v>
      </c>
      <c r="S92" s="1" t="s">
        <v>76</v>
      </c>
      <c r="V92" s="1">
        <v>0</v>
      </c>
      <c r="W92" s="1" t="s">
        <v>60</v>
      </c>
    </row>
    <row r="93" spans="1:23" x14ac:dyDescent="0.2">
      <c r="A93" s="1">
        <f t="shared" si="4"/>
        <v>996000</v>
      </c>
      <c r="B93" s="1">
        <f t="shared" si="4"/>
        <v>996166.84</v>
      </c>
      <c r="C93" s="11" t="s">
        <v>54</v>
      </c>
      <c r="D93" s="1" t="str">
        <f t="shared" si="5"/>
        <v>FBE</v>
      </c>
      <c r="E93" s="1">
        <f t="shared" si="6"/>
        <v>14.7</v>
      </c>
      <c r="F93" s="1" t="str">
        <f t="shared" si="7"/>
        <v>14.7mm FBE</v>
      </c>
      <c r="G93" s="1" t="str">
        <f>_xlfn.CONCAT(TEXT(Q93,"0.0"),"mm ",INDEX('Pipe Lookup'!D:D,MATCH('~17 Pipe Segmentation'!R93,'Pipe Lookup'!C:C,0))," TYPE ",P93)</f>
        <v>14.7mm Fusion-Bonded Epoxy TYPE 5</v>
      </c>
      <c r="L93" s="1" t="s">
        <v>9479</v>
      </c>
      <c r="M93" s="1">
        <v>996000</v>
      </c>
      <c r="N93" s="1">
        <v>996166.84</v>
      </c>
      <c r="O93" s="1">
        <v>166.8399999999674</v>
      </c>
      <c r="P93" s="1">
        <v>5</v>
      </c>
      <c r="Q93" s="1">
        <v>14.7</v>
      </c>
      <c r="R93" s="1" t="s">
        <v>56</v>
      </c>
      <c r="S93" s="1" t="s">
        <v>94</v>
      </c>
      <c r="V93" s="1">
        <v>0</v>
      </c>
      <c r="W93" s="1" t="s">
        <v>60</v>
      </c>
    </row>
    <row r="94" spans="1:23" x14ac:dyDescent="0.2">
      <c r="A94" s="1">
        <f t="shared" si="4"/>
        <v>996166.84</v>
      </c>
      <c r="B94" s="1">
        <f t="shared" si="4"/>
        <v>996190.84</v>
      </c>
      <c r="C94" s="11" t="s">
        <v>54</v>
      </c>
      <c r="D94" s="1" t="str">
        <f t="shared" si="5"/>
        <v>FBE</v>
      </c>
      <c r="E94" s="1">
        <f t="shared" si="6"/>
        <v>19</v>
      </c>
      <c r="F94" s="1" t="str">
        <f t="shared" si="7"/>
        <v>19.0mm FBE</v>
      </c>
      <c r="G94" s="1" t="str">
        <f>_xlfn.CONCAT(TEXT(Q94,"0.0"),"mm ",INDEX('Pipe Lookup'!D:D,MATCH('~17 Pipe Segmentation'!R94,'Pipe Lookup'!C:C,0))," TYPE ",P94)</f>
        <v>19.0mm Fusion-Bonded Epoxy TYPE 7</v>
      </c>
      <c r="L94" s="1" t="s">
        <v>9479</v>
      </c>
      <c r="M94" s="1">
        <v>996166.84</v>
      </c>
      <c r="N94" s="1">
        <v>996190.84</v>
      </c>
      <c r="O94" s="1">
        <v>24</v>
      </c>
      <c r="P94" s="1">
        <v>7</v>
      </c>
      <c r="Q94" s="1">
        <v>19</v>
      </c>
      <c r="R94" s="1" t="s">
        <v>56</v>
      </c>
      <c r="S94" s="1" t="s">
        <v>94</v>
      </c>
      <c r="V94" s="1">
        <v>0</v>
      </c>
      <c r="W94" s="1" t="s">
        <v>60</v>
      </c>
    </row>
    <row r="95" spans="1:23" x14ac:dyDescent="0.2">
      <c r="A95" s="1">
        <f t="shared" si="4"/>
        <v>996190.84</v>
      </c>
      <c r="B95" s="1">
        <f t="shared" si="4"/>
        <v>996195.36</v>
      </c>
      <c r="C95" s="11" t="s">
        <v>54</v>
      </c>
      <c r="D95" s="1" t="str">
        <f t="shared" si="5"/>
        <v>LE</v>
      </c>
      <c r="E95" s="1">
        <f t="shared" si="6"/>
        <v>19</v>
      </c>
      <c r="F95" s="1" t="str">
        <f t="shared" si="7"/>
        <v>19.0mm LE</v>
      </c>
      <c r="G95" s="1" t="str">
        <f>_xlfn.CONCAT(TEXT(Q95,"0.0"),"mm ",INDEX('Pipe Lookup'!D:D,MATCH('~17 Pipe Segmentation'!R95,'Pipe Lookup'!C:C,0))," TYPE ",P95)</f>
        <v>19.0mm Elbow TYPE 26</v>
      </c>
      <c r="L95" s="1" t="s">
        <v>9479</v>
      </c>
      <c r="M95" s="1">
        <v>996190.84</v>
      </c>
      <c r="N95" s="1">
        <v>996195.36</v>
      </c>
      <c r="O95" s="1">
        <v>4.5200000000186265</v>
      </c>
      <c r="P95" s="1">
        <v>26</v>
      </c>
      <c r="Q95" s="1">
        <v>19</v>
      </c>
      <c r="R95" s="1" t="s">
        <v>58</v>
      </c>
      <c r="S95" s="1" t="s">
        <v>94</v>
      </c>
      <c r="U95" s="1" t="s">
        <v>95</v>
      </c>
      <c r="V95" s="1">
        <v>0</v>
      </c>
      <c r="W95" s="1" t="s">
        <v>60</v>
      </c>
    </row>
    <row r="96" spans="1:23" x14ac:dyDescent="0.2">
      <c r="A96" s="1">
        <f t="shared" si="4"/>
        <v>996195.36</v>
      </c>
      <c r="B96" s="1">
        <f t="shared" si="4"/>
        <v>996219.35</v>
      </c>
      <c r="C96" s="11" t="s">
        <v>54</v>
      </c>
      <c r="D96" s="1" t="str">
        <f t="shared" si="5"/>
        <v>FBE</v>
      </c>
      <c r="E96" s="1">
        <f t="shared" si="6"/>
        <v>19</v>
      </c>
      <c r="F96" s="1" t="str">
        <f t="shared" si="7"/>
        <v>19.0mm FBE</v>
      </c>
      <c r="G96" s="1" t="str">
        <f>_xlfn.CONCAT(TEXT(Q96,"0.0"),"mm ",INDEX('Pipe Lookup'!D:D,MATCH('~17 Pipe Segmentation'!R96,'Pipe Lookup'!C:C,0))," TYPE ",P96)</f>
        <v>19.0mm Fusion-Bonded Epoxy TYPE 7</v>
      </c>
      <c r="L96" s="1" t="s">
        <v>9479</v>
      </c>
      <c r="M96" s="1">
        <v>996195.36</v>
      </c>
      <c r="N96" s="1">
        <v>996219.35</v>
      </c>
      <c r="O96" s="1">
        <v>23.989999999990687</v>
      </c>
      <c r="P96" s="1">
        <v>7</v>
      </c>
      <c r="Q96" s="1">
        <v>19</v>
      </c>
      <c r="R96" s="1" t="s">
        <v>56</v>
      </c>
      <c r="S96" s="1" t="s">
        <v>94</v>
      </c>
      <c r="V96" s="1">
        <v>0</v>
      </c>
      <c r="W96" s="1" t="s">
        <v>60</v>
      </c>
    </row>
    <row r="97" spans="1:23" x14ac:dyDescent="0.2">
      <c r="A97" s="1">
        <f t="shared" si="4"/>
        <v>996219.35</v>
      </c>
      <c r="B97" s="1">
        <f t="shared" si="4"/>
        <v>996267.46</v>
      </c>
      <c r="C97" s="11" t="s">
        <v>54</v>
      </c>
      <c r="D97" s="1" t="str">
        <f t="shared" si="5"/>
        <v>FBE</v>
      </c>
      <c r="E97" s="1">
        <f t="shared" si="6"/>
        <v>14.7</v>
      </c>
      <c r="F97" s="1" t="str">
        <f t="shared" si="7"/>
        <v>14.7mm FBE</v>
      </c>
      <c r="G97" s="1" t="str">
        <f>_xlfn.CONCAT(TEXT(Q97,"0.0"),"mm ",INDEX('Pipe Lookup'!D:D,MATCH('~17 Pipe Segmentation'!R97,'Pipe Lookup'!C:C,0))," TYPE ",P97)</f>
        <v>14.7mm Fusion-Bonded Epoxy TYPE 5</v>
      </c>
      <c r="L97" s="1" t="s">
        <v>9479</v>
      </c>
      <c r="M97" s="1">
        <v>996219.35</v>
      </c>
      <c r="N97" s="1">
        <v>996267.46</v>
      </c>
      <c r="O97" s="1">
        <v>48.10999999998603</v>
      </c>
      <c r="P97" s="1">
        <v>5</v>
      </c>
      <c r="Q97" s="1">
        <v>14.7</v>
      </c>
      <c r="R97" s="1" t="s">
        <v>56</v>
      </c>
      <c r="S97" s="1" t="s">
        <v>94</v>
      </c>
      <c r="V97" s="1">
        <v>0</v>
      </c>
      <c r="W97" s="1" t="s">
        <v>60</v>
      </c>
    </row>
    <row r="98" spans="1:23" x14ac:dyDescent="0.2">
      <c r="A98" s="1">
        <f t="shared" si="4"/>
        <v>996267.46</v>
      </c>
      <c r="B98" s="1">
        <f t="shared" si="4"/>
        <v>996291.46</v>
      </c>
      <c r="C98" s="11" t="s">
        <v>54</v>
      </c>
      <c r="D98" s="1" t="str">
        <f t="shared" si="5"/>
        <v>FBE</v>
      </c>
      <c r="E98" s="1">
        <f t="shared" si="6"/>
        <v>19</v>
      </c>
      <c r="F98" s="1" t="str">
        <f t="shared" si="7"/>
        <v>19.0mm FBE</v>
      </c>
      <c r="G98" s="1" t="str">
        <f>_xlfn.CONCAT(TEXT(Q98,"0.0"),"mm ",INDEX('Pipe Lookup'!D:D,MATCH('~17 Pipe Segmentation'!R98,'Pipe Lookup'!C:C,0))," TYPE ",P98)</f>
        <v>19.0mm Fusion-Bonded Epoxy TYPE 7</v>
      </c>
      <c r="L98" s="1" t="s">
        <v>9479</v>
      </c>
      <c r="M98" s="1">
        <v>996267.46</v>
      </c>
      <c r="N98" s="1">
        <v>996291.46</v>
      </c>
      <c r="O98" s="1">
        <v>24</v>
      </c>
      <c r="P98" s="1">
        <v>7</v>
      </c>
      <c r="Q98" s="1">
        <v>19</v>
      </c>
      <c r="R98" s="1" t="s">
        <v>56</v>
      </c>
      <c r="S98" s="1" t="s">
        <v>94</v>
      </c>
      <c r="V98" s="1">
        <v>0</v>
      </c>
      <c r="W98" s="1" t="s">
        <v>60</v>
      </c>
    </row>
    <row r="99" spans="1:23" x14ac:dyDescent="0.2">
      <c r="A99" s="1">
        <f t="shared" si="4"/>
        <v>996291.46</v>
      </c>
      <c r="B99" s="1">
        <f t="shared" si="4"/>
        <v>996296.85</v>
      </c>
      <c r="C99" s="11" t="s">
        <v>54</v>
      </c>
      <c r="D99" s="1" t="str">
        <f t="shared" si="5"/>
        <v>LE</v>
      </c>
      <c r="E99" s="1">
        <f t="shared" si="6"/>
        <v>19</v>
      </c>
      <c r="F99" s="1" t="str">
        <f t="shared" si="7"/>
        <v>19.0mm LE</v>
      </c>
      <c r="G99" s="1" t="str">
        <f>_xlfn.CONCAT(TEXT(Q99,"0.0"),"mm ",INDEX('Pipe Lookup'!D:D,MATCH('~17 Pipe Segmentation'!R99,'Pipe Lookup'!C:C,0))," TYPE ",P99)</f>
        <v>19.0mm Elbow TYPE 26</v>
      </c>
      <c r="L99" s="1" t="s">
        <v>9479</v>
      </c>
      <c r="M99" s="1">
        <v>996291.46</v>
      </c>
      <c r="N99" s="1">
        <v>996296.85</v>
      </c>
      <c r="O99" s="1">
        <v>5.3900000000139698</v>
      </c>
      <c r="P99" s="1">
        <v>26</v>
      </c>
      <c r="Q99" s="1">
        <v>19</v>
      </c>
      <c r="R99" s="1" t="s">
        <v>58</v>
      </c>
      <c r="S99" s="1" t="s">
        <v>94</v>
      </c>
      <c r="U99" s="1" t="s">
        <v>96</v>
      </c>
      <c r="V99" s="1">
        <v>0</v>
      </c>
      <c r="W99" s="1" t="s">
        <v>60</v>
      </c>
    </row>
    <row r="100" spans="1:23" x14ac:dyDescent="0.2">
      <c r="A100" s="1">
        <f t="shared" si="4"/>
        <v>996296.85</v>
      </c>
      <c r="B100" s="1">
        <f t="shared" si="4"/>
        <v>996320.85</v>
      </c>
      <c r="C100" s="11" t="s">
        <v>54</v>
      </c>
      <c r="D100" s="1" t="str">
        <f t="shared" si="5"/>
        <v>FBE</v>
      </c>
      <c r="E100" s="1">
        <f t="shared" si="6"/>
        <v>19</v>
      </c>
      <c r="F100" s="1" t="str">
        <f t="shared" si="7"/>
        <v>19.0mm FBE</v>
      </c>
      <c r="G100" s="1" t="str">
        <f>_xlfn.CONCAT(TEXT(Q100,"0.0"),"mm ",INDEX('Pipe Lookup'!D:D,MATCH('~17 Pipe Segmentation'!R100,'Pipe Lookup'!C:C,0))," TYPE ",P100)</f>
        <v>19.0mm Fusion-Bonded Epoxy TYPE 7</v>
      </c>
      <c r="L100" s="1" t="s">
        <v>9479</v>
      </c>
      <c r="M100" s="1">
        <v>996296.85</v>
      </c>
      <c r="N100" s="1">
        <v>996320.85</v>
      </c>
      <c r="O100" s="1">
        <v>24</v>
      </c>
      <c r="P100" s="1">
        <v>7</v>
      </c>
      <c r="Q100" s="1">
        <v>19</v>
      </c>
      <c r="R100" s="1" t="s">
        <v>56</v>
      </c>
      <c r="S100" s="1" t="s">
        <v>94</v>
      </c>
      <c r="V100" s="1">
        <v>0</v>
      </c>
      <c r="W100" s="1" t="s">
        <v>60</v>
      </c>
    </row>
    <row r="101" spans="1:23" x14ac:dyDescent="0.2">
      <c r="A101" s="1">
        <f t="shared" si="4"/>
        <v>996320.85</v>
      </c>
      <c r="B101" s="1">
        <f t="shared" si="4"/>
        <v>997267.79</v>
      </c>
      <c r="C101" s="11" t="s">
        <v>54</v>
      </c>
      <c r="D101" s="1" t="str">
        <f t="shared" si="5"/>
        <v>FBE</v>
      </c>
      <c r="E101" s="1">
        <f t="shared" si="6"/>
        <v>14.7</v>
      </c>
      <c r="F101" s="1" t="str">
        <f t="shared" si="7"/>
        <v>14.7mm FBE</v>
      </c>
      <c r="G101" s="1" t="str">
        <f>_xlfn.CONCAT(TEXT(Q101,"0.0"),"mm ",INDEX('Pipe Lookup'!D:D,MATCH('~17 Pipe Segmentation'!R101,'Pipe Lookup'!C:C,0))," TYPE ",P101)</f>
        <v>14.7mm Fusion-Bonded Epoxy TYPE 5</v>
      </c>
      <c r="L101" s="1" t="s">
        <v>9479</v>
      </c>
      <c r="M101" s="1">
        <v>996320.85</v>
      </c>
      <c r="N101" s="1">
        <v>997267.79</v>
      </c>
      <c r="O101" s="1">
        <v>946.94000000006054</v>
      </c>
      <c r="P101" s="1">
        <v>5</v>
      </c>
      <c r="Q101" s="1">
        <v>14.7</v>
      </c>
      <c r="R101" s="1" t="s">
        <v>56</v>
      </c>
      <c r="S101" s="1" t="s">
        <v>94</v>
      </c>
      <c r="V101" s="1">
        <v>0</v>
      </c>
      <c r="W101" s="1" t="s">
        <v>60</v>
      </c>
    </row>
    <row r="102" spans="1:23" x14ac:dyDescent="0.2">
      <c r="A102" s="1">
        <f t="shared" si="4"/>
        <v>997267.79</v>
      </c>
      <c r="B102" s="1">
        <f t="shared" si="4"/>
        <v>997291.79</v>
      </c>
      <c r="C102" s="11" t="s">
        <v>54</v>
      </c>
      <c r="D102" s="1" t="str">
        <f t="shared" si="5"/>
        <v>FBE</v>
      </c>
      <c r="E102" s="1">
        <f t="shared" si="6"/>
        <v>19</v>
      </c>
      <c r="F102" s="1" t="str">
        <f t="shared" si="7"/>
        <v>19.0mm FBE</v>
      </c>
      <c r="G102" s="1" t="str">
        <f>_xlfn.CONCAT(TEXT(Q102,"0.0"),"mm ",INDEX('Pipe Lookup'!D:D,MATCH('~17 Pipe Segmentation'!R102,'Pipe Lookup'!C:C,0))," TYPE ",P102)</f>
        <v>19.0mm Fusion-Bonded Epoxy TYPE 7</v>
      </c>
      <c r="L102" s="1" t="s">
        <v>9479</v>
      </c>
      <c r="M102" s="1">
        <v>997267.79</v>
      </c>
      <c r="N102" s="1">
        <v>997291.79</v>
      </c>
      <c r="O102" s="1">
        <v>24</v>
      </c>
      <c r="P102" s="1">
        <v>7</v>
      </c>
      <c r="Q102" s="1">
        <v>19</v>
      </c>
      <c r="R102" s="1" t="s">
        <v>56</v>
      </c>
      <c r="S102" s="1" t="s">
        <v>94</v>
      </c>
      <c r="V102" s="1">
        <v>0</v>
      </c>
      <c r="W102" s="1" t="s">
        <v>60</v>
      </c>
    </row>
    <row r="103" spans="1:23" x14ac:dyDescent="0.2">
      <c r="A103" s="1">
        <f t="shared" si="4"/>
        <v>997291.79</v>
      </c>
      <c r="B103" s="1">
        <f t="shared" si="4"/>
        <v>997297.66</v>
      </c>
      <c r="C103" s="11" t="s">
        <v>54</v>
      </c>
      <c r="D103" s="1" t="str">
        <f t="shared" si="5"/>
        <v>LE</v>
      </c>
      <c r="E103" s="1">
        <f t="shared" si="6"/>
        <v>19</v>
      </c>
      <c r="F103" s="1" t="str">
        <f t="shared" si="7"/>
        <v>19.0mm LE</v>
      </c>
      <c r="G103" s="1" t="str">
        <f>_xlfn.CONCAT(TEXT(Q103,"0.0"),"mm ",INDEX('Pipe Lookup'!D:D,MATCH('~17 Pipe Segmentation'!R103,'Pipe Lookup'!C:C,0))," TYPE ",P103)</f>
        <v>19.0mm Elbow TYPE 26</v>
      </c>
      <c r="L103" s="1" t="s">
        <v>9479</v>
      </c>
      <c r="M103" s="1">
        <v>997291.79</v>
      </c>
      <c r="N103" s="1">
        <v>997297.66</v>
      </c>
      <c r="O103" s="1">
        <v>5.8699999999953434</v>
      </c>
      <c r="P103" s="1">
        <v>26</v>
      </c>
      <c r="Q103" s="1">
        <v>19</v>
      </c>
      <c r="R103" s="1" t="s">
        <v>58</v>
      </c>
      <c r="S103" s="1" t="s">
        <v>94</v>
      </c>
      <c r="U103" s="1" t="s">
        <v>97</v>
      </c>
      <c r="V103" s="1">
        <v>0</v>
      </c>
      <c r="W103" s="1" t="s">
        <v>60</v>
      </c>
    </row>
    <row r="104" spans="1:23" x14ac:dyDescent="0.2">
      <c r="A104" s="1">
        <f t="shared" si="4"/>
        <v>997297.66</v>
      </c>
      <c r="B104" s="1">
        <f t="shared" si="4"/>
        <v>997347.4</v>
      </c>
      <c r="C104" s="11" t="s">
        <v>54</v>
      </c>
      <c r="D104" s="1" t="str">
        <f t="shared" si="5"/>
        <v>FBE</v>
      </c>
      <c r="E104" s="1">
        <f t="shared" si="6"/>
        <v>19</v>
      </c>
      <c r="F104" s="1" t="str">
        <f t="shared" si="7"/>
        <v>19.0mm FBE</v>
      </c>
      <c r="G104" s="1" t="str">
        <f>_xlfn.CONCAT(TEXT(Q104,"0.0"),"mm ",INDEX('Pipe Lookup'!D:D,MATCH('~17 Pipe Segmentation'!R104,'Pipe Lookup'!C:C,0))," TYPE ",P104)</f>
        <v>19.0mm Fusion-Bonded Epoxy TYPE 7</v>
      </c>
      <c r="L104" s="1" t="s">
        <v>9479</v>
      </c>
      <c r="M104" s="1">
        <v>997297.66</v>
      </c>
      <c r="N104" s="1">
        <v>997347.4</v>
      </c>
      <c r="O104" s="1">
        <v>49.739999999990687</v>
      </c>
      <c r="P104" s="1">
        <v>7</v>
      </c>
      <c r="Q104" s="1">
        <v>19</v>
      </c>
      <c r="R104" s="1" t="s">
        <v>56</v>
      </c>
      <c r="S104" s="1" t="s">
        <v>94</v>
      </c>
      <c r="V104" s="1">
        <v>0</v>
      </c>
      <c r="W104" s="1" t="s">
        <v>60</v>
      </c>
    </row>
    <row r="105" spans="1:23" x14ac:dyDescent="0.2">
      <c r="A105" s="1">
        <f t="shared" si="4"/>
        <v>997347.4</v>
      </c>
      <c r="B105" s="1">
        <f t="shared" si="4"/>
        <v>997352.31</v>
      </c>
      <c r="C105" s="11" t="s">
        <v>54</v>
      </c>
      <c r="D105" s="1" t="str">
        <f t="shared" si="5"/>
        <v>LE</v>
      </c>
      <c r="E105" s="1">
        <f t="shared" si="6"/>
        <v>19</v>
      </c>
      <c r="F105" s="1" t="str">
        <f t="shared" si="7"/>
        <v>19.0mm LE</v>
      </c>
      <c r="G105" s="1" t="str">
        <f>_xlfn.CONCAT(TEXT(Q105,"0.0"),"mm ",INDEX('Pipe Lookup'!D:D,MATCH('~17 Pipe Segmentation'!R105,'Pipe Lookup'!C:C,0))," TYPE ",P105)</f>
        <v>19.0mm Elbow TYPE 26</v>
      </c>
      <c r="L105" s="1" t="s">
        <v>9479</v>
      </c>
      <c r="M105" s="1">
        <v>997347.4</v>
      </c>
      <c r="N105" s="1">
        <v>997352.31</v>
      </c>
      <c r="O105" s="1">
        <v>4.9100000000325963</v>
      </c>
      <c r="P105" s="1">
        <v>26</v>
      </c>
      <c r="Q105" s="1">
        <v>19</v>
      </c>
      <c r="R105" s="1" t="s">
        <v>58</v>
      </c>
      <c r="S105" s="1" t="s">
        <v>94</v>
      </c>
      <c r="U105" s="1" t="s">
        <v>98</v>
      </c>
      <c r="V105" s="1">
        <v>0</v>
      </c>
      <c r="W105" s="1" t="s">
        <v>60</v>
      </c>
    </row>
    <row r="106" spans="1:23" x14ac:dyDescent="0.2">
      <c r="A106" s="1">
        <f t="shared" si="4"/>
        <v>997352.31</v>
      </c>
      <c r="B106" s="1">
        <f t="shared" si="4"/>
        <v>997359.63</v>
      </c>
      <c r="C106" s="11" t="s">
        <v>54</v>
      </c>
      <c r="D106" s="1" t="str">
        <f t="shared" si="5"/>
        <v>FBE</v>
      </c>
      <c r="E106" s="1">
        <f t="shared" si="6"/>
        <v>19</v>
      </c>
      <c r="F106" s="1" t="str">
        <f t="shared" si="7"/>
        <v>19.0mm FBE</v>
      </c>
      <c r="G106" s="1" t="str">
        <f>_xlfn.CONCAT(TEXT(Q106,"0.0"),"mm ",INDEX('Pipe Lookup'!D:D,MATCH('~17 Pipe Segmentation'!R106,'Pipe Lookup'!C:C,0))," TYPE ",P106)</f>
        <v>19.0mm Fusion-Bonded Epoxy TYPE 7</v>
      </c>
      <c r="L106" s="1" t="s">
        <v>9479</v>
      </c>
      <c r="M106" s="1">
        <v>997352.31</v>
      </c>
      <c r="N106" s="1">
        <v>997359.63</v>
      </c>
      <c r="O106" s="1">
        <v>7.3199999999487773</v>
      </c>
      <c r="P106" s="1">
        <v>7</v>
      </c>
      <c r="Q106" s="1">
        <v>19</v>
      </c>
      <c r="R106" s="1" t="s">
        <v>56</v>
      </c>
      <c r="S106" s="1" t="s">
        <v>94</v>
      </c>
      <c r="V106" s="1">
        <v>0</v>
      </c>
      <c r="W106" s="1" t="s">
        <v>60</v>
      </c>
    </row>
    <row r="107" spans="1:23" x14ac:dyDescent="0.2">
      <c r="A107" s="1">
        <f t="shared" si="4"/>
        <v>997359.63</v>
      </c>
      <c r="B107" s="1">
        <f t="shared" si="4"/>
        <v>997363.83</v>
      </c>
      <c r="C107" s="11" t="s">
        <v>54</v>
      </c>
      <c r="D107" s="1" t="str">
        <f t="shared" si="5"/>
        <v>LE</v>
      </c>
      <c r="E107" s="1">
        <f t="shared" si="6"/>
        <v>19</v>
      </c>
      <c r="F107" s="1" t="str">
        <f t="shared" si="7"/>
        <v>19.0mm LE</v>
      </c>
      <c r="G107" s="1" t="str">
        <f>_xlfn.CONCAT(TEXT(Q107,"0.0"),"mm ",INDEX('Pipe Lookup'!D:D,MATCH('~17 Pipe Segmentation'!R107,'Pipe Lookup'!C:C,0))," TYPE ",P107)</f>
        <v>19.0mm Elbow TYPE 26</v>
      </c>
      <c r="L107" s="1" t="s">
        <v>9479</v>
      </c>
      <c r="M107" s="1">
        <v>997359.63</v>
      </c>
      <c r="N107" s="1">
        <v>997363.83</v>
      </c>
      <c r="O107" s="1">
        <v>4.1999999999534339</v>
      </c>
      <c r="P107" s="1">
        <v>26</v>
      </c>
      <c r="Q107" s="1">
        <v>19</v>
      </c>
      <c r="R107" s="1" t="s">
        <v>58</v>
      </c>
      <c r="S107" s="1" t="s">
        <v>94</v>
      </c>
      <c r="U107" s="1" t="s">
        <v>99</v>
      </c>
      <c r="V107" s="1">
        <v>0</v>
      </c>
      <c r="W107" s="1" t="s">
        <v>60</v>
      </c>
    </row>
    <row r="108" spans="1:23" x14ac:dyDescent="0.2">
      <c r="A108" s="1">
        <f t="shared" si="4"/>
        <v>997363.83</v>
      </c>
      <c r="B108" s="1">
        <f t="shared" si="4"/>
        <v>997373.16</v>
      </c>
      <c r="C108" s="11" t="s">
        <v>54</v>
      </c>
      <c r="D108" s="1" t="str">
        <f t="shared" si="5"/>
        <v>FBE</v>
      </c>
      <c r="E108" s="1">
        <f t="shared" si="6"/>
        <v>19</v>
      </c>
      <c r="F108" s="1" t="str">
        <f t="shared" si="7"/>
        <v>19.0mm FBE</v>
      </c>
      <c r="G108" s="1" t="str">
        <f>_xlfn.CONCAT(TEXT(Q108,"0.0"),"mm ",INDEX('Pipe Lookup'!D:D,MATCH('~17 Pipe Segmentation'!R108,'Pipe Lookup'!C:C,0))," TYPE ",P108)</f>
        <v>19.0mm Fusion-Bonded Epoxy TYPE 7</v>
      </c>
      <c r="L108" s="1" t="s">
        <v>9479</v>
      </c>
      <c r="M108" s="1">
        <v>997363.83</v>
      </c>
      <c r="N108" s="1">
        <v>997373.16</v>
      </c>
      <c r="O108" s="1">
        <v>9.3300000000745058</v>
      </c>
      <c r="P108" s="1">
        <v>7</v>
      </c>
      <c r="Q108" s="1">
        <v>19</v>
      </c>
      <c r="R108" s="1" t="s">
        <v>56</v>
      </c>
      <c r="S108" s="1" t="s">
        <v>94</v>
      </c>
      <c r="V108" s="1">
        <v>0</v>
      </c>
      <c r="W108" s="1" t="s">
        <v>60</v>
      </c>
    </row>
    <row r="109" spans="1:23" x14ac:dyDescent="0.2">
      <c r="A109" s="1">
        <f t="shared" si="4"/>
        <v>997373.16</v>
      </c>
      <c r="B109" s="1">
        <f t="shared" si="4"/>
        <v>997378.55</v>
      </c>
      <c r="C109" s="11" t="s">
        <v>54</v>
      </c>
      <c r="D109" s="1" t="str">
        <f t="shared" si="5"/>
        <v>LE</v>
      </c>
      <c r="E109" s="1">
        <f t="shared" si="6"/>
        <v>19</v>
      </c>
      <c r="F109" s="1" t="str">
        <f t="shared" si="7"/>
        <v>19.0mm LE</v>
      </c>
      <c r="G109" s="1" t="str">
        <f>_xlfn.CONCAT(TEXT(Q109,"0.0"),"mm ",INDEX('Pipe Lookup'!D:D,MATCH('~17 Pipe Segmentation'!R109,'Pipe Lookup'!C:C,0))," TYPE ",P109)</f>
        <v>19.0mm Elbow TYPE 26</v>
      </c>
      <c r="L109" s="1" t="s">
        <v>9479</v>
      </c>
      <c r="M109" s="1">
        <v>997373.16</v>
      </c>
      <c r="N109" s="1">
        <v>997378.55</v>
      </c>
      <c r="O109" s="1">
        <v>5.3900000000139698</v>
      </c>
      <c r="P109" s="1">
        <v>26</v>
      </c>
      <c r="Q109" s="1">
        <v>19</v>
      </c>
      <c r="R109" s="1" t="s">
        <v>58</v>
      </c>
      <c r="S109" s="1" t="s">
        <v>94</v>
      </c>
      <c r="U109" s="1" t="s">
        <v>100</v>
      </c>
      <c r="V109" s="1">
        <v>0</v>
      </c>
      <c r="W109" s="1" t="s">
        <v>60</v>
      </c>
    </row>
    <row r="110" spans="1:23" x14ac:dyDescent="0.2">
      <c r="A110" s="1">
        <f t="shared" si="4"/>
        <v>997378.55</v>
      </c>
      <c r="B110" s="1">
        <f t="shared" si="4"/>
        <v>997425.31</v>
      </c>
      <c r="C110" s="11" t="s">
        <v>54</v>
      </c>
      <c r="D110" s="1" t="str">
        <f t="shared" si="5"/>
        <v>FBE</v>
      </c>
      <c r="E110" s="1">
        <f t="shared" si="6"/>
        <v>19</v>
      </c>
      <c r="F110" s="1" t="str">
        <f t="shared" si="7"/>
        <v>19.0mm FBE</v>
      </c>
      <c r="G110" s="1" t="str">
        <f>_xlfn.CONCAT(TEXT(Q110,"0.0"),"mm ",INDEX('Pipe Lookup'!D:D,MATCH('~17 Pipe Segmentation'!R110,'Pipe Lookup'!C:C,0))," TYPE ",P110)</f>
        <v>19.0mm Fusion-Bonded Epoxy TYPE 7</v>
      </c>
      <c r="L110" s="1" t="s">
        <v>9479</v>
      </c>
      <c r="M110" s="1">
        <v>997378.55</v>
      </c>
      <c r="N110" s="1">
        <v>997425.31</v>
      </c>
      <c r="O110" s="1">
        <v>46.760000000009313</v>
      </c>
      <c r="P110" s="1">
        <v>7</v>
      </c>
      <c r="Q110" s="1">
        <v>19</v>
      </c>
      <c r="R110" s="1" t="s">
        <v>56</v>
      </c>
      <c r="S110" s="1" t="s">
        <v>94</v>
      </c>
      <c r="V110" s="1">
        <v>0</v>
      </c>
      <c r="W110" s="1" t="s">
        <v>60</v>
      </c>
    </row>
    <row r="111" spans="1:23" x14ac:dyDescent="0.2">
      <c r="A111" s="1">
        <f t="shared" si="4"/>
        <v>997425.31</v>
      </c>
      <c r="B111" s="1">
        <f t="shared" si="4"/>
        <v>997430.22</v>
      </c>
      <c r="C111" s="11" t="s">
        <v>54</v>
      </c>
      <c r="D111" s="1" t="str">
        <f t="shared" si="5"/>
        <v>LE</v>
      </c>
      <c r="E111" s="1">
        <f t="shared" si="6"/>
        <v>19</v>
      </c>
      <c r="F111" s="1" t="str">
        <f t="shared" si="7"/>
        <v>19.0mm LE</v>
      </c>
      <c r="G111" s="1" t="str">
        <f>_xlfn.CONCAT(TEXT(Q111,"0.0"),"mm ",INDEX('Pipe Lookup'!D:D,MATCH('~17 Pipe Segmentation'!R111,'Pipe Lookup'!C:C,0))," TYPE ",P111)</f>
        <v>19.0mm Elbow TYPE 26</v>
      </c>
      <c r="L111" s="1" t="s">
        <v>9479</v>
      </c>
      <c r="M111" s="1">
        <v>997425.31</v>
      </c>
      <c r="N111" s="1">
        <v>997430.22</v>
      </c>
      <c r="O111" s="1">
        <v>4.909999999916181</v>
      </c>
      <c r="P111" s="1">
        <v>26</v>
      </c>
      <c r="Q111" s="1">
        <v>19</v>
      </c>
      <c r="R111" s="1" t="s">
        <v>58</v>
      </c>
      <c r="S111" s="1" t="s">
        <v>94</v>
      </c>
      <c r="U111" s="1" t="s">
        <v>101</v>
      </c>
      <c r="V111" s="1">
        <v>0</v>
      </c>
      <c r="W111" s="1" t="s">
        <v>60</v>
      </c>
    </row>
    <row r="112" spans="1:23" x14ac:dyDescent="0.2">
      <c r="A112" s="1">
        <f t="shared" si="4"/>
        <v>997430.22</v>
      </c>
      <c r="B112" s="1">
        <f t="shared" si="4"/>
        <v>997454.22</v>
      </c>
      <c r="C112" s="11" t="s">
        <v>54</v>
      </c>
      <c r="D112" s="1" t="str">
        <f t="shared" si="5"/>
        <v>FBE</v>
      </c>
      <c r="E112" s="1">
        <f t="shared" si="6"/>
        <v>19</v>
      </c>
      <c r="F112" s="1" t="str">
        <f t="shared" si="7"/>
        <v>19.0mm FBE</v>
      </c>
      <c r="G112" s="1" t="str">
        <f>_xlfn.CONCAT(TEXT(Q112,"0.0"),"mm ",INDEX('Pipe Lookup'!D:D,MATCH('~17 Pipe Segmentation'!R112,'Pipe Lookup'!C:C,0))," TYPE ",P112)</f>
        <v>19.0mm Fusion-Bonded Epoxy TYPE 7</v>
      </c>
      <c r="L112" s="1" t="s">
        <v>9479</v>
      </c>
      <c r="M112" s="1">
        <v>997430.22</v>
      </c>
      <c r="N112" s="1">
        <v>997454.22</v>
      </c>
      <c r="O112" s="1">
        <v>24</v>
      </c>
      <c r="P112" s="1">
        <v>7</v>
      </c>
      <c r="Q112" s="1">
        <v>19</v>
      </c>
      <c r="R112" s="1" t="s">
        <v>56</v>
      </c>
      <c r="S112" s="1" t="s">
        <v>94</v>
      </c>
      <c r="V112" s="1">
        <v>0</v>
      </c>
      <c r="W112" s="1" t="s">
        <v>60</v>
      </c>
    </row>
    <row r="113" spans="1:23" x14ac:dyDescent="0.2">
      <c r="A113" s="1">
        <f t="shared" si="4"/>
        <v>997454.22</v>
      </c>
      <c r="B113" s="1">
        <f t="shared" si="4"/>
        <v>997548</v>
      </c>
      <c r="C113" s="11" t="s">
        <v>54</v>
      </c>
      <c r="D113" s="1" t="str">
        <f t="shared" si="5"/>
        <v>FBE</v>
      </c>
      <c r="E113" s="1">
        <f t="shared" si="6"/>
        <v>14.7</v>
      </c>
      <c r="F113" s="1" t="str">
        <f t="shared" si="7"/>
        <v>14.7mm FBE</v>
      </c>
      <c r="G113" s="1" t="str">
        <f>_xlfn.CONCAT(TEXT(Q113,"0.0"),"mm ",INDEX('Pipe Lookup'!D:D,MATCH('~17 Pipe Segmentation'!R113,'Pipe Lookup'!C:C,0))," TYPE ",P113)</f>
        <v>14.7mm Fusion-Bonded Epoxy TYPE 5</v>
      </c>
      <c r="L113" s="1" t="s">
        <v>9479</v>
      </c>
      <c r="M113" s="1">
        <v>997454.22</v>
      </c>
      <c r="N113" s="1">
        <v>997548</v>
      </c>
      <c r="O113" s="1">
        <v>93.78000000002794</v>
      </c>
      <c r="P113" s="1">
        <v>5</v>
      </c>
      <c r="Q113" s="1">
        <v>14.7</v>
      </c>
      <c r="R113" s="1" t="s">
        <v>56</v>
      </c>
      <c r="S113" s="1" t="s">
        <v>94</v>
      </c>
      <c r="V113" s="1">
        <v>0</v>
      </c>
      <c r="W113" s="1" t="s">
        <v>60</v>
      </c>
    </row>
    <row r="114" spans="1:23" x14ac:dyDescent="0.2">
      <c r="A114" s="1">
        <f t="shared" si="4"/>
        <v>997548</v>
      </c>
      <c r="B114" s="1">
        <f t="shared" si="4"/>
        <v>997589.3</v>
      </c>
      <c r="C114" s="11" t="s">
        <v>54</v>
      </c>
      <c r="D114" s="1" t="str">
        <f t="shared" si="5"/>
        <v>FBE</v>
      </c>
      <c r="E114" s="1">
        <f t="shared" si="6"/>
        <v>19</v>
      </c>
      <c r="F114" s="1" t="str">
        <f t="shared" si="7"/>
        <v>19.0mm FBE</v>
      </c>
      <c r="G114" s="1" t="str">
        <f>_xlfn.CONCAT(TEXT(Q114,"0.0"),"mm ",INDEX('Pipe Lookup'!D:D,MATCH('~17 Pipe Segmentation'!R114,'Pipe Lookup'!C:C,0))," TYPE ",P114)</f>
        <v>19.0mm Fusion-Bonded Epoxy TYPE 7</v>
      </c>
      <c r="L114" s="1" t="s">
        <v>9479</v>
      </c>
      <c r="M114" s="1">
        <v>997548</v>
      </c>
      <c r="N114" s="1">
        <v>997589.3</v>
      </c>
      <c r="O114" s="1">
        <v>41.300000000046566</v>
      </c>
      <c r="P114" s="1">
        <v>7</v>
      </c>
      <c r="Q114" s="1">
        <v>19</v>
      </c>
      <c r="R114" s="1" t="s">
        <v>56</v>
      </c>
      <c r="S114" s="1" t="s">
        <v>94</v>
      </c>
      <c r="U114" s="1" t="s">
        <v>67</v>
      </c>
      <c r="V114" s="1">
        <v>0</v>
      </c>
      <c r="W114" s="1" t="s">
        <v>60</v>
      </c>
    </row>
    <row r="115" spans="1:23" x14ac:dyDescent="0.2">
      <c r="A115" s="1">
        <f t="shared" si="4"/>
        <v>997589.3</v>
      </c>
      <c r="B115" s="1">
        <f t="shared" si="4"/>
        <v>997594.13</v>
      </c>
      <c r="C115" s="11" t="s">
        <v>54</v>
      </c>
      <c r="D115" s="1" t="str">
        <f t="shared" si="5"/>
        <v>LE</v>
      </c>
      <c r="E115" s="1">
        <f t="shared" si="6"/>
        <v>19</v>
      </c>
      <c r="F115" s="1" t="str">
        <f t="shared" si="7"/>
        <v>19.0mm LE</v>
      </c>
      <c r="G115" s="1" t="str">
        <f>_xlfn.CONCAT(TEXT(Q115,"0.0"),"mm ",INDEX('Pipe Lookup'!D:D,MATCH('~17 Pipe Segmentation'!R115,'Pipe Lookup'!C:C,0))," TYPE ",P115)</f>
        <v>19.0mm Elbow TYPE 26</v>
      </c>
      <c r="L115" s="1" t="s">
        <v>9479</v>
      </c>
      <c r="M115" s="1">
        <v>997589.3</v>
      </c>
      <c r="N115" s="1">
        <v>997594.13</v>
      </c>
      <c r="O115" s="1">
        <v>4.8299999999580905</v>
      </c>
      <c r="P115" s="1">
        <v>26</v>
      </c>
      <c r="Q115" s="1">
        <v>19</v>
      </c>
      <c r="R115" s="1" t="s">
        <v>58</v>
      </c>
      <c r="S115" s="1" t="s">
        <v>94</v>
      </c>
      <c r="U115" s="1" t="s">
        <v>102</v>
      </c>
      <c r="V115" s="1">
        <v>0</v>
      </c>
      <c r="W115" s="1" t="s">
        <v>60</v>
      </c>
    </row>
    <row r="116" spans="1:23" x14ac:dyDescent="0.2">
      <c r="A116" s="1">
        <f t="shared" si="4"/>
        <v>997594.13</v>
      </c>
      <c r="B116" s="1">
        <f t="shared" si="4"/>
        <v>997620</v>
      </c>
      <c r="C116" s="11" t="s">
        <v>54</v>
      </c>
      <c r="D116" s="1" t="str">
        <f t="shared" si="5"/>
        <v>FBE</v>
      </c>
      <c r="E116" s="1">
        <f t="shared" si="6"/>
        <v>19</v>
      </c>
      <c r="F116" s="1" t="str">
        <f t="shared" si="7"/>
        <v>19.0mm FBE</v>
      </c>
      <c r="G116" s="1" t="str">
        <f>_xlfn.CONCAT(TEXT(Q116,"0.0"),"mm ",INDEX('Pipe Lookup'!D:D,MATCH('~17 Pipe Segmentation'!R116,'Pipe Lookup'!C:C,0))," TYPE ",P116)</f>
        <v>19.0mm Fusion-Bonded Epoxy TYPE 7</v>
      </c>
      <c r="L116" s="1" t="s">
        <v>9479</v>
      </c>
      <c r="M116" s="1">
        <v>997594.13</v>
      </c>
      <c r="N116" s="1">
        <v>997620</v>
      </c>
      <c r="O116" s="1">
        <v>25.869999999995343</v>
      </c>
      <c r="P116" s="1">
        <v>7</v>
      </c>
      <c r="Q116" s="1">
        <v>19</v>
      </c>
      <c r="R116" s="1" t="s">
        <v>56</v>
      </c>
      <c r="S116" s="1" t="s">
        <v>94</v>
      </c>
      <c r="U116" s="1" t="s">
        <v>67</v>
      </c>
      <c r="V116" s="1">
        <v>0</v>
      </c>
      <c r="W116" s="1" t="s">
        <v>60</v>
      </c>
    </row>
    <row r="117" spans="1:23" x14ac:dyDescent="0.2">
      <c r="A117" s="1">
        <f t="shared" si="4"/>
        <v>997620</v>
      </c>
      <c r="B117" s="1">
        <f t="shared" si="4"/>
        <v>997739</v>
      </c>
      <c r="C117" s="11" t="s">
        <v>54</v>
      </c>
      <c r="D117" s="1" t="str">
        <f t="shared" si="5"/>
        <v>ARO</v>
      </c>
      <c r="E117" s="1">
        <f t="shared" si="6"/>
        <v>19</v>
      </c>
      <c r="F117" s="1" t="str">
        <f t="shared" si="7"/>
        <v>19.0mm ARO</v>
      </c>
      <c r="G117" s="1" t="str">
        <f>_xlfn.CONCAT(TEXT(Q117,"0.0"),"mm ",INDEX('Pipe Lookup'!D:D,MATCH('~17 Pipe Segmentation'!R117,'Pipe Lookup'!C:C,0))," TYPE ",P117)</f>
        <v>19.0mm Abrasion-Resistant Overcoat TYPE 8</v>
      </c>
      <c r="L117" s="1" t="s">
        <v>9479</v>
      </c>
      <c r="M117" s="1">
        <v>997620</v>
      </c>
      <c r="N117" s="1">
        <v>997739</v>
      </c>
      <c r="O117" s="1">
        <v>119</v>
      </c>
      <c r="P117" s="1">
        <v>8</v>
      </c>
      <c r="Q117" s="1">
        <v>19</v>
      </c>
      <c r="R117" s="1" t="s">
        <v>80</v>
      </c>
      <c r="S117" s="1" t="s">
        <v>94</v>
      </c>
      <c r="U117" s="1" t="s">
        <v>9490</v>
      </c>
      <c r="V117" s="1">
        <v>0</v>
      </c>
      <c r="W117" s="1" t="s">
        <v>60</v>
      </c>
    </row>
    <row r="118" spans="1:23" x14ac:dyDescent="0.2">
      <c r="A118" s="1">
        <f t="shared" si="4"/>
        <v>997739</v>
      </c>
      <c r="B118" s="1">
        <f t="shared" si="4"/>
        <v>997745</v>
      </c>
      <c r="C118" s="11" t="s">
        <v>54</v>
      </c>
      <c r="D118" s="1" t="str">
        <f t="shared" si="5"/>
        <v>LE</v>
      </c>
      <c r="E118" s="1">
        <f t="shared" si="6"/>
        <v>19</v>
      </c>
      <c r="F118" s="1" t="str">
        <f t="shared" si="7"/>
        <v>19.0mm LE</v>
      </c>
      <c r="G118" s="1" t="str">
        <f>_xlfn.CONCAT(TEXT(Q118,"0.0"),"mm ",INDEX('Pipe Lookup'!D:D,MATCH('~17 Pipe Segmentation'!R118,'Pipe Lookup'!C:C,0))," TYPE ",P118)</f>
        <v>19.0mm Elbow TYPE 26</v>
      </c>
      <c r="L118" s="1" t="s">
        <v>9479</v>
      </c>
      <c r="M118" s="1">
        <v>997739</v>
      </c>
      <c r="N118" s="1">
        <v>997745</v>
      </c>
      <c r="O118" s="1">
        <v>6</v>
      </c>
      <c r="P118" s="1">
        <v>26</v>
      </c>
      <c r="Q118" s="1">
        <v>19</v>
      </c>
      <c r="R118" s="1" t="s">
        <v>58</v>
      </c>
      <c r="S118" s="1" t="s">
        <v>94</v>
      </c>
      <c r="U118" s="1" t="s">
        <v>103</v>
      </c>
      <c r="V118" s="1">
        <v>0</v>
      </c>
      <c r="W118" s="1" t="s">
        <v>60</v>
      </c>
    </row>
    <row r="119" spans="1:23" x14ac:dyDescent="0.2">
      <c r="A119" s="1">
        <f t="shared" si="4"/>
        <v>997745</v>
      </c>
      <c r="B119" s="1">
        <f t="shared" si="4"/>
        <v>997749</v>
      </c>
      <c r="C119" s="11" t="s">
        <v>54</v>
      </c>
      <c r="D119" s="1" t="str">
        <f t="shared" si="5"/>
        <v>FBE</v>
      </c>
      <c r="E119" s="1">
        <f t="shared" si="6"/>
        <v>19</v>
      </c>
      <c r="F119" s="1" t="str">
        <f t="shared" si="7"/>
        <v>19.0mm FBE</v>
      </c>
      <c r="G119" s="1" t="str">
        <f>_xlfn.CONCAT(TEXT(Q119,"0.0"),"mm ",INDEX('Pipe Lookup'!D:D,MATCH('~17 Pipe Segmentation'!R119,'Pipe Lookup'!C:C,0))," TYPE ",P119)</f>
        <v>19.0mm Fusion-Bonded Epoxy TYPE 7</v>
      </c>
      <c r="L119" s="1" t="s">
        <v>9479</v>
      </c>
      <c r="M119" s="1">
        <v>997745</v>
      </c>
      <c r="N119" s="1">
        <v>997749</v>
      </c>
      <c r="O119" s="1">
        <v>4</v>
      </c>
      <c r="P119" s="1">
        <v>7</v>
      </c>
      <c r="Q119" s="1">
        <v>19</v>
      </c>
      <c r="R119" s="1" t="s">
        <v>56</v>
      </c>
      <c r="S119" s="1" t="s">
        <v>94</v>
      </c>
      <c r="U119" s="1" t="s">
        <v>67</v>
      </c>
      <c r="V119" s="1">
        <v>0</v>
      </c>
      <c r="W119" s="1" t="s">
        <v>60</v>
      </c>
    </row>
    <row r="120" spans="1:23" x14ac:dyDescent="0.2">
      <c r="A120" s="1">
        <f t="shared" si="4"/>
        <v>997749</v>
      </c>
      <c r="B120" s="1">
        <f t="shared" si="4"/>
        <v>997754.82</v>
      </c>
      <c r="C120" s="11" t="s">
        <v>54</v>
      </c>
      <c r="D120" s="1" t="str">
        <f t="shared" si="5"/>
        <v>LE</v>
      </c>
      <c r="E120" s="1">
        <f t="shared" si="6"/>
        <v>19</v>
      </c>
      <c r="F120" s="1" t="str">
        <f t="shared" si="7"/>
        <v>19.0mm LE</v>
      </c>
      <c r="G120" s="1" t="str">
        <f>_xlfn.CONCAT(TEXT(Q120,"0.0"),"mm ",INDEX('Pipe Lookup'!D:D,MATCH('~17 Pipe Segmentation'!R120,'Pipe Lookup'!C:C,0))," TYPE ",P120)</f>
        <v>19.0mm Elbow TYPE 26</v>
      </c>
      <c r="L120" s="1" t="s">
        <v>9479</v>
      </c>
      <c r="M120" s="1">
        <v>997749</v>
      </c>
      <c r="N120" s="1">
        <v>997754.82</v>
      </c>
      <c r="O120" s="1">
        <v>5.8199999999487773</v>
      </c>
      <c r="P120" s="1">
        <v>26</v>
      </c>
      <c r="Q120" s="1">
        <v>19</v>
      </c>
      <c r="R120" s="1" t="s">
        <v>58</v>
      </c>
      <c r="S120" s="1" t="s">
        <v>94</v>
      </c>
      <c r="U120" s="1" t="s">
        <v>104</v>
      </c>
      <c r="V120" s="1">
        <v>0</v>
      </c>
      <c r="W120" s="1" t="s">
        <v>60</v>
      </c>
    </row>
    <row r="121" spans="1:23" x14ac:dyDescent="0.2">
      <c r="A121" s="1">
        <f t="shared" si="4"/>
        <v>997754.82</v>
      </c>
      <c r="B121" s="1">
        <f t="shared" si="4"/>
        <v>997815.33</v>
      </c>
      <c r="C121" s="11" t="s">
        <v>54</v>
      </c>
      <c r="D121" s="1" t="str">
        <f t="shared" si="5"/>
        <v>FBE</v>
      </c>
      <c r="E121" s="1">
        <f t="shared" si="6"/>
        <v>19</v>
      </c>
      <c r="F121" s="1" t="str">
        <f t="shared" si="7"/>
        <v>19.0mm FBE</v>
      </c>
      <c r="G121" s="1" t="str">
        <f>_xlfn.CONCAT(TEXT(Q121,"0.0"),"mm ",INDEX('Pipe Lookup'!D:D,MATCH('~17 Pipe Segmentation'!R121,'Pipe Lookup'!C:C,0))," TYPE ",P121)</f>
        <v>19.0mm Fusion-Bonded Epoxy TYPE 7</v>
      </c>
      <c r="L121" s="1" t="s">
        <v>9479</v>
      </c>
      <c r="M121" s="1">
        <v>997754.82</v>
      </c>
      <c r="N121" s="1">
        <v>997815.33</v>
      </c>
      <c r="O121" s="1">
        <v>60.510000000009313</v>
      </c>
      <c r="P121" s="1">
        <v>7</v>
      </c>
      <c r="Q121" s="1">
        <v>19</v>
      </c>
      <c r="R121" s="1" t="s">
        <v>56</v>
      </c>
      <c r="S121" s="1" t="s">
        <v>94</v>
      </c>
      <c r="V121" s="1">
        <v>0</v>
      </c>
      <c r="W121" s="1" t="s">
        <v>60</v>
      </c>
    </row>
    <row r="122" spans="1:23" x14ac:dyDescent="0.2">
      <c r="A122" s="1">
        <f t="shared" si="4"/>
        <v>997815.33</v>
      </c>
      <c r="B122" s="1">
        <f t="shared" si="4"/>
        <v>997819.6</v>
      </c>
      <c r="C122" s="11" t="s">
        <v>54</v>
      </c>
      <c r="D122" s="1" t="str">
        <f t="shared" si="5"/>
        <v>LE</v>
      </c>
      <c r="E122" s="1">
        <f t="shared" si="6"/>
        <v>19</v>
      </c>
      <c r="F122" s="1" t="str">
        <f t="shared" si="7"/>
        <v>19.0mm LE</v>
      </c>
      <c r="G122" s="1" t="str">
        <f>_xlfn.CONCAT(TEXT(Q122,"0.0"),"mm ",INDEX('Pipe Lookup'!D:D,MATCH('~17 Pipe Segmentation'!R122,'Pipe Lookup'!C:C,0))," TYPE ",P122)</f>
        <v>19.0mm Elbow TYPE 26</v>
      </c>
      <c r="L122" s="1" t="s">
        <v>9479</v>
      </c>
      <c r="M122" s="1">
        <v>997815.33</v>
      </c>
      <c r="N122" s="1">
        <v>997819.6</v>
      </c>
      <c r="O122" s="1">
        <v>4.2700000000186265</v>
      </c>
      <c r="P122" s="1">
        <v>26</v>
      </c>
      <c r="Q122" s="1">
        <v>19</v>
      </c>
      <c r="R122" s="1" t="s">
        <v>58</v>
      </c>
      <c r="S122" s="1" t="s">
        <v>94</v>
      </c>
      <c r="U122" s="1" t="s">
        <v>105</v>
      </c>
      <c r="V122" s="1">
        <v>0</v>
      </c>
      <c r="W122" s="1" t="s">
        <v>60</v>
      </c>
    </row>
    <row r="123" spans="1:23" x14ac:dyDescent="0.2">
      <c r="A123" s="1">
        <f t="shared" si="4"/>
        <v>997819.6</v>
      </c>
      <c r="B123" s="1">
        <f t="shared" si="4"/>
        <v>997843.6</v>
      </c>
      <c r="C123" s="11" t="s">
        <v>54</v>
      </c>
      <c r="D123" s="1" t="str">
        <f t="shared" si="5"/>
        <v>FBE</v>
      </c>
      <c r="E123" s="1">
        <f t="shared" si="6"/>
        <v>19</v>
      </c>
      <c r="F123" s="1" t="str">
        <f t="shared" si="7"/>
        <v>19.0mm FBE</v>
      </c>
      <c r="G123" s="1" t="str">
        <f>_xlfn.CONCAT(TEXT(Q123,"0.0"),"mm ",INDEX('Pipe Lookup'!D:D,MATCH('~17 Pipe Segmentation'!R123,'Pipe Lookup'!C:C,0))," TYPE ",P123)</f>
        <v>19.0mm Fusion-Bonded Epoxy TYPE 7</v>
      </c>
      <c r="L123" s="1" t="s">
        <v>9479</v>
      </c>
      <c r="M123" s="1">
        <v>997819.6</v>
      </c>
      <c r="N123" s="1">
        <v>997843.6</v>
      </c>
      <c r="O123" s="1">
        <v>24</v>
      </c>
      <c r="P123" s="1">
        <v>7</v>
      </c>
      <c r="Q123" s="1">
        <v>19</v>
      </c>
      <c r="R123" s="1" t="s">
        <v>56</v>
      </c>
      <c r="S123" s="1" t="s">
        <v>94</v>
      </c>
      <c r="V123" s="1">
        <v>0</v>
      </c>
      <c r="W123" s="1" t="s">
        <v>60</v>
      </c>
    </row>
    <row r="124" spans="1:23" x14ac:dyDescent="0.2">
      <c r="A124" s="1">
        <f t="shared" si="4"/>
        <v>997843.6</v>
      </c>
      <c r="B124" s="1">
        <f t="shared" si="4"/>
        <v>998000</v>
      </c>
      <c r="C124" s="11" t="s">
        <v>54</v>
      </c>
      <c r="D124" s="1" t="str">
        <f t="shared" si="5"/>
        <v>FBE</v>
      </c>
      <c r="E124" s="1">
        <f t="shared" si="6"/>
        <v>14.7</v>
      </c>
      <c r="F124" s="1" t="str">
        <f t="shared" si="7"/>
        <v>14.7mm FBE</v>
      </c>
      <c r="G124" s="1" t="str">
        <f>_xlfn.CONCAT(TEXT(Q124,"0.0"),"mm ",INDEX('Pipe Lookup'!D:D,MATCH('~17 Pipe Segmentation'!R124,'Pipe Lookup'!C:C,0))," TYPE ",P124)</f>
        <v>14.7mm Fusion-Bonded Epoxy TYPE 5</v>
      </c>
      <c r="L124" s="1" t="s">
        <v>9479</v>
      </c>
      <c r="M124" s="1">
        <v>997843.6</v>
      </c>
      <c r="N124" s="1">
        <v>998000</v>
      </c>
      <c r="O124" s="1">
        <v>156.40000000002328</v>
      </c>
      <c r="P124" s="1">
        <v>5</v>
      </c>
      <c r="Q124" s="1">
        <v>14.7</v>
      </c>
      <c r="R124" s="1" t="s">
        <v>56</v>
      </c>
      <c r="S124" s="1" t="s">
        <v>94</v>
      </c>
      <c r="V124" s="1">
        <v>0</v>
      </c>
      <c r="W124" s="1" t="s">
        <v>60</v>
      </c>
    </row>
    <row r="125" spans="1:23" x14ac:dyDescent="0.2">
      <c r="A125" s="1">
        <f t="shared" si="4"/>
        <v>998000</v>
      </c>
      <c r="B125" s="1">
        <f t="shared" si="4"/>
        <v>998063.11</v>
      </c>
      <c r="C125" s="11" t="s">
        <v>54</v>
      </c>
      <c r="D125" s="1" t="str">
        <f t="shared" si="5"/>
        <v>FBE</v>
      </c>
      <c r="E125" s="1">
        <f t="shared" si="6"/>
        <v>14.7</v>
      </c>
      <c r="F125" s="1" t="str">
        <f t="shared" si="7"/>
        <v>14.7mm FBE</v>
      </c>
      <c r="G125" s="1" t="str">
        <f>_xlfn.CONCAT(TEXT(Q125,"0.0"),"mm ",INDEX('Pipe Lookup'!D:D,MATCH('~17 Pipe Segmentation'!R125,'Pipe Lookup'!C:C,0))," TYPE ",P125)</f>
        <v>14.7mm Fusion-Bonded Epoxy TYPE 5</v>
      </c>
      <c r="L125" s="1" t="s">
        <v>9479</v>
      </c>
      <c r="M125" s="1">
        <v>998000</v>
      </c>
      <c r="N125" s="1">
        <v>998063.11</v>
      </c>
      <c r="O125" s="1">
        <v>63.10999999998603</v>
      </c>
      <c r="P125" s="1">
        <v>5</v>
      </c>
      <c r="Q125" s="1">
        <v>14.7</v>
      </c>
      <c r="R125" s="1" t="s">
        <v>56</v>
      </c>
      <c r="S125" s="1" t="s">
        <v>106</v>
      </c>
      <c r="V125" s="1">
        <v>0</v>
      </c>
      <c r="W125" s="1" t="s">
        <v>60</v>
      </c>
    </row>
    <row r="126" spans="1:23" x14ac:dyDescent="0.2">
      <c r="A126" s="1">
        <f t="shared" si="4"/>
        <v>998063.11</v>
      </c>
      <c r="B126" s="1">
        <f t="shared" si="4"/>
        <v>998087.11</v>
      </c>
      <c r="C126" s="11" t="s">
        <v>54</v>
      </c>
      <c r="D126" s="1" t="str">
        <f t="shared" si="5"/>
        <v>FBE</v>
      </c>
      <c r="E126" s="1">
        <f t="shared" si="6"/>
        <v>19</v>
      </c>
      <c r="F126" s="1" t="str">
        <f t="shared" si="7"/>
        <v>19.0mm FBE</v>
      </c>
      <c r="G126" s="1" t="str">
        <f>_xlfn.CONCAT(TEXT(Q126,"0.0"),"mm ",INDEX('Pipe Lookup'!D:D,MATCH('~17 Pipe Segmentation'!R126,'Pipe Lookup'!C:C,0))," TYPE ",P126)</f>
        <v>19.0mm Fusion-Bonded Epoxy TYPE 7</v>
      </c>
      <c r="L126" s="1" t="s">
        <v>9479</v>
      </c>
      <c r="M126" s="1">
        <v>998063.11</v>
      </c>
      <c r="N126" s="1">
        <v>998087.11</v>
      </c>
      <c r="O126" s="1">
        <v>24</v>
      </c>
      <c r="P126" s="1">
        <v>7</v>
      </c>
      <c r="Q126" s="1">
        <v>19</v>
      </c>
      <c r="R126" s="1" t="s">
        <v>56</v>
      </c>
      <c r="S126" s="1" t="s">
        <v>106</v>
      </c>
      <c r="V126" s="1">
        <v>0</v>
      </c>
      <c r="W126" s="1" t="s">
        <v>60</v>
      </c>
    </row>
    <row r="127" spans="1:23" x14ac:dyDescent="0.2">
      <c r="A127" s="1">
        <f t="shared" si="4"/>
        <v>998087.11</v>
      </c>
      <c r="B127" s="1">
        <f t="shared" si="4"/>
        <v>998092.91</v>
      </c>
      <c r="C127" s="11" t="s">
        <v>54</v>
      </c>
      <c r="D127" s="1" t="str">
        <f t="shared" si="5"/>
        <v>LE</v>
      </c>
      <c r="E127" s="1">
        <f t="shared" si="6"/>
        <v>19</v>
      </c>
      <c r="F127" s="1" t="str">
        <f t="shared" si="7"/>
        <v>19.0mm LE</v>
      </c>
      <c r="G127" s="1" t="str">
        <f>_xlfn.CONCAT(TEXT(Q127,"0.0"),"mm ",INDEX('Pipe Lookup'!D:D,MATCH('~17 Pipe Segmentation'!R127,'Pipe Lookup'!C:C,0))," TYPE ",P127)</f>
        <v>19.0mm Elbow TYPE 26</v>
      </c>
      <c r="L127" s="1" t="s">
        <v>9479</v>
      </c>
      <c r="M127" s="1">
        <v>998087.11</v>
      </c>
      <c r="N127" s="1">
        <v>998092.91</v>
      </c>
      <c r="O127" s="1">
        <v>5.8000000000465661</v>
      </c>
      <c r="P127" s="1">
        <v>26</v>
      </c>
      <c r="Q127" s="1">
        <v>19</v>
      </c>
      <c r="R127" s="1" t="s">
        <v>58</v>
      </c>
      <c r="S127" s="1" t="s">
        <v>106</v>
      </c>
      <c r="U127" s="1" t="s">
        <v>107</v>
      </c>
      <c r="V127" s="1">
        <v>0</v>
      </c>
      <c r="W127" s="1" t="s">
        <v>60</v>
      </c>
    </row>
    <row r="128" spans="1:23" x14ac:dyDescent="0.2">
      <c r="A128" s="1">
        <f t="shared" si="4"/>
        <v>998092.91</v>
      </c>
      <c r="B128" s="1">
        <f t="shared" si="4"/>
        <v>998116.91</v>
      </c>
      <c r="C128" s="11" t="s">
        <v>54</v>
      </c>
      <c r="D128" s="1" t="str">
        <f t="shared" si="5"/>
        <v>FBE</v>
      </c>
      <c r="E128" s="1">
        <f t="shared" si="6"/>
        <v>19</v>
      </c>
      <c r="F128" s="1" t="str">
        <f t="shared" si="7"/>
        <v>19.0mm FBE</v>
      </c>
      <c r="G128" s="1" t="str">
        <f>_xlfn.CONCAT(TEXT(Q128,"0.0"),"mm ",INDEX('Pipe Lookup'!D:D,MATCH('~17 Pipe Segmentation'!R128,'Pipe Lookup'!C:C,0))," TYPE ",P128)</f>
        <v>19.0mm Fusion-Bonded Epoxy TYPE 7</v>
      </c>
      <c r="L128" s="1" t="s">
        <v>9479</v>
      </c>
      <c r="M128" s="1">
        <v>998092.91</v>
      </c>
      <c r="N128" s="1">
        <v>998116.91</v>
      </c>
      <c r="O128" s="1">
        <v>24</v>
      </c>
      <c r="P128" s="1">
        <v>7</v>
      </c>
      <c r="Q128" s="1">
        <v>19</v>
      </c>
      <c r="R128" s="1" t="s">
        <v>56</v>
      </c>
      <c r="S128" s="1" t="s">
        <v>106</v>
      </c>
      <c r="V128" s="1">
        <v>0</v>
      </c>
      <c r="W128" s="1" t="s">
        <v>60</v>
      </c>
    </row>
    <row r="129" spans="1:23" x14ac:dyDescent="0.2">
      <c r="A129" s="1">
        <f t="shared" si="4"/>
        <v>998116.91</v>
      </c>
      <c r="B129" s="1">
        <f t="shared" si="4"/>
        <v>998770.81</v>
      </c>
      <c r="C129" s="11" t="s">
        <v>54</v>
      </c>
      <c r="D129" s="1" t="str">
        <f t="shared" si="5"/>
        <v>FBE</v>
      </c>
      <c r="E129" s="1">
        <f t="shared" si="6"/>
        <v>14.7</v>
      </c>
      <c r="F129" s="1" t="str">
        <f t="shared" si="7"/>
        <v>14.7mm FBE</v>
      </c>
      <c r="G129" s="1" t="str">
        <f>_xlfn.CONCAT(TEXT(Q129,"0.0"),"mm ",INDEX('Pipe Lookup'!D:D,MATCH('~17 Pipe Segmentation'!R129,'Pipe Lookup'!C:C,0))," TYPE ",P129)</f>
        <v>14.7mm Fusion-Bonded Epoxy TYPE 5</v>
      </c>
      <c r="L129" s="1" t="s">
        <v>9479</v>
      </c>
      <c r="M129" s="1">
        <v>998116.91</v>
      </c>
      <c r="N129" s="1">
        <v>998770.81</v>
      </c>
      <c r="O129" s="1">
        <v>653.90000000002328</v>
      </c>
      <c r="P129" s="1">
        <v>5</v>
      </c>
      <c r="Q129" s="1">
        <v>14.7</v>
      </c>
      <c r="R129" s="1" t="s">
        <v>56</v>
      </c>
      <c r="S129" s="1" t="s">
        <v>106</v>
      </c>
      <c r="V129" s="1">
        <v>0</v>
      </c>
      <c r="W129" s="1" t="s">
        <v>60</v>
      </c>
    </row>
    <row r="130" spans="1:23" x14ac:dyDescent="0.2">
      <c r="A130" s="1">
        <f t="shared" ref="A130:B193" si="8">IF(OR(AND(ISNUMBER(M130),M130&gt;0),ISNUMBER(SEARCH("+",M130))),IF(NOT(ISNUMBER(M130)),1000*LEFT(M130,SEARCH("+",M130)-1)+MID(M130,SEARCH("+",M130)+1,3)+RIGHT(M130,3),M130),"")</f>
        <v>998770.81</v>
      </c>
      <c r="B130" s="1">
        <f t="shared" si="8"/>
        <v>998794.81</v>
      </c>
      <c r="C130" s="11" t="s">
        <v>54</v>
      </c>
      <c r="D130" s="1" t="str">
        <f t="shared" si="5"/>
        <v>FBE</v>
      </c>
      <c r="E130" s="1">
        <f t="shared" si="6"/>
        <v>19</v>
      </c>
      <c r="F130" s="1" t="str">
        <f t="shared" si="7"/>
        <v>19.0mm FBE</v>
      </c>
      <c r="G130" s="1" t="str">
        <f>_xlfn.CONCAT(TEXT(Q130,"0.0"),"mm ",INDEX('Pipe Lookup'!D:D,MATCH('~17 Pipe Segmentation'!R130,'Pipe Lookup'!C:C,0))," TYPE ",P130)</f>
        <v>19.0mm Fusion-Bonded Epoxy TYPE 7</v>
      </c>
      <c r="L130" s="1" t="s">
        <v>9479</v>
      </c>
      <c r="M130" s="1">
        <v>998770.81</v>
      </c>
      <c r="N130" s="1">
        <v>998794.81</v>
      </c>
      <c r="O130" s="1">
        <v>24</v>
      </c>
      <c r="P130" s="1">
        <v>7</v>
      </c>
      <c r="Q130" s="1">
        <v>19</v>
      </c>
      <c r="R130" s="1" t="s">
        <v>56</v>
      </c>
      <c r="S130" s="1" t="s">
        <v>106</v>
      </c>
      <c r="V130" s="1">
        <v>0</v>
      </c>
      <c r="W130" s="1" t="s">
        <v>60</v>
      </c>
    </row>
    <row r="131" spans="1:23" x14ac:dyDescent="0.2">
      <c r="A131" s="1">
        <f t="shared" si="8"/>
        <v>998794.81</v>
      </c>
      <c r="B131" s="1">
        <f t="shared" si="8"/>
        <v>998799.25</v>
      </c>
      <c r="C131" s="11" t="s">
        <v>54</v>
      </c>
      <c r="D131" s="1" t="str">
        <f t="shared" ref="D131:D194" si="9">TRIM(LEFT(R131,3))</f>
        <v>LE</v>
      </c>
      <c r="E131" s="1">
        <f t="shared" ref="E131:E194" si="10">Q131</f>
        <v>19</v>
      </c>
      <c r="F131" s="1" t="str">
        <f t="shared" ref="F131:F194" si="11">_xlfn.CONCAT(TEXT(Q131,"0.0"),"mm ",R131)</f>
        <v>19.0mm LE</v>
      </c>
      <c r="G131" s="1" t="str">
        <f>_xlfn.CONCAT(TEXT(Q131,"0.0"),"mm ",INDEX('Pipe Lookup'!D:D,MATCH('~17 Pipe Segmentation'!R131,'Pipe Lookup'!C:C,0))," TYPE ",P131)</f>
        <v>19.0mm Elbow TYPE 26</v>
      </c>
      <c r="L131" s="1" t="s">
        <v>9479</v>
      </c>
      <c r="M131" s="1">
        <v>998794.81</v>
      </c>
      <c r="N131" s="1">
        <v>998799.25</v>
      </c>
      <c r="O131" s="1">
        <v>4.4399999999441206</v>
      </c>
      <c r="P131" s="1">
        <v>26</v>
      </c>
      <c r="Q131" s="1">
        <v>19</v>
      </c>
      <c r="R131" s="1" t="s">
        <v>58</v>
      </c>
      <c r="S131" s="1" t="s">
        <v>106</v>
      </c>
      <c r="U131" s="1" t="s">
        <v>108</v>
      </c>
      <c r="V131" s="1">
        <v>0</v>
      </c>
      <c r="W131" s="1" t="s">
        <v>60</v>
      </c>
    </row>
    <row r="132" spans="1:23" x14ac:dyDescent="0.2">
      <c r="A132" s="1">
        <f t="shared" si="8"/>
        <v>998799.25</v>
      </c>
      <c r="B132" s="1">
        <f t="shared" si="8"/>
        <v>998823.25</v>
      </c>
      <c r="C132" s="11" t="s">
        <v>54</v>
      </c>
      <c r="D132" s="1" t="str">
        <f t="shared" si="9"/>
        <v>FBE</v>
      </c>
      <c r="E132" s="1">
        <f t="shared" si="10"/>
        <v>19</v>
      </c>
      <c r="F132" s="1" t="str">
        <f t="shared" si="11"/>
        <v>19.0mm FBE</v>
      </c>
      <c r="G132" s="1" t="str">
        <f>_xlfn.CONCAT(TEXT(Q132,"0.0"),"mm ",INDEX('Pipe Lookup'!D:D,MATCH('~17 Pipe Segmentation'!R132,'Pipe Lookup'!C:C,0))," TYPE ",P132)</f>
        <v>19.0mm Fusion-Bonded Epoxy TYPE 7</v>
      </c>
      <c r="L132" s="1" t="s">
        <v>9479</v>
      </c>
      <c r="M132" s="1">
        <v>998799.25</v>
      </c>
      <c r="N132" s="1">
        <v>998823.25</v>
      </c>
      <c r="O132" s="1">
        <v>24</v>
      </c>
      <c r="P132" s="1">
        <v>7</v>
      </c>
      <c r="Q132" s="1">
        <v>19</v>
      </c>
      <c r="R132" s="1" t="s">
        <v>56</v>
      </c>
      <c r="S132" s="1" t="s">
        <v>106</v>
      </c>
      <c r="V132" s="1">
        <v>0</v>
      </c>
      <c r="W132" s="1" t="s">
        <v>60</v>
      </c>
    </row>
    <row r="133" spans="1:23" x14ac:dyDescent="0.2">
      <c r="A133" s="1">
        <f t="shared" si="8"/>
        <v>998823.25</v>
      </c>
      <c r="B133" s="1">
        <f t="shared" si="8"/>
        <v>998867.59</v>
      </c>
      <c r="C133" s="11" t="s">
        <v>54</v>
      </c>
      <c r="D133" s="1" t="str">
        <f t="shared" si="9"/>
        <v>FBE</v>
      </c>
      <c r="E133" s="1">
        <f t="shared" si="10"/>
        <v>14.7</v>
      </c>
      <c r="F133" s="1" t="str">
        <f t="shared" si="11"/>
        <v>14.7mm FBE</v>
      </c>
      <c r="G133" s="1" t="str">
        <f>_xlfn.CONCAT(TEXT(Q133,"0.0"),"mm ",INDEX('Pipe Lookup'!D:D,MATCH('~17 Pipe Segmentation'!R133,'Pipe Lookup'!C:C,0))," TYPE ",P133)</f>
        <v>14.7mm Fusion-Bonded Epoxy TYPE 5</v>
      </c>
      <c r="L133" s="1" t="s">
        <v>9479</v>
      </c>
      <c r="M133" s="1">
        <v>998823.25</v>
      </c>
      <c r="N133" s="1">
        <v>998867.59</v>
      </c>
      <c r="O133" s="1">
        <v>44.339999999967404</v>
      </c>
      <c r="P133" s="1">
        <v>5</v>
      </c>
      <c r="Q133" s="1">
        <v>14.7</v>
      </c>
      <c r="R133" s="1" t="s">
        <v>56</v>
      </c>
      <c r="S133" s="1" t="s">
        <v>106</v>
      </c>
      <c r="V133" s="1">
        <v>0</v>
      </c>
      <c r="W133" s="1" t="s">
        <v>60</v>
      </c>
    </row>
    <row r="134" spans="1:23" x14ac:dyDescent="0.2">
      <c r="A134" s="1">
        <f t="shared" si="8"/>
        <v>998867.59</v>
      </c>
      <c r="B134" s="1">
        <f t="shared" si="8"/>
        <v>998891.59</v>
      </c>
      <c r="C134" s="11" t="s">
        <v>54</v>
      </c>
      <c r="D134" s="1" t="str">
        <f t="shared" si="9"/>
        <v>FBE</v>
      </c>
      <c r="E134" s="1">
        <f t="shared" si="10"/>
        <v>19</v>
      </c>
      <c r="F134" s="1" t="str">
        <f t="shared" si="11"/>
        <v>19.0mm FBE</v>
      </c>
      <c r="G134" s="1" t="str">
        <f>_xlfn.CONCAT(TEXT(Q134,"0.0"),"mm ",INDEX('Pipe Lookup'!D:D,MATCH('~17 Pipe Segmentation'!R134,'Pipe Lookup'!C:C,0))," TYPE ",P134)</f>
        <v>19.0mm Fusion-Bonded Epoxy TYPE 7</v>
      </c>
      <c r="L134" s="1" t="s">
        <v>9479</v>
      </c>
      <c r="M134" s="1">
        <v>998867.59</v>
      </c>
      <c r="N134" s="1">
        <v>998891.59</v>
      </c>
      <c r="O134" s="1">
        <v>24</v>
      </c>
      <c r="P134" s="1">
        <v>7</v>
      </c>
      <c r="Q134" s="1">
        <v>19</v>
      </c>
      <c r="R134" s="1" t="s">
        <v>56</v>
      </c>
      <c r="S134" s="1" t="s">
        <v>106</v>
      </c>
      <c r="V134" s="1">
        <v>0</v>
      </c>
      <c r="W134" s="1" t="s">
        <v>60</v>
      </c>
    </row>
    <row r="135" spans="1:23" x14ac:dyDescent="0.2">
      <c r="A135" s="1">
        <f t="shared" si="8"/>
        <v>998891.59</v>
      </c>
      <c r="B135" s="1">
        <f t="shared" si="8"/>
        <v>998895.79</v>
      </c>
      <c r="C135" s="11" t="s">
        <v>54</v>
      </c>
      <c r="D135" s="1" t="str">
        <f t="shared" si="9"/>
        <v>LE</v>
      </c>
      <c r="E135" s="1">
        <f t="shared" si="10"/>
        <v>19</v>
      </c>
      <c r="F135" s="1" t="str">
        <f t="shared" si="11"/>
        <v>19.0mm LE</v>
      </c>
      <c r="G135" s="1" t="str">
        <f>_xlfn.CONCAT(TEXT(Q135,"0.0"),"mm ",INDEX('Pipe Lookup'!D:D,MATCH('~17 Pipe Segmentation'!R135,'Pipe Lookup'!C:C,0))," TYPE ",P135)</f>
        <v>19.0mm Elbow TYPE 26</v>
      </c>
      <c r="L135" s="1" t="s">
        <v>9479</v>
      </c>
      <c r="M135" s="1">
        <v>998891.59</v>
      </c>
      <c r="N135" s="1">
        <v>998895.79</v>
      </c>
      <c r="O135" s="1">
        <v>4.2000000000698492</v>
      </c>
      <c r="P135" s="1">
        <v>26</v>
      </c>
      <c r="Q135" s="1">
        <v>19</v>
      </c>
      <c r="R135" s="1" t="s">
        <v>58</v>
      </c>
      <c r="S135" s="1" t="s">
        <v>106</v>
      </c>
      <c r="U135" s="1" t="s">
        <v>109</v>
      </c>
      <c r="V135" s="1">
        <v>0</v>
      </c>
      <c r="W135" s="1" t="s">
        <v>60</v>
      </c>
    </row>
    <row r="136" spans="1:23" x14ac:dyDescent="0.2">
      <c r="A136" s="1">
        <f t="shared" si="8"/>
        <v>998895.79</v>
      </c>
      <c r="B136" s="1">
        <f t="shared" si="8"/>
        <v>998919.79</v>
      </c>
      <c r="C136" s="11" t="s">
        <v>54</v>
      </c>
      <c r="D136" s="1" t="str">
        <f t="shared" si="9"/>
        <v>FBE</v>
      </c>
      <c r="E136" s="1">
        <f t="shared" si="10"/>
        <v>19</v>
      </c>
      <c r="F136" s="1" t="str">
        <f t="shared" si="11"/>
        <v>19.0mm FBE</v>
      </c>
      <c r="G136" s="1" t="str">
        <f>_xlfn.CONCAT(TEXT(Q136,"0.0"),"mm ",INDEX('Pipe Lookup'!D:D,MATCH('~17 Pipe Segmentation'!R136,'Pipe Lookup'!C:C,0))," TYPE ",P136)</f>
        <v>19.0mm Fusion-Bonded Epoxy TYPE 7</v>
      </c>
      <c r="L136" s="1" t="s">
        <v>9479</v>
      </c>
      <c r="M136" s="1">
        <v>998895.79</v>
      </c>
      <c r="N136" s="1">
        <v>998919.79</v>
      </c>
      <c r="O136" s="1">
        <v>24</v>
      </c>
      <c r="P136" s="1">
        <v>7</v>
      </c>
      <c r="Q136" s="1">
        <v>19</v>
      </c>
      <c r="R136" s="1" t="s">
        <v>56</v>
      </c>
      <c r="S136" s="1" t="s">
        <v>106</v>
      </c>
      <c r="V136" s="1">
        <v>0</v>
      </c>
      <c r="W136" s="1" t="s">
        <v>60</v>
      </c>
    </row>
    <row r="137" spans="1:23" x14ac:dyDescent="0.2">
      <c r="A137" s="1">
        <f t="shared" si="8"/>
        <v>998919.79</v>
      </c>
      <c r="B137" s="1">
        <f t="shared" si="8"/>
        <v>999273.21</v>
      </c>
      <c r="C137" s="11" t="s">
        <v>54</v>
      </c>
      <c r="D137" s="1" t="str">
        <f t="shared" si="9"/>
        <v>FBE</v>
      </c>
      <c r="E137" s="1">
        <f t="shared" si="10"/>
        <v>14.7</v>
      </c>
      <c r="F137" s="1" t="str">
        <f t="shared" si="11"/>
        <v>14.7mm FBE</v>
      </c>
      <c r="G137" s="1" t="str">
        <f>_xlfn.CONCAT(TEXT(Q137,"0.0"),"mm ",INDEX('Pipe Lookup'!D:D,MATCH('~17 Pipe Segmentation'!R137,'Pipe Lookup'!C:C,0))," TYPE ",P137)</f>
        <v>14.7mm Fusion-Bonded Epoxy TYPE 5</v>
      </c>
      <c r="L137" s="1" t="s">
        <v>9479</v>
      </c>
      <c r="M137" s="1">
        <v>998919.79</v>
      </c>
      <c r="N137" s="1">
        <v>999273.21</v>
      </c>
      <c r="O137" s="1">
        <v>353.41999999992549</v>
      </c>
      <c r="P137" s="1">
        <v>5</v>
      </c>
      <c r="Q137" s="1">
        <v>14.7</v>
      </c>
      <c r="R137" s="1" t="s">
        <v>56</v>
      </c>
      <c r="S137" s="1" t="s">
        <v>106</v>
      </c>
      <c r="V137" s="1">
        <v>0</v>
      </c>
      <c r="W137" s="1" t="s">
        <v>60</v>
      </c>
    </row>
    <row r="138" spans="1:23" x14ac:dyDescent="0.2">
      <c r="A138" s="1">
        <f t="shared" si="8"/>
        <v>999273.21</v>
      </c>
      <c r="B138" s="1">
        <f t="shared" si="8"/>
        <v>999297.21</v>
      </c>
      <c r="C138" s="11" t="s">
        <v>54</v>
      </c>
      <c r="D138" s="1" t="str">
        <f t="shared" si="9"/>
        <v>FBE</v>
      </c>
      <c r="E138" s="1">
        <f t="shared" si="10"/>
        <v>19</v>
      </c>
      <c r="F138" s="1" t="str">
        <f t="shared" si="11"/>
        <v>19.0mm FBE</v>
      </c>
      <c r="G138" s="1" t="str">
        <f>_xlfn.CONCAT(TEXT(Q138,"0.0"),"mm ",INDEX('Pipe Lookup'!D:D,MATCH('~17 Pipe Segmentation'!R138,'Pipe Lookup'!C:C,0))," TYPE ",P138)</f>
        <v>19.0mm Fusion-Bonded Epoxy TYPE 7</v>
      </c>
      <c r="L138" s="1" t="s">
        <v>9479</v>
      </c>
      <c r="M138" s="1">
        <v>999273.21</v>
      </c>
      <c r="N138" s="1">
        <v>999297.21</v>
      </c>
      <c r="O138" s="1">
        <v>24</v>
      </c>
      <c r="P138" s="1">
        <v>7</v>
      </c>
      <c r="Q138" s="1">
        <v>19</v>
      </c>
      <c r="R138" s="1" t="s">
        <v>56</v>
      </c>
      <c r="S138" s="1" t="s">
        <v>106</v>
      </c>
      <c r="V138" s="1">
        <v>0</v>
      </c>
      <c r="W138" s="1" t="s">
        <v>60</v>
      </c>
    </row>
    <row r="139" spans="1:23" x14ac:dyDescent="0.2">
      <c r="A139" s="1">
        <f t="shared" si="8"/>
        <v>999297.21</v>
      </c>
      <c r="B139" s="1">
        <f t="shared" si="8"/>
        <v>999301.96</v>
      </c>
      <c r="C139" s="11" t="s">
        <v>54</v>
      </c>
      <c r="D139" s="1" t="str">
        <f t="shared" si="9"/>
        <v>LE</v>
      </c>
      <c r="E139" s="1">
        <f t="shared" si="10"/>
        <v>19</v>
      </c>
      <c r="F139" s="1" t="str">
        <f t="shared" si="11"/>
        <v>19.0mm LE</v>
      </c>
      <c r="G139" s="1" t="str">
        <f>_xlfn.CONCAT(TEXT(Q139,"0.0"),"mm ",INDEX('Pipe Lookup'!D:D,MATCH('~17 Pipe Segmentation'!R139,'Pipe Lookup'!C:C,0))," TYPE ",P139)</f>
        <v>19.0mm Elbow TYPE 26</v>
      </c>
      <c r="L139" s="1" t="s">
        <v>9479</v>
      </c>
      <c r="M139" s="1">
        <v>999297.21</v>
      </c>
      <c r="N139" s="1">
        <v>999301.96</v>
      </c>
      <c r="O139" s="1">
        <v>4.75</v>
      </c>
      <c r="P139" s="1">
        <v>26</v>
      </c>
      <c r="Q139" s="1">
        <v>19</v>
      </c>
      <c r="R139" s="1" t="s">
        <v>58</v>
      </c>
      <c r="S139" s="1" t="s">
        <v>106</v>
      </c>
      <c r="U139" s="1" t="s">
        <v>110</v>
      </c>
      <c r="V139" s="1">
        <v>0</v>
      </c>
      <c r="W139" s="1" t="s">
        <v>60</v>
      </c>
    </row>
    <row r="140" spans="1:23" x14ac:dyDescent="0.2">
      <c r="A140" s="1">
        <f t="shared" si="8"/>
        <v>999301.96</v>
      </c>
      <c r="B140" s="1">
        <f t="shared" si="8"/>
        <v>999325.96</v>
      </c>
      <c r="C140" s="11" t="s">
        <v>54</v>
      </c>
      <c r="D140" s="1" t="str">
        <f t="shared" si="9"/>
        <v>FBE</v>
      </c>
      <c r="E140" s="1">
        <f t="shared" si="10"/>
        <v>19</v>
      </c>
      <c r="F140" s="1" t="str">
        <f t="shared" si="11"/>
        <v>19.0mm FBE</v>
      </c>
      <c r="G140" s="1" t="str">
        <f>_xlfn.CONCAT(TEXT(Q140,"0.0"),"mm ",INDEX('Pipe Lookup'!D:D,MATCH('~17 Pipe Segmentation'!R140,'Pipe Lookup'!C:C,0))," TYPE ",P140)</f>
        <v>19.0mm Fusion-Bonded Epoxy TYPE 7</v>
      </c>
      <c r="L140" s="1" t="s">
        <v>9479</v>
      </c>
      <c r="M140" s="1">
        <v>999301.96</v>
      </c>
      <c r="N140" s="1">
        <v>999325.96</v>
      </c>
      <c r="O140" s="1">
        <v>24</v>
      </c>
      <c r="P140" s="1">
        <v>7</v>
      </c>
      <c r="Q140" s="1">
        <v>19</v>
      </c>
      <c r="R140" s="1" t="s">
        <v>56</v>
      </c>
      <c r="S140" s="1" t="s">
        <v>106</v>
      </c>
      <c r="V140" s="1">
        <v>0</v>
      </c>
      <c r="W140" s="1" t="s">
        <v>60</v>
      </c>
    </row>
    <row r="141" spans="1:23" x14ac:dyDescent="0.2">
      <c r="A141" s="1">
        <f t="shared" si="8"/>
        <v>999325.96</v>
      </c>
      <c r="B141" s="1">
        <f t="shared" si="8"/>
        <v>999409.3</v>
      </c>
      <c r="C141" s="11" t="s">
        <v>54</v>
      </c>
      <c r="D141" s="1" t="str">
        <f t="shared" si="9"/>
        <v>FBE</v>
      </c>
      <c r="E141" s="1">
        <f t="shared" si="10"/>
        <v>14.7</v>
      </c>
      <c r="F141" s="1" t="str">
        <f t="shared" si="11"/>
        <v>14.7mm FBE</v>
      </c>
      <c r="G141" s="1" t="str">
        <f>_xlfn.CONCAT(TEXT(Q141,"0.0"),"mm ",INDEX('Pipe Lookup'!D:D,MATCH('~17 Pipe Segmentation'!R141,'Pipe Lookup'!C:C,0))," TYPE ",P141)</f>
        <v>14.7mm Fusion-Bonded Epoxy TYPE 5</v>
      </c>
      <c r="L141" s="1" t="s">
        <v>9479</v>
      </c>
      <c r="M141" s="1">
        <v>999325.96</v>
      </c>
      <c r="N141" s="1">
        <v>999409.3</v>
      </c>
      <c r="O141" s="1">
        <v>83.340000000083819</v>
      </c>
      <c r="P141" s="1">
        <v>5</v>
      </c>
      <c r="Q141" s="1">
        <v>14.7</v>
      </c>
      <c r="R141" s="1" t="s">
        <v>56</v>
      </c>
      <c r="S141" s="1" t="s">
        <v>106</v>
      </c>
      <c r="V141" s="1">
        <v>0</v>
      </c>
      <c r="W141" s="1" t="s">
        <v>60</v>
      </c>
    </row>
    <row r="142" spans="1:23" x14ac:dyDescent="0.2">
      <c r="A142" s="1">
        <f t="shared" si="8"/>
        <v>999409.3</v>
      </c>
      <c r="B142" s="1">
        <f t="shared" si="8"/>
        <v>999433.3</v>
      </c>
      <c r="C142" s="11" t="s">
        <v>54</v>
      </c>
      <c r="D142" s="1" t="str">
        <f t="shared" si="9"/>
        <v>FBE</v>
      </c>
      <c r="E142" s="1">
        <f t="shared" si="10"/>
        <v>19</v>
      </c>
      <c r="F142" s="1" t="str">
        <f t="shared" si="11"/>
        <v>19.0mm FBE</v>
      </c>
      <c r="G142" s="1" t="str">
        <f>_xlfn.CONCAT(TEXT(Q142,"0.0"),"mm ",INDEX('Pipe Lookup'!D:D,MATCH('~17 Pipe Segmentation'!R142,'Pipe Lookup'!C:C,0))," TYPE ",P142)</f>
        <v>19.0mm Fusion-Bonded Epoxy TYPE 7</v>
      </c>
      <c r="L142" s="1" t="s">
        <v>9479</v>
      </c>
      <c r="M142" s="1">
        <v>999409.3</v>
      </c>
      <c r="N142" s="1">
        <v>999433.3</v>
      </c>
      <c r="O142" s="1">
        <v>24</v>
      </c>
      <c r="P142" s="1">
        <v>7</v>
      </c>
      <c r="Q142" s="1">
        <v>19</v>
      </c>
      <c r="R142" s="1" t="s">
        <v>56</v>
      </c>
      <c r="S142" s="1" t="s">
        <v>106</v>
      </c>
      <c r="V142" s="1">
        <v>0</v>
      </c>
      <c r="W142" s="1" t="s">
        <v>60</v>
      </c>
    </row>
    <row r="143" spans="1:23" x14ac:dyDescent="0.2">
      <c r="A143" s="1">
        <f t="shared" si="8"/>
        <v>999433.3</v>
      </c>
      <c r="B143" s="1">
        <f t="shared" si="8"/>
        <v>999438.7</v>
      </c>
      <c r="C143" s="11" t="s">
        <v>54</v>
      </c>
      <c r="D143" s="1" t="str">
        <f t="shared" si="9"/>
        <v>LE</v>
      </c>
      <c r="E143" s="1">
        <f t="shared" si="10"/>
        <v>19</v>
      </c>
      <c r="F143" s="1" t="str">
        <f t="shared" si="11"/>
        <v>19.0mm LE</v>
      </c>
      <c r="G143" s="1" t="str">
        <f>_xlfn.CONCAT(TEXT(Q143,"0.0"),"mm ",INDEX('Pipe Lookup'!D:D,MATCH('~17 Pipe Segmentation'!R143,'Pipe Lookup'!C:C,0))," TYPE ",P143)</f>
        <v>19.0mm Elbow TYPE 26</v>
      </c>
      <c r="L143" s="1" t="s">
        <v>9479</v>
      </c>
      <c r="M143" s="1">
        <v>999433.3</v>
      </c>
      <c r="N143" s="1">
        <v>999438.7</v>
      </c>
      <c r="O143" s="1">
        <v>5.3999999999068677</v>
      </c>
      <c r="P143" s="1">
        <v>26</v>
      </c>
      <c r="Q143" s="1">
        <v>19</v>
      </c>
      <c r="R143" s="1" t="s">
        <v>58</v>
      </c>
      <c r="S143" s="1" t="s">
        <v>106</v>
      </c>
      <c r="U143" s="1" t="s">
        <v>111</v>
      </c>
      <c r="V143" s="1">
        <v>0</v>
      </c>
      <c r="W143" s="1" t="s">
        <v>60</v>
      </c>
    </row>
    <row r="144" spans="1:23" x14ac:dyDescent="0.2">
      <c r="A144" s="1">
        <f t="shared" si="8"/>
        <v>999438.7</v>
      </c>
      <c r="B144" s="1">
        <f t="shared" si="8"/>
        <v>999459.3</v>
      </c>
      <c r="C144" s="11" t="s">
        <v>54</v>
      </c>
      <c r="D144" s="1" t="str">
        <f t="shared" si="9"/>
        <v>FBE</v>
      </c>
      <c r="E144" s="1">
        <f t="shared" si="10"/>
        <v>19</v>
      </c>
      <c r="F144" s="1" t="str">
        <f t="shared" si="11"/>
        <v>19.0mm FBE</v>
      </c>
      <c r="G144" s="1" t="str">
        <f>_xlfn.CONCAT(TEXT(Q144,"0.0"),"mm ",INDEX('Pipe Lookup'!D:D,MATCH('~17 Pipe Segmentation'!R144,'Pipe Lookup'!C:C,0))," TYPE ",P144)</f>
        <v>19.0mm Fusion-Bonded Epoxy TYPE 7</v>
      </c>
      <c r="L144" s="1" t="s">
        <v>9479</v>
      </c>
      <c r="M144" s="1">
        <v>999438.7</v>
      </c>
      <c r="N144" s="1">
        <v>999459.3</v>
      </c>
      <c r="O144" s="1">
        <v>20.600000000093132</v>
      </c>
      <c r="P144" s="1">
        <v>7</v>
      </c>
      <c r="Q144" s="1">
        <v>19</v>
      </c>
      <c r="R144" s="1" t="s">
        <v>56</v>
      </c>
      <c r="S144" s="1" t="s">
        <v>106</v>
      </c>
      <c r="V144" s="1">
        <v>0</v>
      </c>
      <c r="W144" s="1" t="s">
        <v>60</v>
      </c>
    </row>
    <row r="145" spans="1:23" x14ac:dyDescent="0.2">
      <c r="A145" s="1">
        <f t="shared" si="8"/>
        <v>999459.3</v>
      </c>
      <c r="B145" s="1">
        <f t="shared" si="8"/>
        <v>999464.7</v>
      </c>
      <c r="C145" s="11" t="s">
        <v>54</v>
      </c>
      <c r="D145" s="1" t="str">
        <f t="shared" si="9"/>
        <v>LE</v>
      </c>
      <c r="E145" s="1">
        <f t="shared" si="10"/>
        <v>19</v>
      </c>
      <c r="F145" s="1" t="str">
        <f t="shared" si="11"/>
        <v>19.0mm LE</v>
      </c>
      <c r="G145" s="1" t="str">
        <f>_xlfn.CONCAT(TEXT(Q145,"0.0"),"mm ",INDEX('Pipe Lookup'!D:D,MATCH('~17 Pipe Segmentation'!R145,'Pipe Lookup'!C:C,0))," TYPE ",P145)</f>
        <v>19.0mm Elbow TYPE 26</v>
      </c>
      <c r="L145" s="1" t="s">
        <v>9479</v>
      </c>
      <c r="M145" s="1">
        <v>999459.3</v>
      </c>
      <c r="N145" s="1">
        <v>999464.7</v>
      </c>
      <c r="O145" s="1">
        <v>5.3999999999068677</v>
      </c>
      <c r="P145" s="1">
        <v>26</v>
      </c>
      <c r="Q145" s="1">
        <v>19</v>
      </c>
      <c r="R145" s="1" t="s">
        <v>58</v>
      </c>
      <c r="S145" s="1" t="s">
        <v>106</v>
      </c>
      <c r="U145" s="1" t="s">
        <v>112</v>
      </c>
      <c r="V145" s="1">
        <v>0</v>
      </c>
      <c r="W145" s="1" t="s">
        <v>60</v>
      </c>
    </row>
    <row r="146" spans="1:23" x14ac:dyDescent="0.2">
      <c r="A146" s="1">
        <f t="shared" si="8"/>
        <v>999464.7</v>
      </c>
      <c r="B146" s="1">
        <f t="shared" si="8"/>
        <v>999499</v>
      </c>
      <c r="C146" s="11" t="s">
        <v>54</v>
      </c>
      <c r="D146" s="1" t="str">
        <f t="shared" si="9"/>
        <v>FBE</v>
      </c>
      <c r="E146" s="1">
        <f t="shared" si="10"/>
        <v>19</v>
      </c>
      <c r="F146" s="1" t="str">
        <f t="shared" si="11"/>
        <v>19.0mm FBE</v>
      </c>
      <c r="G146" s="1" t="str">
        <f>_xlfn.CONCAT(TEXT(Q146,"0.0"),"mm ",INDEX('Pipe Lookup'!D:D,MATCH('~17 Pipe Segmentation'!R146,'Pipe Lookup'!C:C,0))," TYPE ",P146)</f>
        <v>19.0mm Fusion-Bonded Epoxy TYPE 7</v>
      </c>
      <c r="L146" s="1" t="s">
        <v>9479</v>
      </c>
      <c r="M146" s="1">
        <v>999464.7</v>
      </c>
      <c r="N146" s="1">
        <v>999499</v>
      </c>
      <c r="O146" s="1">
        <v>34.300000000046566</v>
      </c>
      <c r="P146" s="1">
        <v>7</v>
      </c>
      <c r="Q146" s="1">
        <v>19</v>
      </c>
      <c r="R146" s="1" t="s">
        <v>56</v>
      </c>
      <c r="S146" s="1" t="s">
        <v>106</v>
      </c>
      <c r="V146" s="1">
        <v>0</v>
      </c>
      <c r="W146" s="1" t="s">
        <v>60</v>
      </c>
    </row>
    <row r="147" spans="1:23" x14ac:dyDescent="0.2">
      <c r="A147" s="1">
        <f t="shared" si="8"/>
        <v>999499</v>
      </c>
      <c r="B147" s="1">
        <f t="shared" si="8"/>
        <v>999505</v>
      </c>
      <c r="C147" s="11" t="s">
        <v>54</v>
      </c>
      <c r="D147" s="1" t="str">
        <f t="shared" si="9"/>
        <v>LE</v>
      </c>
      <c r="E147" s="1">
        <f t="shared" si="10"/>
        <v>19</v>
      </c>
      <c r="F147" s="1" t="str">
        <f t="shared" si="11"/>
        <v>19.0mm LE</v>
      </c>
      <c r="G147" s="1" t="str">
        <f>_xlfn.CONCAT(TEXT(Q147,"0.0"),"mm ",INDEX('Pipe Lookup'!D:D,MATCH('~17 Pipe Segmentation'!R147,'Pipe Lookup'!C:C,0))," TYPE ",P147)</f>
        <v>19.0mm Elbow TYPE 26</v>
      </c>
      <c r="L147" s="1" t="s">
        <v>9479</v>
      </c>
      <c r="M147" s="1">
        <v>999499</v>
      </c>
      <c r="N147" s="1">
        <v>999505</v>
      </c>
      <c r="O147" s="1">
        <v>6</v>
      </c>
      <c r="P147" s="1">
        <v>26</v>
      </c>
      <c r="Q147" s="1">
        <v>19</v>
      </c>
      <c r="R147" s="1" t="s">
        <v>58</v>
      </c>
      <c r="S147" s="1" t="s">
        <v>106</v>
      </c>
      <c r="U147" s="1" t="s">
        <v>113</v>
      </c>
      <c r="V147" s="1">
        <v>0</v>
      </c>
      <c r="W147" s="1" t="s">
        <v>60</v>
      </c>
    </row>
    <row r="148" spans="1:23" x14ac:dyDescent="0.2">
      <c r="A148" s="1">
        <f t="shared" si="8"/>
        <v>999505</v>
      </c>
      <c r="B148" s="1">
        <f t="shared" si="8"/>
        <v>999514.91</v>
      </c>
      <c r="C148" s="11" t="s">
        <v>54</v>
      </c>
      <c r="D148" s="1" t="str">
        <f t="shared" si="9"/>
        <v>FBE</v>
      </c>
      <c r="E148" s="1">
        <f t="shared" si="10"/>
        <v>19</v>
      </c>
      <c r="F148" s="1" t="str">
        <f t="shared" si="11"/>
        <v>19.0mm FBE</v>
      </c>
      <c r="G148" s="1" t="str">
        <f>_xlfn.CONCAT(TEXT(Q148,"0.0"),"mm ",INDEX('Pipe Lookup'!D:D,MATCH('~17 Pipe Segmentation'!R148,'Pipe Lookup'!C:C,0))," TYPE ",P148)</f>
        <v>19.0mm Fusion-Bonded Epoxy TYPE 7</v>
      </c>
      <c r="L148" s="1" t="s">
        <v>9479</v>
      </c>
      <c r="M148" s="1">
        <v>999505</v>
      </c>
      <c r="N148" s="1">
        <v>999514.91</v>
      </c>
      <c r="O148" s="1">
        <v>9.9100000000325963</v>
      </c>
      <c r="P148" s="1">
        <v>7</v>
      </c>
      <c r="Q148" s="1">
        <v>19</v>
      </c>
      <c r="R148" s="1" t="s">
        <v>56</v>
      </c>
      <c r="S148" s="1" t="s">
        <v>106</v>
      </c>
      <c r="V148" s="1">
        <v>0</v>
      </c>
      <c r="W148" s="1" t="s">
        <v>60</v>
      </c>
    </row>
    <row r="149" spans="1:23" x14ac:dyDescent="0.2">
      <c r="A149" s="1">
        <f t="shared" si="8"/>
        <v>999514.91</v>
      </c>
      <c r="B149" s="1">
        <f t="shared" si="8"/>
        <v>999521.1</v>
      </c>
      <c r="C149" s="11" t="s">
        <v>54</v>
      </c>
      <c r="D149" s="1" t="str">
        <f t="shared" si="9"/>
        <v>LE</v>
      </c>
      <c r="E149" s="1">
        <f t="shared" si="10"/>
        <v>19</v>
      </c>
      <c r="F149" s="1" t="str">
        <f t="shared" si="11"/>
        <v>19.0mm LE</v>
      </c>
      <c r="G149" s="1" t="str">
        <f>_xlfn.CONCAT(TEXT(Q149,"0.0"),"mm ",INDEX('Pipe Lookup'!D:D,MATCH('~17 Pipe Segmentation'!R149,'Pipe Lookup'!C:C,0))," TYPE ",P149)</f>
        <v>19.0mm Elbow TYPE 26</v>
      </c>
      <c r="L149" s="1" t="s">
        <v>9479</v>
      </c>
      <c r="M149" s="1">
        <v>999514.91</v>
      </c>
      <c r="N149" s="1">
        <v>999521.1</v>
      </c>
      <c r="O149" s="1">
        <v>6.1899999999441206</v>
      </c>
      <c r="P149" s="1">
        <v>26</v>
      </c>
      <c r="Q149" s="1">
        <v>19</v>
      </c>
      <c r="R149" s="1" t="s">
        <v>58</v>
      </c>
      <c r="S149" s="1" t="s">
        <v>106</v>
      </c>
      <c r="U149" s="1" t="s">
        <v>114</v>
      </c>
      <c r="V149" s="1">
        <v>0</v>
      </c>
      <c r="W149" s="1" t="s">
        <v>60</v>
      </c>
    </row>
    <row r="150" spans="1:23" x14ac:dyDescent="0.2">
      <c r="A150" s="1">
        <f t="shared" si="8"/>
        <v>999521.1</v>
      </c>
      <c r="B150" s="1">
        <f t="shared" si="8"/>
        <v>999545.09</v>
      </c>
      <c r="C150" s="11" t="s">
        <v>54</v>
      </c>
      <c r="D150" s="1" t="str">
        <f t="shared" si="9"/>
        <v>FBE</v>
      </c>
      <c r="E150" s="1">
        <f t="shared" si="10"/>
        <v>19</v>
      </c>
      <c r="F150" s="1" t="str">
        <f t="shared" si="11"/>
        <v>19.0mm FBE</v>
      </c>
      <c r="G150" s="1" t="str">
        <f>_xlfn.CONCAT(TEXT(Q150,"0.0"),"mm ",INDEX('Pipe Lookup'!D:D,MATCH('~17 Pipe Segmentation'!R150,'Pipe Lookup'!C:C,0))," TYPE ",P150)</f>
        <v>19.0mm Fusion-Bonded Epoxy TYPE 7</v>
      </c>
      <c r="L150" s="1" t="s">
        <v>9479</v>
      </c>
      <c r="M150" s="1">
        <v>999521.1</v>
      </c>
      <c r="N150" s="1">
        <v>999545.09</v>
      </c>
      <c r="O150" s="1">
        <v>23.989999999990687</v>
      </c>
      <c r="P150" s="1">
        <v>7</v>
      </c>
      <c r="Q150" s="1">
        <v>19</v>
      </c>
      <c r="R150" s="1" t="s">
        <v>56</v>
      </c>
      <c r="S150" s="1" t="s">
        <v>106</v>
      </c>
      <c r="V150" s="1">
        <v>0</v>
      </c>
      <c r="W150" s="1" t="s">
        <v>60</v>
      </c>
    </row>
    <row r="151" spans="1:23" x14ac:dyDescent="0.2">
      <c r="A151" s="1">
        <f t="shared" si="8"/>
        <v>999545.09</v>
      </c>
      <c r="B151" s="1">
        <f t="shared" si="8"/>
        <v>999710.94</v>
      </c>
      <c r="C151" s="11" t="s">
        <v>54</v>
      </c>
      <c r="D151" s="1" t="str">
        <f t="shared" si="9"/>
        <v>FBE</v>
      </c>
      <c r="E151" s="1">
        <f t="shared" si="10"/>
        <v>14.7</v>
      </c>
      <c r="F151" s="1" t="str">
        <f t="shared" si="11"/>
        <v>14.7mm FBE</v>
      </c>
      <c r="G151" s="1" t="str">
        <f>_xlfn.CONCAT(TEXT(Q151,"0.0"),"mm ",INDEX('Pipe Lookup'!D:D,MATCH('~17 Pipe Segmentation'!R151,'Pipe Lookup'!C:C,0))," TYPE ",P151)</f>
        <v>14.7mm Fusion-Bonded Epoxy TYPE 5</v>
      </c>
      <c r="L151" s="1" t="s">
        <v>9479</v>
      </c>
      <c r="M151" s="1">
        <v>999545.09</v>
      </c>
      <c r="N151" s="1">
        <v>999710.94</v>
      </c>
      <c r="O151" s="1">
        <v>165.84999999997672</v>
      </c>
      <c r="P151" s="1">
        <v>5</v>
      </c>
      <c r="Q151" s="1">
        <v>14.7</v>
      </c>
      <c r="R151" s="1" t="s">
        <v>56</v>
      </c>
      <c r="S151" s="1" t="s">
        <v>106</v>
      </c>
      <c r="V151" s="1">
        <v>0</v>
      </c>
      <c r="W151" s="1" t="s">
        <v>60</v>
      </c>
    </row>
    <row r="152" spans="1:23" x14ac:dyDescent="0.2">
      <c r="A152" s="1">
        <f t="shared" si="8"/>
        <v>999710.94</v>
      </c>
      <c r="B152" s="1">
        <f t="shared" si="8"/>
        <v>999734.94</v>
      </c>
      <c r="C152" s="11" t="s">
        <v>54</v>
      </c>
      <c r="D152" s="1" t="str">
        <f t="shared" si="9"/>
        <v>FBE</v>
      </c>
      <c r="E152" s="1">
        <f t="shared" si="10"/>
        <v>19</v>
      </c>
      <c r="F152" s="1" t="str">
        <f t="shared" si="11"/>
        <v>19.0mm FBE</v>
      </c>
      <c r="G152" s="1" t="str">
        <f>_xlfn.CONCAT(TEXT(Q152,"0.0"),"mm ",INDEX('Pipe Lookup'!D:D,MATCH('~17 Pipe Segmentation'!R152,'Pipe Lookup'!C:C,0))," TYPE ",P152)</f>
        <v>19.0mm Fusion-Bonded Epoxy TYPE 7</v>
      </c>
      <c r="L152" s="1" t="s">
        <v>9479</v>
      </c>
      <c r="M152" s="1">
        <v>999710.94</v>
      </c>
      <c r="N152" s="1">
        <v>999734.94</v>
      </c>
      <c r="O152" s="1">
        <v>24</v>
      </c>
      <c r="P152" s="1">
        <v>7</v>
      </c>
      <c r="Q152" s="1">
        <v>19</v>
      </c>
      <c r="R152" s="1" t="s">
        <v>56</v>
      </c>
      <c r="S152" s="1" t="s">
        <v>106</v>
      </c>
      <c r="V152" s="1">
        <v>0</v>
      </c>
      <c r="W152" s="1" t="s">
        <v>60</v>
      </c>
    </row>
    <row r="153" spans="1:23" x14ac:dyDescent="0.2">
      <c r="A153" s="1">
        <f t="shared" si="8"/>
        <v>999734.94</v>
      </c>
      <c r="B153" s="1">
        <f t="shared" si="8"/>
        <v>999739.38</v>
      </c>
      <c r="C153" s="11" t="s">
        <v>54</v>
      </c>
      <c r="D153" s="1" t="str">
        <f t="shared" si="9"/>
        <v>LE</v>
      </c>
      <c r="E153" s="1">
        <f t="shared" si="10"/>
        <v>19</v>
      </c>
      <c r="F153" s="1" t="str">
        <f t="shared" si="11"/>
        <v>19.0mm LE</v>
      </c>
      <c r="G153" s="1" t="str">
        <f>_xlfn.CONCAT(TEXT(Q153,"0.0"),"mm ",INDEX('Pipe Lookup'!D:D,MATCH('~17 Pipe Segmentation'!R153,'Pipe Lookup'!C:C,0))," TYPE ",P153)</f>
        <v>19.0mm Elbow TYPE 26</v>
      </c>
      <c r="L153" s="1" t="s">
        <v>9479</v>
      </c>
      <c r="M153" s="1">
        <v>999734.94</v>
      </c>
      <c r="N153" s="1">
        <v>999739.38</v>
      </c>
      <c r="O153" s="1">
        <v>4.440000000060536</v>
      </c>
      <c r="P153" s="1">
        <v>26</v>
      </c>
      <c r="Q153" s="1">
        <v>19</v>
      </c>
      <c r="R153" s="1" t="s">
        <v>58</v>
      </c>
      <c r="S153" s="1" t="s">
        <v>106</v>
      </c>
      <c r="U153" s="1" t="s">
        <v>115</v>
      </c>
      <c r="V153" s="1">
        <v>0</v>
      </c>
      <c r="W153" s="1" t="s">
        <v>60</v>
      </c>
    </row>
    <row r="154" spans="1:23" x14ac:dyDescent="0.2">
      <c r="A154" s="1">
        <f t="shared" si="8"/>
        <v>999739.38</v>
      </c>
      <c r="B154" s="1">
        <f t="shared" si="8"/>
        <v>999763.38</v>
      </c>
      <c r="C154" s="11" t="s">
        <v>54</v>
      </c>
      <c r="D154" s="1" t="str">
        <f t="shared" si="9"/>
        <v>FBE</v>
      </c>
      <c r="E154" s="1">
        <f t="shared" si="10"/>
        <v>19</v>
      </c>
      <c r="F154" s="1" t="str">
        <f t="shared" si="11"/>
        <v>19.0mm FBE</v>
      </c>
      <c r="G154" s="1" t="str">
        <f>_xlfn.CONCAT(TEXT(Q154,"0.0"),"mm ",INDEX('Pipe Lookup'!D:D,MATCH('~17 Pipe Segmentation'!R154,'Pipe Lookup'!C:C,0))," TYPE ",P154)</f>
        <v>19.0mm Fusion-Bonded Epoxy TYPE 7</v>
      </c>
      <c r="L154" s="1" t="s">
        <v>9479</v>
      </c>
      <c r="M154" s="1">
        <v>999739.38</v>
      </c>
      <c r="N154" s="1">
        <v>999763.38</v>
      </c>
      <c r="O154" s="1">
        <v>24</v>
      </c>
      <c r="P154" s="1">
        <v>7</v>
      </c>
      <c r="Q154" s="1">
        <v>19</v>
      </c>
      <c r="R154" s="1" t="s">
        <v>56</v>
      </c>
      <c r="S154" s="1" t="s">
        <v>106</v>
      </c>
      <c r="V154" s="1">
        <v>0</v>
      </c>
      <c r="W154" s="1" t="s">
        <v>60</v>
      </c>
    </row>
    <row r="155" spans="1:23" x14ac:dyDescent="0.2">
      <c r="A155" s="1">
        <f t="shared" si="8"/>
        <v>999763.38</v>
      </c>
      <c r="B155" s="1">
        <f t="shared" si="8"/>
        <v>999885.83</v>
      </c>
      <c r="C155" s="11" t="s">
        <v>54</v>
      </c>
      <c r="D155" s="1" t="str">
        <f t="shared" si="9"/>
        <v>FBE</v>
      </c>
      <c r="E155" s="1">
        <f t="shared" si="10"/>
        <v>14.7</v>
      </c>
      <c r="F155" s="1" t="str">
        <f t="shared" si="11"/>
        <v>14.7mm FBE</v>
      </c>
      <c r="G155" s="1" t="str">
        <f>_xlfn.CONCAT(TEXT(Q155,"0.0"),"mm ",INDEX('Pipe Lookup'!D:D,MATCH('~17 Pipe Segmentation'!R155,'Pipe Lookup'!C:C,0))," TYPE ",P155)</f>
        <v>14.7mm Fusion-Bonded Epoxy TYPE 5</v>
      </c>
      <c r="L155" s="1" t="s">
        <v>9479</v>
      </c>
      <c r="M155" s="1">
        <v>999763.38</v>
      </c>
      <c r="N155" s="1">
        <v>999885.83</v>
      </c>
      <c r="O155" s="1">
        <v>122.44999999995343</v>
      </c>
      <c r="P155" s="1">
        <v>5</v>
      </c>
      <c r="Q155" s="1">
        <v>14.7</v>
      </c>
      <c r="R155" s="1" t="s">
        <v>56</v>
      </c>
      <c r="S155" s="1" t="s">
        <v>106</v>
      </c>
      <c r="V155" s="1">
        <v>0</v>
      </c>
      <c r="W155" s="1" t="s">
        <v>60</v>
      </c>
    </row>
    <row r="156" spans="1:23" x14ac:dyDescent="0.2">
      <c r="A156" s="1">
        <f t="shared" si="8"/>
        <v>999885.83</v>
      </c>
      <c r="B156" s="1">
        <f t="shared" si="8"/>
        <v>999890.35</v>
      </c>
      <c r="C156" s="11" t="s">
        <v>54</v>
      </c>
      <c r="D156" s="1" t="str">
        <f t="shared" si="9"/>
        <v>LE</v>
      </c>
      <c r="E156" s="1">
        <f t="shared" si="10"/>
        <v>14.7</v>
      </c>
      <c r="F156" s="1" t="str">
        <f t="shared" si="11"/>
        <v>14.7mm LE</v>
      </c>
      <c r="G156" s="1" t="str">
        <f>_xlfn.CONCAT(TEXT(Q156,"0.0"),"mm ",INDEX('Pipe Lookup'!D:D,MATCH('~17 Pipe Segmentation'!R156,'Pipe Lookup'!C:C,0))," TYPE ",P156)</f>
        <v>14.7mm Elbow TYPE 22</v>
      </c>
      <c r="L156" s="1" t="s">
        <v>9479</v>
      </c>
      <c r="M156" s="1">
        <v>999885.83</v>
      </c>
      <c r="N156" s="1">
        <v>999890.35</v>
      </c>
      <c r="O156" s="1">
        <v>4.5200000000186265</v>
      </c>
      <c r="P156" s="1">
        <v>22</v>
      </c>
      <c r="Q156" s="1">
        <v>14.7</v>
      </c>
      <c r="R156" s="1" t="s">
        <v>58</v>
      </c>
      <c r="S156" s="1" t="s">
        <v>106</v>
      </c>
      <c r="U156" s="1" t="s">
        <v>116</v>
      </c>
      <c r="V156" s="1">
        <v>0</v>
      </c>
      <c r="W156" s="1" t="s">
        <v>60</v>
      </c>
    </row>
    <row r="157" spans="1:23" x14ac:dyDescent="0.2">
      <c r="A157" s="1">
        <f t="shared" si="8"/>
        <v>999890.35</v>
      </c>
      <c r="B157" s="1">
        <f t="shared" si="8"/>
        <v>999994.89</v>
      </c>
      <c r="C157" s="11" t="s">
        <v>54</v>
      </c>
      <c r="D157" s="1" t="str">
        <f t="shared" si="9"/>
        <v>FBE</v>
      </c>
      <c r="E157" s="1">
        <f t="shared" si="10"/>
        <v>14.7</v>
      </c>
      <c r="F157" s="1" t="str">
        <f t="shared" si="11"/>
        <v>14.7mm FBE</v>
      </c>
      <c r="G157" s="1" t="str">
        <f>_xlfn.CONCAT(TEXT(Q157,"0.0"),"mm ",INDEX('Pipe Lookup'!D:D,MATCH('~17 Pipe Segmentation'!R157,'Pipe Lookup'!C:C,0))," TYPE ",P157)</f>
        <v>14.7mm Fusion-Bonded Epoxy TYPE 5</v>
      </c>
      <c r="L157" s="1" t="s">
        <v>9479</v>
      </c>
      <c r="M157" s="1">
        <v>999890.35</v>
      </c>
      <c r="N157" s="1">
        <v>999994.89</v>
      </c>
      <c r="O157" s="1">
        <v>104.54000000003725</v>
      </c>
      <c r="P157" s="1">
        <v>5</v>
      </c>
      <c r="Q157" s="1">
        <v>14.7</v>
      </c>
      <c r="R157" s="1" t="s">
        <v>56</v>
      </c>
      <c r="S157" s="1" t="s">
        <v>106</v>
      </c>
      <c r="V157" s="1">
        <v>0</v>
      </c>
      <c r="W157" s="1" t="s">
        <v>60</v>
      </c>
    </row>
    <row r="158" spans="1:23" x14ac:dyDescent="0.2">
      <c r="A158" s="1">
        <f t="shared" si="8"/>
        <v>999994.89</v>
      </c>
      <c r="B158" s="1">
        <f t="shared" si="8"/>
        <v>999999.81</v>
      </c>
      <c r="C158" s="11" t="s">
        <v>54</v>
      </c>
      <c r="D158" s="1" t="str">
        <f t="shared" si="9"/>
        <v>LE</v>
      </c>
      <c r="E158" s="1">
        <f t="shared" si="10"/>
        <v>14.7</v>
      </c>
      <c r="F158" s="1" t="str">
        <f t="shared" si="11"/>
        <v>14.7mm LE</v>
      </c>
      <c r="G158" s="1" t="str">
        <f>_xlfn.CONCAT(TEXT(Q158,"0.0"),"mm ",INDEX('Pipe Lookup'!D:D,MATCH('~17 Pipe Segmentation'!R158,'Pipe Lookup'!C:C,0))," TYPE ",P158)</f>
        <v>14.7mm Elbow TYPE 22</v>
      </c>
      <c r="L158" s="1" t="s">
        <v>9479</v>
      </c>
      <c r="M158" s="1">
        <v>999994.89</v>
      </c>
      <c r="N158" s="1">
        <v>999999.81</v>
      </c>
      <c r="O158" s="1">
        <v>4.9200000000419095</v>
      </c>
      <c r="P158" s="1">
        <v>22</v>
      </c>
      <c r="Q158" s="1">
        <v>14.7</v>
      </c>
      <c r="R158" s="1" t="s">
        <v>58</v>
      </c>
      <c r="S158" s="1" t="s">
        <v>106</v>
      </c>
      <c r="U158" s="1" t="s">
        <v>117</v>
      </c>
      <c r="V158" s="1">
        <v>0</v>
      </c>
      <c r="W158" s="1" t="s">
        <v>60</v>
      </c>
    </row>
    <row r="159" spans="1:23" x14ac:dyDescent="0.2">
      <c r="A159" s="1">
        <f t="shared" si="8"/>
        <v>999999.81</v>
      </c>
      <c r="B159" s="1">
        <f t="shared" si="8"/>
        <v>1000022.08</v>
      </c>
      <c r="C159" s="11" t="s">
        <v>54</v>
      </c>
      <c r="D159" s="1" t="str">
        <f t="shared" si="9"/>
        <v>FBE</v>
      </c>
      <c r="E159" s="1">
        <f t="shared" si="10"/>
        <v>14.7</v>
      </c>
      <c r="F159" s="1" t="str">
        <f t="shared" si="11"/>
        <v>14.7mm FBE</v>
      </c>
      <c r="G159" s="1" t="str">
        <f>_xlfn.CONCAT(TEXT(Q159,"0.0"),"mm ",INDEX('Pipe Lookup'!D:D,MATCH('~17 Pipe Segmentation'!R159,'Pipe Lookup'!C:C,0))," TYPE ",P159)</f>
        <v>14.7mm Fusion-Bonded Epoxy TYPE 5</v>
      </c>
      <c r="L159" s="1" t="s">
        <v>9479</v>
      </c>
      <c r="M159" s="1">
        <v>999999.81</v>
      </c>
      <c r="N159" s="1">
        <v>1000022.08</v>
      </c>
      <c r="O159" s="1">
        <v>22.269999999902211</v>
      </c>
      <c r="P159" s="1">
        <v>5</v>
      </c>
      <c r="Q159" s="1">
        <v>14.7</v>
      </c>
      <c r="R159" s="1" t="s">
        <v>56</v>
      </c>
      <c r="S159" s="1" t="s">
        <v>106</v>
      </c>
      <c r="V159" s="1">
        <v>0</v>
      </c>
      <c r="W159" s="1" t="s">
        <v>60</v>
      </c>
    </row>
    <row r="160" spans="1:23" x14ac:dyDescent="0.2">
      <c r="A160" s="1">
        <f t="shared" si="8"/>
        <v>1000022.08</v>
      </c>
      <c r="B160" s="1">
        <f t="shared" si="8"/>
        <v>1000026.84</v>
      </c>
      <c r="C160" s="11" t="s">
        <v>54</v>
      </c>
      <c r="D160" s="1" t="str">
        <f t="shared" si="9"/>
        <v>LE</v>
      </c>
      <c r="E160" s="1">
        <f t="shared" si="10"/>
        <v>14.7</v>
      </c>
      <c r="F160" s="1" t="str">
        <f t="shared" si="11"/>
        <v>14.7mm LE</v>
      </c>
      <c r="G160" s="1" t="str">
        <f>_xlfn.CONCAT(TEXT(Q160,"0.0"),"mm ",INDEX('Pipe Lookup'!D:D,MATCH('~17 Pipe Segmentation'!R160,'Pipe Lookup'!C:C,0))," TYPE ",P160)</f>
        <v>14.7mm Elbow TYPE 22</v>
      </c>
      <c r="L160" s="1" t="s">
        <v>9479</v>
      </c>
      <c r="M160" s="1">
        <v>1000022.08</v>
      </c>
      <c r="N160" s="1">
        <v>1000026.84</v>
      </c>
      <c r="O160" s="1">
        <v>4.7600000000093132</v>
      </c>
      <c r="P160" s="1">
        <v>22</v>
      </c>
      <c r="Q160" s="1">
        <v>14.7</v>
      </c>
      <c r="R160" s="1" t="s">
        <v>58</v>
      </c>
      <c r="S160" s="1" t="s">
        <v>106</v>
      </c>
      <c r="U160" s="1" t="s">
        <v>118</v>
      </c>
      <c r="V160" s="1">
        <v>0</v>
      </c>
      <c r="W160" s="1" t="s">
        <v>60</v>
      </c>
    </row>
    <row r="161" spans="1:23" x14ac:dyDescent="0.2">
      <c r="A161" s="1">
        <f t="shared" si="8"/>
        <v>1000026.84</v>
      </c>
      <c r="B161" s="1">
        <f t="shared" si="8"/>
        <v>1000050.77</v>
      </c>
      <c r="C161" s="11" t="s">
        <v>54</v>
      </c>
      <c r="D161" s="1" t="str">
        <f t="shared" si="9"/>
        <v>FBE</v>
      </c>
      <c r="E161" s="1">
        <f t="shared" si="10"/>
        <v>19</v>
      </c>
      <c r="F161" s="1" t="str">
        <f t="shared" si="11"/>
        <v>19.0mm FBE</v>
      </c>
      <c r="G161" s="1" t="str">
        <f>_xlfn.CONCAT(TEXT(Q161,"0.0"),"mm ",INDEX('Pipe Lookup'!D:D,MATCH('~17 Pipe Segmentation'!R161,'Pipe Lookup'!C:C,0))," TYPE ",P161)</f>
        <v>19.0mm Fusion-Bonded Epoxy TYPE 7</v>
      </c>
      <c r="L161" s="1" t="s">
        <v>9479</v>
      </c>
      <c r="M161" s="1">
        <v>1000026.84</v>
      </c>
      <c r="N161" s="1">
        <v>1000050.77</v>
      </c>
      <c r="O161" s="1">
        <v>23.930000000051223</v>
      </c>
      <c r="P161" s="1">
        <v>7</v>
      </c>
      <c r="Q161" s="1">
        <v>19</v>
      </c>
      <c r="R161" s="1" t="s">
        <v>56</v>
      </c>
      <c r="S161" s="1" t="s">
        <v>106</v>
      </c>
      <c r="V161" s="1">
        <v>0</v>
      </c>
      <c r="W161" s="1" t="s">
        <v>60</v>
      </c>
    </row>
    <row r="162" spans="1:23" x14ac:dyDescent="0.2">
      <c r="A162" s="1">
        <f t="shared" si="8"/>
        <v>1000050.77</v>
      </c>
      <c r="B162" s="1">
        <f t="shared" si="8"/>
        <v>1000055.77</v>
      </c>
      <c r="C162" s="11" t="s">
        <v>54</v>
      </c>
      <c r="D162" s="1" t="str">
        <f t="shared" si="9"/>
        <v>LE</v>
      </c>
      <c r="E162" s="1">
        <f t="shared" si="10"/>
        <v>19</v>
      </c>
      <c r="F162" s="1" t="str">
        <f t="shared" si="11"/>
        <v>19.0mm LE</v>
      </c>
      <c r="G162" s="1" t="str">
        <f>_xlfn.CONCAT(TEXT(Q162,"0.0"),"mm ",INDEX('Pipe Lookup'!D:D,MATCH('~17 Pipe Segmentation'!R162,'Pipe Lookup'!C:C,0))," TYPE ",P162)</f>
        <v>19.0mm Elbow TYPE 26</v>
      </c>
      <c r="L162" s="1" t="s">
        <v>9479</v>
      </c>
      <c r="M162" s="1">
        <v>1000050.77</v>
      </c>
      <c r="N162" s="1">
        <v>1000055.77</v>
      </c>
      <c r="O162" s="1">
        <v>5</v>
      </c>
      <c r="P162" s="1">
        <v>26</v>
      </c>
      <c r="Q162" s="1">
        <v>19</v>
      </c>
      <c r="R162" s="1" t="s">
        <v>58</v>
      </c>
      <c r="S162" s="1" t="s">
        <v>106</v>
      </c>
      <c r="U162" s="1" t="s">
        <v>119</v>
      </c>
      <c r="V162" s="1">
        <v>0</v>
      </c>
      <c r="W162" s="1" t="s">
        <v>60</v>
      </c>
    </row>
    <row r="163" spans="1:23" x14ac:dyDescent="0.2">
      <c r="A163" s="1">
        <f t="shared" si="8"/>
        <v>1000055.77</v>
      </c>
      <c r="B163" s="1">
        <f t="shared" si="8"/>
        <v>1000061.31</v>
      </c>
      <c r="C163" s="11" t="s">
        <v>54</v>
      </c>
      <c r="D163" s="1" t="str">
        <f t="shared" si="9"/>
        <v>LE</v>
      </c>
      <c r="E163" s="1">
        <f t="shared" si="10"/>
        <v>19</v>
      </c>
      <c r="F163" s="1" t="str">
        <f t="shared" si="11"/>
        <v>19.0mm LE</v>
      </c>
      <c r="G163" s="1" t="str">
        <f>_xlfn.CONCAT(TEXT(Q163,"0.0"),"mm ",INDEX('Pipe Lookup'!D:D,MATCH('~17 Pipe Segmentation'!R163,'Pipe Lookup'!C:C,0))," TYPE ",P163)</f>
        <v>19.0mm Elbow TYPE 26</v>
      </c>
      <c r="L163" s="1" t="s">
        <v>9479</v>
      </c>
      <c r="M163" s="1">
        <v>1000055.77</v>
      </c>
      <c r="N163" s="1">
        <v>1000061.31</v>
      </c>
      <c r="O163" s="1">
        <v>5.5400000000372529</v>
      </c>
      <c r="P163" s="1">
        <v>26</v>
      </c>
      <c r="Q163" s="1">
        <v>19</v>
      </c>
      <c r="R163" s="1" t="s">
        <v>58</v>
      </c>
      <c r="S163" s="1" t="s">
        <v>106</v>
      </c>
      <c r="U163" s="1" t="s">
        <v>120</v>
      </c>
      <c r="V163" s="1">
        <v>0</v>
      </c>
      <c r="W163" s="1" t="s">
        <v>86</v>
      </c>
    </row>
    <row r="164" spans="1:23" x14ac:dyDescent="0.2">
      <c r="A164" s="1">
        <f t="shared" si="8"/>
        <v>1000061.31</v>
      </c>
      <c r="B164" s="1">
        <f t="shared" si="8"/>
        <v>1000065.91</v>
      </c>
      <c r="C164" s="11" t="s">
        <v>54</v>
      </c>
      <c r="D164" s="1" t="str">
        <f t="shared" si="9"/>
        <v>LE</v>
      </c>
      <c r="E164" s="1">
        <f t="shared" si="10"/>
        <v>19</v>
      </c>
      <c r="F164" s="1" t="str">
        <f t="shared" si="11"/>
        <v>19.0mm LE</v>
      </c>
      <c r="G164" s="1" t="str">
        <f>_xlfn.CONCAT(TEXT(Q164,"0.0"),"mm ",INDEX('Pipe Lookup'!D:D,MATCH('~17 Pipe Segmentation'!R164,'Pipe Lookup'!C:C,0))," TYPE ",P164)</f>
        <v>19.0mm Elbow TYPE 26</v>
      </c>
      <c r="L164" s="1" t="s">
        <v>9479</v>
      </c>
      <c r="M164" s="1">
        <v>1000061.31</v>
      </c>
      <c r="N164" s="1">
        <v>1000065.91</v>
      </c>
      <c r="O164" s="1">
        <v>4.5999999999767169</v>
      </c>
      <c r="P164" s="1">
        <v>26</v>
      </c>
      <c r="Q164" s="1">
        <v>19</v>
      </c>
      <c r="R164" s="1" t="s">
        <v>58</v>
      </c>
      <c r="S164" s="1" t="s">
        <v>106</v>
      </c>
      <c r="U164" s="1" t="s">
        <v>121</v>
      </c>
      <c r="V164" s="1">
        <v>0</v>
      </c>
      <c r="W164" s="1" t="s">
        <v>86</v>
      </c>
    </row>
    <row r="165" spans="1:23" x14ac:dyDescent="0.2">
      <c r="A165" s="1">
        <f t="shared" si="8"/>
        <v>1000065.91</v>
      </c>
      <c r="B165" s="1">
        <f t="shared" si="8"/>
        <v>1000073.3</v>
      </c>
      <c r="C165" s="11" t="s">
        <v>54</v>
      </c>
      <c r="D165" s="1" t="str">
        <f t="shared" si="9"/>
        <v>FBE</v>
      </c>
      <c r="E165" s="1">
        <f t="shared" si="10"/>
        <v>19</v>
      </c>
      <c r="F165" s="1" t="str">
        <f t="shared" si="11"/>
        <v>19.0mm FBE</v>
      </c>
      <c r="G165" s="1" t="str">
        <f>_xlfn.CONCAT(TEXT(Q165,"0.0"),"mm ",INDEX('Pipe Lookup'!D:D,MATCH('~17 Pipe Segmentation'!R165,'Pipe Lookup'!C:C,0))," TYPE ",P165)</f>
        <v>19.0mm Fusion-Bonded Epoxy TYPE 7</v>
      </c>
      <c r="L165" s="1" t="s">
        <v>9479</v>
      </c>
      <c r="M165" s="1">
        <v>1000065.91</v>
      </c>
      <c r="N165" s="1">
        <v>1000073.3</v>
      </c>
      <c r="O165" s="1">
        <v>7.3900000000139698</v>
      </c>
      <c r="P165" s="1">
        <v>7</v>
      </c>
      <c r="Q165" s="1">
        <v>19</v>
      </c>
      <c r="R165" s="1" t="s">
        <v>56</v>
      </c>
      <c r="S165" s="1" t="s">
        <v>106</v>
      </c>
      <c r="V165" s="1">
        <v>0</v>
      </c>
      <c r="W165" s="1" t="s">
        <v>60</v>
      </c>
    </row>
    <row r="166" spans="1:23" x14ac:dyDescent="0.2">
      <c r="A166" s="1">
        <f t="shared" si="8"/>
        <v>1000073.3</v>
      </c>
      <c r="B166" s="1">
        <f t="shared" si="8"/>
        <v>1000078.7</v>
      </c>
      <c r="C166" s="11" t="s">
        <v>54</v>
      </c>
      <c r="D166" s="1" t="str">
        <f t="shared" si="9"/>
        <v>LE</v>
      </c>
      <c r="E166" s="1">
        <f t="shared" si="10"/>
        <v>19</v>
      </c>
      <c r="F166" s="1" t="str">
        <f t="shared" si="11"/>
        <v>19.0mm LE</v>
      </c>
      <c r="G166" s="1" t="str">
        <f>_xlfn.CONCAT(TEXT(Q166,"0.0"),"mm ",INDEX('Pipe Lookup'!D:D,MATCH('~17 Pipe Segmentation'!R166,'Pipe Lookup'!C:C,0))," TYPE ",P166)</f>
        <v>19.0mm Elbow TYPE 26</v>
      </c>
      <c r="L166" s="1" t="s">
        <v>9479</v>
      </c>
      <c r="M166" s="1">
        <v>1000073.3</v>
      </c>
      <c r="N166" s="1">
        <v>1000078.7</v>
      </c>
      <c r="O166" s="1">
        <v>5.3999999999068677</v>
      </c>
      <c r="P166" s="1">
        <v>26</v>
      </c>
      <c r="Q166" s="1">
        <v>19</v>
      </c>
      <c r="R166" s="1" t="s">
        <v>58</v>
      </c>
      <c r="S166" s="1" t="s">
        <v>106</v>
      </c>
      <c r="U166" s="1" t="s">
        <v>122</v>
      </c>
      <c r="V166" s="1">
        <v>0</v>
      </c>
      <c r="W166" s="1" t="s">
        <v>60</v>
      </c>
    </row>
    <row r="167" spans="1:23" x14ac:dyDescent="0.2">
      <c r="A167" s="1">
        <f t="shared" si="8"/>
        <v>1000078.7</v>
      </c>
      <c r="B167" s="1">
        <f t="shared" si="8"/>
        <v>1000103</v>
      </c>
      <c r="C167" s="11" t="s">
        <v>54</v>
      </c>
      <c r="D167" s="1" t="str">
        <f t="shared" si="9"/>
        <v>FBE</v>
      </c>
      <c r="E167" s="1">
        <f t="shared" si="10"/>
        <v>19</v>
      </c>
      <c r="F167" s="1" t="str">
        <f t="shared" si="11"/>
        <v>19.0mm FBE</v>
      </c>
      <c r="G167" s="1" t="str">
        <f>_xlfn.CONCAT(TEXT(Q167,"0.0"),"mm ",INDEX('Pipe Lookup'!D:D,MATCH('~17 Pipe Segmentation'!R167,'Pipe Lookup'!C:C,0))," TYPE ",P167)</f>
        <v>19.0mm Fusion-Bonded Epoxy TYPE 7</v>
      </c>
      <c r="L167" s="1" t="s">
        <v>9479</v>
      </c>
      <c r="M167" s="1">
        <v>1000078.7</v>
      </c>
      <c r="N167" s="1">
        <v>1000103</v>
      </c>
      <c r="O167" s="1">
        <v>24.300000000046566</v>
      </c>
      <c r="P167" s="1">
        <v>7</v>
      </c>
      <c r="Q167" s="1">
        <v>19</v>
      </c>
      <c r="R167" s="1" t="s">
        <v>56</v>
      </c>
      <c r="S167" s="1" t="s">
        <v>106</v>
      </c>
      <c r="V167" s="1">
        <v>0</v>
      </c>
      <c r="W167" s="1" t="s">
        <v>60</v>
      </c>
    </row>
    <row r="168" spans="1:23" x14ac:dyDescent="0.2">
      <c r="A168" s="1">
        <f t="shared" si="8"/>
        <v>1000103</v>
      </c>
      <c r="B168" s="1">
        <f t="shared" si="8"/>
        <v>1000159.32</v>
      </c>
      <c r="C168" s="11" t="s">
        <v>54</v>
      </c>
      <c r="D168" s="1" t="str">
        <f t="shared" si="9"/>
        <v>FBE</v>
      </c>
      <c r="E168" s="1">
        <f t="shared" si="10"/>
        <v>14.7</v>
      </c>
      <c r="F168" s="1" t="str">
        <f t="shared" si="11"/>
        <v>14.7mm FBE</v>
      </c>
      <c r="G168" s="1" t="str">
        <f>_xlfn.CONCAT(TEXT(Q168,"0.0"),"mm ",INDEX('Pipe Lookup'!D:D,MATCH('~17 Pipe Segmentation'!R168,'Pipe Lookup'!C:C,0))," TYPE ",P168)</f>
        <v>14.7mm Fusion-Bonded Epoxy TYPE 5</v>
      </c>
      <c r="L168" s="1" t="s">
        <v>9479</v>
      </c>
      <c r="M168" s="1">
        <v>1000103</v>
      </c>
      <c r="N168" s="1">
        <v>1000159.32</v>
      </c>
      <c r="O168" s="1">
        <v>56.319999999948777</v>
      </c>
      <c r="P168" s="1">
        <v>5</v>
      </c>
      <c r="Q168" s="1">
        <v>14.7</v>
      </c>
      <c r="R168" s="1" t="s">
        <v>56</v>
      </c>
      <c r="S168" s="1" t="s">
        <v>106</v>
      </c>
      <c r="V168" s="1">
        <v>0</v>
      </c>
      <c r="W168" s="1" t="s">
        <v>60</v>
      </c>
    </row>
    <row r="169" spans="1:23" x14ac:dyDescent="0.2">
      <c r="A169" s="1">
        <f t="shared" si="8"/>
        <v>1000159.32</v>
      </c>
      <c r="B169" s="1">
        <f t="shared" si="8"/>
        <v>1000183.32</v>
      </c>
      <c r="C169" s="11" t="s">
        <v>54</v>
      </c>
      <c r="D169" s="1" t="str">
        <f t="shared" si="9"/>
        <v>FBE</v>
      </c>
      <c r="E169" s="1">
        <f t="shared" si="10"/>
        <v>19</v>
      </c>
      <c r="F169" s="1" t="str">
        <f t="shared" si="11"/>
        <v>19.0mm FBE</v>
      </c>
      <c r="G169" s="1" t="str">
        <f>_xlfn.CONCAT(TEXT(Q169,"0.0"),"mm ",INDEX('Pipe Lookup'!D:D,MATCH('~17 Pipe Segmentation'!R169,'Pipe Lookup'!C:C,0))," TYPE ",P169)</f>
        <v>19.0mm Fusion-Bonded Epoxy TYPE 7</v>
      </c>
      <c r="L169" s="1" t="s">
        <v>9479</v>
      </c>
      <c r="M169" s="1">
        <v>1000159.32</v>
      </c>
      <c r="N169" s="1">
        <v>1000183.32</v>
      </c>
      <c r="O169" s="1">
        <v>24</v>
      </c>
      <c r="P169" s="1">
        <v>7</v>
      </c>
      <c r="Q169" s="1">
        <v>19</v>
      </c>
      <c r="R169" s="1" t="s">
        <v>56</v>
      </c>
      <c r="S169" s="1" t="s">
        <v>106</v>
      </c>
      <c r="V169" s="1">
        <v>0</v>
      </c>
      <c r="W169" s="1" t="s">
        <v>60</v>
      </c>
    </row>
    <row r="170" spans="1:23" x14ac:dyDescent="0.2">
      <c r="A170" s="1">
        <f t="shared" si="8"/>
        <v>1000183.32</v>
      </c>
      <c r="B170" s="1">
        <f t="shared" si="8"/>
        <v>1000188.23</v>
      </c>
      <c r="C170" s="11" t="s">
        <v>54</v>
      </c>
      <c r="D170" s="1" t="str">
        <f t="shared" si="9"/>
        <v>LE</v>
      </c>
      <c r="E170" s="1">
        <f t="shared" si="10"/>
        <v>19</v>
      </c>
      <c r="F170" s="1" t="str">
        <f t="shared" si="11"/>
        <v>19.0mm LE</v>
      </c>
      <c r="G170" s="1" t="str">
        <f>_xlfn.CONCAT(TEXT(Q170,"0.0"),"mm ",INDEX('Pipe Lookup'!D:D,MATCH('~17 Pipe Segmentation'!R170,'Pipe Lookup'!C:C,0))," TYPE ",P170)</f>
        <v>19.0mm Elbow TYPE 26</v>
      </c>
      <c r="L170" s="1" t="s">
        <v>9479</v>
      </c>
      <c r="M170" s="1">
        <v>1000183.32</v>
      </c>
      <c r="N170" s="1">
        <v>1000188.23</v>
      </c>
      <c r="O170" s="1">
        <v>4.9100000000325963</v>
      </c>
      <c r="P170" s="1">
        <v>26</v>
      </c>
      <c r="Q170" s="1">
        <v>19</v>
      </c>
      <c r="R170" s="1" t="s">
        <v>58</v>
      </c>
      <c r="S170" s="1" t="s">
        <v>106</v>
      </c>
      <c r="U170" s="1" t="s">
        <v>123</v>
      </c>
      <c r="V170" s="1">
        <v>0</v>
      </c>
      <c r="W170" s="1" t="s">
        <v>60</v>
      </c>
    </row>
    <row r="171" spans="1:23" x14ac:dyDescent="0.2">
      <c r="A171" s="1">
        <f t="shared" si="8"/>
        <v>1000188.23</v>
      </c>
      <c r="B171" s="1">
        <f t="shared" si="8"/>
        <v>1000237.49</v>
      </c>
      <c r="C171" s="11" t="s">
        <v>54</v>
      </c>
      <c r="D171" s="1" t="str">
        <f t="shared" si="9"/>
        <v>FBE</v>
      </c>
      <c r="E171" s="1">
        <f t="shared" si="10"/>
        <v>19</v>
      </c>
      <c r="F171" s="1" t="str">
        <f t="shared" si="11"/>
        <v>19.0mm FBE</v>
      </c>
      <c r="G171" s="1" t="str">
        <f>_xlfn.CONCAT(TEXT(Q171,"0.0"),"mm ",INDEX('Pipe Lookup'!D:D,MATCH('~17 Pipe Segmentation'!R171,'Pipe Lookup'!C:C,0))," TYPE ",P171)</f>
        <v>19.0mm Fusion-Bonded Epoxy TYPE 7</v>
      </c>
      <c r="L171" s="1" t="s">
        <v>9479</v>
      </c>
      <c r="M171" s="1">
        <v>1000188.23</v>
      </c>
      <c r="N171" s="1">
        <v>1000237.49</v>
      </c>
      <c r="O171" s="1">
        <v>49.260000000009313</v>
      </c>
      <c r="P171" s="1">
        <v>7</v>
      </c>
      <c r="Q171" s="1">
        <v>19</v>
      </c>
      <c r="R171" s="1" t="s">
        <v>56</v>
      </c>
      <c r="S171" s="1" t="s">
        <v>106</v>
      </c>
      <c r="V171" s="1">
        <v>0</v>
      </c>
      <c r="W171" s="1" t="s">
        <v>60</v>
      </c>
    </row>
    <row r="172" spans="1:23" x14ac:dyDescent="0.2">
      <c r="A172" s="1">
        <f t="shared" si="8"/>
        <v>1000237.49</v>
      </c>
      <c r="B172" s="1">
        <f t="shared" si="8"/>
        <v>1000241.85</v>
      </c>
      <c r="C172" s="11" t="s">
        <v>54</v>
      </c>
      <c r="D172" s="1" t="str">
        <f t="shared" si="9"/>
        <v>LE</v>
      </c>
      <c r="E172" s="1">
        <f t="shared" si="10"/>
        <v>19</v>
      </c>
      <c r="F172" s="1" t="str">
        <f t="shared" si="11"/>
        <v>19.0mm LE</v>
      </c>
      <c r="G172" s="1" t="str">
        <f>_xlfn.CONCAT(TEXT(Q172,"0.0"),"mm ",INDEX('Pipe Lookup'!D:D,MATCH('~17 Pipe Segmentation'!R172,'Pipe Lookup'!C:C,0))," TYPE ",P172)</f>
        <v>19.0mm Elbow TYPE 26</v>
      </c>
      <c r="L172" s="1" t="s">
        <v>9479</v>
      </c>
      <c r="M172" s="1">
        <v>1000237.49</v>
      </c>
      <c r="N172" s="1">
        <v>1000241.85</v>
      </c>
      <c r="O172" s="1">
        <v>4.3599999999860302</v>
      </c>
      <c r="P172" s="1">
        <v>26</v>
      </c>
      <c r="Q172" s="1">
        <v>19</v>
      </c>
      <c r="R172" s="1" t="s">
        <v>58</v>
      </c>
      <c r="S172" s="1" t="s">
        <v>106</v>
      </c>
      <c r="U172" s="1" t="s">
        <v>124</v>
      </c>
      <c r="V172" s="1">
        <v>0</v>
      </c>
      <c r="W172" s="1" t="s">
        <v>60</v>
      </c>
    </row>
    <row r="173" spans="1:23" x14ac:dyDescent="0.2">
      <c r="A173" s="1">
        <f t="shared" si="8"/>
        <v>1000241.85</v>
      </c>
      <c r="B173" s="1">
        <f t="shared" si="8"/>
        <v>1000265.85</v>
      </c>
      <c r="C173" s="11" t="s">
        <v>54</v>
      </c>
      <c r="D173" s="1" t="str">
        <f t="shared" si="9"/>
        <v>FBE</v>
      </c>
      <c r="E173" s="1">
        <f t="shared" si="10"/>
        <v>19</v>
      </c>
      <c r="F173" s="1" t="str">
        <f t="shared" si="11"/>
        <v>19.0mm FBE</v>
      </c>
      <c r="G173" s="1" t="str">
        <f>_xlfn.CONCAT(TEXT(Q173,"0.0"),"mm ",INDEX('Pipe Lookup'!D:D,MATCH('~17 Pipe Segmentation'!R173,'Pipe Lookup'!C:C,0))," TYPE ",P173)</f>
        <v>19.0mm Fusion-Bonded Epoxy TYPE 7</v>
      </c>
      <c r="L173" s="1" t="s">
        <v>9479</v>
      </c>
      <c r="M173" s="1">
        <v>1000241.85</v>
      </c>
      <c r="N173" s="1">
        <v>1000265.85</v>
      </c>
      <c r="O173" s="1">
        <v>24</v>
      </c>
      <c r="P173" s="1">
        <v>7</v>
      </c>
      <c r="Q173" s="1">
        <v>19</v>
      </c>
      <c r="R173" s="1" t="s">
        <v>56</v>
      </c>
      <c r="S173" s="1" t="s">
        <v>106</v>
      </c>
      <c r="V173" s="1">
        <v>0</v>
      </c>
      <c r="W173" s="1" t="s">
        <v>60</v>
      </c>
    </row>
    <row r="174" spans="1:23" x14ac:dyDescent="0.2">
      <c r="A174" s="1">
        <f t="shared" si="8"/>
        <v>1000265.85</v>
      </c>
      <c r="B174" s="1">
        <f t="shared" si="8"/>
        <v>1000316.51</v>
      </c>
      <c r="C174" s="11" t="s">
        <v>54</v>
      </c>
      <c r="D174" s="1" t="str">
        <f t="shared" si="9"/>
        <v>FBE</v>
      </c>
      <c r="E174" s="1">
        <f t="shared" si="10"/>
        <v>14.7</v>
      </c>
      <c r="F174" s="1" t="str">
        <f t="shared" si="11"/>
        <v>14.7mm FBE</v>
      </c>
      <c r="G174" s="1" t="str">
        <f>_xlfn.CONCAT(TEXT(Q174,"0.0"),"mm ",INDEX('Pipe Lookup'!D:D,MATCH('~17 Pipe Segmentation'!R174,'Pipe Lookup'!C:C,0))," TYPE ",P174)</f>
        <v>14.7mm Fusion-Bonded Epoxy TYPE 5</v>
      </c>
      <c r="L174" s="1" t="s">
        <v>9479</v>
      </c>
      <c r="M174" s="1">
        <v>1000265.85</v>
      </c>
      <c r="N174" s="1">
        <v>1000316.51</v>
      </c>
      <c r="O174" s="1">
        <v>50.660000000032596</v>
      </c>
      <c r="P174" s="1">
        <v>5</v>
      </c>
      <c r="Q174" s="1">
        <v>14.7</v>
      </c>
      <c r="R174" s="1" t="s">
        <v>56</v>
      </c>
      <c r="S174" s="1" t="s">
        <v>106</v>
      </c>
      <c r="V174" s="1">
        <v>0</v>
      </c>
      <c r="W174" s="1" t="s">
        <v>60</v>
      </c>
    </row>
    <row r="175" spans="1:23" x14ac:dyDescent="0.2">
      <c r="A175" s="1">
        <f t="shared" si="8"/>
        <v>1000316.51</v>
      </c>
      <c r="B175" s="1">
        <f t="shared" si="8"/>
        <v>1000340.51</v>
      </c>
      <c r="C175" s="11" t="s">
        <v>54</v>
      </c>
      <c r="D175" s="1" t="str">
        <f t="shared" si="9"/>
        <v>FBE</v>
      </c>
      <c r="E175" s="1">
        <f t="shared" si="10"/>
        <v>19</v>
      </c>
      <c r="F175" s="1" t="str">
        <f t="shared" si="11"/>
        <v>19.0mm FBE</v>
      </c>
      <c r="G175" s="1" t="str">
        <f>_xlfn.CONCAT(TEXT(Q175,"0.0"),"mm ",INDEX('Pipe Lookup'!D:D,MATCH('~17 Pipe Segmentation'!R175,'Pipe Lookup'!C:C,0))," TYPE ",P175)</f>
        <v>19.0mm Fusion-Bonded Epoxy TYPE 7</v>
      </c>
      <c r="L175" s="1" t="s">
        <v>9479</v>
      </c>
      <c r="M175" s="1">
        <v>1000316.51</v>
      </c>
      <c r="N175" s="1">
        <v>1000340.51</v>
      </c>
      <c r="O175" s="1">
        <v>24</v>
      </c>
      <c r="P175" s="1">
        <v>7</v>
      </c>
      <c r="Q175" s="1">
        <v>19</v>
      </c>
      <c r="R175" s="1" t="s">
        <v>56</v>
      </c>
      <c r="S175" s="1" t="s">
        <v>106</v>
      </c>
      <c r="V175" s="1">
        <v>0</v>
      </c>
      <c r="W175" s="1" t="s">
        <v>60</v>
      </c>
    </row>
    <row r="176" spans="1:23" x14ac:dyDescent="0.2">
      <c r="A176" s="1">
        <f t="shared" si="8"/>
        <v>1000340.51</v>
      </c>
      <c r="B176" s="1">
        <f t="shared" si="8"/>
        <v>1000345.5</v>
      </c>
      <c r="C176" s="11" t="s">
        <v>54</v>
      </c>
      <c r="D176" s="1" t="str">
        <f t="shared" si="9"/>
        <v>LE</v>
      </c>
      <c r="E176" s="1">
        <f t="shared" si="10"/>
        <v>19</v>
      </c>
      <c r="F176" s="1" t="str">
        <f t="shared" si="11"/>
        <v>19.0mm LE</v>
      </c>
      <c r="G176" s="1" t="str">
        <f>_xlfn.CONCAT(TEXT(Q176,"0.0"),"mm ",INDEX('Pipe Lookup'!D:D,MATCH('~17 Pipe Segmentation'!R176,'Pipe Lookup'!C:C,0))," TYPE ",P176)</f>
        <v>19.0mm Elbow TYPE 26</v>
      </c>
      <c r="L176" s="1" t="s">
        <v>9479</v>
      </c>
      <c r="M176" s="1">
        <v>1000340.51</v>
      </c>
      <c r="N176" s="1">
        <v>1000345.5</v>
      </c>
      <c r="O176" s="1">
        <v>4.9899999999906868</v>
      </c>
      <c r="P176" s="1">
        <v>26</v>
      </c>
      <c r="Q176" s="1">
        <v>19</v>
      </c>
      <c r="R176" s="1" t="s">
        <v>58</v>
      </c>
      <c r="S176" s="1" t="s">
        <v>106</v>
      </c>
      <c r="U176" s="1" t="s">
        <v>125</v>
      </c>
      <c r="V176" s="1">
        <v>0</v>
      </c>
      <c r="W176" s="1" t="s">
        <v>60</v>
      </c>
    </row>
    <row r="177" spans="1:23" x14ac:dyDescent="0.2">
      <c r="A177" s="1">
        <f t="shared" si="8"/>
        <v>1000345.5</v>
      </c>
      <c r="B177" s="1">
        <f t="shared" si="8"/>
        <v>1000369.5</v>
      </c>
      <c r="C177" s="11" t="s">
        <v>54</v>
      </c>
      <c r="D177" s="1" t="str">
        <f t="shared" si="9"/>
        <v>FBE</v>
      </c>
      <c r="E177" s="1">
        <f t="shared" si="10"/>
        <v>19</v>
      </c>
      <c r="F177" s="1" t="str">
        <f t="shared" si="11"/>
        <v>19.0mm FBE</v>
      </c>
      <c r="G177" s="1" t="str">
        <f>_xlfn.CONCAT(TEXT(Q177,"0.0"),"mm ",INDEX('Pipe Lookup'!D:D,MATCH('~17 Pipe Segmentation'!R177,'Pipe Lookup'!C:C,0))," TYPE ",P177)</f>
        <v>19.0mm Fusion-Bonded Epoxy TYPE 7</v>
      </c>
      <c r="L177" s="1" t="s">
        <v>9479</v>
      </c>
      <c r="M177" s="1">
        <v>1000345.5</v>
      </c>
      <c r="N177" s="1">
        <v>1000369.5</v>
      </c>
      <c r="O177" s="1">
        <v>24</v>
      </c>
      <c r="P177" s="1">
        <v>7</v>
      </c>
      <c r="Q177" s="1">
        <v>19</v>
      </c>
      <c r="R177" s="1" t="s">
        <v>56</v>
      </c>
      <c r="S177" s="1" t="s">
        <v>106</v>
      </c>
      <c r="V177" s="1">
        <v>0</v>
      </c>
      <c r="W177" s="1" t="s">
        <v>60</v>
      </c>
    </row>
    <row r="178" spans="1:23" x14ac:dyDescent="0.2">
      <c r="A178" s="1">
        <f t="shared" si="8"/>
        <v>1000369.5</v>
      </c>
      <c r="B178" s="1">
        <f t="shared" si="8"/>
        <v>1000821</v>
      </c>
      <c r="C178" s="11" t="s">
        <v>54</v>
      </c>
      <c r="D178" s="1" t="str">
        <f t="shared" si="9"/>
        <v>FBE</v>
      </c>
      <c r="E178" s="1">
        <f t="shared" si="10"/>
        <v>14.7</v>
      </c>
      <c r="F178" s="1" t="str">
        <f t="shared" si="11"/>
        <v>14.7mm FBE</v>
      </c>
      <c r="G178" s="1" t="str">
        <f>_xlfn.CONCAT(TEXT(Q178,"0.0"),"mm ",INDEX('Pipe Lookup'!D:D,MATCH('~17 Pipe Segmentation'!R178,'Pipe Lookup'!C:C,0))," TYPE ",P178)</f>
        <v>14.7mm Fusion-Bonded Epoxy TYPE 5</v>
      </c>
      <c r="L178" s="1" t="s">
        <v>9479</v>
      </c>
      <c r="M178" s="1">
        <v>1000369.5</v>
      </c>
      <c r="N178" s="1">
        <v>1000821</v>
      </c>
      <c r="O178" s="1">
        <v>451.5</v>
      </c>
      <c r="P178" s="1">
        <v>5</v>
      </c>
      <c r="Q178" s="1">
        <v>14.7</v>
      </c>
      <c r="R178" s="1" t="s">
        <v>56</v>
      </c>
      <c r="S178" s="1" t="s">
        <v>106</v>
      </c>
      <c r="V178" s="1">
        <v>0</v>
      </c>
      <c r="W178" s="1" t="s">
        <v>60</v>
      </c>
    </row>
    <row r="179" spans="1:23" x14ac:dyDescent="0.2">
      <c r="A179" s="1">
        <f t="shared" si="8"/>
        <v>1000821</v>
      </c>
      <c r="B179" s="1">
        <f t="shared" si="8"/>
        <v>1000845</v>
      </c>
      <c r="C179" s="11" t="s">
        <v>54</v>
      </c>
      <c r="D179" s="1" t="str">
        <f t="shared" si="9"/>
        <v>FBE</v>
      </c>
      <c r="E179" s="1">
        <f t="shared" si="10"/>
        <v>19</v>
      </c>
      <c r="F179" s="1" t="str">
        <f t="shared" si="11"/>
        <v>19.0mm FBE</v>
      </c>
      <c r="G179" s="1" t="str">
        <f>_xlfn.CONCAT(TEXT(Q179,"0.0"),"mm ",INDEX('Pipe Lookup'!D:D,MATCH('~17 Pipe Segmentation'!R179,'Pipe Lookup'!C:C,0))," TYPE ",P179)</f>
        <v>19.0mm Fusion-Bonded Epoxy TYPE 7</v>
      </c>
      <c r="L179" s="1" t="s">
        <v>9479</v>
      </c>
      <c r="M179" s="1">
        <v>1000821</v>
      </c>
      <c r="N179" s="1">
        <v>1000845</v>
      </c>
      <c r="O179" s="1">
        <v>24</v>
      </c>
      <c r="P179" s="1">
        <v>7</v>
      </c>
      <c r="Q179" s="1">
        <v>19</v>
      </c>
      <c r="R179" s="1" t="s">
        <v>56</v>
      </c>
      <c r="S179" s="1" t="s">
        <v>106</v>
      </c>
      <c r="U179" s="1" t="s">
        <v>126</v>
      </c>
      <c r="V179" s="1">
        <v>0</v>
      </c>
      <c r="W179" s="1" t="s">
        <v>60</v>
      </c>
    </row>
    <row r="180" spans="1:23" x14ac:dyDescent="0.2">
      <c r="A180" s="1">
        <f t="shared" si="8"/>
        <v>1000845</v>
      </c>
      <c r="B180" s="1">
        <f t="shared" si="8"/>
        <v>1001100</v>
      </c>
      <c r="C180" s="11" t="s">
        <v>54</v>
      </c>
      <c r="D180" s="1" t="str">
        <f t="shared" si="9"/>
        <v>FBE</v>
      </c>
      <c r="E180" s="1">
        <f t="shared" si="10"/>
        <v>14.7</v>
      </c>
      <c r="F180" s="1" t="str">
        <f t="shared" si="11"/>
        <v>14.7mm FBE</v>
      </c>
      <c r="G180" s="1" t="str">
        <f>_xlfn.CONCAT(TEXT(Q180,"0.0"),"mm ",INDEX('Pipe Lookup'!D:D,MATCH('~17 Pipe Segmentation'!R180,'Pipe Lookup'!C:C,0))," TYPE ",P180)</f>
        <v>14.7mm Fusion-Bonded Epoxy TYPE 5</v>
      </c>
      <c r="L180" s="1" t="s">
        <v>9479</v>
      </c>
      <c r="M180" s="1">
        <v>1000845</v>
      </c>
      <c r="N180" s="1">
        <v>1001100</v>
      </c>
      <c r="O180" s="1">
        <v>255</v>
      </c>
      <c r="P180" s="1">
        <v>5</v>
      </c>
      <c r="Q180" s="1">
        <v>14.7</v>
      </c>
      <c r="R180" s="1" t="s">
        <v>56</v>
      </c>
      <c r="S180" s="1" t="s">
        <v>106</v>
      </c>
      <c r="V180" s="1">
        <v>0</v>
      </c>
      <c r="W180" s="1" t="s">
        <v>60</v>
      </c>
    </row>
    <row r="181" spans="1:23" x14ac:dyDescent="0.2">
      <c r="A181" s="1">
        <f t="shared" si="8"/>
        <v>1001100</v>
      </c>
      <c r="B181" s="1">
        <f t="shared" si="8"/>
        <v>1001200</v>
      </c>
      <c r="C181" s="11" t="s">
        <v>54</v>
      </c>
      <c r="D181" s="1" t="str">
        <f t="shared" si="9"/>
        <v>FBE</v>
      </c>
      <c r="E181" s="1">
        <f t="shared" si="10"/>
        <v>14.7</v>
      </c>
      <c r="F181" s="1" t="str">
        <f t="shared" si="11"/>
        <v>14.7mm FBE</v>
      </c>
      <c r="G181" s="1" t="str">
        <f>_xlfn.CONCAT(TEXT(Q181,"0.0"),"mm ",INDEX('Pipe Lookup'!D:D,MATCH('~17 Pipe Segmentation'!R181,'Pipe Lookup'!C:C,0))," TYPE ",P181)</f>
        <v>14.7mm Fusion-Bonded Epoxy TYPE 5</v>
      </c>
      <c r="L181" s="1" t="s">
        <v>9479</v>
      </c>
      <c r="M181" s="1">
        <v>1001100</v>
      </c>
      <c r="N181" s="1">
        <v>1001200</v>
      </c>
      <c r="O181" s="1">
        <v>100</v>
      </c>
      <c r="P181" s="1">
        <v>5</v>
      </c>
      <c r="Q181" s="1">
        <v>14.7</v>
      </c>
      <c r="R181" s="1" t="s">
        <v>56</v>
      </c>
      <c r="S181" s="1" t="s">
        <v>127</v>
      </c>
      <c r="V181" s="1">
        <v>0</v>
      </c>
      <c r="W181" s="1" t="s">
        <v>60</v>
      </c>
    </row>
    <row r="182" spans="1:23" x14ac:dyDescent="0.2">
      <c r="A182" s="1">
        <f t="shared" si="8"/>
        <v>1001200</v>
      </c>
      <c r="B182" s="1">
        <f t="shared" si="8"/>
        <v>1001224</v>
      </c>
      <c r="C182" s="11" t="s">
        <v>54</v>
      </c>
      <c r="D182" s="1" t="str">
        <f t="shared" si="9"/>
        <v>FBE</v>
      </c>
      <c r="E182" s="1">
        <f t="shared" si="10"/>
        <v>19</v>
      </c>
      <c r="F182" s="1" t="str">
        <f t="shared" si="11"/>
        <v>19.0mm FBE</v>
      </c>
      <c r="G182" s="1" t="str">
        <f>_xlfn.CONCAT(TEXT(Q182,"0.0"),"mm ",INDEX('Pipe Lookup'!D:D,MATCH('~17 Pipe Segmentation'!R182,'Pipe Lookup'!C:C,0))," TYPE ",P182)</f>
        <v>19.0mm Fusion-Bonded Epoxy TYPE 7</v>
      </c>
      <c r="L182" s="1" t="s">
        <v>9479</v>
      </c>
      <c r="M182" s="1">
        <v>1001200</v>
      </c>
      <c r="N182" s="1">
        <v>1001224</v>
      </c>
      <c r="O182" s="1">
        <v>24</v>
      </c>
      <c r="P182" s="1">
        <v>7</v>
      </c>
      <c r="Q182" s="1">
        <v>19</v>
      </c>
      <c r="R182" s="1" t="s">
        <v>56</v>
      </c>
      <c r="S182" s="1" t="s">
        <v>127</v>
      </c>
      <c r="V182" s="1">
        <v>0</v>
      </c>
    </row>
    <row r="183" spans="1:23" x14ac:dyDescent="0.2">
      <c r="A183" s="1">
        <f t="shared" si="8"/>
        <v>1001224</v>
      </c>
      <c r="B183" s="1">
        <f t="shared" si="8"/>
        <v>1001290</v>
      </c>
      <c r="C183" s="11" t="s">
        <v>54</v>
      </c>
      <c r="D183" s="1" t="str">
        <f t="shared" si="9"/>
        <v>FBE</v>
      </c>
      <c r="E183" s="1">
        <f t="shared" si="10"/>
        <v>14.7</v>
      </c>
      <c r="F183" s="1" t="str">
        <f t="shared" si="11"/>
        <v>14.7mm FBE</v>
      </c>
      <c r="G183" s="1" t="str">
        <f>_xlfn.CONCAT(TEXT(Q183,"0.0"),"mm ",INDEX('Pipe Lookup'!D:D,MATCH('~17 Pipe Segmentation'!R183,'Pipe Lookup'!C:C,0))," TYPE ",P183)</f>
        <v>14.7mm Fusion-Bonded Epoxy TYPE 5</v>
      </c>
      <c r="L183" s="1" t="s">
        <v>9479</v>
      </c>
      <c r="M183" s="1">
        <v>1001224</v>
      </c>
      <c r="N183" s="1">
        <v>1001290</v>
      </c>
      <c r="O183" s="1">
        <v>66</v>
      </c>
      <c r="P183" s="1">
        <v>5</v>
      </c>
      <c r="Q183" s="1">
        <v>14.7</v>
      </c>
      <c r="R183" s="1" t="s">
        <v>56</v>
      </c>
      <c r="S183" s="1" t="s">
        <v>127</v>
      </c>
      <c r="V183" s="1">
        <v>0</v>
      </c>
    </row>
    <row r="184" spans="1:23" x14ac:dyDescent="0.2">
      <c r="A184" s="1">
        <f t="shared" si="8"/>
        <v>1001290</v>
      </c>
      <c r="B184" s="1">
        <f t="shared" si="8"/>
        <v>1001639.5</v>
      </c>
      <c r="C184" s="11" t="s">
        <v>54</v>
      </c>
      <c r="D184" s="1" t="str">
        <f t="shared" si="9"/>
        <v>FBE</v>
      </c>
      <c r="E184" s="1">
        <f t="shared" si="10"/>
        <v>19</v>
      </c>
      <c r="F184" s="1" t="str">
        <f t="shared" si="11"/>
        <v>19.0mm FBE</v>
      </c>
      <c r="G184" s="1" t="str">
        <f>_xlfn.CONCAT(TEXT(Q184,"0.0"),"mm ",INDEX('Pipe Lookup'!D:D,MATCH('~17 Pipe Segmentation'!R184,'Pipe Lookup'!C:C,0))," TYPE ",P184)</f>
        <v>19.0mm Fusion-Bonded Epoxy TYPE 7</v>
      </c>
      <c r="L184" s="1" t="s">
        <v>9479</v>
      </c>
      <c r="M184" s="1">
        <v>1001290</v>
      </c>
      <c r="N184" s="1">
        <v>1001639.5</v>
      </c>
      <c r="O184" s="1">
        <v>349.5</v>
      </c>
      <c r="P184" s="1">
        <v>7</v>
      </c>
      <c r="Q184" s="1">
        <v>19</v>
      </c>
      <c r="R184" s="1" t="s">
        <v>56</v>
      </c>
      <c r="S184" s="1" t="s">
        <v>127</v>
      </c>
      <c r="V184" s="1">
        <v>0</v>
      </c>
      <c r="W184" s="1" t="s">
        <v>60</v>
      </c>
    </row>
    <row r="185" spans="1:23" x14ac:dyDescent="0.2">
      <c r="A185" s="1">
        <f t="shared" si="8"/>
        <v>1001639.5</v>
      </c>
      <c r="B185" s="1">
        <f t="shared" si="8"/>
        <v>1001645</v>
      </c>
      <c r="C185" s="11" t="s">
        <v>54</v>
      </c>
      <c r="D185" s="1" t="str">
        <f t="shared" si="9"/>
        <v>LE</v>
      </c>
      <c r="E185" s="1">
        <f t="shared" si="10"/>
        <v>19</v>
      </c>
      <c r="F185" s="1" t="str">
        <f t="shared" si="11"/>
        <v>19.0mm LE</v>
      </c>
      <c r="G185" s="1" t="str">
        <f>_xlfn.CONCAT(TEXT(Q185,"0.0"),"mm ",INDEX('Pipe Lookup'!D:D,MATCH('~17 Pipe Segmentation'!R185,'Pipe Lookup'!C:C,0))," TYPE ",P185)</f>
        <v>19.0mm Elbow TYPE 26</v>
      </c>
      <c r="L185" s="1" t="s">
        <v>9479</v>
      </c>
      <c r="M185" s="1">
        <v>1001639.5</v>
      </c>
      <c r="N185" s="1">
        <v>1001645</v>
      </c>
      <c r="O185" s="1">
        <v>5.5</v>
      </c>
      <c r="P185" s="1">
        <v>26</v>
      </c>
      <c r="Q185" s="1">
        <v>19</v>
      </c>
      <c r="R185" s="1" t="s">
        <v>58</v>
      </c>
      <c r="S185" s="1" t="s">
        <v>127</v>
      </c>
      <c r="U185" s="1" t="s">
        <v>128</v>
      </c>
      <c r="V185" s="1">
        <v>0</v>
      </c>
      <c r="W185" s="1" t="s">
        <v>60</v>
      </c>
    </row>
    <row r="186" spans="1:23" x14ac:dyDescent="0.2">
      <c r="A186" s="1">
        <f t="shared" si="8"/>
        <v>1001645</v>
      </c>
      <c r="B186" s="1">
        <f t="shared" si="8"/>
        <v>1002232</v>
      </c>
      <c r="C186" s="11" t="s">
        <v>54</v>
      </c>
      <c r="D186" s="1" t="str">
        <f t="shared" si="9"/>
        <v>FBE</v>
      </c>
      <c r="E186" s="1">
        <f t="shared" si="10"/>
        <v>19</v>
      </c>
      <c r="F186" s="1" t="str">
        <f t="shared" si="11"/>
        <v>19.0mm FBE</v>
      </c>
      <c r="G186" s="1" t="str">
        <f>_xlfn.CONCAT(TEXT(Q186,"0.0"),"mm ",INDEX('Pipe Lookup'!D:D,MATCH('~17 Pipe Segmentation'!R186,'Pipe Lookup'!C:C,0))," TYPE ",P186)</f>
        <v>19.0mm Fusion-Bonded Epoxy TYPE 7</v>
      </c>
      <c r="L186" s="1" t="s">
        <v>9479</v>
      </c>
      <c r="M186" s="1">
        <v>1001645</v>
      </c>
      <c r="N186" s="1">
        <v>1002232</v>
      </c>
      <c r="O186" s="1">
        <v>587</v>
      </c>
      <c r="P186" s="1">
        <v>7</v>
      </c>
      <c r="Q186" s="1">
        <v>19</v>
      </c>
      <c r="R186" s="1" t="s">
        <v>56</v>
      </c>
      <c r="S186" s="1" t="s">
        <v>127</v>
      </c>
      <c r="V186" s="1">
        <v>0</v>
      </c>
      <c r="W186" s="1" t="s">
        <v>60</v>
      </c>
    </row>
    <row r="187" spans="1:23" x14ac:dyDescent="0.2">
      <c r="A187" s="1">
        <f t="shared" si="8"/>
        <v>1002232</v>
      </c>
      <c r="B187" s="1">
        <f t="shared" si="8"/>
        <v>1002271.49</v>
      </c>
      <c r="C187" s="11" t="s">
        <v>54</v>
      </c>
      <c r="D187" s="1" t="str">
        <f t="shared" si="9"/>
        <v>FBE</v>
      </c>
      <c r="E187" s="1">
        <f t="shared" si="10"/>
        <v>14.7</v>
      </c>
      <c r="F187" s="1" t="str">
        <f t="shared" si="11"/>
        <v>14.7mm FBE</v>
      </c>
      <c r="G187" s="1" t="str">
        <f>_xlfn.CONCAT(TEXT(Q187,"0.0"),"mm ",INDEX('Pipe Lookup'!D:D,MATCH('~17 Pipe Segmentation'!R187,'Pipe Lookup'!C:C,0))," TYPE ",P187)</f>
        <v>14.7mm Fusion-Bonded Epoxy TYPE 5</v>
      </c>
      <c r="L187" s="1" t="s">
        <v>9479</v>
      </c>
      <c r="M187" s="1">
        <v>1002232</v>
      </c>
      <c r="N187" s="1">
        <v>1002271.49</v>
      </c>
      <c r="O187" s="1">
        <v>39.489999999990687</v>
      </c>
      <c r="P187" s="1">
        <v>5</v>
      </c>
      <c r="Q187" s="1">
        <v>14.7</v>
      </c>
      <c r="R187" s="1" t="s">
        <v>56</v>
      </c>
      <c r="S187" s="1" t="s">
        <v>127</v>
      </c>
      <c r="V187" s="1">
        <v>0</v>
      </c>
      <c r="W187" s="1" t="s">
        <v>60</v>
      </c>
    </row>
    <row r="188" spans="1:23" x14ac:dyDescent="0.2">
      <c r="A188" s="1">
        <f t="shared" si="8"/>
        <v>1002271.49</v>
      </c>
      <c r="B188" s="1">
        <f t="shared" si="8"/>
        <v>1002295</v>
      </c>
      <c r="C188" s="11" t="s">
        <v>54</v>
      </c>
      <c r="D188" s="1" t="str">
        <f t="shared" si="9"/>
        <v>FBE</v>
      </c>
      <c r="E188" s="1">
        <f t="shared" si="10"/>
        <v>19</v>
      </c>
      <c r="F188" s="1" t="str">
        <f t="shared" si="11"/>
        <v>19.0mm FBE</v>
      </c>
      <c r="G188" s="1" t="str">
        <f>_xlfn.CONCAT(TEXT(Q188,"0.0"),"mm ",INDEX('Pipe Lookup'!D:D,MATCH('~17 Pipe Segmentation'!R188,'Pipe Lookup'!C:C,0))," TYPE ",P188)</f>
        <v>19.0mm Fusion-Bonded Epoxy TYPE 7</v>
      </c>
      <c r="L188" s="1" t="s">
        <v>9479</v>
      </c>
      <c r="M188" s="1">
        <v>1002271.49</v>
      </c>
      <c r="N188" s="1">
        <v>1002295</v>
      </c>
      <c r="O188" s="1">
        <v>23.510000000009313</v>
      </c>
      <c r="P188" s="1">
        <v>7</v>
      </c>
      <c r="Q188" s="1">
        <v>19</v>
      </c>
      <c r="R188" s="1" t="s">
        <v>56</v>
      </c>
      <c r="S188" s="1" t="s">
        <v>127</v>
      </c>
      <c r="V188" s="1">
        <v>0</v>
      </c>
      <c r="W188" s="1" t="s">
        <v>60</v>
      </c>
    </row>
    <row r="189" spans="1:23" x14ac:dyDescent="0.2">
      <c r="A189" s="1">
        <f t="shared" si="8"/>
        <v>1002295</v>
      </c>
      <c r="B189" s="1">
        <f t="shared" si="8"/>
        <v>1002365.9</v>
      </c>
      <c r="C189" s="11" t="s">
        <v>54</v>
      </c>
      <c r="D189" s="1" t="str">
        <f t="shared" si="9"/>
        <v>FBE</v>
      </c>
      <c r="E189" s="1">
        <f t="shared" si="10"/>
        <v>14.7</v>
      </c>
      <c r="F189" s="1" t="str">
        <f t="shared" si="11"/>
        <v>14.7mm FBE</v>
      </c>
      <c r="G189" s="1" t="str">
        <f>_xlfn.CONCAT(TEXT(Q189,"0.0"),"mm ",INDEX('Pipe Lookup'!D:D,MATCH('~17 Pipe Segmentation'!R189,'Pipe Lookup'!C:C,0))," TYPE ",P189)</f>
        <v>14.7mm Fusion-Bonded Epoxy TYPE 5</v>
      </c>
      <c r="L189" s="1" t="s">
        <v>9479</v>
      </c>
      <c r="M189" s="1">
        <v>1002295</v>
      </c>
      <c r="N189" s="1">
        <v>1002365.9</v>
      </c>
      <c r="O189" s="1">
        <v>70.900000000023283</v>
      </c>
      <c r="P189" s="1">
        <v>5</v>
      </c>
      <c r="Q189" s="1">
        <v>14.7</v>
      </c>
      <c r="R189" s="1" t="s">
        <v>56</v>
      </c>
      <c r="S189" s="1" t="s">
        <v>127</v>
      </c>
      <c r="V189" s="1">
        <v>0</v>
      </c>
      <c r="W189" s="1" t="s">
        <v>60</v>
      </c>
    </row>
    <row r="190" spans="1:23" x14ac:dyDescent="0.2">
      <c r="A190" s="1">
        <f t="shared" si="8"/>
        <v>1002365.9</v>
      </c>
      <c r="B190" s="1">
        <f t="shared" si="8"/>
        <v>1002389.9</v>
      </c>
      <c r="C190" s="11" t="s">
        <v>54</v>
      </c>
      <c r="D190" s="1" t="str">
        <f t="shared" si="9"/>
        <v>FBE</v>
      </c>
      <c r="E190" s="1">
        <f t="shared" si="10"/>
        <v>19</v>
      </c>
      <c r="F190" s="1" t="str">
        <f t="shared" si="11"/>
        <v>19.0mm FBE</v>
      </c>
      <c r="G190" s="1" t="str">
        <f>_xlfn.CONCAT(TEXT(Q190,"0.0"),"mm ",INDEX('Pipe Lookup'!D:D,MATCH('~17 Pipe Segmentation'!R190,'Pipe Lookup'!C:C,0))," TYPE ",P190)</f>
        <v>19.0mm Fusion-Bonded Epoxy TYPE 7</v>
      </c>
      <c r="L190" s="1" t="s">
        <v>9479</v>
      </c>
      <c r="M190" s="1">
        <v>1002365.9</v>
      </c>
      <c r="N190" s="1">
        <v>1002389.9</v>
      </c>
      <c r="O190" s="1">
        <v>24</v>
      </c>
      <c r="P190" s="1">
        <v>7</v>
      </c>
      <c r="Q190" s="1">
        <v>19</v>
      </c>
      <c r="R190" s="1" t="s">
        <v>56</v>
      </c>
      <c r="S190" s="1" t="s">
        <v>127</v>
      </c>
      <c r="V190" s="1">
        <v>0</v>
      </c>
      <c r="W190" s="1" t="s">
        <v>60</v>
      </c>
    </row>
    <row r="191" spans="1:23" x14ac:dyDescent="0.2">
      <c r="A191" s="1">
        <f t="shared" si="8"/>
        <v>1002389.9</v>
      </c>
      <c r="B191" s="1">
        <f t="shared" si="8"/>
        <v>1002395</v>
      </c>
      <c r="C191" s="11" t="s">
        <v>54</v>
      </c>
      <c r="D191" s="1" t="str">
        <f t="shared" si="9"/>
        <v>LE</v>
      </c>
      <c r="E191" s="1">
        <f t="shared" si="10"/>
        <v>19</v>
      </c>
      <c r="F191" s="1" t="str">
        <f t="shared" si="11"/>
        <v>19.0mm LE</v>
      </c>
      <c r="G191" s="1" t="str">
        <f>_xlfn.CONCAT(TEXT(Q191,"0.0"),"mm ",INDEX('Pipe Lookup'!D:D,MATCH('~17 Pipe Segmentation'!R191,'Pipe Lookup'!C:C,0))," TYPE ",P191)</f>
        <v>19.0mm Elbow TYPE 26</v>
      </c>
      <c r="L191" s="1" t="s">
        <v>9479</v>
      </c>
      <c r="M191" s="1">
        <v>1002389.9</v>
      </c>
      <c r="N191" s="1">
        <v>1002395</v>
      </c>
      <c r="O191" s="1">
        <v>5.0999999999767169</v>
      </c>
      <c r="P191" s="1">
        <v>26</v>
      </c>
      <c r="Q191" s="1">
        <v>19</v>
      </c>
      <c r="R191" s="1" t="s">
        <v>58</v>
      </c>
      <c r="S191" s="1" t="s">
        <v>127</v>
      </c>
      <c r="U191" s="1" t="s">
        <v>129</v>
      </c>
      <c r="V191" s="1">
        <v>0</v>
      </c>
      <c r="W191" s="1" t="s">
        <v>60</v>
      </c>
    </row>
    <row r="192" spans="1:23" x14ac:dyDescent="0.2">
      <c r="A192" s="1">
        <f t="shared" si="8"/>
        <v>1002395</v>
      </c>
      <c r="B192" s="1">
        <f t="shared" si="8"/>
        <v>1002419</v>
      </c>
      <c r="C192" s="11" t="s">
        <v>54</v>
      </c>
      <c r="D192" s="1" t="str">
        <f t="shared" si="9"/>
        <v>FBE</v>
      </c>
      <c r="E192" s="1">
        <f t="shared" si="10"/>
        <v>19</v>
      </c>
      <c r="F192" s="1" t="str">
        <f t="shared" si="11"/>
        <v>19.0mm FBE</v>
      </c>
      <c r="G192" s="1" t="str">
        <f>_xlfn.CONCAT(TEXT(Q192,"0.0"),"mm ",INDEX('Pipe Lookup'!D:D,MATCH('~17 Pipe Segmentation'!R192,'Pipe Lookup'!C:C,0))," TYPE ",P192)</f>
        <v>19.0mm Fusion-Bonded Epoxy TYPE 7</v>
      </c>
      <c r="L192" s="1" t="s">
        <v>9479</v>
      </c>
      <c r="M192" s="1">
        <v>1002395</v>
      </c>
      <c r="N192" s="1">
        <v>1002419</v>
      </c>
      <c r="O192" s="1">
        <v>24</v>
      </c>
      <c r="P192" s="1">
        <v>7</v>
      </c>
      <c r="Q192" s="1">
        <v>19</v>
      </c>
      <c r="R192" s="1" t="s">
        <v>56</v>
      </c>
      <c r="S192" s="1" t="s">
        <v>127</v>
      </c>
      <c r="V192" s="1">
        <v>0</v>
      </c>
      <c r="W192" s="1" t="s">
        <v>60</v>
      </c>
    </row>
    <row r="193" spans="1:23" x14ac:dyDescent="0.2">
      <c r="A193" s="1">
        <f t="shared" si="8"/>
        <v>1002419</v>
      </c>
      <c r="B193" s="1">
        <f t="shared" si="8"/>
        <v>1003100</v>
      </c>
      <c r="C193" s="11" t="s">
        <v>54</v>
      </c>
      <c r="D193" s="1" t="str">
        <f t="shared" si="9"/>
        <v>FBE</v>
      </c>
      <c r="E193" s="1">
        <f t="shared" si="10"/>
        <v>14.7</v>
      </c>
      <c r="F193" s="1" t="str">
        <f t="shared" si="11"/>
        <v>14.7mm FBE</v>
      </c>
      <c r="G193" s="1" t="str">
        <f>_xlfn.CONCAT(TEXT(Q193,"0.0"),"mm ",INDEX('Pipe Lookup'!D:D,MATCH('~17 Pipe Segmentation'!R193,'Pipe Lookup'!C:C,0))," TYPE ",P193)</f>
        <v>14.7mm Fusion-Bonded Epoxy TYPE 5</v>
      </c>
      <c r="L193" s="1" t="s">
        <v>9479</v>
      </c>
      <c r="M193" s="1">
        <v>1002419</v>
      </c>
      <c r="N193" s="1">
        <v>1003100</v>
      </c>
      <c r="O193" s="1">
        <v>681</v>
      </c>
      <c r="P193" s="1">
        <v>5</v>
      </c>
      <c r="Q193" s="1">
        <v>14.7</v>
      </c>
      <c r="R193" s="1" t="s">
        <v>56</v>
      </c>
      <c r="S193" s="1" t="s">
        <v>127</v>
      </c>
      <c r="V193" s="1">
        <v>0</v>
      </c>
      <c r="W193" s="1" t="s">
        <v>60</v>
      </c>
    </row>
    <row r="194" spans="1:23" x14ac:dyDescent="0.2">
      <c r="A194" s="1">
        <f t="shared" ref="A194:B257" si="12">IF(OR(AND(ISNUMBER(M194),M194&gt;0),ISNUMBER(SEARCH("+",M194))),IF(NOT(ISNUMBER(M194)),1000*LEFT(M194,SEARCH("+",M194)-1)+MID(M194,SEARCH("+",M194)+1,3)+RIGHT(M194,3),M194),"")</f>
        <v>1003100</v>
      </c>
      <c r="B194" s="1">
        <f t="shared" si="12"/>
        <v>1003617.47</v>
      </c>
      <c r="C194" s="11" t="s">
        <v>54</v>
      </c>
      <c r="D194" s="1" t="str">
        <f t="shared" si="9"/>
        <v>FBE</v>
      </c>
      <c r="E194" s="1">
        <f t="shared" si="10"/>
        <v>14.7</v>
      </c>
      <c r="F194" s="1" t="str">
        <f t="shared" si="11"/>
        <v>14.7mm FBE</v>
      </c>
      <c r="G194" s="1" t="str">
        <f>_xlfn.CONCAT(TEXT(Q194,"0.0"),"mm ",INDEX('Pipe Lookup'!D:D,MATCH('~17 Pipe Segmentation'!R194,'Pipe Lookup'!C:C,0))," TYPE ",P194)</f>
        <v>14.7mm Fusion-Bonded Epoxy TYPE 5</v>
      </c>
      <c r="L194" s="1" t="s">
        <v>9479</v>
      </c>
      <c r="M194" s="1">
        <v>1003100</v>
      </c>
      <c r="N194" s="1">
        <v>1003617.47</v>
      </c>
      <c r="O194" s="1">
        <v>517.46999999997206</v>
      </c>
      <c r="P194" s="1">
        <v>5</v>
      </c>
      <c r="Q194" s="1">
        <v>14.7</v>
      </c>
      <c r="R194" s="1" t="s">
        <v>56</v>
      </c>
      <c r="S194" s="1" t="s">
        <v>130</v>
      </c>
      <c r="V194" s="1">
        <v>0</v>
      </c>
      <c r="W194" s="1" t="s">
        <v>60</v>
      </c>
    </row>
    <row r="195" spans="1:23" x14ac:dyDescent="0.2">
      <c r="A195" s="1">
        <f t="shared" si="12"/>
        <v>1003617.47</v>
      </c>
      <c r="B195" s="1">
        <f t="shared" si="12"/>
        <v>1003641.47</v>
      </c>
      <c r="C195" s="11" t="s">
        <v>54</v>
      </c>
      <c r="D195" s="1" t="str">
        <f t="shared" ref="D195:D258" si="13">TRIM(LEFT(R195,3))</f>
        <v>FBE</v>
      </c>
      <c r="E195" s="1">
        <f t="shared" ref="E195:E258" si="14">Q195</f>
        <v>19</v>
      </c>
      <c r="F195" s="1" t="str">
        <f t="shared" ref="F195:F258" si="15">_xlfn.CONCAT(TEXT(Q195,"0.0"),"mm ",R195)</f>
        <v>19.0mm FBE</v>
      </c>
      <c r="G195" s="1" t="str">
        <f>_xlfn.CONCAT(TEXT(Q195,"0.0"),"mm ",INDEX('Pipe Lookup'!D:D,MATCH('~17 Pipe Segmentation'!R195,'Pipe Lookup'!C:C,0))," TYPE ",P195)</f>
        <v>19.0mm Fusion-Bonded Epoxy TYPE 7</v>
      </c>
      <c r="L195" s="1" t="s">
        <v>9479</v>
      </c>
      <c r="M195" s="1">
        <v>1003617.47</v>
      </c>
      <c r="N195" s="1">
        <v>1003641.47</v>
      </c>
      <c r="O195" s="1">
        <v>24</v>
      </c>
      <c r="P195" s="1">
        <v>7</v>
      </c>
      <c r="Q195" s="1">
        <v>19</v>
      </c>
      <c r="R195" s="1" t="s">
        <v>56</v>
      </c>
      <c r="S195" s="1" t="s">
        <v>130</v>
      </c>
      <c r="V195" s="1">
        <v>0</v>
      </c>
      <c r="W195" s="1" t="s">
        <v>60</v>
      </c>
    </row>
    <row r="196" spans="1:23" x14ac:dyDescent="0.2">
      <c r="A196" s="1">
        <f t="shared" si="12"/>
        <v>1003641.47</v>
      </c>
      <c r="B196" s="1">
        <f t="shared" si="12"/>
        <v>1003646.39</v>
      </c>
      <c r="C196" s="11" t="s">
        <v>54</v>
      </c>
      <c r="D196" s="1" t="str">
        <f t="shared" si="13"/>
        <v>LE</v>
      </c>
      <c r="E196" s="1">
        <f t="shared" si="14"/>
        <v>19</v>
      </c>
      <c r="F196" s="1" t="str">
        <f t="shared" si="15"/>
        <v>19.0mm LE</v>
      </c>
      <c r="G196" s="1" t="str">
        <f>_xlfn.CONCAT(TEXT(Q196,"0.0"),"mm ",INDEX('Pipe Lookup'!D:D,MATCH('~17 Pipe Segmentation'!R196,'Pipe Lookup'!C:C,0))," TYPE ",P196)</f>
        <v>19.0mm Elbow TYPE 26</v>
      </c>
      <c r="L196" s="1" t="s">
        <v>9479</v>
      </c>
      <c r="M196" s="1">
        <v>1003641.47</v>
      </c>
      <c r="N196" s="1">
        <v>1003646.39</v>
      </c>
      <c r="O196" s="1">
        <v>4.9200000000419095</v>
      </c>
      <c r="P196" s="1">
        <v>26</v>
      </c>
      <c r="Q196" s="1">
        <v>19</v>
      </c>
      <c r="R196" s="1" t="s">
        <v>58</v>
      </c>
      <c r="S196" s="1" t="s">
        <v>130</v>
      </c>
      <c r="U196" s="1" t="s">
        <v>131</v>
      </c>
      <c r="V196" s="1">
        <v>0</v>
      </c>
      <c r="W196" s="1" t="s">
        <v>60</v>
      </c>
    </row>
    <row r="197" spans="1:23" x14ac:dyDescent="0.2">
      <c r="A197" s="1">
        <f t="shared" si="12"/>
        <v>1003646.39</v>
      </c>
      <c r="B197" s="1">
        <f t="shared" si="12"/>
        <v>1003681.34</v>
      </c>
      <c r="C197" s="11" t="s">
        <v>54</v>
      </c>
      <c r="D197" s="1" t="str">
        <f t="shared" si="13"/>
        <v>FBE</v>
      </c>
      <c r="E197" s="1">
        <f t="shared" si="14"/>
        <v>19</v>
      </c>
      <c r="F197" s="1" t="str">
        <f t="shared" si="15"/>
        <v>19.0mm FBE</v>
      </c>
      <c r="G197" s="1" t="str">
        <f>_xlfn.CONCAT(TEXT(Q197,"0.0"),"mm ",INDEX('Pipe Lookup'!D:D,MATCH('~17 Pipe Segmentation'!R197,'Pipe Lookup'!C:C,0))," TYPE ",P197)</f>
        <v>19.0mm Fusion-Bonded Epoxy TYPE 7</v>
      </c>
      <c r="L197" s="1" t="s">
        <v>9479</v>
      </c>
      <c r="M197" s="1">
        <v>1003646.39</v>
      </c>
      <c r="N197" s="1">
        <v>1003681.34</v>
      </c>
      <c r="O197" s="1">
        <v>34.949999999953434</v>
      </c>
      <c r="P197" s="1">
        <v>7</v>
      </c>
      <c r="Q197" s="1">
        <v>19</v>
      </c>
      <c r="R197" s="1" t="s">
        <v>56</v>
      </c>
      <c r="S197" s="1" t="s">
        <v>130</v>
      </c>
      <c r="V197" s="1">
        <v>0</v>
      </c>
      <c r="W197" s="1" t="s">
        <v>60</v>
      </c>
    </row>
    <row r="198" spans="1:23" x14ac:dyDescent="0.2">
      <c r="A198" s="1">
        <f t="shared" si="12"/>
        <v>1003681.34</v>
      </c>
      <c r="B198" s="1">
        <f t="shared" si="12"/>
        <v>1003685.61</v>
      </c>
      <c r="C198" s="11" t="s">
        <v>54</v>
      </c>
      <c r="D198" s="1" t="str">
        <f t="shared" si="13"/>
        <v>LE</v>
      </c>
      <c r="E198" s="1">
        <f t="shared" si="14"/>
        <v>19</v>
      </c>
      <c r="F198" s="1" t="str">
        <f t="shared" si="15"/>
        <v>19.0mm LE</v>
      </c>
      <c r="G198" s="1" t="str">
        <f>_xlfn.CONCAT(TEXT(Q198,"0.0"),"mm ",INDEX('Pipe Lookup'!D:D,MATCH('~17 Pipe Segmentation'!R198,'Pipe Lookup'!C:C,0))," TYPE ",P198)</f>
        <v>19.0mm Elbow TYPE 26</v>
      </c>
      <c r="L198" s="1" t="s">
        <v>9479</v>
      </c>
      <c r="M198" s="1">
        <v>1003681.34</v>
      </c>
      <c r="N198" s="1">
        <v>1003685.61</v>
      </c>
      <c r="O198" s="1">
        <v>4.2700000000186265</v>
      </c>
      <c r="P198" s="1">
        <v>26</v>
      </c>
      <c r="Q198" s="1">
        <v>19</v>
      </c>
      <c r="R198" s="1" t="s">
        <v>58</v>
      </c>
      <c r="S198" s="1" t="s">
        <v>130</v>
      </c>
      <c r="U198" s="1" t="s">
        <v>132</v>
      </c>
      <c r="V198" s="1">
        <v>0</v>
      </c>
      <c r="W198" s="1" t="s">
        <v>60</v>
      </c>
    </row>
    <row r="199" spans="1:23" x14ac:dyDescent="0.2">
      <c r="A199" s="1">
        <f t="shared" si="12"/>
        <v>1003685.61</v>
      </c>
      <c r="B199" s="1">
        <f t="shared" si="12"/>
        <v>1003709.61</v>
      </c>
      <c r="C199" s="11" t="s">
        <v>54</v>
      </c>
      <c r="D199" s="1" t="str">
        <f t="shared" si="13"/>
        <v>FBE</v>
      </c>
      <c r="E199" s="1">
        <f t="shared" si="14"/>
        <v>19</v>
      </c>
      <c r="F199" s="1" t="str">
        <f t="shared" si="15"/>
        <v>19.0mm FBE</v>
      </c>
      <c r="G199" s="1" t="str">
        <f>_xlfn.CONCAT(TEXT(Q199,"0.0"),"mm ",INDEX('Pipe Lookup'!D:D,MATCH('~17 Pipe Segmentation'!R199,'Pipe Lookup'!C:C,0))," TYPE ",P199)</f>
        <v>19.0mm Fusion-Bonded Epoxy TYPE 7</v>
      </c>
      <c r="L199" s="1" t="s">
        <v>9479</v>
      </c>
      <c r="M199" s="1">
        <v>1003685.61</v>
      </c>
      <c r="N199" s="1">
        <v>1003709.61</v>
      </c>
      <c r="O199" s="1">
        <v>24</v>
      </c>
      <c r="P199" s="1">
        <v>7</v>
      </c>
      <c r="Q199" s="1">
        <v>19</v>
      </c>
      <c r="R199" s="1" t="s">
        <v>56</v>
      </c>
      <c r="S199" s="1" t="s">
        <v>130</v>
      </c>
      <c r="V199" s="1">
        <v>0</v>
      </c>
      <c r="W199" s="1" t="s">
        <v>60</v>
      </c>
    </row>
    <row r="200" spans="1:23" x14ac:dyDescent="0.2">
      <c r="A200" s="1">
        <f t="shared" si="12"/>
        <v>1003709.61</v>
      </c>
      <c r="B200" s="1">
        <f t="shared" si="12"/>
        <v>1003995.61</v>
      </c>
      <c r="C200" s="11" t="s">
        <v>54</v>
      </c>
      <c r="D200" s="1" t="str">
        <f t="shared" si="13"/>
        <v>FBE</v>
      </c>
      <c r="E200" s="1">
        <f t="shared" si="14"/>
        <v>14.7</v>
      </c>
      <c r="F200" s="1" t="str">
        <f t="shared" si="15"/>
        <v>14.7mm FBE</v>
      </c>
      <c r="G200" s="1" t="str">
        <f>_xlfn.CONCAT(TEXT(Q200,"0.0"),"mm ",INDEX('Pipe Lookup'!D:D,MATCH('~17 Pipe Segmentation'!R200,'Pipe Lookup'!C:C,0))," TYPE ",P200)</f>
        <v>14.7mm Fusion-Bonded Epoxy TYPE 5</v>
      </c>
      <c r="L200" s="1" t="s">
        <v>9479</v>
      </c>
      <c r="M200" s="1">
        <v>1003709.61</v>
      </c>
      <c r="N200" s="1">
        <v>1003995.61</v>
      </c>
      <c r="O200" s="1">
        <v>286</v>
      </c>
      <c r="P200" s="1">
        <v>5</v>
      </c>
      <c r="Q200" s="1">
        <v>14.7</v>
      </c>
      <c r="R200" s="1" t="s">
        <v>56</v>
      </c>
      <c r="S200" s="1" t="s">
        <v>130</v>
      </c>
      <c r="V200" s="1">
        <v>0</v>
      </c>
      <c r="W200" s="1" t="s">
        <v>60</v>
      </c>
    </row>
    <row r="201" spans="1:23" x14ac:dyDescent="0.2">
      <c r="A201" s="1">
        <f t="shared" si="12"/>
        <v>1003995.61</v>
      </c>
      <c r="B201" s="1">
        <f t="shared" si="12"/>
        <v>1004019.62</v>
      </c>
      <c r="C201" s="11" t="s">
        <v>54</v>
      </c>
      <c r="D201" s="1" t="str">
        <f t="shared" si="13"/>
        <v>FBE</v>
      </c>
      <c r="E201" s="1">
        <f t="shared" si="14"/>
        <v>19</v>
      </c>
      <c r="F201" s="1" t="str">
        <f t="shared" si="15"/>
        <v>19.0mm FBE</v>
      </c>
      <c r="G201" s="1" t="str">
        <f>_xlfn.CONCAT(TEXT(Q201,"0.0"),"mm ",INDEX('Pipe Lookup'!D:D,MATCH('~17 Pipe Segmentation'!R201,'Pipe Lookup'!C:C,0))," TYPE ",P201)</f>
        <v>19.0mm Fusion-Bonded Epoxy TYPE 7</v>
      </c>
      <c r="L201" s="1" t="s">
        <v>9479</v>
      </c>
      <c r="M201" s="1">
        <v>1003995.61</v>
      </c>
      <c r="N201" s="1">
        <v>1004019.62</v>
      </c>
      <c r="O201" s="1">
        <v>24.010000000009313</v>
      </c>
      <c r="P201" s="1">
        <v>7</v>
      </c>
      <c r="Q201" s="1">
        <v>19</v>
      </c>
      <c r="R201" s="1" t="s">
        <v>56</v>
      </c>
      <c r="S201" s="1" t="s">
        <v>130</v>
      </c>
      <c r="V201" s="1">
        <v>0</v>
      </c>
      <c r="W201" s="1" t="s">
        <v>60</v>
      </c>
    </row>
    <row r="202" spans="1:23" x14ac:dyDescent="0.2">
      <c r="A202" s="1">
        <f t="shared" si="12"/>
        <v>1004019.62</v>
      </c>
      <c r="B202" s="1">
        <f t="shared" si="12"/>
        <v>1004023.81</v>
      </c>
      <c r="C202" s="11" t="s">
        <v>54</v>
      </c>
      <c r="D202" s="1" t="str">
        <f t="shared" si="13"/>
        <v>LE</v>
      </c>
      <c r="E202" s="1">
        <f t="shared" si="14"/>
        <v>19</v>
      </c>
      <c r="F202" s="1" t="str">
        <f t="shared" si="15"/>
        <v>19.0mm LE</v>
      </c>
      <c r="G202" s="1" t="str">
        <f>_xlfn.CONCAT(TEXT(Q202,"0.0"),"mm ",INDEX('Pipe Lookup'!D:D,MATCH('~17 Pipe Segmentation'!R202,'Pipe Lookup'!C:C,0))," TYPE ",P202)</f>
        <v>19.0mm Elbow TYPE 26</v>
      </c>
      <c r="L202" s="1" t="s">
        <v>9479</v>
      </c>
      <c r="M202" s="1">
        <v>1004019.62</v>
      </c>
      <c r="N202" s="1">
        <v>1004023.81</v>
      </c>
      <c r="O202" s="1">
        <v>4.190000000060536</v>
      </c>
      <c r="P202" s="1">
        <v>26</v>
      </c>
      <c r="Q202" s="1">
        <v>19</v>
      </c>
      <c r="R202" s="1" t="s">
        <v>58</v>
      </c>
      <c r="S202" s="1" t="s">
        <v>130</v>
      </c>
      <c r="U202" s="1" t="s">
        <v>133</v>
      </c>
      <c r="V202" s="1">
        <v>0</v>
      </c>
      <c r="W202" s="1" t="s">
        <v>60</v>
      </c>
    </row>
    <row r="203" spans="1:23" x14ac:dyDescent="0.2">
      <c r="A203" s="1">
        <f t="shared" si="12"/>
        <v>1004023.81</v>
      </c>
      <c r="B203" s="1">
        <f t="shared" si="12"/>
        <v>1004047.81</v>
      </c>
      <c r="C203" s="11" t="s">
        <v>54</v>
      </c>
      <c r="D203" s="1" t="str">
        <f t="shared" si="13"/>
        <v>FBE</v>
      </c>
      <c r="E203" s="1">
        <f t="shared" si="14"/>
        <v>19</v>
      </c>
      <c r="F203" s="1" t="str">
        <f t="shared" si="15"/>
        <v>19.0mm FBE</v>
      </c>
      <c r="G203" s="1" t="str">
        <f>_xlfn.CONCAT(TEXT(Q203,"0.0"),"mm ",INDEX('Pipe Lookup'!D:D,MATCH('~17 Pipe Segmentation'!R203,'Pipe Lookup'!C:C,0))," TYPE ",P203)</f>
        <v>19.0mm Fusion-Bonded Epoxy TYPE 7</v>
      </c>
      <c r="L203" s="1" t="s">
        <v>9479</v>
      </c>
      <c r="M203" s="1">
        <v>1004023.81</v>
      </c>
      <c r="N203" s="1">
        <v>1004047.81</v>
      </c>
      <c r="O203" s="1">
        <v>24</v>
      </c>
      <c r="P203" s="1">
        <v>7</v>
      </c>
      <c r="Q203" s="1">
        <v>19</v>
      </c>
      <c r="R203" s="1" t="s">
        <v>56</v>
      </c>
      <c r="S203" s="1" t="s">
        <v>130</v>
      </c>
      <c r="V203" s="1">
        <v>0</v>
      </c>
      <c r="W203" s="1" t="s">
        <v>60</v>
      </c>
    </row>
    <row r="204" spans="1:23" x14ac:dyDescent="0.2">
      <c r="A204" s="1">
        <f t="shared" si="12"/>
        <v>1004047.81</v>
      </c>
      <c r="B204" s="1">
        <f t="shared" si="12"/>
        <v>1004116.77</v>
      </c>
      <c r="C204" s="11" t="s">
        <v>54</v>
      </c>
      <c r="D204" s="1" t="str">
        <f t="shared" si="13"/>
        <v>FBE</v>
      </c>
      <c r="E204" s="1">
        <f t="shared" si="14"/>
        <v>14.7</v>
      </c>
      <c r="F204" s="1" t="str">
        <f t="shared" si="15"/>
        <v>14.7mm FBE</v>
      </c>
      <c r="G204" s="1" t="str">
        <f>_xlfn.CONCAT(TEXT(Q204,"0.0"),"mm ",INDEX('Pipe Lookup'!D:D,MATCH('~17 Pipe Segmentation'!R204,'Pipe Lookup'!C:C,0))," TYPE ",P204)</f>
        <v>14.7mm Fusion-Bonded Epoxy TYPE 5</v>
      </c>
      <c r="L204" s="1" t="s">
        <v>9479</v>
      </c>
      <c r="M204" s="1">
        <v>1004047.81</v>
      </c>
      <c r="N204" s="1">
        <v>1004116.77</v>
      </c>
      <c r="O204" s="1">
        <v>68.959999999962747</v>
      </c>
      <c r="P204" s="1">
        <v>5</v>
      </c>
      <c r="Q204" s="1">
        <v>14.7</v>
      </c>
      <c r="R204" s="1" t="s">
        <v>56</v>
      </c>
      <c r="S204" s="1" t="s">
        <v>130</v>
      </c>
      <c r="V204" s="1">
        <v>0</v>
      </c>
      <c r="W204" s="1" t="s">
        <v>60</v>
      </c>
    </row>
    <row r="205" spans="1:23" x14ac:dyDescent="0.2">
      <c r="A205" s="1">
        <f t="shared" si="12"/>
        <v>1004116.77</v>
      </c>
      <c r="B205" s="1">
        <f t="shared" si="12"/>
        <v>1004140.77</v>
      </c>
      <c r="C205" s="11" t="s">
        <v>54</v>
      </c>
      <c r="D205" s="1" t="str">
        <f t="shared" si="13"/>
        <v>FBE</v>
      </c>
      <c r="E205" s="1">
        <f t="shared" si="14"/>
        <v>19</v>
      </c>
      <c r="F205" s="1" t="str">
        <f t="shared" si="15"/>
        <v>19.0mm FBE</v>
      </c>
      <c r="G205" s="1" t="str">
        <f>_xlfn.CONCAT(TEXT(Q205,"0.0"),"mm ",INDEX('Pipe Lookup'!D:D,MATCH('~17 Pipe Segmentation'!R205,'Pipe Lookup'!C:C,0))," TYPE ",P205)</f>
        <v>19.0mm Fusion-Bonded Epoxy TYPE 7</v>
      </c>
      <c r="L205" s="1" t="s">
        <v>9479</v>
      </c>
      <c r="M205" s="1">
        <v>1004116.77</v>
      </c>
      <c r="N205" s="1">
        <v>1004140.77</v>
      </c>
      <c r="O205" s="1">
        <v>24</v>
      </c>
      <c r="P205" s="1">
        <v>7</v>
      </c>
      <c r="Q205" s="1">
        <v>19</v>
      </c>
      <c r="R205" s="1" t="s">
        <v>56</v>
      </c>
      <c r="S205" s="1" t="s">
        <v>130</v>
      </c>
      <c r="V205" s="1">
        <v>0</v>
      </c>
      <c r="W205" s="1" t="s">
        <v>60</v>
      </c>
    </row>
    <row r="206" spans="1:23" x14ac:dyDescent="0.2">
      <c r="A206" s="1">
        <f t="shared" si="12"/>
        <v>1004140.77</v>
      </c>
      <c r="B206" s="1">
        <f t="shared" si="12"/>
        <v>1004145.05</v>
      </c>
      <c r="C206" s="11" t="s">
        <v>54</v>
      </c>
      <c r="D206" s="1" t="str">
        <f t="shared" si="13"/>
        <v>LE</v>
      </c>
      <c r="E206" s="1">
        <f t="shared" si="14"/>
        <v>19</v>
      </c>
      <c r="F206" s="1" t="str">
        <f t="shared" si="15"/>
        <v>19.0mm LE</v>
      </c>
      <c r="G206" s="1" t="str">
        <f>_xlfn.CONCAT(TEXT(Q206,"0.0"),"mm ",INDEX('Pipe Lookup'!D:D,MATCH('~17 Pipe Segmentation'!R206,'Pipe Lookup'!C:C,0))," TYPE ",P206)</f>
        <v>19.0mm Elbow TYPE 26</v>
      </c>
      <c r="L206" s="1" t="s">
        <v>9479</v>
      </c>
      <c r="M206" s="1">
        <v>1004140.77</v>
      </c>
      <c r="N206" s="1">
        <v>1004145.05</v>
      </c>
      <c r="O206" s="1">
        <v>4.2800000000279397</v>
      </c>
      <c r="P206" s="1">
        <v>26</v>
      </c>
      <c r="Q206" s="1">
        <v>19</v>
      </c>
      <c r="R206" s="1" t="s">
        <v>58</v>
      </c>
      <c r="S206" s="1" t="s">
        <v>130</v>
      </c>
      <c r="U206" s="1" t="s">
        <v>134</v>
      </c>
      <c r="V206" s="1">
        <v>0</v>
      </c>
      <c r="W206" s="1" t="s">
        <v>60</v>
      </c>
    </row>
    <row r="207" spans="1:23" x14ac:dyDescent="0.2">
      <c r="A207" s="1">
        <f t="shared" si="12"/>
        <v>1004145.05</v>
      </c>
      <c r="B207" s="1">
        <f t="shared" si="12"/>
        <v>1004169.05</v>
      </c>
      <c r="C207" s="11" t="s">
        <v>54</v>
      </c>
      <c r="D207" s="1" t="str">
        <f t="shared" si="13"/>
        <v>FBE</v>
      </c>
      <c r="E207" s="1">
        <f t="shared" si="14"/>
        <v>19</v>
      </c>
      <c r="F207" s="1" t="str">
        <f t="shared" si="15"/>
        <v>19.0mm FBE</v>
      </c>
      <c r="G207" s="1" t="str">
        <f>_xlfn.CONCAT(TEXT(Q207,"0.0"),"mm ",INDEX('Pipe Lookup'!D:D,MATCH('~17 Pipe Segmentation'!R207,'Pipe Lookup'!C:C,0))," TYPE ",P207)</f>
        <v>19.0mm Fusion-Bonded Epoxy TYPE 7</v>
      </c>
      <c r="L207" s="1" t="s">
        <v>9479</v>
      </c>
      <c r="M207" s="1">
        <v>1004145.05</v>
      </c>
      <c r="N207" s="1">
        <v>1004169.05</v>
      </c>
      <c r="O207" s="1">
        <v>24</v>
      </c>
      <c r="P207" s="1">
        <v>7</v>
      </c>
      <c r="Q207" s="1">
        <v>19</v>
      </c>
      <c r="R207" s="1" t="s">
        <v>56</v>
      </c>
      <c r="S207" s="1" t="s">
        <v>130</v>
      </c>
      <c r="V207" s="1">
        <v>0</v>
      </c>
      <c r="W207" s="1" t="s">
        <v>60</v>
      </c>
    </row>
    <row r="208" spans="1:23" x14ac:dyDescent="0.2">
      <c r="A208" s="1">
        <f t="shared" si="12"/>
        <v>1004169.05</v>
      </c>
      <c r="B208" s="1">
        <f t="shared" si="12"/>
        <v>1004532.06</v>
      </c>
      <c r="C208" s="11" t="s">
        <v>54</v>
      </c>
      <c r="D208" s="1" t="str">
        <f t="shared" si="13"/>
        <v>FBE</v>
      </c>
      <c r="E208" s="1">
        <f t="shared" si="14"/>
        <v>14.7</v>
      </c>
      <c r="F208" s="1" t="str">
        <f t="shared" si="15"/>
        <v>14.7mm FBE</v>
      </c>
      <c r="G208" s="1" t="str">
        <f>_xlfn.CONCAT(TEXT(Q208,"0.0"),"mm ",INDEX('Pipe Lookup'!D:D,MATCH('~17 Pipe Segmentation'!R208,'Pipe Lookup'!C:C,0))," TYPE ",P208)</f>
        <v>14.7mm Fusion-Bonded Epoxy TYPE 5</v>
      </c>
      <c r="L208" s="1" t="s">
        <v>9479</v>
      </c>
      <c r="M208" s="1">
        <v>1004169.05</v>
      </c>
      <c r="N208" s="1">
        <v>1004532.06</v>
      </c>
      <c r="O208" s="1">
        <v>363.01000000000931</v>
      </c>
      <c r="P208" s="1">
        <v>5</v>
      </c>
      <c r="Q208" s="1">
        <v>14.7</v>
      </c>
      <c r="R208" s="1" t="s">
        <v>56</v>
      </c>
      <c r="S208" s="1" t="s">
        <v>130</v>
      </c>
      <c r="V208" s="1">
        <v>0</v>
      </c>
      <c r="W208" s="1" t="s">
        <v>60</v>
      </c>
    </row>
    <row r="209" spans="1:23" x14ac:dyDescent="0.2">
      <c r="A209" s="1">
        <f t="shared" si="12"/>
        <v>1004532.06</v>
      </c>
      <c r="B209" s="1">
        <f t="shared" si="12"/>
        <v>1004556.06</v>
      </c>
      <c r="C209" s="11" t="s">
        <v>54</v>
      </c>
      <c r="D209" s="1" t="str">
        <f t="shared" si="13"/>
        <v>FBE</v>
      </c>
      <c r="E209" s="1">
        <f t="shared" si="14"/>
        <v>19</v>
      </c>
      <c r="F209" s="1" t="str">
        <f t="shared" si="15"/>
        <v>19.0mm FBE</v>
      </c>
      <c r="G209" s="1" t="str">
        <f>_xlfn.CONCAT(TEXT(Q209,"0.0"),"mm ",INDEX('Pipe Lookup'!D:D,MATCH('~17 Pipe Segmentation'!R209,'Pipe Lookup'!C:C,0))," TYPE ",P209)</f>
        <v>19.0mm Fusion-Bonded Epoxy TYPE 7</v>
      </c>
      <c r="L209" s="1" t="s">
        <v>9479</v>
      </c>
      <c r="M209" s="1">
        <v>1004532.06</v>
      </c>
      <c r="N209" s="1">
        <v>1004556.06</v>
      </c>
      <c r="O209" s="1">
        <v>24</v>
      </c>
      <c r="P209" s="1">
        <v>7</v>
      </c>
      <c r="Q209" s="1">
        <v>19</v>
      </c>
      <c r="R209" s="1" t="s">
        <v>56</v>
      </c>
      <c r="S209" s="1" t="s">
        <v>130</v>
      </c>
      <c r="V209" s="1">
        <v>0</v>
      </c>
      <c r="W209" s="1" t="s">
        <v>60</v>
      </c>
    </row>
    <row r="210" spans="1:23" x14ac:dyDescent="0.2">
      <c r="A210" s="1">
        <f t="shared" si="12"/>
        <v>1004556.06</v>
      </c>
      <c r="B210" s="1">
        <f t="shared" si="12"/>
        <v>1004560.57</v>
      </c>
      <c r="C210" s="11" t="s">
        <v>54</v>
      </c>
      <c r="D210" s="1" t="str">
        <f t="shared" si="13"/>
        <v>LE</v>
      </c>
      <c r="E210" s="1">
        <f t="shared" si="14"/>
        <v>19</v>
      </c>
      <c r="F210" s="1" t="str">
        <f t="shared" si="15"/>
        <v>19.0mm LE</v>
      </c>
      <c r="G210" s="1" t="str">
        <f>_xlfn.CONCAT(TEXT(Q210,"0.0"),"mm ",INDEX('Pipe Lookup'!D:D,MATCH('~17 Pipe Segmentation'!R210,'Pipe Lookup'!C:C,0))," TYPE ",P210)</f>
        <v>19.0mm Elbow TYPE 26</v>
      </c>
      <c r="L210" s="1" t="s">
        <v>9479</v>
      </c>
      <c r="M210" s="1">
        <v>1004556.06</v>
      </c>
      <c r="N210" s="1">
        <v>1004560.57</v>
      </c>
      <c r="O210" s="1">
        <v>4.5099999998928979</v>
      </c>
      <c r="P210" s="1">
        <v>26</v>
      </c>
      <c r="Q210" s="1">
        <v>19</v>
      </c>
      <c r="R210" s="1" t="s">
        <v>58</v>
      </c>
      <c r="S210" s="1" t="s">
        <v>130</v>
      </c>
      <c r="U210" s="1" t="s">
        <v>135</v>
      </c>
      <c r="V210" s="1">
        <v>0</v>
      </c>
      <c r="W210" s="1" t="s">
        <v>60</v>
      </c>
    </row>
    <row r="211" spans="1:23" x14ac:dyDescent="0.2">
      <c r="A211" s="1">
        <f t="shared" si="12"/>
        <v>1004560.57</v>
      </c>
      <c r="B211" s="1">
        <f t="shared" si="12"/>
        <v>1004584.57</v>
      </c>
      <c r="C211" s="11" t="s">
        <v>54</v>
      </c>
      <c r="D211" s="1" t="str">
        <f t="shared" si="13"/>
        <v>FBE</v>
      </c>
      <c r="E211" s="1">
        <f t="shared" si="14"/>
        <v>19</v>
      </c>
      <c r="F211" s="1" t="str">
        <f t="shared" si="15"/>
        <v>19.0mm FBE</v>
      </c>
      <c r="G211" s="1" t="str">
        <f>_xlfn.CONCAT(TEXT(Q211,"0.0"),"mm ",INDEX('Pipe Lookup'!D:D,MATCH('~17 Pipe Segmentation'!R211,'Pipe Lookup'!C:C,0))," TYPE ",P211)</f>
        <v>19.0mm Fusion-Bonded Epoxy TYPE 7</v>
      </c>
      <c r="L211" s="1" t="s">
        <v>9479</v>
      </c>
      <c r="M211" s="1">
        <v>1004560.57</v>
      </c>
      <c r="N211" s="1">
        <v>1004584.57</v>
      </c>
      <c r="O211" s="1">
        <v>24</v>
      </c>
      <c r="P211" s="1">
        <v>7</v>
      </c>
      <c r="Q211" s="1">
        <v>19</v>
      </c>
      <c r="R211" s="1" t="s">
        <v>56</v>
      </c>
      <c r="S211" s="1" t="s">
        <v>130</v>
      </c>
      <c r="V211" s="1">
        <v>0</v>
      </c>
      <c r="W211" s="1" t="s">
        <v>60</v>
      </c>
    </row>
    <row r="212" spans="1:23" x14ac:dyDescent="0.2">
      <c r="A212" s="1">
        <f t="shared" si="12"/>
        <v>1004584.57</v>
      </c>
      <c r="B212" s="1">
        <f t="shared" si="12"/>
        <v>1004743.91</v>
      </c>
      <c r="C212" s="11" t="s">
        <v>54</v>
      </c>
      <c r="D212" s="1" t="str">
        <f t="shared" si="13"/>
        <v>FBE</v>
      </c>
      <c r="E212" s="1">
        <f t="shared" si="14"/>
        <v>14.7</v>
      </c>
      <c r="F212" s="1" t="str">
        <f t="shared" si="15"/>
        <v>14.7mm FBE</v>
      </c>
      <c r="G212" s="1" t="str">
        <f>_xlfn.CONCAT(TEXT(Q212,"0.0"),"mm ",INDEX('Pipe Lookup'!D:D,MATCH('~17 Pipe Segmentation'!R212,'Pipe Lookup'!C:C,0))," TYPE ",P212)</f>
        <v>14.7mm Fusion-Bonded Epoxy TYPE 5</v>
      </c>
      <c r="L212" s="1" t="s">
        <v>9479</v>
      </c>
      <c r="M212" s="1">
        <v>1004584.57</v>
      </c>
      <c r="N212" s="1">
        <v>1004743.91</v>
      </c>
      <c r="O212" s="1">
        <v>159.34000000008382</v>
      </c>
      <c r="P212" s="1">
        <v>5</v>
      </c>
      <c r="Q212" s="1">
        <v>14.7</v>
      </c>
      <c r="R212" s="1" t="s">
        <v>56</v>
      </c>
      <c r="S212" s="1" t="s">
        <v>130</v>
      </c>
      <c r="V212" s="1">
        <v>0</v>
      </c>
      <c r="W212" s="1" t="s">
        <v>60</v>
      </c>
    </row>
    <row r="213" spans="1:23" x14ac:dyDescent="0.2">
      <c r="A213" s="1">
        <f t="shared" si="12"/>
        <v>1004743.91</v>
      </c>
      <c r="B213" s="1">
        <f t="shared" si="12"/>
        <v>1004767.91</v>
      </c>
      <c r="C213" s="11" t="s">
        <v>54</v>
      </c>
      <c r="D213" s="1" t="str">
        <f t="shared" si="13"/>
        <v>FBE</v>
      </c>
      <c r="E213" s="1">
        <f t="shared" si="14"/>
        <v>19</v>
      </c>
      <c r="F213" s="1" t="str">
        <f t="shared" si="15"/>
        <v>19.0mm FBE</v>
      </c>
      <c r="G213" s="1" t="str">
        <f>_xlfn.CONCAT(TEXT(Q213,"0.0"),"mm ",INDEX('Pipe Lookup'!D:D,MATCH('~17 Pipe Segmentation'!R213,'Pipe Lookup'!C:C,0))," TYPE ",P213)</f>
        <v>19.0mm Fusion-Bonded Epoxy TYPE 7</v>
      </c>
      <c r="L213" s="1" t="s">
        <v>9479</v>
      </c>
      <c r="M213" s="1">
        <v>1004743.91</v>
      </c>
      <c r="N213" s="1">
        <v>1004767.91</v>
      </c>
      <c r="O213" s="1">
        <v>24</v>
      </c>
      <c r="P213" s="1">
        <v>7</v>
      </c>
      <c r="Q213" s="1">
        <v>19</v>
      </c>
      <c r="R213" s="1" t="s">
        <v>56</v>
      </c>
      <c r="S213" s="1" t="s">
        <v>130</v>
      </c>
      <c r="V213" s="1">
        <v>0</v>
      </c>
      <c r="W213" s="1" t="s">
        <v>60</v>
      </c>
    </row>
    <row r="214" spans="1:23" x14ac:dyDescent="0.2">
      <c r="A214" s="1">
        <f t="shared" si="12"/>
        <v>1004767.91</v>
      </c>
      <c r="B214" s="1">
        <f t="shared" si="12"/>
        <v>1004772.35</v>
      </c>
      <c r="C214" s="11" t="s">
        <v>54</v>
      </c>
      <c r="D214" s="1" t="str">
        <f t="shared" si="13"/>
        <v>LE</v>
      </c>
      <c r="E214" s="1">
        <f t="shared" si="14"/>
        <v>19</v>
      </c>
      <c r="F214" s="1" t="str">
        <f t="shared" si="15"/>
        <v>19.0mm LE</v>
      </c>
      <c r="G214" s="1" t="str">
        <f>_xlfn.CONCAT(TEXT(Q214,"0.0"),"mm ",INDEX('Pipe Lookup'!D:D,MATCH('~17 Pipe Segmentation'!R214,'Pipe Lookup'!C:C,0))," TYPE ",P214)</f>
        <v>19.0mm Elbow TYPE 26</v>
      </c>
      <c r="L214" s="1" t="s">
        <v>9479</v>
      </c>
      <c r="M214" s="1">
        <v>1004767.91</v>
      </c>
      <c r="N214" s="1">
        <v>1004772.35</v>
      </c>
      <c r="O214" s="1">
        <v>4.4399999999441206</v>
      </c>
      <c r="P214" s="1">
        <v>26</v>
      </c>
      <c r="Q214" s="1">
        <v>19</v>
      </c>
      <c r="R214" s="1" t="s">
        <v>58</v>
      </c>
      <c r="S214" s="1" t="s">
        <v>130</v>
      </c>
      <c r="U214" s="1" t="s">
        <v>136</v>
      </c>
      <c r="V214" s="1">
        <v>0</v>
      </c>
      <c r="W214" s="1" t="s">
        <v>60</v>
      </c>
    </row>
    <row r="215" spans="1:23" x14ac:dyDescent="0.2">
      <c r="A215" s="1">
        <f t="shared" si="12"/>
        <v>1004772.35</v>
      </c>
      <c r="B215" s="1">
        <f t="shared" si="12"/>
        <v>1004804.5</v>
      </c>
      <c r="C215" s="11" t="s">
        <v>54</v>
      </c>
      <c r="D215" s="1" t="str">
        <f t="shared" si="13"/>
        <v>FBE</v>
      </c>
      <c r="E215" s="1">
        <f t="shared" si="14"/>
        <v>19</v>
      </c>
      <c r="F215" s="1" t="str">
        <f t="shared" si="15"/>
        <v>19.0mm FBE</v>
      </c>
      <c r="G215" s="1" t="str">
        <f>_xlfn.CONCAT(TEXT(Q215,"0.0"),"mm ",INDEX('Pipe Lookup'!D:D,MATCH('~17 Pipe Segmentation'!R215,'Pipe Lookup'!C:C,0))," TYPE ",P215)</f>
        <v>19.0mm Fusion-Bonded Epoxy TYPE 7</v>
      </c>
      <c r="L215" s="1" t="s">
        <v>9479</v>
      </c>
      <c r="M215" s="1">
        <v>1004772.35</v>
      </c>
      <c r="N215" s="1">
        <v>1004804.5</v>
      </c>
      <c r="O215" s="1">
        <v>32.150000000023283</v>
      </c>
      <c r="P215" s="1">
        <v>7</v>
      </c>
      <c r="Q215" s="1">
        <v>19</v>
      </c>
      <c r="R215" s="1" t="s">
        <v>56</v>
      </c>
      <c r="S215" s="1" t="s">
        <v>130</v>
      </c>
      <c r="V215" s="1">
        <v>0</v>
      </c>
      <c r="W215" s="1" t="s">
        <v>60</v>
      </c>
    </row>
    <row r="216" spans="1:23" x14ac:dyDescent="0.2">
      <c r="A216" s="1">
        <f t="shared" si="12"/>
        <v>1004804.5</v>
      </c>
      <c r="B216" s="1">
        <f t="shared" si="12"/>
        <v>1004810</v>
      </c>
      <c r="C216" s="11" t="s">
        <v>54</v>
      </c>
      <c r="D216" s="1" t="str">
        <f t="shared" si="13"/>
        <v>LE</v>
      </c>
      <c r="E216" s="1">
        <f t="shared" si="14"/>
        <v>19</v>
      </c>
      <c r="F216" s="1" t="str">
        <f t="shared" si="15"/>
        <v>19.0mm LE</v>
      </c>
      <c r="G216" s="1" t="str">
        <f>_xlfn.CONCAT(TEXT(Q216,"0.0"),"mm ",INDEX('Pipe Lookup'!D:D,MATCH('~17 Pipe Segmentation'!R216,'Pipe Lookup'!C:C,0))," TYPE ",P216)</f>
        <v>19.0mm Elbow TYPE 26</v>
      </c>
      <c r="L216" s="1" t="s">
        <v>9479</v>
      </c>
      <c r="M216" s="1">
        <v>1004804.5</v>
      </c>
      <c r="N216" s="1">
        <v>1004810</v>
      </c>
      <c r="O216" s="1">
        <v>5.5</v>
      </c>
      <c r="P216" s="1">
        <v>26</v>
      </c>
      <c r="Q216" s="1">
        <v>19</v>
      </c>
      <c r="R216" s="11" t="s">
        <v>58</v>
      </c>
      <c r="S216" s="1" t="s">
        <v>130</v>
      </c>
      <c r="U216" s="1" t="s">
        <v>137</v>
      </c>
      <c r="V216" s="1">
        <v>0</v>
      </c>
      <c r="W216" s="1" t="s">
        <v>60</v>
      </c>
    </row>
    <row r="217" spans="1:23" x14ac:dyDescent="0.2">
      <c r="A217" s="1">
        <f t="shared" si="12"/>
        <v>1004810</v>
      </c>
      <c r="B217" s="1">
        <f t="shared" si="12"/>
        <v>1004834</v>
      </c>
      <c r="C217" s="11" t="s">
        <v>54</v>
      </c>
      <c r="D217" s="1" t="str">
        <f t="shared" si="13"/>
        <v>FBE</v>
      </c>
      <c r="E217" s="1">
        <f t="shared" si="14"/>
        <v>19</v>
      </c>
      <c r="F217" s="1" t="str">
        <f t="shared" si="15"/>
        <v>19.0mm FBE</v>
      </c>
      <c r="G217" s="1" t="str">
        <f>_xlfn.CONCAT(TEXT(Q217,"0.0"),"mm ",INDEX('Pipe Lookup'!D:D,MATCH('~17 Pipe Segmentation'!R217,'Pipe Lookup'!C:C,0))," TYPE ",P217)</f>
        <v>19.0mm Fusion-Bonded Epoxy TYPE 7</v>
      </c>
      <c r="L217" s="1" t="s">
        <v>9479</v>
      </c>
      <c r="M217" s="1">
        <v>1004810</v>
      </c>
      <c r="N217" s="1">
        <v>1004834</v>
      </c>
      <c r="O217" s="1">
        <v>24</v>
      </c>
      <c r="P217" s="1">
        <v>7</v>
      </c>
      <c r="Q217" s="1">
        <v>19</v>
      </c>
      <c r="R217" s="1" t="s">
        <v>56</v>
      </c>
      <c r="S217" s="1" t="s">
        <v>130</v>
      </c>
      <c r="V217" s="1">
        <v>0</v>
      </c>
      <c r="W217" s="1" t="s">
        <v>60</v>
      </c>
    </row>
    <row r="218" spans="1:23" x14ac:dyDescent="0.2">
      <c r="A218" s="1">
        <f t="shared" si="12"/>
        <v>1004834</v>
      </c>
      <c r="B218" s="1">
        <f t="shared" si="12"/>
        <v>1004945</v>
      </c>
      <c r="C218" s="11" t="s">
        <v>54</v>
      </c>
      <c r="D218" s="1" t="str">
        <f t="shared" si="13"/>
        <v>FBE</v>
      </c>
      <c r="E218" s="1">
        <f t="shared" si="14"/>
        <v>14.7</v>
      </c>
      <c r="F218" s="1" t="str">
        <f t="shared" si="15"/>
        <v>14.7mm FBE</v>
      </c>
      <c r="G218" s="1" t="str">
        <f>_xlfn.CONCAT(TEXT(Q218,"0.0"),"mm ",INDEX('Pipe Lookup'!D:D,MATCH('~17 Pipe Segmentation'!R218,'Pipe Lookup'!C:C,0))," TYPE ",P218)</f>
        <v>14.7mm Fusion-Bonded Epoxy TYPE 5</v>
      </c>
      <c r="L218" s="1" t="s">
        <v>9479</v>
      </c>
      <c r="M218" s="1">
        <v>1004834</v>
      </c>
      <c r="N218" s="1">
        <v>1004945</v>
      </c>
      <c r="O218" s="1">
        <v>111</v>
      </c>
      <c r="P218" s="1">
        <v>5</v>
      </c>
      <c r="Q218" s="1">
        <v>14.7</v>
      </c>
      <c r="R218" s="1" t="s">
        <v>56</v>
      </c>
      <c r="S218" s="1" t="s">
        <v>130</v>
      </c>
      <c r="V218" s="1">
        <v>0</v>
      </c>
      <c r="W218" s="1" t="s">
        <v>60</v>
      </c>
    </row>
    <row r="219" spans="1:23" x14ac:dyDescent="0.2">
      <c r="A219" s="1">
        <f t="shared" si="12"/>
        <v>1004945</v>
      </c>
      <c r="B219" s="1">
        <f t="shared" si="12"/>
        <v>1004969</v>
      </c>
      <c r="C219" s="11" t="s">
        <v>54</v>
      </c>
      <c r="D219" s="1" t="str">
        <f t="shared" si="13"/>
        <v>FBE</v>
      </c>
      <c r="E219" s="1">
        <f t="shared" si="14"/>
        <v>19</v>
      </c>
      <c r="F219" s="1" t="str">
        <f t="shared" si="15"/>
        <v>19.0mm FBE</v>
      </c>
      <c r="G219" s="1" t="str">
        <f>_xlfn.CONCAT(TEXT(Q219,"0.0"),"mm ",INDEX('Pipe Lookup'!D:D,MATCH('~17 Pipe Segmentation'!R219,'Pipe Lookup'!C:C,0))," TYPE ",P219)</f>
        <v>19.0mm Fusion-Bonded Epoxy TYPE 7</v>
      </c>
      <c r="L219" s="1" t="s">
        <v>9479</v>
      </c>
      <c r="M219" s="1">
        <v>1004945</v>
      </c>
      <c r="N219" s="1">
        <v>1004969</v>
      </c>
      <c r="O219" s="1">
        <v>24</v>
      </c>
      <c r="P219" s="1">
        <v>7</v>
      </c>
      <c r="Q219" s="1">
        <v>19</v>
      </c>
      <c r="R219" s="1" t="s">
        <v>56</v>
      </c>
      <c r="S219" s="1" t="s">
        <v>130</v>
      </c>
      <c r="V219" s="1">
        <v>0</v>
      </c>
      <c r="W219" s="1" t="s">
        <v>60</v>
      </c>
    </row>
    <row r="220" spans="1:23" x14ac:dyDescent="0.2">
      <c r="A220" s="1">
        <f t="shared" si="12"/>
        <v>1004969</v>
      </c>
      <c r="B220" s="1">
        <f t="shared" si="12"/>
        <v>1006100</v>
      </c>
      <c r="C220" s="11" t="s">
        <v>54</v>
      </c>
      <c r="D220" s="1" t="str">
        <f t="shared" si="13"/>
        <v>FBE</v>
      </c>
      <c r="E220" s="1">
        <f t="shared" si="14"/>
        <v>14.7</v>
      </c>
      <c r="F220" s="1" t="str">
        <f t="shared" si="15"/>
        <v>14.7mm FBE</v>
      </c>
      <c r="G220" s="1" t="str">
        <f>_xlfn.CONCAT(TEXT(Q220,"0.0"),"mm ",INDEX('Pipe Lookup'!D:D,MATCH('~17 Pipe Segmentation'!R220,'Pipe Lookup'!C:C,0))," TYPE ",P220)</f>
        <v>14.7mm Fusion-Bonded Epoxy TYPE 5</v>
      </c>
      <c r="L220" s="1" t="s">
        <v>9479</v>
      </c>
      <c r="M220" s="1">
        <v>1004969</v>
      </c>
      <c r="N220" s="1">
        <v>1006100</v>
      </c>
      <c r="O220" s="1">
        <v>1131</v>
      </c>
      <c r="P220" s="1">
        <v>5</v>
      </c>
      <c r="Q220" s="1">
        <v>14.7</v>
      </c>
      <c r="R220" s="1" t="s">
        <v>56</v>
      </c>
      <c r="S220" s="1" t="s">
        <v>130</v>
      </c>
      <c r="V220" s="1">
        <v>0</v>
      </c>
      <c r="W220" s="1" t="s">
        <v>60</v>
      </c>
    </row>
    <row r="221" spans="1:23" x14ac:dyDescent="0.2">
      <c r="A221" s="1">
        <f t="shared" si="12"/>
        <v>1006100</v>
      </c>
      <c r="B221" s="1">
        <f t="shared" si="12"/>
        <v>1006163.43</v>
      </c>
      <c r="C221" s="11" t="s">
        <v>54</v>
      </c>
      <c r="D221" s="1" t="str">
        <f t="shared" si="13"/>
        <v>FBE</v>
      </c>
      <c r="E221" s="1">
        <f t="shared" si="14"/>
        <v>14.7</v>
      </c>
      <c r="F221" s="1" t="str">
        <f t="shared" si="15"/>
        <v>14.7mm FBE</v>
      </c>
      <c r="G221" s="1" t="str">
        <f>_xlfn.CONCAT(TEXT(Q221,"0.0"),"mm ",INDEX('Pipe Lookup'!D:D,MATCH('~17 Pipe Segmentation'!R221,'Pipe Lookup'!C:C,0))," TYPE ",P221)</f>
        <v>14.7mm Fusion-Bonded Epoxy TYPE 5</v>
      </c>
      <c r="L221" s="1" t="s">
        <v>9479</v>
      </c>
      <c r="M221" s="1">
        <v>1006100</v>
      </c>
      <c r="N221" s="1">
        <v>1006163.43</v>
      </c>
      <c r="O221" s="1">
        <v>63.430000000051223</v>
      </c>
      <c r="P221" s="1">
        <v>5</v>
      </c>
      <c r="Q221" s="1">
        <v>14.7</v>
      </c>
      <c r="R221" s="1" t="s">
        <v>56</v>
      </c>
      <c r="S221" s="1" t="s">
        <v>138</v>
      </c>
      <c r="V221" s="1">
        <v>0</v>
      </c>
      <c r="W221" s="1" t="s">
        <v>60</v>
      </c>
    </row>
    <row r="222" spans="1:23" x14ac:dyDescent="0.2">
      <c r="A222" s="1">
        <f t="shared" si="12"/>
        <v>1006163.43</v>
      </c>
      <c r="B222" s="1">
        <f t="shared" si="12"/>
        <v>1006186.86</v>
      </c>
      <c r="C222" s="11" t="s">
        <v>54</v>
      </c>
      <c r="D222" s="1" t="str">
        <f t="shared" si="13"/>
        <v>FBE</v>
      </c>
      <c r="E222" s="1">
        <f t="shared" si="14"/>
        <v>19</v>
      </c>
      <c r="F222" s="1" t="str">
        <f t="shared" si="15"/>
        <v>19.0mm FBE</v>
      </c>
      <c r="G222" s="1" t="str">
        <f>_xlfn.CONCAT(TEXT(Q222,"0.0"),"mm ",INDEX('Pipe Lookup'!D:D,MATCH('~17 Pipe Segmentation'!R222,'Pipe Lookup'!C:C,0))," TYPE ",P222)</f>
        <v>19.0mm Fusion-Bonded Epoxy TYPE 7</v>
      </c>
      <c r="L222" s="1" t="s">
        <v>9479</v>
      </c>
      <c r="M222" s="1">
        <v>1006163.43</v>
      </c>
      <c r="N222" s="1">
        <v>1006186.86</v>
      </c>
      <c r="O222" s="1">
        <v>23.429999999934807</v>
      </c>
      <c r="P222" s="1">
        <v>7</v>
      </c>
      <c r="Q222" s="1">
        <v>19</v>
      </c>
      <c r="R222" s="1" t="s">
        <v>56</v>
      </c>
      <c r="S222" s="1" t="s">
        <v>138</v>
      </c>
      <c r="V222" s="1">
        <v>0</v>
      </c>
      <c r="W222" s="1" t="s">
        <v>60</v>
      </c>
    </row>
    <row r="223" spans="1:23" x14ac:dyDescent="0.2">
      <c r="A223" s="1">
        <f t="shared" si="12"/>
        <v>1006186.86</v>
      </c>
      <c r="B223" s="1">
        <f t="shared" si="12"/>
        <v>1006191.77</v>
      </c>
      <c r="C223" s="11" t="s">
        <v>54</v>
      </c>
      <c r="D223" s="1" t="str">
        <f t="shared" si="13"/>
        <v>LE</v>
      </c>
      <c r="E223" s="1">
        <f t="shared" si="14"/>
        <v>19</v>
      </c>
      <c r="F223" s="1" t="str">
        <f t="shared" si="15"/>
        <v>19.0mm LE</v>
      </c>
      <c r="G223" s="1" t="str">
        <f>_xlfn.CONCAT(TEXT(Q223,"0.0"),"mm ",INDEX('Pipe Lookup'!D:D,MATCH('~17 Pipe Segmentation'!R223,'Pipe Lookup'!C:C,0))," TYPE ",P223)</f>
        <v>19.0mm Elbow TYPE 26</v>
      </c>
      <c r="L223" s="1" t="s">
        <v>9479</v>
      </c>
      <c r="M223" s="1">
        <v>1006186.86</v>
      </c>
      <c r="N223" s="1">
        <v>1006191.77</v>
      </c>
      <c r="O223" s="1">
        <v>4.9100000000325963</v>
      </c>
      <c r="P223" s="1">
        <v>26</v>
      </c>
      <c r="Q223" s="1">
        <v>19</v>
      </c>
      <c r="R223" s="1" t="s">
        <v>58</v>
      </c>
      <c r="S223" s="1" t="s">
        <v>138</v>
      </c>
      <c r="U223" s="1" t="s">
        <v>139</v>
      </c>
      <c r="V223" s="1">
        <v>0</v>
      </c>
      <c r="W223" s="1" t="s">
        <v>60</v>
      </c>
    </row>
    <row r="224" spans="1:23" x14ac:dyDescent="0.2">
      <c r="A224" s="1">
        <f t="shared" si="12"/>
        <v>1006191.77</v>
      </c>
      <c r="B224" s="1">
        <f t="shared" si="12"/>
        <v>1006245.4</v>
      </c>
      <c r="C224" s="11" t="s">
        <v>54</v>
      </c>
      <c r="D224" s="1" t="str">
        <f t="shared" si="13"/>
        <v>FBE</v>
      </c>
      <c r="E224" s="1">
        <f t="shared" si="14"/>
        <v>19</v>
      </c>
      <c r="F224" s="1" t="str">
        <f t="shared" si="15"/>
        <v>19.0mm FBE</v>
      </c>
      <c r="G224" s="1" t="str">
        <f>_xlfn.CONCAT(TEXT(Q224,"0.0"),"mm ",INDEX('Pipe Lookup'!D:D,MATCH('~17 Pipe Segmentation'!R224,'Pipe Lookup'!C:C,0))," TYPE ",P224)</f>
        <v>19.0mm Fusion-Bonded Epoxy TYPE 7</v>
      </c>
      <c r="L224" s="1" t="s">
        <v>9479</v>
      </c>
      <c r="M224" s="1">
        <v>1006191.77</v>
      </c>
      <c r="N224" s="1">
        <v>1006245.4</v>
      </c>
      <c r="O224" s="1">
        <v>53.630000000004657</v>
      </c>
      <c r="P224" s="1">
        <v>7</v>
      </c>
      <c r="Q224" s="1">
        <v>19</v>
      </c>
      <c r="R224" s="1" t="s">
        <v>56</v>
      </c>
      <c r="S224" s="1" t="s">
        <v>138</v>
      </c>
      <c r="V224" s="1">
        <v>0</v>
      </c>
      <c r="W224" s="1" t="s">
        <v>60</v>
      </c>
    </row>
    <row r="225" spans="1:23" x14ac:dyDescent="0.2">
      <c r="A225" s="1">
        <f t="shared" si="12"/>
        <v>1006245.4</v>
      </c>
      <c r="B225" s="1">
        <f t="shared" si="12"/>
        <v>1006252.22</v>
      </c>
      <c r="C225" s="11" t="s">
        <v>54</v>
      </c>
      <c r="D225" s="1" t="str">
        <f t="shared" si="13"/>
        <v>LE</v>
      </c>
      <c r="E225" s="1">
        <f t="shared" si="14"/>
        <v>19</v>
      </c>
      <c r="F225" s="1" t="str">
        <f t="shared" si="15"/>
        <v>19.0mm LE</v>
      </c>
      <c r="G225" s="1" t="str">
        <f>_xlfn.CONCAT(TEXT(Q225,"0.0"),"mm ",INDEX('Pipe Lookup'!D:D,MATCH('~17 Pipe Segmentation'!R225,'Pipe Lookup'!C:C,0))," TYPE ",P225)</f>
        <v>19.0mm Elbow TYPE 26</v>
      </c>
      <c r="L225" s="1" t="s">
        <v>9479</v>
      </c>
      <c r="M225" s="1">
        <v>1006245.4</v>
      </c>
      <c r="N225" s="1">
        <v>1006252.22</v>
      </c>
      <c r="O225" s="1">
        <v>6.8199999999487773</v>
      </c>
      <c r="P225" s="1">
        <v>26</v>
      </c>
      <c r="Q225" s="1">
        <v>19</v>
      </c>
      <c r="R225" s="1" t="s">
        <v>58</v>
      </c>
      <c r="S225" s="1" t="s">
        <v>138</v>
      </c>
      <c r="U225" s="1" t="s">
        <v>140</v>
      </c>
      <c r="V225" s="1">
        <v>0</v>
      </c>
      <c r="W225" s="1" t="s">
        <v>60</v>
      </c>
    </row>
    <row r="226" spans="1:23" x14ac:dyDescent="0.2">
      <c r="A226" s="1">
        <f t="shared" si="12"/>
        <v>1006252.22</v>
      </c>
      <c r="B226" s="1">
        <f t="shared" si="12"/>
        <v>1006276.22</v>
      </c>
      <c r="C226" s="11" t="s">
        <v>54</v>
      </c>
      <c r="D226" s="1" t="str">
        <f t="shared" si="13"/>
        <v>FBE</v>
      </c>
      <c r="E226" s="1">
        <f t="shared" si="14"/>
        <v>19</v>
      </c>
      <c r="F226" s="1" t="str">
        <f t="shared" si="15"/>
        <v>19.0mm FBE</v>
      </c>
      <c r="G226" s="1" t="str">
        <f>_xlfn.CONCAT(TEXT(Q226,"0.0"),"mm ",INDEX('Pipe Lookup'!D:D,MATCH('~17 Pipe Segmentation'!R226,'Pipe Lookup'!C:C,0))," TYPE ",P226)</f>
        <v>19.0mm Fusion-Bonded Epoxy TYPE 7</v>
      </c>
      <c r="L226" s="1" t="s">
        <v>9479</v>
      </c>
      <c r="M226" s="1">
        <v>1006252.22</v>
      </c>
      <c r="N226" s="1">
        <v>1006276.22</v>
      </c>
      <c r="O226" s="1">
        <v>24</v>
      </c>
      <c r="P226" s="1">
        <v>7</v>
      </c>
      <c r="Q226" s="1">
        <v>19</v>
      </c>
      <c r="R226" s="1" t="s">
        <v>56</v>
      </c>
      <c r="S226" s="1" t="s">
        <v>138</v>
      </c>
      <c r="V226" s="1">
        <v>0</v>
      </c>
      <c r="W226" s="1" t="s">
        <v>60</v>
      </c>
    </row>
    <row r="227" spans="1:23" x14ac:dyDescent="0.2">
      <c r="A227" s="1">
        <f t="shared" si="12"/>
        <v>1006276.22</v>
      </c>
      <c r="B227" s="1">
        <f t="shared" si="12"/>
        <v>1006325.09</v>
      </c>
      <c r="C227" s="11" t="s">
        <v>54</v>
      </c>
      <c r="D227" s="1" t="str">
        <f t="shared" si="13"/>
        <v>FBE</v>
      </c>
      <c r="E227" s="1">
        <f t="shared" si="14"/>
        <v>14.7</v>
      </c>
      <c r="F227" s="1" t="str">
        <f t="shared" si="15"/>
        <v>14.7mm FBE</v>
      </c>
      <c r="G227" s="1" t="str">
        <f>_xlfn.CONCAT(TEXT(Q227,"0.0"),"mm ",INDEX('Pipe Lookup'!D:D,MATCH('~17 Pipe Segmentation'!R227,'Pipe Lookup'!C:C,0))," TYPE ",P227)</f>
        <v>14.7mm Fusion-Bonded Epoxy TYPE 5</v>
      </c>
      <c r="L227" s="1" t="s">
        <v>9479</v>
      </c>
      <c r="M227" s="1">
        <v>1006276.22</v>
      </c>
      <c r="N227" s="1">
        <v>1006325.09</v>
      </c>
      <c r="O227" s="1">
        <v>48.869999999995343</v>
      </c>
      <c r="P227" s="1">
        <v>5</v>
      </c>
      <c r="Q227" s="1">
        <v>14.7</v>
      </c>
      <c r="R227" s="1" t="s">
        <v>56</v>
      </c>
      <c r="S227" s="1" t="s">
        <v>138</v>
      </c>
      <c r="V227" s="1">
        <v>0</v>
      </c>
      <c r="W227" s="1" t="s">
        <v>60</v>
      </c>
    </row>
    <row r="228" spans="1:23" x14ac:dyDescent="0.2">
      <c r="A228" s="1">
        <f t="shared" si="12"/>
        <v>1006325.09</v>
      </c>
      <c r="B228" s="1">
        <f t="shared" si="12"/>
        <v>1006349.09</v>
      </c>
      <c r="C228" s="11" t="s">
        <v>54</v>
      </c>
      <c r="D228" s="1" t="str">
        <f t="shared" si="13"/>
        <v>FBE</v>
      </c>
      <c r="E228" s="1">
        <f t="shared" si="14"/>
        <v>19</v>
      </c>
      <c r="F228" s="1" t="str">
        <f t="shared" si="15"/>
        <v>19.0mm FBE</v>
      </c>
      <c r="G228" s="1" t="str">
        <f>_xlfn.CONCAT(TEXT(Q228,"0.0"),"mm ",INDEX('Pipe Lookup'!D:D,MATCH('~17 Pipe Segmentation'!R228,'Pipe Lookup'!C:C,0))," TYPE ",P228)</f>
        <v>19.0mm Fusion-Bonded Epoxy TYPE 7</v>
      </c>
      <c r="L228" s="1" t="s">
        <v>9479</v>
      </c>
      <c r="M228" s="1">
        <v>1006325.09</v>
      </c>
      <c r="N228" s="1">
        <v>1006349.09</v>
      </c>
      <c r="O228" s="1">
        <v>24</v>
      </c>
      <c r="P228" s="1">
        <v>7</v>
      </c>
      <c r="Q228" s="1">
        <v>19</v>
      </c>
      <c r="R228" s="1" t="s">
        <v>56</v>
      </c>
      <c r="S228" s="1" t="s">
        <v>138</v>
      </c>
      <c r="V228" s="1">
        <v>0</v>
      </c>
      <c r="W228" s="1" t="s">
        <v>60</v>
      </c>
    </row>
    <row r="229" spans="1:23" x14ac:dyDescent="0.2">
      <c r="A229" s="1">
        <f t="shared" si="12"/>
        <v>1006349.09</v>
      </c>
      <c r="B229" s="1">
        <f t="shared" si="12"/>
        <v>1006354.09</v>
      </c>
      <c r="C229" s="11" t="s">
        <v>54</v>
      </c>
      <c r="D229" s="1" t="str">
        <f t="shared" si="13"/>
        <v>LE</v>
      </c>
      <c r="E229" s="1">
        <f t="shared" si="14"/>
        <v>19</v>
      </c>
      <c r="F229" s="1" t="str">
        <f t="shared" si="15"/>
        <v>19.0mm LE</v>
      </c>
      <c r="G229" s="1" t="str">
        <f>_xlfn.CONCAT(TEXT(Q229,"0.0"),"mm ",INDEX('Pipe Lookup'!D:D,MATCH('~17 Pipe Segmentation'!R229,'Pipe Lookup'!C:C,0))," TYPE ",P229)</f>
        <v>19.0mm Elbow TYPE 26</v>
      </c>
      <c r="L229" s="1" t="s">
        <v>9479</v>
      </c>
      <c r="M229" s="1">
        <v>1006349.09</v>
      </c>
      <c r="N229" s="1">
        <v>1006354.09</v>
      </c>
      <c r="O229" s="1">
        <v>5</v>
      </c>
      <c r="P229" s="1">
        <v>26</v>
      </c>
      <c r="Q229" s="1">
        <v>19</v>
      </c>
      <c r="R229" s="1" t="s">
        <v>58</v>
      </c>
      <c r="S229" s="1" t="s">
        <v>138</v>
      </c>
      <c r="U229" s="1" t="s">
        <v>141</v>
      </c>
      <c r="V229" s="1">
        <v>0</v>
      </c>
      <c r="W229" s="1" t="s">
        <v>60</v>
      </c>
    </row>
    <row r="230" spans="1:23" x14ac:dyDescent="0.2">
      <c r="A230" s="1">
        <f t="shared" si="12"/>
        <v>1006354.09</v>
      </c>
      <c r="B230" s="1">
        <f t="shared" si="12"/>
        <v>1006362.63</v>
      </c>
      <c r="C230" s="11" t="s">
        <v>54</v>
      </c>
      <c r="D230" s="1" t="str">
        <f t="shared" si="13"/>
        <v>FBE</v>
      </c>
      <c r="E230" s="1">
        <f t="shared" si="14"/>
        <v>19</v>
      </c>
      <c r="F230" s="1" t="str">
        <f t="shared" si="15"/>
        <v>19.0mm FBE</v>
      </c>
      <c r="G230" s="1" t="str">
        <f>_xlfn.CONCAT(TEXT(Q230,"0.0"),"mm ",INDEX('Pipe Lookup'!D:D,MATCH('~17 Pipe Segmentation'!R230,'Pipe Lookup'!C:C,0))," TYPE ",P230)</f>
        <v>19.0mm Fusion-Bonded Epoxy TYPE 7</v>
      </c>
      <c r="L230" s="1" t="s">
        <v>9479</v>
      </c>
      <c r="M230" s="1">
        <v>1006354.09</v>
      </c>
      <c r="N230" s="1">
        <v>1006362.63</v>
      </c>
      <c r="O230" s="1">
        <v>8.5400000000372529</v>
      </c>
      <c r="P230" s="1">
        <v>7</v>
      </c>
      <c r="Q230" s="1">
        <v>19</v>
      </c>
      <c r="R230" s="1" t="s">
        <v>56</v>
      </c>
      <c r="S230" s="1" t="s">
        <v>138</v>
      </c>
      <c r="V230" s="1">
        <v>0</v>
      </c>
      <c r="W230" s="1" t="s">
        <v>60</v>
      </c>
    </row>
    <row r="231" spans="1:23" x14ac:dyDescent="0.2">
      <c r="A231" s="1">
        <f t="shared" si="12"/>
        <v>1006362.63</v>
      </c>
      <c r="B231" s="1">
        <f t="shared" si="12"/>
        <v>1006368</v>
      </c>
      <c r="C231" s="11" t="s">
        <v>54</v>
      </c>
      <c r="D231" s="1" t="str">
        <f t="shared" si="13"/>
        <v>LE</v>
      </c>
      <c r="E231" s="1">
        <f t="shared" si="14"/>
        <v>19</v>
      </c>
      <c r="F231" s="1" t="str">
        <f t="shared" si="15"/>
        <v>19.0mm LE</v>
      </c>
      <c r="G231" s="1" t="str">
        <f>_xlfn.CONCAT(TEXT(Q231,"0.0"),"mm ",INDEX('Pipe Lookup'!D:D,MATCH('~17 Pipe Segmentation'!R231,'Pipe Lookup'!C:C,0))," TYPE ",P231)</f>
        <v>19.0mm Elbow TYPE 26</v>
      </c>
      <c r="L231" s="1" t="s">
        <v>9479</v>
      </c>
      <c r="M231" s="1">
        <v>1006362.63</v>
      </c>
      <c r="N231" s="1">
        <v>1006368</v>
      </c>
      <c r="O231" s="1">
        <v>5.3699999999953434</v>
      </c>
      <c r="P231" s="1">
        <v>26</v>
      </c>
      <c r="Q231" s="1">
        <v>19</v>
      </c>
      <c r="R231" s="1" t="s">
        <v>58</v>
      </c>
      <c r="S231" s="1" t="s">
        <v>138</v>
      </c>
      <c r="U231" s="1" t="s">
        <v>142</v>
      </c>
      <c r="V231" s="1">
        <v>0</v>
      </c>
      <c r="W231" s="1" t="s">
        <v>60</v>
      </c>
    </row>
    <row r="232" spans="1:23" x14ac:dyDescent="0.2">
      <c r="A232" s="1">
        <f t="shared" si="12"/>
        <v>1006368</v>
      </c>
      <c r="B232" s="1">
        <f t="shared" si="12"/>
        <v>1006392</v>
      </c>
      <c r="C232" s="11" t="s">
        <v>54</v>
      </c>
      <c r="D232" s="1" t="str">
        <f t="shared" si="13"/>
        <v>FBE</v>
      </c>
      <c r="E232" s="1">
        <f t="shared" si="14"/>
        <v>19</v>
      </c>
      <c r="F232" s="1" t="str">
        <f t="shared" si="15"/>
        <v>19.0mm FBE</v>
      </c>
      <c r="G232" s="1" t="str">
        <f>_xlfn.CONCAT(TEXT(Q232,"0.0"),"mm ",INDEX('Pipe Lookup'!D:D,MATCH('~17 Pipe Segmentation'!R232,'Pipe Lookup'!C:C,0))," TYPE ",P232)</f>
        <v>19.0mm Fusion-Bonded Epoxy TYPE 7</v>
      </c>
      <c r="L232" s="1" t="s">
        <v>9479</v>
      </c>
      <c r="M232" s="1">
        <v>1006368</v>
      </c>
      <c r="N232" s="1">
        <v>1006392</v>
      </c>
      <c r="O232" s="1">
        <v>24</v>
      </c>
      <c r="P232" s="1">
        <v>7</v>
      </c>
      <c r="Q232" s="1">
        <v>19</v>
      </c>
      <c r="R232" s="1" t="s">
        <v>56</v>
      </c>
      <c r="S232" s="1" t="s">
        <v>138</v>
      </c>
      <c r="V232" s="1">
        <v>0</v>
      </c>
      <c r="W232" s="1" t="s">
        <v>60</v>
      </c>
    </row>
    <row r="233" spans="1:23" x14ac:dyDescent="0.2">
      <c r="A233" s="1">
        <f t="shared" si="12"/>
        <v>1006392</v>
      </c>
      <c r="B233" s="1">
        <f t="shared" si="12"/>
        <v>1006543.86</v>
      </c>
      <c r="C233" s="11" t="s">
        <v>54</v>
      </c>
      <c r="D233" s="1" t="str">
        <f t="shared" si="13"/>
        <v>FBE</v>
      </c>
      <c r="E233" s="1">
        <f t="shared" si="14"/>
        <v>14.7</v>
      </c>
      <c r="F233" s="1" t="str">
        <f t="shared" si="15"/>
        <v>14.7mm FBE</v>
      </c>
      <c r="G233" s="1" t="str">
        <f>_xlfn.CONCAT(TEXT(Q233,"0.0"),"mm ",INDEX('Pipe Lookup'!D:D,MATCH('~17 Pipe Segmentation'!R233,'Pipe Lookup'!C:C,0))," TYPE ",P233)</f>
        <v>14.7mm Fusion-Bonded Epoxy TYPE 5</v>
      </c>
      <c r="L233" s="1" t="s">
        <v>9479</v>
      </c>
      <c r="M233" s="1">
        <v>1006392</v>
      </c>
      <c r="N233" s="1">
        <v>1006543.86</v>
      </c>
      <c r="O233" s="1">
        <v>151.85999999998603</v>
      </c>
      <c r="P233" s="1">
        <v>5</v>
      </c>
      <c r="Q233" s="1">
        <v>14.7</v>
      </c>
      <c r="R233" s="1" t="s">
        <v>56</v>
      </c>
      <c r="S233" s="1" t="s">
        <v>138</v>
      </c>
      <c r="V233" s="1">
        <v>0</v>
      </c>
      <c r="W233" s="1" t="s">
        <v>60</v>
      </c>
    </row>
    <row r="234" spans="1:23" x14ac:dyDescent="0.2">
      <c r="A234" s="1">
        <f t="shared" si="12"/>
        <v>1006543.86</v>
      </c>
      <c r="B234" s="1">
        <f t="shared" si="12"/>
        <v>1006567.86</v>
      </c>
      <c r="C234" s="11" t="s">
        <v>54</v>
      </c>
      <c r="D234" s="1" t="str">
        <f t="shared" si="13"/>
        <v>FBE</v>
      </c>
      <c r="E234" s="1">
        <f t="shared" si="14"/>
        <v>19</v>
      </c>
      <c r="F234" s="1" t="str">
        <f t="shared" si="15"/>
        <v>19.0mm FBE</v>
      </c>
      <c r="G234" s="1" t="str">
        <f>_xlfn.CONCAT(TEXT(Q234,"0.0"),"mm ",INDEX('Pipe Lookup'!D:D,MATCH('~17 Pipe Segmentation'!R234,'Pipe Lookup'!C:C,0))," TYPE ",P234)</f>
        <v>19.0mm Fusion-Bonded Epoxy TYPE 7</v>
      </c>
      <c r="L234" s="1" t="s">
        <v>9479</v>
      </c>
      <c r="M234" s="1">
        <v>1006543.86</v>
      </c>
      <c r="N234" s="1">
        <v>1006567.86</v>
      </c>
      <c r="O234" s="1">
        <v>24</v>
      </c>
      <c r="P234" s="1">
        <v>7</v>
      </c>
      <c r="Q234" s="1">
        <v>19</v>
      </c>
      <c r="R234" s="1" t="s">
        <v>56</v>
      </c>
      <c r="S234" s="1" t="s">
        <v>138</v>
      </c>
      <c r="V234" s="1">
        <v>0</v>
      </c>
      <c r="W234" s="1" t="s">
        <v>60</v>
      </c>
    </row>
    <row r="235" spans="1:23" x14ac:dyDescent="0.2">
      <c r="A235" s="1">
        <f t="shared" si="12"/>
        <v>1006567.86</v>
      </c>
      <c r="B235" s="1">
        <f t="shared" si="12"/>
        <v>1006572.54</v>
      </c>
      <c r="C235" s="11" t="s">
        <v>54</v>
      </c>
      <c r="D235" s="1" t="str">
        <f t="shared" si="13"/>
        <v>LE</v>
      </c>
      <c r="E235" s="1">
        <f t="shared" si="14"/>
        <v>19</v>
      </c>
      <c r="F235" s="1" t="str">
        <f t="shared" si="15"/>
        <v>19.0mm LE</v>
      </c>
      <c r="G235" s="1" t="str">
        <f>_xlfn.CONCAT(TEXT(Q235,"0.0"),"mm ",INDEX('Pipe Lookup'!D:D,MATCH('~17 Pipe Segmentation'!R235,'Pipe Lookup'!C:C,0))," TYPE ",P235)</f>
        <v>19.0mm Elbow TYPE 26</v>
      </c>
      <c r="L235" s="1" t="s">
        <v>9479</v>
      </c>
      <c r="M235" s="1">
        <v>1006567.86</v>
      </c>
      <c r="N235" s="1">
        <v>1006572.54</v>
      </c>
      <c r="O235" s="1">
        <v>4.6800000000512227</v>
      </c>
      <c r="P235" s="1">
        <v>26</v>
      </c>
      <c r="Q235" s="1">
        <v>19</v>
      </c>
      <c r="R235" s="1" t="s">
        <v>58</v>
      </c>
      <c r="S235" s="1" t="s">
        <v>138</v>
      </c>
      <c r="U235" s="1" t="s">
        <v>143</v>
      </c>
      <c r="V235" s="1">
        <v>0</v>
      </c>
      <c r="W235" s="1" t="s">
        <v>60</v>
      </c>
    </row>
    <row r="236" spans="1:23" x14ac:dyDescent="0.2">
      <c r="A236" s="1">
        <f t="shared" si="12"/>
        <v>1006572.54</v>
      </c>
      <c r="B236" s="1">
        <f t="shared" si="12"/>
        <v>1006596.54</v>
      </c>
      <c r="C236" s="11" t="s">
        <v>54</v>
      </c>
      <c r="D236" s="1" t="str">
        <f t="shared" si="13"/>
        <v>FBE</v>
      </c>
      <c r="E236" s="1">
        <f t="shared" si="14"/>
        <v>19</v>
      </c>
      <c r="F236" s="1" t="str">
        <f t="shared" si="15"/>
        <v>19.0mm FBE</v>
      </c>
      <c r="G236" s="1" t="str">
        <f>_xlfn.CONCAT(TEXT(Q236,"0.0"),"mm ",INDEX('Pipe Lookup'!D:D,MATCH('~17 Pipe Segmentation'!R236,'Pipe Lookup'!C:C,0))," TYPE ",P236)</f>
        <v>19.0mm Fusion-Bonded Epoxy TYPE 7</v>
      </c>
      <c r="L236" s="1" t="s">
        <v>9479</v>
      </c>
      <c r="M236" s="1">
        <v>1006572.54</v>
      </c>
      <c r="N236" s="1">
        <v>1006596.54</v>
      </c>
      <c r="O236" s="1">
        <v>24</v>
      </c>
      <c r="P236" s="1">
        <v>7</v>
      </c>
      <c r="Q236" s="1">
        <v>19</v>
      </c>
      <c r="R236" s="1" t="s">
        <v>56</v>
      </c>
      <c r="S236" s="1" t="s">
        <v>138</v>
      </c>
      <c r="V236" s="1">
        <v>0</v>
      </c>
      <c r="W236" s="1" t="s">
        <v>60</v>
      </c>
    </row>
    <row r="237" spans="1:23" x14ac:dyDescent="0.2">
      <c r="A237" s="1">
        <f t="shared" si="12"/>
        <v>1006596.54</v>
      </c>
      <c r="B237" s="1">
        <f t="shared" si="12"/>
        <v>1006638</v>
      </c>
      <c r="C237" s="11" t="s">
        <v>54</v>
      </c>
      <c r="D237" s="1" t="str">
        <f t="shared" si="13"/>
        <v>FBE</v>
      </c>
      <c r="E237" s="1">
        <f t="shared" si="14"/>
        <v>14.7</v>
      </c>
      <c r="F237" s="1" t="str">
        <f t="shared" si="15"/>
        <v>14.7mm FBE</v>
      </c>
      <c r="G237" s="1" t="str">
        <f>_xlfn.CONCAT(TEXT(Q237,"0.0"),"mm ",INDEX('Pipe Lookup'!D:D,MATCH('~17 Pipe Segmentation'!R237,'Pipe Lookup'!C:C,0))," TYPE ",P237)</f>
        <v>14.7mm Fusion-Bonded Epoxy TYPE 5</v>
      </c>
      <c r="L237" s="1" t="s">
        <v>9479</v>
      </c>
      <c r="M237" s="1">
        <v>1006596.54</v>
      </c>
      <c r="N237" s="1">
        <v>1006638</v>
      </c>
      <c r="O237" s="1">
        <v>41.459999999962747</v>
      </c>
      <c r="P237" s="1">
        <v>5</v>
      </c>
      <c r="Q237" s="1">
        <v>14.7</v>
      </c>
      <c r="R237" s="1" t="s">
        <v>56</v>
      </c>
      <c r="S237" s="1" t="s">
        <v>138</v>
      </c>
      <c r="V237" s="1">
        <v>0</v>
      </c>
      <c r="W237" s="1" t="s">
        <v>60</v>
      </c>
    </row>
    <row r="238" spans="1:23" x14ac:dyDescent="0.2">
      <c r="A238" s="1">
        <f t="shared" si="12"/>
        <v>1006638</v>
      </c>
      <c r="B238" s="1">
        <f t="shared" si="12"/>
        <v>1006662</v>
      </c>
      <c r="C238" s="11" t="s">
        <v>54</v>
      </c>
      <c r="D238" s="1" t="str">
        <f t="shared" si="13"/>
        <v>FBE</v>
      </c>
      <c r="E238" s="1">
        <f t="shared" si="14"/>
        <v>19</v>
      </c>
      <c r="F238" s="1" t="str">
        <f t="shared" si="15"/>
        <v>19.0mm FBE</v>
      </c>
      <c r="G238" s="1" t="str">
        <f>_xlfn.CONCAT(TEXT(Q238,"0.0"),"mm ",INDEX('Pipe Lookup'!D:D,MATCH('~17 Pipe Segmentation'!R238,'Pipe Lookup'!C:C,0))," TYPE ",P238)</f>
        <v>19.0mm Fusion-Bonded Epoxy TYPE 7</v>
      </c>
      <c r="L238" s="1" t="s">
        <v>9479</v>
      </c>
      <c r="M238" s="1">
        <v>1006638</v>
      </c>
      <c r="N238" s="1">
        <v>1006662</v>
      </c>
      <c r="O238" s="1">
        <v>24</v>
      </c>
      <c r="P238" s="1">
        <v>7</v>
      </c>
      <c r="Q238" s="1">
        <v>19</v>
      </c>
      <c r="R238" s="1" t="s">
        <v>56</v>
      </c>
      <c r="S238" s="1" t="s">
        <v>138</v>
      </c>
      <c r="V238" s="1">
        <v>0</v>
      </c>
      <c r="W238" s="1" t="s">
        <v>60</v>
      </c>
    </row>
    <row r="239" spans="1:23" x14ac:dyDescent="0.2">
      <c r="A239" s="1">
        <f t="shared" si="12"/>
        <v>1006662</v>
      </c>
      <c r="B239" s="1">
        <f t="shared" si="12"/>
        <v>1006948.58</v>
      </c>
      <c r="C239" s="11" t="s">
        <v>54</v>
      </c>
      <c r="D239" s="1" t="str">
        <f t="shared" si="13"/>
        <v>FBE</v>
      </c>
      <c r="E239" s="1">
        <f t="shared" si="14"/>
        <v>14.7</v>
      </c>
      <c r="F239" s="1" t="str">
        <f t="shared" si="15"/>
        <v>14.7mm FBE</v>
      </c>
      <c r="G239" s="1" t="str">
        <f>_xlfn.CONCAT(TEXT(Q239,"0.0"),"mm ",INDEX('Pipe Lookup'!D:D,MATCH('~17 Pipe Segmentation'!R239,'Pipe Lookup'!C:C,0))," TYPE ",P239)</f>
        <v>14.7mm Fusion-Bonded Epoxy TYPE 5</v>
      </c>
      <c r="L239" s="1" t="s">
        <v>9479</v>
      </c>
      <c r="M239" s="1">
        <v>1006662</v>
      </c>
      <c r="N239" s="1">
        <v>1006948.58</v>
      </c>
      <c r="O239" s="1">
        <v>286.57999999995809</v>
      </c>
      <c r="P239" s="1">
        <v>5</v>
      </c>
      <c r="Q239" s="1">
        <v>14.7</v>
      </c>
      <c r="R239" s="1" t="s">
        <v>56</v>
      </c>
      <c r="S239" s="1" t="s">
        <v>138</v>
      </c>
      <c r="U239" s="1" t="s">
        <v>144</v>
      </c>
      <c r="V239" s="1">
        <v>0</v>
      </c>
      <c r="W239" s="1" t="s">
        <v>60</v>
      </c>
    </row>
    <row r="240" spans="1:23" x14ac:dyDescent="0.2">
      <c r="A240" s="1">
        <f t="shared" si="12"/>
        <v>1006948.58</v>
      </c>
      <c r="B240" s="1">
        <f t="shared" si="12"/>
        <v>1006972.58</v>
      </c>
      <c r="C240" s="11" t="s">
        <v>54</v>
      </c>
      <c r="D240" s="1" t="str">
        <f t="shared" si="13"/>
        <v>FBE</v>
      </c>
      <c r="E240" s="1">
        <f t="shared" si="14"/>
        <v>19</v>
      </c>
      <c r="F240" s="1" t="str">
        <f t="shared" si="15"/>
        <v>19.0mm FBE</v>
      </c>
      <c r="G240" s="1" t="str">
        <f>_xlfn.CONCAT(TEXT(Q240,"0.0"),"mm ",INDEX('Pipe Lookup'!D:D,MATCH('~17 Pipe Segmentation'!R240,'Pipe Lookup'!C:C,0))," TYPE ",P240)</f>
        <v>19.0mm Fusion-Bonded Epoxy TYPE 7</v>
      </c>
      <c r="L240" s="1" t="s">
        <v>9479</v>
      </c>
      <c r="M240" s="1">
        <v>1006948.58</v>
      </c>
      <c r="N240" s="1">
        <v>1006972.58</v>
      </c>
      <c r="O240" s="1">
        <v>24</v>
      </c>
      <c r="P240" s="1">
        <v>7</v>
      </c>
      <c r="Q240" s="1">
        <v>19</v>
      </c>
      <c r="R240" s="1" t="s">
        <v>56</v>
      </c>
      <c r="S240" s="1" t="s">
        <v>138</v>
      </c>
      <c r="V240" s="1">
        <v>0</v>
      </c>
      <c r="W240" s="1" t="s">
        <v>60</v>
      </c>
    </row>
    <row r="241" spans="1:23" x14ac:dyDescent="0.2">
      <c r="A241" s="1">
        <f t="shared" si="12"/>
        <v>1006972.58</v>
      </c>
      <c r="B241" s="1">
        <f t="shared" si="12"/>
        <v>1006977.81</v>
      </c>
      <c r="C241" s="11" t="s">
        <v>54</v>
      </c>
      <c r="D241" s="1" t="str">
        <f t="shared" si="13"/>
        <v>LE</v>
      </c>
      <c r="E241" s="1">
        <f t="shared" si="14"/>
        <v>19</v>
      </c>
      <c r="F241" s="1" t="str">
        <f t="shared" si="15"/>
        <v>19.0mm LE</v>
      </c>
      <c r="G241" s="1" t="str">
        <f>_xlfn.CONCAT(TEXT(Q241,"0.0"),"mm ",INDEX('Pipe Lookup'!D:D,MATCH('~17 Pipe Segmentation'!R241,'Pipe Lookup'!C:C,0))," TYPE ",P241)</f>
        <v>19.0mm Elbow TYPE 26</v>
      </c>
      <c r="L241" s="1" t="s">
        <v>9479</v>
      </c>
      <c r="M241" s="1">
        <v>1006972.58</v>
      </c>
      <c r="N241" s="1">
        <v>1006977.81</v>
      </c>
      <c r="O241" s="1">
        <v>5.2300000000977889</v>
      </c>
      <c r="P241" s="1">
        <v>26</v>
      </c>
      <c r="Q241" s="1">
        <v>19</v>
      </c>
      <c r="R241" s="1" t="s">
        <v>58</v>
      </c>
      <c r="S241" s="1" t="s">
        <v>138</v>
      </c>
      <c r="U241" s="1" t="s">
        <v>145</v>
      </c>
      <c r="V241" s="1">
        <v>0</v>
      </c>
      <c r="W241" s="1" t="s">
        <v>60</v>
      </c>
    </row>
    <row r="242" spans="1:23" x14ac:dyDescent="0.2">
      <c r="A242" s="1">
        <f t="shared" si="12"/>
        <v>1006977.81</v>
      </c>
      <c r="B242" s="1">
        <f t="shared" si="12"/>
        <v>1007019.94</v>
      </c>
      <c r="C242" s="11" t="s">
        <v>54</v>
      </c>
      <c r="D242" s="1" t="str">
        <f t="shared" si="13"/>
        <v>FBE</v>
      </c>
      <c r="E242" s="1">
        <f t="shared" si="14"/>
        <v>19</v>
      </c>
      <c r="F242" s="1" t="str">
        <f t="shared" si="15"/>
        <v>19.0mm FBE</v>
      </c>
      <c r="G242" s="1" t="str">
        <f>_xlfn.CONCAT(TEXT(Q242,"0.0"),"mm ",INDEX('Pipe Lookup'!D:D,MATCH('~17 Pipe Segmentation'!R242,'Pipe Lookup'!C:C,0))," TYPE ",P242)</f>
        <v>19.0mm Fusion-Bonded Epoxy TYPE 7</v>
      </c>
      <c r="L242" s="1" t="s">
        <v>9479</v>
      </c>
      <c r="M242" s="1">
        <v>1006977.81</v>
      </c>
      <c r="N242" s="1">
        <v>1007019.94</v>
      </c>
      <c r="O242" s="1">
        <v>42.129999999888241</v>
      </c>
      <c r="P242" s="1">
        <v>7</v>
      </c>
      <c r="Q242" s="1">
        <v>19</v>
      </c>
      <c r="R242" s="1" t="s">
        <v>56</v>
      </c>
      <c r="S242" s="1" t="s">
        <v>138</v>
      </c>
      <c r="V242" s="1">
        <v>0</v>
      </c>
      <c r="W242" s="1" t="s">
        <v>60</v>
      </c>
    </row>
    <row r="243" spans="1:23" x14ac:dyDescent="0.2">
      <c r="A243" s="1">
        <f t="shared" si="12"/>
        <v>1007019.94</v>
      </c>
      <c r="B243" s="1">
        <f t="shared" si="12"/>
        <v>1007024.61</v>
      </c>
      <c r="C243" s="11" t="s">
        <v>54</v>
      </c>
      <c r="D243" s="1" t="str">
        <f t="shared" si="13"/>
        <v>LE</v>
      </c>
      <c r="E243" s="1">
        <f t="shared" si="14"/>
        <v>19</v>
      </c>
      <c r="F243" s="1" t="str">
        <f t="shared" si="15"/>
        <v>19.0mm LE</v>
      </c>
      <c r="G243" s="1" t="str">
        <f>_xlfn.CONCAT(TEXT(Q243,"0.0"),"mm ",INDEX('Pipe Lookup'!D:D,MATCH('~17 Pipe Segmentation'!R243,'Pipe Lookup'!C:C,0))," TYPE ",P243)</f>
        <v>19.0mm Elbow TYPE 26</v>
      </c>
      <c r="L243" s="1" t="s">
        <v>9479</v>
      </c>
      <c r="M243" s="1">
        <v>1007019.94</v>
      </c>
      <c r="N243" s="1">
        <v>1007024.61</v>
      </c>
      <c r="O243" s="1">
        <v>4.6700000000419095</v>
      </c>
      <c r="P243" s="1">
        <v>26</v>
      </c>
      <c r="Q243" s="1">
        <v>19</v>
      </c>
      <c r="R243" s="1" t="s">
        <v>58</v>
      </c>
      <c r="S243" s="1" t="s">
        <v>138</v>
      </c>
      <c r="U243" s="1" t="s">
        <v>146</v>
      </c>
      <c r="V243" s="1">
        <v>0</v>
      </c>
      <c r="W243" s="1" t="s">
        <v>60</v>
      </c>
    </row>
    <row r="244" spans="1:23" x14ac:dyDescent="0.2">
      <c r="A244" s="1">
        <f t="shared" si="12"/>
        <v>1007024.61</v>
      </c>
      <c r="B244" s="1">
        <f t="shared" si="12"/>
        <v>1007048.61</v>
      </c>
      <c r="C244" s="11" t="s">
        <v>54</v>
      </c>
      <c r="D244" s="1" t="str">
        <f t="shared" si="13"/>
        <v>FBE</v>
      </c>
      <c r="E244" s="1">
        <f t="shared" si="14"/>
        <v>19</v>
      </c>
      <c r="F244" s="1" t="str">
        <f t="shared" si="15"/>
        <v>19.0mm FBE</v>
      </c>
      <c r="G244" s="1" t="str">
        <f>_xlfn.CONCAT(TEXT(Q244,"0.0"),"mm ",INDEX('Pipe Lookup'!D:D,MATCH('~17 Pipe Segmentation'!R244,'Pipe Lookup'!C:C,0))," TYPE ",P244)</f>
        <v>19.0mm Fusion-Bonded Epoxy TYPE 7</v>
      </c>
      <c r="L244" s="1" t="s">
        <v>9479</v>
      </c>
      <c r="M244" s="1">
        <v>1007024.61</v>
      </c>
      <c r="N244" s="1">
        <v>1007048.61</v>
      </c>
      <c r="O244" s="1">
        <v>24</v>
      </c>
      <c r="P244" s="1">
        <v>7</v>
      </c>
      <c r="Q244" s="1">
        <v>19</v>
      </c>
      <c r="R244" s="1" t="s">
        <v>56</v>
      </c>
      <c r="S244" s="1" t="s">
        <v>138</v>
      </c>
      <c r="V244" s="1">
        <v>0</v>
      </c>
      <c r="W244" s="1" t="s">
        <v>60</v>
      </c>
    </row>
    <row r="245" spans="1:23" x14ac:dyDescent="0.2">
      <c r="A245" s="1">
        <f t="shared" si="12"/>
        <v>1007048.61</v>
      </c>
      <c r="B245" s="1">
        <f t="shared" si="12"/>
        <v>1007175.78</v>
      </c>
      <c r="C245" s="11" t="s">
        <v>54</v>
      </c>
      <c r="D245" s="1" t="str">
        <f t="shared" si="13"/>
        <v>FBE</v>
      </c>
      <c r="E245" s="1">
        <f t="shared" si="14"/>
        <v>14.7</v>
      </c>
      <c r="F245" s="1" t="str">
        <f t="shared" si="15"/>
        <v>14.7mm FBE</v>
      </c>
      <c r="G245" s="1" t="str">
        <f>_xlfn.CONCAT(TEXT(Q245,"0.0"),"mm ",INDEX('Pipe Lookup'!D:D,MATCH('~17 Pipe Segmentation'!R245,'Pipe Lookup'!C:C,0))," TYPE ",P245)</f>
        <v>14.7mm Fusion-Bonded Epoxy TYPE 5</v>
      </c>
      <c r="L245" s="1" t="s">
        <v>9479</v>
      </c>
      <c r="M245" s="1">
        <v>1007048.61</v>
      </c>
      <c r="N245" s="1">
        <v>1007175.78</v>
      </c>
      <c r="O245" s="1">
        <v>127.17000000004191</v>
      </c>
      <c r="P245" s="1">
        <v>5</v>
      </c>
      <c r="Q245" s="1">
        <v>14.7</v>
      </c>
      <c r="R245" s="1" t="s">
        <v>56</v>
      </c>
      <c r="S245" s="1" t="s">
        <v>138</v>
      </c>
      <c r="V245" s="1">
        <v>0</v>
      </c>
      <c r="W245" s="1" t="s">
        <v>60</v>
      </c>
    </row>
    <row r="246" spans="1:23" x14ac:dyDescent="0.2">
      <c r="A246" s="1">
        <f t="shared" si="12"/>
        <v>1007175.78</v>
      </c>
      <c r="B246" s="1">
        <f t="shared" si="12"/>
        <v>1007199.78</v>
      </c>
      <c r="C246" s="11" t="s">
        <v>54</v>
      </c>
      <c r="D246" s="1" t="str">
        <f t="shared" si="13"/>
        <v>FBE</v>
      </c>
      <c r="E246" s="1">
        <f t="shared" si="14"/>
        <v>19</v>
      </c>
      <c r="F246" s="1" t="str">
        <f t="shared" si="15"/>
        <v>19.0mm FBE</v>
      </c>
      <c r="G246" s="1" t="str">
        <f>_xlfn.CONCAT(TEXT(Q246,"0.0"),"mm ",INDEX('Pipe Lookup'!D:D,MATCH('~17 Pipe Segmentation'!R246,'Pipe Lookup'!C:C,0))," TYPE ",P246)</f>
        <v>19.0mm Fusion-Bonded Epoxy TYPE 7</v>
      </c>
      <c r="L246" s="1" t="s">
        <v>9479</v>
      </c>
      <c r="M246" s="1">
        <v>1007175.78</v>
      </c>
      <c r="N246" s="1">
        <v>1007199.78</v>
      </c>
      <c r="O246" s="1">
        <v>24</v>
      </c>
      <c r="P246" s="1">
        <v>7</v>
      </c>
      <c r="Q246" s="1">
        <v>19</v>
      </c>
      <c r="R246" s="1" t="s">
        <v>56</v>
      </c>
      <c r="S246" s="1" t="s">
        <v>138</v>
      </c>
      <c r="V246" s="1">
        <v>0</v>
      </c>
      <c r="W246" s="1" t="s">
        <v>60</v>
      </c>
    </row>
    <row r="247" spans="1:23" x14ac:dyDescent="0.2">
      <c r="A247" s="1">
        <f t="shared" si="12"/>
        <v>1007199.78</v>
      </c>
      <c r="B247" s="1">
        <f t="shared" si="12"/>
        <v>1007203.97</v>
      </c>
      <c r="C247" s="11" t="s">
        <v>54</v>
      </c>
      <c r="D247" s="1" t="str">
        <f t="shared" si="13"/>
        <v>LE</v>
      </c>
      <c r="E247" s="1">
        <f t="shared" si="14"/>
        <v>19</v>
      </c>
      <c r="F247" s="1" t="str">
        <f t="shared" si="15"/>
        <v>19.0mm LE</v>
      </c>
      <c r="G247" s="1" t="str">
        <f>_xlfn.CONCAT(TEXT(Q247,"0.0"),"mm ",INDEX('Pipe Lookup'!D:D,MATCH('~17 Pipe Segmentation'!R247,'Pipe Lookup'!C:C,0))," TYPE ",P247)</f>
        <v>19.0mm Elbow TYPE 26</v>
      </c>
      <c r="L247" s="1" t="s">
        <v>9479</v>
      </c>
      <c r="M247" s="1">
        <v>1007199.78</v>
      </c>
      <c r="N247" s="1">
        <v>1007203.97</v>
      </c>
      <c r="O247" s="1">
        <v>4.1899999999441206</v>
      </c>
      <c r="P247" s="1">
        <v>26</v>
      </c>
      <c r="Q247" s="1">
        <v>19</v>
      </c>
      <c r="R247" s="1" t="s">
        <v>58</v>
      </c>
      <c r="S247" s="1" t="s">
        <v>138</v>
      </c>
      <c r="U247" s="1" t="s">
        <v>147</v>
      </c>
      <c r="V247" s="1">
        <v>0</v>
      </c>
      <c r="W247" s="1" t="s">
        <v>60</v>
      </c>
    </row>
    <row r="248" spans="1:23" x14ac:dyDescent="0.2">
      <c r="A248" s="1">
        <f t="shared" si="12"/>
        <v>1007203.97</v>
      </c>
      <c r="B248" s="1">
        <f t="shared" si="12"/>
        <v>1007227.97</v>
      </c>
      <c r="C248" s="11" t="s">
        <v>54</v>
      </c>
      <c r="D248" s="1" t="str">
        <f t="shared" si="13"/>
        <v>FBE</v>
      </c>
      <c r="E248" s="1">
        <f t="shared" si="14"/>
        <v>19</v>
      </c>
      <c r="F248" s="1" t="str">
        <f t="shared" si="15"/>
        <v>19.0mm FBE</v>
      </c>
      <c r="G248" s="1" t="str">
        <f>_xlfn.CONCAT(TEXT(Q248,"0.0"),"mm ",INDEX('Pipe Lookup'!D:D,MATCH('~17 Pipe Segmentation'!R248,'Pipe Lookup'!C:C,0))," TYPE ",P248)</f>
        <v>19.0mm Fusion-Bonded Epoxy TYPE 7</v>
      </c>
      <c r="L248" s="1" t="s">
        <v>9479</v>
      </c>
      <c r="M248" s="1">
        <v>1007203.97</v>
      </c>
      <c r="N248" s="1">
        <v>1007227.97</v>
      </c>
      <c r="O248" s="1">
        <v>24</v>
      </c>
      <c r="P248" s="1">
        <v>7</v>
      </c>
      <c r="Q248" s="1">
        <v>19</v>
      </c>
      <c r="R248" s="1" t="s">
        <v>56</v>
      </c>
      <c r="S248" s="1" t="s">
        <v>138</v>
      </c>
      <c r="V248" s="1">
        <v>0</v>
      </c>
      <c r="W248" s="1" t="s">
        <v>60</v>
      </c>
    </row>
    <row r="249" spans="1:23" x14ac:dyDescent="0.2">
      <c r="A249" s="1">
        <f t="shared" si="12"/>
        <v>1007227.97</v>
      </c>
      <c r="B249" s="1">
        <f t="shared" si="12"/>
        <v>1007292.97</v>
      </c>
      <c r="C249" s="11" t="s">
        <v>54</v>
      </c>
      <c r="D249" s="1" t="str">
        <f t="shared" si="13"/>
        <v>FBE</v>
      </c>
      <c r="E249" s="1">
        <f t="shared" si="14"/>
        <v>14.7</v>
      </c>
      <c r="F249" s="1" t="str">
        <f t="shared" si="15"/>
        <v>14.7mm FBE</v>
      </c>
      <c r="G249" s="1" t="str">
        <f>_xlfn.CONCAT(TEXT(Q249,"0.0"),"mm ",INDEX('Pipe Lookup'!D:D,MATCH('~17 Pipe Segmentation'!R249,'Pipe Lookup'!C:C,0))," TYPE ",P249)</f>
        <v>14.7mm Fusion-Bonded Epoxy TYPE 5</v>
      </c>
      <c r="L249" s="1" t="s">
        <v>9479</v>
      </c>
      <c r="M249" s="1">
        <v>1007227.97</v>
      </c>
      <c r="N249" s="1">
        <v>1007292.97</v>
      </c>
      <c r="O249" s="1">
        <v>65</v>
      </c>
      <c r="P249" s="1">
        <v>5</v>
      </c>
      <c r="Q249" s="1">
        <v>14.7</v>
      </c>
      <c r="R249" s="1" t="s">
        <v>56</v>
      </c>
      <c r="S249" s="1" t="s">
        <v>138</v>
      </c>
      <c r="V249" s="1">
        <v>0</v>
      </c>
      <c r="W249" s="1" t="s">
        <v>60</v>
      </c>
    </row>
    <row r="250" spans="1:23" x14ac:dyDescent="0.2">
      <c r="A250" s="1">
        <f t="shared" si="12"/>
        <v>1007292.97</v>
      </c>
      <c r="B250" s="1">
        <f t="shared" si="12"/>
        <v>1007316.97</v>
      </c>
      <c r="C250" s="11" t="s">
        <v>54</v>
      </c>
      <c r="D250" s="1" t="str">
        <f t="shared" si="13"/>
        <v>FBE</v>
      </c>
      <c r="E250" s="1">
        <f t="shared" si="14"/>
        <v>19</v>
      </c>
      <c r="F250" s="1" t="str">
        <f t="shared" si="15"/>
        <v>19.0mm FBE</v>
      </c>
      <c r="G250" s="1" t="str">
        <f>_xlfn.CONCAT(TEXT(Q250,"0.0"),"mm ",INDEX('Pipe Lookup'!D:D,MATCH('~17 Pipe Segmentation'!R250,'Pipe Lookup'!C:C,0))," TYPE ",P250)</f>
        <v>19.0mm Fusion-Bonded Epoxy TYPE 7</v>
      </c>
      <c r="L250" s="1" t="s">
        <v>9479</v>
      </c>
      <c r="M250" s="1">
        <v>1007292.97</v>
      </c>
      <c r="N250" s="1">
        <v>1007316.97</v>
      </c>
      <c r="O250" s="1">
        <v>24</v>
      </c>
      <c r="P250" s="1">
        <v>7</v>
      </c>
      <c r="Q250" s="1">
        <v>19</v>
      </c>
      <c r="R250" s="1" t="s">
        <v>56</v>
      </c>
      <c r="S250" s="1" t="s">
        <v>138</v>
      </c>
      <c r="V250" s="1">
        <v>0</v>
      </c>
      <c r="W250" s="1" t="s">
        <v>60</v>
      </c>
    </row>
    <row r="251" spans="1:23" x14ac:dyDescent="0.2">
      <c r="A251" s="1">
        <f t="shared" si="12"/>
        <v>1007316.97</v>
      </c>
      <c r="B251" s="1">
        <f t="shared" si="12"/>
        <v>1007321</v>
      </c>
      <c r="C251" s="11" t="s">
        <v>54</v>
      </c>
      <c r="D251" s="1" t="str">
        <f t="shared" si="13"/>
        <v>LE</v>
      </c>
      <c r="E251" s="1">
        <f t="shared" si="14"/>
        <v>19</v>
      </c>
      <c r="F251" s="1" t="str">
        <f t="shared" si="15"/>
        <v>19.0mm LE</v>
      </c>
      <c r="G251" s="1" t="str">
        <f>_xlfn.CONCAT(TEXT(Q251,"0.0"),"mm ",INDEX('Pipe Lookup'!D:D,MATCH('~17 Pipe Segmentation'!R251,'Pipe Lookup'!C:C,0))," TYPE ",P251)</f>
        <v>19.0mm Elbow TYPE 26</v>
      </c>
      <c r="L251" s="1" t="s">
        <v>9479</v>
      </c>
      <c r="M251" s="1">
        <v>1007316.97</v>
      </c>
      <c r="N251" s="1">
        <v>1007321</v>
      </c>
      <c r="O251" s="1">
        <v>4.0300000000279397</v>
      </c>
      <c r="P251" s="1">
        <v>26</v>
      </c>
      <c r="Q251" s="1">
        <v>19</v>
      </c>
      <c r="R251" s="1" t="s">
        <v>58</v>
      </c>
      <c r="S251" s="1" t="s">
        <v>138</v>
      </c>
      <c r="U251" s="1" t="s">
        <v>148</v>
      </c>
      <c r="V251" s="1">
        <v>0</v>
      </c>
      <c r="W251" s="1" t="s">
        <v>60</v>
      </c>
    </row>
    <row r="252" spans="1:23" x14ac:dyDescent="0.2">
      <c r="A252" s="1">
        <f t="shared" si="12"/>
        <v>1007321</v>
      </c>
      <c r="B252" s="1">
        <f t="shared" si="12"/>
        <v>1007345</v>
      </c>
      <c r="C252" s="11" t="s">
        <v>54</v>
      </c>
      <c r="D252" s="1" t="str">
        <f t="shared" si="13"/>
        <v>FBE</v>
      </c>
      <c r="E252" s="1">
        <f t="shared" si="14"/>
        <v>19</v>
      </c>
      <c r="F252" s="1" t="str">
        <f t="shared" si="15"/>
        <v>19.0mm FBE</v>
      </c>
      <c r="G252" s="1" t="str">
        <f>_xlfn.CONCAT(TEXT(Q252,"0.0"),"mm ",INDEX('Pipe Lookup'!D:D,MATCH('~17 Pipe Segmentation'!R252,'Pipe Lookup'!C:C,0))," TYPE ",P252)</f>
        <v>19.0mm Fusion-Bonded Epoxy TYPE 7</v>
      </c>
      <c r="L252" s="1" t="s">
        <v>9479</v>
      </c>
      <c r="M252" s="1">
        <v>1007321</v>
      </c>
      <c r="N252" s="1">
        <v>1007345</v>
      </c>
      <c r="O252" s="1">
        <v>24</v>
      </c>
      <c r="P252" s="1">
        <v>7</v>
      </c>
      <c r="Q252" s="1">
        <v>19</v>
      </c>
      <c r="R252" s="1" t="s">
        <v>56</v>
      </c>
      <c r="S252" s="1" t="s">
        <v>138</v>
      </c>
      <c r="V252" s="1">
        <v>0</v>
      </c>
      <c r="W252" s="1" t="s">
        <v>60</v>
      </c>
    </row>
    <row r="253" spans="1:23" x14ac:dyDescent="0.2">
      <c r="A253" s="1">
        <f t="shared" si="12"/>
        <v>1007345</v>
      </c>
      <c r="B253" s="1">
        <f t="shared" si="12"/>
        <v>1007810</v>
      </c>
      <c r="C253" s="11" t="s">
        <v>54</v>
      </c>
      <c r="D253" s="1" t="str">
        <f t="shared" si="13"/>
        <v>FBE</v>
      </c>
      <c r="E253" s="1">
        <f t="shared" si="14"/>
        <v>14.7</v>
      </c>
      <c r="F253" s="1" t="str">
        <f t="shared" si="15"/>
        <v>14.7mm FBE</v>
      </c>
      <c r="G253" s="1" t="str">
        <f>_xlfn.CONCAT(TEXT(Q253,"0.0"),"mm ",INDEX('Pipe Lookup'!D:D,MATCH('~17 Pipe Segmentation'!R253,'Pipe Lookup'!C:C,0))," TYPE ",P253)</f>
        <v>14.7mm Fusion-Bonded Epoxy TYPE 5</v>
      </c>
      <c r="L253" s="1" t="s">
        <v>9479</v>
      </c>
      <c r="M253" s="1">
        <v>1007345</v>
      </c>
      <c r="N253" s="1">
        <v>1007810</v>
      </c>
      <c r="O253" s="1">
        <v>465</v>
      </c>
      <c r="P253" s="1">
        <v>5</v>
      </c>
      <c r="Q253" s="1">
        <v>14.7</v>
      </c>
      <c r="R253" s="1" t="s">
        <v>56</v>
      </c>
      <c r="S253" s="1" t="s">
        <v>138</v>
      </c>
      <c r="U253" s="1" t="s">
        <v>149</v>
      </c>
      <c r="V253" s="1">
        <v>0</v>
      </c>
      <c r="W253" s="1" t="s">
        <v>60</v>
      </c>
    </row>
    <row r="254" spans="1:23" x14ac:dyDescent="0.2">
      <c r="A254" s="1">
        <f t="shared" si="12"/>
        <v>1007810</v>
      </c>
      <c r="B254" s="1">
        <f t="shared" si="12"/>
        <v>1007906</v>
      </c>
      <c r="C254" s="11" t="s">
        <v>54</v>
      </c>
      <c r="D254" s="1" t="str">
        <f t="shared" si="13"/>
        <v>FBE</v>
      </c>
      <c r="E254" s="1">
        <f t="shared" si="14"/>
        <v>14.7</v>
      </c>
      <c r="F254" s="1" t="str">
        <f t="shared" si="15"/>
        <v>14.7mm FBE</v>
      </c>
      <c r="G254" s="1" t="str">
        <f>_xlfn.CONCAT(TEXT(Q254,"0.0"),"mm ",INDEX('Pipe Lookup'!D:D,MATCH('~17 Pipe Segmentation'!R254,'Pipe Lookup'!C:C,0))," TYPE ",P254)</f>
        <v>14.7mm Fusion-Bonded Epoxy TYPE 5</v>
      </c>
      <c r="L254" s="1" t="s">
        <v>9479</v>
      </c>
      <c r="M254" s="1">
        <v>1007810</v>
      </c>
      <c r="N254" s="1" t="s">
        <v>150</v>
      </c>
      <c r="O254" s="1">
        <v>96</v>
      </c>
      <c r="P254" s="1">
        <v>5</v>
      </c>
      <c r="Q254" s="1">
        <v>14.7</v>
      </c>
      <c r="R254" s="1" t="s">
        <v>56</v>
      </c>
      <c r="S254" s="1" t="s">
        <v>138</v>
      </c>
      <c r="V254" s="1">
        <v>0</v>
      </c>
      <c r="W254" s="1" t="s">
        <v>86</v>
      </c>
    </row>
    <row r="255" spans="1:23" x14ac:dyDescent="0.2">
      <c r="A255" s="1">
        <f t="shared" si="12"/>
        <v>1007906</v>
      </c>
      <c r="B255" s="1">
        <f t="shared" si="12"/>
        <v>1007930</v>
      </c>
      <c r="C255" s="11" t="s">
        <v>54</v>
      </c>
      <c r="D255" s="1" t="str">
        <f t="shared" si="13"/>
        <v>FBE</v>
      </c>
      <c r="E255" s="1">
        <f t="shared" si="14"/>
        <v>19</v>
      </c>
      <c r="F255" s="1" t="str">
        <f t="shared" si="15"/>
        <v>19.0mm FBE</v>
      </c>
      <c r="G255" s="1" t="str">
        <f>_xlfn.CONCAT(TEXT(Q255,"0.0"),"mm ",INDEX('Pipe Lookup'!D:D,MATCH('~17 Pipe Segmentation'!R255,'Pipe Lookup'!C:C,0))," TYPE ",P255)</f>
        <v>19.0mm Fusion-Bonded Epoxy TYPE 7</v>
      </c>
      <c r="L255" s="1" t="s">
        <v>9479</v>
      </c>
      <c r="M255" s="1" t="s">
        <v>150</v>
      </c>
      <c r="N255" s="1" t="s">
        <v>151</v>
      </c>
      <c r="O255" s="1">
        <v>24</v>
      </c>
      <c r="P255" s="1">
        <v>7</v>
      </c>
      <c r="Q255" s="1">
        <v>19</v>
      </c>
      <c r="R255" s="1" t="s">
        <v>56</v>
      </c>
      <c r="S255" s="1" t="s">
        <v>138</v>
      </c>
      <c r="V255" s="1">
        <v>0</v>
      </c>
      <c r="W255" s="1" t="s">
        <v>60</v>
      </c>
    </row>
    <row r="256" spans="1:23" x14ac:dyDescent="0.2">
      <c r="A256" s="1">
        <f t="shared" si="12"/>
        <v>1007930</v>
      </c>
      <c r="B256" s="1">
        <f t="shared" si="12"/>
        <v>1007939</v>
      </c>
      <c r="C256" s="11" t="s">
        <v>54</v>
      </c>
      <c r="D256" s="1" t="str">
        <f t="shared" si="13"/>
        <v>LE</v>
      </c>
      <c r="E256" s="1">
        <f t="shared" si="14"/>
        <v>19</v>
      </c>
      <c r="F256" s="1" t="str">
        <f t="shared" si="15"/>
        <v>19.0mm LE</v>
      </c>
      <c r="G256" s="1" t="str">
        <f>_xlfn.CONCAT(TEXT(Q256,"0.0"),"mm ",INDEX('Pipe Lookup'!D:D,MATCH('~17 Pipe Segmentation'!R256,'Pipe Lookup'!C:C,0))," TYPE ",P256)</f>
        <v>19.0mm Elbow TYPE 26</v>
      </c>
      <c r="L256" s="1" t="s">
        <v>9479</v>
      </c>
      <c r="M256" s="1" t="s">
        <v>151</v>
      </c>
      <c r="N256" s="1" t="s">
        <v>152</v>
      </c>
      <c r="O256" s="1">
        <v>9</v>
      </c>
      <c r="P256" s="1">
        <v>26</v>
      </c>
      <c r="Q256" s="1">
        <v>19</v>
      </c>
      <c r="R256" s="1" t="s">
        <v>58</v>
      </c>
      <c r="S256" s="1" t="s">
        <v>138</v>
      </c>
      <c r="U256" s="1" t="s">
        <v>153</v>
      </c>
      <c r="V256" s="1">
        <v>0</v>
      </c>
      <c r="W256" s="1" t="s">
        <v>60</v>
      </c>
    </row>
    <row r="257" spans="1:23" x14ac:dyDescent="0.2">
      <c r="A257" s="1">
        <f t="shared" si="12"/>
        <v>1007939</v>
      </c>
      <c r="B257" s="1">
        <f t="shared" si="12"/>
        <v>1008041</v>
      </c>
      <c r="C257" s="11" t="s">
        <v>54</v>
      </c>
      <c r="D257" s="1" t="str">
        <f t="shared" si="13"/>
        <v>FBE</v>
      </c>
      <c r="E257" s="1">
        <f t="shared" si="14"/>
        <v>19</v>
      </c>
      <c r="F257" s="1" t="str">
        <f t="shared" si="15"/>
        <v>19.0mm FBE</v>
      </c>
      <c r="G257" s="1" t="str">
        <f>_xlfn.CONCAT(TEXT(Q257,"0.0"),"mm ",INDEX('Pipe Lookup'!D:D,MATCH('~17 Pipe Segmentation'!R257,'Pipe Lookup'!C:C,0))," TYPE ",P257)</f>
        <v>19.0mm Fusion-Bonded Epoxy TYPE 7</v>
      </c>
      <c r="L257" s="1" t="s">
        <v>9479</v>
      </c>
      <c r="M257" s="1" t="s">
        <v>152</v>
      </c>
      <c r="N257" s="1" t="s">
        <v>154</v>
      </c>
      <c r="O257" s="1">
        <v>102</v>
      </c>
      <c r="P257" s="1">
        <v>7</v>
      </c>
      <c r="Q257" s="1">
        <v>19</v>
      </c>
      <c r="R257" s="1" t="s">
        <v>56</v>
      </c>
      <c r="S257" s="1" t="s">
        <v>138</v>
      </c>
      <c r="U257" s="1" t="s">
        <v>155</v>
      </c>
      <c r="V257" s="1">
        <v>0</v>
      </c>
      <c r="W257" s="1" t="s">
        <v>60</v>
      </c>
    </row>
    <row r="258" spans="1:23" x14ac:dyDescent="0.2">
      <c r="A258" s="1">
        <f t="shared" ref="A258:B321" si="16">IF(OR(AND(ISNUMBER(M258),M258&gt;0),ISNUMBER(SEARCH("+",M258))),IF(NOT(ISNUMBER(M258)),1000*LEFT(M258,SEARCH("+",M258)-1)+MID(M258,SEARCH("+",M258)+1,3)+RIGHT(M258,3),M258),"")</f>
        <v>1008041</v>
      </c>
      <c r="B258" s="1">
        <f t="shared" si="16"/>
        <v>1008047</v>
      </c>
      <c r="C258" s="11" t="s">
        <v>54</v>
      </c>
      <c r="D258" s="1" t="str">
        <f t="shared" si="13"/>
        <v>LE</v>
      </c>
      <c r="E258" s="1">
        <f t="shared" si="14"/>
        <v>19</v>
      </c>
      <c r="F258" s="1" t="str">
        <f t="shared" si="15"/>
        <v>19.0mm LE</v>
      </c>
      <c r="G258" s="1" t="str">
        <f>_xlfn.CONCAT(TEXT(Q258,"0.0"),"mm ",INDEX('Pipe Lookup'!D:D,MATCH('~17 Pipe Segmentation'!R258,'Pipe Lookup'!C:C,0))," TYPE ",P258)</f>
        <v>19.0mm Elbow TYPE 26</v>
      </c>
      <c r="L258" s="1" t="s">
        <v>9479</v>
      </c>
      <c r="M258" s="1" t="s">
        <v>154</v>
      </c>
      <c r="N258" s="1" t="s">
        <v>156</v>
      </c>
      <c r="O258" s="1">
        <v>6</v>
      </c>
      <c r="P258" s="1">
        <v>26</v>
      </c>
      <c r="Q258" s="1">
        <v>19</v>
      </c>
      <c r="R258" s="1" t="s">
        <v>58</v>
      </c>
      <c r="S258" s="1" t="s">
        <v>138</v>
      </c>
      <c r="U258" s="1" t="s">
        <v>157</v>
      </c>
      <c r="V258" s="1">
        <v>0</v>
      </c>
      <c r="W258" s="1" t="s">
        <v>60</v>
      </c>
    </row>
    <row r="259" spans="1:23" x14ac:dyDescent="0.2">
      <c r="A259" s="1">
        <f t="shared" si="16"/>
        <v>1008047</v>
      </c>
      <c r="B259" s="1">
        <f t="shared" si="16"/>
        <v>1008047</v>
      </c>
      <c r="C259" s="11" t="s">
        <v>54</v>
      </c>
      <c r="D259" s="1" t="str">
        <f t="shared" ref="D259:D322" si="17">TRIM(LEFT(R259,3))</f>
        <v>FBE</v>
      </c>
      <c r="E259" s="1">
        <f t="shared" ref="E259:E322" si="18">Q259</f>
        <v>19</v>
      </c>
      <c r="F259" s="1" t="str">
        <f t="shared" ref="F259:F322" si="19">_xlfn.CONCAT(TEXT(Q259,"0.0"),"mm ",R259)</f>
        <v>19.0mm FBE</v>
      </c>
      <c r="G259" s="1" t="str">
        <f>_xlfn.CONCAT(TEXT(Q259,"0.0"),"mm ",INDEX('Pipe Lookup'!D:D,MATCH('~17 Pipe Segmentation'!R259,'Pipe Lookup'!C:C,0))," TYPE ",P259)</f>
        <v>19.0mm Fusion-Bonded Epoxy TYPE 7</v>
      </c>
      <c r="L259" s="1" t="s">
        <v>9479</v>
      </c>
      <c r="M259" s="1" t="s">
        <v>156</v>
      </c>
      <c r="N259" s="1" t="s">
        <v>156</v>
      </c>
      <c r="O259" s="1">
        <v>1</v>
      </c>
      <c r="P259" s="1">
        <v>7</v>
      </c>
      <c r="Q259" s="1">
        <v>19</v>
      </c>
      <c r="R259" s="1" t="s">
        <v>56</v>
      </c>
      <c r="S259" s="1" t="s">
        <v>138</v>
      </c>
      <c r="V259" s="1">
        <v>0</v>
      </c>
      <c r="W259" s="1" t="s">
        <v>60</v>
      </c>
    </row>
    <row r="260" spans="1:23" x14ac:dyDescent="0.2">
      <c r="A260" s="1">
        <f t="shared" si="16"/>
        <v>1008047</v>
      </c>
      <c r="B260" s="1">
        <f t="shared" si="16"/>
        <v>1008053</v>
      </c>
      <c r="C260" s="11" t="s">
        <v>54</v>
      </c>
      <c r="D260" s="1" t="str">
        <f t="shared" si="17"/>
        <v>LE</v>
      </c>
      <c r="E260" s="1">
        <f t="shared" si="18"/>
        <v>19</v>
      </c>
      <c r="F260" s="1" t="str">
        <f t="shared" si="19"/>
        <v>19.0mm LE</v>
      </c>
      <c r="G260" s="1" t="str">
        <f>_xlfn.CONCAT(TEXT(Q260,"0.0"),"mm ",INDEX('Pipe Lookup'!D:D,MATCH('~17 Pipe Segmentation'!R260,'Pipe Lookup'!C:C,0))," TYPE ",P260)</f>
        <v>19.0mm Elbow TYPE 26</v>
      </c>
      <c r="L260" s="1" t="s">
        <v>9479</v>
      </c>
      <c r="M260" s="1" t="s">
        <v>156</v>
      </c>
      <c r="N260" s="1" t="s">
        <v>158</v>
      </c>
      <c r="O260" s="1">
        <v>6</v>
      </c>
      <c r="P260" s="1">
        <v>26</v>
      </c>
      <c r="Q260" s="1">
        <v>19</v>
      </c>
      <c r="R260" s="1" t="s">
        <v>58</v>
      </c>
      <c r="S260" s="1" t="s">
        <v>138</v>
      </c>
      <c r="U260" s="1" t="s">
        <v>159</v>
      </c>
      <c r="V260" s="1">
        <v>0</v>
      </c>
      <c r="W260" s="1" t="s">
        <v>60</v>
      </c>
    </row>
    <row r="261" spans="1:23" x14ac:dyDescent="0.2">
      <c r="A261" s="1">
        <f t="shared" si="16"/>
        <v>1008053</v>
      </c>
      <c r="B261" s="1">
        <f t="shared" si="16"/>
        <v>1008119</v>
      </c>
      <c r="C261" s="11" t="s">
        <v>54</v>
      </c>
      <c r="D261" s="1" t="str">
        <f t="shared" si="17"/>
        <v>ARO</v>
      </c>
      <c r="E261" s="1">
        <f t="shared" si="18"/>
        <v>19</v>
      </c>
      <c r="F261" s="1" t="str">
        <f t="shared" si="19"/>
        <v>19.0mm ARO</v>
      </c>
      <c r="G261" s="1" t="str">
        <f>_xlfn.CONCAT(TEXT(Q261,"0.0"),"mm ",INDEX('Pipe Lookup'!D:D,MATCH('~17 Pipe Segmentation'!R261,'Pipe Lookup'!C:C,0))," TYPE ",P261)</f>
        <v>19.0mm Abrasion-Resistant Overcoat TYPE 8</v>
      </c>
      <c r="L261" s="1" t="s">
        <v>9479</v>
      </c>
      <c r="M261" s="1" t="s">
        <v>158</v>
      </c>
      <c r="N261" s="1" t="s">
        <v>160</v>
      </c>
      <c r="O261" s="1">
        <v>66</v>
      </c>
      <c r="P261" s="1">
        <v>8</v>
      </c>
      <c r="Q261" s="1">
        <v>19</v>
      </c>
      <c r="R261" s="1" t="s">
        <v>80</v>
      </c>
      <c r="S261" s="1" t="s">
        <v>138</v>
      </c>
      <c r="U261" s="1" t="s">
        <v>161</v>
      </c>
      <c r="V261" s="1">
        <v>0</v>
      </c>
      <c r="W261" s="1" t="s">
        <v>60</v>
      </c>
    </row>
    <row r="262" spans="1:23" x14ac:dyDescent="0.2">
      <c r="A262" s="1">
        <f t="shared" si="16"/>
        <v>1008119</v>
      </c>
      <c r="B262" s="1">
        <f t="shared" si="16"/>
        <v>1008150</v>
      </c>
      <c r="C262" s="11" t="s">
        <v>54</v>
      </c>
      <c r="D262" s="1" t="str">
        <f t="shared" si="17"/>
        <v>FBE</v>
      </c>
      <c r="E262" s="1">
        <f t="shared" si="18"/>
        <v>19</v>
      </c>
      <c r="F262" s="1" t="str">
        <f t="shared" si="19"/>
        <v>19.0mm FBE</v>
      </c>
      <c r="G262" s="1" t="str">
        <f>_xlfn.CONCAT(TEXT(Q262,"0.0"),"mm ",INDEX('Pipe Lookup'!D:D,MATCH('~17 Pipe Segmentation'!R262,'Pipe Lookup'!C:C,0))," TYPE ",P262)</f>
        <v>19.0mm Fusion-Bonded Epoxy TYPE 7</v>
      </c>
      <c r="L262" s="1" t="s">
        <v>9479</v>
      </c>
      <c r="M262" s="1" t="s">
        <v>160</v>
      </c>
      <c r="N262" s="1" t="s">
        <v>162</v>
      </c>
      <c r="O262" s="1">
        <v>31</v>
      </c>
      <c r="P262" s="1">
        <v>7</v>
      </c>
      <c r="Q262" s="1">
        <v>19</v>
      </c>
      <c r="R262" s="1" t="s">
        <v>56</v>
      </c>
      <c r="S262" s="1" t="s">
        <v>138</v>
      </c>
      <c r="V262" s="1">
        <v>0</v>
      </c>
      <c r="W262" s="1" t="s">
        <v>60</v>
      </c>
    </row>
    <row r="263" spans="1:23" x14ac:dyDescent="0.2">
      <c r="A263" s="1">
        <f t="shared" si="16"/>
        <v>1008150</v>
      </c>
      <c r="B263" s="1">
        <f t="shared" si="16"/>
        <v>1008155</v>
      </c>
      <c r="C263" s="11" t="s">
        <v>54</v>
      </c>
      <c r="D263" s="1" t="str">
        <f t="shared" si="17"/>
        <v>LE</v>
      </c>
      <c r="E263" s="1">
        <f t="shared" si="18"/>
        <v>19</v>
      </c>
      <c r="F263" s="1" t="str">
        <f t="shared" si="19"/>
        <v>19.0mm LE</v>
      </c>
      <c r="G263" s="1" t="str">
        <f>_xlfn.CONCAT(TEXT(Q263,"0.0"),"mm ",INDEX('Pipe Lookup'!D:D,MATCH('~17 Pipe Segmentation'!R263,'Pipe Lookup'!C:C,0))," TYPE ",P263)</f>
        <v>19.0mm Elbow TYPE 26</v>
      </c>
      <c r="L263" s="1" t="s">
        <v>9479</v>
      </c>
      <c r="M263" s="1" t="s">
        <v>162</v>
      </c>
      <c r="N263" s="1" t="s">
        <v>163</v>
      </c>
      <c r="O263" s="1">
        <v>5</v>
      </c>
      <c r="P263" s="1">
        <v>26</v>
      </c>
      <c r="Q263" s="1">
        <v>19</v>
      </c>
      <c r="R263" s="1" t="s">
        <v>58</v>
      </c>
      <c r="S263" s="1" t="s">
        <v>138</v>
      </c>
      <c r="U263" s="1" t="s">
        <v>164</v>
      </c>
      <c r="V263" s="1">
        <v>0</v>
      </c>
      <c r="W263" s="1" t="s">
        <v>60</v>
      </c>
    </row>
    <row r="264" spans="1:23" x14ac:dyDescent="0.2">
      <c r="A264" s="1">
        <f t="shared" si="16"/>
        <v>1008155</v>
      </c>
      <c r="B264" s="1">
        <f t="shared" si="16"/>
        <v>1008172</v>
      </c>
      <c r="C264" s="11" t="s">
        <v>54</v>
      </c>
      <c r="D264" s="1" t="str">
        <f t="shared" si="17"/>
        <v>FBE</v>
      </c>
      <c r="E264" s="1">
        <f t="shared" si="18"/>
        <v>19</v>
      </c>
      <c r="F264" s="1" t="str">
        <f t="shared" si="19"/>
        <v>19.0mm FBE</v>
      </c>
      <c r="G264" s="1" t="str">
        <f>_xlfn.CONCAT(TEXT(Q264,"0.0"),"mm ",INDEX('Pipe Lookup'!D:D,MATCH('~17 Pipe Segmentation'!R264,'Pipe Lookup'!C:C,0))," TYPE ",P264)</f>
        <v>19.0mm Fusion-Bonded Epoxy TYPE 7</v>
      </c>
      <c r="L264" s="1" t="s">
        <v>9479</v>
      </c>
      <c r="M264" s="1" t="s">
        <v>163</v>
      </c>
      <c r="N264" s="1" t="s">
        <v>165</v>
      </c>
      <c r="O264" s="1">
        <v>17</v>
      </c>
      <c r="P264" s="1">
        <v>7</v>
      </c>
      <c r="Q264" s="1">
        <v>19</v>
      </c>
      <c r="R264" s="1" t="s">
        <v>56</v>
      </c>
      <c r="S264" s="1" t="s">
        <v>138</v>
      </c>
      <c r="V264" s="1">
        <v>0</v>
      </c>
      <c r="W264" s="1" t="s">
        <v>60</v>
      </c>
    </row>
    <row r="265" spans="1:23" x14ac:dyDescent="0.2">
      <c r="A265" s="1">
        <f t="shared" si="16"/>
        <v>1008172</v>
      </c>
      <c r="B265" s="1">
        <f t="shared" si="16"/>
        <v>1008177</v>
      </c>
      <c r="C265" s="11" t="s">
        <v>54</v>
      </c>
      <c r="D265" s="1" t="str">
        <f t="shared" si="17"/>
        <v>LE</v>
      </c>
      <c r="E265" s="1">
        <f t="shared" si="18"/>
        <v>19</v>
      </c>
      <c r="F265" s="1" t="str">
        <f t="shared" si="19"/>
        <v>19.0mm LE</v>
      </c>
      <c r="G265" s="1" t="str">
        <f>_xlfn.CONCAT(TEXT(Q265,"0.0"),"mm ",INDEX('Pipe Lookup'!D:D,MATCH('~17 Pipe Segmentation'!R265,'Pipe Lookup'!C:C,0))," TYPE ",P265)</f>
        <v>19.0mm Elbow TYPE 26</v>
      </c>
      <c r="L265" s="1" t="s">
        <v>9479</v>
      </c>
      <c r="M265" s="1" t="s">
        <v>165</v>
      </c>
      <c r="N265" s="1" t="s">
        <v>166</v>
      </c>
      <c r="O265" s="1">
        <v>5</v>
      </c>
      <c r="P265" s="1">
        <v>26</v>
      </c>
      <c r="Q265" s="1">
        <v>19</v>
      </c>
      <c r="R265" s="1" t="s">
        <v>58</v>
      </c>
      <c r="S265" s="1" t="s">
        <v>138</v>
      </c>
      <c r="U265" s="1" t="s">
        <v>167</v>
      </c>
      <c r="V265" s="1">
        <v>0</v>
      </c>
      <c r="W265" s="1" t="s">
        <v>60</v>
      </c>
    </row>
    <row r="266" spans="1:23" x14ac:dyDescent="0.2">
      <c r="A266" s="1">
        <f t="shared" si="16"/>
        <v>1008177</v>
      </c>
      <c r="B266" s="1">
        <f t="shared" si="16"/>
        <v>1008206</v>
      </c>
      <c r="C266" s="11" t="s">
        <v>54</v>
      </c>
      <c r="D266" s="1" t="str">
        <f t="shared" si="17"/>
        <v>FBE</v>
      </c>
      <c r="E266" s="1">
        <f t="shared" si="18"/>
        <v>19</v>
      </c>
      <c r="F266" s="1" t="str">
        <f t="shared" si="19"/>
        <v>19.0mm FBE</v>
      </c>
      <c r="G266" s="1" t="str">
        <f>_xlfn.CONCAT(TEXT(Q266,"0.0"),"mm ",INDEX('Pipe Lookup'!D:D,MATCH('~17 Pipe Segmentation'!R266,'Pipe Lookup'!C:C,0))," TYPE ",P266)</f>
        <v>19.0mm Fusion-Bonded Epoxy TYPE 7</v>
      </c>
      <c r="L266" s="1" t="s">
        <v>9479</v>
      </c>
      <c r="M266" s="1" t="s">
        <v>166</v>
      </c>
      <c r="N266" s="1" t="s">
        <v>168</v>
      </c>
      <c r="O266" s="1">
        <v>29</v>
      </c>
      <c r="P266" s="1">
        <v>7</v>
      </c>
      <c r="Q266" s="1">
        <v>19</v>
      </c>
      <c r="R266" s="1" t="s">
        <v>56</v>
      </c>
      <c r="S266" s="1" t="s">
        <v>138</v>
      </c>
      <c r="U266" s="1" t="s">
        <v>169</v>
      </c>
      <c r="V266" s="1">
        <v>0</v>
      </c>
      <c r="W266" s="1" t="s">
        <v>60</v>
      </c>
    </row>
    <row r="267" spans="1:23" x14ac:dyDescent="0.2">
      <c r="A267" s="1">
        <f t="shared" si="16"/>
        <v>1008206</v>
      </c>
      <c r="B267" s="1">
        <f t="shared" si="16"/>
        <v>1008211</v>
      </c>
      <c r="C267" s="11" t="s">
        <v>54</v>
      </c>
      <c r="D267" s="1" t="str">
        <f t="shared" si="17"/>
        <v>LE</v>
      </c>
      <c r="E267" s="1">
        <f t="shared" si="18"/>
        <v>19</v>
      </c>
      <c r="F267" s="1" t="str">
        <f t="shared" si="19"/>
        <v>19.0mm LE</v>
      </c>
      <c r="G267" s="1" t="str">
        <f>_xlfn.CONCAT(TEXT(Q267,"0.0"),"mm ",INDEX('Pipe Lookup'!D:D,MATCH('~17 Pipe Segmentation'!R267,'Pipe Lookup'!C:C,0))," TYPE ",P267)</f>
        <v>19.0mm Elbow TYPE 26</v>
      </c>
      <c r="L267" s="1" t="s">
        <v>9479</v>
      </c>
      <c r="M267" s="1" t="s">
        <v>168</v>
      </c>
      <c r="N267" s="1" t="s">
        <v>170</v>
      </c>
      <c r="O267" s="1">
        <v>5</v>
      </c>
      <c r="P267" s="1">
        <v>26</v>
      </c>
      <c r="Q267" s="1">
        <v>19</v>
      </c>
      <c r="R267" s="1" t="s">
        <v>58</v>
      </c>
      <c r="S267" s="1" t="s">
        <v>138</v>
      </c>
      <c r="U267" s="1" t="s">
        <v>171</v>
      </c>
      <c r="V267" s="1">
        <v>0</v>
      </c>
      <c r="W267" s="1" t="s">
        <v>60</v>
      </c>
    </row>
    <row r="268" spans="1:23" x14ac:dyDescent="0.2">
      <c r="A268" s="1">
        <f t="shared" si="16"/>
        <v>1008211</v>
      </c>
      <c r="B268" s="1">
        <f t="shared" si="16"/>
        <v>1008233</v>
      </c>
      <c r="C268" s="11" t="s">
        <v>54</v>
      </c>
      <c r="D268" s="1" t="str">
        <f t="shared" si="17"/>
        <v>FBE</v>
      </c>
      <c r="E268" s="1">
        <f t="shared" si="18"/>
        <v>19</v>
      </c>
      <c r="F268" s="1" t="str">
        <f t="shared" si="19"/>
        <v>19.0mm FBE</v>
      </c>
      <c r="G268" s="1" t="str">
        <f>_xlfn.CONCAT(TEXT(Q268,"0.0"),"mm ",INDEX('Pipe Lookup'!D:D,MATCH('~17 Pipe Segmentation'!R268,'Pipe Lookup'!C:C,0))," TYPE ",P268)</f>
        <v>19.0mm Fusion-Bonded Epoxy TYPE 7</v>
      </c>
      <c r="L268" s="1" t="s">
        <v>9479</v>
      </c>
      <c r="M268" s="1" t="s">
        <v>170</v>
      </c>
      <c r="N268" s="1" t="s">
        <v>172</v>
      </c>
      <c r="O268" s="1">
        <v>22</v>
      </c>
      <c r="P268" s="1">
        <v>7</v>
      </c>
      <c r="Q268" s="1">
        <v>19</v>
      </c>
      <c r="R268" s="1" t="s">
        <v>56</v>
      </c>
      <c r="S268" s="1" t="s">
        <v>138</v>
      </c>
      <c r="V268" s="1">
        <v>0</v>
      </c>
      <c r="W268" s="1" t="s">
        <v>60</v>
      </c>
    </row>
    <row r="269" spans="1:23" x14ac:dyDescent="0.2">
      <c r="A269" s="1">
        <f t="shared" si="16"/>
        <v>1008233</v>
      </c>
      <c r="B269" s="1">
        <f t="shared" si="16"/>
        <v>1008237</v>
      </c>
      <c r="C269" s="11" t="s">
        <v>54</v>
      </c>
      <c r="D269" s="1" t="str">
        <f t="shared" si="17"/>
        <v>LE</v>
      </c>
      <c r="E269" s="1">
        <f t="shared" si="18"/>
        <v>19</v>
      </c>
      <c r="F269" s="1" t="str">
        <f t="shared" si="19"/>
        <v>19.0mm LE</v>
      </c>
      <c r="G269" s="1" t="str">
        <f>_xlfn.CONCAT(TEXT(Q269,"0.0"),"mm ",INDEX('Pipe Lookup'!D:D,MATCH('~17 Pipe Segmentation'!R269,'Pipe Lookup'!C:C,0))," TYPE ",P269)</f>
        <v>19.0mm Elbow TYPE 26</v>
      </c>
      <c r="L269" s="1" t="s">
        <v>9479</v>
      </c>
      <c r="M269" s="1" t="s">
        <v>172</v>
      </c>
      <c r="N269" s="1" t="s">
        <v>173</v>
      </c>
      <c r="O269" s="1">
        <v>4</v>
      </c>
      <c r="P269" s="1">
        <v>26</v>
      </c>
      <c r="Q269" s="1">
        <v>19</v>
      </c>
      <c r="R269" s="1" t="s">
        <v>58</v>
      </c>
      <c r="S269" s="1" t="s">
        <v>138</v>
      </c>
      <c r="U269" s="1" t="s">
        <v>174</v>
      </c>
      <c r="V269" s="1">
        <v>0</v>
      </c>
      <c r="W269" s="1" t="s">
        <v>60</v>
      </c>
    </row>
    <row r="270" spans="1:23" x14ac:dyDescent="0.2">
      <c r="A270" s="1">
        <f t="shared" si="16"/>
        <v>1008264</v>
      </c>
      <c r="B270" s="1">
        <f t="shared" si="16"/>
        <v>1008269</v>
      </c>
      <c r="C270" s="11" t="s">
        <v>54</v>
      </c>
      <c r="D270" s="1" t="str">
        <f t="shared" si="17"/>
        <v>LE</v>
      </c>
      <c r="E270" s="1">
        <f t="shared" si="18"/>
        <v>19</v>
      </c>
      <c r="F270" s="1" t="str">
        <f t="shared" si="19"/>
        <v>19.0mm LE</v>
      </c>
      <c r="G270" s="1" t="str">
        <f>_xlfn.CONCAT(TEXT(Q270,"0.0"),"mm ",INDEX('Pipe Lookup'!D:D,MATCH('~17 Pipe Segmentation'!R270,'Pipe Lookup'!C:C,0))," TYPE ",P270)</f>
        <v>19.0mm Elbow TYPE 26</v>
      </c>
      <c r="L270" s="1" t="s">
        <v>9479</v>
      </c>
      <c r="M270" s="1">
        <v>1008264</v>
      </c>
      <c r="N270" s="1">
        <v>1008269</v>
      </c>
      <c r="O270" s="1">
        <v>5</v>
      </c>
      <c r="P270" s="1">
        <v>26</v>
      </c>
      <c r="Q270" s="1">
        <v>19</v>
      </c>
      <c r="R270" s="1" t="s">
        <v>58</v>
      </c>
      <c r="S270" s="1" t="s">
        <v>138</v>
      </c>
      <c r="U270" s="1" t="s">
        <v>174</v>
      </c>
      <c r="V270" s="1" t="s">
        <v>175</v>
      </c>
      <c r="W270" s="1" t="s">
        <v>86</v>
      </c>
    </row>
    <row r="271" spans="1:23" x14ac:dyDescent="0.2">
      <c r="A271" s="1">
        <f t="shared" si="16"/>
        <v>1008269</v>
      </c>
      <c r="B271" s="1">
        <f t="shared" si="16"/>
        <v>1008322.61</v>
      </c>
      <c r="C271" s="11" t="s">
        <v>54</v>
      </c>
      <c r="D271" s="1" t="str">
        <f t="shared" si="17"/>
        <v>FBE</v>
      </c>
      <c r="E271" s="1">
        <f t="shared" si="18"/>
        <v>19</v>
      </c>
      <c r="F271" s="1" t="str">
        <f t="shared" si="19"/>
        <v>19.0mm FBE</v>
      </c>
      <c r="G271" s="1" t="str">
        <f>_xlfn.CONCAT(TEXT(Q271,"0.0"),"mm ",INDEX('Pipe Lookup'!D:D,MATCH('~17 Pipe Segmentation'!R271,'Pipe Lookup'!C:C,0))," TYPE ",P271)</f>
        <v>19.0mm Fusion-Bonded Epoxy TYPE 7</v>
      </c>
      <c r="L271" s="1" t="s">
        <v>9479</v>
      </c>
      <c r="M271" s="1">
        <v>1008269</v>
      </c>
      <c r="N271" s="1">
        <v>1008322.61</v>
      </c>
      <c r="O271" s="1">
        <v>53.60999999998603</v>
      </c>
      <c r="P271" s="1">
        <v>7</v>
      </c>
      <c r="Q271" s="1">
        <v>19</v>
      </c>
      <c r="R271" s="1" t="s">
        <v>56</v>
      </c>
      <c r="S271" s="1" t="s">
        <v>138</v>
      </c>
      <c r="U271" s="1" t="s">
        <v>176</v>
      </c>
      <c r="V271" s="1">
        <v>0</v>
      </c>
      <c r="W271" s="1" t="s">
        <v>60</v>
      </c>
    </row>
    <row r="272" spans="1:23" x14ac:dyDescent="0.2">
      <c r="A272" s="1">
        <f t="shared" si="16"/>
        <v>1008322.61</v>
      </c>
      <c r="B272" s="1">
        <f t="shared" si="16"/>
        <v>1008400.31</v>
      </c>
      <c r="C272" s="11" t="s">
        <v>54</v>
      </c>
      <c r="D272" s="1" t="str">
        <f t="shared" si="17"/>
        <v>FBE</v>
      </c>
      <c r="E272" s="1">
        <f t="shared" si="18"/>
        <v>14.7</v>
      </c>
      <c r="F272" s="1" t="str">
        <f t="shared" si="19"/>
        <v>14.7mm FBE</v>
      </c>
      <c r="G272" s="1" t="str">
        <f>_xlfn.CONCAT(TEXT(Q272,"0.0"),"mm ",INDEX('Pipe Lookup'!D:D,MATCH('~17 Pipe Segmentation'!R272,'Pipe Lookup'!C:C,0))," TYPE ",P272)</f>
        <v>14.7mm Fusion-Bonded Epoxy TYPE 5</v>
      </c>
      <c r="L272" s="1" t="s">
        <v>9479</v>
      </c>
      <c r="M272" s="1">
        <v>1008322.61</v>
      </c>
      <c r="N272" s="1">
        <v>1008400.31</v>
      </c>
      <c r="O272" s="1">
        <v>77.700000000069849</v>
      </c>
      <c r="P272" s="1">
        <v>5</v>
      </c>
      <c r="Q272" s="1">
        <v>14.7</v>
      </c>
      <c r="R272" s="1" t="s">
        <v>56</v>
      </c>
      <c r="S272" s="1" t="s">
        <v>138</v>
      </c>
      <c r="V272" s="1">
        <v>0</v>
      </c>
      <c r="W272" s="1" t="s">
        <v>60</v>
      </c>
    </row>
    <row r="273" spans="1:23" x14ac:dyDescent="0.2">
      <c r="A273" s="1">
        <f t="shared" si="16"/>
        <v>1008400.31</v>
      </c>
      <c r="B273" s="1">
        <f t="shared" si="16"/>
        <v>1008424.31</v>
      </c>
      <c r="C273" s="11" t="s">
        <v>54</v>
      </c>
      <c r="D273" s="1" t="str">
        <f t="shared" si="17"/>
        <v>FBE</v>
      </c>
      <c r="E273" s="1">
        <f t="shared" si="18"/>
        <v>19</v>
      </c>
      <c r="F273" s="1" t="str">
        <f t="shared" si="19"/>
        <v>19.0mm FBE</v>
      </c>
      <c r="G273" s="1" t="str">
        <f>_xlfn.CONCAT(TEXT(Q273,"0.0"),"mm ",INDEX('Pipe Lookup'!D:D,MATCH('~17 Pipe Segmentation'!R273,'Pipe Lookup'!C:C,0))," TYPE ",P273)</f>
        <v>19.0mm Fusion-Bonded Epoxy TYPE 7</v>
      </c>
      <c r="L273" s="1" t="s">
        <v>9479</v>
      </c>
      <c r="M273" s="1">
        <v>1008400.31</v>
      </c>
      <c r="N273" s="1">
        <v>1008424.31</v>
      </c>
      <c r="O273" s="1">
        <v>24</v>
      </c>
      <c r="P273" s="1">
        <v>7</v>
      </c>
      <c r="Q273" s="1">
        <v>19</v>
      </c>
      <c r="R273" s="1" t="s">
        <v>56</v>
      </c>
      <c r="S273" s="1" t="s">
        <v>138</v>
      </c>
      <c r="V273" s="1">
        <v>0</v>
      </c>
      <c r="W273" s="1" t="s">
        <v>60</v>
      </c>
    </row>
    <row r="274" spans="1:23" x14ac:dyDescent="0.2">
      <c r="A274" s="1">
        <f t="shared" si="16"/>
        <v>1008424.31</v>
      </c>
      <c r="B274" s="1">
        <f t="shared" si="16"/>
        <v>1008429.61</v>
      </c>
      <c r="C274" s="11" t="s">
        <v>54</v>
      </c>
      <c r="D274" s="1" t="str">
        <f t="shared" si="17"/>
        <v>LE</v>
      </c>
      <c r="E274" s="1">
        <f t="shared" si="18"/>
        <v>19</v>
      </c>
      <c r="F274" s="1" t="str">
        <f t="shared" si="19"/>
        <v>19.0mm LE</v>
      </c>
      <c r="G274" s="1" t="str">
        <f>_xlfn.CONCAT(TEXT(Q274,"0.0"),"mm ",INDEX('Pipe Lookup'!D:D,MATCH('~17 Pipe Segmentation'!R274,'Pipe Lookup'!C:C,0))," TYPE ",P274)</f>
        <v>19.0mm Elbow TYPE 26</v>
      </c>
      <c r="L274" s="1" t="s">
        <v>9479</v>
      </c>
      <c r="M274" s="1">
        <v>1008424.31</v>
      </c>
      <c r="N274" s="1">
        <v>1008429.61</v>
      </c>
      <c r="O274" s="1">
        <v>5.2999999999301508</v>
      </c>
      <c r="P274" s="1">
        <v>26</v>
      </c>
      <c r="Q274" s="1">
        <v>19</v>
      </c>
      <c r="R274" s="1" t="s">
        <v>58</v>
      </c>
      <c r="S274" s="1" t="s">
        <v>138</v>
      </c>
      <c r="U274" s="1" t="s">
        <v>177</v>
      </c>
      <c r="V274" s="1">
        <v>0</v>
      </c>
      <c r="W274" s="1" t="s">
        <v>60</v>
      </c>
    </row>
    <row r="275" spans="1:23" x14ac:dyDescent="0.2">
      <c r="A275" s="1">
        <f t="shared" si="16"/>
        <v>1008429.61</v>
      </c>
      <c r="B275" s="1">
        <f t="shared" si="16"/>
        <v>1008453.61</v>
      </c>
      <c r="C275" s="11" t="s">
        <v>54</v>
      </c>
      <c r="D275" s="1" t="str">
        <f t="shared" si="17"/>
        <v>FBE</v>
      </c>
      <c r="E275" s="1">
        <f t="shared" si="18"/>
        <v>19</v>
      </c>
      <c r="F275" s="1" t="str">
        <f t="shared" si="19"/>
        <v>19.0mm FBE</v>
      </c>
      <c r="G275" s="1" t="str">
        <f>_xlfn.CONCAT(TEXT(Q275,"0.0"),"mm ",INDEX('Pipe Lookup'!D:D,MATCH('~17 Pipe Segmentation'!R275,'Pipe Lookup'!C:C,0))," TYPE ",P275)</f>
        <v>19.0mm Fusion-Bonded Epoxy TYPE 7</v>
      </c>
      <c r="L275" s="1" t="s">
        <v>9479</v>
      </c>
      <c r="M275" s="1">
        <v>1008429.61</v>
      </c>
      <c r="N275" s="1">
        <v>1008453.61</v>
      </c>
      <c r="O275" s="1">
        <v>24</v>
      </c>
      <c r="P275" s="1">
        <v>7</v>
      </c>
      <c r="Q275" s="1">
        <v>19</v>
      </c>
      <c r="R275" s="1" t="s">
        <v>56</v>
      </c>
      <c r="S275" s="1" t="s">
        <v>138</v>
      </c>
      <c r="V275" s="1">
        <v>0</v>
      </c>
      <c r="W275" s="1" t="s">
        <v>60</v>
      </c>
    </row>
    <row r="276" spans="1:23" x14ac:dyDescent="0.2">
      <c r="A276" s="1">
        <f t="shared" si="16"/>
        <v>1008453.61</v>
      </c>
      <c r="B276" s="1">
        <f t="shared" si="16"/>
        <v>1008601.33</v>
      </c>
      <c r="C276" s="11" t="s">
        <v>54</v>
      </c>
      <c r="D276" s="1" t="str">
        <f t="shared" si="17"/>
        <v>FBE</v>
      </c>
      <c r="E276" s="1">
        <f t="shared" si="18"/>
        <v>14.7</v>
      </c>
      <c r="F276" s="1" t="str">
        <f t="shared" si="19"/>
        <v>14.7mm FBE</v>
      </c>
      <c r="G276" s="1" t="str">
        <f>_xlfn.CONCAT(TEXT(Q276,"0.0"),"mm ",INDEX('Pipe Lookup'!D:D,MATCH('~17 Pipe Segmentation'!R276,'Pipe Lookup'!C:C,0))," TYPE ",P276)</f>
        <v>14.7mm Fusion-Bonded Epoxy TYPE 5</v>
      </c>
      <c r="L276" s="1" t="s">
        <v>9479</v>
      </c>
      <c r="M276" s="1">
        <v>1008453.61</v>
      </c>
      <c r="N276" s="1">
        <v>1008601.33</v>
      </c>
      <c r="O276" s="1">
        <v>147.71999999997206</v>
      </c>
      <c r="P276" s="1">
        <v>5</v>
      </c>
      <c r="Q276" s="1">
        <v>14.7</v>
      </c>
      <c r="R276" s="1" t="s">
        <v>56</v>
      </c>
      <c r="S276" s="1" t="s">
        <v>138</v>
      </c>
      <c r="V276" s="1">
        <v>0</v>
      </c>
      <c r="W276" s="1" t="s">
        <v>60</v>
      </c>
    </row>
    <row r="277" spans="1:23" x14ac:dyDescent="0.2">
      <c r="A277" s="1">
        <f t="shared" si="16"/>
        <v>1008601.33</v>
      </c>
      <c r="B277" s="1">
        <f t="shared" si="16"/>
        <v>1008608.24</v>
      </c>
      <c r="C277" s="11" t="s">
        <v>54</v>
      </c>
      <c r="D277" s="1" t="str">
        <f t="shared" si="17"/>
        <v>LE</v>
      </c>
      <c r="E277" s="1">
        <f t="shared" si="18"/>
        <v>14.7</v>
      </c>
      <c r="F277" s="1" t="str">
        <f t="shared" si="19"/>
        <v>14.7mm LE</v>
      </c>
      <c r="G277" s="1" t="str">
        <f>_xlfn.CONCAT(TEXT(Q277,"0.0"),"mm ",INDEX('Pipe Lookup'!D:D,MATCH('~17 Pipe Segmentation'!R277,'Pipe Lookup'!C:C,0))," TYPE ",P277)</f>
        <v>14.7mm Elbow TYPE 22</v>
      </c>
      <c r="L277" s="1" t="s">
        <v>9479</v>
      </c>
      <c r="M277" s="1">
        <v>1008601.33</v>
      </c>
      <c r="N277" s="1">
        <v>1008608.24</v>
      </c>
      <c r="O277" s="1">
        <v>6.9100000000325963</v>
      </c>
      <c r="P277" s="1">
        <v>22</v>
      </c>
      <c r="Q277" s="1">
        <v>14.7</v>
      </c>
      <c r="R277" s="1" t="s">
        <v>58</v>
      </c>
      <c r="S277" s="1" t="s">
        <v>138</v>
      </c>
      <c r="U277" s="1" t="s">
        <v>178</v>
      </c>
      <c r="V277" s="1">
        <v>0</v>
      </c>
      <c r="W277" s="1" t="s">
        <v>60</v>
      </c>
    </row>
    <row r="278" spans="1:23" x14ac:dyDescent="0.2">
      <c r="A278" s="1">
        <f t="shared" si="16"/>
        <v>1008608.24</v>
      </c>
      <c r="B278" s="1">
        <f t="shared" si="16"/>
        <v>1008664.76</v>
      </c>
      <c r="C278" s="11" t="s">
        <v>54</v>
      </c>
      <c r="D278" s="1" t="str">
        <f t="shared" si="17"/>
        <v>FBE</v>
      </c>
      <c r="E278" s="1">
        <f t="shared" si="18"/>
        <v>14.7</v>
      </c>
      <c r="F278" s="1" t="str">
        <f t="shared" si="19"/>
        <v>14.7mm FBE</v>
      </c>
      <c r="G278" s="1" t="str">
        <f>_xlfn.CONCAT(TEXT(Q278,"0.0"),"mm ",INDEX('Pipe Lookup'!D:D,MATCH('~17 Pipe Segmentation'!R278,'Pipe Lookup'!C:C,0))," TYPE ",P278)</f>
        <v>14.7mm Fusion-Bonded Epoxy TYPE 5</v>
      </c>
      <c r="L278" s="1" t="s">
        <v>9479</v>
      </c>
      <c r="M278" s="1">
        <v>1008608.24</v>
      </c>
      <c r="N278" s="1">
        <v>1008664.76</v>
      </c>
      <c r="O278" s="1">
        <v>56.520000000018626</v>
      </c>
      <c r="P278" s="1">
        <v>5</v>
      </c>
      <c r="Q278" s="1">
        <v>14.7</v>
      </c>
      <c r="R278" s="1" t="s">
        <v>56</v>
      </c>
      <c r="S278" s="1" t="s">
        <v>138</v>
      </c>
      <c r="V278" s="1">
        <v>0</v>
      </c>
      <c r="W278" s="1" t="s">
        <v>60</v>
      </c>
    </row>
    <row r="279" spans="1:23" x14ac:dyDescent="0.2">
      <c r="A279" s="1">
        <f t="shared" si="16"/>
        <v>1008664.76</v>
      </c>
      <c r="B279" s="1">
        <f t="shared" si="16"/>
        <v>1008669.43</v>
      </c>
      <c r="C279" s="11" t="s">
        <v>54</v>
      </c>
      <c r="D279" s="1" t="str">
        <f t="shared" si="17"/>
        <v>LE</v>
      </c>
      <c r="E279" s="1">
        <f t="shared" si="18"/>
        <v>14.7</v>
      </c>
      <c r="F279" s="1" t="str">
        <f t="shared" si="19"/>
        <v>14.7mm LE</v>
      </c>
      <c r="G279" s="1" t="str">
        <f>_xlfn.CONCAT(TEXT(Q279,"0.0"),"mm ",INDEX('Pipe Lookup'!D:D,MATCH('~17 Pipe Segmentation'!R279,'Pipe Lookup'!C:C,0))," TYPE ",P279)</f>
        <v>14.7mm Elbow TYPE 22</v>
      </c>
      <c r="L279" s="1" t="s">
        <v>9479</v>
      </c>
      <c r="M279" s="1">
        <v>1008664.76</v>
      </c>
      <c r="N279" s="1">
        <v>1008669.43</v>
      </c>
      <c r="O279" s="1">
        <v>4.6700000000419095</v>
      </c>
      <c r="P279" s="1">
        <v>22</v>
      </c>
      <c r="Q279" s="1">
        <v>14.7</v>
      </c>
      <c r="R279" s="1" t="s">
        <v>58</v>
      </c>
      <c r="S279" s="1" t="s">
        <v>138</v>
      </c>
      <c r="U279" s="1" t="s">
        <v>179</v>
      </c>
      <c r="V279" s="1">
        <v>0</v>
      </c>
      <c r="W279" s="1" t="s">
        <v>60</v>
      </c>
    </row>
    <row r="280" spans="1:23" x14ac:dyDescent="0.2">
      <c r="A280" s="1">
        <f t="shared" si="16"/>
        <v>1008669.43</v>
      </c>
      <c r="B280" s="1">
        <f t="shared" si="16"/>
        <v>1008713.68</v>
      </c>
      <c r="C280" s="11" t="s">
        <v>54</v>
      </c>
      <c r="D280" s="1" t="str">
        <f t="shared" si="17"/>
        <v>FBE</v>
      </c>
      <c r="E280" s="1">
        <f t="shared" si="18"/>
        <v>14.7</v>
      </c>
      <c r="F280" s="1" t="str">
        <f t="shared" si="19"/>
        <v>14.7mm FBE</v>
      </c>
      <c r="G280" s="1" t="str">
        <f>_xlfn.CONCAT(TEXT(Q280,"0.0"),"mm ",INDEX('Pipe Lookup'!D:D,MATCH('~17 Pipe Segmentation'!R280,'Pipe Lookup'!C:C,0))," TYPE ",P280)</f>
        <v>14.7mm Fusion-Bonded Epoxy TYPE 5</v>
      </c>
      <c r="L280" s="1" t="s">
        <v>9479</v>
      </c>
      <c r="M280" s="1">
        <v>1008669.43</v>
      </c>
      <c r="N280" s="1">
        <v>1008713.68</v>
      </c>
      <c r="O280" s="1">
        <v>44.25</v>
      </c>
      <c r="P280" s="1">
        <v>5</v>
      </c>
      <c r="Q280" s="1">
        <v>14.7</v>
      </c>
      <c r="R280" s="1" t="s">
        <v>56</v>
      </c>
      <c r="S280" s="1" t="s">
        <v>138</v>
      </c>
      <c r="V280" s="1">
        <v>0</v>
      </c>
      <c r="W280" s="1" t="s">
        <v>60</v>
      </c>
    </row>
    <row r="281" spans="1:23" x14ac:dyDescent="0.2">
      <c r="A281" s="1">
        <f t="shared" si="16"/>
        <v>1008713.68</v>
      </c>
      <c r="B281" s="1">
        <f t="shared" si="16"/>
        <v>1008718.59</v>
      </c>
      <c r="C281" s="11" t="s">
        <v>54</v>
      </c>
      <c r="D281" s="1" t="str">
        <f t="shared" si="17"/>
        <v>LE</v>
      </c>
      <c r="E281" s="1">
        <f t="shared" si="18"/>
        <v>14.7</v>
      </c>
      <c r="F281" s="1" t="str">
        <f t="shared" si="19"/>
        <v>14.7mm LE</v>
      </c>
      <c r="G281" s="1" t="str">
        <f>_xlfn.CONCAT(TEXT(Q281,"0.0"),"mm ",INDEX('Pipe Lookup'!D:D,MATCH('~17 Pipe Segmentation'!R281,'Pipe Lookup'!C:C,0))," TYPE ",P281)</f>
        <v>14.7mm Elbow TYPE 22</v>
      </c>
      <c r="L281" s="1" t="s">
        <v>9479</v>
      </c>
      <c r="M281" s="1">
        <v>1008713.68</v>
      </c>
      <c r="N281" s="1">
        <v>1008718.59</v>
      </c>
      <c r="O281" s="1">
        <v>4.909999999916181</v>
      </c>
      <c r="P281" s="1">
        <v>22</v>
      </c>
      <c r="Q281" s="1">
        <v>14.7</v>
      </c>
      <c r="R281" s="1" t="s">
        <v>58</v>
      </c>
      <c r="S281" s="1" t="s">
        <v>138</v>
      </c>
      <c r="U281" s="1" t="s">
        <v>180</v>
      </c>
      <c r="V281" s="1">
        <v>0</v>
      </c>
      <c r="W281" s="1" t="s">
        <v>60</v>
      </c>
    </row>
    <row r="282" spans="1:23" x14ac:dyDescent="0.2">
      <c r="A282" s="1">
        <f t="shared" si="16"/>
        <v>1008718.59</v>
      </c>
      <c r="B282" s="1">
        <f t="shared" si="16"/>
        <v>1009019</v>
      </c>
      <c r="C282" s="11" t="s">
        <v>54</v>
      </c>
      <c r="D282" s="1" t="str">
        <f t="shared" si="17"/>
        <v>FBE</v>
      </c>
      <c r="E282" s="1">
        <f t="shared" si="18"/>
        <v>14.7</v>
      </c>
      <c r="F282" s="1" t="str">
        <f t="shared" si="19"/>
        <v>14.7mm FBE</v>
      </c>
      <c r="G282" s="1" t="str">
        <f>_xlfn.CONCAT(TEXT(Q282,"0.0"),"mm ",INDEX('Pipe Lookup'!D:D,MATCH('~17 Pipe Segmentation'!R282,'Pipe Lookup'!C:C,0))," TYPE ",P282)</f>
        <v>14.7mm Fusion-Bonded Epoxy TYPE 5</v>
      </c>
      <c r="L282" s="1" t="s">
        <v>9479</v>
      </c>
      <c r="M282" s="1">
        <v>1008718.59</v>
      </c>
      <c r="N282" s="1">
        <v>1009019</v>
      </c>
      <c r="O282" s="1">
        <v>300.4100000000326</v>
      </c>
      <c r="P282" s="1">
        <v>5</v>
      </c>
      <c r="Q282" s="1">
        <v>14.7</v>
      </c>
      <c r="R282" s="1" t="s">
        <v>56</v>
      </c>
      <c r="S282" s="1" t="s">
        <v>138</v>
      </c>
      <c r="V282" s="1">
        <v>0</v>
      </c>
      <c r="W282" s="1" t="s">
        <v>60</v>
      </c>
    </row>
    <row r="283" spans="1:23" x14ac:dyDescent="0.2">
      <c r="A283" s="1">
        <f t="shared" si="16"/>
        <v>1009019</v>
      </c>
      <c r="B283" s="1">
        <f t="shared" si="16"/>
        <v>1009043</v>
      </c>
      <c r="C283" s="11" t="s">
        <v>54</v>
      </c>
      <c r="D283" s="1" t="str">
        <f t="shared" si="17"/>
        <v>FBE</v>
      </c>
      <c r="E283" s="1">
        <f t="shared" si="18"/>
        <v>19</v>
      </c>
      <c r="F283" s="1" t="str">
        <f t="shared" si="19"/>
        <v>19.0mm FBE</v>
      </c>
      <c r="G283" s="1" t="str">
        <f>_xlfn.CONCAT(TEXT(Q283,"0.0"),"mm ",INDEX('Pipe Lookup'!D:D,MATCH('~17 Pipe Segmentation'!R283,'Pipe Lookup'!C:C,0))," TYPE ",P283)</f>
        <v>19.0mm Fusion-Bonded Epoxy TYPE 7</v>
      </c>
      <c r="L283" s="1" t="s">
        <v>9479</v>
      </c>
      <c r="M283" s="1">
        <v>1009019</v>
      </c>
      <c r="N283" s="1">
        <v>1009043</v>
      </c>
      <c r="O283" s="1">
        <v>24</v>
      </c>
      <c r="P283" s="1">
        <v>7</v>
      </c>
      <c r="Q283" s="1">
        <v>19</v>
      </c>
      <c r="R283" s="1" t="s">
        <v>56</v>
      </c>
      <c r="S283" s="1" t="s">
        <v>138</v>
      </c>
      <c r="V283" s="1">
        <v>0</v>
      </c>
      <c r="W283" s="1" t="s">
        <v>60</v>
      </c>
    </row>
    <row r="284" spans="1:23" x14ac:dyDescent="0.2">
      <c r="A284" s="1">
        <f t="shared" si="16"/>
        <v>1009043</v>
      </c>
      <c r="B284" s="1">
        <f t="shared" si="16"/>
        <v>1009200</v>
      </c>
      <c r="C284" s="11" t="s">
        <v>54</v>
      </c>
      <c r="D284" s="1" t="str">
        <f t="shared" si="17"/>
        <v>FBE</v>
      </c>
      <c r="E284" s="1">
        <f t="shared" si="18"/>
        <v>14.7</v>
      </c>
      <c r="F284" s="1" t="str">
        <f t="shared" si="19"/>
        <v>14.7mm FBE</v>
      </c>
      <c r="G284" s="1" t="str">
        <f>_xlfn.CONCAT(TEXT(Q284,"0.0"),"mm ",INDEX('Pipe Lookup'!D:D,MATCH('~17 Pipe Segmentation'!R284,'Pipe Lookup'!C:C,0))," TYPE ",P284)</f>
        <v>14.7mm Fusion-Bonded Epoxy TYPE 5</v>
      </c>
      <c r="L284" s="1" t="s">
        <v>9479</v>
      </c>
      <c r="M284" s="1">
        <v>1009043</v>
      </c>
      <c r="N284" s="1">
        <v>1009200</v>
      </c>
      <c r="O284" s="1">
        <v>157</v>
      </c>
      <c r="P284" s="1">
        <v>5</v>
      </c>
      <c r="Q284" s="1">
        <v>14.7</v>
      </c>
      <c r="R284" s="1" t="s">
        <v>56</v>
      </c>
      <c r="S284" s="1" t="s">
        <v>138</v>
      </c>
      <c r="V284" s="1">
        <v>0</v>
      </c>
      <c r="W284" s="1" t="s">
        <v>60</v>
      </c>
    </row>
    <row r="285" spans="1:23" x14ac:dyDescent="0.2">
      <c r="A285" s="1">
        <f t="shared" si="16"/>
        <v>1009200</v>
      </c>
      <c r="B285" s="1">
        <f t="shared" si="16"/>
        <v>1009413</v>
      </c>
      <c r="C285" s="11" t="s">
        <v>54</v>
      </c>
      <c r="D285" s="1" t="str">
        <f t="shared" si="17"/>
        <v>FBE</v>
      </c>
      <c r="E285" s="1">
        <f t="shared" si="18"/>
        <v>14.7</v>
      </c>
      <c r="F285" s="1" t="str">
        <f t="shared" si="19"/>
        <v>14.7mm FBE</v>
      </c>
      <c r="G285" s="1" t="str">
        <f>_xlfn.CONCAT(TEXT(Q285,"0.0"),"mm ",INDEX('Pipe Lookup'!D:D,MATCH('~17 Pipe Segmentation'!R285,'Pipe Lookup'!C:C,0))," TYPE ",P285)</f>
        <v>14.7mm Fusion-Bonded Epoxy TYPE 5</v>
      </c>
      <c r="L285" s="1" t="s">
        <v>9479</v>
      </c>
      <c r="M285" s="1">
        <v>1009200</v>
      </c>
      <c r="N285" s="1">
        <v>1009413</v>
      </c>
      <c r="O285" s="1">
        <v>213</v>
      </c>
      <c r="P285" s="1">
        <v>5</v>
      </c>
      <c r="Q285" s="1">
        <v>14.7</v>
      </c>
      <c r="R285" s="1" t="s">
        <v>56</v>
      </c>
      <c r="S285" s="1" t="s">
        <v>181</v>
      </c>
      <c r="V285" s="1">
        <v>0</v>
      </c>
      <c r="W285" s="1" t="s">
        <v>60</v>
      </c>
    </row>
    <row r="286" spans="1:23" x14ac:dyDescent="0.2">
      <c r="A286" s="1">
        <f t="shared" si="16"/>
        <v>1009413</v>
      </c>
      <c r="B286" s="1">
        <f t="shared" si="16"/>
        <v>1009437</v>
      </c>
      <c r="C286" s="11" t="s">
        <v>54</v>
      </c>
      <c r="D286" s="1" t="str">
        <f t="shared" si="17"/>
        <v>FBE</v>
      </c>
      <c r="E286" s="1">
        <f t="shared" si="18"/>
        <v>19</v>
      </c>
      <c r="F286" s="1" t="str">
        <f t="shared" si="19"/>
        <v>19.0mm FBE</v>
      </c>
      <c r="G286" s="1" t="str">
        <f>_xlfn.CONCAT(TEXT(Q286,"0.0"),"mm ",INDEX('Pipe Lookup'!D:D,MATCH('~17 Pipe Segmentation'!R286,'Pipe Lookup'!C:C,0))," TYPE ",P286)</f>
        <v>19.0mm Fusion-Bonded Epoxy TYPE 7</v>
      </c>
      <c r="L286" s="1" t="s">
        <v>9479</v>
      </c>
      <c r="M286" s="1">
        <v>1009413</v>
      </c>
      <c r="N286" s="1">
        <v>1009437</v>
      </c>
      <c r="O286" s="1">
        <v>24</v>
      </c>
      <c r="P286" s="1">
        <v>7</v>
      </c>
      <c r="Q286" s="1">
        <v>19</v>
      </c>
      <c r="R286" s="1" t="s">
        <v>56</v>
      </c>
      <c r="S286" s="1" t="s">
        <v>181</v>
      </c>
      <c r="V286" s="1">
        <v>0</v>
      </c>
      <c r="W286" s="1" t="s">
        <v>60</v>
      </c>
    </row>
    <row r="287" spans="1:23" x14ac:dyDescent="0.2">
      <c r="A287" s="1">
        <f t="shared" si="16"/>
        <v>1009437</v>
      </c>
      <c r="B287" s="1">
        <f t="shared" si="16"/>
        <v>1010700</v>
      </c>
      <c r="C287" s="11" t="s">
        <v>54</v>
      </c>
      <c r="D287" s="1" t="str">
        <f t="shared" si="17"/>
        <v>FBE</v>
      </c>
      <c r="E287" s="1">
        <f t="shared" si="18"/>
        <v>14.7</v>
      </c>
      <c r="F287" s="1" t="str">
        <f t="shared" si="19"/>
        <v>14.7mm FBE</v>
      </c>
      <c r="G287" s="1" t="str">
        <f>_xlfn.CONCAT(TEXT(Q287,"0.0"),"mm ",INDEX('Pipe Lookup'!D:D,MATCH('~17 Pipe Segmentation'!R287,'Pipe Lookup'!C:C,0))," TYPE ",P287)</f>
        <v>14.7mm Fusion-Bonded Epoxy TYPE 5</v>
      </c>
      <c r="L287" s="1" t="s">
        <v>9479</v>
      </c>
      <c r="M287" s="1">
        <v>1009437</v>
      </c>
      <c r="N287" s="1">
        <v>1010700</v>
      </c>
      <c r="O287" s="1">
        <v>1263</v>
      </c>
      <c r="P287" s="1">
        <v>5</v>
      </c>
      <c r="Q287" s="1">
        <v>14.7</v>
      </c>
      <c r="R287" s="1" t="s">
        <v>56</v>
      </c>
      <c r="S287" s="1" t="s">
        <v>181</v>
      </c>
      <c r="V287" s="1">
        <v>0</v>
      </c>
      <c r="W287" s="1" t="s">
        <v>60</v>
      </c>
    </row>
    <row r="288" spans="1:23" x14ac:dyDescent="0.2">
      <c r="A288" s="1">
        <f t="shared" si="16"/>
        <v>1010700</v>
      </c>
      <c r="B288" s="1">
        <f t="shared" si="16"/>
        <v>1010880</v>
      </c>
      <c r="C288" s="11" t="s">
        <v>54</v>
      </c>
      <c r="D288" s="1" t="str">
        <f t="shared" si="17"/>
        <v>FBE</v>
      </c>
      <c r="E288" s="1">
        <f t="shared" si="18"/>
        <v>14.7</v>
      </c>
      <c r="F288" s="1" t="str">
        <f t="shared" si="19"/>
        <v>14.7mm FBE</v>
      </c>
      <c r="G288" s="1" t="str">
        <f>_xlfn.CONCAT(TEXT(Q288,"0.0"),"mm ",INDEX('Pipe Lookup'!D:D,MATCH('~17 Pipe Segmentation'!R288,'Pipe Lookup'!C:C,0))," TYPE ",P288)</f>
        <v>14.7mm Fusion-Bonded Epoxy TYPE 5</v>
      </c>
      <c r="L288" s="1" t="s">
        <v>9479</v>
      </c>
      <c r="M288" s="1">
        <v>1010700</v>
      </c>
      <c r="N288" s="1">
        <v>1010880</v>
      </c>
      <c r="O288" s="1">
        <v>180</v>
      </c>
      <c r="P288" s="1">
        <v>5</v>
      </c>
      <c r="Q288" s="1">
        <v>14.7</v>
      </c>
      <c r="R288" s="1" t="s">
        <v>56</v>
      </c>
      <c r="S288" s="1" t="s">
        <v>182</v>
      </c>
      <c r="V288" s="1">
        <v>0</v>
      </c>
      <c r="W288" s="1" t="s">
        <v>60</v>
      </c>
    </row>
    <row r="289" spans="1:23" x14ac:dyDescent="0.2">
      <c r="A289" s="1">
        <f t="shared" si="16"/>
        <v>1010880</v>
      </c>
      <c r="B289" s="1">
        <f t="shared" si="16"/>
        <v>1010886.11</v>
      </c>
      <c r="C289" s="11" t="s">
        <v>54</v>
      </c>
      <c r="D289" s="1" t="str">
        <f t="shared" si="17"/>
        <v>FBE</v>
      </c>
      <c r="E289" s="1">
        <f t="shared" si="18"/>
        <v>19</v>
      </c>
      <c r="F289" s="1" t="str">
        <f t="shared" si="19"/>
        <v>19.0mm FBE</v>
      </c>
      <c r="G289" s="1" t="str">
        <f>_xlfn.CONCAT(TEXT(Q289,"0.0"),"mm ",INDEX('Pipe Lookup'!D:D,MATCH('~17 Pipe Segmentation'!R289,'Pipe Lookup'!C:C,0))," TYPE ",P289)</f>
        <v>19.0mm Fusion-Bonded Epoxy TYPE 7</v>
      </c>
      <c r="L289" s="1" t="s">
        <v>9479</v>
      </c>
      <c r="M289" s="1">
        <v>1010880</v>
      </c>
      <c r="N289" s="1">
        <v>1010886.11</v>
      </c>
      <c r="O289" s="1">
        <v>6.1099999999860302</v>
      </c>
      <c r="P289" s="1">
        <v>7</v>
      </c>
      <c r="Q289" s="1">
        <v>19</v>
      </c>
      <c r="R289" s="1" t="s">
        <v>56</v>
      </c>
      <c r="S289" s="1" t="s">
        <v>182</v>
      </c>
      <c r="V289" s="1">
        <v>0</v>
      </c>
      <c r="W289" s="1" t="s">
        <v>60</v>
      </c>
    </row>
    <row r="290" spans="1:23" x14ac:dyDescent="0.2">
      <c r="A290" s="1">
        <f t="shared" si="16"/>
        <v>1010886.11</v>
      </c>
      <c r="B290" s="1">
        <f t="shared" si="16"/>
        <v>1010891.11</v>
      </c>
      <c r="C290" s="11" t="s">
        <v>54</v>
      </c>
      <c r="D290" s="1" t="str">
        <f t="shared" si="17"/>
        <v>LE</v>
      </c>
      <c r="E290" s="1">
        <f t="shared" si="18"/>
        <v>19</v>
      </c>
      <c r="F290" s="1" t="str">
        <f t="shared" si="19"/>
        <v>19.0mm LE</v>
      </c>
      <c r="G290" s="1" t="str">
        <f>_xlfn.CONCAT(TEXT(Q290,"0.0"),"mm ",INDEX('Pipe Lookup'!D:D,MATCH('~17 Pipe Segmentation'!R290,'Pipe Lookup'!C:C,0))," TYPE ",P290)</f>
        <v>19.0mm Elbow TYPE 26</v>
      </c>
      <c r="L290" s="1" t="s">
        <v>9479</v>
      </c>
      <c r="M290" s="1">
        <v>1010886.11</v>
      </c>
      <c r="N290" s="1">
        <v>1010891.11</v>
      </c>
      <c r="O290" s="1">
        <v>5</v>
      </c>
      <c r="P290" s="1">
        <v>26</v>
      </c>
      <c r="Q290" s="1">
        <v>19</v>
      </c>
      <c r="R290" s="1" t="s">
        <v>58</v>
      </c>
      <c r="S290" s="1" t="s">
        <v>182</v>
      </c>
      <c r="U290" s="1" t="s">
        <v>183</v>
      </c>
      <c r="V290" s="1">
        <v>0</v>
      </c>
      <c r="W290" s="1" t="s">
        <v>60</v>
      </c>
    </row>
    <row r="291" spans="1:23" x14ac:dyDescent="0.2">
      <c r="A291" s="1">
        <f t="shared" si="16"/>
        <v>1010891.11</v>
      </c>
      <c r="B291" s="1">
        <f t="shared" si="16"/>
        <v>1010896</v>
      </c>
      <c r="C291" s="11" t="s">
        <v>54</v>
      </c>
      <c r="D291" s="1" t="str">
        <f t="shared" si="17"/>
        <v>FBE</v>
      </c>
      <c r="E291" s="1">
        <f t="shared" si="18"/>
        <v>19</v>
      </c>
      <c r="F291" s="1" t="str">
        <f t="shared" si="19"/>
        <v>19.0mm FBE</v>
      </c>
      <c r="G291" s="1" t="str">
        <f>_xlfn.CONCAT(TEXT(Q291,"0.0"),"mm ",INDEX('Pipe Lookup'!D:D,MATCH('~17 Pipe Segmentation'!R291,'Pipe Lookup'!C:C,0))," TYPE ",P291)</f>
        <v>19.0mm Fusion-Bonded Epoxy TYPE 7</v>
      </c>
      <c r="L291" s="1" t="s">
        <v>9479</v>
      </c>
      <c r="M291" s="1">
        <v>1010891.11</v>
      </c>
      <c r="N291" s="1">
        <v>1010896</v>
      </c>
      <c r="O291" s="1">
        <v>4.8900000000139698</v>
      </c>
      <c r="P291" s="1">
        <v>7</v>
      </c>
      <c r="Q291" s="1">
        <v>19</v>
      </c>
      <c r="R291" s="1" t="s">
        <v>56</v>
      </c>
      <c r="S291" s="1" t="s">
        <v>182</v>
      </c>
      <c r="V291" s="1">
        <v>0</v>
      </c>
      <c r="W291" s="1" t="s">
        <v>60</v>
      </c>
    </row>
    <row r="292" spans="1:23" x14ac:dyDescent="0.2">
      <c r="A292" s="1">
        <f t="shared" si="16"/>
        <v>1010896</v>
      </c>
      <c r="B292" s="1">
        <f t="shared" si="16"/>
        <v>1010949.02</v>
      </c>
      <c r="C292" s="11" t="s">
        <v>54</v>
      </c>
      <c r="D292" s="1" t="str">
        <f t="shared" si="17"/>
        <v>FBE</v>
      </c>
      <c r="E292" s="1">
        <f t="shared" si="18"/>
        <v>14.7</v>
      </c>
      <c r="F292" s="1" t="str">
        <f t="shared" si="19"/>
        <v>14.7mm FBE</v>
      </c>
      <c r="G292" s="1" t="str">
        <f>_xlfn.CONCAT(TEXT(Q292,"0.0"),"mm ",INDEX('Pipe Lookup'!D:D,MATCH('~17 Pipe Segmentation'!R292,'Pipe Lookup'!C:C,0))," TYPE ",P292)</f>
        <v>14.7mm Fusion-Bonded Epoxy TYPE 5</v>
      </c>
      <c r="L292" s="1" t="s">
        <v>9479</v>
      </c>
      <c r="M292" s="1">
        <v>1010896</v>
      </c>
      <c r="N292" s="1">
        <v>1010949.02</v>
      </c>
      <c r="O292" s="1">
        <v>53.020000000018626</v>
      </c>
      <c r="P292" s="1">
        <v>5</v>
      </c>
      <c r="Q292" s="1">
        <v>14.7</v>
      </c>
      <c r="R292" s="1" t="s">
        <v>56</v>
      </c>
      <c r="S292" s="1" t="s">
        <v>182</v>
      </c>
      <c r="V292" s="1">
        <v>0</v>
      </c>
      <c r="W292" s="1" t="s">
        <v>60</v>
      </c>
    </row>
    <row r="293" spans="1:23" x14ac:dyDescent="0.2">
      <c r="A293" s="1">
        <f t="shared" si="16"/>
        <v>1010949.02</v>
      </c>
      <c r="B293" s="1">
        <f t="shared" si="16"/>
        <v>1010953.29</v>
      </c>
      <c r="C293" s="11" t="s">
        <v>54</v>
      </c>
      <c r="D293" s="1" t="str">
        <f t="shared" si="17"/>
        <v>LE</v>
      </c>
      <c r="E293" s="1">
        <f t="shared" si="18"/>
        <v>14.7</v>
      </c>
      <c r="F293" s="1" t="str">
        <f t="shared" si="19"/>
        <v>14.7mm LE</v>
      </c>
      <c r="G293" s="1" t="str">
        <f>_xlfn.CONCAT(TEXT(Q293,"0.0"),"mm ",INDEX('Pipe Lookup'!D:D,MATCH('~17 Pipe Segmentation'!R293,'Pipe Lookup'!C:C,0))," TYPE ",P293)</f>
        <v>14.7mm Elbow TYPE 22</v>
      </c>
      <c r="L293" s="1" t="s">
        <v>9479</v>
      </c>
      <c r="M293" s="1">
        <v>1010949.02</v>
      </c>
      <c r="N293" s="1">
        <v>1010953.29</v>
      </c>
      <c r="O293" s="1">
        <v>4.2700000000186265</v>
      </c>
      <c r="P293" s="1">
        <v>22</v>
      </c>
      <c r="Q293" s="1">
        <v>14.7</v>
      </c>
      <c r="R293" s="1" t="s">
        <v>58</v>
      </c>
      <c r="S293" s="1" t="s">
        <v>182</v>
      </c>
      <c r="U293" s="1" t="s">
        <v>184</v>
      </c>
      <c r="V293" s="1">
        <v>0</v>
      </c>
      <c r="W293" s="1" t="s">
        <v>60</v>
      </c>
    </row>
    <row r="294" spans="1:23" x14ac:dyDescent="0.2">
      <c r="A294" s="1">
        <f t="shared" si="16"/>
        <v>1010953.29</v>
      </c>
      <c r="B294" s="1">
        <f t="shared" si="16"/>
        <v>1011004.72</v>
      </c>
      <c r="C294" s="11" t="s">
        <v>54</v>
      </c>
      <c r="D294" s="1" t="str">
        <f t="shared" si="17"/>
        <v>FBE</v>
      </c>
      <c r="E294" s="1">
        <f t="shared" si="18"/>
        <v>14.7</v>
      </c>
      <c r="F294" s="1" t="str">
        <f t="shared" si="19"/>
        <v>14.7mm FBE</v>
      </c>
      <c r="G294" s="1" t="str">
        <f>_xlfn.CONCAT(TEXT(Q294,"0.0"),"mm ",INDEX('Pipe Lookup'!D:D,MATCH('~17 Pipe Segmentation'!R294,'Pipe Lookup'!C:C,0))," TYPE ",P294)</f>
        <v>14.7mm Fusion-Bonded Epoxy TYPE 5</v>
      </c>
      <c r="L294" s="1" t="s">
        <v>9479</v>
      </c>
      <c r="M294" s="1">
        <v>1010953.29</v>
      </c>
      <c r="N294" s="1">
        <v>1011004.72</v>
      </c>
      <c r="O294" s="1">
        <v>51.429999999934807</v>
      </c>
      <c r="P294" s="1">
        <v>5</v>
      </c>
      <c r="Q294" s="1">
        <v>14.7</v>
      </c>
      <c r="R294" s="1" t="s">
        <v>56</v>
      </c>
      <c r="S294" s="1" t="s">
        <v>182</v>
      </c>
      <c r="V294" s="1">
        <v>0</v>
      </c>
      <c r="W294" s="1" t="s">
        <v>60</v>
      </c>
    </row>
    <row r="295" spans="1:23" x14ac:dyDescent="0.2">
      <c r="A295" s="1">
        <f t="shared" si="16"/>
        <v>1011004.72</v>
      </c>
      <c r="B295" s="1">
        <f t="shared" si="16"/>
        <v>1011011</v>
      </c>
      <c r="C295" s="11" t="s">
        <v>54</v>
      </c>
      <c r="D295" s="1" t="str">
        <f t="shared" si="17"/>
        <v>LE</v>
      </c>
      <c r="E295" s="1">
        <f t="shared" si="18"/>
        <v>14.7</v>
      </c>
      <c r="F295" s="1" t="str">
        <f t="shared" si="19"/>
        <v>14.7mm LE</v>
      </c>
      <c r="G295" s="1" t="str">
        <f>_xlfn.CONCAT(TEXT(Q295,"0.0"),"mm ",INDEX('Pipe Lookup'!D:D,MATCH('~17 Pipe Segmentation'!R295,'Pipe Lookup'!C:C,0))," TYPE ",P295)</f>
        <v>14.7mm Elbow TYPE 22</v>
      </c>
      <c r="L295" s="1" t="s">
        <v>9479</v>
      </c>
      <c r="M295" s="1">
        <v>1011004.72</v>
      </c>
      <c r="N295" s="1">
        <v>1011011</v>
      </c>
      <c r="O295" s="1">
        <v>6.2800000000279397</v>
      </c>
      <c r="P295" s="1">
        <v>22</v>
      </c>
      <c r="Q295" s="1">
        <v>14.7</v>
      </c>
      <c r="R295" s="1" t="s">
        <v>58</v>
      </c>
      <c r="S295" s="1" t="s">
        <v>182</v>
      </c>
      <c r="U295" s="1" t="s">
        <v>185</v>
      </c>
      <c r="V295" s="1">
        <v>0</v>
      </c>
      <c r="W295" s="1" t="s">
        <v>60</v>
      </c>
    </row>
    <row r="296" spans="1:23" x14ac:dyDescent="0.2">
      <c r="A296" s="1">
        <f t="shared" si="16"/>
        <v>1011011</v>
      </c>
      <c r="B296" s="1">
        <f t="shared" si="16"/>
        <v>1011017.91</v>
      </c>
      <c r="C296" s="11" t="s">
        <v>54</v>
      </c>
      <c r="D296" s="1" t="str">
        <f t="shared" si="17"/>
        <v>LE</v>
      </c>
      <c r="E296" s="1">
        <f t="shared" si="18"/>
        <v>14.7</v>
      </c>
      <c r="F296" s="1" t="str">
        <f t="shared" si="19"/>
        <v>14.7mm LE</v>
      </c>
      <c r="G296" s="1" t="str">
        <f>_xlfn.CONCAT(TEXT(Q296,"0.0"),"mm ",INDEX('Pipe Lookup'!D:D,MATCH('~17 Pipe Segmentation'!R296,'Pipe Lookup'!C:C,0))," TYPE ",P296)</f>
        <v>14.7mm Elbow TYPE 22</v>
      </c>
      <c r="L296" s="1" t="s">
        <v>9479</v>
      </c>
      <c r="M296" s="1">
        <v>1011011</v>
      </c>
      <c r="N296" s="1">
        <v>1011017.91</v>
      </c>
      <c r="O296" s="1">
        <v>6.9100000000325963</v>
      </c>
      <c r="P296" s="1">
        <v>22</v>
      </c>
      <c r="Q296" s="1">
        <v>14.7</v>
      </c>
      <c r="R296" s="1" t="s">
        <v>58</v>
      </c>
      <c r="S296" s="1" t="s">
        <v>182</v>
      </c>
      <c r="U296" s="1" t="s">
        <v>186</v>
      </c>
      <c r="V296" s="1">
        <v>0</v>
      </c>
      <c r="W296" s="1" t="s">
        <v>86</v>
      </c>
    </row>
    <row r="297" spans="1:23" x14ac:dyDescent="0.2">
      <c r="A297" s="1">
        <f t="shared" si="16"/>
        <v>1011017.91</v>
      </c>
      <c r="B297" s="1">
        <f t="shared" si="16"/>
        <v>1011049.76</v>
      </c>
      <c r="C297" s="11" t="s">
        <v>54</v>
      </c>
      <c r="D297" s="1" t="str">
        <f t="shared" si="17"/>
        <v>FBE</v>
      </c>
      <c r="E297" s="1">
        <f t="shared" si="18"/>
        <v>14.7</v>
      </c>
      <c r="F297" s="1" t="str">
        <f t="shared" si="19"/>
        <v>14.7mm FBE</v>
      </c>
      <c r="G297" s="1" t="str">
        <f>_xlfn.CONCAT(TEXT(Q297,"0.0"),"mm ",INDEX('Pipe Lookup'!D:D,MATCH('~17 Pipe Segmentation'!R297,'Pipe Lookup'!C:C,0))," TYPE ",P297)</f>
        <v>14.7mm Fusion-Bonded Epoxy TYPE 5</v>
      </c>
      <c r="L297" s="1" t="s">
        <v>9479</v>
      </c>
      <c r="M297" s="1">
        <v>1011017.91</v>
      </c>
      <c r="N297" s="1">
        <v>1011049.76</v>
      </c>
      <c r="O297" s="1">
        <v>31.849999999976717</v>
      </c>
      <c r="P297" s="1">
        <v>5</v>
      </c>
      <c r="Q297" s="1">
        <v>14.7</v>
      </c>
      <c r="R297" s="1" t="s">
        <v>56</v>
      </c>
      <c r="S297" s="1" t="s">
        <v>182</v>
      </c>
      <c r="V297" s="1">
        <v>0</v>
      </c>
      <c r="W297" s="1" t="s">
        <v>60</v>
      </c>
    </row>
    <row r="298" spans="1:23" x14ac:dyDescent="0.2">
      <c r="A298" s="1">
        <f t="shared" si="16"/>
        <v>1011049.76</v>
      </c>
      <c r="B298" s="1">
        <f t="shared" si="16"/>
        <v>1011055</v>
      </c>
      <c r="C298" s="11" t="s">
        <v>54</v>
      </c>
      <c r="D298" s="1" t="str">
        <f t="shared" si="17"/>
        <v>LE</v>
      </c>
      <c r="E298" s="1">
        <f t="shared" si="18"/>
        <v>14.7</v>
      </c>
      <c r="F298" s="1" t="str">
        <f t="shared" si="19"/>
        <v>14.7mm LE</v>
      </c>
      <c r="G298" s="1" t="str">
        <f>_xlfn.CONCAT(TEXT(Q298,"0.0"),"mm ",INDEX('Pipe Lookup'!D:D,MATCH('~17 Pipe Segmentation'!R298,'Pipe Lookup'!C:C,0))," TYPE ",P298)</f>
        <v>14.7mm Elbow TYPE 22</v>
      </c>
      <c r="L298" s="1" t="s">
        <v>9479</v>
      </c>
      <c r="M298" s="1">
        <v>1011049.76</v>
      </c>
      <c r="N298" s="1">
        <v>1011055</v>
      </c>
      <c r="O298" s="1">
        <v>5.2399999999906868</v>
      </c>
      <c r="P298" s="1">
        <v>22</v>
      </c>
      <c r="Q298" s="1">
        <v>14.7</v>
      </c>
      <c r="R298" s="1" t="s">
        <v>58</v>
      </c>
      <c r="S298" s="1" t="s">
        <v>182</v>
      </c>
      <c r="U298" s="1" t="s">
        <v>187</v>
      </c>
      <c r="V298" s="1">
        <v>0</v>
      </c>
      <c r="W298" s="1" t="s">
        <v>60</v>
      </c>
    </row>
    <row r="299" spans="1:23" x14ac:dyDescent="0.2">
      <c r="A299" s="1">
        <f t="shared" si="16"/>
        <v>1011055</v>
      </c>
      <c r="B299" s="1">
        <f t="shared" si="16"/>
        <v>1011083.52</v>
      </c>
      <c r="C299" s="11" t="s">
        <v>54</v>
      </c>
      <c r="D299" s="1" t="str">
        <f t="shared" si="17"/>
        <v>FBE</v>
      </c>
      <c r="E299" s="1">
        <f t="shared" si="18"/>
        <v>14.7</v>
      </c>
      <c r="F299" s="1" t="str">
        <f t="shared" si="19"/>
        <v>14.7mm FBE</v>
      </c>
      <c r="G299" s="1" t="str">
        <f>_xlfn.CONCAT(TEXT(Q299,"0.0"),"mm ",INDEX('Pipe Lookup'!D:D,MATCH('~17 Pipe Segmentation'!R299,'Pipe Lookup'!C:C,0))," TYPE ",P299)</f>
        <v>14.7mm Fusion-Bonded Epoxy TYPE 5</v>
      </c>
      <c r="L299" s="1" t="s">
        <v>9479</v>
      </c>
      <c r="M299" s="1">
        <v>1011055</v>
      </c>
      <c r="N299" s="1">
        <v>1011083.52</v>
      </c>
      <c r="O299" s="1">
        <v>28.520000000018626</v>
      </c>
      <c r="P299" s="1">
        <v>5</v>
      </c>
      <c r="Q299" s="1">
        <v>14.7</v>
      </c>
      <c r="R299" s="1" t="s">
        <v>56</v>
      </c>
      <c r="S299" s="1" t="s">
        <v>182</v>
      </c>
      <c r="V299" s="1">
        <v>0</v>
      </c>
      <c r="W299" s="1" t="s">
        <v>60</v>
      </c>
    </row>
    <row r="300" spans="1:23" x14ac:dyDescent="0.2">
      <c r="A300" s="1">
        <f t="shared" si="16"/>
        <v>1011083.52</v>
      </c>
      <c r="B300" s="1">
        <f t="shared" si="16"/>
        <v>1011089.71</v>
      </c>
      <c r="C300" s="11" t="s">
        <v>54</v>
      </c>
      <c r="D300" s="1" t="str">
        <f t="shared" si="17"/>
        <v>LE</v>
      </c>
      <c r="E300" s="1">
        <f t="shared" si="18"/>
        <v>14.7</v>
      </c>
      <c r="F300" s="1" t="str">
        <f t="shared" si="19"/>
        <v>14.7mm LE</v>
      </c>
      <c r="G300" s="1" t="str">
        <f>_xlfn.CONCAT(TEXT(Q300,"0.0"),"mm ",INDEX('Pipe Lookup'!D:D,MATCH('~17 Pipe Segmentation'!R300,'Pipe Lookup'!C:C,0))," TYPE ",P300)</f>
        <v>14.7mm Elbow TYPE 22</v>
      </c>
      <c r="L300" s="1" t="s">
        <v>9479</v>
      </c>
      <c r="M300" s="1">
        <v>1011083.52</v>
      </c>
      <c r="N300" s="1">
        <v>1011089.71</v>
      </c>
      <c r="O300" s="1">
        <v>6.1899999999441206</v>
      </c>
      <c r="P300" s="1">
        <v>22</v>
      </c>
      <c r="Q300" s="1">
        <v>14.7</v>
      </c>
      <c r="R300" s="1" t="s">
        <v>58</v>
      </c>
      <c r="S300" s="1" t="s">
        <v>182</v>
      </c>
      <c r="U300" s="1" t="s">
        <v>188</v>
      </c>
      <c r="V300" s="1">
        <v>0</v>
      </c>
      <c r="W300" s="1" t="s">
        <v>60</v>
      </c>
    </row>
    <row r="301" spans="1:23" x14ac:dyDescent="0.2">
      <c r="A301" s="1">
        <f t="shared" si="16"/>
        <v>1011089.71</v>
      </c>
      <c r="B301" s="1">
        <f t="shared" si="16"/>
        <v>1011159.19</v>
      </c>
      <c r="C301" s="11" t="s">
        <v>54</v>
      </c>
      <c r="D301" s="1" t="str">
        <f t="shared" si="17"/>
        <v>FBE</v>
      </c>
      <c r="E301" s="1">
        <f t="shared" si="18"/>
        <v>14.7</v>
      </c>
      <c r="F301" s="1" t="str">
        <f t="shared" si="19"/>
        <v>14.7mm FBE</v>
      </c>
      <c r="G301" s="1" t="str">
        <f>_xlfn.CONCAT(TEXT(Q301,"0.0"),"mm ",INDEX('Pipe Lookup'!D:D,MATCH('~17 Pipe Segmentation'!R301,'Pipe Lookup'!C:C,0))," TYPE ",P301)</f>
        <v>14.7mm Fusion-Bonded Epoxy TYPE 5</v>
      </c>
      <c r="L301" s="1" t="s">
        <v>9479</v>
      </c>
      <c r="M301" s="1">
        <v>1011089.71</v>
      </c>
      <c r="N301" s="1">
        <v>1011159.19</v>
      </c>
      <c r="O301" s="1">
        <v>69.479999999981374</v>
      </c>
      <c r="P301" s="1">
        <v>5</v>
      </c>
      <c r="Q301" s="1">
        <v>14.7</v>
      </c>
      <c r="R301" s="1" t="s">
        <v>56</v>
      </c>
      <c r="S301" s="1" t="s">
        <v>182</v>
      </c>
      <c r="V301" s="1">
        <v>0</v>
      </c>
      <c r="W301" s="1" t="s">
        <v>60</v>
      </c>
    </row>
    <row r="302" spans="1:23" x14ac:dyDescent="0.2">
      <c r="A302" s="1">
        <f t="shared" si="16"/>
        <v>1011159.19</v>
      </c>
      <c r="B302" s="1">
        <f t="shared" si="16"/>
        <v>1011183.19</v>
      </c>
      <c r="C302" s="11" t="s">
        <v>54</v>
      </c>
      <c r="D302" s="1" t="str">
        <f t="shared" si="17"/>
        <v>FBE</v>
      </c>
      <c r="E302" s="1">
        <f t="shared" si="18"/>
        <v>19</v>
      </c>
      <c r="F302" s="1" t="str">
        <f t="shared" si="19"/>
        <v>19.0mm FBE</v>
      </c>
      <c r="G302" s="1" t="str">
        <f>_xlfn.CONCAT(TEXT(Q302,"0.0"),"mm ",INDEX('Pipe Lookup'!D:D,MATCH('~17 Pipe Segmentation'!R302,'Pipe Lookup'!C:C,0))," TYPE ",P302)</f>
        <v>19.0mm Fusion-Bonded Epoxy TYPE 7</v>
      </c>
      <c r="L302" s="1" t="s">
        <v>9479</v>
      </c>
      <c r="M302" s="1">
        <v>1011159.19</v>
      </c>
      <c r="N302" s="1">
        <v>1011183.19</v>
      </c>
      <c r="O302" s="1">
        <v>24</v>
      </c>
      <c r="P302" s="1">
        <v>7</v>
      </c>
      <c r="Q302" s="1">
        <v>19</v>
      </c>
      <c r="R302" s="1" t="s">
        <v>56</v>
      </c>
      <c r="S302" s="1" t="s">
        <v>182</v>
      </c>
      <c r="V302" s="1">
        <v>0</v>
      </c>
      <c r="W302" s="1" t="s">
        <v>60</v>
      </c>
    </row>
    <row r="303" spans="1:23" x14ac:dyDescent="0.2">
      <c r="A303" s="1">
        <f t="shared" si="16"/>
        <v>1011183.19</v>
      </c>
      <c r="B303" s="1">
        <f t="shared" si="16"/>
        <v>1011189.98</v>
      </c>
      <c r="C303" s="11" t="s">
        <v>54</v>
      </c>
      <c r="D303" s="1" t="str">
        <f t="shared" si="17"/>
        <v>LE</v>
      </c>
      <c r="E303" s="1">
        <f t="shared" si="18"/>
        <v>19</v>
      </c>
      <c r="F303" s="1" t="str">
        <f t="shared" si="19"/>
        <v>19.0mm LE</v>
      </c>
      <c r="G303" s="1" t="str">
        <f>_xlfn.CONCAT(TEXT(Q303,"0.0"),"mm ",INDEX('Pipe Lookup'!D:D,MATCH('~17 Pipe Segmentation'!R303,'Pipe Lookup'!C:C,0))," TYPE ",P303)</f>
        <v>19.0mm Elbow TYPE 26</v>
      </c>
      <c r="L303" s="1" t="s">
        <v>9479</v>
      </c>
      <c r="M303" s="1">
        <v>1011183.19</v>
      </c>
      <c r="N303" s="1">
        <v>1011189.98</v>
      </c>
      <c r="O303" s="1">
        <v>6.7900000000372529</v>
      </c>
      <c r="P303" s="1">
        <v>26</v>
      </c>
      <c r="Q303" s="1">
        <v>19</v>
      </c>
      <c r="R303" s="1" t="s">
        <v>58</v>
      </c>
      <c r="S303" s="1" t="s">
        <v>182</v>
      </c>
      <c r="U303" s="1" t="s">
        <v>189</v>
      </c>
      <c r="V303" s="1">
        <v>0</v>
      </c>
      <c r="W303" s="1" t="s">
        <v>60</v>
      </c>
    </row>
    <row r="304" spans="1:23" x14ac:dyDescent="0.2">
      <c r="A304" s="1">
        <f t="shared" si="16"/>
        <v>1011189.98</v>
      </c>
      <c r="B304" s="1">
        <f t="shared" si="16"/>
        <v>1011196.57</v>
      </c>
      <c r="C304" s="11" t="s">
        <v>54</v>
      </c>
      <c r="D304" s="1" t="str">
        <f t="shared" si="17"/>
        <v>LE</v>
      </c>
      <c r="E304" s="1">
        <f t="shared" si="18"/>
        <v>19</v>
      </c>
      <c r="F304" s="1" t="str">
        <f t="shared" si="19"/>
        <v>19.0mm LE</v>
      </c>
      <c r="G304" s="1" t="str">
        <f>_xlfn.CONCAT(TEXT(Q304,"0.0"),"mm ",INDEX('Pipe Lookup'!D:D,MATCH('~17 Pipe Segmentation'!R304,'Pipe Lookup'!C:C,0))," TYPE ",P304)</f>
        <v>19.0mm Elbow TYPE 26</v>
      </c>
      <c r="L304" s="1" t="s">
        <v>9479</v>
      </c>
      <c r="M304" s="1">
        <v>1011189.98</v>
      </c>
      <c r="N304" s="1">
        <v>1011196.57</v>
      </c>
      <c r="O304" s="1">
        <v>6.5899999999674037</v>
      </c>
      <c r="P304" s="1">
        <v>26</v>
      </c>
      <c r="Q304" s="1">
        <v>19</v>
      </c>
      <c r="R304" s="1" t="s">
        <v>58</v>
      </c>
      <c r="S304" s="1" t="s">
        <v>182</v>
      </c>
      <c r="U304" s="1" t="s">
        <v>190</v>
      </c>
      <c r="V304" s="1">
        <v>0</v>
      </c>
      <c r="W304" s="1" t="s">
        <v>86</v>
      </c>
    </row>
    <row r="305" spans="1:23" x14ac:dyDescent="0.2">
      <c r="A305" s="1">
        <f t="shared" si="16"/>
        <v>1011196.57</v>
      </c>
      <c r="B305" s="1">
        <f t="shared" si="16"/>
        <v>1011226.91</v>
      </c>
      <c r="C305" s="11" t="s">
        <v>54</v>
      </c>
      <c r="D305" s="1" t="str">
        <f t="shared" si="17"/>
        <v>FBE</v>
      </c>
      <c r="E305" s="1">
        <f t="shared" si="18"/>
        <v>19</v>
      </c>
      <c r="F305" s="1" t="str">
        <f t="shared" si="19"/>
        <v>19.0mm FBE</v>
      </c>
      <c r="G305" s="1" t="str">
        <f>_xlfn.CONCAT(TEXT(Q305,"0.0"),"mm ",INDEX('Pipe Lookup'!D:D,MATCH('~17 Pipe Segmentation'!R305,'Pipe Lookup'!C:C,0))," TYPE ",P305)</f>
        <v>19.0mm Fusion-Bonded Epoxy TYPE 7</v>
      </c>
      <c r="L305" s="1" t="s">
        <v>9479</v>
      </c>
      <c r="M305" s="1">
        <v>1011196.57</v>
      </c>
      <c r="N305" s="1">
        <v>1011226.91</v>
      </c>
      <c r="O305" s="1">
        <v>30.340000000083819</v>
      </c>
      <c r="P305" s="1">
        <v>7</v>
      </c>
      <c r="Q305" s="1">
        <v>19</v>
      </c>
      <c r="R305" s="1" t="s">
        <v>56</v>
      </c>
      <c r="S305" s="1" t="s">
        <v>182</v>
      </c>
      <c r="V305" s="1">
        <v>0</v>
      </c>
      <c r="W305" s="1" t="s">
        <v>60</v>
      </c>
    </row>
    <row r="306" spans="1:23" x14ac:dyDescent="0.2">
      <c r="A306" s="1">
        <f t="shared" si="16"/>
        <v>1011226.91</v>
      </c>
      <c r="B306" s="1">
        <f t="shared" si="16"/>
        <v>1011232.31</v>
      </c>
      <c r="C306" s="11" t="s">
        <v>54</v>
      </c>
      <c r="D306" s="1" t="str">
        <f t="shared" si="17"/>
        <v>LE</v>
      </c>
      <c r="E306" s="1">
        <f t="shared" si="18"/>
        <v>14.7</v>
      </c>
      <c r="F306" s="1" t="str">
        <f t="shared" si="19"/>
        <v>14.7mm LE</v>
      </c>
      <c r="G306" s="1" t="str">
        <f>_xlfn.CONCAT(TEXT(Q306,"0.0"),"mm ",INDEX('Pipe Lookup'!D:D,MATCH('~17 Pipe Segmentation'!R306,'Pipe Lookup'!C:C,0))," TYPE ",P306)</f>
        <v>14.7mm Elbow TYPE 22</v>
      </c>
      <c r="L306" s="1" t="s">
        <v>9479</v>
      </c>
      <c r="M306" s="1">
        <v>1011226.91</v>
      </c>
      <c r="N306" s="1">
        <v>1011232.31</v>
      </c>
      <c r="O306" s="1">
        <v>5.4000000000232831</v>
      </c>
      <c r="P306" s="1">
        <v>22</v>
      </c>
      <c r="Q306" s="1">
        <v>14.7</v>
      </c>
      <c r="R306" s="1" t="s">
        <v>58</v>
      </c>
      <c r="S306" s="1" t="s">
        <v>182</v>
      </c>
      <c r="U306" s="1" t="s">
        <v>191</v>
      </c>
      <c r="V306" s="1">
        <v>0</v>
      </c>
      <c r="W306" s="1" t="s">
        <v>60</v>
      </c>
    </row>
    <row r="307" spans="1:23" x14ac:dyDescent="0.2">
      <c r="A307" s="1">
        <f t="shared" si="16"/>
        <v>1011232.31</v>
      </c>
      <c r="B307" s="1">
        <f t="shared" si="16"/>
        <v>1011281.92</v>
      </c>
      <c r="C307" s="11" t="s">
        <v>54</v>
      </c>
      <c r="D307" s="1" t="str">
        <f t="shared" si="17"/>
        <v>FBE</v>
      </c>
      <c r="E307" s="1">
        <f t="shared" si="18"/>
        <v>14.7</v>
      </c>
      <c r="F307" s="1" t="str">
        <f t="shared" si="19"/>
        <v>14.7mm FBE</v>
      </c>
      <c r="G307" s="1" t="str">
        <f>_xlfn.CONCAT(TEXT(Q307,"0.0"),"mm ",INDEX('Pipe Lookup'!D:D,MATCH('~17 Pipe Segmentation'!R307,'Pipe Lookup'!C:C,0))," TYPE ",P307)</f>
        <v>14.7mm Fusion-Bonded Epoxy TYPE 5</v>
      </c>
      <c r="L307" s="1" t="s">
        <v>9479</v>
      </c>
      <c r="M307" s="1">
        <v>1011232.31</v>
      </c>
      <c r="N307" s="1">
        <v>1011281.92</v>
      </c>
      <c r="O307" s="1">
        <v>49.60999999998603</v>
      </c>
      <c r="P307" s="1">
        <v>5</v>
      </c>
      <c r="Q307" s="1">
        <v>14.7</v>
      </c>
      <c r="R307" s="1" t="s">
        <v>56</v>
      </c>
      <c r="S307" s="1" t="s">
        <v>182</v>
      </c>
      <c r="V307" s="1">
        <v>0</v>
      </c>
      <c r="W307" s="1" t="s">
        <v>60</v>
      </c>
    </row>
    <row r="308" spans="1:23" x14ac:dyDescent="0.2">
      <c r="A308" s="1">
        <f t="shared" si="16"/>
        <v>1011281.92</v>
      </c>
      <c r="B308" s="1">
        <f t="shared" si="16"/>
        <v>1011315.91</v>
      </c>
      <c r="C308" s="11" t="s">
        <v>54</v>
      </c>
      <c r="D308" s="1" t="str">
        <f t="shared" si="17"/>
        <v>FBE</v>
      </c>
      <c r="E308" s="1">
        <f t="shared" si="18"/>
        <v>19</v>
      </c>
      <c r="F308" s="1" t="str">
        <f t="shared" si="19"/>
        <v>19.0mm FBE</v>
      </c>
      <c r="G308" s="1" t="str">
        <f>_xlfn.CONCAT(TEXT(Q308,"0.0"),"mm ",INDEX('Pipe Lookup'!D:D,MATCH('~17 Pipe Segmentation'!R308,'Pipe Lookup'!C:C,0))," TYPE ",P308)</f>
        <v>19.0mm Fusion-Bonded Epoxy TYPE 7</v>
      </c>
      <c r="L308" s="1" t="s">
        <v>9479</v>
      </c>
      <c r="M308" s="1">
        <v>1011281.92</v>
      </c>
      <c r="N308" s="1">
        <v>1011315.91</v>
      </c>
      <c r="O308" s="1">
        <v>33.989999999990687</v>
      </c>
      <c r="P308" s="1">
        <v>7</v>
      </c>
      <c r="Q308" s="1">
        <v>19</v>
      </c>
      <c r="R308" s="1" t="s">
        <v>56</v>
      </c>
      <c r="S308" s="1" t="s">
        <v>182</v>
      </c>
      <c r="V308" s="1">
        <v>0</v>
      </c>
      <c r="W308" s="1" t="s">
        <v>60</v>
      </c>
    </row>
    <row r="309" spans="1:23" x14ac:dyDescent="0.2">
      <c r="A309" s="1">
        <f t="shared" si="16"/>
        <v>1011315.91</v>
      </c>
      <c r="B309" s="1">
        <f t="shared" si="16"/>
        <v>1011321.31</v>
      </c>
      <c r="C309" s="11" t="s">
        <v>54</v>
      </c>
      <c r="D309" s="1" t="str">
        <f t="shared" si="17"/>
        <v>LE</v>
      </c>
      <c r="E309" s="1">
        <f t="shared" si="18"/>
        <v>19</v>
      </c>
      <c r="F309" s="1" t="str">
        <f t="shared" si="19"/>
        <v>19.0mm LE</v>
      </c>
      <c r="G309" s="1" t="str">
        <f>_xlfn.CONCAT(TEXT(Q309,"0.0"),"mm ",INDEX('Pipe Lookup'!D:D,MATCH('~17 Pipe Segmentation'!R309,'Pipe Lookup'!C:C,0))," TYPE ",P309)</f>
        <v>19.0mm Elbow TYPE 26</v>
      </c>
      <c r="L309" s="1" t="s">
        <v>9479</v>
      </c>
      <c r="M309" s="1">
        <v>1011315.91</v>
      </c>
      <c r="N309" s="1">
        <v>1011321.31</v>
      </c>
      <c r="O309" s="1">
        <v>5.4000000000232831</v>
      </c>
      <c r="P309" s="1">
        <v>26</v>
      </c>
      <c r="Q309" s="1">
        <v>19</v>
      </c>
      <c r="R309" s="1" t="s">
        <v>58</v>
      </c>
      <c r="S309" s="1" t="s">
        <v>182</v>
      </c>
      <c r="U309" s="1" t="s">
        <v>192</v>
      </c>
      <c r="V309" s="1">
        <v>0</v>
      </c>
      <c r="W309" s="1" t="s">
        <v>60</v>
      </c>
    </row>
    <row r="310" spans="1:23" x14ac:dyDescent="0.2">
      <c r="A310" s="1">
        <f t="shared" si="16"/>
        <v>1011321.31</v>
      </c>
      <c r="B310" s="1">
        <f t="shared" si="16"/>
        <v>1011333.91</v>
      </c>
      <c r="C310" s="11" t="s">
        <v>54</v>
      </c>
      <c r="D310" s="1" t="str">
        <f t="shared" si="17"/>
        <v>FBE</v>
      </c>
      <c r="E310" s="1">
        <f t="shared" si="18"/>
        <v>19</v>
      </c>
      <c r="F310" s="1" t="str">
        <f t="shared" si="19"/>
        <v>19.0mm FBE</v>
      </c>
      <c r="G310" s="1" t="str">
        <f>_xlfn.CONCAT(TEXT(Q310,"0.0"),"mm ",INDEX('Pipe Lookup'!D:D,MATCH('~17 Pipe Segmentation'!R310,'Pipe Lookup'!C:C,0))," TYPE ",P310)</f>
        <v>19.0mm Fusion-Bonded Epoxy TYPE 7</v>
      </c>
      <c r="L310" s="1" t="s">
        <v>9479</v>
      </c>
      <c r="M310" s="1">
        <v>1011321.31</v>
      </c>
      <c r="N310" s="1">
        <v>1011333.91</v>
      </c>
      <c r="O310" s="1">
        <v>12.599999999976717</v>
      </c>
      <c r="P310" s="1">
        <v>7</v>
      </c>
      <c r="Q310" s="1">
        <v>19</v>
      </c>
      <c r="R310" s="1" t="s">
        <v>56</v>
      </c>
      <c r="S310" s="1" t="s">
        <v>182</v>
      </c>
      <c r="V310" s="1">
        <v>0</v>
      </c>
      <c r="W310" s="1" t="s">
        <v>60</v>
      </c>
    </row>
    <row r="311" spans="1:23" x14ac:dyDescent="0.2">
      <c r="A311" s="1">
        <f t="shared" si="16"/>
        <v>1011333.91</v>
      </c>
      <c r="B311" s="1">
        <f t="shared" si="16"/>
        <v>1011339.31</v>
      </c>
      <c r="C311" s="11" t="s">
        <v>54</v>
      </c>
      <c r="D311" s="1" t="str">
        <f t="shared" si="17"/>
        <v>LE</v>
      </c>
      <c r="E311" s="1">
        <f t="shared" si="18"/>
        <v>14.7</v>
      </c>
      <c r="F311" s="1" t="str">
        <f t="shared" si="19"/>
        <v>14.7mm LE</v>
      </c>
      <c r="G311" s="1" t="str">
        <f>_xlfn.CONCAT(TEXT(Q311,"0.0"),"mm ",INDEX('Pipe Lookup'!D:D,MATCH('~17 Pipe Segmentation'!R311,'Pipe Lookup'!C:C,0))," TYPE ",P311)</f>
        <v>14.7mm Elbow TYPE 22</v>
      </c>
      <c r="L311" s="1" t="s">
        <v>9479</v>
      </c>
      <c r="M311" s="1">
        <v>1011333.91</v>
      </c>
      <c r="N311" s="1">
        <v>1011339.31</v>
      </c>
      <c r="O311" s="1">
        <v>5.4000000000232831</v>
      </c>
      <c r="P311" s="1">
        <v>22</v>
      </c>
      <c r="Q311" s="1">
        <v>14.7</v>
      </c>
      <c r="R311" s="1" t="s">
        <v>58</v>
      </c>
      <c r="S311" s="1" t="s">
        <v>182</v>
      </c>
      <c r="U311" s="1" t="s">
        <v>193</v>
      </c>
      <c r="V311" s="1">
        <v>0</v>
      </c>
      <c r="W311" s="1" t="s">
        <v>60</v>
      </c>
    </row>
    <row r="312" spans="1:23" x14ac:dyDescent="0.2">
      <c r="A312" s="1">
        <f t="shared" si="16"/>
        <v>1011339.31</v>
      </c>
      <c r="B312" s="1">
        <f t="shared" si="16"/>
        <v>1011358.11</v>
      </c>
      <c r="C312" s="11" t="s">
        <v>54</v>
      </c>
      <c r="D312" s="1" t="str">
        <f t="shared" si="17"/>
        <v>FBE</v>
      </c>
      <c r="E312" s="1">
        <f t="shared" si="18"/>
        <v>14.7</v>
      </c>
      <c r="F312" s="1" t="str">
        <f t="shared" si="19"/>
        <v>14.7mm FBE</v>
      </c>
      <c r="G312" s="1" t="str">
        <f>_xlfn.CONCAT(TEXT(Q312,"0.0"),"mm ",INDEX('Pipe Lookup'!D:D,MATCH('~17 Pipe Segmentation'!R312,'Pipe Lookup'!C:C,0))," TYPE ",P312)</f>
        <v>14.7mm Fusion-Bonded Epoxy TYPE 5</v>
      </c>
      <c r="L312" s="1" t="s">
        <v>9479</v>
      </c>
      <c r="M312" s="1">
        <v>1011339.31</v>
      </c>
      <c r="N312" s="1">
        <v>1011358.11</v>
      </c>
      <c r="O312" s="1">
        <v>18.799999999930151</v>
      </c>
      <c r="P312" s="1">
        <v>5</v>
      </c>
      <c r="Q312" s="1">
        <v>14.7</v>
      </c>
      <c r="R312" s="1" t="s">
        <v>56</v>
      </c>
      <c r="S312" s="1" t="s">
        <v>182</v>
      </c>
      <c r="V312" s="1">
        <v>0</v>
      </c>
      <c r="W312" s="1" t="s">
        <v>60</v>
      </c>
    </row>
    <row r="313" spans="1:23" x14ac:dyDescent="0.2">
      <c r="A313" s="1">
        <f t="shared" si="16"/>
        <v>1011358.11</v>
      </c>
      <c r="B313" s="1">
        <f t="shared" si="16"/>
        <v>1011363.11</v>
      </c>
      <c r="C313" s="11" t="s">
        <v>54</v>
      </c>
      <c r="D313" s="1" t="str">
        <f t="shared" si="17"/>
        <v>LE</v>
      </c>
      <c r="E313" s="1">
        <f t="shared" si="18"/>
        <v>14.7</v>
      </c>
      <c r="F313" s="1" t="str">
        <f t="shared" si="19"/>
        <v>14.7mm LE</v>
      </c>
      <c r="G313" s="1" t="str">
        <f>_xlfn.CONCAT(TEXT(Q313,"0.0"),"mm ",INDEX('Pipe Lookup'!D:D,MATCH('~17 Pipe Segmentation'!R313,'Pipe Lookup'!C:C,0))," TYPE ",P313)</f>
        <v>14.7mm Elbow TYPE 22</v>
      </c>
      <c r="L313" s="1" t="s">
        <v>9479</v>
      </c>
      <c r="M313" s="1">
        <v>1011358.11</v>
      </c>
      <c r="N313" s="1">
        <v>1011363.11</v>
      </c>
      <c r="O313" s="1">
        <v>5</v>
      </c>
      <c r="P313" s="1">
        <v>22</v>
      </c>
      <c r="Q313" s="1">
        <v>14.7</v>
      </c>
      <c r="R313" s="1" t="s">
        <v>58</v>
      </c>
      <c r="S313" s="1" t="s">
        <v>182</v>
      </c>
      <c r="U313" s="1" t="s">
        <v>194</v>
      </c>
      <c r="V313" s="1">
        <v>0</v>
      </c>
      <c r="W313" s="1" t="s">
        <v>60</v>
      </c>
    </row>
    <row r="314" spans="1:23" x14ac:dyDescent="0.2">
      <c r="A314" s="1">
        <f t="shared" si="16"/>
        <v>1011363.11</v>
      </c>
      <c r="B314" s="1">
        <f t="shared" si="16"/>
        <v>1011372.51</v>
      </c>
      <c r="C314" s="11" t="s">
        <v>54</v>
      </c>
      <c r="D314" s="1" t="str">
        <f t="shared" si="17"/>
        <v>FBE</v>
      </c>
      <c r="E314" s="1">
        <f t="shared" si="18"/>
        <v>14.7</v>
      </c>
      <c r="F314" s="1" t="str">
        <f t="shared" si="19"/>
        <v>14.7mm FBE</v>
      </c>
      <c r="G314" s="1" t="str">
        <f>_xlfn.CONCAT(TEXT(Q314,"0.0"),"mm ",INDEX('Pipe Lookup'!D:D,MATCH('~17 Pipe Segmentation'!R314,'Pipe Lookup'!C:C,0))," TYPE ",P314)</f>
        <v>14.7mm Fusion-Bonded Epoxy TYPE 5</v>
      </c>
      <c r="L314" s="1" t="s">
        <v>9479</v>
      </c>
      <c r="M314" s="1">
        <v>1011363.11</v>
      </c>
      <c r="N314" s="1">
        <v>1011372.51</v>
      </c>
      <c r="O314" s="1">
        <v>9.4000000000232831</v>
      </c>
      <c r="P314" s="1">
        <v>5</v>
      </c>
      <c r="Q314" s="1">
        <v>14.7</v>
      </c>
      <c r="R314" s="1" t="s">
        <v>56</v>
      </c>
      <c r="S314" s="1" t="s">
        <v>182</v>
      </c>
      <c r="V314" s="1">
        <v>0</v>
      </c>
      <c r="W314" s="1" t="s">
        <v>60</v>
      </c>
    </row>
    <row r="315" spans="1:23" x14ac:dyDescent="0.2">
      <c r="A315" s="1">
        <f t="shared" si="16"/>
        <v>1011372.51</v>
      </c>
      <c r="B315" s="1">
        <f t="shared" si="16"/>
        <v>1011376.71</v>
      </c>
      <c r="C315" s="11" t="s">
        <v>54</v>
      </c>
      <c r="D315" s="1" t="str">
        <f t="shared" si="17"/>
        <v>LE</v>
      </c>
      <c r="E315" s="1">
        <f t="shared" si="18"/>
        <v>14.7</v>
      </c>
      <c r="F315" s="1" t="str">
        <f t="shared" si="19"/>
        <v>14.7mm LE</v>
      </c>
      <c r="G315" s="1" t="str">
        <f>_xlfn.CONCAT(TEXT(Q315,"0.0"),"mm ",INDEX('Pipe Lookup'!D:D,MATCH('~17 Pipe Segmentation'!R315,'Pipe Lookup'!C:C,0))," TYPE ",P315)</f>
        <v>14.7mm Elbow TYPE 22</v>
      </c>
      <c r="L315" s="1" t="s">
        <v>9479</v>
      </c>
      <c r="M315" s="1">
        <v>1011372.51</v>
      </c>
      <c r="N315" s="1">
        <v>1011376.71</v>
      </c>
      <c r="O315" s="1">
        <v>4.1999999999534339</v>
      </c>
      <c r="P315" s="1">
        <v>22</v>
      </c>
      <c r="Q315" s="1">
        <v>14.7</v>
      </c>
      <c r="R315" s="1" t="s">
        <v>58</v>
      </c>
      <c r="S315" s="1" t="s">
        <v>182</v>
      </c>
      <c r="U315" s="1" t="s">
        <v>195</v>
      </c>
      <c r="V315" s="1">
        <v>0</v>
      </c>
      <c r="W315" s="1" t="s">
        <v>60</v>
      </c>
    </row>
    <row r="316" spans="1:23" x14ac:dyDescent="0.2">
      <c r="A316" s="1">
        <f t="shared" si="16"/>
        <v>1011376.71</v>
      </c>
      <c r="B316" s="1">
        <f t="shared" si="16"/>
        <v>1011398.18</v>
      </c>
      <c r="C316" s="11" t="s">
        <v>54</v>
      </c>
      <c r="D316" s="1" t="str">
        <f t="shared" si="17"/>
        <v>FBE</v>
      </c>
      <c r="E316" s="1">
        <f t="shared" si="18"/>
        <v>14.7</v>
      </c>
      <c r="F316" s="1" t="str">
        <f t="shared" si="19"/>
        <v>14.7mm FBE</v>
      </c>
      <c r="G316" s="1" t="str">
        <f>_xlfn.CONCAT(TEXT(Q316,"0.0"),"mm ",INDEX('Pipe Lookup'!D:D,MATCH('~17 Pipe Segmentation'!R316,'Pipe Lookup'!C:C,0))," TYPE ",P316)</f>
        <v>14.7mm Fusion-Bonded Epoxy TYPE 5</v>
      </c>
      <c r="L316" s="1" t="s">
        <v>9479</v>
      </c>
      <c r="M316" s="1">
        <v>1011376.71</v>
      </c>
      <c r="N316" s="1">
        <v>1011398.18</v>
      </c>
      <c r="O316" s="1">
        <v>21.470000000088476</v>
      </c>
      <c r="P316" s="1">
        <v>5</v>
      </c>
      <c r="Q316" s="1">
        <v>14.7</v>
      </c>
      <c r="R316" s="1" t="s">
        <v>56</v>
      </c>
      <c r="S316" s="1" t="s">
        <v>182</v>
      </c>
      <c r="V316" s="1">
        <v>0</v>
      </c>
      <c r="W316" s="1" t="s">
        <v>60</v>
      </c>
    </row>
    <row r="317" spans="1:23" x14ac:dyDescent="0.2">
      <c r="A317" s="1">
        <f t="shared" si="16"/>
        <v>1011398.18</v>
      </c>
      <c r="B317" s="1">
        <f t="shared" si="16"/>
        <v>1011403.01</v>
      </c>
      <c r="C317" s="11" t="s">
        <v>54</v>
      </c>
      <c r="D317" s="1" t="str">
        <f t="shared" si="17"/>
        <v>LE</v>
      </c>
      <c r="E317" s="1">
        <f t="shared" si="18"/>
        <v>14.7</v>
      </c>
      <c r="F317" s="1" t="str">
        <f t="shared" si="19"/>
        <v>14.7mm LE</v>
      </c>
      <c r="G317" s="1" t="str">
        <f>_xlfn.CONCAT(TEXT(Q317,"0.0"),"mm ",INDEX('Pipe Lookup'!D:D,MATCH('~17 Pipe Segmentation'!R317,'Pipe Lookup'!C:C,0))," TYPE ",P317)</f>
        <v>14.7mm Elbow TYPE 22</v>
      </c>
      <c r="L317" s="1" t="s">
        <v>9479</v>
      </c>
      <c r="M317" s="1">
        <v>1011398.18</v>
      </c>
      <c r="N317" s="1">
        <v>1011403.01</v>
      </c>
      <c r="O317" s="1">
        <v>4.8299999999580905</v>
      </c>
      <c r="P317" s="1">
        <v>22</v>
      </c>
      <c r="Q317" s="1">
        <v>14.7</v>
      </c>
      <c r="R317" s="1" t="s">
        <v>58</v>
      </c>
      <c r="S317" s="1" t="s">
        <v>182</v>
      </c>
      <c r="U317" s="1" t="s">
        <v>196</v>
      </c>
      <c r="V317" s="1">
        <v>0</v>
      </c>
      <c r="W317" s="1" t="s">
        <v>60</v>
      </c>
    </row>
    <row r="318" spans="1:23" x14ac:dyDescent="0.2">
      <c r="A318" s="1">
        <f t="shared" si="16"/>
        <v>1011403.01</v>
      </c>
      <c r="B318" s="1">
        <f t="shared" si="16"/>
        <v>1011469.37</v>
      </c>
      <c r="C318" s="11" t="s">
        <v>54</v>
      </c>
      <c r="D318" s="1" t="str">
        <f t="shared" si="17"/>
        <v>FBE</v>
      </c>
      <c r="E318" s="1">
        <f t="shared" si="18"/>
        <v>14.7</v>
      </c>
      <c r="F318" s="1" t="str">
        <f t="shared" si="19"/>
        <v>14.7mm FBE</v>
      </c>
      <c r="G318" s="1" t="str">
        <f>_xlfn.CONCAT(TEXT(Q318,"0.0"),"mm ",INDEX('Pipe Lookup'!D:D,MATCH('~17 Pipe Segmentation'!R318,'Pipe Lookup'!C:C,0))," TYPE ",P318)</f>
        <v>14.7mm Fusion-Bonded Epoxy TYPE 5</v>
      </c>
      <c r="L318" s="1" t="s">
        <v>9479</v>
      </c>
      <c r="M318" s="1">
        <v>1011403.01</v>
      </c>
      <c r="N318" s="1">
        <v>1011469.37</v>
      </c>
      <c r="O318" s="1">
        <v>66.35999999998603</v>
      </c>
      <c r="P318" s="1">
        <v>5</v>
      </c>
      <c r="Q318" s="1">
        <v>14.7</v>
      </c>
      <c r="R318" s="1" t="s">
        <v>56</v>
      </c>
      <c r="S318" s="1" t="s">
        <v>182</v>
      </c>
      <c r="V318" s="1">
        <v>0</v>
      </c>
      <c r="W318" s="1" t="s">
        <v>60</v>
      </c>
    </row>
    <row r="319" spans="1:23" x14ac:dyDescent="0.2">
      <c r="A319" s="1">
        <f t="shared" si="16"/>
        <v>1011469.37</v>
      </c>
      <c r="B319" s="1">
        <f t="shared" si="16"/>
        <v>1011474.36</v>
      </c>
      <c r="C319" s="11" t="s">
        <v>54</v>
      </c>
      <c r="D319" s="1" t="str">
        <f t="shared" si="17"/>
        <v>LE</v>
      </c>
      <c r="E319" s="1">
        <f t="shared" si="18"/>
        <v>14.7</v>
      </c>
      <c r="F319" s="1" t="str">
        <f t="shared" si="19"/>
        <v>14.7mm LE</v>
      </c>
      <c r="G319" s="1" t="str">
        <f>_xlfn.CONCAT(TEXT(Q319,"0.0"),"mm ",INDEX('Pipe Lookup'!D:D,MATCH('~17 Pipe Segmentation'!R319,'Pipe Lookup'!C:C,0))," TYPE ",P319)</f>
        <v>14.7mm Elbow TYPE 22</v>
      </c>
      <c r="L319" s="1" t="s">
        <v>9479</v>
      </c>
      <c r="M319" s="1">
        <v>1011469.37</v>
      </c>
      <c r="N319" s="1">
        <v>1011474.36</v>
      </c>
      <c r="O319" s="1">
        <v>4.9899999999906868</v>
      </c>
      <c r="P319" s="1">
        <v>22</v>
      </c>
      <c r="Q319" s="1">
        <v>14.7</v>
      </c>
      <c r="R319" s="1" t="s">
        <v>58</v>
      </c>
      <c r="S319" s="1" t="s">
        <v>182</v>
      </c>
      <c r="U319" s="1" t="s">
        <v>197</v>
      </c>
      <c r="V319" s="1">
        <v>0</v>
      </c>
      <c r="W319" s="1" t="s">
        <v>60</v>
      </c>
    </row>
    <row r="320" spans="1:23" x14ac:dyDescent="0.2">
      <c r="A320" s="1">
        <f t="shared" si="16"/>
        <v>1011474.36</v>
      </c>
      <c r="B320" s="1">
        <f t="shared" si="16"/>
        <v>1011508.11</v>
      </c>
      <c r="C320" s="11" t="s">
        <v>54</v>
      </c>
      <c r="D320" s="1" t="str">
        <f t="shared" si="17"/>
        <v>FBE</v>
      </c>
      <c r="E320" s="1">
        <f t="shared" si="18"/>
        <v>14.7</v>
      </c>
      <c r="F320" s="1" t="str">
        <f t="shared" si="19"/>
        <v>14.7mm FBE</v>
      </c>
      <c r="G320" s="1" t="str">
        <f>_xlfn.CONCAT(TEXT(Q320,"0.0"),"mm ",INDEX('Pipe Lookup'!D:D,MATCH('~17 Pipe Segmentation'!R320,'Pipe Lookup'!C:C,0))," TYPE ",P320)</f>
        <v>14.7mm Fusion-Bonded Epoxy TYPE 5</v>
      </c>
      <c r="L320" s="1" t="s">
        <v>9479</v>
      </c>
      <c r="M320" s="1">
        <v>1011474.36</v>
      </c>
      <c r="N320" s="1">
        <v>1011508.11</v>
      </c>
      <c r="O320" s="1">
        <v>33.75</v>
      </c>
      <c r="P320" s="1">
        <v>5</v>
      </c>
      <c r="Q320" s="1">
        <v>14.7</v>
      </c>
      <c r="R320" s="1" t="s">
        <v>56</v>
      </c>
      <c r="S320" s="1" t="s">
        <v>182</v>
      </c>
      <c r="V320" s="1">
        <v>0</v>
      </c>
      <c r="W320" s="1" t="s">
        <v>60</v>
      </c>
    </row>
    <row r="321" spans="1:23" x14ac:dyDescent="0.2">
      <c r="A321" s="1">
        <f t="shared" si="16"/>
        <v>1011508.11</v>
      </c>
      <c r="B321" s="1">
        <f t="shared" si="16"/>
        <v>1011513.12</v>
      </c>
      <c r="C321" s="11" t="s">
        <v>54</v>
      </c>
      <c r="D321" s="1" t="str">
        <f t="shared" si="17"/>
        <v>LE</v>
      </c>
      <c r="E321" s="1">
        <f t="shared" si="18"/>
        <v>14.7</v>
      </c>
      <c r="F321" s="1" t="str">
        <f t="shared" si="19"/>
        <v>14.7mm LE</v>
      </c>
      <c r="G321" s="1" t="str">
        <f>_xlfn.CONCAT(TEXT(Q321,"0.0"),"mm ",INDEX('Pipe Lookup'!D:D,MATCH('~17 Pipe Segmentation'!R321,'Pipe Lookup'!C:C,0))," TYPE ",P321)</f>
        <v>14.7mm Elbow TYPE 22</v>
      </c>
      <c r="L321" s="1" t="s">
        <v>9479</v>
      </c>
      <c r="M321" s="1">
        <v>1011508.11</v>
      </c>
      <c r="N321" s="1">
        <v>1011513.12</v>
      </c>
      <c r="O321" s="1">
        <v>5.0100000000093132</v>
      </c>
      <c r="P321" s="1">
        <v>22</v>
      </c>
      <c r="Q321" s="1">
        <v>14.7</v>
      </c>
      <c r="R321" s="1" t="s">
        <v>58</v>
      </c>
      <c r="S321" s="1" t="s">
        <v>182</v>
      </c>
      <c r="U321" s="1" t="s">
        <v>198</v>
      </c>
      <c r="V321" s="1">
        <v>0</v>
      </c>
      <c r="W321" s="1" t="s">
        <v>60</v>
      </c>
    </row>
    <row r="322" spans="1:23" x14ac:dyDescent="0.2">
      <c r="A322" s="1">
        <f t="shared" ref="A322:B385" si="20">IF(OR(AND(ISNUMBER(M322),M322&gt;0),ISNUMBER(SEARCH("+",M322))),IF(NOT(ISNUMBER(M322)),1000*LEFT(M322,SEARCH("+",M322)-1)+MID(M322,SEARCH("+",M322)+1,3)+RIGHT(M322,3),M322),"")</f>
        <v>1011513.12</v>
      </c>
      <c r="B322" s="1">
        <f t="shared" si="20"/>
        <v>1011518.71</v>
      </c>
      <c r="C322" s="11" t="s">
        <v>54</v>
      </c>
      <c r="D322" s="1" t="str">
        <f t="shared" si="17"/>
        <v>LE</v>
      </c>
      <c r="E322" s="1">
        <f t="shared" si="18"/>
        <v>14.7</v>
      </c>
      <c r="F322" s="1" t="str">
        <f t="shared" si="19"/>
        <v>14.7mm LE</v>
      </c>
      <c r="G322" s="1" t="str">
        <f>_xlfn.CONCAT(TEXT(Q322,"0.0"),"mm ",INDEX('Pipe Lookup'!D:D,MATCH('~17 Pipe Segmentation'!R322,'Pipe Lookup'!C:C,0))," TYPE ",P322)</f>
        <v>14.7mm Elbow TYPE 22</v>
      </c>
      <c r="L322" s="1" t="s">
        <v>9479</v>
      </c>
      <c r="M322" s="1">
        <v>1011513.12</v>
      </c>
      <c r="N322" s="1">
        <v>1011518.71</v>
      </c>
      <c r="O322" s="1">
        <v>5.5899999999674037</v>
      </c>
      <c r="P322" s="1">
        <v>22</v>
      </c>
      <c r="Q322" s="1">
        <v>14.7</v>
      </c>
      <c r="R322" s="1" t="s">
        <v>58</v>
      </c>
      <c r="S322" s="1" t="s">
        <v>182</v>
      </c>
      <c r="U322" s="1" t="s">
        <v>199</v>
      </c>
      <c r="V322" s="1">
        <v>0</v>
      </c>
      <c r="W322" s="1" t="s">
        <v>86</v>
      </c>
    </row>
    <row r="323" spans="1:23" x14ac:dyDescent="0.2">
      <c r="A323" s="1">
        <f t="shared" si="20"/>
        <v>1011518.71</v>
      </c>
      <c r="B323" s="1">
        <f t="shared" si="20"/>
        <v>1011527.91</v>
      </c>
      <c r="C323" s="11" t="s">
        <v>54</v>
      </c>
      <c r="D323" s="1" t="str">
        <f t="shared" ref="D323:D386" si="21">TRIM(LEFT(R323,3))</f>
        <v>FBE</v>
      </c>
      <c r="E323" s="1">
        <f t="shared" ref="E323:E386" si="22">Q323</f>
        <v>14.7</v>
      </c>
      <c r="F323" s="1" t="str">
        <f t="shared" ref="F323:F386" si="23">_xlfn.CONCAT(TEXT(Q323,"0.0"),"mm ",R323)</f>
        <v>14.7mm FBE</v>
      </c>
      <c r="G323" s="1" t="str">
        <f>_xlfn.CONCAT(TEXT(Q323,"0.0"),"mm ",INDEX('Pipe Lookup'!D:D,MATCH('~17 Pipe Segmentation'!R323,'Pipe Lookup'!C:C,0))," TYPE ",P323)</f>
        <v>14.7mm Fusion-Bonded Epoxy TYPE 5</v>
      </c>
      <c r="L323" s="1" t="s">
        <v>9479</v>
      </c>
      <c r="M323" s="1">
        <v>1011518.71</v>
      </c>
      <c r="N323" s="1">
        <v>1011527.91</v>
      </c>
      <c r="O323" s="1">
        <v>9.2000000000698492</v>
      </c>
      <c r="P323" s="1">
        <v>5</v>
      </c>
      <c r="Q323" s="1">
        <v>14.7</v>
      </c>
      <c r="R323" s="1" t="s">
        <v>56</v>
      </c>
      <c r="S323" s="1" t="s">
        <v>182</v>
      </c>
      <c r="V323" s="1">
        <v>0</v>
      </c>
      <c r="W323" s="1" t="s">
        <v>60</v>
      </c>
    </row>
    <row r="324" spans="1:23" x14ac:dyDescent="0.2">
      <c r="A324" s="1">
        <f t="shared" si="20"/>
        <v>1011527.91</v>
      </c>
      <c r="B324" s="1">
        <f t="shared" si="20"/>
        <v>1011533.31</v>
      </c>
      <c r="C324" s="11" t="s">
        <v>54</v>
      </c>
      <c r="D324" s="1" t="str">
        <f t="shared" si="21"/>
        <v>LE</v>
      </c>
      <c r="E324" s="1">
        <f t="shared" si="22"/>
        <v>14.7</v>
      </c>
      <c r="F324" s="1" t="str">
        <f t="shared" si="23"/>
        <v>14.7mm LE</v>
      </c>
      <c r="G324" s="1" t="str">
        <f>_xlfn.CONCAT(TEXT(Q324,"0.0"),"mm ",INDEX('Pipe Lookup'!D:D,MATCH('~17 Pipe Segmentation'!R324,'Pipe Lookup'!C:C,0))," TYPE ",P324)</f>
        <v>14.7mm Elbow TYPE 22</v>
      </c>
      <c r="L324" s="1" t="s">
        <v>9479</v>
      </c>
      <c r="M324" s="1">
        <v>1011527.91</v>
      </c>
      <c r="N324" s="1">
        <v>1011533.31</v>
      </c>
      <c r="O324" s="1">
        <v>5.4000000000232831</v>
      </c>
      <c r="P324" s="1">
        <v>22</v>
      </c>
      <c r="Q324" s="1">
        <v>14.7</v>
      </c>
      <c r="R324" s="1" t="s">
        <v>58</v>
      </c>
      <c r="S324" s="1" t="s">
        <v>182</v>
      </c>
      <c r="U324" s="1" t="s">
        <v>200</v>
      </c>
      <c r="V324" s="1">
        <v>0</v>
      </c>
      <c r="W324" s="1" t="s">
        <v>60</v>
      </c>
    </row>
    <row r="325" spans="1:23" x14ac:dyDescent="0.2">
      <c r="A325" s="1">
        <f t="shared" si="20"/>
        <v>1011533.31</v>
      </c>
      <c r="B325" s="1">
        <f t="shared" si="20"/>
        <v>1011536.31</v>
      </c>
      <c r="C325" s="11" t="s">
        <v>54</v>
      </c>
      <c r="D325" s="1" t="str">
        <f t="shared" si="21"/>
        <v>FBE</v>
      </c>
      <c r="E325" s="1">
        <f t="shared" si="22"/>
        <v>14.7</v>
      </c>
      <c r="F325" s="1" t="str">
        <f t="shared" si="23"/>
        <v>14.7mm FBE</v>
      </c>
      <c r="G325" s="1" t="str">
        <f>_xlfn.CONCAT(TEXT(Q325,"0.0"),"mm ",INDEX('Pipe Lookup'!D:D,MATCH('~17 Pipe Segmentation'!R325,'Pipe Lookup'!C:C,0))," TYPE ",P325)</f>
        <v>14.7mm Fusion-Bonded Epoxy TYPE 5</v>
      </c>
      <c r="L325" s="1" t="s">
        <v>9479</v>
      </c>
      <c r="M325" s="1">
        <v>1011533.31</v>
      </c>
      <c r="N325" s="1">
        <v>1011536.31</v>
      </c>
      <c r="O325" s="1">
        <v>3</v>
      </c>
      <c r="P325" s="1">
        <v>5</v>
      </c>
      <c r="Q325" s="1">
        <v>14.7</v>
      </c>
      <c r="R325" s="1" t="s">
        <v>56</v>
      </c>
      <c r="S325" s="1" t="s">
        <v>182</v>
      </c>
      <c r="V325" s="1">
        <v>0</v>
      </c>
      <c r="W325" s="1" t="s">
        <v>60</v>
      </c>
    </row>
    <row r="326" spans="1:23" x14ac:dyDescent="0.2">
      <c r="A326" s="1">
        <f t="shared" si="20"/>
        <v>1011536.31</v>
      </c>
      <c r="B326" s="1">
        <f t="shared" si="20"/>
        <v>1011541.39</v>
      </c>
      <c r="C326" s="11" t="s">
        <v>54</v>
      </c>
      <c r="D326" s="1" t="str">
        <f t="shared" si="21"/>
        <v>LE</v>
      </c>
      <c r="E326" s="1">
        <f t="shared" si="22"/>
        <v>14.7</v>
      </c>
      <c r="F326" s="1" t="str">
        <f t="shared" si="23"/>
        <v>14.7mm LE</v>
      </c>
      <c r="G326" s="1" t="str">
        <f>_xlfn.CONCAT(TEXT(Q326,"0.0"),"mm ",INDEX('Pipe Lookup'!D:D,MATCH('~17 Pipe Segmentation'!R326,'Pipe Lookup'!C:C,0))," TYPE ",P326)</f>
        <v>14.7mm Elbow TYPE 22</v>
      </c>
      <c r="L326" s="1" t="s">
        <v>9479</v>
      </c>
      <c r="M326" s="1">
        <v>1011536.31</v>
      </c>
      <c r="N326" s="1">
        <v>1011541.39</v>
      </c>
      <c r="O326" s="1">
        <v>5.0799999999580905</v>
      </c>
      <c r="P326" s="1">
        <v>22</v>
      </c>
      <c r="Q326" s="1">
        <v>14.7</v>
      </c>
      <c r="R326" s="1" t="s">
        <v>58</v>
      </c>
      <c r="S326" s="1" t="s">
        <v>182</v>
      </c>
      <c r="U326" s="1" t="s">
        <v>201</v>
      </c>
      <c r="V326" s="1">
        <v>0</v>
      </c>
      <c r="W326" s="1" t="s">
        <v>60</v>
      </c>
    </row>
    <row r="327" spans="1:23" x14ac:dyDescent="0.2">
      <c r="A327" s="1">
        <f t="shared" si="20"/>
        <v>1011541.39</v>
      </c>
      <c r="B327" s="1">
        <f t="shared" si="20"/>
        <v>1011721.61</v>
      </c>
      <c r="C327" s="11" t="s">
        <v>54</v>
      </c>
      <c r="D327" s="1" t="str">
        <f t="shared" si="21"/>
        <v>FBE</v>
      </c>
      <c r="E327" s="1">
        <f t="shared" si="22"/>
        <v>14.7</v>
      </c>
      <c r="F327" s="1" t="str">
        <f t="shared" si="23"/>
        <v>14.7mm FBE</v>
      </c>
      <c r="G327" s="1" t="str">
        <f>_xlfn.CONCAT(TEXT(Q327,"0.0"),"mm ",INDEX('Pipe Lookup'!D:D,MATCH('~17 Pipe Segmentation'!R327,'Pipe Lookup'!C:C,0))," TYPE ",P327)</f>
        <v>14.7mm Fusion-Bonded Epoxy TYPE 5</v>
      </c>
      <c r="L327" s="1" t="s">
        <v>9479</v>
      </c>
      <c r="M327" s="1">
        <v>1011541.39</v>
      </c>
      <c r="N327" s="1">
        <v>1011721.61</v>
      </c>
      <c r="O327" s="1">
        <v>180.21999999997206</v>
      </c>
      <c r="P327" s="1">
        <v>5</v>
      </c>
      <c r="Q327" s="1">
        <v>14.7</v>
      </c>
      <c r="R327" s="1" t="s">
        <v>56</v>
      </c>
      <c r="S327" s="1" t="s">
        <v>182</v>
      </c>
      <c r="V327" s="1">
        <v>0</v>
      </c>
      <c r="W327" s="1" t="s">
        <v>60</v>
      </c>
    </row>
    <row r="328" spans="1:23" x14ac:dyDescent="0.2">
      <c r="A328" s="1">
        <f t="shared" si="20"/>
        <v>1011721.61</v>
      </c>
      <c r="B328" s="1">
        <f t="shared" si="20"/>
        <v>1011745.31</v>
      </c>
      <c r="C328" s="11" t="s">
        <v>54</v>
      </c>
      <c r="D328" s="1" t="str">
        <f t="shared" si="21"/>
        <v>FBE</v>
      </c>
      <c r="E328" s="1">
        <f t="shared" si="22"/>
        <v>19</v>
      </c>
      <c r="F328" s="1" t="str">
        <f t="shared" si="23"/>
        <v>19.0mm FBE</v>
      </c>
      <c r="G328" s="1" t="str">
        <f>_xlfn.CONCAT(TEXT(Q328,"0.0"),"mm ",INDEX('Pipe Lookup'!D:D,MATCH('~17 Pipe Segmentation'!R328,'Pipe Lookup'!C:C,0))," TYPE ",P328)</f>
        <v>19.0mm Fusion-Bonded Epoxy TYPE 7</v>
      </c>
      <c r="L328" s="1" t="s">
        <v>9479</v>
      </c>
      <c r="M328" s="1">
        <v>1011721.61</v>
      </c>
      <c r="N328" s="1">
        <v>1011745.31</v>
      </c>
      <c r="O328" s="1">
        <v>23.700000000069849</v>
      </c>
      <c r="P328" s="1">
        <v>7</v>
      </c>
      <c r="Q328" s="1">
        <v>19</v>
      </c>
      <c r="R328" s="1" t="s">
        <v>56</v>
      </c>
      <c r="S328" s="1" t="s">
        <v>182</v>
      </c>
      <c r="V328" s="1">
        <v>0</v>
      </c>
      <c r="W328" s="1" t="s">
        <v>60</v>
      </c>
    </row>
    <row r="329" spans="1:23" x14ac:dyDescent="0.2">
      <c r="A329" s="1">
        <f t="shared" si="20"/>
        <v>1011745.31</v>
      </c>
      <c r="B329" s="1">
        <f t="shared" si="20"/>
        <v>1011749.91</v>
      </c>
      <c r="C329" s="11" t="s">
        <v>54</v>
      </c>
      <c r="D329" s="1" t="str">
        <f t="shared" si="21"/>
        <v>LE</v>
      </c>
      <c r="E329" s="1">
        <f t="shared" si="22"/>
        <v>19</v>
      </c>
      <c r="F329" s="1" t="str">
        <f t="shared" si="23"/>
        <v>19.0mm LE</v>
      </c>
      <c r="G329" s="1" t="str">
        <f>_xlfn.CONCAT(TEXT(Q329,"0.0"),"mm ",INDEX('Pipe Lookup'!D:D,MATCH('~17 Pipe Segmentation'!R329,'Pipe Lookup'!C:C,0))," TYPE ",P329)</f>
        <v>19.0mm Elbow TYPE 26</v>
      </c>
      <c r="L329" s="1" t="s">
        <v>9479</v>
      </c>
      <c r="M329" s="1">
        <v>1011745.31</v>
      </c>
      <c r="N329" s="1">
        <v>1011749.91</v>
      </c>
      <c r="O329" s="1">
        <v>4.5999999999767169</v>
      </c>
      <c r="P329" s="1">
        <v>26</v>
      </c>
      <c r="Q329" s="1">
        <v>19</v>
      </c>
      <c r="R329" s="1" t="s">
        <v>58</v>
      </c>
      <c r="S329" s="1" t="s">
        <v>182</v>
      </c>
      <c r="U329" s="1" t="s">
        <v>202</v>
      </c>
      <c r="V329" s="1">
        <v>0</v>
      </c>
      <c r="W329" s="1" t="s">
        <v>60</v>
      </c>
    </row>
    <row r="330" spans="1:23" x14ac:dyDescent="0.2">
      <c r="A330" s="1">
        <f t="shared" si="20"/>
        <v>1011749.91</v>
      </c>
      <c r="B330" s="1">
        <f t="shared" si="20"/>
        <v>1011761.51</v>
      </c>
      <c r="C330" s="11" t="s">
        <v>54</v>
      </c>
      <c r="D330" s="1" t="str">
        <f t="shared" si="21"/>
        <v>FBE</v>
      </c>
      <c r="E330" s="1">
        <f t="shared" si="22"/>
        <v>19</v>
      </c>
      <c r="F330" s="1" t="str">
        <f t="shared" si="23"/>
        <v>19.0mm FBE</v>
      </c>
      <c r="G330" s="1" t="str">
        <f>_xlfn.CONCAT(TEXT(Q330,"0.0"),"mm ",INDEX('Pipe Lookup'!D:D,MATCH('~17 Pipe Segmentation'!R330,'Pipe Lookup'!C:C,0))," TYPE ",P330)</f>
        <v>19.0mm Fusion-Bonded Epoxy TYPE 7</v>
      </c>
      <c r="L330" s="1" t="s">
        <v>9479</v>
      </c>
      <c r="M330" s="1">
        <v>1011749.91</v>
      </c>
      <c r="N330" s="1">
        <v>1011761.51</v>
      </c>
      <c r="O330" s="1">
        <v>11.599999999976717</v>
      </c>
      <c r="P330" s="1">
        <v>7</v>
      </c>
      <c r="Q330" s="1">
        <v>19</v>
      </c>
      <c r="R330" s="1" t="s">
        <v>56</v>
      </c>
      <c r="S330" s="1" t="s">
        <v>182</v>
      </c>
      <c r="V330" s="1">
        <v>0</v>
      </c>
      <c r="W330" s="1" t="s">
        <v>60</v>
      </c>
    </row>
    <row r="331" spans="1:23" x14ac:dyDescent="0.2">
      <c r="A331" s="1">
        <f t="shared" si="20"/>
        <v>1011761.51</v>
      </c>
      <c r="B331" s="1">
        <f t="shared" si="20"/>
        <v>1011765.71</v>
      </c>
      <c r="C331" s="11" t="s">
        <v>54</v>
      </c>
      <c r="D331" s="1" t="str">
        <f t="shared" si="21"/>
        <v>LE</v>
      </c>
      <c r="E331" s="1">
        <f t="shared" si="22"/>
        <v>19</v>
      </c>
      <c r="F331" s="1" t="str">
        <f t="shared" si="23"/>
        <v>19.0mm LE</v>
      </c>
      <c r="G331" s="1" t="str">
        <f>_xlfn.CONCAT(TEXT(Q331,"0.0"),"mm ",INDEX('Pipe Lookup'!D:D,MATCH('~17 Pipe Segmentation'!R331,'Pipe Lookup'!C:C,0))," TYPE ",P331)</f>
        <v>19.0mm Elbow TYPE 26</v>
      </c>
      <c r="L331" s="1" t="s">
        <v>9479</v>
      </c>
      <c r="M331" s="1">
        <v>1011761.51</v>
      </c>
      <c r="N331" s="1">
        <v>1011765.71</v>
      </c>
      <c r="O331" s="1">
        <v>4.1999999999534339</v>
      </c>
      <c r="P331" s="1">
        <v>26</v>
      </c>
      <c r="Q331" s="1">
        <v>19</v>
      </c>
      <c r="R331" s="1" t="s">
        <v>58</v>
      </c>
      <c r="S331" s="1" t="s">
        <v>182</v>
      </c>
      <c r="U331" s="1" t="s">
        <v>203</v>
      </c>
      <c r="V331" s="1">
        <v>0</v>
      </c>
      <c r="W331" s="1" t="s">
        <v>60</v>
      </c>
    </row>
    <row r="332" spans="1:23" x14ac:dyDescent="0.2">
      <c r="A332" s="1">
        <f t="shared" si="20"/>
        <v>1011765.71</v>
      </c>
      <c r="B332" s="1">
        <f t="shared" si="20"/>
        <v>1011828.11</v>
      </c>
      <c r="C332" s="11" t="s">
        <v>54</v>
      </c>
      <c r="D332" s="1" t="str">
        <f t="shared" si="21"/>
        <v>FBE</v>
      </c>
      <c r="E332" s="1">
        <f t="shared" si="22"/>
        <v>19</v>
      </c>
      <c r="F332" s="1" t="str">
        <f t="shared" si="23"/>
        <v>19.0mm FBE</v>
      </c>
      <c r="G332" s="1" t="str">
        <f>_xlfn.CONCAT(TEXT(Q332,"0.0"),"mm ",INDEX('Pipe Lookup'!D:D,MATCH('~17 Pipe Segmentation'!R332,'Pipe Lookup'!C:C,0))," TYPE ",P332)</f>
        <v>19.0mm Fusion-Bonded Epoxy TYPE 7</v>
      </c>
      <c r="L332" s="1" t="s">
        <v>9479</v>
      </c>
      <c r="M332" s="1">
        <v>1011765.71</v>
      </c>
      <c r="N332" s="1">
        <v>1011828.11</v>
      </c>
      <c r="O332" s="1">
        <v>62.400000000023283</v>
      </c>
      <c r="P332" s="1">
        <v>7</v>
      </c>
      <c r="Q332" s="1">
        <v>19</v>
      </c>
      <c r="R332" s="1" t="s">
        <v>56</v>
      </c>
      <c r="S332" s="1" t="s">
        <v>182</v>
      </c>
      <c r="V332" s="1">
        <v>0</v>
      </c>
      <c r="W332" s="1" t="s">
        <v>60</v>
      </c>
    </row>
    <row r="333" spans="1:23" x14ac:dyDescent="0.2">
      <c r="A333" s="1">
        <f t="shared" si="20"/>
        <v>1011828.11</v>
      </c>
      <c r="B333" s="1">
        <f t="shared" si="20"/>
        <v>1011833.11</v>
      </c>
      <c r="C333" s="11" t="s">
        <v>54</v>
      </c>
      <c r="D333" s="1" t="str">
        <f t="shared" si="21"/>
        <v>LE</v>
      </c>
      <c r="E333" s="1">
        <f t="shared" si="22"/>
        <v>19</v>
      </c>
      <c r="F333" s="1" t="str">
        <f t="shared" si="23"/>
        <v>19.0mm LE</v>
      </c>
      <c r="G333" s="1" t="str">
        <f>_xlfn.CONCAT(TEXT(Q333,"0.0"),"mm ",INDEX('Pipe Lookup'!D:D,MATCH('~17 Pipe Segmentation'!R333,'Pipe Lookup'!C:C,0))," TYPE ",P333)</f>
        <v>19.0mm Elbow TYPE 26</v>
      </c>
      <c r="L333" s="1" t="s">
        <v>9479</v>
      </c>
      <c r="M333" s="1">
        <v>1011828.11</v>
      </c>
      <c r="N333" s="1">
        <v>1011833.11</v>
      </c>
      <c r="O333" s="1">
        <v>5</v>
      </c>
      <c r="P333" s="1">
        <v>26</v>
      </c>
      <c r="Q333" s="1">
        <v>19</v>
      </c>
      <c r="R333" s="1" t="s">
        <v>58</v>
      </c>
      <c r="S333" s="1" t="s">
        <v>182</v>
      </c>
      <c r="U333" s="1" t="s">
        <v>204</v>
      </c>
      <c r="V333" s="1">
        <v>0</v>
      </c>
      <c r="W333" s="1" t="s">
        <v>60</v>
      </c>
    </row>
    <row r="334" spans="1:23" x14ac:dyDescent="0.2">
      <c r="A334" s="1">
        <f t="shared" si="20"/>
        <v>1011833.11</v>
      </c>
      <c r="B334" s="1">
        <f t="shared" si="20"/>
        <v>1011857.11</v>
      </c>
      <c r="C334" s="11" t="s">
        <v>54</v>
      </c>
      <c r="D334" s="1" t="str">
        <f t="shared" si="21"/>
        <v>FBE</v>
      </c>
      <c r="E334" s="1">
        <f t="shared" si="22"/>
        <v>19</v>
      </c>
      <c r="F334" s="1" t="str">
        <f t="shared" si="23"/>
        <v>19.0mm FBE</v>
      </c>
      <c r="G334" s="1" t="str">
        <f>_xlfn.CONCAT(TEXT(Q334,"0.0"),"mm ",INDEX('Pipe Lookup'!D:D,MATCH('~17 Pipe Segmentation'!R334,'Pipe Lookup'!C:C,0))," TYPE ",P334)</f>
        <v>19.0mm Fusion-Bonded Epoxy TYPE 7</v>
      </c>
      <c r="L334" s="1" t="s">
        <v>9479</v>
      </c>
      <c r="M334" s="1">
        <v>1011833.11</v>
      </c>
      <c r="N334" s="1">
        <v>1011857.11</v>
      </c>
      <c r="O334" s="1">
        <v>24</v>
      </c>
      <c r="P334" s="1">
        <v>7</v>
      </c>
      <c r="Q334" s="1">
        <v>19</v>
      </c>
      <c r="R334" s="1" t="s">
        <v>56</v>
      </c>
      <c r="S334" s="1" t="s">
        <v>182</v>
      </c>
      <c r="V334" s="1">
        <v>0</v>
      </c>
      <c r="W334" s="1" t="s">
        <v>60</v>
      </c>
    </row>
    <row r="335" spans="1:23" x14ac:dyDescent="0.2">
      <c r="A335" s="1">
        <f t="shared" si="20"/>
        <v>1011857.11</v>
      </c>
      <c r="B335" s="1">
        <f t="shared" si="20"/>
        <v>1011966.31</v>
      </c>
      <c r="C335" s="11" t="s">
        <v>54</v>
      </c>
      <c r="D335" s="1" t="str">
        <f t="shared" si="21"/>
        <v>FBE</v>
      </c>
      <c r="E335" s="1">
        <f t="shared" si="22"/>
        <v>14.7</v>
      </c>
      <c r="F335" s="1" t="str">
        <f t="shared" si="23"/>
        <v>14.7mm FBE</v>
      </c>
      <c r="G335" s="1" t="str">
        <f>_xlfn.CONCAT(TEXT(Q335,"0.0"),"mm ",INDEX('Pipe Lookup'!D:D,MATCH('~17 Pipe Segmentation'!R335,'Pipe Lookup'!C:C,0))," TYPE ",P335)</f>
        <v>14.7mm Fusion-Bonded Epoxy TYPE 5</v>
      </c>
      <c r="L335" s="1" t="s">
        <v>9479</v>
      </c>
      <c r="M335" s="1">
        <v>1011857.11</v>
      </c>
      <c r="N335" s="1">
        <v>1011966.31</v>
      </c>
      <c r="O335" s="1">
        <v>109.20000000006985</v>
      </c>
      <c r="P335" s="1">
        <v>5</v>
      </c>
      <c r="Q335" s="1">
        <v>14.7</v>
      </c>
      <c r="R335" s="1" t="s">
        <v>56</v>
      </c>
      <c r="S335" s="1" t="s">
        <v>182</v>
      </c>
      <c r="V335" s="1">
        <v>0</v>
      </c>
      <c r="W335" s="1" t="s">
        <v>60</v>
      </c>
    </row>
    <row r="336" spans="1:23" x14ac:dyDescent="0.2">
      <c r="A336" s="1">
        <f t="shared" si="20"/>
        <v>1011966.31</v>
      </c>
      <c r="B336" s="1">
        <f t="shared" si="20"/>
        <v>1011990.31</v>
      </c>
      <c r="C336" s="11" t="s">
        <v>54</v>
      </c>
      <c r="D336" s="1" t="str">
        <f t="shared" si="21"/>
        <v>FBE</v>
      </c>
      <c r="E336" s="1">
        <f t="shared" si="22"/>
        <v>19</v>
      </c>
      <c r="F336" s="1" t="str">
        <f t="shared" si="23"/>
        <v>19.0mm FBE</v>
      </c>
      <c r="G336" s="1" t="str">
        <f>_xlfn.CONCAT(TEXT(Q336,"0.0"),"mm ",INDEX('Pipe Lookup'!D:D,MATCH('~17 Pipe Segmentation'!R336,'Pipe Lookup'!C:C,0))," TYPE ",P336)</f>
        <v>19.0mm Fusion-Bonded Epoxy TYPE 7</v>
      </c>
      <c r="L336" s="1" t="s">
        <v>9479</v>
      </c>
      <c r="M336" s="1">
        <v>1011966.31</v>
      </c>
      <c r="N336" s="1">
        <v>1011990.31</v>
      </c>
      <c r="O336" s="1">
        <v>24</v>
      </c>
      <c r="P336" s="1">
        <v>7</v>
      </c>
      <c r="Q336" s="1">
        <v>19</v>
      </c>
      <c r="R336" s="1" t="s">
        <v>56</v>
      </c>
      <c r="S336" s="1" t="s">
        <v>182</v>
      </c>
      <c r="V336" s="1">
        <v>0</v>
      </c>
      <c r="W336" s="1" t="s">
        <v>60</v>
      </c>
    </row>
    <row r="337" spans="1:23" x14ac:dyDescent="0.2">
      <c r="A337" s="1">
        <f t="shared" si="20"/>
        <v>1011990.31</v>
      </c>
      <c r="B337" s="1">
        <f t="shared" si="20"/>
        <v>1011994.91</v>
      </c>
      <c r="C337" s="11" t="s">
        <v>54</v>
      </c>
      <c r="D337" s="1" t="str">
        <f t="shared" si="21"/>
        <v>LE</v>
      </c>
      <c r="E337" s="1">
        <f t="shared" si="22"/>
        <v>19</v>
      </c>
      <c r="F337" s="1" t="str">
        <f t="shared" si="23"/>
        <v>19.0mm LE</v>
      </c>
      <c r="G337" s="1" t="str">
        <f>_xlfn.CONCAT(TEXT(Q337,"0.0"),"mm ",INDEX('Pipe Lookup'!D:D,MATCH('~17 Pipe Segmentation'!R337,'Pipe Lookup'!C:C,0))," TYPE ",P337)</f>
        <v>19.0mm Elbow TYPE 26</v>
      </c>
      <c r="L337" s="1" t="s">
        <v>9479</v>
      </c>
      <c r="M337" s="1">
        <v>1011990.31</v>
      </c>
      <c r="N337" s="1">
        <v>1011994.91</v>
      </c>
      <c r="O337" s="1">
        <v>4.5999999999767169</v>
      </c>
      <c r="P337" s="1">
        <v>26</v>
      </c>
      <c r="Q337" s="1">
        <v>19</v>
      </c>
      <c r="R337" s="1" t="s">
        <v>58</v>
      </c>
      <c r="S337" s="1" t="s">
        <v>182</v>
      </c>
      <c r="U337" s="1" t="s">
        <v>205</v>
      </c>
      <c r="V337" s="1">
        <v>0</v>
      </c>
      <c r="W337" s="1" t="s">
        <v>60</v>
      </c>
    </row>
    <row r="338" spans="1:23" x14ac:dyDescent="0.2">
      <c r="A338" s="1">
        <f t="shared" si="20"/>
        <v>1011994.91</v>
      </c>
      <c r="B338" s="1">
        <f t="shared" si="20"/>
        <v>1011997.91</v>
      </c>
      <c r="C338" s="11" t="s">
        <v>54</v>
      </c>
      <c r="D338" s="1" t="str">
        <f t="shared" si="21"/>
        <v>FBE</v>
      </c>
      <c r="E338" s="1">
        <f t="shared" si="22"/>
        <v>19</v>
      </c>
      <c r="F338" s="1" t="str">
        <f t="shared" si="23"/>
        <v>19.0mm FBE</v>
      </c>
      <c r="G338" s="1" t="str">
        <f>_xlfn.CONCAT(TEXT(Q338,"0.0"),"mm ",INDEX('Pipe Lookup'!D:D,MATCH('~17 Pipe Segmentation'!R338,'Pipe Lookup'!C:C,0))," TYPE ",P338)</f>
        <v>19.0mm Fusion-Bonded Epoxy TYPE 7</v>
      </c>
      <c r="L338" s="1" t="s">
        <v>9479</v>
      </c>
      <c r="M338" s="1">
        <v>1011994.91</v>
      </c>
      <c r="N338" s="1">
        <v>1011997.91</v>
      </c>
      <c r="O338" s="1">
        <v>3</v>
      </c>
      <c r="P338" s="1">
        <v>7</v>
      </c>
      <c r="Q338" s="1">
        <v>19</v>
      </c>
      <c r="R338" s="1" t="s">
        <v>56</v>
      </c>
      <c r="S338" s="1" t="s">
        <v>182</v>
      </c>
      <c r="V338" s="1">
        <v>0</v>
      </c>
      <c r="W338" s="1" t="s">
        <v>60</v>
      </c>
    </row>
    <row r="339" spans="1:23" x14ac:dyDescent="0.2">
      <c r="A339" s="1">
        <f t="shared" si="20"/>
        <v>1011997.91</v>
      </c>
      <c r="B339" s="1">
        <f t="shared" si="20"/>
        <v>1012000</v>
      </c>
      <c r="C339" s="11" t="s">
        <v>54</v>
      </c>
      <c r="D339" s="1" t="str">
        <f t="shared" si="21"/>
        <v>LE</v>
      </c>
      <c r="E339" s="1">
        <f t="shared" si="22"/>
        <v>14.7</v>
      </c>
      <c r="F339" s="1" t="str">
        <f t="shared" si="23"/>
        <v>14.7mm LE</v>
      </c>
      <c r="G339" s="1" t="str">
        <f>_xlfn.CONCAT(TEXT(Q339,"0.0"),"mm ",INDEX('Pipe Lookup'!D:D,MATCH('~17 Pipe Segmentation'!R339,'Pipe Lookup'!C:C,0))," TYPE ",P339)</f>
        <v>14.7mm Elbow TYPE 22</v>
      </c>
      <c r="L339" s="1" t="s">
        <v>9479</v>
      </c>
      <c r="M339" s="1">
        <v>1011997.91</v>
      </c>
      <c r="N339" s="1">
        <v>1012000</v>
      </c>
      <c r="O339" s="1">
        <v>2.0899999999674037</v>
      </c>
      <c r="P339" s="1">
        <v>22</v>
      </c>
      <c r="Q339" s="1">
        <v>14.7</v>
      </c>
      <c r="R339" s="1" t="s">
        <v>58</v>
      </c>
      <c r="S339" s="1" t="s">
        <v>182</v>
      </c>
      <c r="U339" s="1" t="s">
        <v>206</v>
      </c>
      <c r="V339" s="1">
        <v>0</v>
      </c>
      <c r="W339" s="1" t="s">
        <v>60</v>
      </c>
    </row>
    <row r="340" spans="1:23" x14ac:dyDescent="0.2">
      <c r="A340" s="1">
        <f t="shared" si="20"/>
        <v>1012000</v>
      </c>
      <c r="B340" s="1">
        <f t="shared" si="20"/>
        <v>1012003.31</v>
      </c>
      <c r="C340" s="11" t="s">
        <v>54</v>
      </c>
      <c r="D340" s="1" t="str">
        <f t="shared" si="21"/>
        <v>LE</v>
      </c>
      <c r="E340" s="1">
        <f t="shared" si="22"/>
        <v>14.7</v>
      </c>
      <c r="F340" s="1" t="str">
        <f t="shared" si="23"/>
        <v>14.7mm LE</v>
      </c>
      <c r="G340" s="1" t="str">
        <f>_xlfn.CONCAT(TEXT(Q340,"0.0"),"mm ",INDEX('Pipe Lookup'!D:D,MATCH('~17 Pipe Segmentation'!R340,'Pipe Lookup'!C:C,0))," TYPE ",P340)</f>
        <v>14.7mm Elbow TYPE 22</v>
      </c>
      <c r="L340" s="1" t="s">
        <v>9479</v>
      </c>
      <c r="M340" s="1">
        <v>1012000</v>
      </c>
      <c r="N340" s="1">
        <v>1012003.31</v>
      </c>
      <c r="O340" s="1">
        <v>3.3100000000558794</v>
      </c>
      <c r="P340" s="1">
        <v>22</v>
      </c>
      <c r="Q340" s="1">
        <v>14.7</v>
      </c>
      <c r="R340" s="1" t="s">
        <v>58</v>
      </c>
      <c r="S340" s="1" t="s">
        <v>207</v>
      </c>
      <c r="U340" s="1" t="s">
        <v>206</v>
      </c>
      <c r="V340" s="1">
        <v>0</v>
      </c>
      <c r="W340" s="1" t="s">
        <v>60</v>
      </c>
    </row>
    <row r="341" spans="1:23" x14ac:dyDescent="0.2">
      <c r="A341" s="1">
        <f t="shared" si="20"/>
        <v>1012003.31</v>
      </c>
      <c r="B341" s="1">
        <f t="shared" si="20"/>
        <v>1012080.52</v>
      </c>
      <c r="C341" s="11" t="s">
        <v>54</v>
      </c>
      <c r="D341" s="1" t="str">
        <f t="shared" si="21"/>
        <v>FBE</v>
      </c>
      <c r="E341" s="1">
        <f t="shared" si="22"/>
        <v>14.7</v>
      </c>
      <c r="F341" s="1" t="str">
        <f t="shared" si="23"/>
        <v>14.7mm FBE</v>
      </c>
      <c r="G341" s="1" t="str">
        <f>_xlfn.CONCAT(TEXT(Q341,"0.0"),"mm ",INDEX('Pipe Lookup'!D:D,MATCH('~17 Pipe Segmentation'!R341,'Pipe Lookup'!C:C,0))," TYPE ",P341)</f>
        <v>14.7mm Fusion-Bonded Epoxy TYPE 5</v>
      </c>
      <c r="L341" s="1" t="s">
        <v>9479</v>
      </c>
      <c r="M341" s="1">
        <v>1012003.31</v>
      </c>
      <c r="N341" s="1">
        <v>1012080.52</v>
      </c>
      <c r="O341" s="1">
        <v>77.209999999962747</v>
      </c>
      <c r="P341" s="1">
        <v>5</v>
      </c>
      <c r="Q341" s="1">
        <v>14.7</v>
      </c>
      <c r="R341" s="1" t="s">
        <v>56</v>
      </c>
      <c r="S341" s="1" t="s">
        <v>207</v>
      </c>
      <c r="V341" s="1">
        <v>0</v>
      </c>
      <c r="W341" s="1" t="s">
        <v>60</v>
      </c>
    </row>
    <row r="342" spans="1:23" x14ac:dyDescent="0.2">
      <c r="A342" s="1">
        <f t="shared" si="20"/>
        <v>1012080.52</v>
      </c>
      <c r="B342" s="1">
        <f t="shared" si="20"/>
        <v>1012086.71</v>
      </c>
      <c r="C342" s="11" t="s">
        <v>54</v>
      </c>
      <c r="D342" s="1" t="str">
        <f t="shared" si="21"/>
        <v>LE</v>
      </c>
      <c r="E342" s="1">
        <f t="shared" si="22"/>
        <v>14.7</v>
      </c>
      <c r="F342" s="1" t="str">
        <f t="shared" si="23"/>
        <v>14.7mm LE</v>
      </c>
      <c r="G342" s="1" t="str">
        <f>_xlfn.CONCAT(TEXT(Q342,"0.0"),"mm ",INDEX('Pipe Lookup'!D:D,MATCH('~17 Pipe Segmentation'!R342,'Pipe Lookup'!C:C,0))," TYPE ",P342)</f>
        <v>14.7mm Elbow TYPE 22</v>
      </c>
      <c r="L342" s="1" t="s">
        <v>9479</v>
      </c>
      <c r="M342" s="1">
        <v>1012080.52</v>
      </c>
      <c r="N342" s="1">
        <v>1012086.71</v>
      </c>
      <c r="O342" s="1">
        <v>6.1899999999441206</v>
      </c>
      <c r="P342" s="1">
        <v>22</v>
      </c>
      <c r="Q342" s="1">
        <v>14.7</v>
      </c>
      <c r="R342" s="1" t="s">
        <v>58</v>
      </c>
      <c r="S342" s="1" t="s">
        <v>207</v>
      </c>
      <c r="U342" s="1" t="s">
        <v>208</v>
      </c>
      <c r="V342" s="1">
        <v>0</v>
      </c>
      <c r="W342" s="1" t="s">
        <v>60</v>
      </c>
    </row>
    <row r="343" spans="1:23" x14ac:dyDescent="0.2">
      <c r="A343" s="1">
        <f t="shared" si="20"/>
        <v>1012086.71</v>
      </c>
      <c r="B343" s="1">
        <f t="shared" si="20"/>
        <v>1012275.38</v>
      </c>
      <c r="C343" s="11" t="s">
        <v>54</v>
      </c>
      <c r="D343" s="1" t="str">
        <f t="shared" si="21"/>
        <v>FBE</v>
      </c>
      <c r="E343" s="1">
        <f t="shared" si="22"/>
        <v>14.7</v>
      </c>
      <c r="F343" s="1" t="str">
        <f t="shared" si="23"/>
        <v>14.7mm FBE</v>
      </c>
      <c r="G343" s="1" t="str">
        <f>_xlfn.CONCAT(TEXT(Q343,"0.0"),"mm ",INDEX('Pipe Lookup'!D:D,MATCH('~17 Pipe Segmentation'!R343,'Pipe Lookup'!C:C,0))," TYPE ",P343)</f>
        <v>14.7mm Fusion-Bonded Epoxy TYPE 5</v>
      </c>
      <c r="L343" s="1" t="s">
        <v>9479</v>
      </c>
      <c r="M343" s="1">
        <v>1012086.71</v>
      </c>
      <c r="N343" s="1">
        <v>1012275.38</v>
      </c>
      <c r="O343" s="1">
        <v>188.67000000004191</v>
      </c>
      <c r="P343" s="1">
        <v>5</v>
      </c>
      <c r="Q343" s="1">
        <v>14.7</v>
      </c>
      <c r="R343" s="1" t="s">
        <v>56</v>
      </c>
      <c r="S343" s="1" t="s">
        <v>207</v>
      </c>
      <c r="V343" s="1">
        <v>0</v>
      </c>
      <c r="W343" s="1" t="s">
        <v>60</v>
      </c>
    </row>
    <row r="344" spans="1:23" x14ac:dyDescent="0.2">
      <c r="A344" s="1">
        <f t="shared" si="20"/>
        <v>1012275.38</v>
      </c>
      <c r="B344" s="1">
        <f t="shared" si="20"/>
        <v>1012299.38</v>
      </c>
      <c r="C344" s="11" t="s">
        <v>54</v>
      </c>
      <c r="D344" s="1" t="str">
        <f t="shared" si="21"/>
        <v>FBE</v>
      </c>
      <c r="E344" s="1">
        <f t="shared" si="22"/>
        <v>19</v>
      </c>
      <c r="F344" s="1" t="str">
        <f t="shared" si="23"/>
        <v>19.0mm FBE</v>
      </c>
      <c r="G344" s="1" t="str">
        <f>_xlfn.CONCAT(TEXT(Q344,"0.0"),"mm ",INDEX('Pipe Lookup'!D:D,MATCH('~17 Pipe Segmentation'!R344,'Pipe Lookup'!C:C,0))," TYPE ",P344)</f>
        <v>19.0mm Fusion-Bonded Epoxy TYPE 7</v>
      </c>
      <c r="L344" s="1" t="s">
        <v>9479</v>
      </c>
      <c r="M344" s="1">
        <v>1012275.38</v>
      </c>
      <c r="N344" s="1">
        <v>1012299.38</v>
      </c>
      <c r="O344" s="1">
        <v>24</v>
      </c>
      <c r="P344" s="1">
        <v>7</v>
      </c>
      <c r="Q344" s="1">
        <v>19</v>
      </c>
      <c r="R344" s="1" t="s">
        <v>56</v>
      </c>
      <c r="S344" s="1" t="s">
        <v>207</v>
      </c>
      <c r="V344" s="1">
        <v>0</v>
      </c>
      <c r="W344" s="1" t="s">
        <v>60</v>
      </c>
    </row>
    <row r="345" spans="1:23" x14ac:dyDescent="0.2">
      <c r="A345" s="1">
        <f t="shared" si="20"/>
        <v>1012299.38</v>
      </c>
      <c r="B345" s="1">
        <f t="shared" si="20"/>
        <v>1012304.83</v>
      </c>
      <c r="C345" s="11" t="s">
        <v>54</v>
      </c>
      <c r="D345" s="1" t="str">
        <f t="shared" si="21"/>
        <v>LE</v>
      </c>
      <c r="E345" s="1">
        <f t="shared" si="22"/>
        <v>19</v>
      </c>
      <c r="F345" s="1" t="str">
        <f t="shared" si="23"/>
        <v>19.0mm LE</v>
      </c>
      <c r="G345" s="1" t="str">
        <f>_xlfn.CONCAT(TEXT(Q345,"0.0"),"mm ",INDEX('Pipe Lookup'!D:D,MATCH('~17 Pipe Segmentation'!R345,'Pipe Lookup'!C:C,0))," TYPE ",P345)</f>
        <v>19.0mm Elbow TYPE 26</v>
      </c>
      <c r="L345" s="1" t="s">
        <v>9479</v>
      </c>
      <c r="M345" s="1">
        <v>1012299.38</v>
      </c>
      <c r="N345" s="1">
        <v>1012304.83</v>
      </c>
      <c r="O345" s="1">
        <v>5.4499999999534339</v>
      </c>
      <c r="P345" s="1">
        <v>26</v>
      </c>
      <c r="Q345" s="1">
        <v>19</v>
      </c>
      <c r="R345" s="1" t="s">
        <v>58</v>
      </c>
      <c r="S345" s="1" t="s">
        <v>207</v>
      </c>
      <c r="U345" s="1" t="s">
        <v>9491</v>
      </c>
      <c r="V345" s="1">
        <v>0</v>
      </c>
      <c r="W345" s="1" t="s">
        <v>60</v>
      </c>
    </row>
    <row r="346" spans="1:23" x14ac:dyDescent="0.2">
      <c r="A346" s="1">
        <f t="shared" si="20"/>
        <v>1012304.83</v>
      </c>
      <c r="B346" s="1">
        <f t="shared" si="20"/>
        <v>1012344.53</v>
      </c>
      <c r="C346" s="11" t="s">
        <v>54</v>
      </c>
      <c r="D346" s="1" t="str">
        <f t="shared" si="21"/>
        <v>FBE</v>
      </c>
      <c r="E346" s="1">
        <f t="shared" si="22"/>
        <v>19</v>
      </c>
      <c r="F346" s="1" t="str">
        <f t="shared" si="23"/>
        <v>19.0mm FBE</v>
      </c>
      <c r="G346" s="1" t="str">
        <f>_xlfn.CONCAT(TEXT(Q346,"0.0"),"mm ",INDEX('Pipe Lookup'!D:D,MATCH('~17 Pipe Segmentation'!R346,'Pipe Lookup'!C:C,0))," TYPE ",P346)</f>
        <v>19.0mm Fusion-Bonded Epoxy TYPE 7</v>
      </c>
      <c r="L346" s="1" t="s">
        <v>9479</v>
      </c>
      <c r="M346" s="1">
        <v>1012304.83</v>
      </c>
      <c r="N346" s="1">
        <v>1012344.53</v>
      </c>
      <c r="O346" s="1">
        <v>39.700000000069849</v>
      </c>
      <c r="P346" s="1">
        <v>7</v>
      </c>
      <c r="Q346" s="1">
        <v>19</v>
      </c>
      <c r="R346" s="1" t="s">
        <v>56</v>
      </c>
      <c r="S346" s="1" t="s">
        <v>207</v>
      </c>
      <c r="V346" s="1">
        <v>0</v>
      </c>
      <c r="W346" s="1" t="s">
        <v>60</v>
      </c>
    </row>
    <row r="347" spans="1:23" x14ac:dyDescent="0.2">
      <c r="A347" s="1">
        <f t="shared" si="20"/>
        <v>1012344.53</v>
      </c>
      <c r="B347" s="1">
        <f t="shared" si="20"/>
        <v>1012349.21</v>
      </c>
      <c r="C347" s="11" t="s">
        <v>54</v>
      </c>
      <c r="D347" s="1" t="str">
        <f t="shared" si="21"/>
        <v>LE</v>
      </c>
      <c r="E347" s="1">
        <f t="shared" si="22"/>
        <v>19</v>
      </c>
      <c r="F347" s="1" t="str">
        <f t="shared" si="23"/>
        <v>19.0mm LE</v>
      </c>
      <c r="G347" s="1" t="str">
        <f>_xlfn.CONCAT(TEXT(Q347,"0.0"),"mm ",INDEX('Pipe Lookup'!D:D,MATCH('~17 Pipe Segmentation'!R347,'Pipe Lookup'!C:C,0))," TYPE ",P347)</f>
        <v>19.0mm Elbow TYPE 26</v>
      </c>
      <c r="L347" s="1" t="s">
        <v>9479</v>
      </c>
      <c r="M347" s="1">
        <v>1012344.53</v>
      </c>
      <c r="N347" s="1">
        <v>1012349.21</v>
      </c>
      <c r="O347" s="1">
        <v>4.6799999999348074</v>
      </c>
      <c r="P347" s="1">
        <v>26</v>
      </c>
      <c r="Q347" s="1">
        <v>19</v>
      </c>
      <c r="R347" s="1" t="s">
        <v>58</v>
      </c>
      <c r="S347" s="1" t="s">
        <v>207</v>
      </c>
      <c r="U347" s="1" t="s">
        <v>9492</v>
      </c>
      <c r="V347" s="1">
        <v>0</v>
      </c>
      <c r="W347" s="1" t="s">
        <v>60</v>
      </c>
    </row>
    <row r="348" spans="1:23" x14ac:dyDescent="0.2">
      <c r="A348" s="1">
        <f t="shared" si="20"/>
        <v>1012349.21</v>
      </c>
      <c r="B348" s="1">
        <f t="shared" si="20"/>
        <v>1012353.8</v>
      </c>
      <c r="C348" s="11" t="s">
        <v>54</v>
      </c>
      <c r="D348" s="1" t="str">
        <f t="shared" si="21"/>
        <v>LE</v>
      </c>
      <c r="E348" s="1">
        <f t="shared" si="22"/>
        <v>19</v>
      </c>
      <c r="F348" s="1" t="str">
        <f t="shared" si="23"/>
        <v>19.0mm LE</v>
      </c>
      <c r="G348" s="1" t="str">
        <f>_xlfn.CONCAT(TEXT(Q348,"0.0"),"mm ",INDEX('Pipe Lookup'!D:D,MATCH('~17 Pipe Segmentation'!R348,'Pipe Lookup'!C:C,0))," TYPE ",P348)</f>
        <v>19.0mm Elbow TYPE 26</v>
      </c>
      <c r="L348" s="1" t="s">
        <v>9479</v>
      </c>
      <c r="M348" s="1">
        <v>1012349.21</v>
      </c>
      <c r="N348" s="1">
        <v>1012353.8</v>
      </c>
      <c r="O348" s="1">
        <v>4.590000000083819</v>
      </c>
      <c r="P348" s="1">
        <v>26</v>
      </c>
      <c r="Q348" s="1">
        <v>19</v>
      </c>
      <c r="R348" s="1" t="s">
        <v>58</v>
      </c>
      <c r="S348" s="1" t="s">
        <v>207</v>
      </c>
      <c r="U348" s="1" t="s">
        <v>9493</v>
      </c>
      <c r="V348" s="1">
        <v>0</v>
      </c>
      <c r="W348" s="1" t="s">
        <v>86</v>
      </c>
    </row>
    <row r="349" spans="1:23" x14ac:dyDescent="0.2">
      <c r="A349" s="1">
        <f t="shared" si="20"/>
        <v>1012353.8</v>
      </c>
      <c r="B349" s="1">
        <f t="shared" si="20"/>
        <v>1012397.6</v>
      </c>
      <c r="C349" s="11" t="s">
        <v>54</v>
      </c>
      <c r="D349" s="1" t="str">
        <f t="shared" si="21"/>
        <v>FBE</v>
      </c>
      <c r="E349" s="1">
        <f t="shared" si="22"/>
        <v>19</v>
      </c>
      <c r="F349" s="1" t="str">
        <f t="shared" si="23"/>
        <v>19.0mm FBE</v>
      </c>
      <c r="G349" s="1" t="str">
        <f>_xlfn.CONCAT(TEXT(Q349,"0.0"),"mm ",INDEX('Pipe Lookup'!D:D,MATCH('~17 Pipe Segmentation'!R349,'Pipe Lookup'!C:C,0))," TYPE ",P349)</f>
        <v>19.0mm Fusion-Bonded Epoxy TYPE 7</v>
      </c>
      <c r="L349" s="1" t="s">
        <v>9479</v>
      </c>
      <c r="M349" s="1">
        <v>1012353.8</v>
      </c>
      <c r="N349" s="1">
        <v>1012397.6</v>
      </c>
      <c r="O349" s="1">
        <v>43.799999999930151</v>
      </c>
      <c r="P349" s="1">
        <v>7</v>
      </c>
      <c r="Q349" s="1">
        <v>19</v>
      </c>
      <c r="R349" s="1" t="s">
        <v>56</v>
      </c>
      <c r="S349" s="1" t="s">
        <v>207</v>
      </c>
      <c r="V349" s="1">
        <v>0</v>
      </c>
      <c r="W349" s="1" t="s">
        <v>60</v>
      </c>
    </row>
    <row r="350" spans="1:23" x14ac:dyDescent="0.2">
      <c r="A350" s="1">
        <f t="shared" si="20"/>
        <v>1012397.6</v>
      </c>
      <c r="B350" s="1">
        <f t="shared" si="20"/>
        <v>1012402.27</v>
      </c>
      <c r="C350" s="11" t="s">
        <v>54</v>
      </c>
      <c r="D350" s="1" t="str">
        <f t="shared" si="21"/>
        <v>LE</v>
      </c>
      <c r="E350" s="1">
        <f t="shared" si="22"/>
        <v>19</v>
      </c>
      <c r="F350" s="1" t="str">
        <f t="shared" si="23"/>
        <v>19.0mm LE</v>
      </c>
      <c r="G350" s="1" t="str">
        <f>_xlfn.CONCAT(TEXT(Q350,"0.0"),"mm ",INDEX('Pipe Lookup'!D:D,MATCH('~17 Pipe Segmentation'!R350,'Pipe Lookup'!C:C,0))," TYPE ",P350)</f>
        <v>19.0mm Elbow TYPE 26</v>
      </c>
      <c r="L350" s="1" t="s">
        <v>9479</v>
      </c>
      <c r="M350" s="1">
        <v>1012397.6</v>
      </c>
      <c r="N350" s="1">
        <v>1012402.27</v>
      </c>
      <c r="O350" s="1">
        <v>4.6700000000419095</v>
      </c>
      <c r="P350" s="1">
        <v>26</v>
      </c>
      <c r="Q350" s="1">
        <v>19</v>
      </c>
      <c r="R350" s="1" t="s">
        <v>58</v>
      </c>
      <c r="S350" s="1" t="s">
        <v>207</v>
      </c>
      <c r="U350" s="1" t="s">
        <v>9494</v>
      </c>
      <c r="V350" s="1">
        <v>0</v>
      </c>
      <c r="W350" s="1" t="s">
        <v>60</v>
      </c>
    </row>
    <row r="351" spans="1:23" x14ac:dyDescent="0.2">
      <c r="A351" s="1">
        <f t="shared" si="20"/>
        <v>1012402.27</v>
      </c>
      <c r="B351" s="1">
        <f t="shared" si="20"/>
        <v>1012417.95</v>
      </c>
      <c r="C351" s="11" t="s">
        <v>54</v>
      </c>
      <c r="D351" s="1" t="str">
        <f t="shared" si="21"/>
        <v>FBE</v>
      </c>
      <c r="E351" s="1">
        <f t="shared" si="22"/>
        <v>19</v>
      </c>
      <c r="F351" s="1" t="str">
        <f t="shared" si="23"/>
        <v>19.0mm FBE</v>
      </c>
      <c r="G351" s="1" t="str">
        <f>_xlfn.CONCAT(TEXT(Q351,"0.0"),"mm ",INDEX('Pipe Lookup'!D:D,MATCH('~17 Pipe Segmentation'!R351,'Pipe Lookup'!C:C,0))," TYPE ",P351)</f>
        <v>19.0mm Fusion-Bonded Epoxy TYPE 7</v>
      </c>
      <c r="L351" s="1" t="s">
        <v>9479</v>
      </c>
      <c r="M351" s="1">
        <v>1012402.27</v>
      </c>
      <c r="N351" s="1">
        <v>1012417.95</v>
      </c>
      <c r="O351" s="1">
        <v>15.679999999934807</v>
      </c>
      <c r="P351" s="1">
        <v>7</v>
      </c>
      <c r="Q351" s="1">
        <v>19</v>
      </c>
      <c r="R351" s="1" t="s">
        <v>56</v>
      </c>
      <c r="S351" s="1" t="s">
        <v>207</v>
      </c>
      <c r="V351" s="1">
        <v>0</v>
      </c>
      <c r="W351" s="1" t="s">
        <v>60</v>
      </c>
    </row>
    <row r="352" spans="1:23" x14ac:dyDescent="0.2">
      <c r="A352" s="1">
        <f t="shared" si="20"/>
        <v>1012417.95</v>
      </c>
      <c r="B352" s="1">
        <f t="shared" si="20"/>
        <v>1012422.47</v>
      </c>
      <c r="C352" s="11" t="s">
        <v>54</v>
      </c>
      <c r="D352" s="1" t="str">
        <f t="shared" si="21"/>
        <v>LE</v>
      </c>
      <c r="E352" s="1">
        <f t="shared" si="22"/>
        <v>19</v>
      </c>
      <c r="F352" s="1" t="str">
        <f t="shared" si="23"/>
        <v>19.0mm LE</v>
      </c>
      <c r="G352" s="1" t="str">
        <f>_xlfn.CONCAT(TEXT(Q352,"0.0"),"mm ",INDEX('Pipe Lookup'!D:D,MATCH('~17 Pipe Segmentation'!R352,'Pipe Lookup'!C:C,0))," TYPE ",P352)</f>
        <v>19.0mm Elbow TYPE 26</v>
      </c>
      <c r="L352" s="1" t="s">
        <v>9479</v>
      </c>
      <c r="M352" s="1">
        <v>1012417.95</v>
      </c>
      <c r="N352" s="1">
        <v>1012422.47</v>
      </c>
      <c r="O352" s="1">
        <v>4.5200000000186265</v>
      </c>
      <c r="P352" s="1">
        <v>26</v>
      </c>
      <c r="Q352" s="1">
        <v>19</v>
      </c>
      <c r="R352" s="1" t="s">
        <v>58</v>
      </c>
      <c r="S352" s="1" t="s">
        <v>207</v>
      </c>
      <c r="U352" s="1" t="s">
        <v>9495</v>
      </c>
      <c r="V352" s="1">
        <v>0</v>
      </c>
      <c r="W352" s="1" t="s">
        <v>60</v>
      </c>
    </row>
    <row r="353" spans="1:23" x14ac:dyDescent="0.2">
      <c r="A353" s="1">
        <f t="shared" si="20"/>
        <v>1012422.47</v>
      </c>
      <c r="B353" s="1">
        <f t="shared" si="20"/>
        <v>1012598</v>
      </c>
      <c r="C353" s="11" t="s">
        <v>54</v>
      </c>
      <c r="D353" s="1" t="str">
        <f t="shared" si="21"/>
        <v>FBE</v>
      </c>
      <c r="E353" s="1">
        <f t="shared" si="22"/>
        <v>19</v>
      </c>
      <c r="F353" s="1" t="str">
        <f t="shared" si="23"/>
        <v>19.0mm FBE</v>
      </c>
      <c r="G353" s="1" t="str">
        <f>_xlfn.CONCAT(TEXT(Q353,"0.0"),"mm ",INDEX('Pipe Lookup'!D:D,MATCH('~17 Pipe Segmentation'!R353,'Pipe Lookup'!C:C,0))," TYPE ",P353)</f>
        <v>19.0mm Fusion-Bonded Epoxy TYPE 7</v>
      </c>
      <c r="L353" s="1" t="s">
        <v>9479</v>
      </c>
      <c r="M353" s="1">
        <v>1012422.47</v>
      </c>
      <c r="N353" s="1">
        <v>1012598</v>
      </c>
      <c r="O353" s="1">
        <v>175.53000000002794</v>
      </c>
      <c r="P353" s="1">
        <v>7</v>
      </c>
      <c r="Q353" s="1">
        <v>19</v>
      </c>
      <c r="R353" s="1" t="s">
        <v>56</v>
      </c>
      <c r="S353" s="1" t="s">
        <v>207</v>
      </c>
      <c r="U353" s="1" t="s">
        <v>9496</v>
      </c>
      <c r="V353" s="1">
        <v>0</v>
      </c>
      <c r="W353" s="1" t="s">
        <v>60</v>
      </c>
    </row>
    <row r="354" spans="1:23" x14ac:dyDescent="0.2">
      <c r="A354" s="1">
        <f t="shared" si="20"/>
        <v>1012598</v>
      </c>
      <c r="B354" s="1">
        <f t="shared" si="20"/>
        <v>1012603</v>
      </c>
      <c r="C354" s="11" t="s">
        <v>54</v>
      </c>
      <c r="D354" s="1" t="str">
        <f t="shared" si="21"/>
        <v>LE</v>
      </c>
      <c r="E354" s="1">
        <f t="shared" si="22"/>
        <v>19</v>
      </c>
      <c r="F354" s="1" t="str">
        <f t="shared" si="23"/>
        <v>19.0mm LE</v>
      </c>
      <c r="G354" s="1" t="str">
        <f>_xlfn.CONCAT(TEXT(Q354,"0.0"),"mm ",INDEX('Pipe Lookup'!D:D,MATCH('~17 Pipe Segmentation'!R354,'Pipe Lookup'!C:C,0))," TYPE ",P354)</f>
        <v>19.0mm Elbow TYPE 26</v>
      </c>
      <c r="L354" s="1" t="s">
        <v>9479</v>
      </c>
      <c r="M354" s="1">
        <v>1012598</v>
      </c>
      <c r="N354" s="1" t="s">
        <v>9497</v>
      </c>
      <c r="O354" s="1">
        <v>5</v>
      </c>
      <c r="P354" s="1">
        <v>26</v>
      </c>
      <c r="Q354" s="1">
        <v>19</v>
      </c>
      <c r="R354" s="1" t="s">
        <v>58</v>
      </c>
      <c r="S354" s="1" t="s">
        <v>207</v>
      </c>
      <c r="U354" s="1" t="s">
        <v>9498</v>
      </c>
      <c r="V354" s="1">
        <v>0</v>
      </c>
      <c r="W354" s="1" t="s">
        <v>60</v>
      </c>
    </row>
    <row r="355" spans="1:23" x14ac:dyDescent="0.2">
      <c r="A355" s="1">
        <f t="shared" si="20"/>
        <v>1012603</v>
      </c>
      <c r="B355" s="1">
        <f t="shared" si="20"/>
        <v>1012883</v>
      </c>
      <c r="C355" s="11" t="s">
        <v>54</v>
      </c>
      <c r="D355" s="1" t="str">
        <f t="shared" si="21"/>
        <v>FBE</v>
      </c>
      <c r="E355" s="1">
        <f t="shared" si="22"/>
        <v>19</v>
      </c>
      <c r="F355" s="1" t="str">
        <f t="shared" si="23"/>
        <v>19.0mm FBE</v>
      </c>
      <c r="G355" s="1" t="str">
        <f>_xlfn.CONCAT(TEXT(Q355,"0.0"),"mm ",INDEX('Pipe Lookup'!D:D,MATCH('~17 Pipe Segmentation'!R355,'Pipe Lookup'!C:C,0))," TYPE ",P355)</f>
        <v>19.0mm Fusion-Bonded Epoxy TYPE 7</v>
      </c>
      <c r="L355" s="1" t="s">
        <v>9479</v>
      </c>
      <c r="M355" s="1" t="s">
        <v>9497</v>
      </c>
      <c r="N355" s="1" t="s">
        <v>9499</v>
      </c>
      <c r="O355" s="1">
        <v>280</v>
      </c>
      <c r="P355" s="1">
        <v>7</v>
      </c>
      <c r="Q355" s="1">
        <v>19</v>
      </c>
      <c r="R355" s="1" t="s">
        <v>56</v>
      </c>
      <c r="S355" s="1" t="s">
        <v>207</v>
      </c>
      <c r="V355" s="1">
        <v>0</v>
      </c>
      <c r="W355" s="1" t="s">
        <v>60</v>
      </c>
    </row>
    <row r="356" spans="1:23" x14ac:dyDescent="0.2">
      <c r="A356" s="1">
        <f t="shared" si="20"/>
        <v>1012883</v>
      </c>
      <c r="B356" s="1">
        <f t="shared" si="20"/>
        <v>1012889</v>
      </c>
      <c r="C356" s="11" t="s">
        <v>54</v>
      </c>
      <c r="D356" s="1" t="str">
        <f t="shared" si="21"/>
        <v>LE</v>
      </c>
      <c r="E356" s="1">
        <f t="shared" si="22"/>
        <v>19</v>
      </c>
      <c r="F356" s="1" t="str">
        <f t="shared" si="23"/>
        <v>19.0mm LE</v>
      </c>
      <c r="G356" s="1" t="str">
        <f>_xlfn.CONCAT(TEXT(Q356,"0.0"),"mm ",INDEX('Pipe Lookup'!D:D,MATCH('~17 Pipe Segmentation'!R356,'Pipe Lookup'!C:C,0))," TYPE ",P356)</f>
        <v>19.0mm Elbow TYPE 26</v>
      </c>
      <c r="L356" s="1" t="s">
        <v>9479</v>
      </c>
      <c r="M356" s="1" t="s">
        <v>9499</v>
      </c>
      <c r="N356" s="1" t="s">
        <v>9500</v>
      </c>
      <c r="O356" s="1">
        <v>6</v>
      </c>
      <c r="P356" s="1">
        <v>26</v>
      </c>
      <c r="Q356" s="1">
        <v>19</v>
      </c>
      <c r="R356" s="1" t="s">
        <v>58</v>
      </c>
      <c r="S356" s="1" t="s">
        <v>207</v>
      </c>
      <c r="U356" s="1" t="s">
        <v>9501</v>
      </c>
      <c r="V356" s="1">
        <v>0</v>
      </c>
      <c r="W356" s="1" t="s">
        <v>60</v>
      </c>
    </row>
    <row r="357" spans="1:23" x14ac:dyDescent="0.2">
      <c r="A357" s="1">
        <f t="shared" si="20"/>
        <v>1012889</v>
      </c>
      <c r="B357" s="1">
        <f t="shared" si="20"/>
        <v>1012910</v>
      </c>
      <c r="C357" s="11" t="s">
        <v>54</v>
      </c>
      <c r="D357" s="1" t="str">
        <f t="shared" si="21"/>
        <v>FBE</v>
      </c>
      <c r="E357" s="1">
        <f t="shared" si="22"/>
        <v>19</v>
      </c>
      <c r="F357" s="1" t="str">
        <f t="shared" si="23"/>
        <v>19.0mm FBE</v>
      </c>
      <c r="G357" s="1" t="str">
        <f>_xlfn.CONCAT(TEXT(Q357,"0.0"),"mm ",INDEX('Pipe Lookup'!D:D,MATCH('~17 Pipe Segmentation'!R357,'Pipe Lookup'!C:C,0))," TYPE ",P357)</f>
        <v>19.0mm Fusion-Bonded Epoxy TYPE 7</v>
      </c>
      <c r="L357" s="1" t="s">
        <v>9479</v>
      </c>
      <c r="M357" s="1" t="s">
        <v>9500</v>
      </c>
      <c r="N357" s="1" t="s">
        <v>9502</v>
      </c>
      <c r="O357" s="1">
        <v>21</v>
      </c>
      <c r="P357" s="1">
        <v>7</v>
      </c>
      <c r="Q357" s="1">
        <v>19</v>
      </c>
      <c r="R357" s="1" t="s">
        <v>56</v>
      </c>
      <c r="S357" s="1" t="s">
        <v>207</v>
      </c>
      <c r="V357" s="1">
        <v>0</v>
      </c>
      <c r="W357" s="1" t="s">
        <v>60</v>
      </c>
    </row>
    <row r="358" spans="1:23" x14ac:dyDescent="0.2">
      <c r="A358" s="1">
        <f t="shared" si="20"/>
        <v>1012910</v>
      </c>
      <c r="B358" s="1">
        <f t="shared" si="20"/>
        <v>1012915</v>
      </c>
      <c r="C358" s="11" t="s">
        <v>54</v>
      </c>
      <c r="D358" s="1" t="str">
        <f t="shared" si="21"/>
        <v>LE</v>
      </c>
      <c r="E358" s="1">
        <f t="shared" si="22"/>
        <v>19</v>
      </c>
      <c r="F358" s="1" t="str">
        <f t="shared" si="23"/>
        <v>19.0mm LE</v>
      </c>
      <c r="G358" s="1" t="str">
        <f>_xlfn.CONCAT(TEXT(Q358,"0.0"),"mm ",INDEX('Pipe Lookup'!D:D,MATCH('~17 Pipe Segmentation'!R358,'Pipe Lookup'!C:C,0))," TYPE ",P358)</f>
        <v>19.0mm Elbow TYPE 26</v>
      </c>
      <c r="L358" s="1" t="s">
        <v>9479</v>
      </c>
      <c r="M358" s="1" t="s">
        <v>9502</v>
      </c>
      <c r="N358" s="1" t="s">
        <v>9503</v>
      </c>
      <c r="O358" s="1">
        <v>5</v>
      </c>
      <c r="P358" s="1">
        <v>26</v>
      </c>
      <c r="Q358" s="1">
        <v>19</v>
      </c>
      <c r="R358" s="1" t="s">
        <v>58</v>
      </c>
      <c r="S358" s="1" t="s">
        <v>207</v>
      </c>
      <c r="U358" s="1" t="s">
        <v>9504</v>
      </c>
      <c r="V358" s="1">
        <v>0</v>
      </c>
      <c r="W358" s="1" t="s">
        <v>60</v>
      </c>
    </row>
    <row r="359" spans="1:23" x14ac:dyDescent="0.2">
      <c r="A359" s="1">
        <f t="shared" si="20"/>
        <v>1012915</v>
      </c>
      <c r="B359" s="1">
        <f t="shared" si="20"/>
        <v>1012939</v>
      </c>
      <c r="C359" s="11" t="s">
        <v>54</v>
      </c>
      <c r="D359" s="1" t="str">
        <f t="shared" si="21"/>
        <v>FBE</v>
      </c>
      <c r="E359" s="1">
        <f t="shared" si="22"/>
        <v>19</v>
      </c>
      <c r="F359" s="1" t="str">
        <f t="shared" si="23"/>
        <v>19.0mm FBE</v>
      </c>
      <c r="G359" s="1" t="str">
        <f>_xlfn.CONCAT(TEXT(Q359,"0.0"),"mm ",INDEX('Pipe Lookup'!D:D,MATCH('~17 Pipe Segmentation'!R359,'Pipe Lookup'!C:C,0))," TYPE ",P359)</f>
        <v>19.0mm Fusion-Bonded Epoxy TYPE 7</v>
      </c>
      <c r="L359" s="1" t="s">
        <v>9479</v>
      </c>
      <c r="M359" s="1" t="s">
        <v>9503</v>
      </c>
      <c r="N359" s="1" t="s">
        <v>9505</v>
      </c>
      <c r="O359" s="1">
        <v>24</v>
      </c>
      <c r="P359" s="1">
        <v>7</v>
      </c>
      <c r="Q359" s="1">
        <v>19</v>
      </c>
      <c r="R359" s="1" t="s">
        <v>56</v>
      </c>
      <c r="S359" s="1" t="s">
        <v>207</v>
      </c>
      <c r="V359" s="1">
        <v>0</v>
      </c>
      <c r="W359" s="1" t="s">
        <v>60</v>
      </c>
    </row>
    <row r="360" spans="1:23" x14ac:dyDescent="0.2">
      <c r="A360" s="1">
        <f t="shared" si="20"/>
        <v>1012939</v>
      </c>
      <c r="B360" s="1">
        <f t="shared" si="20"/>
        <v>1012944</v>
      </c>
      <c r="C360" s="11" t="s">
        <v>54</v>
      </c>
      <c r="D360" s="1" t="str">
        <f t="shared" si="21"/>
        <v>LE</v>
      </c>
      <c r="E360" s="1">
        <f t="shared" si="22"/>
        <v>19</v>
      </c>
      <c r="F360" s="1" t="str">
        <f t="shared" si="23"/>
        <v>19.0mm LE</v>
      </c>
      <c r="G360" s="1" t="str">
        <f>_xlfn.CONCAT(TEXT(Q360,"0.0"),"mm ",INDEX('Pipe Lookup'!D:D,MATCH('~17 Pipe Segmentation'!R360,'Pipe Lookup'!C:C,0))," TYPE ",P360)</f>
        <v>19.0mm Elbow TYPE 26</v>
      </c>
      <c r="L360" s="1" t="s">
        <v>9479</v>
      </c>
      <c r="M360" s="1" t="s">
        <v>9505</v>
      </c>
      <c r="N360" s="1" t="s">
        <v>9506</v>
      </c>
      <c r="O360" s="1">
        <v>5</v>
      </c>
      <c r="P360" s="1">
        <v>26</v>
      </c>
      <c r="Q360" s="1">
        <v>19</v>
      </c>
      <c r="R360" s="1" t="s">
        <v>58</v>
      </c>
      <c r="S360" s="1" t="s">
        <v>207</v>
      </c>
      <c r="U360" s="1" t="s">
        <v>9507</v>
      </c>
      <c r="V360" s="1">
        <v>0</v>
      </c>
      <c r="W360" s="1" t="s">
        <v>60</v>
      </c>
    </row>
    <row r="361" spans="1:23" x14ac:dyDescent="0.2">
      <c r="A361" s="1">
        <f t="shared" si="20"/>
        <v>1012944</v>
      </c>
      <c r="B361" s="1">
        <f t="shared" si="20"/>
        <v>1012964</v>
      </c>
      <c r="C361" s="11" t="s">
        <v>54</v>
      </c>
      <c r="D361" s="1" t="str">
        <f t="shared" si="21"/>
        <v>FBE</v>
      </c>
      <c r="E361" s="1">
        <f t="shared" si="22"/>
        <v>19</v>
      </c>
      <c r="F361" s="1" t="str">
        <f t="shared" si="23"/>
        <v>19.0mm FBE</v>
      </c>
      <c r="G361" s="1" t="str">
        <f>_xlfn.CONCAT(TEXT(Q361,"0.0"),"mm ",INDEX('Pipe Lookup'!D:D,MATCH('~17 Pipe Segmentation'!R361,'Pipe Lookup'!C:C,0))," TYPE ",P361)</f>
        <v>19.0mm Fusion-Bonded Epoxy TYPE 7</v>
      </c>
      <c r="L361" s="1" t="s">
        <v>9479</v>
      </c>
      <c r="M361" s="1" t="s">
        <v>9506</v>
      </c>
      <c r="N361" s="1" t="s">
        <v>9508</v>
      </c>
      <c r="O361" s="1">
        <v>20</v>
      </c>
      <c r="P361" s="1">
        <v>7</v>
      </c>
      <c r="Q361" s="1">
        <v>19</v>
      </c>
      <c r="R361" s="1" t="s">
        <v>56</v>
      </c>
      <c r="S361" s="1" t="s">
        <v>207</v>
      </c>
      <c r="V361" s="1">
        <v>0</v>
      </c>
      <c r="W361" s="1" t="s">
        <v>60</v>
      </c>
    </row>
    <row r="362" spans="1:23" x14ac:dyDescent="0.2">
      <c r="A362" s="1">
        <f t="shared" si="20"/>
        <v>1012964</v>
      </c>
      <c r="B362" s="1">
        <f t="shared" si="20"/>
        <v>1012969</v>
      </c>
      <c r="C362" s="11" t="s">
        <v>54</v>
      </c>
      <c r="D362" s="1" t="str">
        <f t="shared" si="21"/>
        <v>LE</v>
      </c>
      <c r="E362" s="1">
        <f t="shared" si="22"/>
        <v>19</v>
      </c>
      <c r="F362" s="1" t="str">
        <f t="shared" si="23"/>
        <v>19.0mm LE</v>
      </c>
      <c r="G362" s="1" t="str">
        <f>_xlfn.CONCAT(TEXT(Q362,"0.0"),"mm ",INDEX('Pipe Lookup'!D:D,MATCH('~17 Pipe Segmentation'!R362,'Pipe Lookup'!C:C,0))," TYPE ",P362)</f>
        <v>19.0mm Elbow TYPE 26</v>
      </c>
      <c r="L362" s="1" t="s">
        <v>9479</v>
      </c>
      <c r="M362" s="1" t="s">
        <v>9508</v>
      </c>
      <c r="N362" s="1" t="s">
        <v>9509</v>
      </c>
      <c r="O362" s="1">
        <v>5</v>
      </c>
      <c r="P362" s="1">
        <v>26</v>
      </c>
      <c r="Q362" s="1">
        <v>19</v>
      </c>
      <c r="R362" s="1" t="s">
        <v>58</v>
      </c>
      <c r="S362" s="1" t="s">
        <v>207</v>
      </c>
      <c r="U362" s="1" t="s">
        <v>9510</v>
      </c>
      <c r="V362" s="1">
        <v>0</v>
      </c>
      <c r="W362" s="1" t="s">
        <v>60</v>
      </c>
    </row>
    <row r="363" spans="1:23" x14ac:dyDescent="0.2">
      <c r="A363" s="1">
        <f t="shared" si="20"/>
        <v>1012969</v>
      </c>
      <c r="B363" s="1">
        <f t="shared" si="20"/>
        <v>1013000</v>
      </c>
      <c r="C363" s="11" t="s">
        <v>54</v>
      </c>
      <c r="D363" s="1" t="str">
        <f t="shared" si="21"/>
        <v>FBE</v>
      </c>
      <c r="E363" s="1">
        <f t="shared" si="22"/>
        <v>19</v>
      </c>
      <c r="F363" s="1" t="str">
        <f t="shared" si="23"/>
        <v>19.0mm FBE</v>
      </c>
      <c r="G363" s="1" t="str">
        <f>_xlfn.CONCAT(TEXT(Q363,"0.0"),"mm ",INDEX('Pipe Lookup'!D:D,MATCH('~17 Pipe Segmentation'!R363,'Pipe Lookup'!C:C,0))," TYPE ",P363)</f>
        <v>19.0mm Fusion-Bonded Epoxy TYPE 7</v>
      </c>
      <c r="L363" s="1" t="s">
        <v>9479</v>
      </c>
      <c r="M363" s="1" t="s">
        <v>9509</v>
      </c>
      <c r="N363" s="1" t="s">
        <v>9511</v>
      </c>
      <c r="O363" s="1">
        <v>31</v>
      </c>
      <c r="P363" s="1">
        <v>7</v>
      </c>
      <c r="Q363" s="1">
        <v>19</v>
      </c>
      <c r="R363" s="1" t="s">
        <v>56</v>
      </c>
      <c r="S363" s="1" t="s">
        <v>207</v>
      </c>
      <c r="V363" s="1">
        <v>0</v>
      </c>
      <c r="W363" s="1" t="s">
        <v>60</v>
      </c>
    </row>
    <row r="364" spans="1:23" x14ac:dyDescent="0.2">
      <c r="A364" s="1">
        <f t="shared" si="20"/>
        <v>1013000</v>
      </c>
      <c r="B364" s="1">
        <f t="shared" si="20"/>
        <v>1013005</v>
      </c>
      <c r="C364" s="11" t="s">
        <v>54</v>
      </c>
      <c r="D364" s="1" t="str">
        <f t="shared" si="21"/>
        <v>LE</v>
      </c>
      <c r="E364" s="1">
        <f t="shared" si="22"/>
        <v>19</v>
      </c>
      <c r="F364" s="1" t="str">
        <f t="shared" si="23"/>
        <v>19.0mm LE</v>
      </c>
      <c r="G364" s="1" t="str">
        <f>_xlfn.CONCAT(TEXT(Q364,"0.0"),"mm ",INDEX('Pipe Lookup'!D:D,MATCH('~17 Pipe Segmentation'!R364,'Pipe Lookup'!C:C,0))," TYPE ",P364)</f>
        <v>19.0mm Elbow TYPE 26</v>
      </c>
      <c r="L364" s="1" t="s">
        <v>9479</v>
      </c>
      <c r="M364" s="1" t="s">
        <v>9511</v>
      </c>
      <c r="N364" s="1" t="s">
        <v>9512</v>
      </c>
      <c r="O364" s="1">
        <v>5</v>
      </c>
      <c r="P364" s="1">
        <v>26</v>
      </c>
      <c r="Q364" s="1">
        <v>19</v>
      </c>
      <c r="R364" s="1" t="s">
        <v>58</v>
      </c>
      <c r="S364" s="1" t="s">
        <v>207</v>
      </c>
      <c r="U364" s="1" t="s">
        <v>9513</v>
      </c>
      <c r="V364" s="1">
        <v>0</v>
      </c>
      <c r="W364" s="1" t="s">
        <v>60</v>
      </c>
    </row>
    <row r="365" spans="1:23" x14ac:dyDescent="0.2">
      <c r="A365" s="1">
        <f t="shared" si="20"/>
        <v>1013005</v>
      </c>
      <c r="B365" s="1">
        <f t="shared" si="20"/>
        <v>1013037</v>
      </c>
      <c r="C365" s="11" t="s">
        <v>54</v>
      </c>
      <c r="D365" s="1" t="str">
        <f t="shared" si="21"/>
        <v>FBE</v>
      </c>
      <c r="E365" s="1">
        <f t="shared" si="22"/>
        <v>19</v>
      </c>
      <c r="F365" s="1" t="str">
        <f t="shared" si="23"/>
        <v>19.0mm FBE</v>
      </c>
      <c r="G365" s="1" t="str">
        <f>_xlfn.CONCAT(TEXT(Q365,"0.0"),"mm ",INDEX('Pipe Lookup'!D:D,MATCH('~17 Pipe Segmentation'!R365,'Pipe Lookup'!C:C,0))," TYPE ",P365)</f>
        <v>19.0mm Fusion-Bonded Epoxy TYPE 7</v>
      </c>
      <c r="L365" s="1" t="s">
        <v>9479</v>
      </c>
      <c r="M365" s="1" t="s">
        <v>9512</v>
      </c>
      <c r="N365" s="1" t="s">
        <v>9514</v>
      </c>
      <c r="O365" s="1">
        <v>32</v>
      </c>
      <c r="P365" s="1">
        <v>7</v>
      </c>
      <c r="Q365" s="1">
        <v>19</v>
      </c>
      <c r="R365" s="1" t="s">
        <v>56</v>
      </c>
      <c r="S365" s="1" t="s">
        <v>207</v>
      </c>
      <c r="V365" s="1">
        <v>0</v>
      </c>
      <c r="W365" s="1" t="s">
        <v>60</v>
      </c>
    </row>
    <row r="366" spans="1:23" x14ac:dyDescent="0.2">
      <c r="A366" s="1">
        <f t="shared" si="20"/>
        <v>1013037</v>
      </c>
      <c r="B366" s="1">
        <f t="shared" si="20"/>
        <v>1013045</v>
      </c>
      <c r="C366" s="11" t="s">
        <v>54</v>
      </c>
      <c r="D366" s="1" t="str">
        <f t="shared" si="21"/>
        <v>LE</v>
      </c>
      <c r="E366" s="1">
        <f t="shared" si="22"/>
        <v>19</v>
      </c>
      <c r="F366" s="1" t="str">
        <f t="shared" si="23"/>
        <v>19.0mm LE</v>
      </c>
      <c r="G366" s="1" t="str">
        <f>_xlfn.CONCAT(TEXT(Q366,"0.0"),"mm ",INDEX('Pipe Lookup'!D:D,MATCH('~17 Pipe Segmentation'!R366,'Pipe Lookup'!C:C,0))," TYPE ",P366)</f>
        <v>19.0mm Elbow TYPE 26</v>
      </c>
      <c r="L366" s="1" t="s">
        <v>9479</v>
      </c>
      <c r="M366" s="1" t="s">
        <v>9514</v>
      </c>
      <c r="N366" s="1" t="s">
        <v>9515</v>
      </c>
      <c r="O366" s="1">
        <v>8</v>
      </c>
      <c r="P366" s="1">
        <v>26</v>
      </c>
      <c r="Q366" s="1">
        <v>19</v>
      </c>
      <c r="R366" s="1" t="s">
        <v>58</v>
      </c>
      <c r="S366" s="1" t="s">
        <v>207</v>
      </c>
      <c r="U366" s="1" t="s">
        <v>9516</v>
      </c>
      <c r="V366" s="1">
        <v>0</v>
      </c>
      <c r="W366" s="1" t="s">
        <v>60</v>
      </c>
    </row>
    <row r="367" spans="1:23" x14ac:dyDescent="0.2">
      <c r="A367" s="1">
        <f t="shared" si="20"/>
        <v>1013045</v>
      </c>
      <c r="B367" s="1">
        <f t="shared" si="20"/>
        <v>1013063</v>
      </c>
      <c r="C367" s="11" t="s">
        <v>54</v>
      </c>
      <c r="D367" s="1" t="str">
        <f t="shared" si="21"/>
        <v>FBE</v>
      </c>
      <c r="E367" s="1">
        <f t="shared" si="22"/>
        <v>19</v>
      </c>
      <c r="F367" s="1" t="str">
        <f t="shared" si="23"/>
        <v>19.0mm FBE</v>
      </c>
      <c r="G367" s="1" t="str">
        <f>_xlfn.CONCAT(TEXT(Q367,"0.0"),"mm ",INDEX('Pipe Lookup'!D:D,MATCH('~17 Pipe Segmentation'!R367,'Pipe Lookup'!C:C,0))," TYPE ",P367)</f>
        <v>19.0mm Fusion-Bonded Epoxy TYPE 7</v>
      </c>
      <c r="L367" s="1" t="s">
        <v>9479</v>
      </c>
      <c r="M367" s="1" t="s">
        <v>9515</v>
      </c>
      <c r="N367" s="1" t="s">
        <v>9517</v>
      </c>
      <c r="O367" s="1">
        <v>18</v>
      </c>
      <c r="P367" s="1">
        <v>7</v>
      </c>
      <c r="Q367" s="1">
        <v>19</v>
      </c>
      <c r="R367" s="1" t="s">
        <v>56</v>
      </c>
      <c r="S367" s="1" t="s">
        <v>207</v>
      </c>
      <c r="V367" s="1">
        <v>0</v>
      </c>
      <c r="W367" s="1" t="s">
        <v>60</v>
      </c>
    </row>
    <row r="368" spans="1:23" x14ac:dyDescent="0.2">
      <c r="A368" s="1">
        <f t="shared" si="20"/>
        <v>1013063</v>
      </c>
      <c r="B368" s="1">
        <f t="shared" si="20"/>
        <v>1013068</v>
      </c>
      <c r="C368" s="11" t="s">
        <v>54</v>
      </c>
      <c r="D368" s="1" t="str">
        <f t="shared" si="21"/>
        <v>LE</v>
      </c>
      <c r="E368" s="1">
        <f t="shared" si="22"/>
        <v>19</v>
      </c>
      <c r="F368" s="1" t="str">
        <f t="shared" si="23"/>
        <v>19.0mm LE</v>
      </c>
      <c r="G368" s="1" t="str">
        <f>_xlfn.CONCAT(TEXT(Q368,"0.0"),"mm ",INDEX('Pipe Lookup'!D:D,MATCH('~17 Pipe Segmentation'!R368,'Pipe Lookup'!C:C,0))," TYPE ",P368)</f>
        <v>19.0mm Elbow TYPE 26</v>
      </c>
      <c r="L368" s="1" t="s">
        <v>9479</v>
      </c>
      <c r="M368" s="1" t="s">
        <v>9517</v>
      </c>
      <c r="N368" s="1" t="s">
        <v>9518</v>
      </c>
      <c r="O368" s="1">
        <v>5</v>
      </c>
      <c r="P368" s="1">
        <v>26</v>
      </c>
      <c r="Q368" s="1">
        <v>19</v>
      </c>
      <c r="R368" s="1" t="s">
        <v>58</v>
      </c>
      <c r="S368" s="1" t="s">
        <v>207</v>
      </c>
      <c r="U368" s="1" t="s">
        <v>9519</v>
      </c>
      <c r="V368" s="1">
        <v>0</v>
      </c>
      <c r="W368" s="1" t="s">
        <v>60</v>
      </c>
    </row>
    <row r="369" spans="1:23" x14ac:dyDescent="0.2">
      <c r="A369" s="1">
        <f t="shared" si="20"/>
        <v>1013068</v>
      </c>
      <c r="B369" s="1">
        <f t="shared" si="20"/>
        <v>1013093</v>
      </c>
      <c r="C369" s="11" t="s">
        <v>54</v>
      </c>
      <c r="D369" s="1" t="str">
        <f t="shared" si="21"/>
        <v>FBE</v>
      </c>
      <c r="E369" s="1">
        <f t="shared" si="22"/>
        <v>19</v>
      </c>
      <c r="F369" s="1" t="str">
        <f t="shared" si="23"/>
        <v>19.0mm FBE</v>
      </c>
      <c r="G369" s="1" t="str">
        <f>_xlfn.CONCAT(TEXT(Q369,"0.0"),"mm ",INDEX('Pipe Lookup'!D:D,MATCH('~17 Pipe Segmentation'!R369,'Pipe Lookup'!C:C,0))," TYPE ",P369)</f>
        <v>19.0mm Fusion-Bonded Epoxy TYPE 7</v>
      </c>
      <c r="L369" s="1" t="s">
        <v>9479</v>
      </c>
      <c r="M369" s="1" t="s">
        <v>9518</v>
      </c>
      <c r="N369" s="1" t="s">
        <v>9520</v>
      </c>
      <c r="O369" s="1">
        <v>25</v>
      </c>
      <c r="P369" s="1">
        <v>7</v>
      </c>
      <c r="Q369" s="1">
        <v>19</v>
      </c>
      <c r="R369" s="1" t="s">
        <v>56</v>
      </c>
      <c r="S369" s="1" t="s">
        <v>207</v>
      </c>
      <c r="V369" s="1">
        <v>0</v>
      </c>
      <c r="W369" s="1" t="s">
        <v>60</v>
      </c>
    </row>
    <row r="370" spans="1:23" x14ac:dyDescent="0.2">
      <c r="A370" s="1">
        <f t="shared" si="20"/>
        <v>1013093</v>
      </c>
      <c r="B370" s="1">
        <f t="shared" si="20"/>
        <v>1013098</v>
      </c>
      <c r="C370" s="11" t="s">
        <v>54</v>
      </c>
      <c r="D370" s="1" t="str">
        <f t="shared" si="21"/>
        <v>LE</v>
      </c>
      <c r="E370" s="1">
        <f t="shared" si="22"/>
        <v>19</v>
      </c>
      <c r="F370" s="1" t="str">
        <f t="shared" si="23"/>
        <v>19.0mm LE</v>
      </c>
      <c r="G370" s="1" t="str">
        <f>_xlfn.CONCAT(TEXT(Q370,"0.0"),"mm ",INDEX('Pipe Lookup'!D:D,MATCH('~17 Pipe Segmentation'!R370,'Pipe Lookup'!C:C,0))," TYPE ",P370)</f>
        <v>19.0mm Elbow TYPE 26</v>
      </c>
      <c r="L370" s="1" t="s">
        <v>9479</v>
      </c>
      <c r="M370" s="1" t="s">
        <v>9520</v>
      </c>
      <c r="N370" s="1" t="s">
        <v>9521</v>
      </c>
      <c r="O370" s="1">
        <v>5</v>
      </c>
      <c r="P370" s="1">
        <v>26</v>
      </c>
      <c r="Q370" s="1">
        <v>19</v>
      </c>
      <c r="R370" s="1" t="s">
        <v>58</v>
      </c>
      <c r="S370" s="1" t="s">
        <v>207</v>
      </c>
      <c r="U370" s="1" t="s">
        <v>9522</v>
      </c>
      <c r="V370" s="1">
        <v>0</v>
      </c>
      <c r="W370" s="1" t="s">
        <v>60</v>
      </c>
    </row>
    <row r="371" spans="1:23" x14ac:dyDescent="0.2">
      <c r="A371" s="1">
        <f t="shared" si="20"/>
        <v>1013098</v>
      </c>
      <c r="B371" s="1">
        <f t="shared" si="20"/>
        <v>1013112</v>
      </c>
      <c r="C371" s="11" t="s">
        <v>54</v>
      </c>
      <c r="D371" s="1" t="str">
        <f t="shared" si="21"/>
        <v>FBE</v>
      </c>
      <c r="E371" s="1">
        <f t="shared" si="22"/>
        <v>19</v>
      </c>
      <c r="F371" s="1" t="str">
        <f t="shared" si="23"/>
        <v>19.0mm FBE</v>
      </c>
      <c r="G371" s="1" t="str">
        <f>_xlfn.CONCAT(TEXT(Q371,"0.0"),"mm ",INDEX('Pipe Lookup'!D:D,MATCH('~17 Pipe Segmentation'!R371,'Pipe Lookup'!C:C,0))," TYPE ",P371)</f>
        <v>19.0mm Fusion-Bonded Epoxy TYPE 7</v>
      </c>
      <c r="L371" s="1" t="s">
        <v>9479</v>
      </c>
      <c r="M371" s="1" t="s">
        <v>9521</v>
      </c>
      <c r="N371" s="1" t="s">
        <v>9523</v>
      </c>
      <c r="O371" s="1">
        <v>14</v>
      </c>
      <c r="P371" s="1">
        <v>7</v>
      </c>
      <c r="Q371" s="1">
        <v>19</v>
      </c>
      <c r="R371" s="1" t="s">
        <v>56</v>
      </c>
      <c r="S371" s="1" t="s">
        <v>207</v>
      </c>
      <c r="V371" s="1">
        <v>0</v>
      </c>
      <c r="W371" s="1" t="s">
        <v>60</v>
      </c>
    </row>
    <row r="372" spans="1:23" x14ac:dyDescent="0.2">
      <c r="A372" s="1">
        <f t="shared" si="20"/>
        <v>1013112</v>
      </c>
      <c r="B372" s="1">
        <f t="shared" si="20"/>
        <v>1013118</v>
      </c>
      <c r="C372" s="11" t="s">
        <v>54</v>
      </c>
      <c r="D372" s="1" t="str">
        <f t="shared" si="21"/>
        <v>LE</v>
      </c>
      <c r="E372" s="1">
        <f t="shared" si="22"/>
        <v>19</v>
      </c>
      <c r="F372" s="1" t="str">
        <f t="shared" si="23"/>
        <v>19.0mm LE</v>
      </c>
      <c r="G372" s="1" t="str">
        <f>_xlfn.CONCAT(TEXT(Q372,"0.0"),"mm ",INDEX('Pipe Lookup'!D:D,MATCH('~17 Pipe Segmentation'!R372,'Pipe Lookup'!C:C,0))," TYPE ",P372)</f>
        <v>19.0mm Elbow TYPE 26</v>
      </c>
      <c r="L372" s="1" t="s">
        <v>9479</v>
      </c>
      <c r="M372" s="1" t="s">
        <v>9523</v>
      </c>
      <c r="N372" s="1" t="s">
        <v>9524</v>
      </c>
      <c r="O372" s="1">
        <v>6</v>
      </c>
      <c r="P372" s="1">
        <v>26</v>
      </c>
      <c r="Q372" s="1">
        <v>19</v>
      </c>
      <c r="R372" s="1" t="s">
        <v>58</v>
      </c>
      <c r="S372" s="1" t="s">
        <v>207</v>
      </c>
      <c r="U372" s="1" t="s">
        <v>9525</v>
      </c>
      <c r="V372" s="1">
        <v>0</v>
      </c>
      <c r="W372" s="1" t="s">
        <v>60</v>
      </c>
    </row>
    <row r="373" spans="1:23" x14ac:dyDescent="0.2">
      <c r="A373" s="1">
        <f t="shared" si="20"/>
        <v>1013118</v>
      </c>
      <c r="B373" s="1">
        <f t="shared" si="20"/>
        <v>1013145</v>
      </c>
      <c r="C373" s="11" t="s">
        <v>54</v>
      </c>
      <c r="D373" s="1" t="str">
        <f t="shared" si="21"/>
        <v>FBE</v>
      </c>
      <c r="E373" s="1">
        <f t="shared" si="22"/>
        <v>19</v>
      </c>
      <c r="F373" s="1" t="str">
        <f t="shared" si="23"/>
        <v>19.0mm FBE</v>
      </c>
      <c r="G373" s="1" t="str">
        <f>_xlfn.CONCAT(TEXT(Q373,"0.0"),"mm ",INDEX('Pipe Lookup'!D:D,MATCH('~17 Pipe Segmentation'!R373,'Pipe Lookup'!C:C,0))," TYPE ",P373)</f>
        <v>19.0mm Fusion-Bonded Epoxy TYPE 7</v>
      </c>
      <c r="L373" s="1" t="s">
        <v>9479</v>
      </c>
      <c r="M373" s="1" t="s">
        <v>9524</v>
      </c>
      <c r="N373" s="1" t="s">
        <v>9526</v>
      </c>
      <c r="O373" s="1">
        <v>27</v>
      </c>
      <c r="P373" s="1">
        <v>7</v>
      </c>
      <c r="Q373" s="1">
        <v>19</v>
      </c>
      <c r="R373" s="1" t="s">
        <v>56</v>
      </c>
      <c r="S373" s="1" t="s">
        <v>207</v>
      </c>
      <c r="V373" s="1">
        <v>0</v>
      </c>
      <c r="W373" s="1" t="s">
        <v>60</v>
      </c>
    </row>
    <row r="374" spans="1:23" x14ac:dyDescent="0.2">
      <c r="A374" s="1">
        <f t="shared" si="20"/>
        <v>1013145</v>
      </c>
      <c r="B374" s="1">
        <f t="shared" si="20"/>
        <v>1013149</v>
      </c>
      <c r="C374" s="11" t="s">
        <v>54</v>
      </c>
      <c r="D374" s="1" t="str">
        <f t="shared" si="21"/>
        <v>LE</v>
      </c>
      <c r="E374" s="1">
        <f t="shared" si="22"/>
        <v>19</v>
      </c>
      <c r="F374" s="1" t="str">
        <f t="shared" si="23"/>
        <v>19.0mm LE</v>
      </c>
      <c r="G374" s="1" t="str">
        <f>_xlfn.CONCAT(TEXT(Q374,"0.0"),"mm ",INDEX('Pipe Lookup'!D:D,MATCH('~17 Pipe Segmentation'!R374,'Pipe Lookup'!C:C,0))," TYPE ",P374)</f>
        <v>19.0mm Elbow TYPE 26</v>
      </c>
      <c r="L374" s="1" t="s">
        <v>9479</v>
      </c>
      <c r="M374" s="1" t="s">
        <v>9526</v>
      </c>
      <c r="N374" s="1" t="s">
        <v>9527</v>
      </c>
      <c r="O374" s="1">
        <v>4</v>
      </c>
      <c r="P374" s="1">
        <v>26</v>
      </c>
      <c r="Q374" s="1">
        <v>19</v>
      </c>
      <c r="R374" s="1" t="s">
        <v>58</v>
      </c>
      <c r="S374" s="1" t="s">
        <v>207</v>
      </c>
      <c r="U374" s="1" t="s">
        <v>9528</v>
      </c>
      <c r="V374" s="1">
        <v>0</v>
      </c>
      <c r="W374" s="1" t="s">
        <v>60</v>
      </c>
    </row>
    <row r="375" spans="1:23" x14ac:dyDescent="0.2">
      <c r="A375" s="1">
        <f t="shared" si="20"/>
        <v>1013149</v>
      </c>
      <c r="B375" s="1">
        <f t="shared" si="20"/>
        <v>1013172</v>
      </c>
      <c r="C375" s="11" t="s">
        <v>54</v>
      </c>
      <c r="D375" s="1" t="str">
        <f t="shared" si="21"/>
        <v>FBE</v>
      </c>
      <c r="E375" s="1">
        <f t="shared" si="22"/>
        <v>19</v>
      </c>
      <c r="F375" s="1" t="str">
        <f t="shared" si="23"/>
        <v>19.0mm FBE</v>
      </c>
      <c r="G375" s="1" t="str">
        <f>_xlfn.CONCAT(TEXT(Q375,"0.0"),"mm ",INDEX('Pipe Lookup'!D:D,MATCH('~17 Pipe Segmentation'!R375,'Pipe Lookup'!C:C,0))," TYPE ",P375)</f>
        <v>19.0mm Fusion-Bonded Epoxy TYPE 7</v>
      </c>
      <c r="L375" s="1" t="s">
        <v>9479</v>
      </c>
      <c r="M375" s="1" t="s">
        <v>9527</v>
      </c>
      <c r="N375" s="1" t="s">
        <v>9529</v>
      </c>
      <c r="O375" s="1">
        <v>23</v>
      </c>
      <c r="P375" s="1">
        <v>7</v>
      </c>
      <c r="Q375" s="1">
        <v>19</v>
      </c>
      <c r="R375" s="1" t="s">
        <v>56</v>
      </c>
      <c r="S375" s="1" t="s">
        <v>207</v>
      </c>
      <c r="V375" s="1">
        <v>0</v>
      </c>
      <c r="W375" s="1" t="s">
        <v>60</v>
      </c>
    </row>
    <row r="376" spans="1:23" x14ac:dyDescent="0.2">
      <c r="A376" s="1">
        <f t="shared" si="20"/>
        <v>1013172</v>
      </c>
      <c r="B376" s="1">
        <f t="shared" si="20"/>
        <v>1013177</v>
      </c>
      <c r="C376" s="11" t="s">
        <v>54</v>
      </c>
      <c r="D376" s="1" t="str">
        <f t="shared" si="21"/>
        <v>LE</v>
      </c>
      <c r="E376" s="1">
        <f t="shared" si="22"/>
        <v>19</v>
      </c>
      <c r="F376" s="1" t="str">
        <f t="shared" si="23"/>
        <v>19.0mm LE</v>
      </c>
      <c r="G376" s="1" t="str">
        <f>_xlfn.CONCAT(TEXT(Q376,"0.0"),"mm ",INDEX('Pipe Lookup'!D:D,MATCH('~17 Pipe Segmentation'!R376,'Pipe Lookup'!C:C,0))," TYPE ",P376)</f>
        <v>19.0mm Elbow TYPE 26</v>
      </c>
      <c r="L376" s="1" t="s">
        <v>9479</v>
      </c>
      <c r="M376" s="1" t="s">
        <v>9529</v>
      </c>
      <c r="N376" s="1" t="s">
        <v>9530</v>
      </c>
      <c r="O376" s="1">
        <v>5</v>
      </c>
      <c r="P376" s="1">
        <v>26</v>
      </c>
      <c r="Q376" s="1">
        <v>19</v>
      </c>
      <c r="R376" s="1" t="s">
        <v>58</v>
      </c>
      <c r="S376" s="1" t="s">
        <v>207</v>
      </c>
      <c r="U376" s="1" t="s">
        <v>9531</v>
      </c>
      <c r="V376" s="1">
        <v>0</v>
      </c>
      <c r="W376" s="1" t="s">
        <v>60</v>
      </c>
    </row>
    <row r="377" spans="1:23" x14ac:dyDescent="0.2">
      <c r="A377" s="1">
        <f t="shared" si="20"/>
        <v>1013177</v>
      </c>
      <c r="B377" s="1">
        <f t="shared" si="20"/>
        <v>1013199</v>
      </c>
      <c r="C377" s="11" t="s">
        <v>54</v>
      </c>
      <c r="D377" s="1" t="str">
        <f t="shared" si="21"/>
        <v>FBE</v>
      </c>
      <c r="E377" s="1">
        <f t="shared" si="22"/>
        <v>19</v>
      </c>
      <c r="F377" s="1" t="str">
        <f t="shared" si="23"/>
        <v>19.0mm FBE</v>
      </c>
      <c r="G377" s="1" t="str">
        <f>_xlfn.CONCAT(TEXT(Q377,"0.0"),"mm ",INDEX('Pipe Lookup'!D:D,MATCH('~17 Pipe Segmentation'!R377,'Pipe Lookup'!C:C,0))," TYPE ",P377)</f>
        <v>19.0mm Fusion-Bonded Epoxy TYPE 7</v>
      </c>
      <c r="L377" s="1" t="s">
        <v>9479</v>
      </c>
      <c r="M377" s="1" t="s">
        <v>9530</v>
      </c>
      <c r="N377" s="1" t="s">
        <v>9532</v>
      </c>
      <c r="O377" s="1">
        <v>22</v>
      </c>
      <c r="P377" s="1">
        <v>7</v>
      </c>
      <c r="Q377" s="1">
        <v>19</v>
      </c>
      <c r="R377" s="1" t="s">
        <v>56</v>
      </c>
      <c r="S377" s="1" t="s">
        <v>207</v>
      </c>
      <c r="V377" s="1">
        <v>0</v>
      </c>
      <c r="W377" s="1" t="s">
        <v>60</v>
      </c>
    </row>
    <row r="378" spans="1:23" x14ac:dyDescent="0.2">
      <c r="A378" s="1">
        <f t="shared" si="20"/>
        <v>1013199</v>
      </c>
      <c r="B378" s="1">
        <f t="shared" si="20"/>
        <v>1013205</v>
      </c>
      <c r="C378" s="11" t="s">
        <v>54</v>
      </c>
      <c r="D378" s="1" t="str">
        <f t="shared" si="21"/>
        <v>LE</v>
      </c>
      <c r="E378" s="1">
        <f t="shared" si="22"/>
        <v>19</v>
      </c>
      <c r="F378" s="1" t="str">
        <f t="shared" si="23"/>
        <v>19.0mm LE</v>
      </c>
      <c r="G378" s="1" t="str">
        <f>_xlfn.CONCAT(TEXT(Q378,"0.0"),"mm ",INDEX('Pipe Lookup'!D:D,MATCH('~17 Pipe Segmentation'!R378,'Pipe Lookup'!C:C,0))," TYPE ",P378)</f>
        <v>19.0mm Elbow TYPE 26</v>
      </c>
      <c r="L378" s="1" t="s">
        <v>9479</v>
      </c>
      <c r="M378" s="1" t="s">
        <v>9532</v>
      </c>
      <c r="N378" s="1" t="s">
        <v>9533</v>
      </c>
      <c r="O378" s="1">
        <v>6</v>
      </c>
      <c r="P378" s="1">
        <v>26</v>
      </c>
      <c r="Q378" s="1">
        <v>19</v>
      </c>
      <c r="R378" s="1" t="s">
        <v>58</v>
      </c>
      <c r="S378" s="1" t="s">
        <v>207</v>
      </c>
      <c r="U378" s="1" t="s">
        <v>9534</v>
      </c>
      <c r="V378" s="1">
        <v>0</v>
      </c>
      <c r="W378" s="1" t="s">
        <v>60</v>
      </c>
    </row>
    <row r="379" spans="1:23" x14ac:dyDescent="0.2">
      <c r="A379" s="1">
        <f t="shared" si="20"/>
        <v>1013205</v>
      </c>
      <c r="B379" s="1">
        <f t="shared" si="20"/>
        <v>1013241</v>
      </c>
      <c r="C379" s="11" t="s">
        <v>54</v>
      </c>
      <c r="D379" s="1" t="str">
        <f t="shared" si="21"/>
        <v>FBE</v>
      </c>
      <c r="E379" s="1">
        <f t="shared" si="22"/>
        <v>19</v>
      </c>
      <c r="F379" s="1" t="str">
        <f t="shared" si="23"/>
        <v>19.0mm FBE</v>
      </c>
      <c r="G379" s="1" t="str">
        <f>_xlfn.CONCAT(TEXT(Q379,"0.0"),"mm ",INDEX('Pipe Lookup'!D:D,MATCH('~17 Pipe Segmentation'!R379,'Pipe Lookup'!C:C,0))," TYPE ",P379)</f>
        <v>19.0mm Fusion-Bonded Epoxy TYPE 7</v>
      </c>
      <c r="L379" s="1" t="s">
        <v>9479</v>
      </c>
      <c r="M379" s="1" t="s">
        <v>9533</v>
      </c>
      <c r="N379" s="1" t="s">
        <v>9535</v>
      </c>
      <c r="O379" s="1">
        <v>36</v>
      </c>
      <c r="P379" s="1">
        <v>7</v>
      </c>
      <c r="Q379" s="1">
        <v>19</v>
      </c>
      <c r="R379" s="1" t="s">
        <v>56</v>
      </c>
      <c r="S379" s="1" t="s">
        <v>207</v>
      </c>
      <c r="V379" s="1">
        <v>0</v>
      </c>
      <c r="W379" s="1" t="s">
        <v>60</v>
      </c>
    </row>
    <row r="380" spans="1:23" x14ac:dyDescent="0.2">
      <c r="A380" s="1">
        <f t="shared" si="20"/>
        <v>1013241</v>
      </c>
      <c r="B380" s="1">
        <f t="shared" si="20"/>
        <v>1013246</v>
      </c>
      <c r="C380" s="11" t="s">
        <v>54</v>
      </c>
      <c r="D380" s="1" t="str">
        <f t="shared" si="21"/>
        <v>LE</v>
      </c>
      <c r="E380" s="1">
        <f t="shared" si="22"/>
        <v>19</v>
      </c>
      <c r="F380" s="1" t="str">
        <f t="shared" si="23"/>
        <v>19.0mm LE</v>
      </c>
      <c r="G380" s="1" t="str">
        <f>_xlfn.CONCAT(TEXT(Q380,"0.0"),"mm ",INDEX('Pipe Lookup'!D:D,MATCH('~17 Pipe Segmentation'!R380,'Pipe Lookup'!C:C,0))," TYPE ",P380)</f>
        <v>19.0mm Elbow TYPE 26</v>
      </c>
      <c r="L380" s="1" t="s">
        <v>9479</v>
      </c>
      <c r="M380" s="1" t="s">
        <v>9535</v>
      </c>
      <c r="N380" s="1" t="s">
        <v>9536</v>
      </c>
      <c r="O380" s="1">
        <v>5</v>
      </c>
      <c r="P380" s="1">
        <v>26</v>
      </c>
      <c r="Q380" s="1">
        <v>19</v>
      </c>
      <c r="R380" s="1" t="s">
        <v>58</v>
      </c>
      <c r="S380" s="1" t="s">
        <v>207</v>
      </c>
      <c r="U380" s="1" t="s">
        <v>9537</v>
      </c>
      <c r="V380" s="1">
        <v>0</v>
      </c>
      <c r="W380" s="1" t="s">
        <v>60</v>
      </c>
    </row>
    <row r="381" spans="1:23" x14ac:dyDescent="0.2">
      <c r="A381" s="1">
        <f t="shared" si="20"/>
        <v>1013246</v>
      </c>
      <c r="B381" s="1">
        <f t="shared" si="20"/>
        <v>1013261</v>
      </c>
      <c r="C381" s="11" t="s">
        <v>54</v>
      </c>
      <c r="D381" s="1" t="str">
        <f t="shared" si="21"/>
        <v>FBE</v>
      </c>
      <c r="E381" s="1">
        <f t="shared" si="22"/>
        <v>19</v>
      </c>
      <c r="F381" s="1" t="str">
        <f t="shared" si="23"/>
        <v>19.0mm FBE</v>
      </c>
      <c r="G381" s="1" t="str">
        <f>_xlfn.CONCAT(TEXT(Q381,"0.0"),"mm ",INDEX('Pipe Lookup'!D:D,MATCH('~17 Pipe Segmentation'!R381,'Pipe Lookup'!C:C,0))," TYPE ",P381)</f>
        <v>19.0mm Fusion-Bonded Epoxy TYPE 7</v>
      </c>
      <c r="L381" s="1" t="s">
        <v>9479</v>
      </c>
      <c r="M381" s="1" t="s">
        <v>9536</v>
      </c>
      <c r="N381" s="1" t="s">
        <v>9538</v>
      </c>
      <c r="O381" s="1">
        <v>15</v>
      </c>
      <c r="P381" s="1">
        <v>7</v>
      </c>
      <c r="Q381" s="1">
        <v>19</v>
      </c>
      <c r="R381" s="1" t="s">
        <v>56</v>
      </c>
      <c r="S381" s="1" t="s">
        <v>207</v>
      </c>
      <c r="V381" s="1">
        <v>0</v>
      </c>
      <c r="W381" s="1" t="s">
        <v>60</v>
      </c>
    </row>
    <row r="382" spans="1:23" x14ac:dyDescent="0.2">
      <c r="A382" s="1">
        <f t="shared" si="20"/>
        <v>1013261</v>
      </c>
      <c r="B382" s="1">
        <f t="shared" si="20"/>
        <v>1013267</v>
      </c>
      <c r="C382" s="11" t="s">
        <v>54</v>
      </c>
      <c r="D382" s="1" t="str">
        <f t="shared" si="21"/>
        <v>FBE</v>
      </c>
      <c r="E382" s="1">
        <f t="shared" si="22"/>
        <v>21.5</v>
      </c>
      <c r="F382" s="1" t="str">
        <f t="shared" si="23"/>
        <v>21.5mm FBE</v>
      </c>
      <c r="G382" s="1" t="str">
        <f>_xlfn.CONCAT(TEXT(Q382,"0.0"),"mm ",INDEX('Pipe Lookup'!D:D,MATCH('~17 Pipe Segmentation'!R382,'Pipe Lookup'!C:C,0))," TYPE ",P382)</f>
        <v>21.5mm Fusion-Bonded Epoxy TYPE 34</v>
      </c>
      <c r="L382" s="1" t="s">
        <v>9479</v>
      </c>
      <c r="M382" s="1" t="s">
        <v>9538</v>
      </c>
      <c r="N382" s="1" t="s">
        <v>9539</v>
      </c>
      <c r="O382" s="1">
        <v>6</v>
      </c>
      <c r="P382" s="1">
        <v>34</v>
      </c>
      <c r="Q382" s="1">
        <v>21.5</v>
      </c>
      <c r="R382" s="1" t="s">
        <v>56</v>
      </c>
      <c r="S382" s="1" t="s">
        <v>207</v>
      </c>
      <c r="V382" s="1">
        <v>0</v>
      </c>
      <c r="W382" s="1" t="s">
        <v>60</v>
      </c>
    </row>
    <row r="383" spans="1:23" x14ac:dyDescent="0.2">
      <c r="A383" s="1">
        <f t="shared" si="20"/>
        <v>1013267</v>
      </c>
      <c r="B383" s="1">
        <f t="shared" si="20"/>
        <v>1013272</v>
      </c>
      <c r="C383" s="11" t="s">
        <v>54</v>
      </c>
      <c r="D383" s="1" t="str">
        <f t="shared" si="21"/>
        <v>LE</v>
      </c>
      <c r="E383" s="1">
        <f t="shared" si="22"/>
        <v>23.7</v>
      </c>
      <c r="F383" s="1" t="str">
        <f t="shared" si="23"/>
        <v>23.7mm LE</v>
      </c>
      <c r="G383" s="1" t="str">
        <f>_xlfn.CONCAT(TEXT(Q383,"0.0"),"mm ",INDEX('Pipe Lookup'!D:D,MATCH('~17 Pipe Segmentation'!R383,'Pipe Lookup'!C:C,0))," TYPE ",P383)</f>
        <v>23.7mm Elbow TYPE 28</v>
      </c>
      <c r="L383" s="1" t="s">
        <v>9479</v>
      </c>
      <c r="M383" s="1" t="s">
        <v>9539</v>
      </c>
      <c r="N383" s="1" t="s">
        <v>9540</v>
      </c>
      <c r="O383" s="1">
        <v>5</v>
      </c>
      <c r="P383" s="1">
        <v>28</v>
      </c>
      <c r="Q383" s="1">
        <v>23.7</v>
      </c>
      <c r="R383" s="1" t="s">
        <v>58</v>
      </c>
      <c r="S383" s="1" t="s">
        <v>207</v>
      </c>
      <c r="U383" s="1" t="s">
        <v>9541</v>
      </c>
      <c r="V383" s="1">
        <v>0</v>
      </c>
      <c r="W383" s="1" t="s">
        <v>60</v>
      </c>
    </row>
    <row r="384" spans="1:23" x14ac:dyDescent="0.2">
      <c r="A384" s="1">
        <f t="shared" si="20"/>
        <v>1013272</v>
      </c>
      <c r="B384" s="1">
        <f t="shared" si="20"/>
        <v>1013278</v>
      </c>
      <c r="C384" s="11" t="s">
        <v>54</v>
      </c>
      <c r="D384" s="1" t="str">
        <f t="shared" si="21"/>
        <v>FBE</v>
      </c>
      <c r="E384" s="1">
        <f t="shared" si="22"/>
        <v>21.5</v>
      </c>
      <c r="F384" s="1" t="str">
        <f t="shared" si="23"/>
        <v>21.5mm FBE</v>
      </c>
      <c r="G384" s="1" t="str">
        <f>_xlfn.CONCAT(TEXT(Q384,"0.0"),"mm ",INDEX('Pipe Lookup'!D:D,MATCH('~17 Pipe Segmentation'!R384,'Pipe Lookup'!C:C,0))," TYPE ",P384)</f>
        <v>21.5mm Fusion-Bonded Epoxy TYPE 34</v>
      </c>
      <c r="L384" s="1" t="s">
        <v>9479</v>
      </c>
      <c r="M384" s="1" t="s">
        <v>9540</v>
      </c>
      <c r="N384" s="1" t="s">
        <v>9542</v>
      </c>
      <c r="O384" s="1">
        <v>6</v>
      </c>
      <c r="P384" s="1">
        <v>34</v>
      </c>
      <c r="Q384" s="1">
        <v>21.5</v>
      </c>
      <c r="R384" s="1" t="s">
        <v>56</v>
      </c>
      <c r="S384" s="1" t="s">
        <v>207</v>
      </c>
      <c r="V384" s="1">
        <v>0</v>
      </c>
      <c r="W384" s="1" t="s">
        <v>60</v>
      </c>
    </row>
    <row r="385" spans="1:23" x14ac:dyDescent="0.2">
      <c r="A385" s="1">
        <f t="shared" si="20"/>
        <v>1013278</v>
      </c>
      <c r="B385" s="1">
        <f t="shared" si="20"/>
        <v>1013400</v>
      </c>
      <c r="C385" s="11" t="s">
        <v>54</v>
      </c>
      <c r="D385" s="1" t="str">
        <f t="shared" si="21"/>
        <v>FBE</v>
      </c>
      <c r="E385" s="1">
        <f t="shared" si="22"/>
        <v>19</v>
      </c>
      <c r="F385" s="1" t="str">
        <f t="shared" si="23"/>
        <v>19.0mm FBE</v>
      </c>
      <c r="G385" s="1" t="str">
        <f>_xlfn.CONCAT(TEXT(Q385,"0.0"),"mm ",INDEX('Pipe Lookup'!D:D,MATCH('~17 Pipe Segmentation'!R385,'Pipe Lookup'!C:C,0))," TYPE ",P385)</f>
        <v>19.0mm Fusion-Bonded Epoxy TYPE 7</v>
      </c>
      <c r="L385" s="1" t="s">
        <v>9479</v>
      </c>
      <c r="M385" s="1" t="s">
        <v>9542</v>
      </c>
      <c r="N385" s="1" t="s">
        <v>9543</v>
      </c>
      <c r="O385" s="1">
        <v>122</v>
      </c>
      <c r="P385" s="1">
        <v>7</v>
      </c>
      <c r="Q385" s="1">
        <v>19</v>
      </c>
      <c r="R385" s="1" t="s">
        <v>56</v>
      </c>
      <c r="S385" s="1" t="s">
        <v>207</v>
      </c>
      <c r="V385" s="1">
        <v>0</v>
      </c>
      <c r="W385" s="1" t="s">
        <v>60</v>
      </c>
    </row>
    <row r="386" spans="1:23" x14ac:dyDescent="0.2">
      <c r="A386" s="1">
        <f t="shared" ref="A386:B449" si="24">IF(OR(AND(ISNUMBER(M386),M386&gt;0),ISNUMBER(SEARCH("+",M386))),IF(NOT(ISNUMBER(M386)),1000*LEFT(M386,SEARCH("+",M386)-1)+MID(M386,SEARCH("+",M386)+1,3)+RIGHT(M386,3),M386),"")</f>
        <v>1013400</v>
      </c>
      <c r="B386" s="1">
        <f t="shared" si="24"/>
        <v>1013469</v>
      </c>
      <c r="C386" s="11" t="s">
        <v>54</v>
      </c>
      <c r="D386" s="1" t="str">
        <f t="shared" si="21"/>
        <v>FBE</v>
      </c>
      <c r="E386" s="1">
        <f t="shared" si="22"/>
        <v>19</v>
      </c>
      <c r="F386" s="1" t="str">
        <f t="shared" si="23"/>
        <v>19.0mm FBE</v>
      </c>
      <c r="G386" s="1" t="str">
        <f>_xlfn.CONCAT(TEXT(Q386,"0.0"),"mm ",INDEX('Pipe Lookup'!D:D,MATCH('~17 Pipe Segmentation'!R386,'Pipe Lookup'!C:C,0))," TYPE ",P386)</f>
        <v>19.0mm Fusion-Bonded Epoxy TYPE 7</v>
      </c>
      <c r="L386" s="1" t="s">
        <v>9479</v>
      </c>
      <c r="M386" s="1" t="s">
        <v>9544</v>
      </c>
      <c r="N386" s="1" t="s">
        <v>9545</v>
      </c>
      <c r="O386" s="1">
        <v>69</v>
      </c>
      <c r="P386" s="1">
        <v>7</v>
      </c>
      <c r="Q386" s="1">
        <v>19</v>
      </c>
      <c r="R386" s="1" t="s">
        <v>56</v>
      </c>
      <c r="S386" s="1" t="s">
        <v>232</v>
      </c>
      <c r="V386" s="1">
        <v>0</v>
      </c>
      <c r="W386" s="1" t="s">
        <v>60</v>
      </c>
    </row>
    <row r="387" spans="1:23" x14ac:dyDescent="0.2">
      <c r="A387" s="1">
        <f t="shared" si="24"/>
        <v>1013469</v>
      </c>
      <c r="B387" s="1">
        <f t="shared" si="24"/>
        <v>1013474</v>
      </c>
      <c r="C387" s="11" t="s">
        <v>54</v>
      </c>
      <c r="D387" s="1" t="str">
        <f t="shared" ref="D387:D450" si="25">TRIM(LEFT(R387,3))</f>
        <v>LE</v>
      </c>
      <c r="E387" s="1">
        <f t="shared" ref="E387:E450" si="26">Q387</f>
        <v>19</v>
      </c>
      <c r="F387" s="1" t="str">
        <f t="shared" ref="F387:F450" si="27">_xlfn.CONCAT(TEXT(Q387,"0.0"),"mm ",R387)</f>
        <v>19.0mm LE</v>
      </c>
      <c r="G387" s="1" t="str">
        <f>_xlfn.CONCAT(TEXT(Q387,"0.0"),"mm ",INDEX('Pipe Lookup'!D:D,MATCH('~17 Pipe Segmentation'!R387,'Pipe Lookup'!C:C,0))," TYPE ",P387)</f>
        <v>19.0mm Elbow TYPE 26</v>
      </c>
      <c r="L387" s="1" t="s">
        <v>9479</v>
      </c>
      <c r="M387" s="1" t="s">
        <v>9545</v>
      </c>
      <c r="N387" s="1" t="s">
        <v>9546</v>
      </c>
      <c r="O387" s="1">
        <v>5</v>
      </c>
      <c r="P387" s="1">
        <v>26</v>
      </c>
      <c r="Q387" s="1">
        <v>19</v>
      </c>
      <c r="R387" s="1" t="s">
        <v>58</v>
      </c>
      <c r="S387" s="1" t="s">
        <v>232</v>
      </c>
      <c r="U387" s="1" t="s">
        <v>9547</v>
      </c>
      <c r="V387" s="1">
        <v>0</v>
      </c>
      <c r="W387" s="1" t="s">
        <v>60</v>
      </c>
    </row>
    <row r="388" spans="1:23" x14ac:dyDescent="0.2">
      <c r="A388" s="1">
        <f t="shared" si="24"/>
        <v>1013474</v>
      </c>
      <c r="B388" s="1">
        <f t="shared" si="24"/>
        <v>1013573</v>
      </c>
      <c r="C388" s="11" t="s">
        <v>54</v>
      </c>
      <c r="D388" s="1" t="str">
        <f t="shared" si="25"/>
        <v>FBE</v>
      </c>
      <c r="E388" s="1">
        <f t="shared" si="26"/>
        <v>19</v>
      </c>
      <c r="F388" s="1" t="str">
        <f t="shared" si="27"/>
        <v>19.0mm FBE</v>
      </c>
      <c r="G388" s="1" t="str">
        <f>_xlfn.CONCAT(TEXT(Q388,"0.0"),"mm ",INDEX('Pipe Lookup'!D:D,MATCH('~17 Pipe Segmentation'!R388,'Pipe Lookup'!C:C,0))," TYPE ",P388)</f>
        <v>19.0mm Fusion-Bonded Epoxy TYPE 7</v>
      </c>
      <c r="L388" s="1" t="s">
        <v>9479</v>
      </c>
      <c r="M388" s="1" t="s">
        <v>9546</v>
      </c>
      <c r="N388" s="1" t="s">
        <v>9548</v>
      </c>
      <c r="O388" s="1">
        <v>99</v>
      </c>
      <c r="P388" s="1">
        <v>7</v>
      </c>
      <c r="Q388" s="1">
        <v>19</v>
      </c>
      <c r="R388" s="1" t="s">
        <v>56</v>
      </c>
      <c r="S388" s="1" t="s">
        <v>232</v>
      </c>
      <c r="V388" s="1">
        <v>0</v>
      </c>
      <c r="W388" s="1" t="s">
        <v>60</v>
      </c>
    </row>
    <row r="389" spans="1:23" x14ac:dyDescent="0.2">
      <c r="A389" s="1">
        <f t="shared" si="24"/>
        <v>1013573</v>
      </c>
      <c r="B389" s="1">
        <f t="shared" si="24"/>
        <v>1013579</v>
      </c>
      <c r="C389" s="11" t="s">
        <v>54</v>
      </c>
      <c r="D389" s="1" t="str">
        <f t="shared" si="25"/>
        <v>FBE</v>
      </c>
      <c r="E389" s="1">
        <f t="shared" si="26"/>
        <v>21.5</v>
      </c>
      <c r="F389" s="1" t="str">
        <f t="shared" si="27"/>
        <v>21.5mm FBE</v>
      </c>
      <c r="G389" s="1" t="str">
        <f>_xlfn.CONCAT(TEXT(Q389,"0.0"),"mm ",INDEX('Pipe Lookup'!D:D,MATCH('~17 Pipe Segmentation'!R389,'Pipe Lookup'!C:C,0))," TYPE ",P389)</f>
        <v>21.5mm Fusion-Bonded Epoxy TYPE 34</v>
      </c>
      <c r="L389" s="1" t="s">
        <v>9479</v>
      </c>
      <c r="M389" s="1" t="s">
        <v>9548</v>
      </c>
      <c r="N389" s="1" t="s">
        <v>9549</v>
      </c>
      <c r="O389" s="1">
        <v>6</v>
      </c>
      <c r="P389" s="1">
        <v>34</v>
      </c>
      <c r="Q389" s="1">
        <v>21.5</v>
      </c>
      <c r="R389" s="1" t="s">
        <v>56</v>
      </c>
      <c r="S389" s="1" t="s">
        <v>232</v>
      </c>
      <c r="V389" s="1">
        <v>0</v>
      </c>
      <c r="W389" s="1" t="s">
        <v>60</v>
      </c>
    </row>
    <row r="390" spans="1:23" x14ac:dyDescent="0.2">
      <c r="A390" s="1">
        <f t="shared" si="24"/>
        <v>1013579</v>
      </c>
      <c r="B390" s="1">
        <f t="shared" si="24"/>
        <v>1013586</v>
      </c>
      <c r="C390" s="11" t="s">
        <v>54</v>
      </c>
      <c r="D390" s="1" t="str">
        <f t="shared" si="25"/>
        <v>LE</v>
      </c>
      <c r="E390" s="1">
        <f t="shared" si="26"/>
        <v>23.7</v>
      </c>
      <c r="F390" s="1" t="str">
        <f t="shared" si="27"/>
        <v>23.7mm LE</v>
      </c>
      <c r="G390" s="1" t="str">
        <f>_xlfn.CONCAT(TEXT(Q390,"0.0"),"mm ",INDEX('Pipe Lookup'!D:D,MATCH('~17 Pipe Segmentation'!R390,'Pipe Lookup'!C:C,0))," TYPE ",P390)</f>
        <v>23.7mm Elbow TYPE 28</v>
      </c>
      <c r="L390" s="1" t="s">
        <v>9479</v>
      </c>
      <c r="M390" s="1" t="s">
        <v>9549</v>
      </c>
      <c r="N390" s="1" t="s">
        <v>9550</v>
      </c>
      <c r="O390" s="1">
        <v>7</v>
      </c>
      <c r="P390" s="1">
        <v>28</v>
      </c>
      <c r="Q390" s="1">
        <v>23.7</v>
      </c>
      <c r="R390" s="1" t="s">
        <v>58</v>
      </c>
      <c r="S390" s="1" t="s">
        <v>232</v>
      </c>
      <c r="U390" s="1" t="s">
        <v>9551</v>
      </c>
      <c r="V390" s="1">
        <v>0</v>
      </c>
      <c r="W390" s="1" t="s">
        <v>60</v>
      </c>
    </row>
    <row r="391" spans="1:23" x14ac:dyDescent="0.2">
      <c r="A391" s="1">
        <f t="shared" si="24"/>
        <v>1013586</v>
      </c>
      <c r="B391" s="1">
        <f t="shared" si="24"/>
        <v>1013592</v>
      </c>
      <c r="C391" s="11" t="s">
        <v>54</v>
      </c>
      <c r="D391" s="1" t="str">
        <f t="shared" si="25"/>
        <v>FBE</v>
      </c>
      <c r="E391" s="1">
        <f t="shared" si="26"/>
        <v>21.5</v>
      </c>
      <c r="F391" s="1" t="str">
        <f t="shared" si="27"/>
        <v>21.5mm FBE</v>
      </c>
      <c r="G391" s="1" t="str">
        <f>_xlfn.CONCAT(TEXT(Q391,"0.0"),"mm ",INDEX('Pipe Lookup'!D:D,MATCH('~17 Pipe Segmentation'!R391,'Pipe Lookup'!C:C,0))," TYPE ",P391)</f>
        <v>21.5mm Fusion-Bonded Epoxy TYPE 34</v>
      </c>
      <c r="L391" s="1" t="s">
        <v>9479</v>
      </c>
      <c r="M391" s="1" t="s">
        <v>9550</v>
      </c>
      <c r="N391" s="1" t="s">
        <v>9552</v>
      </c>
      <c r="O391" s="1">
        <v>6</v>
      </c>
      <c r="P391" s="1">
        <v>34</v>
      </c>
      <c r="Q391" s="1">
        <v>21.5</v>
      </c>
      <c r="R391" s="1" t="s">
        <v>56</v>
      </c>
      <c r="S391" s="1" t="s">
        <v>232</v>
      </c>
      <c r="V391" s="1">
        <v>0</v>
      </c>
      <c r="W391" s="1" t="s">
        <v>60</v>
      </c>
    </row>
    <row r="392" spans="1:23" x14ac:dyDescent="0.2">
      <c r="A392" s="1">
        <f t="shared" si="24"/>
        <v>1013622</v>
      </c>
      <c r="B392" s="1">
        <f t="shared" si="24"/>
        <v>1013842.14</v>
      </c>
      <c r="C392" s="11" t="s">
        <v>54</v>
      </c>
      <c r="D392" s="1" t="str">
        <f t="shared" si="25"/>
        <v>FBE</v>
      </c>
      <c r="E392" s="1">
        <f t="shared" si="26"/>
        <v>19</v>
      </c>
      <c r="F392" s="1" t="str">
        <f t="shared" si="27"/>
        <v>19.0mm FBE</v>
      </c>
      <c r="G392" s="1" t="str">
        <f>_xlfn.CONCAT(TEXT(Q392,"0.0"),"mm ",INDEX('Pipe Lookup'!D:D,MATCH('~17 Pipe Segmentation'!R392,'Pipe Lookup'!C:C,0))," TYPE ",P392)</f>
        <v>19.0mm Fusion-Bonded Epoxy TYPE 7</v>
      </c>
      <c r="L392" s="1" t="s">
        <v>9479</v>
      </c>
      <c r="M392" s="1">
        <v>1013622</v>
      </c>
      <c r="N392" s="1">
        <v>1013842.14</v>
      </c>
      <c r="O392" s="1">
        <v>220.14000000001397</v>
      </c>
      <c r="P392" s="1">
        <v>7</v>
      </c>
      <c r="Q392" s="1">
        <v>19</v>
      </c>
      <c r="R392" s="1" t="s">
        <v>56</v>
      </c>
      <c r="S392" s="1" t="s">
        <v>232</v>
      </c>
      <c r="U392" s="1" t="s">
        <v>9553</v>
      </c>
      <c r="V392" s="1" t="s">
        <v>175</v>
      </c>
      <c r="W392" s="1" t="s">
        <v>60</v>
      </c>
    </row>
    <row r="393" spans="1:23" x14ac:dyDescent="0.2">
      <c r="A393" s="1">
        <f t="shared" si="24"/>
        <v>1013842.14</v>
      </c>
      <c r="B393" s="1">
        <f t="shared" si="24"/>
        <v>1013846.82</v>
      </c>
      <c r="C393" s="11" t="s">
        <v>54</v>
      </c>
      <c r="D393" s="1" t="str">
        <f t="shared" si="25"/>
        <v>LE</v>
      </c>
      <c r="E393" s="1">
        <f t="shared" si="26"/>
        <v>19</v>
      </c>
      <c r="F393" s="1" t="str">
        <f t="shared" si="27"/>
        <v>19.0mm LE</v>
      </c>
      <c r="G393" s="1" t="str">
        <f>_xlfn.CONCAT(TEXT(Q393,"0.0"),"mm ",INDEX('Pipe Lookup'!D:D,MATCH('~17 Pipe Segmentation'!R393,'Pipe Lookup'!C:C,0))," TYPE ",P393)</f>
        <v>19.0mm Elbow TYPE 26</v>
      </c>
      <c r="L393" s="1" t="s">
        <v>9479</v>
      </c>
      <c r="M393" s="1">
        <v>1013842.14</v>
      </c>
      <c r="N393" s="1">
        <v>1013846.82</v>
      </c>
      <c r="O393" s="1">
        <v>4.6799999999348074</v>
      </c>
      <c r="P393" s="1">
        <v>26</v>
      </c>
      <c r="Q393" s="1">
        <v>19</v>
      </c>
      <c r="R393" s="1" t="s">
        <v>58</v>
      </c>
      <c r="S393" s="1" t="s">
        <v>232</v>
      </c>
      <c r="U393" s="1" t="s">
        <v>9554</v>
      </c>
      <c r="V393" s="1">
        <v>0</v>
      </c>
      <c r="W393" s="1" t="s">
        <v>60</v>
      </c>
    </row>
    <row r="394" spans="1:23" x14ac:dyDescent="0.2">
      <c r="A394" s="1">
        <f t="shared" si="24"/>
        <v>1013846.82</v>
      </c>
      <c r="B394" s="1">
        <f t="shared" si="24"/>
        <v>1014022</v>
      </c>
      <c r="C394" s="11" t="s">
        <v>54</v>
      </c>
      <c r="D394" s="1" t="str">
        <f t="shared" si="25"/>
        <v>FBE</v>
      </c>
      <c r="E394" s="1">
        <f t="shared" si="26"/>
        <v>19</v>
      </c>
      <c r="F394" s="1" t="str">
        <f t="shared" si="27"/>
        <v>19.0mm FBE</v>
      </c>
      <c r="G394" s="1" t="str">
        <f>_xlfn.CONCAT(TEXT(Q394,"0.0"),"mm ",INDEX('Pipe Lookup'!D:D,MATCH('~17 Pipe Segmentation'!R394,'Pipe Lookup'!C:C,0))," TYPE ",P394)</f>
        <v>19.0mm Fusion-Bonded Epoxy TYPE 7</v>
      </c>
      <c r="L394" s="1" t="s">
        <v>9479</v>
      </c>
      <c r="M394" s="1">
        <v>1013846.82</v>
      </c>
      <c r="N394" s="1">
        <v>1014022</v>
      </c>
      <c r="O394" s="1">
        <v>175.18000000005122</v>
      </c>
      <c r="P394" s="1">
        <v>7</v>
      </c>
      <c r="Q394" s="1">
        <v>19</v>
      </c>
      <c r="R394" s="1" t="s">
        <v>56</v>
      </c>
      <c r="S394" s="1" t="s">
        <v>232</v>
      </c>
      <c r="V394" s="1">
        <v>0</v>
      </c>
      <c r="W394" s="1" t="s">
        <v>60</v>
      </c>
    </row>
    <row r="395" spans="1:23" x14ac:dyDescent="0.2">
      <c r="A395" s="1">
        <f t="shared" si="24"/>
        <v>1014022</v>
      </c>
      <c r="B395" s="1">
        <f t="shared" si="24"/>
        <v>1014310</v>
      </c>
      <c r="C395" s="11" t="s">
        <v>54</v>
      </c>
      <c r="D395" s="1" t="str">
        <f t="shared" si="25"/>
        <v>FBE</v>
      </c>
      <c r="E395" s="1">
        <f t="shared" si="26"/>
        <v>21.5</v>
      </c>
      <c r="F395" s="1" t="str">
        <f t="shared" si="27"/>
        <v>21.5mm FBE</v>
      </c>
      <c r="G395" s="1" t="str">
        <f>_xlfn.CONCAT(TEXT(Q395,"0.0"),"mm ",INDEX('Pipe Lookup'!D:D,MATCH('~17 Pipe Segmentation'!R395,'Pipe Lookup'!C:C,0))," TYPE ",P395)</f>
        <v>21.5mm Fusion-Bonded Epoxy TYPE 34</v>
      </c>
      <c r="L395" s="1" t="s">
        <v>9479</v>
      </c>
      <c r="M395" s="1">
        <v>1014022</v>
      </c>
      <c r="N395" s="1">
        <v>1014310</v>
      </c>
      <c r="O395" s="1">
        <v>288</v>
      </c>
      <c r="P395" s="1">
        <v>34</v>
      </c>
      <c r="Q395" s="1">
        <v>21.5</v>
      </c>
      <c r="R395" s="1" t="s">
        <v>56</v>
      </c>
      <c r="S395" s="1" t="s">
        <v>232</v>
      </c>
      <c r="V395" s="1">
        <v>0</v>
      </c>
      <c r="W395" s="1" t="s">
        <v>60</v>
      </c>
    </row>
    <row r="396" spans="1:23" x14ac:dyDescent="0.2">
      <c r="A396" s="1">
        <f t="shared" si="24"/>
        <v>1014310</v>
      </c>
      <c r="B396" s="1">
        <f t="shared" si="24"/>
        <v>1014925.41</v>
      </c>
      <c r="C396" s="11" t="s">
        <v>54</v>
      </c>
      <c r="D396" s="1" t="str">
        <f t="shared" si="25"/>
        <v>FBE</v>
      </c>
      <c r="E396" s="1">
        <f t="shared" si="26"/>
        <v>19</v>
      </c>
      <c r="F396" s="1" t="str">
        <f t="shared" si="27"/>
        <v>19.0mm FBE</v>
      </c>
      <c r="G396" s="1" t="str">
        <f>_xlfn.CONCAT(TEXT(Q396,"0.0"),"mm ",INDEX('Pipe Lookup'!D:D,MATCH('~17 Pipe Segmentation'!R396,'Pipe Lookup'!C:C,0))," TYPE ",P396)</f>
        <v>19.0mm Fusion-Bonded Epoxy TYPE 7</v>
      </c>
      <c r="L396" s="1" t="s">
        <v>9479</v>
      </c>
      <c r="M396" s="1">
        <v>1014310</v>
      </c>
      <c r="N396" s="1">
        <v>1014925.41</v>
      </c>
      <c r="O396" s="1">
        <v>615.4100000000326</v>
      </c>
      <c r="P396" s="1">
        <v>7</v>
      </c>
      <c r="Q396" s="1">
        <v>19</v>
      </c>
      <c r="R396" s="1" t="s">
        <v>56</v>
      </c>
      <c r="S396" s="1" t="s">
        <v>232</v>
      </c>
      <c r="V396" s="1">
        <v>0</v>
      </c>
      <c r="W396" s="1" t="s">
        <v>60</v>
      </c>
    </row>
    <row r="397" spans="1:23" x14ac:dyDescent="0.2">
      <c r="A397" s="1">
        <f t="shared" si="24"/>
        <v>1014925.41</v>
      </c>
      <c r="B397" s="1">
        <f t="shared" si="24"/>
        <v>1014930.64</v>
      </c>
      <c r="C397" s="11" t="s">
        <v>54</v>
      </c>
      <c r="D397" s="1" t="str">
        <f t="shared" si="25"/>
        <v>LE</v>
      </c>
      <c r="E397" s="1">
        <f t="shared" si="26"/>
        <v>23.7</v>
      </c>
      <c r="F397" s="1" t="str">
        <f t="shared" si="27"/>
        <v>23.7mm LE</v>
      </c>
      <c r="G397" s="1" t="str">
        <f>_xlfn.CONCAT(TEXT(Q397,"0.0"),"mm ",INDEX('Pipe Lookup'!D:D,MATCH('~17 Pipe Segmentation'!R397,'Pipe Lookup'!C:C,0))," TYPE ",P397)</f>
        <v>23.7mm Elbow TYPE 28</v>
      </c>
      <c r="L397" s="1" t="s">
        <v>9479</v>
      </c>
      <c r="M397" s="1">
        <v>1014925.41</v>
      </c>
      <c r="N397" s="1">
        <v>1014930.64</v>
      </c>
      <c r="O397" s="1">
        <v>5.2299999999813735</v>
      </c>
      <c r="P397" s="1">
        <v>28</v>
      </c>
      <c r="Q397" s="1">
        <v>23.7</v>
      </c>
      <c r="R397" s="1" t="s">
        <v>58</v>
      </c>
      <c r="S397" s="1" t="s">
        <v>232</v>
      </c>
      <c r="U397" s="1" t="s">
        <v>9555</v>
      </c>
      <c r="V397" s="1">
        <v>0</v>
      </c>
      <c r="W397" s="1" t="s">
        <v>60</v>
      </c>
    </row>
    <row r="398" spans="1:23" x14ac:dyDescent="0.2">
      <c r="A398" s="1">
        <f t="shared" si="24"/>
        <v>1014930.64</v>
      </c>
      <c r="B398" s="1">
        <f t="shared" si="24"/>
        <v>1015000</v>
      </c>
      <c r="C398" s="11" t="s">
        <v>54</v>
      </c>
      <c r="D398" s="1" t="str">
        <f t="shared" si="25"/>
        <v>FBE</v>
      </c>
      <c r="E398" s="1">
        <f t="shared" si="26"/>
        <v>19</v>
      </c>
      <c r="F398" s="1" t="str">
        <f t="shared" si="27"/>
        <v>19.0mm FBE</v>
      </c>
      <c r="G398" s="1" t="str">
        <f>_xlfn.CONCAT(TEXT(Q398,"0.0"),"mm ",INDEX('Pipe Lookup'!D:D,MATCH('~17 Pipe Segmentation'!R398,'Pipe Lookup'!C:C,0))," TYPE ",P398)</f>
        <v>19.0mm Fusion-Bonded Epoxy TYPE 7</v>
      </c>
      <c r="L398" s="1" t="s">
        <v>9479</v>
      </c>
      <c r="M398" s="1">
        <v>1014930.64</v>
      </c>
      <c r="N398" s="1">
        <v>1015000</v>
      </c>
      <c r="O398" s="1">
        <v>69.35999999998603</v>
      </c>
      <c r="P398" s="1">
        <v>7</v>
      </c>
      <c r="Q398" s="1">
        <v>19</v>
      </c>
      <c r="R398" s="1" t="s">
        <v>56</v>
      </c>
      <c r="S398" s="1" t="s">
        <v>232</v>
      </c>
      <c r="V398" s="1">
        <v>0</v>
      </c>
      <c r="W398" s="1" t="s">
        <v>60</v>
      </c>
    </row>
    <row r="399" spans="1:23" x14ac:dyDescent="0.2">
      <c r="A399" s="1">
        <f t="shared" si="24"/>
        <v>1015000</v>
      </c>
      <c r="B399" s="1">
        <f t="shared" si="24"/>
        <v>1015020.15</v>
      </c>
      <c r="C399" s="11" t="s">
        <v>54</v>
      </c>
      <c r="D399" s="1" t="str">
        <f t="shared" si="25"/>
        <v>FBE</v>
      </c>
      <c r="E399" s="1">
        <f t="shared" si="26"/>
        <v>19</v>
      </c>
      <c r="F399" s="1" t="str">
        <f t="shared" si="27"/>
        <v>19.0mm FBE</v>
      </c>
      <c r="G399" s="1" t="str">
        <f>_xlfn.CONCAT(TEXT(Q399,"0.0"),"mm ",INDEX('Pipe Lookup'!D:D,MATCH('~17 Pipe Segmentation'!R399,'Pipe Lookup'!C:C,0))," TYPE ",P399)</f>
        <v>19.0mm Fusion-Bonded Epoxy TYPE 7</v>
      </c>
      <c r="L399" s="1" t="s">
        <v>9479</v>
      </c>
      <c r="M399" s="1">
        <v>1015000</v>
      </c>
      <c r="N399" s="1">
        <v>1015020.15</v>
      </c>
      <c r="O399" s="1">
        <v>20.150000000023283</v>
      </c>
      <c r="P399" s="1">
        <v>7</v>
      </c>
      <c r="Q399" s="1">
        <v>19</v>
      </c>
      <c r="R399" s="1" t="s">
        <v>56</v>
      </c>
      <c r="S399" s="1" t="s">
        <v>239</v>
      </c>
      <c r="V399" s="1">
        <v>0</v>
      </c>
      <c r="W399" s="1" t="s">
        <v>60</v>
      </c>
    </row>
    <row r="400" spans="1:23" x14ac:dyDescent="0.2">
      <c r="A400" s="1">
        <f t="shared" si="24"/>
        <v>1015020.15</v>
      </c>
      <c r="B400" s="1">
        <f t="shared" si="24"/>
        <v>1015027.38</v>
      </c>
      <c r="C400" s="11" t="s">
        <v>54</v>
      </c>
      <c r="D400" s="1" t="str">
        <f t="shared" si="25"/>
        <v>LE</v>
      </c>
      <c r="E400" s="1">
        <f t="shared" si="26"/>
        <v>23.7</v>
      </c>
      <c r="F400" s="1" t="str">
        <f t="shared" si="27"/>
        <v>23.7mm LE</v>
      </c>
      <c r="G400" s="1" t="str">
        <f>_xlfn.CONCAT(TEXT(Q400,"0.0"),"mm ",INDEX('Pipe Lookup'!D:D,MATCH('~17 Pipe Segmentation'!R400,'Pipe Lookup'!C:C,0))," TYPE ",P400)</f>
        <v>23.7mm Elbow TYPE 28</v>
      </c>
      <c r="L400" s="1" t="s">
        <v>9479</v>
      </c>
      <c r="M400" s="1">
        <v>1015020.15</v>
      </c>
      <c r="N400" s="1">
        <v>1015027.38</v>
      </c>
      <c r="O400" s="1">
        <v>7.2299999999813735</v>
      </c>
      <c r="P400" s="1">
        <v>28</v>
      </c>
      <c r="Q400" s="1">
        <v>23.7</v>
      </c>
      <c r="R400" s="1" t="s">
        <v>58</v>
      </c>
      <c r="S400" s="1" t="s">
        <v>239</v>
      </c>
      <c r="U400" s="1" t="s">
        <v>9556</v>
      </c>
      <c r="V400" s="1">
        <v>0</v>
      </c>
      <c r="W400" s="1" t="s">
        <v>60</v>
      </c>
    </row>
    <row r="401" spans="1:23" x14ac:dyDescent="0.2">
      <c r="A401" s="1">
        <f t="shared" si="24"/>
        <v>1015027.38</v>
      </c>
      <c r="B401" s="1">
        <f t="shared" si="24"/>
        <v>1015123.22</v>
      </c>
      <c r="C401" s="11" t="s">
        <v>54</v>
      </c>
      <c r="D401" s="1" t="str">
        <f t="shared" si="25"/>
        <v>FBE</v>
      </c>
      <c r="E401" s="1">
        <f t="shared" si="26"/>
        <v>19</v>
      </c>
      <c r="F401" s="1" t="str">
        <f t="shared" si="27"/>
        <v>19.0mm FBE</v>
      </c>
      <c r="G401" s="1" t="str">
        <f>_xlfn.CONCAT(TEXT(Q401,"0.0"),"mm ",INDEX('Pipe Lookup'!D:D,MATCH('~17 Pipe Segmentation'!R401,'Pipe Lookup'!C:C,0))," TYPE ",P401)</f>
        <v>19.0mm Fusion-Bonded Epoxy TYPE 7</v>
      </c>
      <c r="L401" s="1" t="s">
        <v>9479</v>
      </c>
      <c r="M401" s="1">
        <v>1015027.38</v>
      </c>
      <c r="N401" s="1">
        <v>1015123.22</v>
      </c>
      <c r="O401" s="1">
        <v>95.839999999967404</v>
      </c>
      <c r="P401" s="1">
        <v>7</v>
      </c>
      <c r="Q401" s="1">
        <v>19</v>
      </c>
      <c r="R401" s="1" t="s">
        <v>56</v>
      </c>
      <c r="S401" s="1" t="s">
        <v>239</v>
      </c>
      <c r="V401" s="1">
        <v>0</v>
      </c>
      <c r="W401" s="1" t="s">
        <v>60</v>
      </c>
    </row>
    <row r="402" spans="1:23" x14ac:dyDescent="0.2">
      <c r="A402" s="1">
        <f t="shared" si="24"/>
        <v>1015123.22</v>
      </c>
      <c r="B402" s="1">
        <f t="shared" si="24"/>
        <v>1015147.22</v>
      </c>
      <c r="C402" s="11" t="s">
        <v>54</v>
      </c>
      <c r="D402" s="1" t="str">
        <f t="shared" si="25"/>
        <v>FBE</v>
      </c>
      <c r="E402" s="1">
        <f t="shared" si="26"/>
        <v>21.5</v>
      </c>
      <c r="F402" s="1" t="str">
        <f t="shared" si="27"/>
        <v>21.5mm FBE</v>
      </c>
      <c r="G402" s="1" t="str">
        <f>_xlfn.CONCAT(TEXT(Q402,"0.0"),"mm ",INDEX('Pipe Lookup'!D:D,MATCH('~17 Pipe Segmentation'!R402,'Pipe Lookup'!C:C,0))," TYPE ",P402)</f>
        <v>21.5mm Fusion-Bonded Epoxy TYPE 34</v>
      </c>
      <c r="L402" s="1" t="s">
        <v>9479</v>
      </c>
      <c r="M402" s="1">
        <v>1015123.22</v>
      </c>
      <c r="N402" s="1">
        <v>1015147.22</v>
      </c>
      <c r="O402" s="1">
        <v>24</v>
      </c>
      <c r="P402" s="1">
        <v>34</v>
      </c>
      <c r="Q402" s="1">
        <v>21.5</v>
      </c>
      <c r="R402" s="1" t="s">
        <v>56</v>
      </c>
      <c r="S402" s="1" t="s">
        <v>239</v>
      </c>
      <c r="V402" s="1">
        <v>0</v>
      </c>
      <c r="W402" s="1" t="s">
        <v>60</v>
      </c>
    </row>
    <row r="403" spans="1:23" x14ac:dyDescent="0.2">
      <c r="A403" s="1">
        <f t="shared" si="24"/>
        <v>1015147.22</v>
      </c>
      <c r="B403" s="1">
        <f t="shared" si="24"/>
        <v>1015240.37</v>
      </c>
      <c r="C403" s="11" t="s">
        <v>54</v>
      </c>
      <c r="D403" s="1" t="str">
        <f t="shared" si="25"/>
        <v>FBE</v>
      </c>
      <c r="E403" s="1">
        <f t="shared" si="26"/>
        <v>19</v>
      </c>
      <c r="F403" s="1" t="str">
        <f t="shared" si="27"/>
        <v>19.0mm FBE</v>
      </c>
      <c r="G403" s="1" t="str">
        <f>_xlfn.CONCAT(TEXT(Q403,"0.0"),"mm ",INDEX('Pipe Lookup'!D:D,MATCH('~17 Pipe Segmentation'!R403,'Pipe Lookup'!C:C,0))," TYPE ",P403)</f>
        <v>19.0mm Fusion-Bonded Epoxy TYPE 7</v>
      </c>
      <c r="L403" s="1" t="s">
        <v>9479</v>
      </c>
      <c r="M403" s="1">
        <v>1015147.22</v>
      </c>
      <c r="N403" s="1">
        <v>1015240.37</v>
      </c>
      <c r="O403" s="1">
        <v>93.150000000023283</v>
      </c>
      <c r="P403" s="1">
        <v>7</v>
      </c>
      <c r="Q403" s="1">
        <v>19</v>
      </c>
      <c r="R403" s="1" t="s">
        <v>56</v>
      </c>
      <c r="S403" s="1" t="s">
        <v>239</v>
      </c>
      <c r="V403" s="1">
        <v>0</v>
      </c>
      <c r="W403" s="1" t="s">
        <v>60</v>
      </c>
    </row>
    <row r="404" spans="1:23" x14ac:dyDescent="0.2">
      <c r="A404" s="1">
        <f t="shared" si="24"/>
        <v>1015240.37</v>
      </c>
      <c r="B404" s="1">
        <f t="shared" si="24"/>
        <v>1015245.27</v>
      </c>
      <c r="C404" s="11" t="s">
        <v>54</v>
      </c>
      <c r="D404" s="1" t="str">
        <f t="shared" si="25"/>
        <v>LE</v>
      </c>
      <c r="E404" s="1">
        <f t="shared" si="26"/>
        <v>23.7</v>
      </c>
      <c r="F404" s="1" t="str">
        <f t="shared" si="27"/>
        <v>23.7mm LE</v>
      </c>
      <c r="G404" s="1" t="str">
        <f>_xlfn.CONCAT(TEXT(Q404,"0.0"),"mm ",INDEX('Pipe Lookup'!D:D,MATCH('~17 Pipe Segmentation'!R404,'Pipe Lookup'!C:C,0))," TYPE ",P404)</f>
        <v>23.7mm Elbow TYPE 28</v>
      </c>
      <c r="L404" s="1" t="s">
        <v>9479</v>
      </c>
      <c r="M404" s="1">
        <v>1015240.37</v>
      </c>
      <c r="N404" s="1">
        <v>1015245.27</v>
      </c>
      <c r="O404" s="1">
        <v>4.9000000000232831</v>
      </c>
      <c r="P404" s="1">
        <v>28</v>
      </c>
      <c r="Q404" s="1">
        <v>23.7</v>
      </c>
      <c r="R404" s="1" t="s">
        <v>58</v>
      </c>
      <c r="S404" s="1" t="s">
        <v>239</v>
      </c>
      <c r="U404" s="1" t="s">
        <v>9557</v>
      </c>
      <c r="V404" s="1">
        <v>0</v>
      </c>
      <c r="W404" s="1" t="s">
        <v>60</v>
      </c>
    </row>
    <row r="405" spans="1:23" x14ac:dyDescent="0.2">
      <c r="A405" s="1">
        <f t="shared" si="24"/>
        <v>1015245.27</v>
      </c>
      <c r="B405" s="1">
        <f t="shared" si="24"/>
        <v>1015321.82</v>
      </c>
      <c r="C405" s="11" t="s">
        <v>54</v>
      </c>
      <c r="D405" s="1" t="str">
        <f t="shared" si="25"/>
        <v>FBE</v>
      </c>
      <c r="E405" s="1">
        <f t="shared" si="26"/>
        <v>19</v>
      </c>
      <c r="F405" s="1" t="str">
        <f t="shared" si="27"/>
        <v>19.0mm FBE</v>
      </c>
      <c r="G405" s="1" t="str">
        <f>_xlfn.CONCAT(TEXT(Q405,"0.0"),"mm ",INDEX('Pipe Lookup'!D:D,MATCH('~17 Pipe Segmentation'!R405,'Pipe Lookup'!C:C,0))," TYPE ",P405)</f>
        <v>19.0mm Fusion-Bonded Epoxy TYPE 7</v>
      </c>
      <c r="L405" s="1" t="s">
        <v>9479</v>
      </c>
      <c r="M405" s="1">
        <v>1015245.27</v>
      </c>
      <c r="N405" s="1">
        <v>1015321.82</v>
      </c>
      <c r="O405" s="1">
        <v>76.549999999930151</v>
      </c>
      <c r="P405" s="1">
        <v>7</v>
      </c>
      <c r="Q405" s="1">
        <v>19</v>
      </c>
      <c r="R405" s="1" t="s">
        <v>56</v>
      </c>
      <c r="S405" s="1" t="s">
        <v>239</v>
      </c>
      <c r="V405" s="1">
        <v>0</v>
      </c>
      <c r="W405" s="1" t="s">
        <v>60</v>
      </c>
    </row>
    <row r="406" spans="1:23" x14ac:dyDescent="0.2">
      <c r="A406" s="1">
        <f t="shared" si="24"/>
        <v>1015321.82</v>
      </c>
      <c r="B406" s="1">
        <f t="shared" si="24"/>
        <v>1015326.72</v>
      </c>
      <c r="C406" s="11" t="s">
        <v>54</v>
      </c>
      <c r="D406" s="1" t="str">
        <f t="shared" si="25"/>
        <v>LE</v>
      </c>
      <c r="E406" s="1">
        <f t="shared" si="26"/>
        <v>23.7</v>
      </c>
      <c r="F406" s="1" t="str">
        <f t="shared" si="27"/>
        <v>23.7mm LE</v>
      </c>
      <c r="G406" s="1" t="str">
        <f>_xlfn.CONCAT(TEXT(Q406,"0.0"),"mm ",INDEX('Pipe Lookup'!D:D,MATCH('~17 Pipe Segmentation'!R406,'Pipe Lookup'!C:C,0))," TYPE ",P406)</f>
        <v>23.7mm Elbow TYPE 28</v>
      </c>
      <c r="L406" s="1" t="s">
        <v>9479</v>
      </c>
      <c r="M406" s="1">
        <v>1015321.82</v>
      </c>
      <c r="N406" s="1">
        <v>1015326.72</v>
      </c>
      <c r="O406" s="1">
        <v>4.9000000000232831</v>
      </c>
      <c r="P406" s="1">
        <v>28</v>
      </c>
      <c r="Q406" s="1">
        <v>23.7</v>
      </c>
      <c r="R406" s="1" t="s">
        <v>58</v>
      </c>
      <c r="S406" s="1" t="s">
        <v>239</v>
      </c>
      <c r="U406" s="1" t="s">
        <v>9558</v>
      </c>
      <c r="V406" s="1">
        <v>0</v>
      </c>
      <c r="W406" s="1" t="s">
        <v>60</v>
      </c>
    </row>
    <row r="407" spans="1:23" x14ac:dyDescent="0.2">
      <c r="A407" s="1">
        <f t="shared" si="24"/>
        <v>1015326.72</v>
      </c>
      <c r="B407" s="1">
        <f t="shared" si="24"/>
        <v>1015339.69</v>
      </c>
      <c r="C407" s="11" t="s">
        <v>54</v>
      </c>
      <c r="D407" s="1" t="str">
        <f t="shared" si="25"/>
        <v>FBE</v>
      </c>
      <c r="E407" s="1">
        <f t="shared" si="26"/>
        <v>19</v>
      </c>
      <c r="F407" s="1" t="str">
        <f t="shared" si="27"/>
        <v>19.0mm FBE</v>
      </c>
      <c r="G407" s="1" t="str">
        <f>_xlfn.CONCAT(TEXT(Q407,"0.0"),"mm ",INDEX('Pipe Lookup'!D:D,MATCH('~17 Pipe Segmentation'!R407,'Pipe Lookup'!C:C,0))," TYPE ",P407)</f>
        <v>19.0mm Fusion-Bonded Epoxy TYPE 7</v>
      </c>
      <c r="L407" s="1" t="s">
        <v>9479</v>
      </c>
      <c r="M407" s="1">
        <v>1015326.72</v>
      </c>
      <c r="N407" s="1">
        <v>1015339.69</v>
      </c>
      <c r="O407" s="1">
        <v>12.96999999997206</v>
      </c>
      <c r="P407" s="1">
        <v>7</v>
      </c>
      <c r="Q407" s="1">
        <v>19</v>
      </c>
      <c r="R407" s="1" t="s">
        <v>56</v>
      </c>
      <c r="S407" s="1" t="s">
        <v>239</v>
      </c>
      <c r="V407" s="1">
        <v>0</v>
      </c>
      <c r="W407" s="1" t="s">
        <v>60</v>
      </c>
    </row>
    <row r="408" spans="1:23" x14ac:dyDescent="0.2">
      <c r="A408" s="1">
        <f t="shared" si="24"/>
        <v>1015339.69</v>
      </c>
      <c r="B408" s="1">
        <f t="shared" si="24"/>
        <v>1015344.59</v>
      </c>
      <c r="C408" s="11" t="s">
        <v>54</v>
      </c>
      <c r="D408" s="1" t="str">
        <f t="shared" si="25"/>
        <v>LE</v>
      </c>
      <c r="E408" s="1">
        <f t="shared" si="26"/>
        <v>23.7</v>
      </c>
      <c r="F408" s="1" t="str">
        <f t="shared" si="27"/>
        <v>23.7mm LE</v>
      </c>
      <c r="G408" s="1" t="str">
        <f>_xlfn.CONCAT(TEXT(Q408,"0.0"),"mm ",INDEX('Pipe Lookup'!D:D,MATCH('~17 Pipe Segmentation'!R408,'Pipe Lookup'!C:C,0))," TYPE ",P408)</f>
        <v>23.7mm Elbow TYPE 28</v>
      </c>
      <c r="L408" s="1" t="s">
        <v>9479</v>
      </c>
      <c r="M408" s="1">
        <v>1015339.69</v>
      </c>
      <c r="N408" s="1">
        <v>1015344.59</v>
      </c>
      <c r="O408" s="1">
        <v>4.9000000000232831</v>
      </c>
      <c r="P408" s="1">
        <v>28</v>
      </c>
      <c r="Q408" s="1">
        <v>23.7</v>
      </c>
      <c r="R408" s="1" t="s">
        <v>58</v>
      </c>
      <c r="S408" s="1" t="s">
        <v>239</v>
      </c>
      <c r="U408" s="1" t="s">
        <v>9559</v>
      </c>
      <c r="V408" s="1">
        <v>0</v>
      </c>
      <c r="W408" s="1" t="s">
        <v>60</v>
      </c>
    </row>
    <row r="409" spans="1:23" x14ac:dyDescent="0.2">
      <c r="A409" s="1">
        <f t="shared" si="24"/>
        <v>1015344.59</v>
      </c>
      <c r="B409" s="1">
        <f t="shared" si="24"/>
        <v>1015422.32</v>
      </c>
      <c r="C409" s="11" t="s">
        <v>54</v>
      </c>
      <c r="D409" s="1" t="str">
        <f t="shared" si="25"/>
        <v>FBE</v>
      </c>
      <c r="E409" s="1">
        <f t="shared" si="26"/>
        <v>19</v>
      </c>
      <c r="F409" s="1" t="str">
        <f t="shared" si="27"/>
        <v>19.0mm FBE</v>
      </c>
      <c r="G409" s="1" t="str">
        <f>_xlfn.CONCAT(TEXT(Q409,"0.0"),"mm ",INDEX('Pipe Lookup'!D:D,MATCH('~17 Pipe Segmentation'!R409,'Pipe Lookup'!C:C,0))," TYPE ",P409)</f>
        <v>19.0mm Fusion-Bonded Epoxy TYPE 7</v>
      </c>
      <c r="L409" s="1" t="s">
        <v>9479</v>
      </c>
      <c r="M409" s="1">
        <v>1015344.59</v>
      </c>
      <c r="N409" s="1">
        <v>1015422.32</v>
      </c>
      <c r="O409" s="1">
        <v>77.729999999981374</v>
      </c>
      <c r="P409" s="1">
        <v>7</v>
      </c>
      <c r="Q409" s="1">
        <v>19</v>
      </c>
      <c r="R409" s="1" t="s">
        <v>56</v>
      </c>
      <c r="S409" s="1" t="s">
        <v>239</v>
      </c>
      <c r="V409" s="1">
        <v>0</v>
      </c>
      <c r="W409" s="1" t="s">
        <v>60</v>
      </c>
    </row>
    <row r="410" spans="1:23" x14ac:dyDescent="0.2">
      <c r="A410" s="1">
        <f t="shared" si="24"/>
        <v>1015422.32</v>
      </c>
      <c r="B410" s="1">
        <f t="shared" si="24"/>
        <v>1015428.11</v>
      </c>
      <c r="C410" s="11" t="s">
        <v>54</v>
      </c>
      <c r="D410" s="1" t="str">
        <f t="shared" si="25"/>
        <v>LE</v>
      </c>
      <c r="E410" s="1">
        <f t="shared" si="26"/>
        <v>23.7</v>
      </c>
      <c r="F410" s="1" t="str">
        <f t="shared" si="27"/>
        <v>23.7mm LE</v>
      </c>
      <c r="G410" s="1" t="str">
        <f>_xlfn.CONCAT(TEXT(Q410,"0.0"),"mm ",INDEX('Pipe Lookup'!D:D,MATCH('~17 Pipe Segmentation'!R410,'Pipe Lookup'!C:C,0))," TYPE ",P410)</f>
        <v>23.7mm Elbow TYPE 28</v>
      </c>
      <c r="L410" s="1" t="s">
        <v>9479</v>
      </c>
      <c r="M410" s="1">
        <v>1015422.32</v>
      </c>
      <c r="N410" s="1">
        <v>1015428.11</v>
      </c>
      <c r="O410" s="1">
        <v>5.7900000000372529</v>
      </c>
      <c r="P410" s="1">
        <v>28</v>
      </c>
      <c r="Q410" s="1">
        <v>23.7</v>
      </c>
      <c r="R410" s="1" t="s">
        <v>58</v>
      </c>
      <c r="S410" s="1" t="s">
        <v>239</v>
      </c>
      <c r="U410" s="1" t="s">
        <v>9560</v>
      </c>
      <c r="V410" s="1">
        <v>0</v>
      </c>
      <c r="W410" s="1" t="s">
        <v>60</v>
      </c>
    </row>
    <row r="411" spans="1:23" x14ac:dyDescent="0.2">
      <c r="A411" s="1">
        <f t="shared" si="24"/>
        <v>1015428.11</v>
      </c>
      <c r="B411" s="1">
        <f t="shared" si="24"/>
        <v>1015438.32</v>
      </c>
      <c r="C411" s="11" t="s">
        <v>54</v>
      </c>
      <c r="D411" s="1" t="str">
        <f t="shared" si="25"/>
        <v>FBE</v>
      </c>
      <c r="E411" s="1">
        <f t="shared" si="26"/>
        <v>21.5</v>
      </c>
      <c r="F411" s="1" t="str">
        <f t="shared" si="27"/>
        <v>21.5mm FBE</v>
      </c>
      <c r="G411" s="1" t="str">
        <f>_xlfn.CONCAT(TEXT(Q411,"0.0"),"mm ",INDEX('Pipe Lookup'!D:D,MATCH('~17 Pipe Segmentation'!R411,'Pipe Lookup'!C:C,0))," TYPE ",P411)</f>
        <v>21.5mm Fusion-Bonded Epoxy TYPE 34</v>
      </c>
      <c r="L411" s="1" t="s">
        <v>9479</v>
      </c>
      <c r="M411" s="1">
        <v>1015428.11</v>
      </c>
      <c r="N411" s="1">
        <v>1015438.32</v>
      </c>
      <c r="O411" s="1">
        <v>10.209999999962747</v>
      </c>
      <c r="P411" s="1">
        <v>34</v>
      </c>
      <c r="Q411" s="1">
        <v>21.5</v>
      </c>
      <c r="R411" s="1" t="s">
        <v>56</v>
      </c>
      <c r="S411" s="1" t="s">
        <v>239</v>
      </c>
      <c r="V411" s="1">
        <v>0</v>
      </c>
      <c r="W411" s="1" t="s">
        <v>60</v>
      </c>
    </row>
    <row r="412" spans="1:23" x14ac:dyDescent="0.2">
      <c r="A412" s="1">
        <f t="shared" si="24"/>
        <v>1015438.32</v>
      </c>
      <c r="B412" s="1">
        <f t="shared" si="24"/>
        <v>1015444.11</v>
      </c>
      <c r="C412" s="11" t="s">
        <v>54</v>
      </c>
      <c r="D412" s="1" t="str">
        <f t="shared" si="25"/>
        <v>LE</v>
      </c>
      <c r="E412" s="1">
        <f t="shared" si="26"/>
        <v>23.7</v>
      </c>
      <c r="F412" s="1" t="str">
        <f t="shared" si="27"/>
        <v>23.7mm LE</v>
      </c>
      <c r="G412" s="1" t="str">
        <f>_xlfn.CONCAT(TEXT(Q412,"0.0"),"mm ",INDEX('Pipe Lookup'!D:D,MATCH('~17 Pipe Segmentation'!R412,'Pipe Lookup'!C:C,0))," TYPE ",P412)</f>
        <v>23.7mm Elbow TYPE 28</v>
      </c>
      <c r="L412" s="1" t="s">
        <v>9479</v>
      </c>
      <c r="M412" s="1">
        <v>1015438.32</v>
      </c>
      <c r="N412" s="1">
        <v>1015444.11</v>
      </c>
      <c r="O412" s="1">
        <v>5.7900000000372529</v>
      </c>
      <c r="P412" s="1">
        <v>28</v>
      </c>
      <c r="Q412" s="1">
        <v>23.7</v>
      </c>
      <c r="R412" s="1" t="s">
        <v>58</v>
      </c>
      <c r="S412" s="1" t="s">
        <v>239</v>
      </c>
      <c r="U412" s="1" t="s">
        <v>9561</v>
      </c>
      <c r="V412" s="1">
        <v>0</v>
      </c>
      <c r="W412" s="1" t="s">
        <v>60</v>
      </c>
    </row>
    <row r="413" spans="1:23" x14ac:dyDescent="0.2">
      <c r="A413" s="1">
        <f t="shared" si="24"/>
        <v>1015444.11</v>
      </c>
      <c r="B413" s="1">
        <f t="shared" si="24"/>
        <v>1015468.22</v>
      </c>
      <c r="C413" s="11" t="s">
        <v>54</v>
      </c>
      <c r="D413" s="1" t="str">
        <f t="shared" si="25"/>
        <v>FBE</v>
      </c>
      <c r="E413" s="1">
        <f t="shared" si="26"/>
        <v>21.5</v>
      </c>
      <c r="F413" s="1" t="str">
        <f t="shared" si="27"/>
        <v>21.5mm FBE</v>
      </c>
      <c r="G413" s="1" t="str">
        <f>_xlfn.CONCAT(TEXT(Q413,"0.0"),"mm ",INDEX('Pipe Lookup'!D:D,MATCH('~17 Pipe Segmentation'!R413,'Pipe Lookup'!C:C,0))," TYPE ",P413)</f>
        <v>21.5mm Fusion-Bonded Epoxy TYPE 34</v>
      </c>
      <c r="L413" s="1" t="s">
        <v>9479</v>
      </c>
      <c r="M413" s="1">
        <v>1015444.11</v>
      </c>
      <c r="N413" s="1">
        <v>1015468.22</v>
      </c>
      <c r="O413" s="1">
        <v>24.10999999998603</v>
      </c>
      <c r="P413" s="1">
        <v>34</v>
      </c>
      <c r="Q413" s="1">
        <v>21.5</v>
      </c>
      <c r="R413" s="1" t="s">
        <v>56</v>
      </c>
      <c r="S413" s="1" t="s">
        <v>239</v>
      </c>
      <c r="V413" s="1">
        <v>0</v>
      </c>
      <c r="W413" s="1" t="s">
        <v>60</v>
      </c>
    </row>
    <row r="414" spans="1:23" x14ac:dyDescent="0.2">
      <c r="A414" s="1">
        <f t="shared" si="24"/>
        <v>1015468.22</v>
      </c>
      <c r="B414" s="1">
        <f t="shared" si="24"/>
        <v>1015527.15</v>
      </c>
      <c r="C414" s="11" t="s">
        <v>54</v>
      </c>
      <c r="D414" s="1" t="str">
        <f t="shared" si="25"/>
        <v>FBE</v>
      </c>
      <c r="E414" s="1">
        <f t="shared" si="26"/>
        <v>19</v>
      </c>
      <c r="F414" s="1" t="str">
        <f t="shared" si="27"/>
        <v>19.0mm FBE</v>
      </c>
      <c r="G414" s="1" t="str">
        <f>_xlfn.CONCAT(TEXT(Q414,"0.0"),"mm ",INDEX('Pipe Lookup'!D:D,MATCH('~17 Pipe Segmentation'!R414,'Pipe Lookup'!C:C,0))," TYPE ",P414)</f>
        <v>19.0mm Fusion-Bonded Epoxy TYPE 7</v>
      </c>
      <c r="L414" s="1" t="s">
        <v>9479</v>
      </c>
      <c r="M414" s="1">
        <v>1015468.22</v>
      </c>
      <c r="N414" s="1">
        <v>1015527.15</v>
      </c>
      <c r="O414" s="1">
        <v>58.930000000051223</v>
      </c>
      <c r="P414" s="1">
        <v>7</v>
      </c>
      <c r="Q414" s="1">
        <v>19</v>
      </c>
      <c r="R414" s="1" t="s">
        <v>56</v>
      </c>
      <c r="S414" s="1" t="s">
        <v>239</v>
      </c>
      <c r="V414" s="1">
        <v>0</v>
      </c>
      <c r="W414" s="1" t="s">
        <v>60</v>
      </c>
    </row>
    <row r="415" spans="1:23" x14ac:dyDescent="0.2">
      <c r="A415" s="1">
        <f t="shared" si="24"/>
        <v>1015527.15</v>
      </c>
      <c r="B415" s="1">
        <f t="shared" si="24"/>
        <v>1015534.73</v>
      </c>
      <c r="C415" s="11" t="s">
        <v>54</v>
      </c>
      <c r="D415" s="1" t="str">
        <f t="shared" si="25"/>
        <v>LE</v>
      </c>
      <c r="E415" s="1">
        <f t="shared" si="26"/>
        <v>23.7</v>
      </c>
      <c r="F415" s="1" t="str">
        <f t="shared" si="27"/>
        <v>23.7mm LE</v>
      </c>
      <c r="G415" s="1" t="str">
        <f>_xlfn.CONCAT(TEXT(Q415,"0.0"),"mm ",INDEX('Pipe Lookup'!D:D,MATCH('~17 Pipe Segmentation'!R415,'Pipe Lookup'!C:C,0))," TYPE ",P415)</f>
        <v>23.7mm Elbow TYPE 28</v>
      </c>
      <c r="L415" s="1" t="s">
        <v>9479</v>
      </c>
      <c r="M415" s="1">
        <v>1015527.15</v>
      </c>
      <c r="N415" s="1">
        <v>1015534.73</v>
      </c>
      <c r="O415" s="1">
        <v>7.5799999999580905</v>
      </c>
      <c r="P415" s="1">
        <v>28</v>
      </c>
      <c r="Q415" s="1">
        <v>23.7</v>
      </c>
      <c r="R415" s="1" t="s">
        <v>58</v>
      </c>
      <c r="S415" s="1" t="s">
        <v>239</v>
      </c>
      <c r="U415" s="1" t="s">
        <v>9562</v>
      </c>
      <c r="V415" s="1">
        <v>0</v>
      </c>
      <c r="W415" s="1" t="s">
        <v>60</v>
      </c>
    </row>
    <row r="416" spans="1:23" x14ac:dyDescent="0.2">
      <c r="A416" s="1">
        <f t="shared" si="24"/>
        <v>1015534.73</v>
      </c>
      <c r="B416" s="1">
        <f t="shared" si="24"/>
        <v>1015565.32</v>
      </c>
      <c r="C416" s="11" t="s">
        <v>54</v>
      </c>
      <c r="D416" s="1" t="str">
        <f t="shared" si="25"/>
        <v>FBE</v>
      </c>
      <c r="E416" s="1">
        <f t="shared" si="26"/>
        <v>19</v>
      </c>
      <c r="F416" s="1" t="str">
        <f t="shared" si="27"/>
        <v>19.0mm FBE</v>
      </c>
      <c r="G416" s="1" t="str">
        <f>_xlfn.CONCAT(TEXT(Q416,"0.0"),"mm ",INDEX('Pipe Lookup'!D:D,MATCH('~17 Pipe Segmentation'!R416,'Pipe Lookup'!C:C,0))," TYPE ",P416)</f>
        <v>19.0mm Fusion-Bonded Epoxy TYPE 7</v>
      </c>
      <c r="L416" s="1" t="s">
        <v>9479</v>
      </c>
      <c r="M416" s="1">
        <v>1015534.73</v>
      </c>
      <c r="N416" s="1">
        <v>1015565.32</v>
      </c>
      <c r="O416" s="1">
        <v>30.589999999967404</v>
      </c>
      <c r="P416" s="1">
        <v>7</v>
      </c>
      <c r="Q416" s="1">
        <v>19</v>
      </c>
      <c r="R416" s="1" t="s">
        <v>56</v>
      </c>
      <c r="S416" s="1" t="s">
        <v>239</v>
      </c>
      <c r="V416" s="1">
        <v>0</v>
      </c>
      <c r="W416" s="1" t="s">
        <v>60</v>
      </c>
    </row>
    <row r="417" spans="1:23" x14ac:dyDescent="0.2">
      <c r="A417" s="1">
        <f t="shared" si="24"/>
        <v>1015565.32</v>
      </c>
      <c r="B417" s="1">
        <f t="shared" si="24"/>
        <v>1015571.11</v>
      </c>
      <c r="C417" s="11" t="s">
        <v>54</v>
      </c>
      <c r="D417" s="1" t="str">
        <f t="shared" si="25"/>
        <v>LE</v>
      </c>
      <c r="E417" s="1">
        <f t="shared" si="26"/>
        <v>23.7</v>
      </c>
      <c r="F417" s="1" t="str">
        <f t="shared" si="27"/>
        <v>23.7mm LE</v>
      </c>
      <c r="G417" s="1" t="str">
        <f>_xlfn.CONCAT(TEXT(Q417,"0.0"),"mm ",INDEX('Pipe Lookup'!D:D,MATCH('~17 Pipe Segmentation'!R417,'Pipe Lookup'!C:C,0))," TYPE ",P417)</f>
        <v>23.7mm Elbow TYPE 28</v>
      </c>
      <c r="L417" s="1" t="s">
        <v>9479</v>
      </c>
      <c r="M417" s="1">
        <v>1015565.32</v>
      </c>
      <c r="N417" s="1">
        <v>1015571.11</v>
      </c>
      <c r="O417" s="1">
        <v>5.7900000000372529</v>
      </c>
      <c r="P417" s="1">
        <v>28</v>
      </c>
      <c r="Q417" s="1">
        <v>23.7</v>
      </c>
      <c r="R417" s="1" t="s">
        <v>58</v>
      </c>
      <c r="S417" s="1" t="s">
        <v>239</v>
      </c>
      <c r="U417" s="1" t="s">
        <v>9563</v>
      </c>
      <c r="V417" s="1">
        <v>0</v>
      </c>
      <c r="W417" s="1" t="s">
        <v>60</v>
      </c>
    </row>
    <row r="418" spans="1:23" x14ac:dyDescent="0.2">
      <c r="A418" s="1">
        <f t="shared" si="24"/>
        <v>1015571.11</v>
      </c>
      <c r="B418" s="1">
        <f t="shared" si="24"/>
        <v>1015575.22</v>
      </c>
      <c r="C418" s="11" t="s">
        <v>54</v>
      </c>
      <c r="D418" s="1" t="str">
        <f t="shared" si="25"/>
        <v>FBE</v>
      </c>
      <c r="E418" s="1">
        <f t="shared" si="26"/>
        <v>19</v>
      </c>
      <c r="F418" s="1" t="str">
        <f t="shared" si="27"/>
        <v>19.0mm FBE</v>
      </c>
      <c r="G418" s="1" t="str">
        <f>_xlfn.CONCAT(TEXT(Q418,"0.0"),"mm ",INDEX('Pipe Lookup'!D:D,MATCH('~17 Pipe Segmentation'!R418,'Pipe Lookup'!C:C,0))," TYPE ",P418)</f>
        <v>19.0mm Fusion-Bonded Epoxy TYPE 7</v>
      </c>
      <c r="L418" s="1" t="s">
        <v>9479</v>
      </c>
      <c r="M418" s="1">
        <v>1015571.11</v>
      </c>
      <c r="N418" s="1">
        <v>1015575.22</v>
      </c>
      <c r="O418" s="1">
        <v>4.1099999999860302</v>
      </c>
      <c r="P418" s="1">
        <v>7</v>
      </c>
      <c r="Q418" s="1">
        <v>19</v>
      </c>
      <c r="R418" s="1" t="s">
        <v>56</v>
      </c>
      <c r="S418" s="1" t="s">
        <v>239</v>
      </c>
      <c r="V418" s="1">
        <v>0</v>
      </c>
      <c r="W418" s="1" t="s">
        <v>60</v>
      </c>
    </row>
    <row r="419" spans="1:23" x14ac:dyDescent="0.2">
      <c r="A419" s="1">
        <f t="shared" si="24"/>
        <v>1015575.22</v>
      </c>
      <c r="B419" s="1">
        <f t="shared" si="24"/>
        <v>1015580.22</v>
      </c>
      <c r="C419" s="11" t="s">
        <v>54</v>
      </c>
      <c r="D419" s="1" t="str">
        <f t="shared" si="25"/>
        <v>LE</v>
      </c>
      <c r="E419" s="1">
        <f t="shared" si="26"/>
        <v>23.7</v>
      </c>
      <c r="F419" s="1" t="str">
        <f t="shared" si="27"/>
        <v>23.7mm LE</v>
      </c>
      <c r="G419" s="1" t="str">
        <f>_xlfn.CONCAT(TEXT(Q419,"0.0"),"mm ",INDEX('Pipe Lookup'!D:D,MATCH('~17 Pipe Segmentation'!R419,'Pipe Lookup'!C:C,0))," TYPE ",P419)</f>
        <v>23.7mm Elbow TYPE 28</v>
      </c>
      <c r="L419" s="1" t="s">
        <v>9479</v>
      </c>
      <c r="M419" s="1">
        <v>1015575.22</v>
      </c>
      <c r="N419" s="1">
        <v>1015580.22</v>
      </c>
      <c r="O419" s="1">
        <v>5</v>
      </c>
      <c r="P419" s="1">
        <v>28</v>
      </c>
      <c r="Q419" s="1">
        <v>23.7</v>
      </c>
      <c r="R419" s="1" t="s">
        <v>58</v>
      </c>
      <c r="S419" s="1" t="s">
        <v>239</v>
      </c>
      <c r="U419" s="1" t="s">
        <v>9564</v>
      </c>
      <c r="V419" s="1">
        <v>0</v>
      </c>
      <c r="W419" s="1" t="s">
        <v>60</v>
      </c>
    </row>
    <row r="420" spans="1:23" x14ac:dyDescent="0.2">
      <c r="A420" s="1">
        <f t="shared" si="24"/>
        <v>1015580.22</v>
      </c>
      <c r="B420" s="1">
        <f t="shared" si="24"/>
        <v>1015610.04</v>
      </c>
      <c r="C420" s="11" t="s">
        <v>54</v>
      </c>
      <c r="D420" s="1" t="str">
        <f t="shared" si="25"/>
        <v>FBE</v>
      </c>
      <c r="E420" s="1">
        <f t="shared" si="26"/>
        <v>19</v>
      </c>
      <c r="F420" s="1" t="str">
        <f t="shared" si="27"/>
        <v>19.0mm FBE</v>
      </c>
      <c r="G420" s="1" t="str">
        <f>_xlfn.CONCAT(TEXT(Q420,"0.0"),"mm ",INDEX('Pipe Lookup'!D:D,MATCH('~17 Pipe Segmentation'!R420,'Pipe Lookup'!C:C,0))," TYPE ",P420)</f>
        <v>19.0mm Fusion-Bonded Epoxy TYPE 7</v>
      </c>
      <c r="L420" s="1" t="s">
        <v>9479</v>
      </c>
      <c r="M420" s="1">
        <v>1015580.22</v>
      </c>
      <c r="N420" s="1">
        <v>1015610.04</v>
      </c>
      <c r="O420" s="1">
        <v>29.820000000065193</v>
      </c>
      <c r="P420" s="1">
        <v>7</v>
      </c>
      <c r="Q420" s="1">
        <v>19</v>
      </c>
      <c r="R420" s="1" t="s">
        <v>56</v>
      </c>
      <c r="S420" s="1" t="s">
        <v>239</v>
      </c>
      <c r="V420" s="1">
        <v>0</v>
      </c>
      <c r="W420" s="1" t="s">
        <v>60</v>
      </c>
    </row>
    <row r="421" spans="1:23" x14ac:dyDescent="0.2">
      <c r="A421" s="1">
        <f t="shared" si="24"/>
        <v>1015610.04</v>
      </c>
      <c r="B421" s="1">
        <f t="shared" si="24"/>
        <v>1015617.22</v>
      </c>
      <c r="C421" s="11" t="s">
        <v>54</v>
      </c>
      <c r="D421" s="1" t="str">
        <f t="shared" si="25"/>
        <v>LE</v>
      </c>
      <c r="E421" s="1">
        <f t="shared" si="26"/>
        <v>23.7</v>
      </c>
      <c r="F421" s="1" t="str">
        <f t="shared" si="27"/>
        <v>23.7mm LE</v>
      </c>
      <c r="G421" s="1" t="str">
        <f>_xlfn.CONCAT(TEXT(Q421,"0.0"),"mm ",INDEX('Pipe Lookup'!D:D,MATCH('~17 Pipe Segmentation'!R421,'Pipe Lookup'!C:C,0))," TYPE ",P421)</f>
        <v>23.7mm Elbow TYPE 28</v>
      </c>
      <c r="L421" s="1" t="s">
        <v>9479</v>
      </c>
      <c r="M421" s="1">
        <v>1015610.04</v>
      </c>
      <c r="N421" s="1">
        <v>1015617.22</v>
      </c>
      <c r="O421" s="1">
        <v>7.1799999999348074</v>
      </c>
      <c r="P421" s="1">
        <v>28</v>
      </c>
      <c r="Q421" s="1">
        <v>23.7</v>
      </c>
      <c r="R421" s="1" t="s">
        <v>58</v>
      </c>
      <c r="S421" s="1" t="s">
        <v>239</v>
      </c>
      <c r="U421" s="1" t="s">
        <v>9565</v>
      </c>
      <c r="V421" s="1">
        <v>0</v>
      </c>
      <c r="W421" s="1" t="s">
        <v>60</v>
      </c>
    </row>
    <row r="422" spans="1:23" x14ac:dyDescent="0.2">
      <c r="A422" s="1">
        <f t="shared" si="24"/>
        <v>1015617.22</v>
      </c>
      <c r="B422" s="1">
        <f t="shared" si="24"/>
        <v>1015633.22</v>
      </c>
      <c r="C422" s="11" t="s">
        <v>54</v>
      </c>
      <c r="D422" s="1" t="str">
        <f t="shared" si="25"/>
        <v>FBE</v>
      </c>
      <c r="E422" s="1">
        <f t="shared" si="26"/>
        <v>21.5</v>
      </c>
      <c r="F422" s="1" t="str">
        <f t="shared" si="27"/>
        <v>21.5mm FBE</v>
      </c>
      <c r="G422" s="1" t="str">
        <f>_xlfn.CONCAT(TEXT(Q422,"0.0"),"mm ",INDEX('Pipe Lookup'!D:D,MATCH('~17 Pipe Segmentation'!R422,'Pipe Lookup'!C:C,0))," TYPE ",P422)</f>
        <v>21.5mm Fusion-Bonded Epoxy TYPE 34</v>
      </c>
      <c r="L422" s="1" t="s">
        <v>9479</v>
      </c>
      <c r="M422" s="1">
        <v>1015617.22</v>
      </c>
      <c r="N422" s="1">
        <v>1015633.22</v>
      </c>
      <c r="O422" s="1">
        <v>16</v>
      </c>
      <c r="P422" s="1">
        <v>34</v>
      </c>
      <c r="Q422" s="1">
        <v>21.5</v>
      </c>
      <c r="R422" s="1" t="s">
        <v>56</v>
      </c>
      <c r="S422" s="1" t="s">
        <v>239</v>
      </c>
      <c r="V422" s="1">
        <v>0</v>
      </c>
      <c r="W422" s="1" t="s">
        <v>60</v>
      </c>
    </row>
    <row r="423" spans="1:23" x14ac:dyDescent="0.2">
      <c r="A423" s="1">
        <f t="shared" si="24"/>
        <v>1015633.22</v>
      </c>
      <c r="B423" s="1">
        <f t="shared" si="24"/>
        <v>1015639</v>
      </c>
      <c r="C423" s="11" t="s">
        <v>54</v>
      </c>
      <c r="D423" s="1" t="str">
        <f t="shared" si="25"/>
        <v>LE</v>
      </c>
      <c r="E423" s="1">
        <f t="shared" si="26"/>
        <v>23.7</v>
      </c>
      <c r="F423" s="1" t="str">
        <f t="shared" si="27"/>
        <v>23.7mm LE</v>
      </c>
      <c r="G423" s="1" t="str">
        <f>_xlfn.CONCAT(TEXT(Q423,"0.0"),"mm ",INDEX('Pipe Lookup'!D:D,MATCH('~17 Pipe Segmentation'!R423,'Pipe Lookup'!C:C,0))," TYPE ",P423)</f>
        <v>23.7mm Elbow TYPE 28</v>
      </c>
      <c r="L423" s="1" t="s">
        <v>9479</v>
      </c>
      <c r="M423" s="1">
        <v>1015633.22</v>
      </c>
      <c r="N423" s="1">
        <v>1015639</v>
      </c>
      <c r="O423" s="1">
        <v>5.7800000000279397</v>
      </c>
      <c r="P423" s="1">
        <v>28</v>
      </c>
      <c r="Q423" s="1">
        <v>23.7</v>
      </c>
      <c r="R423" s="1" t="s">
        <v>58</v>
      </c>
      <c r="S423" s="1" t="s">
        <v>239</v>
      </c>
      <c r="U423" s="1" t="s">
        <v>9566</v>
      </c>
      <c r="V423" s="1">
        <v>0</v>
      </c>
      <c r="W423" s="1" t="s">
        <v>60</v>
      </c>
    </row>
    <row r="424" spans="1:23" x14ac:dyDescent="0.2">
      <c r="A424" s="1">
        <f t="shared" si="24"/>
        <v>1015639</v>
      </c>
      <c r="B424" s="1">
        <f t="shared" si="24"/>
        <v>1015708.22</v>
      </c>
      <c r="C424" s="11" t="s">
        <v>54</v>
      </c>
      <c r="D424" s="1" t="str">
        <f t="shared" si="25"/>
        <v>ARO</v>
      </c>
      <c r="E424" s="1">
        <f t="shared" si="26"/>
        <v>21.5</v>
      </c>
      <c r="F424" s="1" t="str">
        <f t="shared" si="27"/>
        <v>21.5mm ARO</v>
      </c>
      <c r="G424" s="1" t="str">
        <f>_xlfn.CONCAT(TEXT(Q424,"0.0"),"mm ",INDEX('Pipe Lookup'!D:D,MATCH('~17 Pipe Segmentation'!R424,'Pipe Lookup'!C:C,0))," TYPE ",P424)</f>
        <v>21.5mm Abrasion-Resistant Overcoat TYPE 15</v>
      </c>
      <c r="L424" s="1" t="s">
        <v>9479</v>
      </c>
      <c r="M424" s="1">
        <v>1015639</v>
      </c>
      <c r="N424" s="1">
        <v>1015708.22</v>
      </c>
      <c r="O424" s="1">
        <v>69.21999999997206</v>
      </c>
      <c r="P424" s="1">
        <v>15</v>
      </c>
      <c r="Q424" s="1">
        <v>21.5</v>
      </c>
      <c r="R424" s="1" t="s">
        <v>80</v>
      </c>
      <c r="S424" s="1" t="s">
        <v>239</v>
      </c>
      <c r="V424" s="1">
        <v>0</v>
      </c>
      <c r="W424" s="1" t="s">
        <v>60</v>
      </c>
    </row>
    <row r="425" spans="1:23" x14ac:dyDescent="0.2">
      <c r="A425" s="1">
        <f t="shared" si="24"/>
        <v>1015708.22</v>
      </c>
      <c r="B425" s="1">
        <f t="shared" si="24"/>
        <v>1015718.34</v>
      </c>
      <c r="C425" s="11" t="s">
        <v>54</v>
      </c>
      <c r="D425" s="1" t="str">
        <f t="shared" si="25"/>
        <v>LE</v>
      </c>
      <c r="E425" s="1">
        <f t="shared" si="26"/>
        <v>23.7</v>
      </c>
      <c r="F425" s="1" t="str">
        <f t="shared" si="27"/>
        <v>23.7mm LE</v>
      </c>
      <c r="G425" s="1" t="str">
        <f>_xlfn.CONCAT(TEXT(Q425,"0.0"),"mm ",INDEX('Pipe Lookup'!D:D,MATCH('~17 Pipe Segmentation'!R425,'Pipe Lookup'!C:C,0))," TYPE ",P425)</f>
        <v>23.7mm Elbow TYPE 28</v>
      </c>
      <c r="L425" s="1" t="s">
        <v>9479</v>
      </c>
      <c r="M425" s="1">
        <v>1015708.22</v>
      </c>
      <c r="N425" s="1">
        <v>1015718.34</v>
      </c>
      <c r="O425" s="1">
        <v>10.119999999995343</v>
      </c>
      <c r="P425" s="1">
        <v>28</v>
      </c>
      <c r="Q425" s="1">
        <v>23.7</v>
      </c>
      <c r="R425" s="1" t="s">
        <v>58</v>
      </c>
      <c r="S425" s="1" t="s">
        <v>239</v>
      </c>
      <c r="U425" s="1" t="s">
        <v>252</v>
      </c>
      <c r="V425" s="1">
        <v>0</v>
      </c>
      <c r="W425" s="1" t="s">
        <v>60</v>
      </c>
    </row>
    <row r="426" spans="1:23" x14ac:dyDescent="0.2">
      <c r="A426" s="1">
        <f t="shared" si="24"/>
        <v>1015718.34</v>
      </c>
      <c r="B426" s="1">
        <f t="shared" si="24"/>
        <v>1015786</v>
      </c>
      <c r="C426" s="11" t="s">
        <v>54</v>
      </c>
      <c r="D426" s="1" t="str">
        <f t="shared" si="25"/>
        <v>FBE</v>
      </c>
      <c r="E426" s="1">
        <f t="shared" si="26"/>
        <v>19</v>
      </c>
      <c r="F426" s="1" t="str">
        <f t="shared" si="27"/>
        <v>19.0mm FBE</v>
      </c>
      <c r="G426" s="1" t="str">
        <f>_xlfn.CONCAT(TEXT(Q426,"0.0"),"mm ",INDEX('Pipe Lookup'!D:D,MATCH('~17 Pipe Segmentation'!R426,'Pipe Lookup'!C:C,0))," TYPE ",P426)</f>
        <v>19.0mm Fusion-Bonded Epoxy TYPE 7</v>
      </c>
      <c r="L426" s="1" t="s">
        <v>9479</v>
      </c>
      <c r="M426" s="1">
        <v>1015718.34</v>
      </c>
      <c r="N426" s="1">
        <v>1015786</v>
      </c>
      <c r="O426" s="1">
        <v>67.660000000032596</v>
      </c>
      <c r="P426" s="1">
        <v>7</v>
      </c>
      <c r="Q426" s="1">
        <v>19</v>
      </c>
      <c r="R426" s="1" t="s">
        <v>56</v>
      </c>
      <c r="S426" s="1" t="s">
        <v>239</v>
      </c>
      <c r="U426" s="1" t="s">
        <v>209</v>
      </c>
      <c r="V426" s="1">
        <v>0</v>
      </c>
      <c r="W426" s="1" t="s">
        <v>60</v>
      </c>
    </row>
    <row r="427" spans="1:23" x14ac:dyDescent="0.2">
      <c r="A427" s="1">
        <f t="shared" si="24"/>
        <v>1015786</v>
      </c>
      <c r="B427" s="1">
        <f t="shared" si="24"/>
        <v>1015810</v>
      </c>
      <c r="C427" s="11" t="s">
        <v>54</v>
      </c>
      <c r="D427" s="1" t="str">
        <f t="shared" si="25"/>
        <v>FBE</v>
      </c>
      <c r="E427" s="1">
        <f t="shared" si="26"/>
        <v>21.5</v>
      </c>
      <c r="F427" s="1" t="str">
        <f t="shared" si="27"/>
        <v>21.5mm FBE</v>
      </c>
      <c r="G427" s="1" t="str">
        <f>_xlfn.CONCAT(TEXT(Q427,"0.0"),"mm ",INDEX('Pipe Lookup'!D:D,MATCH('~17 Pipe Segmentation'!R427,'Pipe Lookup'!C:C,0))," TYPE ",P427)</f>
        <v>21.5mm Fusion-Bonded Epoxy TYPE 34</v>
      </c>
      <c r="L427" s="1" t="s">
        <v>9479</v>
      </c>
      <c r="M427" s="1">
        <v>1015786</v>
      </c>
      <c r="N427" s="1">
        <v>1015810</v>
      </c>
      <c r="O427" s="1">
        <v>24</v>
      </c>
      <c r="P427" s="1">
        <v>34</v>
      </c>
      <c r="Q427" s="1">
        <v>21.5</v>
      </c>
      <c r="R427" s="1" t="s">
        <v>56</v>
      </c>
      <c r="S427" s="1" t="s">
        <v>239</v>
      </c>
      <c r="U427" s="1" t="s">
        <v>253</v>
      </c>
      <c r="V427" s="1">
        <v>0</v>
      </c>
      <c r="W427" s="1" t="s">
        <v>60</v>
      </c>
    </row>
    <row r="428" spans="1:23" x14ac:dyDescent="0.2">
      <c r="A428" s="1">
        <f t="shared" si="24"/>
        <v>1015810</v>
      </c>
      <c r="B428" s="1">
        <f t="shared" si="24"/>
        <v>1015816</v>
      </c>
      <c r="C428" s="11" t="s">
        <v>54</v>
      </c>
      <c r="D428" s="1" t="str">
        <f t="shared" si="25"/>
        <v>FBE</v>
      </c>
      <c r="E428" s="1">
        <f t="shared" si="26"/>
        <v>19</v>
      </c>
      <c r="F428" s="1" t="str">
        <f t="shared" si="27"/>
        <v>19.0mm FBE</v>
      </c>
      <c r="G428" s="1" t="str">
        <f>_xlfn.CONCAT(TEXT(Q428,"0.0"),"mm ",INDEX('Pipe Lookup'!D:D,MATCH('~17 Pipe Segmentation'!R428,'Pipe Lookup'!C:C,0))," TYPE ",P428)</f>
        <v>19.0mm Fusion-Bonded Epoxy TYPE 7</v>
      </c>
      <c r="L428" s="1" t="s">
        <v>9479</v>
      </c>
      <c r="M428" s="1">
        <v>1015810</v>
      </c>
      <c r="N428" s="1">
        <v>1015816</v>
      </c>
      <c r="O428" s="1">
        <v>6</v>
      </c>
      <c r="P428" s="1">
        <v>7</v>
      </c>
      <c r="Q428" s="1">
        <v>19</v>
      </c>
      <c r="R428" s="1" t="s">
        <v>56</v>
      </c>
      <c r="S428" s="1" t="s">
        <v>239</v>
      </c>
      <c r="U428" s="1" t="s">
        <v>67</v>
      </c>
      <c r="V428" s="1">
        <v>0</v>
      </c>
      <c r="W428" s="1" t="s">
        <v>60</v>
      </c>
    </row>
    <row r="429" spans="1:23" x14ac:dyDescent="0.2">
      <c r="A429" s="1">
        <f t="shared" si="24"/>
        <v>1015816</v>
      </c>
      <c r="B429" s="1">
        <f t="shared" si="24"/>
        <v>1015822</v>
      </c>
      <c r="C429" s="11" t="s">
        <v>54</v>
      </c>
      <c r="D429" s="1" t="str">
        <f t="shared" si="25"/>
        <v>LE</v>
      </c>
      <c r="E429" s="1">
        <f t="shared" si="26"/>
        <v>23.7</v>
      </c>
      <c r="F429" s="1" t="str">
        <f t="shared" si="27"/>
        <v>23.7mm LE</v>
      </c>
      <c r="G429" s="1" t="str">
        <f>_xlfn.CONCAT(TEXT(Q429,"0.0"),"mm ",INDEX('Pipe Lookup'!D:D,MATCH('~17 Pipe Segmentation'!R429,'Pipe Lookup'!C:C,0))," TYPE ",P429)</f>
        <v>23.7mm Elbow TYPE 28</v>
      </c>
      <c r="L429" s="1" t="s">
        <v>9479</v>
      </c>
      <c r="M429" s="1">
        <v>1015816</v>
      </c>
      <c r="N429" s="1" t="s">
        <v>9567</v>
      </c>
      <c r="O429" s="1">
        <v>6</v>
      </c>
      <c r="P429" s="1">
        <v>28</v>
      </c>
      <c r="Q429" s="1">
        <v>23.7</v>
      </c>
      <c r="R429" s="1" t="s">
        <v>58</v>
      </c>
      <c r="S429" s="1" t="s">
        <v>239</v>
      </c>
      <c r="U429" s="1" t="s">
        <v>254</v>
      </c>
      <c r="V429" s="1">
        <v>0</v>
      </c>
      <c r="W429" s="1" t="s">
        <v>60</v>
      </c>
    </row>
    <row r="430" spans="1:23" x14ac:dyDescent="0.2">
      <c r="A430" s="1">
        <f t="shared" si="24"/>
        <v>1015822</v>
      </c>
      <c r="B430" s="1">
        <f t="shared" si="24"/>
        <v>1015875</v>
      </c>
      <c r="C430" s="11" t="s">
        <v>54</v>
      </c>
      <c r="D430" s="1" t="str">
        <f t="shared" si="25"/>
        <v>FBE</v>
      </c>
      <c r="E430" s="1">
        <f t="shared" si="26"/>
        <v>19</v>
      </c>
      <c r="F430" s="1" t="str">
        <f t="shared" si="27"/>
        <v>19.0mm FBE</v>
      </c>
      <c r="G430" s="1" t="str">
        <f>_xlfn.CONCAT(TEXT(Q430,"0.0"),"mm ",INDEX('Pipe Lookup'!D:D,MATCH('~17 Pipe Segmentation'!R430,'Pipe Lookup'!C:C,0))," TYPE ",P430)</f>
        <v>19.0mm Fusion-Bonded Epoxy TYPE 7</v>
      </c>
      <c r="L430" s="1" t="s">
        <v>9479</v>
      </c>
      <c r="M430" s="1" t="s">
        <v>9567</v>
      </c>
      <c r="N430" s="1" t="s">
        <v>9568</v>
      </c>
      <c r="O430" s="1">
        <v>53</v>
      </c>
      <c r="P430" s="1">
        <v>7</v>
      </c>
      <c r="Q430" s="1">
        <v>19</v>
      </c>
      <c r="R430" s="1" t="s">
        <v>56</v>
      </c>
      <c r="S430" s="1" t="s">
        <v>239</v>
      </c>
      <c r="U430" s="1" t="s">
        <v>67</v>
      </c>
      <c r="V430" s="1">
        <v>0</v>
      </c>
      <c r="W430" s="1" t="s">
        <v>60</v>
      </c>
    </row>
    <row r="431" spans="1:23" x14ac:dyDescent="0.2">
      <c r="A431" s="1">
        <f t="shared" si="24"/>
        <v>1015875</v>
      </c>
      <c r="B431" s="1">
        <f t="shared" si="24"/>
        <v>1015881</v>
      </c>
      <c r="C431" s="11" t="s">
        <v>54</v>
      </c>
      <c r="D431" s="1" t="str">
        <f t="shared" si="25"/>
        <v>LE</v>
      </c>
      <c r="E431" s="1">
        <f t="shared" si="26"/>
        <v>23.7</v>
      </c>
      <c r="F431" s="1" t="str">
        <f t="shared" si="27"/>
        <v>23.7mm LE</v>
      </c>
      <c r="G431" s="1" t="str">
        <f>_xlfn.CONCAT(TEXT(Q431,"0.0"),"mm ",INDEX('Pipe Lookup'!D:D,MATCH('~17 Pipe Segmentation'!R431,'Pipe Lookup'!C:C,0))," TYPE ",P431)</f>
        <v>23.7mm Elbow TYPE 28</v>
      </c>
      <c r="L431" s="1" t="s">
        <v>9479</v>
      </c>
      <c r="M431" s="1" t="s">
        <v>9568</v>
      </c>
      <c r="N431" s="1" t="s">
        <v>9569</v>
      </c>
      <c r="O431" s="1">
        <v>6</v>
      </c>
      <c r="P431" s="1">
        <v>28</v>
      </c>
      <c r="Q431" s="1">
        <v>23.7</v>
      </c>
      <c r="R431" s="1" t="s">
        <v>58</v>
      </c>
      <c r="S431" s="1" t="s">
        <v>239</v>
      </c>
      <c r="U431" s="1" t="s">
        <v>255</v>
      </c>
      <c r="V431" s="1">
        <v>0</v>
      </c>
      <c r="W431" s="1" t="s">
        <v>60</v>
      </c>
    </row>
    <row r="432" spans="1:23" x14ac:dyDescent="0.2">
      <c r="A432" s="1">
        <f t="shared" si="24"/>
        <v>1015881</v>
      </c>
      <c r="B432" s="1">
        <f t="shared" si="24"/>
        <v>1016040</v>
      </c>
      <c r="C432" s="11" t="s">
        <v>54</v>
      </c>
      <c r="D432" s="1" t="str">
        <f t="shared" si="25"/>
        <v>FBE</v>
      </c>
      <c r="E432" s="1">
        <f t="shared" si="26"/>
        <v>19</v>
      </c>
      <c r="F432" s="1" t="str">
        <f t="shared" si="27"/>
        <v>19.0mm FBE</v>
      </c>
      <c r="G432" s="1" t="str">
        <f>_xlfn.CONCAT(TEXT(Q432,"0.0"),"mm ",INDEX('Pipe Lookup'!D:D,MATCH('~17 Pipe Segmentation'!R432,'Pipe Lookup'!C:C,0))," TYPE ",P432)</f>
        <v>19.0mm Fusion-Bonded Epoxy TYPE 7</v>
      </c>
      <c r="L432" s="1" t="s">
        <v>9479</v>
      </c>
      <c r="M432" s="1" t="s">
        <v>9569</v>
      </c>
      <c r="N432" s="1" t="s">
        <v>9570</v>
      </c>
      <c r="O432" s="1">
        <v>159</v>
      </c>
      <c r="P432" s="1">
        <v>7</v>
      </c>
      <c r="Q432" s="1">
        <v>19</v>
      </c>
      <c r="R432" s="1" t="s">
        <v>56</v>
      </c>
      <c r="S432" s="1" t="s">
        <v>239</v>
      </c>
      <c r="U432" s="1" t="s">
        <v>67</v>
      </c>
      <c r="V432" s="1">
        <v>0</v>
      </c>
      <c r="W432" s="1" t="s">
        <v>60</v>
      </c>
    </row>
    <row r="433" spans="1:23" x14ac:dyDescent="0.2">
      <c r="A433" s="1">
        <f t="shared" si="24"/>
        <v>1016040</v>
      </c>
      <c r="B433" s="1">
        <f t="shared" si="24"/>
        <v>1016046</v>
      </c>
      <c r="C433" s="11" t="s">
        <v>54</v>
      </c>
      <c r="D433" s="1" t="str">
        <f t="shared" si="25"/>
        <v>LE</v>
      </c>
      <c r="E433" s="1">
        <f t="shared" si="26"/>
        <v>23.7</v>
      </c>
      <c r="F433" s="1" t="str">
        <f t="shared" si="27"/>
        <v>23.7mm LE</v>
      </c>
      <c r="G433" s="1" t="str">
        <f>_xlfn.CONCAT(TEXT(Q433,"0.0"),"mm ",INDEX('Pipe Lookup'!D:D,MATCH('~17 Pipe Segmentation'!R433,'Pipe Lookup'!C:C,0))," TYPE ",P433)</f>
        <v>23.7mm Elbow TYPE 28</v>
      </c>
      <c r="L433" s="1" t="s">
        <v>9479</v>
      </c>
      <c r="M433" s="1" t="s">
        <v>9570</v>
      </c>
      <c r="N433" s="1" t="s">
        <v>9571</v>
      </c>
      <c r="O433" s="1">
        <v>6</v>
      </c>
      <c r="P433" s="1">
        <v>28</v>
      </c>
      <c r="Q433" s="1">
        <v>23.7</v>
      </c>
      <c r="R433" s="1" t="s">
        <v>58</v>
      </c>
      <c r="S433" s="1" t="s">
        <v>239</v>
      </c>
      <c r="U433" s="1" t="s">
        <v>9572</v>
      </c>
      <c r="V433" s="1">
        <v>0</v>
      </c>
      <c r="W433" s="1" t="s">
        <v>60</v>
      </c>
    </row>
    <row r="434" spans="1:23" x14ac:dyDescent="0.2">
      <c r="A434" s="1">
        <f t="shared" si="24"/>
        <v>1016046</v>
      </c>
      <c r="B434" s="1">
        <f t="shared" si="24"/>
        <v>1016064</v>
      </c>
      <c r="C434" s="11" t="s">
        <v>54</v>
      </c>
      <c r="D434" s="1" t="str">
        <f t="shared" si="25"/>
        <v>FBE</v>
      </c>
      <c r="E434" s="1">
        <f t="shared" si="26"/>
        <v>21.5</v>
      </c>
      <c r="F434" s="1" t="str">
        <f t="shared" si="27"/>
        <v>21.5mm FBE</v>
      </c>
      <c r="G434" s="1" t="str">
        <f>_xlfn.CONCAT(TEXT(Q434,"0.0"),"mm ",INDEX('Pipe Lookup'!D:D,MATCH('~17 Pipe Segmentation'!R434,'Pipe Lookup'!C:C,0))," TYPE ",P434)</f>
        <v>21.5mm Fusion-Bonded Epoxy TYPE 34</v>
      </c>
      <c r="L434" s="1" t="s">
        <v>9479</v>
      </c>
      <c r="M434" s="1" t="s">
        <v>9571</v>
      </c>
      <c r="N434" s="1" t="s">
        <v>9573</v>
      </c>
      <c r="O434" s="1">
        <v>18</v>
      </c>
      <c r="P434" s="1">
        <v>34</v>
      </c>
      <c r="Q434" s="1">
        <v>21.5</v>
      </c>
      <c r="R434" s="1" t="s">
        <v>56</v>
      </c>
      <c r="S434" s="1" t="s">
        <v>239</v>
      </c>
      <c r="U434" s="1" t="s">
        <v>67</v>
      </c>
      <c r="V434" s="1">
        <v>0</v>
      </c>
      <c r="W434" s="1" t="s">
        <v>60</v>
      </c>
    </row>
    <row r="435" spans="1:23" x14ac:dyDescent="0.2">
      <c r="A435" s="1">
        <f t="shared" si="24"/>
        <v>1016064</v>
      </c>
      <c r="B435" s="1">
        <f t="shared" si="24"/>
        <v>1016126</v>
      </c>
      <c r="C435" s="11" t="s">
        <v>54</v>
      </c>
      <c r="D435" s="1" t="str">
        <f t="shared" si="25"/>
        <v>FBE</v>
      </c>
      <c r="E435" s="1">
        <f t="shared" si="26"/>
        <v>19</v>
      </c>
      <c r="F435" s="1" t="str">
        <f t="shared" si="27"/>
        <v>19.0mm FBE</v>
      </c>
      <c r="G435" s="1" t="str">
        <f>_xlfn.CONCAT(TEXT(Q435,"0.0"),"mm ",INDEX('Pipe Lookup'!D:D,MATCH('~17 Pipe Segmentation'!R435,'Pipe Lookup'!C:C,0))," TYPE ",P435)</f>
        <v>19.0mm Fusion-Bonded Epoxy TYPE 7</v>
      </c>
      <c r="L435" s="1" t="s">
        <v>9479</v>
      </c>
      <c r="M435" s="1" t="s">
        <v>9573</v>
      </c>
      <c r="N435" s="1" t="s">
        <v>9574</v>
      </c>
      <c r="O435" s="1">
        <v>62</v>
      </c>
      <c r="P435" s="1">
        <v>7</v>
      </c>
      <c r="Q435" s="1">
        <v>19</v>
      </c>
      <c r="R435" s="1" t="s">
        <v>56</v>
      </c>
      <c r="S435" s="1" t="s">
        <v>239</v>
      </c>
      <c r="U435" s="1" t="s">
        <v>67</v>
      </c>
      <c r="V435" s="1">
        <v>0</v>
      </c>
      <c r="W435" s="1" t="s">
        <v>60</v>
      </c>
    </row>
    <row r="436" spans="1:23" x14ac:dyDescent="0.2">
      <c r="A436" s="1">
        <f t="shared" si="24"/>
        <v>1016126</v>
      </c>
      <c r="B436" s="1">
        <f t="shared" si="24"/>
        <v>1016129</v>
      </c>
      <c r="C436" s="11" t="s">
        <v>54</v>
      </c>
      <c r="D436" s="1" t="str">
        <f t="shared" si="25"/>
        <v>LE</v>
      </c>
      <c r="E436" s="1">
        <f t="shared" si="26"/>
        <v>23.7</v>
      </c>
      <c r="F436" s="1" t="str">
        <f t="shared" si="27"/>
        <v>23.7mm LE</v>
      </c>
      <c r="G436" s="1" t="str">
        <f>_xlfn.CONCAT(TEXT(Q436,"0.0"),"mm ",INDEX('Pipe Lookup'!D:D,MATCH('~17 Pipe Segmentation'!R436,'Pipe Lookup'!C:C,0))," TYPE ",P436)</f>
        <v>23.7mm Elbow TYPE 28</v>
      </c>
      <c r="L436" s="1" t="s">
        <v>9479</v>
      </c>
      <c r="M436" s="1" t="s">
        <v>9574</v>
      </c>
      <c r="N436" s="1" t="s">
        <v>9575</v>
      </c>
      <c r="O436" s="1">
        <v>3</v>
      </c>
      <c r="P436" s="1">
        <v>28</v>
      </c>
      <c r="Q436" s="1">
        <v>23.7</v>
      </c>
      <c r="R436" s="1" t="s">
        <v>58</v>
      </c>
      <c r="S436" s="1" t="s">
        <v>239</v>
      </c>
      <c r="U436" s="1" t="s">
        <v>67</v>
      </c>
      <c r="V436" s="1">
        <v>0</v>
      </c>
      <c r="W436" s="1" t="s">
        <v>60</v>
      </c>
    </row>
    <row r="437" spans="1:23" x14ac:dyDescent="0.2">
      <c r="A437" s="1">
        <f t="shared" si="24"/>
        <v>1016132</v>
      </c>
      <c r="B437" s="1">
        <f t="shared" si="24"/>
        <v>1016135</v>
      </c>
      <c r="C437" s="11" t="s">
        <v>54</v>
      </c>
      <c r="D437" s="1" t="str">
        <f t="shared" si="25"/>
        <v>LE</v>
      </c>
      <c r="E437" s="1">
        <f t="shared" si="26"/>
        <v>23.7</v>
      </c>
      <c r="F437" s="1" t="str">
        <f t="shared" si="27"/>
        <v>23.7mm LE</v>
      </c>
      <c r="G437" s="1" t="str">
        <f>_xlfn.CONCAT(TEXT(Q437,"0.0"),"mm ",INDEX('Pipe Lookup'!D:D,MATCH('~17 Pipe Segmentation'!R437,'Pipe Lookup'!C:C,0))," TYPE ",P437)</f>
        <v>23.7mm Elbow TYPE 28</v>
      </c>
      <c r="L437" s="1" t="s">
        <v>9479</v>
      </c>
      <c r="M437" s="1">
        <v>1016132</v>
      </c>
      <c r="N437" s="1">
        <v>1016135</v>
      </c>
      <c r="O437" s="1">
        <v>3</v>
      </c>
      <c r="P437" s="1">
        <v>28</v>
      </c>
      <c r="Q437" s="1">
        <v>23.7</v>
      </c>
      <c r="R437" s="1" t="s">
        <v>58</v>
      </c>
      <c r="S437" s="1" t="s">
        <v>239</v>
      </c>
      <c r="U437" s="1" t="s">
        <v>9576</v>
      </c>
      <c r="V437" s="1" t="s">
        <v>175</v>
      </c>
      <c r="W437" s="1" t="s">
        <v>86</v>
      </c>
    </row>
    <row r="438" spans="1:23" x14ac:dyDescent="0.2">
      <c r="A438" s="1">
        <f t="shared" si="24"/>
        <v>1016135</v>
      </c>
      <c r="B438" s="1">
        <f t="shared" si="24"/>
        <v>1016150</v>
      </c>
      <c r="C438" s="11" t="s">
        <v>54</v>
      </c>
      <c r="D438" s="1" t="str">
        <f t="shared" si="25"/>
        <v>FBE</v>
      </c>
      <c r="E438" s="1">
        <f t="shared" si="26"/>
        <v>21.5</v>
      </c>
      <c r="F438" s="1" t="str">
        <f t="shared" si="27"/>
        <v>21.5mm FBE</v>
      </c>
      <c r="G438" s="1" t="str">
        <f>_xlfn.CONCAT(TEXT(Q438,"0.0"),"mm ",INDEX('Pipe Lookup'!D:D,MATCH('~17 Pipe Segmentation'!R438,'Pipe Lookup'!C:C,0))," TYPE ",P438)</f>
        <v>21.5mm Fusion-Bonded Epoxy TYPE 34</v>
      </c>
      <c r="L438" s="1" t="s">
        <v>9479</v>
      </c>
      <c r="M438" s="1">
        <v>1016135</v>
      </c>
      <c r="N438" s="1">
        <v>1016150</v>
      </c>
      <c r="O438" s="1">
        <v>15</v>
      </c>
      <c r="P438" s="1">
        <v>34</v>
      </c>
      <c r="Q438" s="1">
        <v>21.5</v>
      </c>
      <c r="R438" s="1" t="s">
        <v>56</v>
      </c>
      <c r="S438" s="1" t="s">
        <v>239</v>
      </c>
      <c r="U438" s="1" t="s">
        <v>67</v>
      </c>
      <c r="V438" s="1">
        <v>0</v>
      </c>
      <c r="W438" s="1" t="s">
        <v>60</v>
      </c>
    </row>
    <row r="439" spans="1:23" x14ac:dyDescent="0.2">
      <c r="A439" s="1">
        <f t="shared" si="24"/>
        <v>1016150</v>
      </c>
      <c r="B439" s="1">
        <f t="shared" si="24"/>
        <v>1016155.49</v>
      </c>
      <c r="C439" s="11" t="s">
        <v>54</v>
      </c>
      <c r="D439" s="1" t="str">
        <f t="shared" si="25"/>
        <v>LE</v>
      </c>
      <c r="E439" s="1">
        <f t="shared" si="26"/>
        <v>23.7</v>
      </c>
      <c r="F439" s="1" t="str">
        <f t="shared" si="27"/>
        <v>23.7mm LE</v>
      </c>
      <c r="G439" s="1" t="str">
        <f>_xlfn.CONCAT(TEXT(Q439,"0.0"),"mm ",INDEX('Pipe Lookup'!D:D,MATCH('~17 Pipe Segmentation'!R439,'Pipe Lookup'!C:C,0))," TYPE ",P439)</f>
        <v>23.7mm Elbow TYPE 28</v>
      </c>
      <c r="L439" s="1" t="s">
        <v>9479</v>
      </c>
      <c r="M439" s="1">
        <v>1016150</v>
      </c>
      <c r="N439" s="1">
        <v>1016155.49</v>
      </c>
      <c r="O439" s="1">
        <v>5.4899999999906868</v>
      </c>
      <c r="P439" s="1">
        <v>28</v>
      </c>
      <c r="Q439" s="1">
        <v>23.7</v>
      </c>
      <c r="R439" s="1" t="s">
        <v>58</v>
      </c>
      <c r="S439" s="1" t="s">
        <v>239</v>
      </c>
      <c r="U439" s="1" t="s">
        <v>257</v>
      </c>
      <c r="V439" s="1">
        <v>0</v>
      </c>
      <c r="W439" s="1" t="s">
        <v>60</v>
      </c>
    </row>
    <row r="440" spans="1:23" x14ac:dyDescent="0.2">
      <c r="A440" s="1">
        <f t="shared" si="24"/>
        <v>1016155.49</v>
      </c>
      <c r="B440" s="1">
        <f t="shared" si="24"/>
        <v>1016181.09</v>
      </c>
      <c r="C440" s="11" t="s">
        <v>54</v>
      </c>
      <c r="D440" s="1" t="str">
        <f t="shared" si="25"/>
        <v>FBE</v>
      </c>
      <c r="E440" s="1">
        <f t="shared" si="26"/>
        <v>21.5</v>
      </c>
      <c r="F440" s="1" t="str">
        <f t="shared" si="27"/>
        <v>21.5mm FBE</v>
      </c>
      <c r="G440" s="1" t="str">
        <f>_xlfn.CONCAT(TEXT(Q440,"0.0"),"mm ",INDEX('Pipe Lookup'!D:D,MATCH('~17 Pipe Segmentation'!R440,'Pipe Lookup'!C:C,0))," TYPE ",P440)</f>
        <v>21.5mm Fusion-Bonded Epoxy TYPE 34</v>
      </c>
      <c r="L440" s="1" t="s">
        <v>9479</v>
      </c>
      <c r="M440" s="1">
        <v>1016155.49</v>
      </c>
      <c r="N440" s="1">
        <v>1016181.09</v>
      </c>
      <c r="O440" s="1">
        <v>25.599999999976717</v>
      </c>
      <c r="P440" s="1">
        <v>34</v>
      </c>
      <c r="Q440" s="1">
        <v>21.5</v>
      </c>
      <c r="R440" s="1" t="s">
        <v>56</v>
      </c>
      <c r="S440" s="1" t="s">
        <v>239</v>
      </c>
      <c r="U440" s="1" t="s">
        <v>67</v>
      </c>
      <c r="V440" s="1">
        <v>0</v>
      </c>
      <c r="W440" s="1" t="s">
        <v>60</v>
      </c>
    </row>
    <row r="441" spans="1:23" x14ac:dyDescent="0.2">
      <c r="A441" s="1">
        <f t="shared" si="24"/>
        <v>1016181.09</v>
      </c>
      <c r="B441" s="1">
        <f t="shared" si="24"/>
        <v>1016185.99</v>
      </c>
      <c r="C441" s="11" t="s">
        <v>54</v>
      </c>
      <c r="D441" s="1" t="str">
        <f t="shared" si="25"/>
        <v>LE</v>
      </c>
      <c r="E441" s="1">
        <f t="shared" si="26"/>
        <v>23.7</v>
      </c>
      <c r="F441" s="1" t="str">
        <f t="shared" si="27"/>
        <v>23.7mm LE</v>
      </c>
      <c r="G441" s="1" t="str">
        <f>_xlfn.CONCAT(TEXT(Q441,"0.0"),"mm ",INDEX('Pipe Lookup'!D:D,MATCH('~17 Pipe Segmentation'!R441,'Pipe Lookup'!C:C,0))," TYPE ",P441)</f>
        <v>23.7mm Elbow TYPE 28</v>
      </c>
      <c r="L441" s="1" t="s">
        <v>9479</v>
      </c>
      <c r="M441" s="1">
        <v>1016181.09</v>
      </c>
      <c r="N441" s="1">
        <v>1016185.99</v>
      </c>
      <c r="O441" s="1">
        <v>4.9000000000232831</v>
      </c>
      <c r="P441" s="1">
        <v>28</v>
      </c>
      <c r="Q441" s="1">
        <v>23.7</v>
      </c>
      <c r="R441" s="1" t="s">
        <v>58</v>
      </c>
      <c r="S441" s="1" t="s">
        <v>239</v>
      </c>
      <c r="U441" s="1" t="s">
        <v>258</v>
      </c>
      <c r="V441" s="1">
        <v>0</v>
      </c>
      <c r="W441" s="1" t="s">
        <v>60</v>
      </c>
    </row>
    <row r="442" spans="1:23" x14ac:dyDescent="0.2">
      <c r="A442" s="1">
        <f t="shared" si="24"/>
        <v>1016185.99</v>
      </c>
      <c r="B442" s="1">
        <f t="shared" si="24"/>
        <v>1016200</v>
      </c>
      <c r="C442" s="11" t="s">
        <v>54</v>
      </c>
      <c r="D442" s="1" t="str">
        <f t="shared" si="25"/>
        <v>FBE</v>
      </c>
      <c r="E442" s="1">
        <f t="shared" si="26"/>
        <v>19</v>
      </c>
      <c r="F442" s="1" t="str">
        <f t="shared" si="27"/>
        <v>19.0mm FBE</v>
      </c>
      <c r="G442" s="1" t="str">
        <f>_xlfn.CONCAT(TEXT(Q442,"0.0"),"mm ",INDEX('Pipe Lookup'!D:D,MATCH('~17 Pipe Segmentation'!R442,'Pipe Lookup'!C:C,0))," TYPE ",P442)</f>
        <v>19.0mm Fusion-Bonded Epoxy TYPE 7</v>
      </c>
      <c r="L442" s="1" t="s">
        <v>9479</v>
      </c>
      <c r="M442" s="1">
        <v>1016185.99</v>
      </c>
      <c r="N442" s="1">
        <v>1016200</v>
      </c>
      <c r="O442" s="1">
        <v>14.010000000009313</v>
      </c>
      <c r="P442" s="1">
        <v>7</v>
      </c>
      <c r="Q442" s="1">
        <v>19</v>
      </c>
      <c r="R442" s="1" t="s">
        <v>56</v>
      </c>
      <c r="S442" s="1" t="s">
        <v>239</v>
      </c>
      <c r="U442" s="1" t="s">
        <v>251</v>
      </c>
      <c r="V442" s="1">
        <v>0</v>
      </c>
      <c r="W442" s="1" t="s">
        <v>60</v>
      </c>
    </row>
    <row r="443" spans="1:23" x14ac:dyDescent="0.2">
      <c r="A443" s="1">
        <f t="shared" si="24"/>
        <v>1016200</v>
      </c>
      <c r="B443" s="1">
        <f t="shared" si="24"/>
        <v>1016372</v>
      </c>
      <c r="C443" s="11" t="s">
        <v>54</v>
      </c>
      <c r="D443" s="1" t="str">
        <f t="shared" si="25"/>
        <v>FBE</v>
      </c>
      <c r="E443" s="1">
        <f t="shared" si="26"/>
        <v>19</v>
      </c>
      <c r="F443" s="1" t="str">
        <f t="shared" si="27"/>
        <v>19.0mm FBE</v>
      </c>
      <c r="G443" s="1" t="str">
        <f>_xlfn.CONCAT(TEXT(Q443,"0.0"),"mm ",INDEX('Pipe Lookup'!D:D,MATCH('~17 Pipe Segmentation'!R443,'Pipe Lookup'!C:C,0))," TYPE ",P443)</f>
        <v>19.0mm Fusion-Bonded Epoxy TYPE 7</v>
      </c>
      <c r="L443" s="1" t="s">
        <v>9479</v>
      </c>
      <c r="M443" s="1">
        <v>1016200</v>
      </c>
      <c r="N443" s="1">
        <v>1016372</v>
      </c>
      <c r="O443" s="1">
        <v>172</v>
      </c>
      <c r="P443" s="1">
        <v>7</v>
      </c>
      <c r="Q443" s="1">
        <v>19</v>
      </c>
      <c r="R443" s="1" t="s">
        <v>56</v>
      </c>
      <c r="S443" s="1" t="s">
        <v>239</v>
      </c>
      <c r="V443" s="1">
        <v>0</v>
      </c>
      <c r="W443" s="1" t="s">
        <v>86</v>
      </c>
    </row>
    <row r="444" spans="1:23" x14ac:dyDescent="0.2">
      <c r="A444" s="1">
        <f t="shared" si="24"/>
        <v>1016372</v>
      </c>
      <c r="B444" s="1">
        <f t="shared" si="24"/>
        <v>1016398</v>
      </c>
      <c r="C444" s="11" t="s">
        <v>54</v>
      </c>
      <c r="D444" s="1" t="str">
        <f t="shared" si="25"/>
        <v>FBE</v>
      </c>
      <c r="E444" s="1">
        <f t="shared" si="26"/>
        <v>21.5</v>
      </c>
      <c r="F444" s="1" t="str">
        <f t="shared" si="27"/>
        <v>21.5mm FBE</v>
      </c>
      <c r="G444" s="1" t="str">
        <f>_xlfn.CONCAT(TEXT(Q444,"0.0"),"mm ",INDEX('Pipe Lookup'!D:D,MATCH('~17 Pipe Segmentation'!R444,'Pipe Lookup'!C:C,0))," TYPE ",P444)</f>
        <v>21.5mm Fusion-Bonded Epoxy TYPE 34</v>
      </c>
      <c r="L444" s="1" t="s">
        <v>9479</v>
      </c>
      <c r="M444" s="1">
        <v>1016372</v>
      </c>
      <c r="N444" s="1">
        <v>1016398</v>
      </c>
      <c r="O444" s="1">
        <v>26</v>
      </c>
      <c r="P444" s="1">
        <v>34</v>
      </c>
      <c r="Q444" s="1">
        <v>21.5</v>
      </c>
      <c r="R444" s="1" t="s">
        <v>56</v>
      </c>
      <c r="S444" s="1" t="s">
        <v>239</v>
      </c>
      <c r="U444" s="1" t="s">
        <v>259</v>
      </c>
      <c r="V444" s="1">
        <v>0</v>
      </c>
      <c r="W444" s="1" t="s">
        <v>60</v>
      </c>
    </row>
    <row r="445" spans="1:23" x14ac:dyDescent="0.2">
      <c r="A445" s="1">
        <f t="shared" si="24"/>
        <v>1016398</v>
      </c>
      <c r="B445" s="1">
        <f t="shared" si="24"/>
        <v>1016451.3</v>
      </c>
      <c r="C445" s="11" t="s">
        <v>54</v>
      </c>
      <c r="D445" s="1" t="str">
        <f t="shared" si="25"/>
        <v>FBE</v>
      </c>
      <c r="E445" s="1">
        <f t="shared" si="26"/>
        <v>19</v>
      </c>
      <c r="F445" s="1" t="str">
        <f t="shared" si="27"/>
        <v>19.0mm FBE</v>
      </c>
      <c r="G445" s="1" t="str">
        <f>_xlfn.CONCAT(TEXT(Q445,"0.0"),"mm ",INDEX('Pipe Lookup'!D:D,MATCH('~17 Pipe Segmentation'!R445,'Pipe Lookup'!C:C,0))," TYPE ",P445)</f>
        <v>19.0mm Fusion-Bonded Epoxy TYPE 7</v>
      </c>
      <c r="L445" s="1" t="s">
        <v>9479</v>
      </c>
      <c r="M445" s="1">
        <v>1016398</v>
      </c>
      <c r="N445" s="1">
        <v>1016451.3</v>
      </c>
      <c r="O445" s="1">
        <v>53.300000000046566</v>
      </c>
      <c r="P445" s="1">
        <v>7</v>
      </c>
      <c r="Q445" s="1">
        <v>19</v>
      </c>
      <c r="R445" s="1" t="s">
        <v>56</v>
      </c>
      <c r="S445" s="1" t="s">
        <v>239</v>
      </c>
      <c r="V445" s="1">
        <v>0</v>
      </c>
      <c r="W445" s="1" t="s">
        <v>60</v>
      </c>
    </row>
    <row r="446" spans="1:23" x14ac:dyDescent="0.2">
      <c r="A446" s="1">
        <f t="shared" si="24"/>
        <v>1016451.3</v>
      </c>
      <c r="B446" s="1">
        <f t="shared" si="24"/>
        <v>1016456.31</v>
      </c>
      <c r="C446" s="11" t="s">
        <v>54</v>
      </c>
      <c r="D446" s="1" t="str">
        <f t="shared" si="25"/>
        <v>LE</v>
      </c>
      <c r="E446" s="1">
        <f t="shared" si="26"/>
        <v>23.7</v>
      </c>
      <c r="F446" s="1" t="str">
        <f t="shared" si="27"/>
        <v>23.7mm LE</v>
      </c>
      <c r="G446" s="1" t="str">
        <f>_xlfn.CONCAT(TEXT(Q446,"0.0"),"mm ",INDEX('Pipe Lookup'!D:D,MATCH('~17 Pipe Segmentation'!R446,'Pipe Lookup'!C:C,0))," TYPE ",P446)</f>
        <v>23.7mm Elbow TYPE 28</v>
      </c>
      <c r="L446" s="1" t="s">
        <v>9479</v>
      </c>
      <c r="M446" s="1">
        <v>1016451.3</v>
      </c>
      <c r="N446" s="1">
        <v>1016456.31</v>
      </c>
      <c r="O446" s="1">
        <v>5.0100000000093132</v>
      </c>
      <c r="P446" s="1">
        <v>28</v>
      </c>
      <c r="Q446" s="1">
        <v>23.7</v>
      </c>
      <c r="R446" s="1" t="s">
        <v>58</v>
      </c>
      <c r="S446" s="1" t="s">
        <v>239</v>
      </c>
      <c r="U446" s="1" t="s">
        <v>9577</v>
      </c>
      <c r="V446" s="1">
        <v>0</v>
      </c>
      <c r="W446" s="1" t="s">
        <v>60</v>
      </c>
    </row>
    <row r="447" spans="1:23" x14ac:dyDescent="0.2">
      <c r="A447" s="1">
        <f t="shared" si="24"/>
        <v>1016456.31</v>
      </c>
      <c r="B447" s="1">
        <f t="shared" si="24"/>
        <v>1016600</v>
      </c>
      <c r="C447" s="11" t="s">
        <v>54</v>
      </c>
      <c r="D447" s="1" t="str">
        <f t="shared" si="25"/>
        <v>FBE</v>
      </c>
      <c r="E447" s="1">
        <f t="shared" si="26"/>
        <v>19</v>
      </c>
      <c r="F447" s="1" t="str">
        <f t="shared" si="27"/>
        <v>19.0mm FBE</v>
      </c>
      <c r="G447" s="1" t="str">
        <f>_xlfn.CONCAT(TEXT(Q447,"0.0"),"mm ",INDEX('Pipe Lookup'!D:D,MATCH('~17 Pipe Segmentation'!R447,'Pipe Lookup'!C:C,0))," TYPE ",P447)</f>
        <v>19.0mm Fusion-Bonded Epoxy TYPE 7</v>
      </c>
      <c r="L447" s="1" t="s">
        <v>9479</v>
      </c>
      <c r="M447" s="1">
        <v>1016456.31</v>
      </c>
      <c r="N447" s="1">
        <v>1016600</v>
      </c>
      <c r="O447" s="1">
        <v>143.68999999994412</v>
      </c>
      <c r="P447" s="1">
        <v>7</v>
      </c>
      <c r="Q447" s="1">
        <v>19</v>
      </c>
      <c r="R447" s="1" t="s">
        <v>56</v>
      </c>
      <c r="S447" s="1" t="s">
        <v>239</v>
      </c>
      <c r="V447" s="1">
        <v>0</v>
      </c>
      <c r="W447" s="1" t="s">
        <v>60</v>
      </c>
    </row>
    <row r="448" spans="1:23" x14ac:dyDescent="0.2">
      <c r="A448" s="1">
        <f t="shared" si="24"/>
        <v>1016600</v>
      </c>
      <c r="B448" s="1">
        <f t="shared" si="24"/>
        <v>1016709.22</v>
      </c>
      <c r="C448" s="11" t="s">
        <v>54</v>
      </c>
      <c r="D448" s="1" t="str">
        <f t="shared" si="25"/>
        <v>FBE</v>
      </c>
      <c r="E448" s="1">
        <f t="shared" si="26"/>
        <v>19</v>
      </c>
      <c r="F448" s="1" t="str">
        <f t="shared" si="27"/>
        <v>19.0mm FBE</v>
      </c>
      <c r="G448" s="1" t="str">
        <f>_xlfn.CONCAT(TEXT(Q448,"0.0"),"mm ",INDEX('Pipe Lookup'!D:D,MATCH('~17 Pipe Segmentation'!R448,'Pipe Lookup'!C:C,0))," TYPE ",P448)</f>
        <v>19.0mm Fusion-Bonded Epoxy TYPE 7</v>
      </c>
      <c r="L448" s="1" t="s">
        <v>9479</v>
      </c>
      <c r="M448" s="1">
        <v>1016600</v>
      </c>
      <c r="N448" s="1">
        <v>1016709.22</v>
      </c>
      <c r="O448" s="1">
        <v>109.21999999997206</v>
      </c>
      <c r="P448" s="1">
        <v>7</v>
      </c>
      <c r="Q448" s="1">
        <v>19</v>
      </c>
      <c r="R448" s="1" t="s">
        <v>56</v>
      </c>
      <c r="S448" s="1" t="s">
        <v>261</v>
      </c>
      <c r="V448" s="1">
        <v>0</v>
      </c>
      <c r="W448" s="1" t="s">
        <v>60</v>
      </c>
    </row>
    <row r="449" spans="1:23" x14ac:dyDescent="0.2">
      <c r="A449" s="1">
        <f t="shared" si="24"/>
        <v>1016709.22</v>
      </c>
      <c r="B449" s="1">
        <f t="shared" si="24"/>
        <v>1016727.22</v>
      </c>
      <c r="C449" s="11" t="s">
        <v>54</v>
      </c>
      <c r="D449" s="1" t="str">
        <f t="shared" si="25"/>
        <v>FBE</v>
      </c>
      <c r="E449" s="1">
        <f t="shared" si="26"/>
        <v>21.5</v>
      </c>
      <c r="F449" s="1" t="str">
        <f t="shared" si="27"/>
        <v>21.5mm FBE</v>
      </c>
      <c r="G449" s="1" t="str">
        <f>_xlfn.CONCAT(TEXT(Q449,"0.0"),"mm ",INDEX('Pipe Lookup'!D:D,MATCH('~17 Pipe Segmentation'!R449,'Pipe Lookup'!C:C,0))," TYPE ",P449)</f>
        <v>21.5mm Fusion-Bonded Epoxy TYPE 34</v>
      </c>
      <c r="L449" s="1" t="s">
        <v>9479</v>
      </c>
      <c r="M449" s="1">
        <v>1016709.22</v>
      </c>
      <c r="N449" s="1">
        <v>1016727.22</v>
      </c>
      <c r="O449" s="1">
        <v>18</v>
      </c>
      <c r="P449" s="1">
        <v>34</v>
      </c>
      <c r="Q449" s="1">
        <v>21.5</v>
      </c>
      <c r="R449" s="1" t="s">
        <v>56</v>
      </c>
      <c r="S449" s="1" t="s">
        <v>261</v>
      </c>
      <c r="V449" s="1">
        <v>0</v>
      </c>
      <c r="W449" s="1" t="s">
        <v>60</v>
      </c>
    </row>
    <row r="450" spans="1:23" x14ac:dyDescent="0.2">
      <c r="A450" s="1">
        <f t="shared" ref="A450:B513" si="28">IF(OR(AND(ISNUMBER(M450),M450&gt;0),ISNUMBER(SEARCH("+",M450))),IF(NOT(ISNUMBER(M450)),1000*LEFT(M450,SEARCH("+",M450)-1)+MID(M450,SEARCH("+",M450)+1,3)+RIGHT(M450,3),M450),"")</f>
        <v>1016727.22</v>
      </c>
      <c r="B450" s="1">
        <f t="shared" si="28"/>
        <v>1016808.22</v>
      </c>
      <c r="C450" s="11" t="s">
        <v>54</v>
      </c>
      <c r="D450" s="1" t="str">
        <f t="shared" si="25"/>
        <v>FBE</v>
      </c>
      <c r="E450" s="1">
        <f t="shared" si="26"/>
        <v>19</v>
      </c>
      <c r="F450" s="1" t="str">
        <f t="shared" si="27"/>
        <v>19.0mm FBE</v>
      </c>
      <c r="G450" s="1" t="str">
        <f>_xlfn.CONCAT(TEXT(Q450,"0.0"),"mm ",INDEX('Pipe Lookup'!D:D,MATCH('~17 Pipe Segmentation'!R450,'Pipe Lookup'!C:C,0))," TYPE ",P450)</f>
        <v>19.0mm Fusion-Bonded Epoxy TYPE 7</v>
      </c>
      <c r="L450" s="1" t="s">
        <v>9479</v>
      </c>
      <c r="M450" s="1">
        <v>1016727.22</v>
      </c>
      <c r="N450" s="1">
        <v>1016808.22</v>
      </c>
      <c r="O450" s="1">
        <v>81</v>
      </c>
      <c r="P450" s="1">
        <v>7</v>
      </c>
      <c r="Q450" s="1">
        <v>19</v>
      </c>
      <c r="R450" s="1" t="s">
        <v>56</v>
      </c>
      <c r="S450" s="1" t="s">
        <v>261</v>
      </c>
      <c r="V450" s="1">
        <v>0</v>
      </c>
      <c r="W450" s="1" t="s">
        <v>60</v>
      </c>
    </row>
    <row r="451" spans="1:23" x14ac:dyDescent="0.2">
      <c r="A451" s="1">
        <f t="shared" si="28"/>
        <v>1016808.22</v>
      </c>
      <c r="B451" s="1">
        <f t="shared" si="28"/>
        <v>1016826.22</v>
      </c>
      <c r="C451" s="11" t="s">
        <v>54</v>
      </c>
      <c r="D451" s="1" t="str">
        <f t="shared" ref="D451:D514" si="29">TRIM(LEFT(R451,3))</f>
        <v>FBE</v>
      </c>
      <c r="E451" s="1">
        <f t="shared" ref="E451:E514" si="30">Q451</f>
        <v>21.5</v>
      </c>
      <c r="F451" s="1" t="str">
        <f t="shared" ref="F451:F514" si="31">_xlfn.CONCAT(TEXT(Q451,"0.0"),"mm ",R451)</f>
        <v>21.5mm FBE</v>
      </c>
      <c r="G451" s="1" t="str">
        <f>_xlfn.CONCAT(TEXT(Q451,"0.0"),"mm ",INDEX('Pipe Lookup'!D:D,MATCH('~17 Pipe Segmentation'!R451,'Pipe Lookup'!C:C,0))," TYPE ",P451)</f>
        <v>21.5mm Fusion-Bonded Epoxy TYPE 34</v>
      </c>
      <c r="L451" s="1" t="s">
        <v>9479</v>
      </c>
      <c r="M451" s="1">
        <v>1016808.22</v>
      </c>
      <c r="N451" s="1">
        <v>1016826.22</v>
      </c>
      <c r="O451" s="1">
        <v>18</v>
      </c>
      <c r="P451" s="1">
        <v>34</v>
      </c>
      <c r="Q451" s="1">
        <v>21.5</v>
      </c>
      <c r="R451" s="1" t="s">
        <v>56</v>
      </c>
      <c r="S451" s="1" t="s">
        <v>261</v>
      </c>
      <c r="V451" s="1">
        <v>0</v>
      </c>
      <c r="W451" s="1" t="s">
        <v>60</v>
      </c>
    </row>
    <row r="452" spans="1:23" x14ac:dyDescent="0.2">
      <c r="A452" s="1">
        <f t="shared" si="28"/>
        <v>1016826.22</v>
      </c>
      <c r="B452" s="1">
        <f t="shared" si="28"/>
        <v>1016961.22</v>
      </c>
      <c r="C452" s="11" t="s">
        <v>54</v>
      </c>
      <c r="D452" s="1" t="str">
        <f t="shared" si="29"/>
        <v>FBE</v>
      </c>
      <c r="E452" s="1">
        <f t="shared" si="30"/>
        <v>19</v>
      </c>
      <c r="F452" s="1" t="str">
        <f t="shared" si="31"/>
        <v>19.0mm FBE</v>
      </c>
      <c r="G452" s="1" t="str">
        <f>_xlfn.CONCAT(TEXT(Q452,"0.0"),"mm ",INDEX('Pipe Lookup'!D:D,MATCH('~17 Pipe Segmentation'!R452,'Pipe Lookup'!C:C,0))," TYPE ",P452)</f>
        <v>19.0mm Fusion-Bonded Epoxy TYPE 7</v>
      </c>
      <c r="L452" s="1" t="s">
        <v>9479</v>
      </c>
      <c r="M452" s="1">
        <v>1016826.22</v>
      </c>
      <c r="N452" s="1">
        <v>1016961.22</v>
      </c>
      <c r="O452" s="1">
        <v>135</v>
      </c>
      <c r="P452" s="1">
        <v>7</v>
      </c>
      <c r="Q452" s="1">
        <v>19</v>
      </c>
      <c r="R452" s="1" t="s">
        <v>56</v>
      </c>
      <c r="S452" s="1" t="s">
        <v>261</v>
      </c>
      <c r="V452" s="1">
        <v>0</v>
      </c>
      <c r="W452" s="1" t="s">
        <v>60</v>
      </c>
    </row>
    <row r="453" spans="1:23" x14ac:dyDescent="0.2">
      <c r="A453" s="1">
        <f t="shared" si="28"/>
        <v>1016961.22</v>
      </c>
      <c r="B453" s="1">
        <f t="shared" si="28"/>
        <v>1016979</v>
      </c>
      <c r="C453" s="11" t="s">
        <v>54</v>
      </c>
      <c r="D453" s="1" t="str">
        <f t="shared" si="29"/>
        <v>FBE</v>
      </c>
      <c r="E453" s="1">
        <f t="shared" si="30"/>
        <v>21.5</v>
      </c>
      <c r="F453" s="1" t="str">
        <f t="shared" si="31"/>
        <v>21.5mm FBE</v>
      </c>
      <c r="G453" s="1" t="str">
        <f>_xlfn.CONCAT(TEXT(Q453,"0.0"),"mm ",INDEX('Pipe Lookup'!D:D,MATCH('~17 Pipe Segmentation'!R453,'Pipe Lookup'!C:C,0))," TYPE ",P453)</f>
        <v>21.5mm Fusion-Bonded Epoxy TYPE 34</v>
      </c>
      <c r="L453" s="1" t="s">
        <v>9479</v>
      </c>
      <c r="M453" s="1">
        <v>1016961.22</v>
      </c>
      <c r="N453" s="1">
        <v>1016979</v>
      </c>
      <c r="O453" s="1">
        <v>17.78000000002794</v>
      </c>
      <c r="P453" s="1">
        <v>34</v>
      </c>
      <c r="Q453" s="1">
        <v>21.5</v>
      </c>
      <c r="R453" s="1" t="s">
        <v>56</v>
      </c>
      <c r="S453" s="1" t="s">
        <v>261</v>
      </c>
      <c r="V453" s="1">
        <v>0</v>
      </c>
      <c r="W453" s="1" t="s">
        <v>60</v>
      </c>
    </row>
    <row r="454" spans="1:23" x14ac:dyDescent="0.2">
      <c r="A454" s="1">
        <f t="shared" si="28"/>
        <v>1016979</v>
      </c>
      <c r="B454" s="1">
        <f t="shared" si="28"/>
        <v>1017279.51</v>
      </c>
      <c r="C454" s="11" t="s">
        <v>54</v>
      </c>
      <c r="D454" s="1" t="str">
        <f t="shared" si="29"/>
        <v>FBE</v>
      </c>
      <c r="E454" s="1">
        <f t="shared" si="30"/>
        <v>19</v>
      </c>
      <c r="F454" s="1" t="str">
        <f t="shared" si="31"/>
        <v>19.0mm FBE</v>
      </c>
      <c r="G454" s="1" t="str">
        <f>_xlfn.CONCAT(TEXT(Q454,"0.0"),"mm ",INDEX('Pipe Lookup'!D:D,MATCH('~17 Pipe Segmentation'!R454,'Pipe Lookup'!C:C,0))," TYPE ",P454)</f>
        <v>19.0mm Fusion-Bonded Epoxy TYPE 7</v>
      </c>
      <c r="L454" s="1" t="s">
        <v>9479</v>
      </c>
      <c r="M454" s="1">
        <v>1016979</v>
      </c>
      <c r="N454" s="1">
        <v>1017279.51</v>
      </c>
      <c r="O454" s="1">
        <v>300.51000000000931</v>
      </c>
      <c r="P454" s="1">
        <v>7</v>
      </c>
      <c r="Q454" s="1">
        <v>19</v>
      </c>
      <c r="R454" s="1" t="s">
        <v>56</v>
      </c>
      <c r="S454" s="1" t="s">
        <v>261</v>
      </c>
      <c r="V454" s="1">
        <v>0</v>
      </c>
      <c r="W454" s="1" t="s">
        <v>60</v>
      </c>
    </row>
    <row r="455" spans="1:23" x14ac:dyDescent="0.2">
      <c r="A455" s="1">
        <f t="shared" si="28"/>
        <v>1017279.51</v>
      </c>
      <c r="B455" s="1">
        <f t="shared" si="28"/>
        <v>1017284.97</v>
      </c>
      <c r="C455" s="11" t="s">
        <v>54</v>
      </c>
      <c r="D455" s="1" t="str">
        <f t="shared" si="29"/>
        <v>LE</v>
      </c>
      <c r="E455" s="1">
        <f t="shared" si="30"/>
        <v>23.7</v>
      </c>
      <c r="F455" s="1" t="str">
        <f t="shared" si="31"/>
        <v>23.7mm LE</v>
      </c>
      <c r="G455" s="1" t="str">
        <f>_xlfn.CONCAT(TEXT(Q455,"0.0"),"mm ",INDEX('Pipe Lookup'!D:D,MATCH('~17 Pipe Segmentation'!R455,'Pipe Lookup'!C:C,0))," TYPE ",P455)</f>
        <v>23.7mm Elbow TYPE 28</v>
      </c>
      <c r="L455" s="1" t="s">
        <v>9479</v>
      </c>
      <c r="M455" s="1">
        <v>1017279.51</v>
      </c>
      <c r="N455" s="1">
        <v>1017284.97</v>
      </c>
      <c r="O455" s="1">
        <v>5.4599999999627471</v>
      </c>
      <c r="P455" s="1">
        <v>28</v>
      </c>
      <c r="Q455" s="1">
        <v>23.7</v>
      </c>
      <c r="R455" s="1" t="s">
        <v>58</v>
      </c>
      <c r="S455" s="1" t="s">
        <v>261</v>
      </c>
      <c r="U455" s="1" t="s">
        <v>9578</v>
      </c>
      <c r="V455" s="1">
        <v>0</v>
      </c>
      <c r="W455" s="1" t="s">
        <v>60</v>
      </c>
    </row>
    <row r="456" spans="1:23" x14ac:dyDescent="0.2">
      <c r="A456" s="1">
        <f t="shared" si="28"/>
        <v>1017284.97</v>
      </c>
      <c r="B456" s="1">
        <f t="shared" si="28"/>
        <v>1017384</v>
      </c>
      <c r="C456" s="11" t="s">
        <v>54</v>
      </c>
      <c r="D456" s="1" t="str">
        <f t="shared" si="29"/>
        <v>FBE</v>
      </c>
      <c r="E456" s="1">
        <f t="shared" si="30"/>
        <v>19</v>
      </c>
      <c r="F456" s="1" t="str">
        <f t="shared" si="31"/>
        <v>19.0mm FBE</v>
      </c>
      <c r="G456" s="1" t="str">
        <f>_xlfn.CONCAT(TEXT(Q456,"0.0"),"mm ",INDEX('Pipe Lookup'!D:D,MATCH('~17 Pipe Segmentation'!R456,'Pipe Lookup'!C:C,0))," TYPE ",P456)</f>
        <v>19.0mm Fusion-Bonded Epoxy TYPE 7</v>
      </c>
      <c r="L456" s="1" t="s">
        <v>9479</v>
      </c>
      <c r="M456" s="1">
        <v>1017284.97</v>
      </c>
      <c r="N456" s="1">
        <v>1017384</v>
      </c>
      <c r="O456" s="1">
        <v>99.03000000002794</v>
      </c>
      <c r="P456" s="1">
        <v>7</v>
      </c>
      <c r="Q456" s="1">
        <v>19</v>
      </c>
      <c r="R456" s="1" t="s">
        <v>56</v>
      </c>
      <c r="S456" s="1" t="s">
        <v>261</v>
      </c>
      <c r="U456" s="1" t="s">
        <v>278</v>
      </c>
      <c r="V456" s="1">
        <v>0</v>
      </c>
      <c r="W456" s="1" t="s">
        <v>60</v>
      </c>
    </row>
    <row r="457" spans="1:23" x14ac:dyDescent="0.2">
      <c r="A457" s="1">
        <f t="shared" si="28"/>
        <v>1017384</v>
      </c>
      <c r="B457" s="1">
        <f t="shared" si="28"/>
        <v>1017471</v>
      </c>
      <c r="C457" s="11" t="s">
        <v>54</v>
      </c>
      <c r="D457" s="1" t="str">
        <f t="shared" si="29"/>
        <v>FBE</v>
      </c>
      <c r="E457" s="1">
        <f t="shared" si="30"/>
        <v>19</v>
      </c>
      <c r="F457" s="1" t="str">
        <f t="shared" si="31"/>
        <v>19.0mm FBE</v>
      </c>
      <c r="G457" s="1" t="str">
        <f>_xlfn.CONCAT(TEXT(Q457,"0.0"),"mm ",INDEX('Pipe Lookup'!D:D,MATCH('~17 Pipe Segmentation'!R457,'Pipe Lookup'!C:C,0))," TYPE ",P457)</f>
        <v>19.0mm Fusion-Bonded Epoxy TYPE 7</v>
      </c>
      <c r="L457" s="1" t="s">
        <v>9479</v>
      </c>
      <c r="M457" s="1">
        <v>1017384</v>
      </c>
      <c r="N457" s="1" t="s">
        <v>264</v>
      </c>
      <c r="O457" s="1">
        <v>87</v>
      </c>
      <c r="P457" s="1">
        <v>7</v>
      </c>
      <c r="Q457" s="1">
        <v>19</v>
      </c>
      <c r="R457" s="1" t="s">
        <v>56</v>
      </c>
      <c r="S457" s="1" t="s">
        <v>261</v>
      </c>
      <c r="V457" s="1">
        <v>0</v>
      </c>
      <c r="W457" s="1" t="s">
        <v>86</v>
      </c>
    </row>
    <row r="458" spans="1:23" x14ac:dyDescent="0.2">
      <c r="A458" s="1">
        <f t="shared" si="28"/>
        <v>1017471</v>
      </c>
      <c r="B458" s="1">
        <f t="shared" si="28"/>
        <v>1017495</v>
      </c>
      <c r="C458" s="11" t="s">
        <v>54</v>
      </c>
      <c r="D458" s="1" t="str">
        <f t="shared" si="29"/>
        <v>FBE</v>
      </c>
      <c r="E458" s="1">
        <f t="shared" si="30"/>
        <v>21.5</v>
      </c>
      <c r="F458" s="1" t="str">
        <f t="shared" si="31"/>
        <v>21.5mm FBE</v>
      </c>
      <c r="G458" s="1" t="str">
        <f>_xlfn.CONCAT(TEXT(Q458,"0.0"),"mm ",INDEX('Pipe Lookup'!D:D,MATCH('~17 Pipe Segmentation'!R458,'Pipe Lookup'!C:C,0))," TYPE ",P458)</f>
        <v>21.5mm Fusion-Bonded Epoxy TYPE 34</v>
      </c>
      <c r="L458" s="1" t="s">
        <v>9479</v>
      </c>
      <c r="M458" s="1" t="s">
        <v>264</v>
      </c>
      <c r="N458" s="1" t="s">
        <v>265</v>
      </c>
      <c r="O458" s="1">
        <v>24</v>
      </c>
      <c r="P458" s="1">
        <v>34</v>
      </c>
      <c r="Q458" s="1">
        <v>21.5</v>
      </c>
      <c r="R458" s="1" t="s">
        <v>56</v>
      </c>
      <c r="S458" s="1" t="s">
        <v>261</v>
      </c>
      <c r="V458" s="1">
        <v>0</v>
      </c>
      <c r="W458" s="1" t="s">
        <v>60</v>
      </c>
    </row>
    <row r="459" spans="1:23" x14ac:dyDescent="0.2">
      <c r="A459" s="1">
        <f t="shared" si="28"/>
        <v>1017495</v>
      </c>
      <c r="B459" s="1">
        <f t="shared" si="28"/>
        <v>1017500</v>
      </c>
      <c r="C459" s="11" t="s">
        <v>54</v>
      </c>
      <c r="D459" s="1" t="str">
        <f t="shared" si="29"/>
        <v>LE</v>
      </c>
      <c r="E459" s="1">
        <f t="shared" si="30"/>
        <v>23.7</v>
      </c>
      <c r="F459" s="1" t="str">
        <f t="shared" si="31"/>
        <v>23.7mm LE</v>
      </c>
      <c r="G459" s="1" t="str">
        <f>_xlfn.CONCAT(TEXT(Q459,"0.0"),"mm ",INDEX('Pipe Lookup'!D:D,MATCH('~17 Pipe Segmentation'!R459,'Pipe Lookup'!C:C,0))," TYPE ",P459)</f>
        <v>23.7mm Elbow TYPE 28</v>
      </c>
      <c r="L459" s="1" t="s">
        <v>9479</v>
      </c>
      <c r="M459" s="1" t="s">
        <v>265</v>
      </c>
      <c r="N459" s="1" t="s">
        <v>266</v>
      </c>
      <c r="O459" s="1">
        <v>5</v>
      </c>
      <c r="P459" s="1">
        <v>28</v>
      </c>
      <c r="Q459" s="1">
        <v>23.7</v>
      </c>
      <c r="R459" s="1" t="s">
        <v>58</v>
      </c>
      <c r="S459" s="1" t="s">
        <v>261</v>
      </c>
      <c r="U459" s="1" t="s">
        <v>267</v>
      </c>
      <c r="V459" s="1">
        <v>0</v>
      </c>
      <c r="W459" s="1" t="s">
        <v>60</v>
      </c>
    </row>
    <row r="460" spans="1:23" x14ac:dyDescent="0.2">
      <c r="A460" s="1">
        <f t="shared" si="28"/>
        <v>1017500</v>
      </c>
      <c r="B460" s="1">
        <f t="shared" si="28"/>
        <v>1017506</v>
      </c>
      <c r="C460" s="11" t="s">
        <v>54</v>
      </c>
      <c r="D460" s="1" t="str">
        <f t="shared" si="29"/>
        <v>FBE</v>
      </c>
      <c r="E460" s="1">
        <f t="shared" si="30"/>
        <v>21.5</v>
      </c>
      <c r="F460" s="1" t="str">
        <f t="shared" si="31"/>
        <v>21.5mm FBE</v>
      </c>
      <c r="G460" s="1" t="str">
        <f>_xlfn.CONCAT(TEXT(Q460,"0.0"),"mm ",INDEX('Pipe Lookup'!D:D,MATCH('~17 Pipe Segmentation'!R460,'Pipe Lookup'!C:C,0))," TYPE ",P460)</f>
        <v>21.5mm Fusion-Bonded Epoxy TYPE 34</v>
      </c>
      <c r="L460" s="1" t="s">
        <v>9479</v>
      </c>
      <c r="M460" s="1" t="s">
        <v>266</v>
      </c>
      <c r="N460" s="1" t="s">
        <v>268</v>
      </c>
      <c r="O460" s="1">
        <v>6</v>
      </c>
      <c r="P460" s="1">
        <v>34</v>
      </c>
      <c r="Q460" s="1">
        <v>21.5</v>
      </c>
      <c r="R460" s="1" t="s">
        <v>56</v>
      </c>
      <c r="S460" s="1" t="s">
        <v>261</v>
      </c>
      <c r="V460" s="1">
        <v>0</v>
      </c>
      <c r="W460" s="1" t="s">
        <v>60</v>
      </c>
    </row>
    <row r="461" spans="1:23" x14ac:dyDescent="0.2">
      <c r="A461" s="1">
        <f t="shared" si="28"/>
        <v>1017506</v>
      </c>
      <c r="B461" s="1">
        <f t="shared" si="28"/>
        <v>1017511</v>
      </c>
      <c r="C461" s="11" t="s">
        <v>54</v>
      </c>
      <c r="D461" s="1" t="str">
        <f t="shared" si="29"/>
        <v>LE</v>
      </c>
      <c r="E461" s="1">
        <f t="shared" si="30"/>
        <v>23.7</v>
      </c>
      <c r="F461" s="1" t="str">
        <f t="shared" si="31"/>
        <v>23.7mm LE</v>
      </c>
      <c r="G461" s="1" t="str">
        <f>_xlfn.CONCAT(TEXT(Q461,"0.0"),"mm ",INDEX('Pipe Lookup'!D:D,MATCH('~17 Pipe Segmentation'!R461,'Pipe Lookup'!C:C,0))," TYPE ",P461)</f>
        <v>23.7mm Elbow TYPE 28</v>
      </c>
      <c r="L461" s="1" t="s">
        <v>9479</v>
      </c>
      <c r="M461" s="1" t="s">
        <v>268</v>
      </c>
      <c r="N461" s="1" t="s">
        <v>269</v>
      </c>
      <c r="O461" s="1">
        <v>5</v>
      </c>
      <c r="P461" s="1">
        <v>28</v>
      </c>
      <c r="Q461" s="1">
        <v>23.7</v>
      </c>
      <c r="R461" s="1" t="s">
        <v>58</v>
      </c>
      <c r="S461" s="1" t="s">
        <v>261</v>
      </c>
      <c r="U461" s="1" t="s">
        <v>270</v>
      </c>
      <c r="V461" s="1">
        <v>0</v>
      </c>
      <c r="W461" s="1" t="s">
        <v>60</v>
      </c>
    </row>
    <row r="462" spans="1:23" x14ac:dyDescent="0.2">
      <c r="A462" s="1">
        <f t="shared" si="28"/>
        <v>1017511</v>
      </c>
      <c r="B462" s="1">
        <f t="shared" si="28"/>
        <v>1017577</v>
      </c>
      <c r="C462" s="11" t="s">
        <v>54</v>
      </c>
      <c r="D462" s="1" t="str">
        <f t="shared" si="29"/>
        <v>FBE</v>
      </c>
      <c r="E462" s="1">
        <f t="shared" si="30"/>
        <v>21.5</v>
      </c>
      <c r="F462" s="1" t="str">
        <f t="shared" si="31"/>
        <v>21.5mm FBE</v>
      </c>
      <c r="G462" s="1" t="str">
        <f>_xlfn.CONCAT(TEXT(Q462,"0.0"),"mm ",INDEX('Pipe Lookup'!D:D,MATCH('~17 Pipe Segmentation'!R462,'Pipe Lookup'!C:C,0))," TYPE ",P462)</f>
        <v>21.5mm Fusion-Bonded Epoxy TYPE 34</v>
      </c>
      <c r="L462" s="1" t="s">
        <v>9479</v>
      </c>
      <c r="M462" s="1" t="s">
        <v>269</v>
      </c>
      <c r="N462" s="1" t="s">
        <v>271</v>
      </c>
      <c r="O462" s="1">
        <v>66</v>
      </c>
      <c r="P462" s="1">
        <v>34</v>
      </c>
      <c r="Q462" s="1">
        <v>21.5</v>
      </c>
      <c r="R462" s="1" t="s">
        <v>56</v>
      </c>
      <c r="S462" s="1" t="s">
        <v>261</v>
      </c>
      <c r="U462" s="1" t="s">
        <v>272</v>
      </c>
      <c r="V462" s="1">
        <v>0</v>
      </c>
      <c r="W462" s="1" t="s">
        <v>60</v>
      </c>
    </row>
    <row r="463" spans="1:23" x14ac:dyDescent="0.2">
      <c r="A463" s="1">
        <f t="shared" si="28"/>
        <v>1017577</v>
      </c>
      <c r="B463" s="1">
        <f t="shared" si="28"/>
        <v>1017666</v>
      </c>
      <c r="C463" s="11" t="s">
        <v>54</v>
      </c>
      <c r="D463" s="1" t="str">
        <f t="shared" si="29"/>
        <v>FBE</v>
      </c>
      <c r="E463" s="1">
        <f t="shared" si="30"/>
        <v>19</v>
      </c>
      <c r="F463" s="1" t="str">
        <f t="shared" si="31"/>
        <v>19.0mm FBE</v>
      </c>
      <c r="G463" s="1" t="str">
        <f>_xlfn.CONCAT(TEXT(Q463,"0.0"),"mm ",INDEX('Pipe Lookup'!D:D,MATCH('~17 Pipe Segmentation'!R463,'Pipe Lookup'!C:C,0))," TYPE ",P463)</f>
        <v>19.0mm Fusion-Bonded Epoxy TYPE 7</v>
      </c>
      <c r="L463" s="1" t="s">
        <v>9479</v>
      </c>
      <c r="M463" s="1" t="s">
        <v>271</v>
      </c>
      <c r="N463" s="1" t="s">
        <v>273</v>
      </c>
      <c r="O463" s="1">
        <v>89</v>
      </c>
      <c r="P463" s="1">
        <v>7</v>
      </c>
      <c r="Q463" s="1">
        <v>19</v>
      </c>
      <c r="R463" s="1" t="s">
        <v>56</v>
      </c>
      <c r="S463" s="1" t="s">
        <v>261</v>
      </c>
      <c r="V463" s="1">
        <v>0</v>
      </c>
      <c r="W463" s="1" t="s">
        <v>60</v>
      </c>
    </row>
    <row r="464" spans="1:23" x14ac:dyDescent="0.2">
      <c r="A464" s="1">
        <f t="shared" si="28"/>
        <v>1017666</v>
      </c>
      <c r="B464" s="1">
        <f t="shared" si="28"/>
        <v>1017668</v>
      </c>
      <c r="C464" s="11" t="s">
        <v>54</v>
      </c>
      <c r="D464" s="1" t="str">
        <f t="shared" si="29"/>
        <v>LE</v>
      </c>
      <c r="E464" s="1">
        <f t="shared" si="30"/>
        <v>23.7</v>
      </c>
      <c r="F464" s="1" t="str">
        <f t="shared" si="31"/>
        <v>23.7mm LE</v>
      </c>
      <c r="G464" s="1" t="str">
        <f>_xlfn.CONCAT(TEXT(Q464,"0.0"),"mm ",INDEX('Pipe Lookup'!D:D,MATCH('~17 Pipe Segmentation'!R464,'Pipe Lookup'!C:C,0))," TYPE ",P464)</f>
        <v>23.7mm Elbow TYPE 28</v>
      </c>
      <c r="L464" s="1" t="s">
        <v>9479</v>
      </c>
      <c r="M464" s="1" t="s">
        <v>273</v>
      </c>
      <c r="N464" s="1" t="s">
        <v>274</v>
      </c>
      <c r="O464" s="1">
        <v>2</v>
      </c>
      <c r="P464" s="1">
        <v>28</v>
      </c>
      <c r="Q464" s="1">
        <v>23.7</v>
      </c>
      <c r="R464" s="1" t="s">
        <v>58</v>
      </c>
      <c r="S464" s="1" t="s">
        <v>261</v>
      </c>
      <c r="U464" s="1" t="s">
        <v>275</v>
      </c>
      <c r="V464" s="1">
        <v>0</v>
      </c>
      <c r="W464" s="1" t="s">
        <v>60</v>
      </c>
    </row>
    <row r="465" spans="1:23" x14ac:dyDescent="0.2">
      <c r="A465" s="1">
        <f t="shared" si="28"/>
        <v>1017670</v>
      </c>
      <c r="B465" s="1">
        <f t="shared" si="28"/>
        <v>1017672</v>
      </c>
      <c r="C465" s="11" t="s">
        <v>54</v>
      </c>
      <c r="D465" s="1" t="str">
        <f t="shared" si="29"/>
        <v>LE</v>
      </c>
      <c r="E465" s="1">
        <f t="shared" si="30"/>
        <v>23.7</v>
      </c>
      <c r="F465" s="1" t="str">
        <f t="shared" si="31"/>
        <v>23.7mm LE</v>
      </c>
      <c r="G465" s="1" t="str">
        <f>_xlfn.CONCAT(TEXT(Q465,"0.0"),"mm ",INDEX('Pipe Lookup'!D:D,MATCH('~17 Pipe Segmentation'!R465,'Pipe Lookup'!C:C,0))," TYPE ",P465)</f>
        <v>23.7mm Elbow TYPE 28</v>
      </c>
      <c r="L465" s="1" t="s">
        <v>9479</v>
      </c>
      <c r="M465" s="1">
        <v>1017670</v>
      </c>
      <c r="N465" s="1">
        <v>1017672</v>
      </c>
      <c r="O465" s="1">
        <v>2</v>
      </c>
      <c r="P465" s="1">
        <v>28</v>
      </c>
      <c r="Q465" s="1">
        <v>23.7</v>
      </c>
      <c r="R465" s="1" t="s">
        <v>58</v>
      </c>
      <c r="S465" s="1" t="s">
        <v>261</v>
      </c>
      <c r="U465" s="1" t="s">
        <v>276</v>
      </c>
      <c r="V465" s="1" t="s">
        <v>175</v>
      </c>
      <c r="W465" s="1" t="s">
        <v>86</v>
      </c>
    </row>
    <row r="466" spans="1:23" x14ac:dyDescent="0.2">
      <c r="A466" s="1">
        <f t="shared" si="28"/>
        <v>1017672</v>
      </c>
      <c r="B466" s="1">
        <f t="shared" si="28"/>
        <v>1017716.22</v>
      </c>
      <c r="C466" s="11" t="s">
        <v>54</v>
      </c>
      <c r="D466" s="1" t="str">
        <f t="shared" si="29"/>
        <v>FBE</v>
      </c>
      <c r="E466" s="1">
        <f t="shared" si="30"/>
        <v>19</v>
      </c>
      <c r="F466" s="1" t="str">
        <f t="shared" si="31"/>
        <v>19.0mm FBE</v>
      </c>
      <c r="G466" s="1" t="str">
        <f>_xlfn.CONCAT(TEXT(Q466,"0.0"),"mm ",INDEX('Pipe Lookup'!D:D,MATCH('~17 Pipe Segmentation'!R466,'Pipe Lookup'!C:C,0))," TYPE ",P466)</f>
        <v>19.0mm Fusion-Bonded Epoxy TYPE 7</v>
      </c>
      <c r="L466" s="1" t="s">
        <v>9479</v>
      </c>
      <c r="M466" s="1">
        <v>1017672</v>
      </c>
      <c r="N466" s="1">
        <v>1017716.22</v>
      </c>
      <c r="O466" s="1">
        <v>44.21999999997206</v>
      </c>
      <c r="P466" s="1">
        <v>7</v>
      </c>
      <c r="Q466" s="1">
        <v>19</v>
      </c>
      <c r="R466" s="1" t="s">
        <v>56</v>
      </c>
      <c r="S466" s="1" t="s">
        <v>261</v>
      </c>
      <c r="V466" s="1">
        <v>0</v>
      </c>
      <c r="W466" s="1" t="s">
        <v>60</v>
      </c>
    </row>
    <row r="467" spans="1:23" x14ac:dyDescent="0.2">
      <c r="A467" s="1">
        <f t="shared" si="28"/>
        <v>1017716.22</v>
      </c>
      <c r="B467" s="1">
        <f t="shared" si="28"/>
        <v>1017734.22</v>
      </c>
      <c r="C467" s="11" t="s">
        <v>54</v>
      </c>
      <c r="D467" s="1" t="str">
        <f t="shared" si="29"/>
        <v>FBE</v>
      </c>
      <c r="E467" s="1">
        <f t="shared" si="30"/>
        <v>21.5</v>
      </c>
      <c r="F467" s="1" t="str">
        <f t="shared" si="31"/>
        <v>21.5mm FBE</v>
      </c>
      <c r="G467" s="1" t="str">
        <f>_xlfn.CONCAT(TEXT(Q467,"0.0"),"mm ",INDEX('Pipe Lookup'!D:D,MATCH('~17 Pipe Segmentation'!R467,'Pipe Lookup'!C:C,0))," TYPE ",P467)</f>
        <v>21.5mm Fusion-Bonded Epoxy TYPE 34</v>
      </c>
      <c r="L467" s="1" t="s">
        <v>9479</v>
      </c>
      <c r="M467" s="1">
        <v>1017716.22</v>
      </c>
      <c r="N467" s="1">
        <v>1017734.22</v>
      </c>
      <c r="O467" s="1">
        <v>18</v>
      </c>
      <c r="P467" s="1">
        <v>34</v>
      </c>
      <c r="Q467" s="1">
        <v>21.5</v>
      </c>
      <c r="R467" s="1" t="s">
        <v>56</v>
      </c>
      <c r="S467" s="1" t="s">
        <v>261</v>
      </c>
      <c r="V467" s="1">
        <v>0</v>
      </c>
      <c r="W467" s="1" t="s">
        <v>60</v>
      </c>
    </row>
    <row r="468" spans="1:23" x14ac:dyDescent="0.2">
      <c r="A468" s="1">
        <f t="shared" si="28"/>
        <v>1017734.22</v>
      </c>
      <c r="B468" s="1">
        <f t="shared" si="28"/>
        <v>1017758.22</v>
      </c>
      <c r="C468" s="11" t="s">
        <v>54</v>
      </c>
      <c r="D468" s="1" t="str">
        <f t="shared" si="29"/>
        <v>FBE</v>
      </c>
      <c r="E468" s="1">
        <f t="shared" si="30"/>
        <v>25</v>
      </c>
      <c r="F468" s="1" t="str">
        <f t="shared" si="31"/>
        <v>25.0mm FBE</v>
      </c>
      <c r="G468" s="1" t="str">
        <f>_xlfn.CONCAT(TEXT(Q468,"0.0"),"mm ",INDEX('Pipe Lookup'!D:D,MATCH('~17 Pipe Segmentation'!R468,'Pipe Lookup'!C:C,0))," TYPE ",P468)</f>
        <v>25.0mm Fusion-Bonded Epoxy TYPE 19</v>
      </c>
      <c r="L468" s="1" t="s">
        <v>9479</v>
      </c>
      <c r="M468" s="1">
        <v>1017734.22</v>
      </c>
      <c r="N468" s="1">
        <v>1017758.22</v>
      </c>
      <c r="O468" s="1">
        <v>24</v>
      </c>
      <c r="P468" s="1">
        <v>19</v>
      </c>
      <c r="Q468" s="1">
        <v>25</v>
      </c>
      <c r="R468" s="1" t="s">
        <v>56</v>
      </c>
      <c r="S468" s="1" t="s">
        <v>261</v>
      </c>
      <c r="V468" s="1">
        <v>0</v>
      </c>
      <c r="W468" s="1" t="s">
        <v>60</v>
      </c>
    </row>
    <row r="469" spans="1:23" x14ac:dyDescent="0.2">
      <c r="A469" s="1">
        <f t="shared" si="28"/>
        <v>1017758.22</v>
      </c>
      <c r="B469" s="1">
        <f t="shared" si="28"/>
        <v>1017776.22</v>
      </c>
      <c r="C469" s="11" t="s">
        <v>54</v>
      </c>
      <c r="D469" s="1" t="str">
        <f t="shared" si="29"/>
        <v>FBE</v>
      </c>
      <c r="E469" s="1">
        <f t="shared" si="30"/>
        <v>21.5</v>
      </c>
      <c r="F469" s="1" t="str">
        <f t="shared" si="31"/>
        <v>21.5mm FBE</v>
      </c>
      <c r="G469" s="1" t="str">
        <f>_xlfn.CONCAT(TEXT(Q469,"0.0"),"mm ",INDEX('Pipe Lookup'!D:D,MATCH('~17 Pipe Segmentation'!R469,'Pipe Lookup'!C:C,0))," TYPE ",P469)</f>
        <v>21.5mm Fusion-Bonded Epoxy TYPE 34</v>
      </c>
      <c r="L469" s="1" t="s">
        <v>9479</v>
      </c>
      <c r="M469" s="1">
        <v>1017758.22</v>
      </c>
      <c r="N469" s="1">
        <v>1017776.22</v>
      </c>
      <c r="O469" s="1">
        <v>18</v>
      </c>
      <c r="P469" s="1">
        <v>34</v>
      </c>
      <c r="Q469" s="1">
        <v>21.5</v>
      </c>
      <c r="R469" s="1" t="s">
        <v>56</v>
      </c>
      <c r="S469" s="1" t="s">
        <v>261</v>
      </c>
      <c r="V469" s="1">
        <v>0</v>
      </c>
      <c r="W469" s="1" t="s">
        <v>60</v>
      </c>
    </row>
    <row r="470" spans="1:23" x14ac:dyDescent="0.2">
      <c r="A470" s="1">
        <f t="shared" si="28"/>
        <v>1017776.22</v>
      </c>
      <c r="B470" s="1">
        <f t="shared" si="28"/>
        <v>1018000</v>
      </c>
      <c r="C470" s="11" t="s">
        <v>54</v>
      </c>
      <c r="D470" s="1" t="str">
        <f t="shared" si="29"/>
        <v>FBE</v>
      </c>
      <c r="E470" s="1">
        <f t="shared" si="30"/>
        <v>19</v>
      </c>
      <c r="F470" s="1" t="str">
        <f t="shared" si="31"/>
        <v>19.0mm FBE</v>
      </c>
      <c r="G470" s="1" t="str">
        <f>_xlfn.CONCAT(TEXT(Q470,"0.0"),"mm ",INDEX('Pipe Lookup'!D:D,MATCH('~17 Pipe Segmentation'!R470,'Pipe Lookup'!C:C,0))," TYPE ",P470)</f>
        <v>19.0mm Fusion-Bonded Epoxy TYPE 7</v>
      </c>
      <c r="L470" s="1" t="s">
        <v>9479</v>
      </c>
      <c r="M470" s="1">
        <v>1017776.22</v>
      </c>
      <c r="N470" s="1">
        <v>1018000</v>
      </c>
      <c r="O470" s="1">
        <v>223.78000000002794</v>
      </c>
      <c r="P470" s="1">
        <v>7</v>
      </c>
      <c r="Q470" s="1">
        <v>19</v>
      </c>
      <c r="R470" s="1" t="s">
        <v>56</v>
      </c>
      <c r="S470" s="1" t="s">
        <v>261</v>
      </c>
      <c r="V470" s="1">
        <v>0</v>
      </c>
      <c r="W470" s="1" t="s">
        <v>60</v>
      </c>
    </row>
    <row r="471" spans="1:23" x14ac:dyDescent="0.2">
      <c r="A471" s="1">
        <f t="shared" si="28"/>
        <v>1018000</v>
      </c>
      <c r="B471" s="1">
        <f t="shared" si="28"/>
        <v>1018315</v>
      </c>
      <c r="C471" s="11" t="s">
        <v>54</v>
      </c>
      <c r="D471" s="1" t="str">
        <f t="shared" si="29"/>
        <v>FBE</v>
      </c>
      <c r="E471" s="1">
        <f t="shared" si="30"/>
        <v>19</v>
      </c>
      <c r="F471" s="1" t="str">
        <f t="shared" si="31"/>
        <v>19.0mm FBE</v>
      </c>
      <c r="G471" s="1" t="str">
        <f>_xlfn.CONCAT(TEXT(Q471,"0.0"),"mm ",INDEX('Pipe Lookup'!D:D,MATCH('~17 Pipe Segmentation'!R471,'Pipe Lookup'!C:C,0))," TYPE ",P471)</f>
        <v>19.0mm Fusion-Bonded Epoxy TYPE 7</v>
      </c>
      <c r="L471" s="1" t="s">
        <v>9479</v>
      </c>
      <c r="M471" s="1">
        <v>1018000</v>
      </c>
      <c r="N471" s="1">
        <v>1018315</v>
      </c>
      <c r="O471" s="1">
        <v>315</v>
      </c>
      <c r="P471" s="1">
        <v>7</v>
      </c>
      <c r="Q471" s="1">
        <v>19</v>
      </c>
      <c r="R471" s="1" t="s">
        <v>56</v>
      </c>
      <c r="S471" s="1" t="s">
        <v>277</v>
      </c>
      <c r="U471" s="1" t="s">
        <v>278</v>
      </c>
      <c r="V471" s="1">
        <v>0</v>
      </c>
      <c r="W471" s="1" t="s">
        <v>60</v>
      </c>
    </row>
    <row r="472" spans="1:23" x14ac:dyDescent="0.2">
      <c r="A472" s="1">
        <f t="shared" si="28"/>
        <v>1018315</v>
      </c>
      <c r="B472" s="1">
        <f t="shared" si="28"/>
        <v>1018318</v>
      </c>
      <c r="C472" s="11" t="s">
        <v>54</v>
      </c>
      <c r="D472" s="1" t="str">
        <f t="shared" si="29"/>
        <v>LE</v>
      </c>
      <c r="E472" s="1">
        <f t="shared" si="30"/>
        <v>23.7</v>
      </c>
      <c r="F472" s="1" t="str">
        <f t="shared" si="31"/>
        <v>23.7mm LE</v>
      </c>
      <c r="G472" s="1" t="str">
        <f>_xlfn.CONCAT(TEXT(Q472,"0.0"),"mm ",INDEX('Pipe Lookup'!D:D,MATCH('~17 Pipe Segmentation'!R472,'Pipe Lookup'!C:C,0))," TYPE ",P472)</f>
        <v>23.7mm Elbow TYPE 28</v>
      </c>
      <c r="L472" s="1" t="s">
        <v>9479</v>
      </c>
      <c r="M472" s="1">
        <v>1018315</v>
      </c>
      <c r="N472" s="1" t="s">
        <v>9579</v>
      </c>
      <c r="O472" s="1">
        <v>3</v>
      </c>
      <c r="P472" s="1">
        <v>28</v>
      </c>
      <c r="Q472" s="1">
        <v>23.7</v>
      </c>
      <c r="R472" s="1" t="s">
        <v>58</v>
      </c>
      <c r="S472" s="1" t="s">
        <v>277</v>
      </c>
      <c r="U472" s="1" t="s">
        <v>280</v>
      </c>
      <c r="V472" s="1">
        <v>0</v>
      </c>
      <c r="W472" s="1" t="s">
        <v>60</v>
      </c>
    </row>
    <row r="473" spans="1:23" x14ac:dyDescent="0.2">
      <c r="A473" s="1">
        <f t="shared" si="28"/>
        <v>1018318</v>
      </c>
      <c r="B473" s="1">
        <f t="shared" si="28"/>
        <v>1018352</v>
      </c>
      <c r="C473" s="11" t="s">
        <v>54</v>
      </c>
      <c r="D473" s="1" t="str">
        <f t="shared" si="29"/>
        <v>FBE</v>
      </c>
      <c r="E473" s="1">
        <f t="shared" si="30"/>
        <v>19</v>
      </c>
      <c r="F473" s="1" t="str">
        <f t="shared" si="31"/>
        <v>19.0mm FBE</v>
      </c>
      <c r="G473" s="1" t="str">
        <f>_xlfn.CONCAT(TEXT(Q473,"0.0"),"mm ",INDEX('Pipe Lookup'!D:D,MATCH('~17 Pipe Segmentation'!R473,'Pipe Lookup'!C:C,0))," TYPE ",P473)</f>
        <v>19.0mm Fusion-Bonded Epoxy TYPE 7</v>
      </c>
      <c r="L473" s="1" t="s">
        <v>9479</v>
      </c>
      <c r="M473" s="1" t="s">
        <v>9579</v>
      </c>
      <c r="N473" s="1" t="s">
        <v>9580</v>
      </c>
      <c r="O473" s="1">
        <v>34</v>
      </c>
      <c r="P473" s="1">
        <v>7</v>
      </c>
      <c r="Q473" s="1">
        <v>19</v>
      </c>
      <c r="R473" s="1" t="s">
        <v>56</v>
      </c>
      <c r="S473" s="1" t="s">
        <v>277</v>
      </c>
      <c r="V473" s="1">
        <v>0</v>
      </c>
      <c r="W473" s="1" t="s">
        <v>60</v>
      </c>
    </row>
    <row r="474" spans="1:23" x14ac:dyDescent="0.2">
      <c r="A474" s="1">
        <f t="shared" si="28"/>
        <v>1018352</v>
      </c>
      <c r="B474" s="1">
        <f t="shared" si="28"/>
        <v>1018400</v>
      </c>
      <c r="C474" s="11" t="s">
        <v>54</v>
      </c>
      <c r="D474" s="1" t="str">
        <f t="shared" si="29"/>
        <v>FBE</v>
      </c>
      <c r="E474" s="1">
        <f t="shared" si="30"/>
        <v>21.5</v>
      </c>
      <c r="F474" s="1" t="str">
        <f t="shared" si="31"/>
        <v>21.5mm FBE</v>
      </c>
      <c r="G474" s="1" t="str">
        <f>_xlfn.CONCAT(TEXT(Q474,"0.0"),"mm ",INDEX('Pipe Lookup'!D:D,MATCH('~17 Pipe Segmentation'!R474,'Pipe Lookup'!C:C,0))," TYPE ",P474)</f>
        <v>21.5mm Fusion-Bonded Epoxy TYPE 34</v>
      </c>
      <c r="L474" s="1" t="s">
        <v>9479</v>
      </c>
      <c r="M474" s="1" t="s">
        <v>9580</v>
      </c>
      <c r="N474" s="1" t="s">
        <v>9581</v>
      </c>
      <c r="O474" s="1">
        <v>48</v>
      </c>
      <c r="P474" s="1">
        <v>34</v>
      </c>
      <c r="Q474" s="1">
        <v>21.5</v>
      </c>
      <c r="R474" s="1" t="s">
        <v>56</v>
      </c>
      <c r="S474" s="1" t="s">
        <v>277</v>
      </c>
      <c r="U474" s="1" t="s">
        <v>9582</v>
      </c>
      <c r="V474" s="1">
        <v>0</v>
      </c>
      <c r="W474" s="1" t="s">
        <v>60</v>
      </c>
    </row>
    <row r="475" spans="1:23" x14ac:dyDescent="0.2">
      <c r="A475" s="1">
        <f t="shared" si="28"/>
        <v>1018400</v>
      </c>
      <c r="B475" s="1">
        <f t="shared" si="28"/>
        <v>1018436</v>
      </c>
      <c r="C475" s="11" t="s">
        <v>54</v>
      </c>
      <c r="D475" s="1" t="str">
        <f t="shared" si="29"/>
        <v>FBE</v>
      </c>
      <c r="E475" s="1">
        <f t="shared" si="30"/>
        <v>19</v>
      </c>
      <c r="F475" s="1" t="str">
        <f t="shared" si="31"/>
        <v>19.0mm FBE</v>
      </c>
      <c r="G475" s="1" t="str">
        <f>_xlfn.CONCAT(TEXT(Q475,"0.0"),"mm ",INDEX('Pipe Lookup'!D:D,MATCH('~17 Pipe Segmentation'!R475,'Pipe Lookup'!C:C,0))," TYPE ",P475)</f>
        <v>19.0mm Fusion-Bonded Epoxy TYPE 7</v>
      </c>
      <c r="L475" s="1" t="s">
        <v>9479</v>
      </c>
      <c r="M475" s="1" t="s">
        <v>9581</v>
      </c>
      <c r="N475" s="1" t="s">
        <v>9583</v>
      </c>
      <c r="O475" s="1">
        <v>36</v>
      </c>
      <c r="P475" s="1">
        <v>7</v>
      </c>
      <c r="Q475" s="1">
        <v>19</v>
      </c>
      <c r="R475" s="1" t="s">
        <v>56</v>
      </c>
      <c r="S475" s="1" t="s">
        <v>277</v>
      </c>
      <c r="V475" s="1">
        <v>0</v>
      </c>
      <c r="W475" s="1" t="s">
        <v>60</v>
      </c>
    </row>
    <row r="476" spans="1:23" x14ac:dyDescent="0.2">
      <c r="A476" s="1">
        <f t="shared" si="28"/>
        <v>1018436</v>
      </c>
      <c r="B476" s="1">
        <f t="shared" si="28"/>
        <v>1018438</v>
      </c>
      <c r="C476" s="11" t="s">
        <v>54</v>
      </c>
      <c r="D476" s="1" t="str">
        <f t="shared" si="29"/>
        <v>LE</v>
      </c>
      <c r="E476" s="1">
        <f t="shared" si="30"/>
        <v>23.7</v>
      </c>
      <c r="F476" s="1" t="str">
        <f t="shared" si="31"/>
        <v>23.7mm LE</v>
      </c>
      <c r="G476" s="1" t="str">
        <f>_xlfn.CONCAT(TEXT(Q476,"0.0"),"mm ",INDEX('Pipe Lookup'!D:D,MATCH('~17 Pipe Segmentation'!R476,'Pipe Lookup'!C:C,0))," TYPE ",P476)</f>
        <v>23.7mm Elbow TYPE 28</v>
      </c>
      <c r="L476" s="1" t="s">
        <v>9479</v>
      </c>
      <c r="M476" s="1" t="s">
        <v>9583</v>
      </c>
      <c r="N476" s="1" t="s">
        <v>9584</v>
      </c>
      <c r="O476" s="1">
        <v>2</v>
      </c>
      <c r="P476" s="1">
        <v>28</v>
      </c>
      <c r="Q476" s="1">
        <v>23.7</v>
      </c>
      <c r="R476" s="1" t="s">
        <v>58</v>
      </c>
      <c r="S476" s="1" t="s">
        <v>277</v>
      </c>
      <c r="U476" s="1" t="s">
        <v>275</v>
      </c>
      <c r="V476" s="1">
        <v>0</v>
      </c>
      <c r="W476" s="1" t="s">
        <v>60</v>
      </c>
    </row>
    <row r="477" spans="1:23" x14ac:dyDescent="0.2">
      <c r="A477" s="1">
        <f t="shared" si="28"/>
        <v>1018442</v>
      </c>
      <c r="B477" s="1">
        <f t="shared" si="28"/>
        <v>1018444</v>
      </c>
      <c r="C477" s="11" t="s">
        <v>54</v>
      </c>
      <c r="D477" s="1" t="str">
        <f t="shared" si="29"/>
        <v>LE</v>
      </c>
      <c r="E477" s="1">
        <f t="shared" si="30"/>
        <v>23.7</v>
      </c>
      <c r="F477" s="1" t="str">
        <f t="shared" si="31"/>
        <v>23.7mm LE</v>
      </c>
      <c r="G477" s="1" t="str">
        <f>_xlfn.CONCAT(TEXT(Q477,"0.0"),"mm ",INDEX('Pipe Lookup'!D:D,MATCH('~17 Pipe Segmentation'!R477,'Pipe Lookup'!C:C,0))," TYPE ",P477)</f>
        <v>23.7mm Elbow TYPE 28</v>
      </c>
      <c r="L477" s="1" t="s">
        <v>9479</v>
      </c>
      <c r="M477" s="1">
        <v>1018442</v>
      </c>
      <c r="N477" s="1">
        <v>1018444</v>
      </c>
      <c r="O477" s="1">
        <v>2</v>
      </c>
      <c r="P477" s="1">
        <v>28</v>
      </c>
      <c r="Q477" s="1">
        <v>23.7</v>
      </c>
      <c r="R477" s="1" t="s">
        <v>58</v>
      </c>
      <c r="S477" s="1" t="s">
        <v>277</v>
      </c>
      <c r="U477" s="1" t="s">
        <v>285</v>
      </c>
      <c r="V477" s="1" t="s">
        <v>175</v>
      </c>
      <c r="W477" s="1" t="s">
        <v>86</v>
      </c>
    </row>
    <row r="478" spans="1:23" x14ac:dyDescent="0.2">
      <c r="A478" s="1">
        <f t="shared" si="28"/>
        <v>1018444</v>
      </c>
      <c r="B478" s="1">
        <f t="shared" si="28"/>
        <v>1019012.15</v>
      </c>
      <c r="C478" s="11" t="s">
        <v>54</v>
      </c>
      <c r="D478" s="1" t="str">
        <f t="shared" si="29"/>
        <v>FBE</v>
      </c>
      <c r="E478" s="1">
        <f t="shared" si="30"/>
        <v>19</v>
      </c>
      <c r="F478" s="1" t="str">
        <f t="shared" si="31"/>
        <v>19.0mm FBE</v>
      </c>
      <c r="G478" s="1" t="str">
        <f>_xlfn.CONCAT(TEXT(Q478,"0.0"),"mm ",INDEX('Pipe Lookup'!D:D,MATCH('~17 Pipe Segmentation'!R478,'Pipe Lookup'!C:C,0))," TYPE ",P478)</f>
        <v>19.0mm Fusion-Bonded Epoxy TYPE 7</v>
      </c>
      <c r="L478" s="1" t="s">
        <v>9479</v>
      </c>
      <c r="M478" s="1">
        <v>1018444</v>
      </c>
      <c r="N478" s="1">
        <v>1019012.15</v>
      </c>
      <c r="O478" s="1">
        <v>568.15000000002328</v>
      </c>
      <c r="P478" s="1">
        <v>7</v>
      </c>
      <c r="Q478" s="1">
        <v>19</v>
      </c>
      <c r="R478" s="1" t="s">
        <v>56</v>
      </c>
      <c r="S478" s="1" t="s">
        <v>277</v>
      </c>
      <c r="V478" s="1">
        <v>0</v>
      </c>
      <c r="W478" s="1" t="s">
        <v>60</v>
      </c>
    </row>
    <row r="479" spans="1:23" x14ac:dyDescent="0.2">
      <c r="A479" s="1">
        <f t="shared" si="28"/>
        <v>1019012.15</v>
      </c>
      <c r="B479" s="1">
        <f t="shared" si="28"/>
        <v>1019019.36</v>
      </c>
      <c r="C479" s="11" t="s">
        <v>54</v>
      </c>
      <c r="D479" s="1" t="str">
        <f t="shared" si="29"/>
        <v>LE</v>
      </c>
      <c r="E479" s="1">
        <f t="shared" si="30"/>
        <v>23.7</v>
      </c>
      <c r="F479" s="1" t="str">
        <f t="shared" si="31"/>
        <v>23.7mm LE</v>
      </c>
      <c r="G479" s="1" t="str">
        <f>_xlfn.CONCAT(TEXT(Q479,"0.0"),"mm ",INDEX('Pipe Lookup'!D:D,MATCH('~17 Pipe Segmentation'!R479,'Pipe Lookup'!C:C,0))," TYPE ",P479)</f>
        <v>23.7mm Elbow TYPE 28</v>
      </c>
      <c r="L479" s="1" t="s">
        <v>9479</v>
      </c>
      <c r="M479" s="1">
        <v>1019012.15</v>
      </c>
      <c r="N479" s="1">
        <v>1019019.36</v>
      </c>
      <c r="O479" s="1">
        <v>7.2099999999627471</v>
      </c>
      <c r="P479" s="1">
        <v>28</v>
      </c>
      <c r="Q479" s="1">
        <v>23.7</v>
      </c>
      <c r="R479" s="1" t="s">
        <v>58</v>
      </c>
      <c r="S479" s="1" t="s">
        <v>277</v>
      </c>
      <c r="U479" s="1" t="s">
        <v>9585</v>
      </c>
      <c r="V479" s="1">
        <v>0</v>
      </c>
      <c r="W479" s="1" t="s">
        <v>60</v>
      </c>
    </row>
    <row r="480" spans="1:23" x14ac:dyDescent="0.2">
      <c r="A480" s="1">
        <f t="shared" si="28"/>
        <v>1019019.36</v>
      </c>
      <c r="B480" s="1">
        <f t="shared" si="28"/>
        <v>1019028.82</v>
      </c>
      <c r="C480" s="11" t="s">
        <v>54</v>
      </c>
      <c r="D480" s="1" t="str">
        <f t="shared" si="29"/>
        <v>LE</v>
      </c>
      <c r="E480" s="1">
        <f t="shared" si="30"/>
        <v>23.7</v>
      </c>
      <c r="F480" s="1" t="str">
        <f t="shared" si="31"/>
        <v>23.7mm LE</v>
      </c>
      <c r="G480" s="1" t="str">
        <f>_xlfn.CONCAT(TEXT(Q480,"0.0"),"mm ",INDEX('Pipe Lookup'!D:D,MATCH('~17 Pipe Segmentation'!R480,'Pipe Lookup'!C:C,0))," TYPE ",P480)</f>
        <v>23.7mm Elbow TYPE 28</v>
      </c>
      <c r="L480" s="1" t="s">
        <v>9479</v>
      </c>
      <c r="M480" s="1">
        <v>1019019.36</v>
      </c>
      <c r="N480" s="1">
        <v>1019028.82</v>
      </c>
      <c r="O480" s="1">
        <v>9.4599999999627471</v>
      </c>
      <c r="P480" s="1">
        <v>28</v>
      </c>
      <c r="Q480" s="1">
        <v>23.7</v>
      </c>
      <c r="R480" s="1" t="s">
        <v>58</v>
      </c>
      <c r="S480" s="1" t="s">
        <v>277</v>
      </c>
      <c r="U480" s="1" t="s">
        <v>9586</v>
      </c>
      <c r="V480" s="1">
        <v>0</v>
      </c>
      <c r="W480" s="1" t="s">
        <v>86</v>
      </c>
    </row>
    <row r="481" spans="1:23" x14ac:dyDescent="0.2">
      <c r="A481" s="1">
        <f t="shared" si="28"/>
        <v>1019028.82</v>
      </c>
      <c r="B481" s="1">
        <f t="shared" si="28"/>
        <v>1019084</v>
      </c>
      <c r="C481" s="11" t="s">
        <v>54</v>
      </c>
      <c r="D481" s="1" t="str">
        <f t="shared" si="29"/>
        <v>FBE</v>
      </c>
      <c r="E481" s="1">
        <f t="shared" si="30"/>
        <v>21.5</v>
      </c>
      <c r="F481" s="1" t="str">
        <f t="shared" si="31"/>
        <v>21.5mm FBE</v>
      </c>
      <c r="G481" s="1" t="str">
        <f>_xlfn.CONCAT(TEXT(Q481,"0.0"),"mm ",INDEX('Pipe Lookup'!D:D,MATCH('~17 Pipe Segmentation'!R481,'Pipe Lookup'!C:C,0))," TYPE ",P481)</f>
        <v>21.5mm Fusion-Bonded Epoxy TYPE 34</v>
      </c>
      <c r="L481" s="1" t="s">
        <v>9479</v>
      </c>
      <c r="M481" s="1">
        <v>1019028.82</v>
      </c>
      <c r="N481" s="1">
        <v>1019084</v>
      </c>
      <c r="O481" s="1">
        <v>55.180000000051223</v>
      </c>
      <c r="P481" s="1">
        <v>34</v>
      </c>
      <c r="Q481" s="1">
        <v>21.5</v>
      </c>
      <c r="R481" s="1" t="s">
        <v>56</v>
      </c>
      <c r="S481" s="1" t="s">
        <v>277</v>
      </c>
      <c r="U481" s="1" t="s">
        <v>9587</v>
      </c>
      <c r="V481" s="1">
        <v>0</v>
      </c>
      <c r="W481" s="1" t="s">
        <v>60</v>
      </c>
    </row>
    <row r="482" spans="1:23" x14ac:dyDescent="0.2">
      <c r="A482" s="1">
        <f t="shared" si="28"/>
        <v>1019084</v>
      </c>
      <c r="B482" s="1">
        <f t="shared" si="28"/>
        <v>1019089</v>
      </c>
      <c r="C482" s="11" t="s">
        <v>54</v>
      </c>
      <c r="D482" s="1" t="str">
        <f t="shared" si="29"/>
        <v>LE</v>
      </c>
      <c r="E482" s="1">
        <f t="shared" si="30"/>
        <v>23.7</v>
      </c>
      <c r="F482" s="1" t="str">
        <f t="shared" si="31"/>
        <v>23.7mm LE</v>
      </c>
      <c r="G482" s="1" t="str">
        <f>_xlfn.CONCAT(TEXT(Q482,"0.0"),"mm ",INDEX('Pipe Lookup'!D:D,MATCH('~17 Pipe Segmentation'!R482,'Pipe Lookup'!C:C,0))," TYPE ",P482)</f>
        <v>23.7mm Elbow TYPE 28</v>
      </c>
      <c r="L482" s="1" t="s">
        <v>9479</v>
      </c>
      <c r="M482" s="1">
        <v>1019084</v>
      </c>
      <c r="N482" s="1">
        <v>1019089</v>
      </c>
      <c r="O482" s="1">
        <v>5</v>
      </c>
      <c r="P482" s="1">
        <v>28</v>
      </c>
      <c r="Q482" s="1">
        <v>23.7</v>
      </c>
      <c r="R482" s="1" t="s">
        <v>58</v>
      </c>
      <c r="S482" s="1" t="s">
        <v>277</v>
      </c>
      <c r="U482" s="1" t="s">
        <v>9588</v>
      </c>
      <c r="V482" s="1">
        <v>0</v>
      </c>
      <c r="W482" s="1" t="s">
        <v>60</v>
      </c>
    </row>
    <row r="483" spans="1:23" x14ac:dyDescent="0.2">
      <c r="A483" s="1">
        <f t="shared" si="28"/>
        <v>1019089</v>
      </c>
      <c r="B483" s="1">
        <f t="shared" si="28"/>
        <v>1019124</v>
      </c>
      <c r="C483" s="11" t="s">
        <v>54</v>
      </c>
      <c r="D483" s="1" t="str">
        <f t="shared" si="29"/>
        <v>FBE</v>
      </c>
      <c r="E483" s="1">
        <f t="shared" si="30"/>
        <v>19</v>
      </c>
      <c r="F483" s="1" t="str">
        <f t="shared" si="31"/>
        <v>19.0mm FBE</v>
      </c>
      <c r="G483" s="1" t="str">
        <f>_xlfn.CONCAT(TEXT(Q483,"0.0"),"mm ",INDEX('Pipe Lookup'!D:D,MATCH('~17 Pipe Segmentation'!R483,'Pipe Lookup'!C:C,0))," TYPE ",P483)</f>
        <v>19.0mm Fusion-Bonded Epoxy TYPE 7</v>
      </c>
      <c r="L483" s="1" t="s">
        <v>9479</v>
      </c>
      <c r="M483" s="1">
        <v>1019089</v>
      </c>
      <c r="N483" s="1">
        <v>1019124</v>
      </c>
      <c r="O483" s="1">
        <v>35</v>
      </c>
      <c r="P483" s="1">
        <v>7</v>
      </c>
      <c r="Q483" s="1">
        <v>19</v>
      </c>
      <c r="R483" s="1" t="s">
        <v>56</v>
      </c>
      <c r="S483" s="1" t="s">
        <v>277</v>
      </c>
      <c r="V483" s="1">
        <v>0</v>
      </c>
      <c r="W483" s="1" t="s">
        <v>60</v>
      </c>
    </row>
    <row r="484" spans="1:23" x14ac:dyDescent="0.2">
      <c r="A484" s="1">
        <f t="shared" si="28"/>
        <v>1019124</v>
      </c>
      <c r="B484" s="1">
        <f t="shared" si="28"/>
        <v>1019130</v>
      </c>
      <c r="C484" s="11" t="s">
        <v>54</v>
      </c>
      <c r="D484" s="1" t="str">
        <f t="shared" si="29"/>
        <v>LE</v>
      </c>
      <c r="E484" s="1">
        <f t="shared" si="30"/>
        <v>23.7</v>
      </c>
      <c r="F484" s="1" t="str">
        <f t="shared" si="31"/>
        <v>23.7mm LE</v>
      </c>
      <c r="G484" s="1" t="str">
        <f>_xlfn.CONCAT(TEXT(Q484,"0.0"),"mm ",INDEX('Pipe Lookup'!D:D,MATCH('~17 Pipe Segmentation'!R484,'Pipe Lookup'!C:C,0))," TYPE ",P484)</f>
        <v>23.7mm Elbow TYPE 28</v>
      </c>
      <c r="L484" s="1" t="s">
        <v>9479</v>
      </c>
      <c r="M484" s="1">
        <v>1019124</v>
      </c>
      <c r="N484" s="1">
        <v>1019130</v>
      </c>
      <c r="O484" s="1">
        <v>6</v>
      </c>
      <c r="P484" s="1">
        <v>28</v>
      </c>
      <c r="Q484" s="1">
        <v>23.7</v>
      </c>
      <c r="R484" s="1" t="s">
        <v>58</v>
      </c>
      <c r="S484" s="1" t="s">
        <v>277</v>
      </c>
      <c r="U484" s="1" t="s">
        <v>9589</v>
      </c>
      <c r="V484" s="1">
        <v>0</v>
      </c>
      <c r="W484" s="1" t="s">
        <v>60</v>
      </c>
    </row>
    <row r="485" spans="1:23" x14ac:dyDescent="0.2">
      <c r="A485" s="1">
        <f t="shared" si="28"/>
        <v>1019130</v>
      </c>
      <c r="B485" s="1">
        <f t="shared" si="28"/>
        <v>1019143.22</v>
      </c>
      <c r="C485" s="11" t="s">
        <v>54</v>
      </c>
      <c r="D485" s="1" t="str">
        <f t="shared" si="29"/>
        <v>FBE</v>
      </c>
      <c r="E485" s="1">
        <f t="shared" si="30"/>
        <v>19</v>
      </c>
      <c r="F485" s="1" t="str">
        <f t="shared" si="31"/>
        <v>19.0mm FBE</v>
      </c>
      <c r="G485" s="1" t="str">
        <f>_xlfn.CONCAT(TEXT(Q485,"0.0"),"mm ",INDEX('Pipe Lookup'!D:D,MATCH('~17 Pipe Segmentation'!R485,'Pipe Lookup'!C:C,0))," TYPE ",P485)</f>
        <v>19.0mm Fusion-Bonded Epoxy TYPE 7</v>
      </c>
      <c r="L485" s="1" t="s">
        <v>9479</v>
      </c>
      <c r="M485" s="1">
        <v>1019130</v>
      </c>
      <c r="N485" s="1">
        <v>1019143.22</v>
      </c>
      <c r="O485" s="1">
        <v>13.21999999997206</v>
      </c>
      <c r="P485" s="1">
        <v>7</v>
      </c>
      <c r="Q485" s="1">
        <v>19</v>
      </c>
      <c r="R485" s="1" t="s">
        <v>56</v>
      </c>
      <c r="S485" s="1" t="s">
        <v>277</v>
      </c>
      <c r="V485" s="1">
        <v>0</v>
      </c>
      <c r="W485" s="1" t="s">
        <v>60</v>
      </c>
    </row>
    <row r="486" spans="1:23" x14ac:dyDescent="0.2">
      <c r="A486" s="1">
        <f t="shared" si="28"/>
        <v>1019143.22</v>
      </c>
      <c r="B486" s="1">
        <f t="shared" si="28"/>
        <v>1019149.22</v>
      </c>
      <c r="C486" s="11" t="s">
        <v>54</v>
      </c>
      <c r="D486" s="1" t="str">
        <f t="shared" si="29"/>
        <v>LE</v>
      </c>
      <c r="E486" s="1">
        <f t="shared" si="30"/>
        <v>23.7</v>
      </c>
      <c r="F486" s="1" t="str">
        <f t="shared" si="31"/>
        <v>23.7mm LE</v>
      </c>
      <c r="G486" s="1" t="str">
        <f>_xlfn.CONCAT(TEXT(Q486,"0.0"),"mm ",INDEX('Pipe Lookup'!D:D,MATCH('~17 Pipe Segmentation'!R486,'Pipe Lookup'!C:C,0))," TYPE ",P486)</f>
        <v>23.7mm Elbow TYPE 28</v>
      </c>
      <c r="L486" s="1" t="s">
        <v>9479</v>
      </c>
      <c r="M486" s="1">
        <v>1019143.22</v>
      </c>
      <c r="N486" s="1">
        <v>1019149.22</v>
      </c>
      <c r="O486" s="1">
        <v>6</v>
      </c>
      <c r="P486" s="1">
        <v>28</v>
      </c>
      <c r="Q486" s="1">
        <v>23.7</v>
      </c>
      <c r="R486" s="1" t="s">
        <v>58</v>
      </c>
      <c r="S486" s="1" t="s">
        <v>277</v>
      </c>
      <c r="U486" s="1" t="s">
        <v>9590</v>
      </c>
      <c r="V486" s="1">
        <v>0</v>
      </c>
      <c r="W486" s="1" t="s">
        <v>60</v>
      </c>
    </row>
    <row r="487" spans="1:23" x14ac:dyDescent="0.2">
      <c r="A487" s="1">
        <f t="shared" si="28"/>
        <v>1019149.22</v>
      </c>
      <c r="B487" s="1">
        <f t="shared" si="28"/>
        <v>1019177.31</v>
      </c>
      <c r="C487" s="11" t="s">
        <v>54</v>
      </c>
      <c r="D487" s="1" t="str">
        <f t="shared" si="29"/>
        <v>FBE</v>
      </c>
      <c r="E487" s="1">
        <f t="shared" si="30"/>
        <v>19</v>
      </c>
      <c r="F487" s="1" t="str">
        <f t="shared" si="31"/>
        <v>19.0mm FBE</v>
      </c>
      <c r="G487" s="1" t="str">
        <f>_xlfn.CONCAT(TEXT(Q487,"0.0"),"mm ",INDEX('Pipe Lookup'!D:D,MATCH('~17 Pipe Segmentation'!R487,'Pipe Lookup'!C:C,0))," TYPE ",P487)</f>
        <v>19.0mm Fusion-Bonded Epoxy TYPE 7</v>
      </c>
      <c r="L487" s="1" t="s">
        <v>9479</v>
      </c>
      <c r="M487" s="1">
        <v>1019149.22</v>
      </c>
      <c r="N487" s="1">
        <v>1019177.31</v>
      </c>
      <c r="O487" s="1">
        <v>28.090000000083819</v>
      </c>
      <c r="P487" s="1">
        <v>7</v>
      </c>
      <c r="Q487" s="1">
        <v>19</v>
      </c>
      <c r="R487" s="1" t="s">
        <v>56</v>
      </c>
      <c r="S487" s="1" t="s">
        <v>277</v>
      </c>
      <c r="U487" s="1" t="s">
        <v>9591</v>
      </c>
      <c r="V487" s="1">
        <v>0</v>
      </c>
      <c r="W487" s="1" t="s">
        <v>60</v>
      </c>
    </row>
    <row r="488" spans="1:23" x14ac:dyDescent="0.2">
      <c r="A488" s="1">
        <f t="shared" si="28"/>
        <v>1019177.31</v>
      </c>
      <c r="B488" s="1">
        <f t="shared" si="28"/>
        <v>1019183.66</v>
      </c>
      <c r="C488" s="11" t="s">
        <v>54</v>
      </c>
      <c r="D488" s="1" t="str">
        <f t="shared" si="29"/>
        <v>LE</v>
      </c>
      <c r="E488" s="1">
        <f t="shared" si="30"/>
        <v>23.7</v>
      </c>
      <c r="F488" s="1" t="str">
        <f t="shared" si="31"/>
        <v>23.7mm LE</v>
      </c>
      <c r="G488" s="1" t="str">
        <f>_xlfn.CONCAT(TEXT(Q488,"0.0"),"mm ",INDEX('Pipe Lookup'!D:D,MATCH('~17 Pipe Segmentation'!R488,'Pipe Lookup'!C:C,0))," TYPE ",P488)</f>
        <v>23.7mm Elbow TYPE 28</v>
      </c>
      <c r="L488" s="1" t="s">
        <v>9479</v>
      </c>
      <c r="M488" s="1">
        <v>1019177.31</v>
      </c>
      <c r="N488" s="1">
        <v>1019183.66</v>
      </c>
      <c r="O488" s="1">
        <v>6.3499999999767169</v>
      </c>
      <c r="P488" s="1">
        <v>28</v>
      </c>
      <c r="Q488" s="1">
        <v>23.7</v>
      </c>
      <c r="R488" s="1" t="s">
        <v>58</v>
      </c>
      <c r="S488" s="1" t="s">
        <v>277</v>
      </c>
      <c r="U488" s="1" t="s">
        <v>9592</v>
      </c>
      <c r="V488" s="1">
        <v>0</v>
      </c>
      <c r="W488" s="1" t="s">
        <v>60</v>
      </c>
    </row>
    <row r="489" spans="1:23" x14ac:dyDescent="0.2">
      <c r="A489" s="1">
        <f t="shared" si="28"/>
        <v>1019183.66</v>
      </c>
      <c r="B489" s="1">
        <f t="shared" si="28"/>
        <v>1019207.22</v>
      </c>
      <c r="C489" s="11" t="s">
        <v>54</v>
      </c>
      <c r="D489" s="1" t="str">
        <f t="shared" si="29"/>
        <v>FBE</v>
      </c>
      <c r="E489" s="1">
        <f t="shared" si="30"/>
        <v>19</v>
      </c>
      <c r="F489" s="1" t="str">
        <f t="shared" si="31"/>
        <v>19.0mm FBE</v>
      </c>
      <c r="G489" s="1" t="str">
        <f>_xlfn.CONCAT(TEXT(Q489,"0.0"),"mm ",INDEX('Pipe Lookup'!D:D,MATCH('~17 Pipe Segmentation'!R489,'Pipe Lookup'!C:C,0))," TYPE ",P489)</f>
        <v>19.0mm Fusion-Bonded Epoxy TYPE 7</v>
      </c>
      <c r="L489" s="1" t="s">
        <v>9479</v>
      </c>
      <c r="M489" s="1">
        <v>1019183.66</v>
      </c>
      <c r="N489" s="1">
        <v>1019207.22</v>
      </c>
      <c r="O489" s="1">
        <v>23.559999999939464</v>
      </c>
      <c r="P489" s="1">
        <v>7</v>
      </c>
      <c r="Q489" s="1">
        <v>19</v>
      </c>
      <c r="R489" s="1" t="s">
        <v>56</v>
      </c>
      <c r="S489" s="1" t="s">
        <v>277</v>
      </c>
      <c r="V489" s="1">
        <v>0</v>
      </c>
      <c r="W489" s="1" t="s">
        <v>60</v>
      </c>
    </row>
    <row r="490" spans="1:23" x14ac:dyDescent="0.2">
      <c r="A490" s="1">
        <f t="shared" si="28"/>
        <v>1019207.22</v>
      </c>
      <c r="B490" s="1">
        <f t="shared" si="28"/>
        <v>1019225.22</v>
      </c>
      <c r="C490" s="11" t="s">
        <v>54</v>
      </c>
      <c r="D490" s="1" t="str">
        <f t="shared" si="29"/>
        <v>ARO</v>
      </c>
      <c r="E490" s="1">
        <f t="shared" si="30"/>
        <v>19</v>
      </c>
      <c r="F490" s="1" t="str">
        <f t="shared" si="31"/>
        <v>19.0mm ARO</v>
      </c>
      <c r="G490" s="1" t="str">
        <f>_xlfn.CONCAT(TEXT(Q490,"0.0"),"mm ",INDEX('Pipe Lookup'!D:D,MATCH('~17 Pipe Segmentation'!R490,'Pipe Lookup'!C:C,0))," TYPE ",P490)</f>
        <v>19.0mm Abrasion-Resistant Overcoat TYPE 8</v>
      </c>
      <c r="L490" s="1" t="s">
        <v>9479</v>
      </c>
      <c r="M490" s="1">
        <v>1019207.22</v>
      </c>
      <c r="N490" s="1">
        <v>1019225.22</v>
      </c>
      <c r="O490" s="1">
        <v>18</v>
      </c>
      <c r="P490" s="1">
        <v>8</v>
      </c>
      <c r="Q490" s="1">
        <v>19</v>
      </c>
      <c r="R490" s="1" t="s">
        <v>80</v>
      </c>
      <c r="S490" s="1" t="s">
        <v>277</v>
      </c>
      <c r="U490" s="1" t="s">
        <v>9593</v>
      </c>
      <c r="V490" s="1">
        <v>0</v>
      </c>
      <c r="W490" s="1" t="s">
        <v>60</v>
      </c>
    </row>
    <row r="491" spans="1:23" x14ac:dyDescent="0.2">
      <c r="A491" s="1">
        <f t="shared" si="28"/>
        <v>1019225.22</v>
      </c>
      <c r="B491" s="1">
        <f t="shared" si="28"/>
        <v>1019232.22</v>
      </c>
      <c r="C491" s="11" t="s">
        <v>54</v>
      </c>
      <c r="D491" s="1" t="str">
        <f t="shared" si="29"/>
        <v>LE</v>
      </c>
      <c r="E491" s="1">
        <f t="shared" si="30"/>
        <v>23.7</v>
      </c>
      <c r="F491" s="1" t="str">
        <f t="shared" si="31"/>
        <v>23.7mm LE</v>
      </c>
      <c r="G491" s="1" t="str">
        <f>_xlfn.CONCAT(TEXT(Q491,"0.0"),"mm ",INDEX('Pipe Lookup'!D:D,MATCH('~17 Pipe Segmentation'!R491,'Pipe Lookup'!C:C,0))," TYPE ",P491)</f>
        <v>23.7mm Elbow TYPE 28</v>
      </c>
      <c r="L491" s="1" t="s">
        <v>9479</v>
      </c>
      <c r="M491" s="1">
        <v>1019225.22</v>
      </c>
      <c r="N491" s="1">
        <v>1019232.22</v>
      </c>
      <c r="O491" s="1">
        <v>7</v>
      </c>
      <c r="P491" s="1">
        <v>28</v>
      </c>
      <c r="Q491" s="1">
        <v>23.7</v>
      </c>
      <c r="R491" s="1" t="s">
        <v>58</v>
      </c>
      <c r="S491" s="1" t="s">
        <v>277</v>
      </c>
      <c r="U491" s="1" t="s">
        <v>293</v>
      </c>
      <c r="V491" s="1">
        <v>0</v>
      </c>
      <c r="W491" s="1" t="s">
        <v>60</v>
      </c>
    </row>
    <row r="492" spans="1:23" x14ac:dyDescent="0.2">
      <c r="A492" s="1">
        <f t="shared" si="28"/>
        <v>1019232.22</v>
      </c>
      <c r="B492" s="1">
        <f t="shared" si="28"/>
        <v>1019240.22</v>
      </c>
      <c r="C492" s="11" t="s">
        <v>54</v>
      </c>
      <c r="D492" s="1" t="str">
        <f t="shared" si="29"/>
        <v>FBE</v>
      </c>
      <c r="E492" s="1">
        <f t="shared" si="30"/>
        <v>19</v>
      </c>
      <c r="F492" s="1" t="str">
        <f t="shared" si="31"/>
        <v>19.0mm FBE</v>
      </c>
      <c r="G492" s="1" t="str">
        <f>_xlfn.CONCAT(TEXT(Q492,"0.0"),"mm ",INDEX('Pipe Lookup'!D:D,MATCH('~17 Pipe Segmentation'!R492,'Pipe Lookup'!C:C,0))," TYPE ",P492)</f>
        <v>19.0mm Fusion-Bonded Epoxy TYPE 7</v>
      </c>
      <c r="L492" s="1" t="s">
        <v>9479</v>
      </c>
      <c r="M492" s="1">
        <v>1019232.22</v>
      </c>
      <c r="N492" s="1">
        <v>1019240.22</v>
      </c>
      <c r="O492" s="1">
        <v>8</v>
      </c>
      <c r="P492" s="1">
        <v>7</v>
      </c>
      <c r="Q492" s="1">
        <v>19</v>
      </c>
      <c r="R492" s="1" t="s">
        <v>56</v>
      </c>
      <c r="S492" s="1" t="s">
        <v>277</v>
      </c>
      <c r="U492" s="1" t="s">
        <v>294</v>
      </c>
      <c r="V492" s="1">
        <v>0</v>
      </c>
      <c r="W492" s="1" t="s">
        <v>60</v>
      </c>
    </row>
    <row r="493" spans="1:23" x14ac:dyDescent="0.2">
      <c r="A493" s="1">
        <f t="shared" si="28"/>
        <v>1019240.22</v>
      </c>
      <c r="B493" s="1">
        <f t="shared" si="28"/>
        <v>1019248.32</v>
      </c>
      <c r="C493" s="11" t="s">
        <v>54</v>
      </c>
      <c r="D493" s="1" t="str">
        <f t="shared" si="29"/>
        <v>LE</v>
      </c>
      <c r="E493" s="1">
        <f t="shared" si="30"/>
        <v>23.7</v>
      </c>
      <c r="F493" s="1" t="str">
        <f t="shared" si="31"/>
        <v>23.7mm LE</v>
      </c>
      <c r="G493" s="1" t="str">
        <f>_xlfn.CONCAT(TEXT(Q493,"0.0"),"mm ",INDEX('Pipe Lookup'!D:D,MATCH('~17 Pipe Segmentation'!R493,'Pipe Lookup'!C:C,0))," TYPE ",P493)</f>
        <v>23.7mm Elbow TYPE 28</v>
      </c>
      <c r="L493" s="1" t="s">
        <v>9479</v>
      </c>
      <c r="M493" s="1">
        <v>1019240.22</v>
      </c>
      <c r="N493" s="1">
        <v>1019248.32</v>
      </c>
      <c r="O493" s="1">
        <v>8.0999999999767169</v>
      </c>
      <c r="P493" s="1">
        <v>28</v>
      </c>
      <c r="Q493" s="1">
        <v>23.7</v>
      </c>
      <c r="R493" s="1" t="s">
        <v>58</v>
      </c>
      <c r="S493" s="1" t="s">
        <v>277</v>
      </c>
      <c r="U493" s="1" t="s">
        <v>295</v>
      </c>
      <c r="V493" s="1">
        <v>0</v>
      </c>
      <c r="W493" s="1" t="s">
        <v>60</v>
      </c>
    </row>
    <row r="494" spans="1:23" x14ac:dyDescent="0.2">
      <c r="A494" s="1">
        <f t="shared" si="28"/>
        <v>1019248.32</v>
      </c>
      <c r="B494" s="1">
        <f t="shared" si="28"/>
        <v>1019487.22</v>
      </c>
      <c r="C494" s="11" t="s">
        <v>54</v>
      </c>
      <c r="D494" s="1" t="str">
        <f t="shared" si="29"/>
        <v>FBE</v>
      </c>
      <c r="E494" s="1">
        <f t="shared" si="30"/>
        <v>19</v>
      </c>
      <c r="F494" s="1" t="str">
        <f t="shared" si="31"/>
        <v>19.0mm FBE</v>
      </c>
      <c r="G494" s="1" t="str">
        <f>_xlfn.CONCAT(TEXT(Q494,"0.0"),"mm ",INDEX('Pipe Lookup'!D:D,MATCH('~17 Pipe Segmentation'!R494,'Pipe Lookup'!C:C,0))," TYPE ",P494)</f>
        <v>19.0mm Fusion-Bonded Epoxy TYPE 7</v>
      </c>
      <c r="L494" s="1" t="s">
        <v>9479</v>
      </c>
      <c r="M494" s="1">
        <v>1019248.32</v>
      </c>
      <c r="N494" s="1">
        <v>1019487.22</v>
      </c>
      <c r="O494" s="1">
        <v>238.90000000002328</v>
      </c>
      <c r="P494" s="1">
        <v>7</v>
      </c>
      <c r="Q494" s="1">
        <v>19</v>
      </c>
      <c r="R494" s="1" t="s">
        <v>56</v>
      </c>
      <c r="S494" s="1" t="s">
        <v>277</v>
      </c>
      <c r="V494" s="1">
        <v>0</v>
      </c>
      <c r="W494" s="1" t="s">
        <v>60</v>
      </c>
    </row>
    <row r="495" spans="1:23" x14ac:dyDescent="0.2">
      <c r="A495" s="1">
        <f t="shared" si="28"/>
        <v>1019487.22</v>
      </c>
      <c r="B495" s="1">
        <f t="shared" si="28"/>
        <v>1019492.34</v>
      </c>
      <c r="C495" s="11" t="s">
        <v>54</v>
      </c>
      <c r="D495" s="1" t="str">
        <f t="shared" si="29"/>
        <v>LE</v>
      </c>
      <c r="E495" s="1">
        <f t="shared" si="30"/>
        <v>23.7</v>
      </c>
      <c r="F495" s="1" t="str">
        <f t="shared" si="31"/>
        <v>23.7mm LE</v>
      </c>
      <c r="G495" s="1" t="str">
        <f>_xlfn.CONCAT(TEXT(Q495,"0.0"),"mm ",INDEX('Pipe Lookup'!D:D,MATCH('~17 Pipe Segmentation'!R495,'Pipe Lookup'!C:C,0))," TYPE ",P495)</f>
        <v>23.7mm Elbow TYPE 28</v>
      </c>
      <c r="L495" s="1" t="s">
        <v>9479</v>
      </c>
      <c r="M495" s="1">
        <v>1019487.22</v>
      </c>
      <c r="N495" s="1">
        <v>1019492.34</v>
      </c>
      <c r="O495" s="1">
        <v>5.1199999999953434</v>
      </c>
      <c r="P495" s="1">
        <v>28</v>
      </c>
      <c r="Q495" s="1">
        <v>23.7</v>
      </c>
      <c r="R495" s="1" t="s">
        <v>58</v>
      </c>
      <c r="S495" s="1" t="s">
        <v>277</v>
      </c>
      <c r="U495" s="1" t="s">
        <v>296</v>
      </c>
      <c r="V495" s="1">
        <v>0</v>
      </c>
      <c r="W495" s="1" t="s">
        <v>60</v>
      </c>
    </row>
    <row r="496" spans="1:23" x14ac:dyDescent="0.2">
      <c r="A496" s="1">
        <f t="shared" si="28"/>
        <v>1019492.34</v>
      </c>
      <c r="B496" s="1">
        <f t="shared" si="28"/>
        <v>1019563.69</v>
      </c>
      <c r="C496" s="11" t="s">
        <v>54</v>
      </c>
      <c r="D496" s="1" t="str">
        <f t="shared" si="29"/>
        <v>FBE</v>
      </c>
      <c r="E496" s="1">
        <f t="shared" si="30"/>
        <v>19</v>
      </c>
      <c r="F496" s="1" t="str">
        <f t="shared" si="31"/>
        <v>19.0mm FBE</v>
      </c>
      <c r="G496" s="1" t="str">
        <f>_xlfn.CONCAT(TEXT(Q496,"0.0"),"mm ",INDEX('Pipe Lookup'!D:D,MATCH('~17 Pipe Segmentation'!R496,'Pipe Lookup'!C:C,0))," TYPE ",P496)</f>
        <v>19.0mm Fusion-Bonded Epoxy TYPE 7</v>
      </c>
      <c r="L496" s="1" t="s">
        <v>9479</v>
      </c>
      <c r="M496" s="1">
        <v>1019492.34</v>
      </c>
      <c r="N496" s="1">
        <v>1019563.69</v>
      </c>
      <c r="O496" s="1">
        <v>71.349999999976717</v>
      </c>
      <c r="P496" s="1">
        <v>7</v>
      </c>
      <c r="Q496" s="1">
        <v>19</v>
      </c>
      <c r="R496" s="1" t="s">
        <v>56</v>
      </c>
      <c r="S496" s="1" t="s">
        <v>277</v>
      </c>
      <c r="V496" s="1">
        <v>0</v>
      </c>
      <c r="W496" s="1" t="s">
        <v>60</v>
      </c>
    </row>
    <row r="497" spans="1:23" x14ac:dyDescent="0.2">
      <c r="A497" s="1">
        <f t="shared" si="28"/>
        <v>1019563.69</v>
      </c>
      <c r="B497" s="1">
        <f t="shared" si="28"/>
        <v>1019569.37</v>
      </c>
      <c r="C497" s="11" t="s">
        <v>54</v>
      </c>
      <c r="D497" s="1" t="str">
        <f t="shared" si="29"/>
        <v>LE</v>
      </c>
      <c r="E497" s="1">
        <f t="shared" si="30"/>
        <v>23.7</v>
      </c>
      <c r="F497" s="1" t="str">
        <f t="shared" si="31"/>
        <v>23.7mm LE</v>
      </c>
      <c r="G497" s="1" t="str">
        <f>_xlfn.CONCAT(TEXT(Q497,"0.0"),"mm ",INDEX('Pipe Lookup'!D:D,MATCH('~17 Pipe Segmentation'!R497,'Pipe Lookup'!C:C,0))," TYPE ",P497)</f>
        <v>23.7mm Elbow TYPE 28</v>
      </c>
      <c r="L497" s="1" t="s">
        <v>9479</v>
      </c>
      <c r="M497" s="1">
        <v>1019563.69</v>
      </c>
      <c r="N497" s="1">
        <v>1019569.37</v>
      </c>
      <c r="O497" s="1">
        <v>5.6800000000512227</v>
      </c>
      <c r="P497" s="1">
        <v>28</v>
      </c>
      <c r="Q497" s="1">
        <v>23.7</v>
      </c>
      <c r="R497" s="1" t="s">
        <v>58</v>
      </c>
      <c r="S497" s="1" t="s">
        <v>277</v>
      </c>
      <c r="U497" s="1" t="s">
        <v>297</v>
      </c>
      <c r="V497" s="1">
        <v>0</v>
      </c>
      <c r="W497" s="1" t="s">
        <v>60</v>
      </c>
    </row>
    <row r="498" spans="1:23" x14ac:dyDescent="0.2">
      <c r="A498" s="1">
        <f t="shared" si="28"/>
        <v>1019569.37</v>
      </c>
      <c r="B498" s="1">
        <f t="shared" si="28"/>
        <v>1019580.32</v>
      </c>
      <c r="C498" s="11" t="s">
        <v>54</v>
      </c>
      <c r="D498" s="1" t="str">
        <f t="shared" si="29"/>
        <v>FBE</v>
      </c>
      <c r="E498" s="1">
        <f t="shared" si="30"/>
        <v>19</v>
      </c>
      <c r="F498" s="1" t="str">
        <f t="shared" si="31"/>
        <v>19.0mm FBE</v>
      </c>
      <c r="G498" s="1" t="str">
        <f>_xlfn.CONCAT(TEXT(Q498,"0.0"),"mm ",INDEX('Pipe Lookup'!D:D,MATCH('~17 Pipe Segmentation'!R498,'Pipe Lookup'!C:C,0))," TYPE ",P498)</f>
        <v>19.0mm Fusion-Bonded Epoxy TYPE 7</v>
      </c>
      <c r="L498" s="1" t="s">
        <v>9479</v>
      </c>
      <c r="M498" s="1">
        <v>1019569.37</v>
      </c>
      <c r="N498" s="1">
        <v>1019580.32</v>
      </c>
      <c r="O498" s="1">
        <v>10.949999999953434</v>
      </c>
      <c r="P498" s="1">
        <v>7</v>
      </c>
      <c r="Q498" s="1">
        <v>19</v>
      </c>
      <c r="R498" s="1" t="s">
        <v>56</v>
      </c>
      <c r="S498" s="1" t="s">
        <v>277</v>
      </c>
      <c r="V498" s="1">
        <v>0</v>
      </c>
      <c r="W498" s="1" t="s">
        <v>60</v>
      </c>
    </row>
    <row r="499" spans="1:23" x14ac:dyDescent="0.2">
      <c r="A499" s="1">
        <f t="shared" si="28"/>
        <v>1019580.32</v>
      </c>
      <c r="B499" s="1">
        <f t="shared" si="28"/>
        <v>1019586.11</v>
      </c>
      <c r="C499" s="11" t="s">
        <v>54</v>
      </c>
      <c r="D499" s="1" t="str">
        <f t="shared" si="29"/>
        <v>LE</v>
      </c>
      <c r="E499" s="1">
        <f t="shared" si="30"/>
        <v>23.7</v>
      </c>
      <c r="F499" s="1" t="str">
        <f t="shared" si="31"/>
        <v>23.7mm LE</v>
      </c>
      <c r="G499" s="1" t="str">
        <f>_xlfn.CONCAT(TEXT(Q499,"0.0"),"mm ",INDEX('Pipe Lookup'!D:D,MATCH('~17 Pipe Segmentation'!R499,'Pipe Lookup'!C:C,0))," TYPE ",P499)</f>
        <v>23.7mm Elbow TYPE 28</v>
      </c>
      <c r="L499" s="1" t="s">
        <v>9479</v>
      </c>
      <c r="M499" s="1">
        <v>1019580.32</v>
      </c>
      <c r="N499" s="1">
        <v>1019586.11</v>
      </c>
      <c r="O499" s="1">
        <v>5.7900000000372529</v>
      </c>
      <c r="P499" s="1">
        <v>28</v>
      </c>
      <c r="Q499" s="1">
        <v>23.7</v>
      </c>
      <c r="R499" s="1" t="s">
        <v>58</v>
      </c>
      <c r="S499" s="1" t="s">
        <v>277</v>
      </c>
      <c r="U499" s="1" t="s">
        <v>298</v>
      </c>
      <c r="V499" s="1">
        <v>0</v>
      </c>
      <c r="W499" s="1" t="s">
        <v>60</v>
      </c>
    </row>
    <row r="500" spans="1:23" x14ac:dyDescent="0.2">
      <c r="A500" s="1">
        <f t="shared" si="28"/>
        <v>1019586.11</v>
      </c>
      <c r="B500" s="1">
        <f t="shared" si="28"/>
        <v>1019612.88</v>
      </c>
      <c r="C500" s="11" t="s">
        <v>54</v>
      </c>
      <c r="D500" s="1" t="str">
        <f t="shared" si="29"/>
        <v>FBE</v>
      </c>
      <c r="E500" s="1">
        <f t="shared" si="30"/>
        <v>19</v>
      </c>
      <c r="F500" s="1" t="str">
        <f t="shared" si="31"/>
        <v>19.0mm FBE</v>
      </c>
      <c r="G500" s="1" t="str">
        <f>_xlfn.CONCAT(TEXT(Q500,"0.0"),"mm ",INDEX('Pipe Lookup'!D:D,MATCH('~17 Pipe Segmentation'!R500,'Pipe Lookup'!C:C,0))," TYPE ",P500)</f>
        <v>19.0mm Fusion-Bonded Epoxy TYPE 7</v>
      </c>
      <c r="L500" s="1" t="s">
        <v>9479</v>
      </c>
      <c r="M500" s="1">
        <v>1019586.11</v>
      </c>
      <c r="N500" s="1">
        <v>1019612.88</v>
      </c>
      <c r="O500" s="1">
        <v>26.770000000018626</v>
      </c>
      <c r="P500" s="1">
        <v>7</v>
      </c>
      <c r="Q500" s="1">
        <v>19</v>
      </c>
      <c r="R500" s="1" t="s">
        <v>56</v>
      </c>
      <c r="S500" s="1" t="s">
        <v>277</v>
      </c>
      <c r="V500" s="1">
        <v>0</v>
      </c>
      <c r="W500" s="1" t="s">
        <v>60</v>
      </c>
    </row>
    <row r="501" spans="1:23" x14ac:dyDescent="0.2">
      <c r="A501" s="1">
        <f t="shared" si="28"/>
        <v>1019612.88</v>
      </c>
      <c r="B501" s="1">
        <f t="shared" si="28"/>
        <v>1019617.55</v>
      </c>
      <c r="C501" s="11" t="s">
        <v>54</v>
      </c>
      <c r="D501" s="1" t="str">
        <f t="shared" si="29"/>
        <v>LE</v>
      </c>
      <c r="E501" s="1">
        <f t="shared" si="30"/>
        <v>23.7</v>
      </c>
      <c r="F501" s="1" t="str">
        <f t="shared" si="31"/>
        <v>23.7mm LE</v>
      </c>
      <c r="G501" s="1" t="str">
        <f>_xlfn.CONCAT(TEXT(Q501,"0.0"),"mm ",INDEX('Pipe Lookup'!D:D,MATCH('~17 Pipe Segmentation'!R501,'Pipe Lookup'!C:C,0))," TYPE ",P501)</f>
        <v>23.7mm Elbow TYPE 28</v>
      </c>
      <c r="L501" s="1" t="s">
        <v>9479</v>
      </c>
      <c r="M501" s="1">
        <v>1019612.88</v>
      </c>
      <c r="N501" s="1">
        <v>1019617.55</v>
      </c>
      <c r="O501" s="1">
        <v>4.6700000000419095</v>
      </c>
      <c r="P501" s="1">
        <v>28</v>
      </c>
      <c r="Q501" s="1">
        <v>23.7</v>
      </c>
      <c r="R501" s="1" t="s">
        <v>58</v>
      </c>
      <c r="S501" s="1" t="s">
        <v>277</v>
      </c>
      <c r="U501" s="1" t="s">
        <v>299</v>
      </c>
      <c r="V501" s="1">
        <v>0</v>
      </c>
      <c r="W501" s="1" t="s">
        <v>60</v>
      </c>
    </row>
    <row r="502" spans="1:23" x14ac:dyDescent="0.2">
      <c r="A502" s="1">
        <f t="shared" si="28"/>
        <v>1019617.55</v>
      </c>
      <c r="B502" s="1">
        <f t="shared" si="28"/>
        <v>1019620.37</v>
      </c>
      <c r="C502" s="11" t="s">
        <v>54</v>
      </c>
      <c r="D502" s="1" t="str">
        <f t="shared" si="29"/>
        <v>FBE</v>
      </c>
      <c r="E502" s="1">
        <f t="shared" si="30"/>
        <v>19</v>
      </c>
      <c r="F502" s="1" t="str">
        <f t="shared" si="31"/>
        <v>19.0mm FBE</v>
      </c>
      <c r="G502" s="1" t="str">
        <f>_xlfn.CONCAT(TEXT(Q502,"0.0"),"mm ",INDEX('Pipe Lookup'!D:D,MATCH('~17 Pipe Segmentation'!R502,'Pipe Lookup'!C:C,0))," TYPE ",P502)</f>
        <v>19.0mm Fusion-Bonded Epoxy TYPE 7</v>
      </c>
      <c r="L502" s="1" t="s">
        <v>9479</v>
      </c>
      <c r="M502" s="1">
        <v>1019617.55</v>
      </c>
      <c r="N502" s="1">
        <v>1019620.37</v>
      </c>
      <c r="O502" s="1">
        <v>2.8199999999487773</v>
      </c>
      <c r="P502" s="1">
        <v>7</v>
      </c>
      <c r="Q502" s="1">
        <v>19</v>
      </c>
      <c r="R502" s="1" t="s">
        <v>56</v>
      </c>
      <c r="S502" s="1" t="s">
        <v>277</v>
      </c>
      <c r="V502" s="1">
        <v>0</v>
      </c>
      <c r="W502" s="1" t="s">
        <v>60</v>
      </c>
    </row>
    <row r="503" spans="1:23" x14ac:dyDescent="0.2">
      <c r="A503" s="1">
        <f t="shared" si="28"/>
        <v>1019620.37</v>
      </c>
      <c r="B503" s="1">
        <f t="shared" si="28"/>
        <v>1019627.39</v>
      </c>
      <c r="C503" s="11" t="s">
        <v>54</v>
      </c>
      <c r="D503" s="1" t="str">
        <f t="shared" si="29"/>
        <v>LE</v>
      </c>
      <c r="E503" s="1">
        <f t="shared" si="30"/>
        <v>23.7</v>
      </c>
      <c r="F503" s="1" t="str">
        <f t="shared" si="31"/>
        <v>23.7mm LE</v>
      </c>
      <c r="G503" s="1" t="str">
        <f>_xlfn.CONCAT(TEXT(Q503,"0.0"),"mm ",INDEX('Pipe Lookup'!D:D,MATCH('~17 Pipe Segmentation'!R503,'Pipe Lookup'!C:C,0))," TYPE ",P503)</f>
        <v>23.7mm Elbow TYPE 28</v>
      </c>
      <c r="L503" s="1" t="s">
        <v>9479</v>
      </c>
      <c r="M503" s="1">
        <v>1019620.37</v>
      </c>
      <c r="N503" s="1">
        <v>1019627.39</v>
      </c>
      <c r="O503" s="1">
        <v>7.0200000000186265</v>
      </c>
      <c r="P503" s="1">
        <v>28</v>
      </c>
      <c r="Q503" s="1">
        <v>23.7</v>
      </c>
      <c r="R503" s="1" t="s">
        <v>58</v>
      </c>
      <c r="S503" s="1" t="s">
        <v>277</v>
      </c>
      <c r="U503" s="1" t="s">
        <v>300</v>
      </c>
      <c r="V503" s="1">
        <v>0</v>
      </c>
      <c r="W503" s="1" t="s">
        <v>60</v>
      </c>
    </row>
    <row r="504" spans="1:23" x14ac:dyDescent="0.2">
      <c r="A504" s="1">
        <f t="shared" si="28"/>
        <v>1019627.39</v>
      </c>
      <c r="B504" s="1">
        <f t="shared" si="28"/>
        <v>1019700</v>
      </c>
      <c r="C504" s="11" t="s">
        <v>54</v>
      </c>
      <c r="D504" s="1" t="str">
        <f t="shared" si="29"/>
        <v>FBE</v>
      </c>
      <c r="E504" s="1">
        <f t="shared" si="30"/>
        <v>19</v>
      </c>
      <c r="F504" s="1" t="str">
        <f t="shared" si="31"/>
        <v>19.0mm FBE</v>
      </c>
      <c r="G504" s="1" t="str">
        <f>_xlfn.CONCAT(TEXT(Q504,"0.0"),"mm ",INDEX('Pipe Lookup'!D:D,MATCH('~17 Pipe Segmentation'!R504,'Pipe Lookup'!C:C,0))," TYPE ",P504)</f>
        <v>19.0mm Fusion-Bonded Epoxy TYPE 7</v>
      </c>
      <c r="L504" s="1" t="s">
        <v>9479</v>
      </c>
      <c r="M504" s="1">
        <v>1019627.39</v>
      </c>
      <c r="N504" s="1">
        <v>1019700</v>
      </c>
      <c r="O504" s="1">
        <v>72.60999999998603</v>
      </c>
      <c r="P504" s="1">
        <v>7</v>
      </c>
      <c r="Q504" s="1">
        <v>19</v>
      </c>
      <c r="R504" s="1" t="s">
        <v>56</v>
      </c>
      <c r="S504" s="1" t="s">
        <v>277</v>
      </c>
      <c r="V504" s="1">
        <v>0</v>
      </c>
      <c r="W504" s="1" t="s">
        <v>60</v>
      </c>
    </row>
    <row r="505" spans="1:23" x14ac:dyDescent="0.2">
      <c r="A505" s="1">
        <f t="shared" si="28"/>
        <v>1019700</v>
      </c>
      <c r="B505" s="1">
        <f t="shared" si="28"/>
        <v>1019773.92</v>
      </c>
      <c r="C505" s="11" t="s">
        <v>54</v>
      </c>
      <c r="D505" s="1" t="str">
        <f t="shared" si="29"/>
        <v>FBE</v>
      </c>
      <c r="E505" s="1">
        <f t="shared" si="30"/>
        <v>19</v>
      </c>
      <c r="F505" s="1" t="str">
        <f t="shared" si="31"/>
        <v>19.0mm FBE</v>
      </c>
      <c r="G505" s="1" t="str">
        <f>_xlfn.CONCAT(TEXT(Q505,"0.0"),"mm ",INDEX('Pipe Lookup'!D:D,MATCH('~17 Pipe Segmentation'!R505,'Pipe Lookup'!C:C,0))," TYPE ",P505)</f>
        <v>19.0mm Fusion-Bonded Epoxy TYPE 7</v>
      </c>
      <c r="L505" s="1" t="s">
        <v>9479</v>
      </c>
      <c r="M505" s="1">
        <v>1019700</v>
      </c>
      <c r="N505" s="1">
        <v>1019773.92</v>
      </c>
      <c r="O505" s="1">
        <v>73.92000000004191</v>
      </c>
      <c r="P505" s="1">
        <v>7</v>
      </c>
      <c r="Q505" s="1">
        <v>19</v>
      </c>
      <c r="R505" s="1" t="s">
        <v>56</v>
      </c>
      <c r="S505" s="1" t="s">
        <v>301</v>
      </c>
      <c r="V505" s="1">
        <v>0</v>
      </c>
      <c r="W505" s="1" t="s">
        <v>60</v>
      </c>
    </row>
    <row r="506" spans="1:23" x14ac:dyDescent="0.2">
      <c r="A506" s="1">
        <f t="shared" si="28"/>
        <v>1019773.92</v>
      </c>
      <c r="B506" s="1">
        <f t="shared" si="28"/>
        <v>1019778.59</v>
      </c>
      <c r="C506" s="11" t="s">
        <v>54</v>
      </c>
      <c r="D506" s="1" t="str">
        <f t="shared" si="29"/>
        <v>LE</v>
      </c>
      <c r="E506" s="1">
        <f t="shared" si="30"/>
        <v>23.7</v>
      </c>
      <c r="F506" s="1" t="str">
        <f t="shared" si="31"/>
        <v>23.7mm LE</v>
      </c>
      <c r="G506" s="1" t="str">
        <f>_xlfn.CONCAT(TEXT(Q506,"0.0"),"mm ",INDEX('Pipe Lookup'!D:D,MATCH('~17 Pipe Segmentation'!R506,'Pipe Lookup'!C:C,0))," TYPE ",P506)</f>
        <v>23.7mm Elbow TYPE 28</v>
      </c>
      <c r="L506" s="1" t="s">
        <v>9479</v>
      </c>
      <c r="M506" s="1">
        <v>1019773.92</v>
      </c>
      <c r="N506" s="1">
        <v>1019778.59</v>
      </c>
      <c r="O506" s="1">
        <v>4.6699999999254942</v>
      </c>
      <c r="P506" s="1">
        <v>28</v>
      </c>
      <c r="Q506" s="1">
        <v>23.7</v>
      </c>
      <c r="R506" s="1" t="s">
        <v>58</v>
      </c>
      <c r="S506" s="1" t="s">
        <v>301</v>
      </c>
      <c r="U506" s="1" t="s">
        <v>302</v>
      </c>
      <c r="V506" s="1">
        <v>0</v>
      </c>
      <c r="W506" s="1" t="s">
        <v>60</v>
      </c>
    </row>
    <row r="507" spans="1:23" x14ac:dyDescent="0.2">
      <c r="A507" s="1">
        <f t="shared" si="28"/>
        <v>1019778.59</v>
      </c>
      <c r="B507" s="1">
        <f t="shared" si="28"/>
        <v>1019786.89</v>
      </c>
      <c r="C507" s="11" t="s">
        <v>54</v>
      </c>
      <c r="D507" s="1" t="str">
        <f t="shared" si="29"/>
        <v>FBE</v>
      </c>
      <c r="E507" s="1">
        <f t="shared" si="30"/>
        <v>19</v>
      </c>
      <c r="F507" s="1" t="str">
        <f t="shared" si="31"/>
        <v>19.0mm FBE</v>
      </c>
      <c r="G507" s="1" t="str">
        <f>_xlfn.CONCAT(TEXT(Q507,"0.0"),"mm ",INDEX('Pipe Lookup'!D:D,MATCH('~17 Pipe Segmentation'!R507,'Pipe Lookup'!C:C,0))," TYPE ",P507)</f>
        <v>19.0mm Fusion-Bonded Epoxy TYPE 7</v>
      </c>
      <c r="L507" s="1" t="s">
        <v>9479</v>
      </c>
      <c r="M507" s="1">
        <v>1019778.59</v>
      </c>
      <c r="N507" s="1">
        <v>1019786.89</v>
      </c>
      <c r="O507" s="1">
        <v>8.3000000000465661</v>
      </c>
      <c r="P507" s="1">
        <v>7</v>
      </c>
      <c r="Q507" s="1">
        <v>19</v>
      </c>
      <c r="R507" s="1" t="s">
        <v>56</v>
      </c>
      <c r="S507" s="1" t="s">
        <v>301</v>
      </c>
      <c r="V507" s="1">
        <v>0</v>
      </c>
      <c r="W507" s="1" t="s">
        <v>60</v>
      </c>
    </row>
    <row r="508" spans="1:23" x14ac:dyDescent="0.2">
      <c r="A508" s="1">
        <f t="shared" si="28"/>
        <v>1019786.89</v>
      </c>
      <c r="B508" s="1">
        <f t="shared" si="28"/>
        <v>1019804.89</v>
      </c>
      <c r="C508" s="11" t="s">
        <v>54</v>
      </c>
      <c r="D508" s="1" t="str">
        <f t="shared" si="29"/>
        <v>FBE</v>
      </c>
      <c r="E508" s="1">
        <f t="shared" si="30"/>
        <v>21.5</v>
      </c>
      <c r="F508" s="1" t="str">
        <f t="shared" si="31"/>
        <v>21.5mm FBE</v>
      </c>
      <c r="G508" s="1" t="str">
        <f>_xlfn.CONCAT(TEXT(Q508,"0.0"),"mm ",INDEX('Pipe Lookup'!D:D,MATCH('~17 Pipe Segmentation'!R508,'Pipe Lookup'!C:C,0))," TYPE ",P508)</f>
        <v>21.5mm Fusion-Bonded Epoxy TYPE 34</v>
      </c>
      <c r="L508" s="1" t="s">
        <v>9479</v>
      </c>
      <c r="M508" s="1">
        <v>1019786.89</v>
      </c>
      <c r="N508" s="1">
        <v>1019804.89</v>
      </c>
      <c r="O508" s="1">
        <v>18</v>
      </c>
      <c r="P508" s="1">
        <v>34</v>
      </c>
      <c r="Q508" s="1">
        <v>21.5</v>
      </c>
      <c r="R508" s="1" t="s">
        <v>56</v>
      </c>
      <c r="S508" s="1" t="s">
        <v>301</v>
      </c>
      <c r="V508" s="1">
        <v>0</v>
      </c>
      <c r="W508" s="1" t="s">
        <v>60</v>
      </c>
    </row>
    <row r="509" spans="1:23" x14ac:dyDescent="0.2">
      <c r="A509" s="1">
        <f t="shared" si="28"/>
        <v>1019804.89</v>
      </c>
      <c r="B509" s="1">
        <f t="shared" si="28"/>
        <v>1019847.1</v>
      </c>
      <c r="C509" s="11" t="s">
        <v>54</v>
      </c>
      <c r="D509" s="1" t="str">
        <f t="shared" si="29"/>
        <v>FBE</v>
      </c>
      <c r="E509" s="1">
        <f t="shared" si="30"/>
        <v>19</v>
      </c>
      <c r="F509" s="1" t="str">
        <f t="shared" si="31"/>
        <v>19.0mm FBE</v>
      </c>
      <c r="G509" s="1" t="str">
        <f>_xlfn.CONCAT(TEXT(Q509,"0.0"),"mm ",INDEX('Pipe Lookup'!D:D,MATCH('~17 Pipe Segmentation'!R509,'Pipe Lookup'!C:C,0))," TYPE ",P509)</f>
        <v>19.0mm Fusion-Bonded Epoxy TYPE 7</v>
      </c>
      <c r="L509" s="1" t="s">
        <v>9479</v>
      </c>
      <c r="M509" s="1">
        <v>1019804.89</v>
      </c>
      <c r="N509" s="1">
        <v>1019847.1</v>
      </c>
      <c r="O509" s="1">
        <v>42.209999999962747</v>
      </c>
      <c r="P509" s="1">
        <v>7</v>
      </c>
      <c r="Q509" s="1">
        <v>19</v>
      </c>
      <c r="R509" s="1" t="s">
        <v>56</v>
      </c>
      <c r="S509" s="1" t="s">
        <v>301</v>
      </c>
      <c r="V509" s="1">
        <v>0</v>
      </c>
      <c r="W509" s="1" t="s">
        <v>60</v>
      </c>
    </row>
    <row r="510" spans="1:23" x14ac:dyDescent="0.2">
      <c r="A510" s="1">
        <f t="shared" si="28"/>
        <v>1019847.1</v>
      </c>
      <c r="B510" s="1">
        <f t="shared" si="28"/>
        <v>1019853.68</v>
      </c>
      <c r="C510" s="11" t="s">
        <v>54</v>
      </c>
      <c r="D510" s="1" t="str">
        <f t="shared" si="29"/>
        <v>LE</v>
      </c>
      <c r="E510" s="1">
        <f t="shared" si="30"/>
        <v>23.7</v>
      </c>
      <c r="F510" s="1" t="str">
        <f t="shared" si="31"/>
        <v>23.7mm LE</v>
      </c>
      <c r="G510" s="1" t="str">
        <f>_xlfn.CONCAT(TEXT(Q510,"0.0"),"mm ",INDEX('Pipe Lookup'!D:D,MATCH('~17 Pipe Segmentation'!R510,'Pipe Lookup'!C:C,0))," TYPE ",P510)</f>
        <v>23.7mm Elbow TYPE 28</v>
      </c>
      <c r="L510" s="1" t="s">
        <v>9479</v>
      </c>
      <c r="M510" s="1">
        <v>1019847.1</v>
      </c>
      <c r="N510" s="1">
        <v>1019853.68</v>
      </c>
      <c r="O510" s="1">
        <v>6.5800000000745058</v>
      </c>
      <c r="P510" s="1">
        <v>28</v>
      </c>
      <c r="Q510" s="1">
        <v>23.7</v>
      </c>
      <c r="R510" s="1" t="s">
        <v>58</v>
      </c>
      <c r="S510" s="1" t="s">
        <v>301</v>
      </c>
      <c r="U510" s="1" t="s">
        <v>303</v>
      </c>
      <c r="V510" s="1">
        <v>0</v>
      </c>
      <c r="W510" s="1" t="s">
        <v>60</v>
      </c>
    </row>
    <row r="511" spans="1:23" x14ac:dyDescent="0.2">
      <c r="A511" s="1">
        <f t="shared" si="28"/>
        <v>1019853.68</v>
      </c>
      <c r="B511" s="1">
        <f t="shared" si="28"/>
        <v>1019885.32</v>
      </c>
      <c r="C511" s="11" t="s">
        <v>54</v>
      </c>
      <c r="D511" s="1" t="str">
        <f t="shared" si="29"/>
        <v>FBE</v>
      </c>
      <c r="E511" s="1">
        <f t="shared" si="30"/>
        <v>19</v>
      </c>
      <c r="F511" s="1" t="str">
        <f t="shared" si="31"/>
        <v>19.0mm FBE</v>
      </c>
      <c r="G511" s="1" t="str">
        <f>_xlfn.CONCAT(TEXT(Q511,"0.0"),"mm ",INDEX('Pipe Lookup'!D:D,MATCH('~17 Pipe Segmentation'!R511,'Pipe Lookup'!C:C,0))," TYPE ",P511)</f>
        <v>19.0mm Fusion-Bonded Epoxy TYPE 7</v>
      </c>
      <c r="L511" s="1" t="s">
        <v>9479</v>
      </c>
      <c r="M511" s="1">
        <v>1019853.68</v>
      </c>
      <c r="N511" s="1">
        <v>1019885.32</v>
      </c>
      <c r="O511" s="1">
        <v>31.639999999897555</v>
      </c>
      <c r="P511" s="1">
        <v>7</v>
      </c>
      <c r="Q511" s="1">
        <v>19</v>
      </c>
      <c r="R511" s="1" t="s">
        <v>56</v>
      </c>
      <c r="S511" s="1" t="s">
        <v>301</v>
      </c>
      <c r="V511" s="1">
        <v>0</v>
      </c>
      <c r="W511" s="1" t="s">
        <v>60</v>
      </c>
    </row>
    <row r="512" spans="1:23" x14ac:dyDescent="0.2">
      <c r="A512" s="1">
        <f t="shared" si="28"/>
        <v>1019885.32</v>
      </c>
      <c r="B512" s="1">
        <f t="shared" si="28"/>
        <v>1019891.11</v>
      </c>
      <c r="C512" s="11" t="s">
        <v>54</v>
      </c>
      <c r="D512" s="1" t="str">
        <f t="shared" si="29"/>
        <v>LE</v>
      </c>
      <c r="E512" s="1">
        <f t="shared" si="30"/>
        <v>23.7</v>
      </c>
      <c r="F512" s="1" t="str">
        <f t="shared" si="31"/>
        <v>23.7mm LE</v>
      </c>
      <c r="G512" s="1" t="str">
        <f>_xlfn.CONCAT(TEXT(Q512,"0.0"),"mm ",INDEX('Pipe Lookup'!D:D,MATCH('~17 Pipe Segmentation'!R512,'Pipe Lookup'!C:C,0))," TYPE ",P512)</f>
        <v>23.7mm Elbow TYPE 28</v>
      </c>
      <c r="L512" s="1" t="s">
        <v>9479</v>
      </c>
      <c r="M512" s="1">
        <v>1019885.32</v>
      </c>
      <c r="N512" s="1">
        <v>1019891.11</v>
      </c>
      <c r="O512" s="1">
        <v>5.7900000000372529</v>
      </c>
      <c r="P512" s="1">
        <v>28</v>
      </c>
      <c r="Q512" s="1">
        <v>23.7</v>
      </c>
      <c r="R512" s="1" t="s">
        <v>58</v>
      </c>
      <c r="S512" s="1" t="s">
        <v>301</v>
      </c>
      <c r="U512" s="1" t="s">
        <v>304</v>
      </c>
      <c r="V512" s="1">
        <v>0</v>
      </c>
      <c r="W512" s="1" t="s">
        <v>60</v>
      </c>
    </row>
    <row r="513" spans="1:23" x14ac:dyDescent="0.2">
      <c r="A513" s="1">
        <f t="shared" si="28"/>
        <v>1019891.11</v>
      </c>
      <c r="B513" s="1">
        <f t="shared" si="28"/>
        <v>1019915.98</v>
      </c>
      <c r="C513" s="11" t="s">
        <v>54</v>
      </c>
      <c r="D513" s="1" t="str">
        <f t="shared" si="29"/>
        <v>FBE</v>
      </c>
      <c r="E513" s="1">
        <f t="shared" si="30"/>
        <v>19</v>
      </c>
      <c r="F513" s="1" t="str">
        <f t="shared" si="31"/>
        <v>19.0mm FBE</v>
      </c>
      <c r="G513" s="1" t="str">
        <f>_xlfn.CONCAT(TEXT(Q513,"0.0"),"mm ",INDEX('Pipe Lookup'!D:D,MATCH('~17 Pipe Segmentation'!R513,'Pipe Lookup'!C:C,0))," TYPE ",P513)</f>
        <v>19.0mm Fusion-Bonded Epoxy TYPE 7</v>
      </c>
      <c r="L513" s="1" t="s">
        <v>9479</v>
      </c>
      <c r="M513" s="1">
        <v>1019891.11</v>
      </c>
      <c r="N513" s="1">
        <v>1019915.98</v>
      </c>
      <c r="O513" s="1">
        <v>24.869999999995343</v>
      </c>
      <c r="P513" s="1">
        <v>7</v>
      </c>
      <c r="Q513" s="1">
        <v>19</v>
      </c>
      <c r="R513" s="1" t="s">
        <v>56</v>
      </c>
      <c r="S513" s="1" t="s">
        <v>301</v>
      </c>
      <c r="V513" s="1">
        <v>0</v>
      </c>
      <c r="W513" s="1" t="s">
        <v>60</v>
      </c>
    </row>
    <row r="514" spans="1:23" x14ac:dyDescent="0.2">
      <c r="A514" s="1">
        <f t="shared" ref="A514:B577" si="32">IF(OR(AND(ISNUMBER(M514),M514&gt;0),ISNUMBER(SEARCH("+",M514))),IF(NOT(ISNUMBER(M514)),1000*LEFT(M514,SEARCH("+",M514)-1)+MID(M514,SEARCH("+",M514)+1,3)+RIGHT(M514,3),M514),"")</f>
        <v>1019915.98</v>
      </c>
      <c r="B514" s="1">
        <f t="shared" si="32"/>
        <v>1019921.77</v>
      </c>
      <c r="C514" s="11" t="s">
        <v>54</v>
      </c>
      <c r="D514" s="1" t="str">
        <f t="shared" si="29"/>
        <v>LE</v>
      </c>
      <c r="E514" s="1">
        <f t="shared" si="30"/>
        <v>23.7</v>
      </c>
      <c r="F514" s="1" t="str">
        <f t="shared" si="31"/>
        <v>23.7mm LE</v>
      </c>
      <c r="G514" s="1" t="str">
        <f>_xlfn.CONCAT(TEXT(Q514,"0.0"),"mm ",INDEX('Pipe Lookup'!D:D,MATCH('~17 Pipe Segmentation'!R514,'Pipe Lookup'!C:C,0))," TYPE ",P514)</f>
        <v>23.7mm Elbow TYPE 28</v>
      </c>
      <c r="L514" s="1" t="s">
        <v>9479</v>
      </c>
      <c r="M514" s="1">
        <v>1019915.98</v>
      </c>
      <c r="N514" s="1">
        <v>1019921.77</v>
      </c>
      <c r="O514" s="1">
        <v>5.7900000000372529</v>
      </c>
      <c r="P514" s="1">
        <v>28</v>
      </c>
      <c r="Q514" s="1">
        <v>23.7</v>
      </c>
      <c r="R514" s="1" t="s">
        <v>58</v>
      </c>
      <c r="S514" s="1" t="s">
        <v>301</v>
      </c>
      <c r="U514" s="1" t="s">
        <v>305</v>
      </c>
      <c r="V514" s="1">
        <v>0</v>
      </c>
      <c r="W514" s="1" t="s">
        <v>60</v>
      </c>
    </row>
    <row r="515" spans="1:23" x14ac:dyDescent="0.2">
      <c r="A515" s="1">
        <f t="shared" si="32"/>
        <v>1019921.77</v>
      </c>
      <c r="B515" s="1">
        <f t="shared" si="32"/>
        <v>1019928.92</v>
      </c>
      <c r="C515" s="11" t="s">
        <v>54</v>
      </c>
      <c r="D515" s="1" t="str">
        <f t="shared" ref="D515:D578" si="33">TRIM(LEFT(R515,3))</f>
        <v>LE</v>
      </c>
      <c r="E515" s="1">
        <f t="shared" ref="E515:E578" si="34">Q515</f>
        <v>23.7</v>
      </c>
      <c r="F515" s="1" t="str">
        <f t="shared" ref="F515:F578" si="35">_xlfn.CONCAT(TEXT(Q515,"0.0"),"mm ",R515)</f>
        <v>23.7mm LE</v>
      </c>
      <c r="G515" s="1" t="str">
        <f>_xlfn.CONCAT(TEXT(Q515,"0.0"),"mm ",INDEX('Pipe Lookup'!D:D,MATCH('~17 Pipe Segmentation'!R515,'Pipe Lookup'!C:C,0))," TYPE ",P515)</f>
        <v>23.7mm Elbow TYPE 28</v>
      </c>
      <c r="L515" s="1" t="s">
        <v>9479</v>
      </c>
      <c r="M515" s="1">
        <v>1019921.77</v>
      </c>
      <c r="N515" s="1">
        <v>1019928.92</v>
      </c>
      <c r="O515" s="1">
        <v>7.1500000000232831</v>
      </c>
      <c r="P515" s="1">
        <v>28</v>
      </c>
      <c r="Q515" s="1">
        <v>23.7</v>
      </c>
      <c r="R515" s="1" t="s">
        <v>58</v>
      </c>
      <c r="S515" s="1" t="s">
        <v>301</v>
      </c>
      <c r="U515" s="1" t="s">
        <v>306</v>
      </c>
      <c r="V515" s="1">
        <v>0</v>
      </c>
      <c r="W515" s="1" t="s">
        <v>86</v>
      </c>
    </row>
    <row r="516" spans="1:23" x14ac:dyDescent="0.2">
      <c r="A516" s="1">
        <f t="shared" si="32"/>
        <v>1019928.92</v>
      </c>
      <c r="B516" s="1">
        <f t="shared" si="32"/>
        <v>1020071.22</v>
      </c>
      <c r="C516" s="11" t="s">
        <v>54</v>
      </c>
      <c r="D516" s="1" t="str">
        <f t="shared" si="33"/>
        <v>FBE</v>
      </c>
      <c r="E516" s="1">
        <f t="shared" si="34"/>
        <v>19</v>
      </c>
      <c r="F516" s="1" t="str">
        <f t="shared" si="35"/>
        <v>19.0mm FBE</v>
      </c>
      <c r="G516" s="1" t="str">
        <f>_xlfn.CONCAT(TEXT(Q516,"0.0"),"mm ",INDEX('Pipe Lookup'!D:D,MATCH('~17 Pipe Segmentation'!R516,'Pipe Lookup'!C:C,0))," TYPE ",P516)</f>
        <v>19.0mm Fusion-Bonded Epoxy TYPE 7</v>
      </c>
      <c r="L516" s="1" t="s">
        <v>9479</v>
      </c>
      <c r="M516" s="1">
        <v>1019928.92</v>
      </c>
      <c r="N516" s="1">
        <v>1020071.22</v>
      </c>
      <c r="O516" s="1">
        <v>142.29999999993015</v>
      </c>
      <c r="P516" s="1">
        <v>7</v>
      </c>
      <c r="Q516" s="1">
        <v>19</v>
      </c>
      <c r="R516" s="1" t="s">
        <v>56</v>
      </c>
      <c r="S516" s="1" t="s">
        <v>301</v>
      </c>
      <c r="V516" s="1">
        <v>0</v>
      </c>
      <c r="W516" s="1" t="s">
        <v>60</v>
      </c>
    </row>
    <row r="517" spans="1:23" x14ac:dyDescent="0.2">
      <c r="A517" s="1">
        <f t="shared" si="32"/>
        <v>1020071.22</v>
      </c>
      <c r="B517" s="1">
        <f t="shared" si="32"/>
        <v>1020113.05</v>
      </c>
      <c r="C517" s="11" t="s">
        <v>54</v>
      </c>
      <c r="D517" s="1" t="str">
        <f t="shared" si="33"/>
        <v>ARO</v>
      </c>
      <c r="E517" s="1">
        <f t="shared" si="34"/>
        <v>21.5</v>
      </c>
      <c r="F517" s="1" t="str">
        <f t="shared" si="35"/>
        <v>21.5mm ARO</v>
      </c>
      <c r="G517" s="1" t="str">
        <f>_xlfn.CONCAT(TEXT(Q517,"0.0"),"mm ",INDEX('Pipe Lookup'!D:D,MATCH('~17 Pipe Segmentation'!R517,'Pipe Lookup'!C:C,0))," TYPE ",P517)</f>
        <v>21.5mm Abrasion-Resistant Overcoat TYPE 15</v>
      </c>
      <c r="L517" s="1" t="s">
        <v>9479</v>
      </c>
      <c r="M517" s="1">
        <v>1020071.22</v>
      </c>
      <c r="N517" s="1">
        <v>1020113.05</v>
      </c>
      <c r="O517" s="1">
        <v>41.830000000074506</v>
      </c>
      <c r="P517" s="1">
        <v>15</v>
      </c>
      <c r="Q517" s="1">
        <v>21.5</v>
      </c>
      <c r="R517" s="1" t="s">
        <v>80</v>
      </c>
      <c r="S517" s="1" t="s">
        <v>301</v>
      </c>
      <c r="V517" s="1">
        <v>0</v>
      </c>
      <c r="W517" s="1" t="s">
        <v>60</v>
      </c>
    </row>
    <row r="518" spans="1:23" x14ac:dyDescent="0.2">
      <c r="A518" s="1">
        <f t="shared" si="32"/>
        <v>1020113.05</v>
      </c>
      <c r="B518" s="1">
        <f t="shared" si="32"/>
        <v>1020116</v>
      </c>
      <c r="C518" s="11" t="s">
        <v>54</v>
      </c>
      <c r="D518" s="1" t="str">
        <f t="shared" si="33"/>
        <v>FBE</v>
      </c>
      <c r="E518" s="1">
        <f t="shared" si="34"/>
        <v>21.5</v>
      </c>
      <c r="F518" s="1" t="str">
        <f t="shared" si="35"/>
        <v>21.5mm FBE</v>
      </c>
      <c r="G518" s="1" t="str">
        <f>_xlfn.CONCAT(TEXT(Q518,"0.0"),"mm ",INDEX('Pipe Lookup'!D:D,MATCH('~17 Pipe Segmentation'!R518,'Pipe Lookup'!C:C,0))," TYPE ",P518)</f>
        <v>21.5mm Fusion-Bonded Epoxy TYPE 34</v>
      </c>
      <c r="L518" s="1" t="s">
        <v>9479</v>
      </c>
      <c r="M518" s="1">
        <v>1020113.05</v>
      </c>
      <c r="N518" s="1">
        <v>1020116</v>
      </c>
      <c r="O518" s="1">
        <v>2.9499999999534339</v>
      </c>
      <c r="P518" s="1">
        <v>34</v>
      </c>
      <c r="Q518" s="1">
        <v>21.5</v>
      </c>
      <c r="R518" s="1" t="s">
        <v>56</v>
      </c>
      <c r="S518" s="1" t="s">
        <v>301</v>
      </c>
      <c r="U518" s="1" t="s">
        <v>307</v>
      </c>
      <c r="V518" s="1">
        <v>0</v>
      </c>
      <c r="W518" s="1" t="s">
        <v>60</v>
      </c>
    </row>
    <row r="519" spans="1:23" x14ac:dyDescent="0.2">
      <c r="A519" s="1">
        <f t="shared" si="32"/>
        <v>1020116</v>
      </c>
      <c r="B519" s="1">
        <f t="shared" si="32"/>
        <v>1020238</v>
      </c>
      <c r="C519" s="11" t="s">
        <v>54</v>
      </c>
      <c r="D519" s="1" t="str">
        <f t="shared" si="33"/>
        <v>FBE</v>
      </c>
      <c r="E519" s="1">
        <f t="shared" si="34"/>
        <v>21.5</v>
      </c>
      <c r="F519" s="1" t="str">
        <f t="shared" si="35"/>
        <v>21.5mm FBE</v>
      </c>
      <c r="G519" s="1" t="str">
        <f>_xlfn.CONCAT(TEXT(Q519,"0.0"),"mm ",INDEX('Pipe Lookup'!D:D,MATCH('~17 Pipe Segmentation'!R519,'Pipe Lookup'!C:C,0))," TYPE ",P519)</f>
        <v>21.5mm Fusion-Bonded Epoxy TYPE 34</v>
      </c>
      <c r="L519" s="1" t="s">
        <v>9479</v>
      </c>
      <c r="M519" s="1" t="s">
        <v>308</v>
      </c>
      <c r="N519" s="1" t="s">
        <v>309</v>
      </c>
      <c r="O519" s="1">
        <v>122</v>
      </c>
      <c r="P519" s="1">
        <v>34</v>
      </c>
      <c r="Q519" s="1">
        <v>21.5</v>
      </c>
      <c r="R519" s="1" t="s">
        <v>56</v>
      </c>
      <c r="S519" s="1" t="s">
        <v>301</v>
      </c>
      <c r="U519" s="1" t="s">
        <v>310</v>
      </c>
      <c r="V519" s="1">
        <v>0</v>
      </c>
      <c r="W519" s="1" t="s">
        <v>86</v>
      </c>
    </row>
    <row r="520" spans="1:23" x14ac:dyDescent="0.2">
      <c r="A520" s="1">
        <f t="shared" si="32"/>
        <v>1020238</v>
      </c>
      <c r="B520" s="1">
        <f t="shared" si="32"/>
        <v>1020241</v>
      </c>
      <c r="C520" s="11" t="s">
        <v>54</v>
      </c>
      <c r="D520" s="1" t="str">
        <f t="shared" si="33"/>
        <v>LE</v>
      </c>
      <c r="E520" s="1">
        <f t="shared" si="34"/>
        <v>23.7</v>
      </c>
      <c r="F520" s="1" t="str">
        <f t="shared" si="35"/>
        <v>23.7mm LE</v>
      </c>
      <c r="G520" s="1" t="str">
        <f>_xlfn.CONCAT(TEXT(Q520,"0.0"),"mm ",INDEX('Pipe Lookup'!D:D,MATCH('~17 Pipe Segmentation'!R520,'Pipe Lookup'!C:C,0))," TYPE ",P520)</f>
        <v>23.7mm Elbow TYPE 28</v>
      </c>
      <c r="L520" s="1" t="s">
        <v>9479</v>
      </c>
      <c r="M520" s="1" t="s">
        <v>309</v>
      </c>
      <c r="N520" s="1" t="s">
        <v>311</v>
      </c>
      <c r="O520" s="1">
        <v>3</v>
      </c>
      <c r="P520" s="1">
        <v>28</v>
      </c>
      <c r="Q520" s="1">
        <v>23.7</v>
      </c>
      <c r="R520" s="1" t="s">
        <v>58</v>
      </c>
      <c r="S520" s="1" t="s">
        <v>301</v>
      </c>
      <c r="V520" s="1">
        <v>0</v>
      </c>
      <c r="W520" s="1" t="s">
        <v>60</v>
      </c>
    </row>
    <row r="521" spans="1:23" x14ac:dyDescent="0.2">
      <c r="A521" s="1">
        <f t="shared" si="32"/>
        <v>1020245</v>
      </c>
      <c r="B521" s="1">
        <f t="shared" si="32"/>
        <v>1020248</v>
      </c>
      <c r="C521" s="11" t="s">
        <v>54</v>
      </c>
      <c r="D521" s="1" t="str">
        <f t="shared" si="33"/>
        <v>LE</v>
      </c>
      <c r="E521" s="1">
        <f t="shared" si="34"/>
        <v>23.7</v>
      </c>
      <c r="F521" s="1" t="str">
        <f t="shared" si="35"/>
        <v>23.7mm LE</v>
      </c>
      <c r="G521" s="1" t="str">
        <f>_xlfn.CONCAT(TEXT(Q521,"0.0"),"mm ",INDEX('Pipe Lookup'!D:D,MATCH('~17 Pipe Segmentation'!R521,'Pipe Lookup'!C:C,0))," TYPE ",P521)</f>
        <v>23.7mm Elbow TYPE 28</v>
      </c>
      <c r="L521" s="1" t="s">
        <v>9479</v>
      </c>
      <c r="M521" s="1">
        <v>1020245</v>
      </c>
      <c r="N521" s="1">
        <v>1020248</v>
      </c>
      <c r="O521" s="1">
        <v>3</v>
      </c>
      <c r="P521" s="1">
        <v>28</v>
      </c>
      <c r="Q521" s="1">
        <v>23.7</v>
      </c>
      <c r="R521" s="1" t="s">
        <v>58</v>
      </c>
      <c r="S521" s="1" t="s">
        <v>301</v>
      </c>
      <c r="U521" s="1" t="s">
        <v>312</v>
      </c>
      <c r="V521" s="1" t="s">
        <v>175</v>
      </c>
      <c r="W521" s="1" t="s">
        <v>86</v>
      </c>
    </row>
    <row r="522" spans="1:23" x14ac:dyDescent="0.2">
      <c r="A522" s="1">
        <f t="shared" si="32"/>
        <v>1020248</v>
      </c>
      <c r="B522" s="1">
        <f t="shared" si="32"/>
        <v>1020252</v>
      </c>
      <c r="C522" s="11" t="s">
        <v>54</v>
      </c>
      <c r="D522" s="1" t="str">
        <f t="shared" si="33"/>
        <v>FBE</v>
      </c>
      <c r="E522" s="1">
        <f t="shared" si="34"/>
        <v>21.5</v>
      </c>
      <c r="F522" s="1" t="str">
        <f t="shared" si="35"/>
        <v>21.5mm FBE</v>
      </c>
      <c r="G522" s="1" t="str">
        <f>_xlfn.CONCAT(TEXT(Q522,"0.0"),"mm ",INDEX('Pipe Lookup'!D:D,MATCH('~17 Pipe Segmentation'!R522,'Pipe Lookup'!C:C,0))," TYPE ",P522)</f>
        <v>21.5mm Fusion-Bonded Epoxy TYPE 34</v>
      </c>
      <c r="L522" s="1" t="s">
        <v>9479</v>
      </c>
      <c r="M522" s="1">
        <v>1020248</v>
      </c>
      <c r="N522" s="1">
        <v>1020252</v>
      </c>
      <c r="O522" s="1">
        <v>4</v>
      </c>
      <c r="P522" s="1">
        <v>34</v>
      </c>
      <c r="Q522" s="1">
        <v>21.5</v>
      </c>
      <c r="R522" s="1" t="s">
        <v>56</v>
      </c>
      <c r="S522" s="1" t="s">
        <v>301</v>
      </c>
      <c r="V522" s="1">
        <v>0</v>
      </c>
      <c r="W522" s="1" t="s">
        <v>60</v>
      </c>
    </row>
    <row r="523" spans="1:23" x14ac:dyDescent="0.2">
      <c r="A523" s="1">
        <f t="shared" si="32"/>
        <v>1020252</v>
      </c>
      <c r="B523" s="1">
        <f t="shared" si="32"/>
        <v>1020258</v>
      </c>
      <c r="C523" s="11" t="s">
        <v>54</v>
      </c>
      <c r="D523" s="1" t="str">
        <f t="shared" si="33"/>
        <v>LE</v>
      </c>
      <c r="E523" s="1">
        <f t="shared" si="34"/>
        <v>23.7</v>
      </c>
      <c r="F523" s="1" t="str">
        <f t="shared" si="35"/>
        <v>23.7mm LE</v>
      </c>
      <c r="G523" s="1" t="str">
        <f>_xlfn.CONCAT(TEXT(Q523,"0.0"),"mm ",INDEX('Pipe Lookup'!D:D,MATCH('~17 Pipe Segmentation'!R523,'Pipe Lookup'!C:C,0))," TYPE ",P523)</f>
        <v>23.7mm Elbow TYPE 28</v>
      </c>
      <c r="L523" s="1" t="s">
        <v>9479</v>
      </c>
      <c r="M523" s="1">
        <v>1020252</v>
      </c>
      <c r="N523" s="1">
        <v>1020258</v>
      </c>
      <c r="O523" s="1">
        <v>6</v>
      </c>
      <c r="P523" s="1">
        <v>28</v>
      </c>
      <c r="Q523" s="1">
        <v>23.7</v>
      </c>
      <c r="R523" s="1" t="s">
        <v>58</v>
      </c>
      <c r="S523" s="1" t="s">
        <v>301</v>
      </c>
      <c r="U523" s="1" t="s">
        <v>313</v>
      </c>
      <c r="V523" s="1">
        <v>0</v>
      </c>
      <c r="W523" s="1" t="s">
        <v>60</v>
      </c>
    </row>
    <row r="524" spans="1:23" x14ac:dyDescent="0.2">
      <c r="A524" s="1">
        <f t="shared" si="32"/>
        <v>1020258</v>
      </c>
      <c r="B524" s="1">
        <f t="shared" si="32"/>
        <v>1020440.31</v>
      </c>
      <c r="C524" s="11" t="s">
        <v>54</v>
      </c>
      <c r="D524" s="1" t="str">
        <f t="shared" si="33"/>
        <v>FBE</v>
      </c>
      <c r="E524" s="1">
        <f t="shared" si="34"/>
        <v>19</v>
      </c>
      <c r="F524" s="1" t="str">
        <f t="shared" si="35"/>
        <v>19.0mm FBE</v>
      </c>
      <c r="G524" s="1" t="str">
        <f>_xlfn.CONCAT(TEXT(Q524,"0.0"),"mm ",INDEX('Pipe Lookup'!D:D,MATCH('~17 Pipe Segmentation'!R524,'Pipe Lookup'!C:C,0))," TYPE ",P524)</f>
        <v>19.0mm Fusion-Bonded Epoxy TYPE 7</v>
      </c>
      <c r="L524" s="1" t="s">
        <v>9479</v>
      </c>
      <c r="M524" s="1">
        <v>1020258</v>
      </c>
      <c r="N524" s="1">
        <v>1020440.31</v>
      </c>
      <c r="O524" s="1">
        <v>182.31000000005588</v>
      </c>
      <c r="P524" s="1">
        <v>7</v>
      </c>
      <c r="Q524" s="1">
        <v>19</v>
      </c>
      <c r="R524" s="1" t="s">
        <v>56</v>
      </c>
      <c r="S524" s="1" t="s">
        <v>301</v>
      </c>
      <c r="U524" s="1" t="s">
        <v>314</v>
      </c>
      <c r="V524" s="1">
        <v>0</v>
      </c>
      <c r="W524" s="1" t="s">
        <v>60</v>
      </c>
    </row>
    <row r="525" spans="1:23" x14ac:dyDescent="0.2">
      <c r="A525" s="1">
        <f t="shared" si="32"/>
        <v>1020440.31</v>
      </c>
      <c r="B525" s="1">
        <f t="shared" si="32"/>
        <v>1020464.31</v>
      </c>
      <c r="C525" s="11" t="s">
        <v>54</v>
      </c>
      <c r="D525" s="1" t="str">
        <f t="shared" si="33"/>
        <v>FBE</v>
      </c>
      <c r="E525" s="1">
        <f t="shared" si="34"/>
        <v>21.5</v>
      </c>
      <c r="F525" s="1" t="str">
        <f t="shared" si="35"/>
        <v>21.5mm FBE</v>
      </c>
      <c r="G525" s="1" t="str">
        <f>_xlfn.CONCAT(TEXT(Q525,"0.0"),"mm ",INDEX('Pipe Lookup'!D:D,MATCH('~17 Pipe Segmentation'!R525,'Pipe Lookup'!C:C,0))," TYPE ",P525)</f>
        <v>21.5mm Fusion-Bonded Epoxy TYPE 34</v>
      </c>
      <c r="L525" s="1" t="s">
        <v>9479</v>
      </c>
      <c r="M525" s="1">
        <v>1020440.31</v>
      </c>
      <c r="N525" s="1">
        <v>1020464.31</v>
      </c>
      <c r="O525" s="1">
        <v>24</v>
      </c>
      <c r="P525" s="1">
        <v>34</v>
      </c>
      <c r="Q525" s="1">
        <v>21.5</v>
      </c>
      <c r="R525" s="1" t="s">
        <v>56</v>
      </c>
      <c r="S525" s="1" t="s">
        <v>301</v>
      </c>
      <c r="V525" s="1">
        <v>0</v>
      </c>
      <c r="W525" s="1" t="s">
        <v>60</v>
      </c>
    </row>
    <row r="526" spans="1:23" x14ac:dyDescent="0.2">
      <c r="A526" s="1">
        <f t="shared" si="32"/>
        <v>1020464.31</v>
      </c>
      <c r="B526" s="1">
        <f t="shared" si="32"/>
        <v>1020490.49</v>
      </c>
      <c r="C526" s="11" t="s">
        <v>54</v>
      </c>
      <c r="D526" s="1" t="str">
        <f t="shared" si="33"/>
        <v>FBE</v>
      </c>
      <c r="E526" s="1">
        <f t="shared" si="34"/>
        <v>19</v>
      </c>
      <c r="F526" s="1" t="str">
        <f t="shared" si="35"/>
        <v>19.0mm FBE</v>
      </c>
      <c r="G526" s="1" t="str">
        <f>_xlfn.CONCAT(TEXT(Q526,"0.0"),"mm ",INDEX('Pipe Lookup'!D:D,MATCH('~17 Pipe Segmentation'!R526,'Pipe Lookup'!C:C,0))," TYPE ",P526)</f>
        <v>19.0mm Fusion-Bonded Epoxy TYPE 7</v>
      </c>
      <c r="L526" s="1" t="s">
        <v>9479</v>
      </c>
      <c r="M526" s="1">
        <v>1020464.31</v>
      </c>
      <c r="N526" s="1">
        <v>1020490.49</v>
      </c>
      <c r="O526" s="1">
        <v>26.179999999934807</v>
      </c>
      <c r="P526" s="1">
        <v>7</v>
      </c>
      <c r="Q526" s="1">
        <v>19</v>
      </c>
      <c r="R526" s="1" t="s">
        <v>56</v>
      </c>
      <c r="S526" s="1" t="s">
        <v>301</v>
      </c>
      <c r="V526" s="1">
        <v>0</v>
      </c>
      <c r="W526" s="1" t="s">
        <v>60</v>
      </c>
    </row>
    <row r="527" spans="1:23" x14ac:dyDescent="0.2">
      <c r="A527" s="1">
        <f t="shared" si="32"/>
        <v>1020490.49</v>
      </c>
      <c r="B527" s="1">
        <f t="shared" si="32"/>
        <v>1020495.16</v>
      </c>
      <c r="C527" s="11" t="s">
        <v>54</v>
      </c>
      <c r="D527" s="1" t="str">
        <f t="shared" si="33"/>
        <v>LE</v>
      </c>
      <c r="E527" s="1">
        <f t="shared" si="34"/>
        <v>23.7</v>
      </c>
      <c r="F527" s="1" t="str">
        <f t="shared" si="35"/>
        <v>23.7mm LE</v>
      </c>
      <c r="G527" s="1" t="str">
        <f>_xlfn.CONCAT(TEXT(Q527,"0.0"),"mm ",INDEX('Pipe Lookup'!D:D,MATCH('~17 Pipe Segmentation'!R527,'Pipe Lookup'!C:C,0))," TYPE ",P527)</f>
        <v>23.7mm Elbow TYPE 28</v>
      </c>
      <c r="L527" s="1" t="s">
        <v>9479</v>
      </c>
      <c r="M527" s="1">
        <v>1020490.49</v>
      </c>
      <c r="N527" s="1">
        <v>1020495.16</v>
      </c>
      <c r="O527" s="1">
        <v>4.6700000000419095</v>
      </c>
      <c r="P527" s="1">
        <v>28</v>
      </c>
      <c r="Q527" s="1">
        <v>23.7</v>
      </c>
      <c r="R527" s="1" t="s">
        <v>58</v>
      </c>
      <c r="S527" s="1" t="s">
        <v>301</v>
      </c>
      <c r="U527" s="1" t="s">
        <v>315</v>
      </c>
      <c r="V527" s="1">
        <v>0</v>
      </c>
      <c r="W527" s="1" t="s">
        <v>60</v>
      </c>
    </row>
    <row r="528" spans="1:23" x14ac:dyDescent="0.2">
      <c r="A528" s="1">
        <f t="shared" si="32"/>
        <v>1020495.16</v>
      </c>
      <c r="B528" s="1">
        <f t="shared" si="32"/>
        <v>1020576.97</v>
      </c>
      <c r="C528" s="11" t="s">
        <v>54</v>
      </c>
      <c r="D528" s="1" t="str">
        <f t="shared" si="33"/>
        <v>FBE</v>
      </c>
      <c r="E528" s="1">
        <f t="shared" si="34"/>
        <v>19</v>
      </c>
      <c r="F528" s="1" t="str">
        <f t="shared" si="35"/>
        <v>19.0mm FBE</v>
      </c>
      <c r="G528" s="1" t="str">
        <f>_xlfn.CONCAT(TEXT(Q528,"0.0"),"mm ",INDEX('Pipe Lookup'!D:D,MATCH('~17 Pipe Segmentation'!R528,'Pipe Lookup'!C:C,0))," TYPE ",P528)</f>
        <v>19.0mm Fusion-Bonded Epoxy TYPE 7</v>
      </c>
      <c r="L528" s="1" t="s">
        <v>9479</v>
      </c>
      <c r="M528" s="1">
        <v>1020495.16</v>
      </c>
      <c r="N528" s="1">
        <v>1020576.97</v>
      </c>
      <c r="O528" s="1">
        <v>81.809999999939464</v>
      </c>
      <c r="P528" s="1">
        <v>7</v>
      </c>
      <c r="Q528" s="1">
        <v>19</v>
      </c>
      <c r="R528" s="1" t="s">
        <v>56</v>
      </c>
      <c r="S528" s="1" t="s">
        <v>301</v>
      </c>
      <c r="V528" s="1">
        <v>0</v>
      </c>
      <c r="W528" s="1" t="s">
        <v>60</v>
      </c>
    </row>
    <row r="529" spans="1:23" x14ac:dyDescent="0.2">
      <c r="A529" s="1">
        <f t="shared" si="32"/>
        <v>1020576.97</v>
      </c>
      <c r="B529" s="1">
        <f t="shared" si="32"/>
        <v>1020583.1</v>
      </c>
      <c r="C529" s="11" t="s">
        <v>54</v>
      </c>
      <c r="D529" s="1" t="str">
        <f t="shared" si="33"/>
        <v>LE</v>
      </c>
      <c r="E529" s="1">
        <f t="shared" si="34"/>
        <v>23.7</v>
      </c>
      <c r="F529" s="1" t="str">
        <f t="shared" si="35"/>
        <v>23.7mm LE</v>
      </c>
      <c r="G529" s="1" t="str">
        <f>_xlfn.CONCAT(TEXT(Q529,"0.0"),"mm ",INDEX('Pipe Lookup'!D:D,MATCH('~17 Pipe Segmentation'!R529,'Pipe Lookup'!C:C,0))," TYPE ",P529)</f>
        <v>23.7mm Elbow TYPE 28</v>
      </c>
      <c r="L529" s="1" t="s">
        <v>9479</v>
      </c>
      <c r="M529" s="1">
        <v>1020576.97</v>
      </c>
      <c r="N529" s="1">
        <v>1020583.1</v>
      </c>
      <c r="O529" s="1">
        <v>6.1300000000046566</v>
      </c>
      <c r="P529" s="1">
        <v>28</v>
      </c>
      <c r="Q529" s="1">
        <v>23.7</v>
      </c>
      <c r="R529" s="1" t="s">
        <v>58</v>
      </c>
      <c r="S529" s="1" t="s">
        <v>301</v>
      </c>
      <c r="U529" s="1" t="s">
        <v>316</v>
      </c>
      <c r="V529" s="1">
        <v>0</v>
      </c>
      <c r="W529" s="1" t="s">
        <v>60</v>
      </c>
    </row>
    <row r="530" spans="1:23" x14ac:dyDescent="0.2">
      <c r="A530" s="1">
        <f t="shared" si="32"/>
        <v>1020583.1</v>
      </c>
      <c r="B530" s="1">
        <f t="shared" si="32"/>
        <v>1020586.67</v>
      </c>
      <c r="C530" s="11" t="s">
        <v>54</v>
      </c>
      <c r="D530" s="1" t="str">
        <f t="shared" si="33"/>
        <v>FBE</v>
      </c>
      <c r="E530" s="1">
        <f t="shared" si="34"/>
        <v>19</v>
      </c>
      <c r="F530" s="1" t="str">
        <f t="shared" si="35"/>
        <v>19.0mm FBE</v>
      </c>
      <c r="G530" s="1" t="str">
        <f>_xlfn.CONCAT(TEXT(Q530,"0.0"),"mm ",INDEX('Pipe Lookup'!D:D,MATCH('~17 Pipe Segmentation'!R530,'Pipe Lookup'!C:C,0))," TYPE ",P530)</f>
        <v>19.0mm Fusion-Bonded Epoxy TYPE 7</v>
      </c>
      <c r="L530" s="1" t="s">
        <v>9479</v>
      </c>
      <c r="M530" s="1">
        <v>1020583.1</v>
      </c>
      <c r="N530" s="1">
        <v>1020586.67</v>
      </c>
      <c r="O530" s="1">
        <v>3.5700000000651926</v>
      </c>
      <c r="P530" s="1">
        <v>7</v>
      </c>
      <c r="Q530" s="1">
        <v>19</v>
      </c>
      <c r="R530" s="1" t="s">
        <v>56</v>
      </c>
      <c r="S530" s="1" t="s">
        <v>301</v>
      </c>
      <c r="V530" s="1">
        <v>0</v>
      </c>
      <c r="W530" s="1" t="s">
        <v>60</v>
      </c>
    </row>
    <row r="531" spans="1:23" x14ac:dyDescent="0.2">
      <c r="A531" s="1">
        <f t="shared" si="32"/>
        <v>1020586.67</v>
      </c>
      <c r="B531" s="1">
        <f t="shared" si="32"/>
        <v>1020610.67</v>
      </c>
      <c r="C531" s="11" t="s">
        <v>54</v>
      </c>
      <c r="D531" s="1" t="str">
        <f t="shared" si="33"/>
        <v>FBE</v>
      </c>
      <c r="E531" s="1">
        <f t="shared" si="34"/>
        <v>21.5</v>
      </c>
      <c r="F531" s="1" t="str">
        <f t="shared" si="35"/>
        <v>21.5mm FBE</v>
      </c>
      <c r="G531" s="1" t="str">
        <f>_xlfn.CONCAT(TEXT(Q531,"0.0"),"mm ",INDEX('Pipe Lookup'!D:D,MATCH('~17 Pipe Segmentation'!R531,'Pipe Lookup'!C:C,0))," TYPE ",P531)</f>
        <v>21.5mm Fusion-Bonded Epoxy TYPE 34</v>
      </c>
      <c r="L531" s="1" t="s">
        <v>9479</v>
      </c>
      <c r="M531" s="1">
        <v>1020586.67</v>
      </c>
      <c r="N531" s="1">
        <v>1020610.67</v>
      </c>
      <c r="O531" s="1">
        <v>24</v>
      </c>
      <c r="P531" s="1">
        <v>34</v>
      </c>
      <c r="Q531" s="1">
        <v>21.5</v>
      </c>
      <c r="R531" s="1" t="s">
        <v>56</v>
      </c>
      <c r="S531" s="1" t="s">
        <v>301</v>
      </c>
      <c r="V531" s="1">
        <v>0</v>
      </c>
      <c r="W531" s="1" t="s">
        <v>60</v>
      </c>
    </row>
    <row r="532" spans="1:23" x14ac:dyDescent="0.2">
      <c r="A532" s="1">
        <f t="shared" si="32"/>
        <v>1020610.67</v>
      </c>
      <c r="B532" s="1">
        <f t="shared" si="32"/>
        <v>1020664.29</v>
      </c>
      <c r="C532" s="11" t="s">
        <v>54</v>
      </c>
      <c r="D532" s="1" t="str">
        <f t="shared" si="33"/>
        <v>FBE</v>
      </c>
      <c r="E532" s="1">
        <f t="shared" si="34"/>
        <v>19</v>
      </c>
      <c r="F532" s="1" t="str">
        <f t="shared" si="35"/>
        <v>19.0mm FBE</v>
      </c>
      <c r="G532" s="1" t="str">
        <f>_xlfn.CONCAT(TEXT(Q532,"0.0"),"mm ",INDEX('Pipe Lookup'!D:D,MATCH('~17 Pipe Segmentation'!R532,'Pipe Lookup'!C:C,0))," TYPE ",P532)</f>
        <v>19.0mm Fusion-Bonded Epoxy TYPE 7</v>
      </c>
      <c r="L532" s="1" t="s">
        <v>9479</v>
      </c>
      <c r="M532" s="1">
        <v>1020610.67</v>
      </c>
      <c r="N532" s="1">
        <v>1020664.29</v>
      </c>
      <c r="O532" s="1">
        <v>53.619999999995343</v>
      </c>
      <c r="P532" s="1">
        <v>7</v>
      </c>
      <c r="Q532" s="1">
        <v>19</v>
      </c>
      <c r="R532" s="1" t="s">
        <v>56</v>
      </c>
      <c r="S532" s="1" t="s">
        <v>301</v>
      </c>
      <c r="V532" s="1">
        <v>0</v>
      </c>
      <c r="W532" s="1" t="s">
        <v>60</v>
      </c>
    </row>
    <row r="533" spans="1:23" x14ac:dyDescent="0.2">
      <c r="A533" s="1">
        <f t="shared" si="32"/>
        <v>1020664.29</v>
      </c>
      <c r="B533" s="1">
        <f t="shared" si="32"/>
        <v>1020670.42</v>
      </c>
      <c r="C533" s="11" t="s">
        <v>54</v>
      </c>
      <c r="D533" s="1" t="str">
        <f t="shared" si="33"/>
        <v>LE</v>
      </c>
      <c r="E533" s="1">
        <f t="shared" si="34"/>
        <v>23.7</v>
      </c>
      <c r="F533" s="1" t="str">
        <f t="shared" si="35"/>
        <v>23.7mm LE</v>
      </c>
      <c r="G533" s="1" t="str">
        <f>_xlfn.CONCAT(TEXT(Q533,"0.0"),"mm ",INDEX('Pipe Lookup'!D:D,MATCH('~17 Pipe Segmentation'!R533,'Pipe Lookup'!C:C,0))," TYPE ",P533)</f>
        <v>23.7mm Elbow TYPE 28</v>
      </c>
      <c r="L533" s="1" t="s">
        <v>9479</v>
      </c>
      <c r="M533" s="1">
        <v>1020664.29</v>
      </c>
      <c r="N533" s="1">
        <v>1020670.42</v>
      </c>
      <c r="O533" s="1">
        <v>6.1300000000046566</v>
      </c>
      <c r="P533" s="1">
        <v>28</v>
      </c>
      <c r="Q533" s="1">
        <v>23.7</v>
      </c>
      <c r="R533" s="1" t="s">
        <v>58</v>
      </c>
      <c r="S533" s="1" t="s">
        <v>301</v>
      </c>
      <c r="U533" s="1" t="s">
        <v>317</v>
      </c>
      <c r="V533" s="1">
        <v>0</v>
      </c>
      <c r="W533" s="1" t="s">
        <v>60</v>
      </c>
    </row>
    <row r="534" spans="1:23" x14ac:dyDescent="0.2">
      <c r="A534" s="1">
        <f t="shared" si="32"/>
        <v>1020670.42</v>
      </c>
      <c r="B534" s="1">
        <f t="shared" si="32"/>
        <v>1020732.53</v>
      </c>
      <c r="C534" s="11" t="s">
        <v>54</v>
      </c>
      <c r="D534" s="1" t="str">
        <f t="shared" si="33"/>
        <v>FBE</v>
      </c>
      <c r="E534" s="1">
        <f t="shared" si="34"/>
        <v>19</v>
      </c>
      <c r="F534" s="1" t="str">
        <f t="shared" si="35"/>
        <v>19.0mm FBE</v>
      </c>
      <c r="G534" s="1" t="str">
        <f>_xlfn.CONCAT(TEXT(Q534,"0.0"),"mm ",INDEX('Pipe Lookup'!D:D,MATCH('~17 Pipe Segmentation'!R534,'Pipe Lookup'!C:C,0))," TYPE ",P534)</f>
        <v>19.0mm Fusion-Bonded Epoxy TYPE 7</v>
      </c>
      <c r="L534" s="1" t="s">
        <v>9479</v>
      </c>
      <c r="M534" s="1">
        <v>1020670.42</v>
      </c>
      <c r="N534" s="1">
        <v>1020732.53</v>
      </c>
      <c r="O534" s="1">
        <v>62.10999999998603</v>
      </c>
      <c r="P534" s="1">
        <v>7</v>
      </c>
      <c r="Q534" s="1">
        <v>19</v>
      </c>
      <c r="R534" s="1" t="s">
        <v>56</v>
      </c>
      <c r="S534" s="1" t="s">
        <v>301</v>
      </c>
      <c r="V534" s="1">
        <v>0</v>
      </c>
      <c r="W534" s="1" t="s">
        <v>60</v>
      </c>
    </row>
    <row r="535" spans="1:23" x14ac:dyDescent="0.2">
      <c r="A535" s="1">
        <f t="shared" si="32"/>
        <v>1020732.53</v>
      </c>
      <c r="B535" s="1">
        <f t="shared" si="32"/>
        <v>1020738.77</v>
      </c>
      <c r="C535" s="11" t="s">
        <v>54</v>
      </c>
      <c r="D535" s="1" t="str">
        <f t="shared" si="33"/>
        <v>LE</v>
      </c>
      <c r="E535" s="1">
        <f t="shared" si="34"/>
        <v>23.7</v>
      </c>
      <c r="F535" s="1" t="str">
        <f t="shared" si="35"/>
        <v>23.7mm LE</v>
      </c>
      <c r="G535" s="1" t="str">
        <f>_xlfn.CONCAT(TEXT(Q535,"0.0"),"mm ",INDEX('Pipe Lookup'!D:D,MATCH('~17 Pipe Segmentation'!R535,'Pipe Lookup'!C:C,0))," TYPE ",P535)</f>
        <v>23.7mm Elbow TYPE 28</v>
      </c>
      <c r="L535" s="1" t="s">
        <v>9479</v>
      </c>
      <c r="M535" s="1">
        <v>1020732.53</v>
      </c>
      <c r="N535" s="1">
        <v>1020738.77</v>
      </c>
      <c r="O535" s="1">
        <v>6.2399999999906868</v>
      </c>
      <c r="P535" s="1">
        <v>28</v>
      </c>
      <c r="Q535" s="1">
        <v>23.7</v>
      </c>
      <c r="R535" s="1" t="s">
        <v>58</v>
      </c>
      <c r="S535" s="1" t="s">
        <v>301</v>
      </c>
      <c r="U535" s="1" t="s">
        <v>318</v>
      </c>
      <c r="V535" s="1">
        <v>0</v>
      </c>
      <c r="W535" s="1" t="s">
        <v>60</v>
      </c>
    </row>
    <row r="536" spans="1:23" x14ac:dyDescent="0.2">
      <c r="A536" s="1">
        <f t="shared" si="32"/>
        <v>1020738.77</v>
      </c>
      <c r="B536" s="1">
        <f t="shared" si="32"/>
        <v>1020774.33</v>
      </c>
      <c r="C536" s="11" t="s">
        <v>54</v>
      </c>
      <c r="D536" s="1" t="str">
        <f t="shared" si="33"/>
        <v>FBE</v>
      </c>
      <c r="E536" s="1">
        <f t="shared" si="34"/>
        <v>19</v>
      </c>
      <c r="F536" s="1" t="str">
        <f t="shared" si="35"/>
        <v>19.0mm FBE</v>
      </c>
      <c r="G536" s="1" t="str">
        <f>_xlfn.CONCAT(TEXT(Q536,"0.0"),"mm ",INDEX('Pipe Lookup'!D:D,MATCH('~17 Pipe Segmentation'!R536,'Pipe Lookup'!C:C,0))," TYPE ",P536)</f>
        <v>19.0mm Fusion-Bonded Epoxy TYPE 7</v>
      </c>
      <c r="L536" s="1" t="s">
        <v>9479</v>
      </c>
      <c r="M536" s="1">
        <v>1020738.77</v>
      </c>
      <c r="N536" s="1">
        <v>1020774.33</v>
      </c>
      <c r="O536" s="1">
        <v>35.559999999939464</v>
      </c>
      <c r="P536" s="1">
        <v>7</v>
      </c>
      <c r="Q536" s="1">
        <v>19</v>
      </c>
      <c r="R536" s="1" t="s">
        <v>56</v>
      </c>
      <c r="S536" s="1" t="s">
        <v>301</v>
      </c>
      <c r="V536" s="1">
        <v>0</v>
      </c>
      <c r="W536" s="1" t="s">
        <v>60</v>
      </c>
    </row>
    <row r="537" spans="1:23" x14ac:dyDescent="0.2">
      <c r="A537" s="1">
        <f t="shared" si="32"/>
        <v>1020774.33</v>
      </c>
      <c r="B537" s="1">
        <f t="shared" si="32"/>
        <v>1020781.24</v>
      </c>
      <c r="C537" s="11" t="s">
        <v>54</v>
      </c>
      <c r="D537" s="1" t="str">
        <f t="shared" si="33"/>
        <v>LE</v>
      </c>
      <c r="E537" s="1">
        <f t="shared" si="34"/>
        <v>23.7</v>
      </c>
      <c r="F537" s="1" t="str">
        <f t="shared" si="35"/>
        <v>23.7mm LE</v>
      </c>
      <c r="G537" s="1" t="str">
        <f>_xlfn.CONCAT(TEXT(Q537,"0.0"),"mm ",INDEX('Pipe Lookup'!D:D,MATCH('~17 Pipe Segmentation'!R537,'Pipe Lookup'!C:C,0))," TYPE ",P537)</f>
        <v>23.7mm Elbow TYPE 28</v>
      </c>
      <c r="L537" s="1" t="s">
        <v>9479</v>
      </c>
      <c r="M537" s="1">
        <v>1020774.33</v>
      </c>
      <c r="N537" s="1">
        <v>1020781.24</v>
      </c>
      <c r="O537" s="1">
        <v>6.9100000000325963</v>
      </c>
      <c r="P537" s="1">
        <v>28</v>
      </c>
      <c r="Q537" s="1">
        <v>23.7</v>
      </c>
      <c r="R537" s="1" t="s">
        <v>58</v>
      </c>
      <c r="S537" s="1" t="s">
        <v>301</v>
      </c>
      <c r="U537" s="1" t="s">
        <v>319</v>
      </c>
      <c r="V537" s="1">
        <v>0</v>
      </c>
      <c r="W537" s="1" t="s">
        <v>60</v>
      </c>
    </row>
    <row r="538" spans="1:23" x14ac:dyDescent="0.2">
      <c r="A538" s="1">
        <f t="shared" si="32"/>
        <v>1020781.24</v>
      </c>
      <c r="B538" s="1">
        <f t="shared" si="32"/>
        <v>1021060.61</v>
      </c>
      <c r="C538" s="11" t="s">
        <v>54</v>
      </c>
      <c r="D538" s="1" t="str">
        <f t="shared" si="33"/>
        <v>FBE</v>
      </c>
      <c r="E538" s="1">
        <f t="shared" si="34"/>
        <v>19</v>
      </c>
      <c r="F538" s="1" t="str">
        <f t="shared" si="35"/>
        <v>19.0mm FBE</v>
      </c>
      <c r="G538" s="1" t="str">
        <f>_xlfn.CONCAT(TEXT(Q538,"0.0"),"mm ",INDEX('Pipe Lookup'!D:D,MATCH('~17 Pipe Segmentation'!R538,'Pipe Lookup'!C:C,0))," TYPE ",P538)</f>
        <v>19.0mm Fusion-Bonded Epoxy TYPE 7</v>
      </c>
      <c r="L538" s="1" t="s">
        <v>9479</v>
      </c>
      <c r="M538" s="1">
        <v>1020781.24</v>
      </c>
      <c r="N538" s="1">
        <v>1021060.61</v>
      </c>
      <c r="O538" s="1">
        <v>279.36999999999534</v>
      </c>
      <c r="P538" s="1">
        <v>7</v>
      </c>
      <c r="Q538" s="1">
        <v>19</v>
      </c>
      <c r="R538" s="1" t="s">
        <v>56</v>
      </c>
      <c r="S538" s="1" t="s">
        <v>301</v>
      </c>
      <c r="V538" s="1">
        <v>0</v>
      </c>
      <c r="W538" s="1" t="s">
        <v>60</v>
      </c>
    </row>
    <row r="539" spans="1:23" x14ac:dyDescent="0.2">
      <c r="A539" s="1">
        <f t="shared" si="32"/>
        <v>1021060.61</v>
      </c>
      <c r="B539" s="1">
        <f t="shared" si="32"/>
        <v>1021196.22</v>
      </c>
      <c r="C539" s="11" t="s">
        <v>54</v>
      </c>
      <c r="D539" s="1" t="str">
        <f t="shared" si="33"/>
        <v>FBE</v>
      </c>
      <c r="E539" s="1">
        <f t="shared" si="34"/>
        <v>21.5</v>
      </c>
      <c r="F539" s="1" t="str">
        <f t="shared" si="35"/>
        <v>21.5mm FBE</v>
      </c>
      <c r="G539" s="1" t="str">
        <f>_xlfn.CONCAT(TEXT(Q539,"0.0"),"mm ",INDEX('Pipe Lookup'!D:D,MATCH('~17 Pipe Segmentation'!R539,'Pipe Lookup'!C:C,0))," TYPE ",P539)</f>
        <v>21.5mm Fusion-Bonded Epoxy TYPE 34</v>
      </c>
      <c r="L539" s="1" t="s">
        <v>9479</v>
      </c>
      <c r="M539" s="1">
        <v>1021060.61</v>
      </c>
      <c r="N539" s="1">
        <v>1021196.22</v>
      </c>
      <c r="O539" s="1">
        <v>135.60999999998603</v>
      </c>
      <c r="P539" s="1">
        <v>34</v>
      </c>
      <c r="Q539" s="1">
        <v>21.5</v>
      </c>
      <c r="R539" s="1" t="s">
        <v>56</v>
      </c>
      <c r="S539" s="1" t="s">
        <v>301</v>
      </c>
      <c r="V539" s="1">
        <v>0</v>
      </c>
      <c r="W539" s="1" t="s">
        <v>60</v>
      </c>
    </row>
    <row r="540" spans="1:23" x14ac:dyDescent="0.2">
      <c r="A540" s="1">
        <f t="shared" si="32"/>
        <v>1021196.22</v>
      </c>
      <c r="B540" s="1">
        <f t="shared" si="32"/>
        <v>1021200</v>
      </c>
      <c r="C540" s="11" t="s">
        <v>54</v>
      </c>
      <c r="D540" s="1" t="str">
        <f t="shared" si="33"/>
        <v>FBE</v>
      </c>
      <c r="E540" s="1">
        <f t="shared" si="34"/>
        <v>19</v>
      </c>
      <c r="F540" s="1" t="str">
        <f t="shared" si="35"/>
        <v>19.0mm FBE</v>
      </c>
      <c r="G540" s="1" t="str">
        <f>_xlfn.CONCAT(TEXT(Q540,"0.0"),"mm ",INDEX('Pipe Lookup'!D:D,MATCH('~17 Pipe Segmentation'!R540,'Pipe Lookup'!C:C,0))," TYPE ",P540)</f>
        <v>19.0mm Fusion-Bonded Epoxy TYPE 7</v>
      </c>
      <c r="L540" s="1" t="s">
        <v>9479</v>
      </c>
      <c r="M540" s="1">
        <v>1021196.22</v>
      </c>
      <c r="N540" s="1">
        <v>1021200</v>
      </c>
      <c r="O540" s="1">
        <v>3.7800000000279397</v>
      </c>
      <c r="P540" s="1">
        <v>7</v>
      </c>
      <c r="Q540" s="1">
        <v>19</v>
      </c>
      <c r="R540" s="1" t="s">
        <v>56</v>
      </c>
      <c r="S540" s="1" t="s">
        <v>301</v>
      </c>
      <c r="V540" s="1">
        <v>0</v>
      </c>
      <c r="W540" s="1" t="s">
        <v>60</v>
      </c>
    </row>
    <row r="541" spans="1:23" x14ac:dyDescent="0.2">
      <c r="A541" s="1">
        <f t="shared" si="32"/>
        <v>1021200</v>
      </c>
      <c r="B541" s="1">
        <f t="shared" si="32"/>
        <v>1021298</v>
      </c>
      <c r="C541" s="11" t="s">
        <v>54</v>
      </c>
      <c r="D541" s="1" t="str">
        <f t="shared" si="33"/>
        <v>FBE</v>
      </c>
      <c r="E541" s="1">
        <f t="shared" si="34"/>
        <v>19</v>
      </c>
      <c r="F541" s="1" t="str">
        <f t="shared" si="35"/>
        <v>19.0mm FBE</v>
      </c>
      <c r="G541" s="1" t="str">
        <f>_xlfn.CONCAT(TEXT(Q541,"0.0"),"mm ",INDEX('Pipe Lookup'!D:D,MATCH('~17 Pipe Segmentation'!R541,'Pipe Lookup'!C:C,0))," TYPE ",P541)</f>
        <v>19.0mm Fusion-Bonded Epoxy TYPE 7</v>
      </c>
      <c r="L541" s="1" t="s">
        <v>9479</v>
      </c>
      <c r="M541" s="1">
        <v>1021200</v>
      </c>
      <c r="N541" s="1">
        <v>1021298</v>
      </c>
      <c r="O541" s="1">
        <v>98</v>
      </c>
      <c r="P541" s="1">
        <v>7</v>
      </c>
      <c r="Q541" s="1">
        <v>19</v>
      </c>
      <c r="R541" s="1" t="s">
        <v>56</v>
      </c>
      <c r="S541" s="1" t="s">
        <v>321</v>
      </c>
      <c r="V541" s="1">
        <v>0</v>
      </c>
      <c r="W541" s="1" t="s">
        <v>60</v>
      </c>
    </row>
    <row r="542" spans="1:23" x14ac:dyDescent="0.2">
      <c r="A542" s="1">
        <f t="shared" si="32"/>
        <v>1021298</v>
      </c>
      <c r="B542" s="1">
        <f t="shared" si="32"/>
        <v>1021316</v>
      </c>
      <c r="C542" s="11" t="s">
        <v>54</v>
      </c>
      <c r="D542" s="1" t="str">
        <f t="shared" si="33"/>
        <v>FBE</v>
      </c>
      <c r="E542" s="1">
        <f t="shared" si="34"/>
        <v>21.5</v>
      </c>
      <c r="F542" s="1" t="str">
        <f t="shared" si="35"/>
        <v>21.5mm FBE</v>
      </c>
      <c r="G542" s="1" t="str">
        <f>_xlfn.CONCAT(TEXT(Q542,"0.0"),"mm ",INDEX('Pipe Lookup'!D:D,MATCH('~17 Pipe Segmentation'!R542,'Pipe Lookup'!C:C,0))," TYPE ",P542)</f>
        <v>21.5mm Fusion-Bonded Epoxy TYPE 34</v>
      </c>
      <c r="L542" s="1" t="s">
        <v>9479</v>
      </c>
      <c r="M542" s="1">
        <v>1021298</v>
      </c>
      <c r="N542" s="1">
        <v>1021316</v>
      </c>
      <c r="O542" s="1">
        <v>18</v>
      </c>
      <c r="P542" s="1">
        <v>34</v>
      </c>
      <c r="Q542" s="1">
        <v>21.5</v>
      </c>
      <c r="R542" s="1" t="s">
        <v>56</v>
      </c>
      <c r="S542" s="1" t="s">
        <v>321</v>
      </c>
      <c r="V542" s="1">
        <v>0</v>
      </c>
      <c r="W542" s="1" t="s">
        <v>60</v>
      </c>
    </row>
    <row r="543" spans="1:23" x14ac:dyDescent="0.2">
      <c r="A543" s="1">
        <f t="shared" si="32"/>
        <v>1021316</v>
      </c>
      <c r="B543" s="1">
        <f t="shared" si="32"/>
        <v>1021500.22</v>
      </c>
      <c r="C543" s="11" t="s">
        <v>54</v>
      </c>
      <c r="D543" s="1" t="str">
        <f t="shared" si="33"/>
        <v>FBE</v>
      </c>
      <c r="E543" s="1">
        <f t="shared" si="34"/>
        <v>19</v>
      </c>
      <c r="F543" s="1" t="str">
        <f t="shared" si="35"/>
        <v>19.0mm FBE</v>
      </c>
      <c r="G543" s="1" t="str">
        <f>_xlfn.CONCAT(TEXT(Q543,"0.0"),"mm ",INDEX('Pipe Lookup'!D:D,MATCH('~17 Pipe Segmentation'!R543,'Pipe Lookup'!C:C,0))," TYPE ",P543)</f>
        <v>19.0mm Fusion-Bonded Epoxy TYPE 7</v>
      </c>
      <c r="L543" s="1" t="s">
        <v>9479</v>
      </c>
      <c r="M543" s="1">
        <v>1021316</v>
      </c>
      <c r="N543" s="1">
        <v>1021500.22</v>
      </c>
      <c r="O543" s="1">
        <v>184.21999999997206</v>
      </c>
      <c r="P543" s="1">
        <v>7</v>
      </c>
      <c r="Q543" s="1">
        <v>19</v>
      </c>
      <c r="R543" s="1" t="s">
        <v>56</v>
      </c>
      <c r="S543" s="1" t="s">
        <v>321</v>
      </c>
      <c r="V543" s="1">
        <v>0</v>
      </c>
      <c r="W543" s="1" t="s">
        <v>60</v>
      </c>
    </row>
    <row r="544" spans="1:23" x14ac:dyDescent="0.2">
      <c r="A544" s="1">
        <f t="shared" si="32"/>
        <v>1021500.22</v>
      </c>
      <c r="B544" s="1">
        <f t="shared" si="32"/>
        <v>1021518.22</v>
      </c>
      <c r="C544" s="11" t="s">
        <v>54</v>
      </c>
      <c r="D544" s="1" t="str">
        <f t="shared" si="33"/>
        <v>FBE</v>
      </c>
      <c r="E544" s="1">
        <f t="shared" si="34"/>
        <v>21.5</v>
      </c>
      <c r="F544" s="1" t="str">
        <f t="shared" si="35"/>
        <v>21.5mm FBE</v>
      </c>
      <c r="G544" s="1" t="str">
        <f>_xlfn.CONCAT(TEXT(Q544,"0.0"),"mm ",INDEX('Pipe Lookup'!D:D,MATCH('~17 Pipe Segmentation'!R544,'Pipe Lookup'!C:C,0))," TYPE ",P544)</f>
        <v>21.5mm Fusion-Bonded Epoxy TYPE 34</v>
      </c>
      <c r="L544" s="1" t="s">
        <v>9479</v>
      </c>
      <c r="M544" s="1">
        <v>1021500.22</v>
      </c>
      <c r="N544" s="1">
        <v>1021518.22</v>
      </c>
      <c r="O544" s="1">
        <v>18</v>
      </c>
      <c r="P544" s="1">
        <v>34</v>
      </c>
      <c r="Q544" s="1">
        <v>21.5</v>
      </c>
      <c r="R544" s="1" t="s">
        <v>56</v>
      </c>
      <c r="S544" s="1" t="s">
        <v>321</v>
      </c>
      <c r="V544" s="1">
        <v>0</v>
      </c>
      <c r="W544" s="1" t="s">
        <v>60</v>
      </c>
    </row>
    <row r="545" spans="1:24" x14ac:dyDescent="0.2">
      <c r="A545" s="1">
        <f t="shared" si="32"/>
        <v>1021518.22</v>
      </c>
      <c r="B545" s="1">
        <f t="shared" si="32"/>
        <v>1021551.22</v>
      </c>
      <c r="C545" s="11" t="s">
        <v>54</v>
      </c>
      <c r="D545" s="1" t="str">
        <f t="shared" si="33"/>
        <v>FBE</v>
      </c>
      <c r="E545" s="1">
        <f t="shared" si="34"/>
        <v>19</v>
      </c>
      <c r="F545" s="1" t="str">
        <f t="shared" si="35"/>
        <v>19.0mm FBE</v>
      </c>
      <c r="G545" s="1" t="str">
        <f>_xlfn.CONCAT(TEXT(Q545,"0.0"),"mm ",INDEX('Pipe Lookup'!D:D,MATCH('~17 Pipe Segmentation'!R545,'Pipe Lookup'!C:C,0))," TYPE ",P545)</f>
        <v>19.0mm Fusion-Bonded Epoxy TYPE 7</v>
      </c>
      <c r="L545" s="1" t="s">
        <v>9479</v>
      </c>
      <c r="M545" s="1">
        <v>1021518.22</v>
      </c>
      <c r="N545" s="1">
        <v>1021551.22</v>
      </c>
      <c r="O545" s="1">
        <v>33</v>
      </c>
      <c r="P545" s="1">
        <v>7</v>
      </c>
      <c r="Q545" s="1">
        <v>19</v>
      </c>
      <c r="R545" s="1" t="s">
        <v>56</v>
      </c>
      <c r="S545" s="1" t="s">
        <v>321</v>
      </c>
      <c r="V545" s="1">
        <v>0</v>
      </c>
      <c r="W545" s="1" t="s">
        <v>60</v>
      </c>
    </row>
    <row r="546" spans="1:24" x14ac:dyDescent="0.2">
      <c r="A546" s="1">
        <f t="shared" si="32"/>
        <v>1021551.22</v>
      </c>
      <c r="B546" s="1">
        <f t="shared" si="32"/>
        <v>1021569.22</v>
      </c>
      <c r="C546" s="11" t="s">
        <v>54</v>
      </c>
      <c r="D546" s="1" t="str">
        <f t="shared" si="33"/>
        <v>FBE</v>
      </c>
      <c r="E546" s="1">
        <f t="shared" si="34"/>
        <v>21.5</v>
      </c>
      <c r="F546" s="1" t="str">
        <f t="shared" si="35"/>
        <v>21.5mm FBE</v>
      </c>
      <c r="G546" s="1" t="str">
        <f>_xlfn.CONCAT(TEXT(Q546,"0.0"),"mm ",INDEX('Pipe Lookup'!D:D,MATCH('~17 Pipe Segmentation'!R546,'Pipe Lookup'!C:C,0))," TYPE ",P546)</f>
        <v>21.5mm Fusion-Bonded Epoxy TYPE 34</v>
      </c>
      <c r="L546" s="1" t="s">
        <v>9479</v>
      </c>
      <c r="M546" s="1">
        <v>1021551.22</v>
      </c>
      <c r="N546" s="1">
        <v>1021569.22</v>
      </c>
      <c r="O546" s="1">
        <v>18</v>
      </c>
      <c r="P546" s="1">
        <v>34</v>
      </c>
      <c r="Q546" s="1">
        <v>21.5</v>
      </c>
      <c r="R546" s="1" t="s">
        <v>56</v>
      </c>
      <c r="S546" s="1" t="s">
        <v>321</v>
      </c>
      <c r="V546" s="1">
        <v>0</v>
      </c>
      <c r="W546" s="1" t="s">
        <v>60</v>
      </c>
    </row>
    <row r="547" spans="1:24" x14ac:dyDescent="0.2">
      <c r="A547" s="1">
        <f t="shared" si="32"/>
        <v>1021569.22</v>
      </c>
      <c r="B547" s="1">
        <f t="shared" si="32"/>
        <v>1021621.89</v>
      </c>
      <c r="C547" s="11" t="s">
        <v>54</v>
      </c>
      <c r="D547" s="1" t="str">
        <f t="shared" si="33"/>
        <v>FBE</v>
      </c>
      <c r="E547" s="1">
        <f t="shared" si="34"/>
        <v>19</v>
      </c>
      <c r="F547" s="1" t="str">
        <f t="shared" si="35"/>
        <v>19.0mm FBE</v>
      </c>
      <c r="G547" s="1" t="str">
        <f>_xlfn.CONCAT(TEXT(Q547,"0.0"),"mm ",INDEX('Pipe Lookup'!D:D,MATCH('~17 Pipe Segmentation'!R547,'Pipe Lookup'!C:C,0))," TYPE ",P547)</f>
        <v>19.0mm Fusion-Bonded Epoxy TYPE 7</v>
      </c>
      <c r="L547" s="1" t="s">
        <v>9479</v>
      </c>
      <c r="M547" s="1">
        <v>1021569.22</v>
      </c>
      <c r="N547" s="1">
        <v>1021621.89</v>
      </c>
      <c r="O547" s="1">
        <v>52.67000000004191</v>
      </c>
      <c r="P547" s="1">
        <v>7</v>
      </c>
      <c r="Q547" s="1">
        <v>19</v>
      </c>
      <c r="R547" s="1" t="s">
        <v>56</v>
      </c>
      <c r="S547" s="1" t="s">
        <v>321</v>
      </c>
      <c r="V547" s="1">
        <v>0</v>
      </c>
      <c r="W547" s="1" t="s">
        <v>60</v>
      </c>
    </row>
    <row r="548" spans="1:24" x14ac:dyDescent="0.2">
      <c r="A548" s="1">
        <f t="shared" si="32"/>
        <v>1021621.89</v>
      </c>
      <c r="B548" s="1">
        <f t="shared" si="32"/>
        <v>1021629.03</v>
      </c>
      <c r="C548" s="11" t="s">
        <v>54</v>
      </c>
      <c r="D548" s="1" t="str">
        <f t="shared" si="33"/>
        <v>LE</v>
      </c>
      <c r="E548" s="1">
        <f t="shared" si="34"/>
        <v>23.7</v>
      </c>
      <c r="F548" s="1" t="str">
        <f t="shared" si="35"/>
        <v>23.7mm LE</v>
      </c>
      <c r="G548" s="1" t="str">
        <f>_xlfn.CONCAT(TEXT(Q548,"0.0"),"mm ",INDEX('Pipe Lookup'!D:D,MATCH('~17 Pipe Segmentation'!R548,'Pipe Lookup'!C:C,0))," TYPE ",P548)</f>
        <v>23.7mm Elbow TYPE 28</v>
      </c>
      <c r="L548" s="1" t="s">
        <v>9479</v>
      </c>
      <c r="M548" s="1">
        <v>1021621.89</v>
      </c>
      <c r="N548" s="1">
        <v>1021629.03</v>
      </c>
      <c r="O548" s="1">
        <v>7.1400000000139698</v>
      </c>
      <c r="P548" s="1">
        <v>28</v>
      </c>
      <c r="Q548" s="1">
        <v>23.7</v>
      </c>
      <c r="R548" s="1" t="s">
        <v>58</v>
      </c>
      <c r="S548" s="1" t="s">
        <v>321</v>
      </c>
      <c r="U548" s="1" t="s">
        <v>322</v>
      </c>
      <c r="V548" s="1">
        <v>0</v>
      </c>
      <c r="W548" s="1" t="s">
        <v>60</v>
      </c>
    </row>
    <row r="549" spans="1:24" x14ac:dyDescent="0.2">
      <c r="A549" s="1">
        <f t="shared" si="32"/>
        <v>1021629.03</v>
      </c>
      <c r="B549" s="1">
        <f t="shared" si="32"/>
        <v>1021719.39</v>
      </c>
      <c r="C549" s="11" t="s">
        <v>54</v>
      </c>
      <c r="D549" s="1" t="str">
        <f t="shared" si="33"/>
        <v>FBE</v>
      </c>
      <c r="E549" s="1">
        <f t="shared" si="34"/>
        <v>19</v>
      </c>
      <c r="F549" s="1" t="str">
        <f t="shared" si="35"/>
        <v>19.0mm FBE</v>
      </c>
      <c r="G549" s="1" t="str">
        <f>_xlfn.CONCAT(TEXT(Q549,"0.0"),"mm ",INDEX('Pipe Lookup'!D:D,MATCH('~17 Pipe Segmentation'!R549,'Pipe Lookup'!C:C,0))," TYPE ",P549)</f>
        <v>19.0mm Fusion-Bonded Epoxy TYPE 7</v>
      </c>
      <c r="L549" s="1" t="s">
        <v>9479</v>
      </c>
      <c r="M549" s="1">
        <v>1021629.03</v>
      </c>
      <c r="N549" s="1">
        <v>1021719.39</v>
      </c>
      <c r="O549" s="1">
        <v>90.35999999998603</v>
      </c>
      <c r="P549" s="1">
        <v>7</v>
      </c>
      <c r="Q549" s="1">
        <v>19</v>
      </c>
      <c r="R549" s="1" t="s">
        <v>56</v>
      </c>
      <c r="S549" s="1" t="s">
        <v>321</v>
      </c>
      <c r="V549" s="1">
        <v>0</v>
      </c>
      <c r="W549" s="1" t="s">
        <v>60</v>
      </c>
    </row>
    <row r="550" spans="1:24" x14ac:dyDescent="0.2">
      <c r="A550" s="1">
        <f t="shared" si="32"/>
        <v>1021719.39</v>
      </c>
      <c r="B550" s="1">
        <f t="shared" si="32"/>
        <v>1021725.4</v>
      </c>
      <c r="C550" s="11" t="s">
        <v>54</v>
      </c>
      <c r="D550" s="1" t="str">
        <f t="shared" si="33"/>
        <v>LE</v>
      </c>
      <c r="E550" s="1">
        <f t="shared" si="34"/>
        <v>23.7</v>
      </c>
      <c r="F550" s="1" t="str">
        <f t="shared" si="35"/>
        <v>23.7mm LE</v>
      </c>
      <c r="G550" s="1" t="str">
        <f>_xlfn.CONCAT(TEXT(Q550,"0.0"),"mm ",INDEX('Pipe Lookup'!D:D,MATCH('~17 Pipe Segmentation'!R550,'Pipe Lookup'!C:C,0))," TYPE ",P550)</f>
        <v>23.7mm Elbow TYPE 28</v>
      </c>
      <c r="L550" s="1" t="s">
        <v>9479</v>
      </c>
      <c r="M550" s="1">
        <v>1021719.39</v>
      </c>
      <c r="N550" s="1">
        <v>1021725.4</v>
      </c>
      <c r="O550" s="1">
        <v>6.0100000000093132</v>
      </c>
      <c r="P550" s="1">
        <v>28</v>
      </c>
      <c r="Q550" s="1">
        <v>23.7</v>
      </c>
      <c r="R550" s="1" t="s">
        <v>58</v>
      </c>
      <c r="S550" s="1" t="s">
        <v>321</v>
      </c>
      <c r="U550" s="1" t="s">
        <v>323</v>
      </c>
      <c r="V550" s="1">
        <v>0</v>
      </c>
      <c r="W550" s="1" t="s">
        <v>60</v>
      </c>
    </row>
    <row r="551" spans="1:24" x14ac:dyDescent="0.2">
      <c r="A551" s="1">
        <f t="shared" si="32"/>
        <v>1021725.4</v>
      </c>
      <c r="B551" s="1">
        <f t="shared" si="32"/>
        <v>1021793.41</v>
      </c>
      <c r="C551" s="11" t="s">
        <v>54</v>
      </c>
      <c r="D551" s="1" t="str">
        <f t="shared" si="33"/>
        <v>FBE</v>
      </c>
      <c r="E551" s="1">
        <f t="shared" si="34"/>
        <v>21.5</v>
      </c>
      <c r="F551" s="1" t="str">
        <f t="shared" si="35"/>
        <v>21.5mm FBE</v>
      </c>
      <c r="G551" s="1" t="str">
        <f>_xlfn.CONCAT(TEXT(Q551,"0.0"),"mm ",INDEX('Pipe Lookup'!D:D,MATCH('~17 Pipe Segmentation'!R551,'Pipe Lookup'!C:C,0))," TYPE ",P551)</f>
        <v>21.5mm Fusion-Bonded Epoxy TYPE 34</v>
      </c>
      <c r="L551" s="1" t="s">
        <v>9479</v>
      </c>
      <c r="M551" s="1">
        <v>1021725.4</v>
      </c>
      <c r="N551" s="1">
        <v>1021793.41</v>
      </c>
      <c r="O551" s="1">
        <v>68.010000000009313</v>
      </c>
      <c r="P551" s="1">
        <v>34</v>
      </c>
      <c r="Q551" s="1">
        <v>21.5</v>
      </c>
      <c r="R551" s="1" t="s">
        <v>56</v>
      </c>
      <c r="S551" s="1" t="s">
        <v>321</v>
      </c>
      <c r="T551" s="1" t="s">
        <v>324</v>
      </c>
      <c r="V551" s="1">
        <v>0</v>
      </c>
      <c r="W551" s="1" t="s">
        <v>60</v>
      </c>
    </row>
    <row r="552" spans="1:24" x14ac:dyDescent="0.2">
      <c r="A552" s="1">
        <f t="shared" si="32"/>
        <v>1021793.41</v>
      </c>
      <c r="B552" s="1">
        <f t="shared" si="32"/>
        <v>1021801.99</v>
      </c>
      <c r="C552" s="11" t="s">
        <v>54</v>
      </c>
      <c r="D552" s="1" t="str">
        <f t="shared" si="33"/>
        <v>LE</v>
      </c>
      <c r="E552" s="1">
        <f t="shared" si="34"/>
        <v>23.7</v>
      </c>
      <c r="F552" s="1" t="str">
        <f t="shared" si="35"/>
        <v>23.7mm LE</v>
      </c>
      <c r="G552" s="1" t="str">
        <f>_xlfn.CONCAT(TEXT(Q552,"0.0"),"mm ",INDEX('Pipe Lookup'!D:D,MATCH('~17 Pipe Segmentation'!R552,'Pipe Lookup'!C:C,0))," TYPE ",P552)</f>
        <v>23.7mm Elbow TYPE 28</v>
      </c>
      <c r="L552" s="1" t="s">
        <v>9479</v>
      </c>
      <c r="M552" s="1">
        <v>1021793.41</v>
      </c>
      <c r="N552" s="1">
        <v>1021801.99</v>
      </c>
      <c r="O552" s="1">
        <v>8.5799999999580905</v>
      </c>
      <c r="P552" s="1">
        <v>28</v>
      </c>
      <c r="Q552" s="1">
        <v>23.7</v>
      </c>
      <c r="R552" s="1" t="s">
        <v>58</v>
      </c>
      <c r="S552" s="1" t="s">
        <v>321</v>
      </c>
      <c r="T552" s="1" t="s">
        <v>324</v>
      </c>
      <c r="U552" s="1" t="s">
        <v>9594</v>
      </c>
      <c r="V552" s="1">
        <v>0</v>
      </c>
      <c r="W552" s="1" t="s">
        <v>60</v>
      </c>
    </row>
    <row r="553" spans="1:24" x14ac:dyDescent="0.2">
      <c r="A553" s="1">
        <f t="shared" si="32"/>
        <v>1021801.99</v>
      </c>
      <c r="B553" s="1">
        <f t="shared" si="32"/>
        <v>1021848.22</v>
      </c>
      <c r="C553" s="11" t="s">
        <v>54</v>
      </c>
      <c r="D553" s="1" t="str">
        <f t="shared" si="33"/>
        <v>FBE</v>
      </c>
      <c r="E553" s="1">
        <f t="shared" si="34"/>
        <v>21.5</v>
      </c>
      <c r="F553" s="1" t="str">
        <f t="shared" si="35"/>
        <v>21.5mm FBE</v>
      </c>
      <c r="G553" s="1" t="str">
        <f>_xlfn.CONCAT(TEXT(Q553,"0.0"),"mm ",INDEX('Pipe Lookup'!D:D,MATCH('~17 Pipe Segmentation'!R553,'Pipe Lookup'!C:C,0))," TYPE ",P553)</f>
        <v>21.5mm Fusion-Bonded Epoxy TYPE 34</v>
      </c>
      <c r="L553" s="1" t="s">
        <v>9479</v>
      </c>
      <c r="M553" s="1">
        <v>1021801.99</v>
      </c>
      <c r="N553" s="1">
        <v>1021848.22</v>
      </c>
      <c r="O553" s="1">
        <v>46.229999999981374</v>
      </c>
      <c r="P553" s="1">
        <v>34</v>
      </c>
      <c r="Q553" s="1">
        <v>21.5</v>
      </c>
      <c r="R553" s="1" t="s">
        <v>56</v>
      </c>
      <c r="S553" s="1" t="s">
        <v>321</v>
      </c>
      <c r="T553" s="1" t="s">
        <v>324</v>
      </c>
      <c r="V553" s="1">
        <v>0</v>
      </c>
      <c r="W553" s="1" t="s">
        <v>60</v>
      </c>
    </row>
    <row r="554" spans="1:24" x14ac:dyDescent="0.2">
      <c r="A554" s="1">
        <f t="shared" si="32"/>
        <v>1021848.22</v>
      </c>
      <c r="B554" s="1">
        <f t="shared" si="32"/>
        <v>1021855.22</v>
      </c>
      <c r="C554" s="11" t="s">
        <v>54</v>
      </c>
      <c r="D554" s="1" t="str">
        <f t="shared" si="33"/>
        <v>LE</v>
      </c>
      <c r="E554" s="1">
        <f t="shared" si="34"/>
        <v>23.7</v>
      </c>
      <c r="F554" s="1" t="str">
        <f t="shared" si="35"/>
        <v>23.7mm LE</v>
      </c>
      <c r="G554" s="1" t="str">
        <f>_xlfn.CONCAT(TEXT(Q554,"0.0"),"mm ",INDEX('Pipe Lookup'!D:D,MATCH('~17 Pipe Segmentation'!R554,'Pipe Lookup'!C:C,0))," TYPE ",P554)</f>
        <v>23.7mm Elbow TYPE 28</v>
      </c>
      <c r="L554" s="1" t="s">
        <v>9479</v>
      </c>
      <c r="M554" s="1">
        <v>1021848.22</v>
      </c>
      <c r="N554" s="1">
        <v>1021855.22</v>
      </c>
      <c r="O554" s="1">
        <v>7</v>
      </c>
      <c r="P554" s="1">
        <v>28</v>
      </c>
      <c r="Q554" s="1">
        <v>23.7</v>
      </c>
      <c r="R554" s="1" t="s">
        <v>58</v>
      </c>
      <c r="S554" s="1" t="s">
        <v>321</v>
      </c>
      <c r="T554" s="1" t="s">
        <v>324</v>
      </c>
      <c r="U554" s="1" t="s">
        <v>9595</v>
      </c>
      <c r="V554" s="1">
        <v>0</v>
      </c>
      <c r="W554" s="1" t="s">
        <v>60</v>
      </c>
    </row>
    <row r="555" spans="1:24" x14ac:dyDescent="0.2">
      <c r="A555" s="1">
        <f t="shared" si="32"/>
        <v>1021855.22</v>
      </c>
      <c r="B555" s="1">
        <f t="shared" si="32"/>
        <v>1021885.5</v>
      </c>
      <c r="C555" s="11" t="s">
        <v>54</v>
      </c>
      <c r="D555" s="1" t="str">
        <f t="shared" si="33"/>
        <v>FBE</v>
      </c>
      <c r="E555" s="1">
        <f t="shared" si="34"/>
        <v>21.5</v>
      </c>
      <c r="F555" s="1" t="str">
        <f t="shared" si="35"/>
        <v>21.5mm FBE</v>
      </c>
      <c r="G555" s="1" t="str">
        <f>_xlfn.CONCAT(TEXT(Q555,"0.0"),"mm ",INDEX('Pipe Lookup'!D:D,MATCH('~17 Pipe Segmentation'!R555,'Pipe Lookup'!C:C,0))," TYPE ",P555)</f>
        <v>21.5mm Fusion-Bonded Epoxy TYPE 34</v>
      </c>
      <c r="L555" s="1" t="s">
        <v>9479</v>
      </c>
      <c r="M555" s="1">
        <v>1021855.22</v>
      </c>
      <c r="N555" s="1">
        <v>1021885.5</v>
      </c>
      <c r="O555" s="1">
        <v>30.28000000002794</v>
      </c>
      <c r="P555" s="1">
        <v>34</v>
      </c>
      <c r="Q555" s="1">
        <v>21.5</v>
      </c>
      <c r="R555" s="1" t="s">
        <v>56</v>
      </c>
      <c r="S555" s="1" t="s">
        <v>321</v>
      </c>
      <c r="T555" s="1" t="s">
        <v>324</v>
      </c>
      <c r="V555" s="1">
        <v>0</v>
      </c>
      <c r="W555" s="1" t="s">
        <v>60</v>
      </c>
    </row>
    <row r="556" spans="1:24" x14ac:dyDescent="0.2">
      <c r="A556" s="1">
        <f t="shared" si="32"/>
        <v>1021885.5</v>
      </c>
      <c r="B556" s="1">
        <f t="shared" si="32"/>
        <v>1021895.6800000001</v>
      </c>
      <c r="C556" s="11" t="s">
        <v>54</v>
      </c>
      <c r="D556" s="1" t="str">
        <f t="shared" si="33"/>
        <v>LE</v>
      </c>
      <c r="E556" s="1">
        <f t="shared" si="34"/>
        <v>23.7</v>
      </c>
      <c r="F556" s="1" t="str">
        <f t="shared" si="35"/>
        <v>23.7mm LE</v>
      </c>
      <c r="G556" s="1" t="str">
        <f>_xlfn.CONCAT(TEXT(Q556,"0.0"),"mm ",INDEX('Pipe Lookup'!D:D,MATCH('~17 Pipe Segmentation'!R556,'Pipe Lookup'!C:C,0))," TYPE ",P556)</f>
        <v>23.7mm Elbow TYPE 28</v>
      </c>
      <c r="L556" s="1" t="s">
        <v>9479</v>
      </c>
      <c r="M556" s="1">
        <v>1021885.5</v>
      </c>
      <c r="N556" s="1">
        <v>1021895.6800000001</v>
      </c>
      <c r="O556" s="1">
        <v>10.180000000051223</v>
      </c>
      <c r="P556" s="1">
        <v>28</v>
      </c>
      <c r="Q556" s="1">
        <v>23.7</v>
      </c>
      <c r="R556" s="1" t="s">
        <v>58</v>
      </c>
      <c r="S556" s="1" t="s">
        <v>321</v>
      </c>
      <c r="T556" s="1" t="s">
        <v>324</v>
      </c>
      <c r="U556" s="1" t="s">
        <v>9596</v>
      </c>
      <c r="V556" s="1">
        <v>0</v>
      </c>
      <c r="W556" s="1" t="s">
        <v>60</v>
      </c>
      <c r="X556" s="1" t="s">
        <v>320</v>
      </c>
    </row>
    <row r="557" spans="1:24" x14ac:dyDescent="0.2">
      <c r="A557" s="1">
        <f t="shared" si="32"/>
        <v>1021895.6800000001</v>
      </c>
      <c r="B557" s="1">
        <f t="shared" si="32"/>
        <v>1021986.8</v>
      </c>
      <c r="C557" s="11" t="s">
        <v>54</v>
      </c>
      <c r="D557" s="1" t="str">
        <f t="shared" si="33"/>
        <v>FBE</v>
      </c>
      <c r="E557" s="1">
        <f t="shared" si="34"/>
        <v>21.5</v>
      </c>
      <c r="F557" s="1" t="str">
        <f t="shared" si="35"/>
        <v>21.5mm FBE</v>
      </c>
      <c r="G557" s="1" t="str">
        <f>_xlfn.CONCAT(TEXT(Q557,"0.0"),"mm ",INDEX('Pipe Lookup'!D:D,MATCH('~17 Pipe Segmentation'!R557,'Pipe Lookup'!C:C,0))," TYPE ",P557)</f>
        <v>21.5mm Fusion-Bonded Epoxy TYPE 34</v>
      </c>
      <c r="L557" s="1" t="s">
        <v>9479</v>
      </c>
      <c r="M557" s="1">
        <v>1021895.6800000001</v>
      </c>
      <c r="N557" s="1">
        <v>1021986.8</v>
      </c>
      <c r="O557" s="1">
        <v>91.119999999995343</v>
      </c>
      <c r="P557" s="1">
        <v>34</v>
      </c>
      <c r="Q557" s="1">
        <v>21.5</v>
      </c>
      <c r="R557" s="1" t="s">
        <v>56</v>
      </c>
      <c r="S557" s="1" t="s">
        <v>321</v>
      </c>
      <c r="T557" s="1" t="s">
        <v>324</v>
      </c>
      <c r="V557" s="1">
        <v>0</v>
      </c>
      <c r="W557" s="1" t="s">
        <v>60</v>
      </c>
    </row>
    <row r="558" spans="1:24" x14ac:dyDescent="0.2">
      <c r="A558" s="1">
        <f t="shared" si="32"/>
        <v>1021986.8</v>
      </c>
      <c r="B558" s="1">
        <f t="shared" si="32"/>
        <v>1021992.7</v>
      </c>
      <c r="C558" s="11" t="s">
        <v>54</v>
      </c>
      <c r="D558" s="1" t="str">
        <f t="shared" si="33"/>
        <v>LE</v>
      </c>
      <c r="E558" s="1">
        <f t="shared" si="34"/>
        <v>23.7</v>
      </c>
      <c r="F558" s="1" t="str">
        <f t="shared" si="35"/>
        <v>23.7mm LE</v>
      </c>
      <c r="G558" s="1" t="str">
        <f>_xlfn.CONCAT(TEXT(Q558,"0.0"),"mm ",INDEX('Pipe Lookup'!D:D,MATCH('~17 Pipe Segmentation'!R558,'Pipe Lookup'!C:C,0))," TYPE ",P558)</f>
        <v>23.7mm Elbow TYPE 28</v>
      </c>
      <c r="L558" s="1" t="s">
        <v>9479</v>
      </c>
      <c r="M558" s="1">
        <v>1021986.8</v>
      </c>
      <c r="N558" s="1">
        <v>1021992.7</v>
      </c>
      <c r="O558" s="1">
        <v>5.8999999999068677</v>
      </c>
      <c r="P558" s="1">
        <v>28</v>
      </c>
      <c r="Q558" s="1">
        <v>23.7</v>
      </c>
      <c r="R558" s="1" t="s">
        <v>58</v>
      </c>
      <c r="S558" s="1" t="s">
        <v>321</v>
      </c>
      <c r="T558" s="1" t="s">
        <v>324</v>
      </c>
      <c r="U558" s="1" t="s">
        <v>9597</v>
      </c>
      <c r="V558" s="1">
        <v>0</v>
      </c>
      <c r="W558" s="1" t="s">
        <v>60</v>
      </c>
      <c r="X558" s="1" t="s">
        <v>320</v>
      </c>
    </row>
    <row r="559" spans="1:24" x14ac:dyDescent="0.2">
      <c r="A559" s="1">
        <f t="shared" si="32"/>
        <v>1021992.7</v>
      </c>
      <c r="B559" s="1">
        <f t="shared" si="32"/>
        <v>1022050.6</v>
      </c>
      <c r="C559" s="11" t="s">
        <v>54</v>
      </c>
      <c r="D559" s="1" t="str">
        <f t="shared" si="33"/>
        <v>FBE</v>
      </c>
      <c r="E559" s="1">
        <f t="shared" si="34"/>
        <v>21.5</v>
      </c>
      <c r="F559" s="1" t="str">
        <f t="shared" si="35"/>
        <v>21.5mm FBE</v>
      </c>
      <c r="G559" s="1" t="str">
        <f>_xlfn.CONCAT(TEXT(Q559,"0.0"),"mm ",INDEX('Pipe Lookup'!D:D,MATCH('~17 Pipe Segmentation'!R559,'Pipe Lookup'!C:C,0))," TYPE ",P559)</f>
        <v>21.5mm Fusion-Bonded Epoxy TYPE 34</v>
      </c>
      <c r="L559" s="1" t="s">
        <v>9479</v>
      </c>
      <c r="M559" s="1">
        <v>1021992.7</v>
      </c>
      <c r="N559" s="1">
        <v>1022050.6</v>
      </c>
      <c r="O559" s="1">
        <v>57.900000000023283</v>
      </c>
      <c r="P559" s="1">
        <v>34</v>
      </c>
      <c r="Q559" s="1">
        <v>21.5</v>
      </c>
      <c r="R559" s="1" t="s">
        <v>56</v>
      </c>
      <c r="S559" s="1" t="s">
        <v>321</v>
      </c>
      <c r="T559" s="1" t="s">
        <v>324</v>
      </c>
      <c r="V559" s="1">
        <v>0</v>
      </c>
      <c r="W559" s="1" t="s">
        <v>60</v>
      </c>
      <c r="X559" s="1" t="s">
        <v>320</v>
      </c>
    </row>
    <row r="560" spans="1:24" x14ac:dyDescent="0.2">
      <c r="A560" s="1">
        <f t="shared" si="32"/>
        <v>1022050.6</v>
      </c>
      <c r="B560" s="1">
        <f t="shared" si="32"/>
        <v>1022055.83</v>
      </c>
      <c r="C560" s="11" t="s">
        <v>54</v>
      </c>
      <c r="D560" s="1" t="str">
        <f t="shared" si="33"/>
        <v>LE</v>
      </c>
      <c r="E560" s="1">
        <f t="shared" si="34"/>
        <v>23.7</v>
      </c>
      <c r="F560" s="1" t="str">
        <f t="shared" si="35"/>
        <v>23.7mm LE</v>
      </c>
      <c r="G560" s="1" t="str">
        <f>_xlfn.CONCAT(TEXT(Q560,"0.0"),"mm ",INDEX('Pipe Lookup'!D:D,MATCH('~17 Pipe Segmentation'!R560,'Pipe Lookup'!C:C,0))," TYPE ",P560)</f>
        <v>23.7mm Elbow TYPE 28</v>
      </c>
      <c r="L560" s="1" t="s">
        <v>9479</v>
      </c>
      <c r="M560" s="1">
        <v>1022050.6</v>
      </c>
      <c r="N560" s="1">
        <v>1022055.83</v>
      </c>
      <c r="O560" s="1">
        <v>5.2299999999813735</v>
      </c>
      <c r="P560" s="1">
        <v>28</v>
      </c>
      <c r="Q560" s="1">
        <v>23.7</v>
      </c>
      <c r="R560" s="1" t="s">
        <v>58</v>
      </c>
      <c r="S560" s="1" t="s">
        <v>321</v>
      </c>
      <c r="T560" s="1" t="s">
        <v>324</v>
      </c>
      <c r="U560" s="1" t="s">
        <v>9598</v>
      </c>
      <c r="V560" s="1">
        <v>0</v>
      </c>
      <c r="W560" s="1" t="s">
        <v>60</v>
      </c>
      <c r="X560" s="1" t="s">
        <v>320</v>
      </c>
    </row>
    <row r="561" spans="1:24" x14ac:dyDescent="0.2">
      <c r="A561" s="1">
        <f t="shared" si="32"/>
        <v>1022055.83</v>
      </c>
      <c r="B561" s="1">
        <f t="shared" si="32"/>
        <v>1022067.36</v>
      </c>
      <c r="C561" s="11" t="s">
        <v>54</v>
      </c>
      <c r="D561" s="1" t="str">
        <f t="shared" si="33"/>
        <v>FBE</v>
      </c>
      <c r="E561" s="1">
        <f t="shared" si="34"/>
        <v>21.5</v>
      </c>
      <c r="F561" s="1" t="str">
        <f t="shared" si="35"/>
        <v>21.5mm FBE</v>
      </c>
      <c r="G561" s="1" t="str">
        <f>_xlfn.CONCAT(TEXT(Q561,"0.0"),"mm ",INDEX('Pipe Lookup'!D:D,MATCH('~17 Pipe Segmentation'!R561,'Pipe Lookup'!C:C,0))," TYPE ",P561)</f>
        <v>21.5mm Fusion-Bonded Epoxy TYPE 34</v>
      </c>
      <c r="L561" s="1" t="s">
        <v>9479</v>
      </c>
      <c r="M561" s="1">
        <v>1022055.83</v>
      </c>
      <c r="N561" s="1">
        <v>1022067.36</v>
      </c>
      <c r="O561" s="1">
        <v>11.53000000002794</v>
      </c>
      <c r="P561" s="1">
        <v>34</v>
      </c>
      <c r="Q561" s="1">
        <v>21.5</v>
      </c>
      <c r="R561" s="1" t="s">
        <v>56</v>
      </c>
      <c r="S561" s="1" t="s">
        <v>321</v>
      </c>
      <c r="T561" s="1" t="s">
        <v>324</v>
      </c>
      <c r="V561" s="1">
        <v>0</v>
      </c>
      <c r="W561" s="1" t="s">
        <v>60</v>
      </c>
      <c r="X561" s="1" t="s">
        <v>320</v>
      </c>
    </row>
    <row r="562" spans="1:24" x14ac:dyDescent="0.2">
      <c r="A562" s="1">
        <f t="shared" si="32"/>
        <v>1022067.36</v>
      </c>
      <c r="B562" s="1">
        <f t="shared" si="32"/>
        <v>1022074</v>
      </c>
      <c r="C562" s="11" t="s">
        <v>54</v>
      </c>
      <c r="D562" s="1" t="str">
        <f t="shared" si="33"/>
        <v>LE</v>
      </c>
      <c r="E562" s="1">
        <f t="shared" si="34"/>
        <v>23.7</v>
      </c>
      <c r="F562" s="1" t="str">
        <f t="shared" si="35"/>
        <v>23.7mm LE</v>
      </c>
      <c r="G562" s="1" t="str">
        <f>_xlfn.CONCAT(TEXT(Q562,"0.0"),"mm ",INDEX('Pipe Lookup'!D:D,MATCH('~17 Pipe Segmentation'!R562,'Pipe Lookup'!C:C,0))," TYPE ",P562)</f>
        <v>23.7mm Elbow TYPE 28</v>
      </c>
      <c r="L562" s="1" t="s">
        <v>9479</v>
      </c>
      <c r="M562" s="1">
        <v>1022067.36</v>
      </c>
      <c r="N562" s="1">
        <v>1022074</v>
      </c>
      <c r="O562" s="1">
        <v>6.6400000000139698</v>
      </c>
      <c r="P562" s="1">
        <v>28</v>
      </c>
      <c r="Q562" s="1">
        <v>23.7</v>
      </c>
      <c r="R562" s="1" t="s">
        <v>58</v>
      </c>
      <c r="S562" s="1" t="s">
        <v>321</v>
      </c>
      <c r="T562" s="1" t="s">
        <v>324</v>
      </c>
      <c r="U562" s="1" t="s">
        <v>9599</v>
      </c>
      <c r="V562" s="1">
        <v>0</v>
      </c>
      <c r="W562" s="1" t="s">
        <v>60</v>
      </c>
      <c r="X562" s="1" t="s">
        <v>320</v>
      </c>
    </row>
    <row r="563" spans="1:24" x14ac:dyDescent="0.2">
      <c r="A563" s="1">
        <f t="shared" si="32"/>
        <v>1022074</v>
      </c>
      <c r="B563" s="1">
        <f t="shared" si="32"/>
        <v>1022078.94</v>
      </c>
      <c r="C563" s="11" t="s">
        <v>54</v>
      </c>
      <c r="D563" s="1" t="str">
        <f t="shared" si="33"/>
        <v>LE</v>
      </c>
      <c r="E563" s="1">
        <f t="shared" si="34"/>
        <v>23.7</v>
      </c>
      <c r="F563" s="1" t="str">
        <f t="shared" si="35"/>
        <v>23.7mm LE</v>
      </c>
      <c r="G563" s="1" t="str">
        <f>_xlfn.CONCAT(TEXT(Q563,"0.0"),"mm ",INDEX('Pipe Lookup'!D:D,MATCH('~17 Pipe Segmentation'!R563,'Pipe Lookup'!C:C,0))," TYPE ",P563)</f>
        <v>23.7mm Elbow TYPE 28</v>
      </c>
      <c r="L563" s="1" t="s">
        <v>9479</v>
      </c>
      <c r="M563" s="1">
        <v>1022074</v>
      </c>
      <c r="N563" s="1">
        <v>1022078.94</v>
      </c>
      <c r="O563" s="1">
        <v>4.9399999999441206</v>
      </c>
      <c r="P563" s="1">
        <v>28</v>
      </c>
      <c r="Q563" s="1">
        <v>23.7</v>
      </c>
      <c r="R563" s="1" t="s">
        <v>58</v>
      </c>
      <c r="S563" s="1" t="s">
        <v>321</v>
      </c>
      <c r="T563" s="1" t="s">
        <v>324</v>
      </c>
      <c r="U563" s="1" t="s">
        <v>9600</v>
      </c>
      <c r="V563" s="1">
        <v>0</v>
      </c>
      <c r="W563" s="1" t="s">
        <v>86</v>
      </c>
      <c r="X563" s="1" t="s">
        <v>320</v>
      </c>
    </row>
    <row r="564" spans="1:24" x14ac:dyDescent="0.2">
      <c r="A564" s="1">
        <f t="shared" si="32"/>
        <v>1022078.94</v>
      </c>
      <c r="B564" s="1">
        <f t="shared" si="32"/>
        <v>1022208.5</v>
      </c>
      <c r="C564" s="11" t="s">
        <v>54</v>
      </c>
      <c r="D564" s="1" t="str">
        <f t="shared" si="33"/>
        <v>FBE</v>
      </c>
      <c r="E564" s="1">
        <f t="shared" si="34"/>
        <v>21.5</v>
      </c>
      <c r="F564" s="1" t="str">
        <f t="shared" si="35"/>
        <v>21.5mm FBE</v>
      </c>
      <c r="G564" s="1" t="str">
        <f>_xlfn.CONCAT(TEXT(Q564,"0.0"),"mm ",INDEX('Pipe Lookup'!D:D,MATCH('~17 Pipe Segmentation'!R564,'Pipe Lookup'!C:C,0))," TYPE ",P564)</f>
        <v>21.5mm Fusion-Bonded Epoxy TYPE 34</v>
      </c>
      <c r="L564" s="1" t="s">
        <v>9479</v>
      </c>
      <c r="M564" s="1">
        <v>1022078.94</v>
      </c>
      <c r="N564" s="1">
        <v>1022208.5</v>
      </c>
      <c r="O564" s="1">
        <v>129.56000000005588</v>
      </c>
      <c r="P564" s="1">
        <v>34</v>
      </c>
      <c r="Q564" s="1">
        <v>21.5</v>
      </c>
      <c r="R564" s="1" t="s">
        <v>56</v>
      </c>
      <c r="S564" s="1" t="s">
        <v>321</v>
      </c>
      <c r="T564" s="1" t="s">
        <v>324</v>
      </c>
      <c r="V564" s="1">
        <v>0</v>
      </c>
      <c r="W564" s="1" t="s">
        <v>60</v>
      </c>
      <c r="X564" s="1" t="s">
        <v>320</v>
      </c>
    </row>
    <row r="565" spans="1:24" x14ac:dyDescent="0.2">
      <c r="A565" s="1">
        <f t="shared" si="32"/>
        <v>1022208.5</v>
      </c>
      <c r="B565" s="1">
        <f t="shared" si="32"/>
        <v>1022214.51</v>
      </c>
      <c r="C565" s="11" t="s">
        <v>54</v>
      </c>
      <c r="D565" s="1" t="str">
        <f t="shared" si="33"/>
        <v>LE</v>
      </c>
      <c r="E565" s="1">
        <f t="shared" si="34"/>
        <v>23.7</v>
      </c>
      <c r="F565" s="1" t="str">
        <f t="shared" si="35"/>
        <v>23.7mm LE</v>
      </c>
      <c r="G565" s="1" t="str">
        <f>_xlfn.CONCAT(TEXT(Q565,"0.0"),"mm ",INDEX('Pipe Lookup'!D:D,MATCH('~17 Pipe Segmentation'!R565,'Pipe Lookup'!C:C,0))," TYPE ",P565)</f>
        <v>23.7mm Elbow TYPE 28</v>
      </c>
      <c r="L565" s="1" t="s">
        <v>9479</v>
      </c>
      <c r="M565" s="1">
        <v>1022208.5</v>
      </c>
      <c r="N565" s="1">
        <v>1022214.51</v>
      </c>
      <c r="O565" s="1">
        <v>6.0100000000093132</v>
      </c>
      <c r="P565" s="1">
        <v>28</v>
      </c>
      <c r="Q565" s="1">
        <v>23.7</v>
      </c>
      <c r="R565" s="1" t="s">
        <v>58</v>
      </c>
      <c r="S565" s="1" t="s">
        <v>321</v>
      </c>
      <c r="T565" s="1" t="s">
        <v>324</v>
      </c>
      <c r="U565" s="1" t="s">
        <v>9601</v>
      </c>
      <c r="V565" s="1">
        <v>0</v>
      </c>
      <c r="W565" s="1" t="s">
        <v>60</v>
      </c>
      <c r="X565" s="1" t="s">
        <v>320</v>
      </c>
    </row>
    <row r="566" spans="1:24" x14ac:dyDescent="0.2">
      <c r="A566" s="1">
        <f t="shared" si="32"/>
        <v>1022214.51</v>
      </c>
      <c r="B566" s="1">
        <f t="shared" si="32"/>
        <v>1022325.12</v>
      </c>
      <c r="C566" s="11" t="s">
        <v>54</v>
      </c>
      <c r="D566" s="1" t="str">
        <f t="shared" si="33"/>
        <v>FBE</v>
      </c>
      <c r="E566" s="1">
        <f t="shared" si="34"/>
        <v>21.5</v>
      </c>
      <c r="F566" s="1" t="str">
        <f t="shared" si="35"/>
        <v>21.5mm FBE</v>
      </c>
      <c r="G566" s="1" t="str">
        <f>_xlfn.CONCAT(TEXT(Q566,"0.0"),"mm ",INDEX('Pipe Lookup'!D:D,MATCH('~17 Pipe Segmentation'!R566,'Pipe Lookup'!C:C,0))," TYPE ",P566)</f>
        <v>21.5mm Fusion-Bonded Epoxy TYPE 34</v>
      </c>
      <c r="L566" s="1" t="s">
        <v>9479</v>
      </c>
      <c r="M566" s="1">
        <v>1022214.51</v>
      </c>
      <c r="N566" s="1">
        <v>1022325.12</v>
      </c>
      <c r="O566" s="1">
        <v>110.60999999998603</v>
      </c>
      <c r="P566" s="1">
        <v>34</v>
      </c>
      <c r="Q566" s="1">
        <v>21.5</v>
      </c>
      <c r="R566" s="1" t="s">
        <v>56</v>
      </c>
      <c r="S566" s="1" t="s">
        <v>321</v>
      </c>
      <c r="T566" s="1" t="s">
        <v>324</v>
      </c>
      <c r="V566" s="1">
        <v>0</v>
      </c>
      <c r="W566" s="1" t="s">
        <v>60</v>
      </c>
      <c r="X566" s="1" t="s">
        <v>320</v>
      </c>
    </row>
    <row r="567" spans="1:24" x14ac:dyDescent="0.2">
      <c r="A567" s="1">
        <f t="shared" si="32"/>
        <v>1022325.12</v>
      </c>
      <c r="B567" s="1">
        <f t="shared" si="32"/>
        <v>1022331.81</v>
      </c>
      <c r="C567" s="11" t="s">
        <v>54</v>
      </c>
      <c r="D567" s="1" t="str">
        <f t="shared" si="33"/>
        <v>LE</v>
      </c>
      <c r="E567" s="1">
        <f t="shared" si="34"/>
        <v>23.7</v>
      </c>
      <c r="F567" s="1" t="str">
        <f t="shared" si="35"/>
        <v>23.7mm LE</v>
      </c>
      <c r="G567" s="1" t="str">
        <f>_xlfn.CONCAT(TEXT(Q567,"0.0"),"mm ",INDEX('Pipe Lookup'!D:D,MATCH('~17 Pipe Segmentation'!R567,'Pipe Lookup'!C:C,0))," TYPE ",P567)</f>
        <v>23.7mm Elbow TYPE 28</v>
      </c>
      <c r="L567" s="1" t="s">
        <v>9479</v>
      </c>
      <c r="M567" s="1">
        <v>1022325.12</v>
      </c>
      <c r="N567" s="1">
        <v>1022331.81</v>
      </c>
      <c r="O567" s="1">
        <v>6.690000000060536</v>
      </c>
      <c r="P567" s="1">
        <v>28</v>
      </c>
      <c r="Q567" s="1">
        <v>23.7</v>
      </c>
      <c r="R567" s="1" t="s">
        <v>58</v>
      </c>
      <c r="S567" s="1" t="s">
        <v>321</v>
      </c>
      <c r="T567" s="1" t="s">
        <v>324</v>
      </c>
      <c r="U567" s="1" t="s">
        <v>9602</v>
      </c>
      <c r="V567" s="1">
        <v>0</v>
      </c>
      <c r="W567" s="1" t="s">
        <v>60</v>
      </c>
      <c r="X567" s="1" t="s">
        <v>320</v>
      </c>
    </row>
    <row r="568" spans="1:24" x14ac:dyDescent="0.2">
      <c r="A568" s="1">
        <f t="shared" si="32"/>
        <v>1022331.81</v>
      </c>
      <c r="B568" s="1">
        <f t="shared" si="32"/>
        <v>1022372.09</v>
      </c>
      <c r="C568" s="11" t="s">
        <v>54</v>
      </c>
      <c r="D568" s="1" t="str">
        <f t="shared" si="33"/>
        <v>FBE</v>
      </c>
      <c r="E568" s="1">
        <f t="shared" si="34"/>
        <v>21.5</v>
      </c>
      <c r="F568" s="1" t="str">
        <f t="shared" si="35"/>
        <v>21.5mm FBE</v>
      </c>
      <c r="G568" s="1" t="str">
        <f>_xlfn.CONCAT(TEXT(Q568,"0.0"),"mm ",INDEX('Pipe Lookup'!D:D,MATCH('~17 Pipe Segmentation'!R568,'Pipe Lookup'!C:C,0))," TYPE ",P568)</f>
        <v>21.5mm Fusion-Bonded Epoxy TYPE 34</v>
      </c>
      <c r="L568" s="1" t="s">
        <v>9479</v>
      </c>
      <c r="M568" s="1">
        <v>1022331.81</v>
      </c>
      <c r="N568" s="1">
        <v>1022372.09</v>
      </c>
      <c r="O568" s="1">
        <v>40.279999999911524</v>
      </c>
      <c r="P568" s="1">
        <v>34</v>
      </c>
      <c r="Q568" s="1">
        <v>21.5</v>
      </c>
      <c r="R568" s="1" t="s">
        <v>56</v>
      </c>
      <c r="S568" s="1" t="s">
        <v>321</v>
      </c>
      <c r="T568" s="1" t="s">
        <v>324</v>
      </c>
      <c r="V568" s="1">
        <v>0</v>
      </c>
      <c r="W568" s="1" t="s">
        <v>60</v>
      </c>
      <c r="X568" s="1" t="s">
        <v>320</v>
      </c>
    </row>
    <row r="569" spans="1:24" x14ac:dyDescent="0.2">
      <c r="A569" s="1">
        <f t="shared" si="32"/>
        <v>1022372.09</v>
      </c>
      <c r="B569" s="1">
        <f t="shared" si="32"/>
        <v>1022379.22</v>
      </c>
      <c r="C569" s="11" t="s">
        <v>54</v>
      </c>
      <c r="D569" s="1" t="str">
        <f t="shared" si="33"/>
        <v>LE</v>
      </c>
      <c r="E569" s="1">
        <f t="shared" si="34"/>
        <v>23.7</v>
      </c>
      <c r="F569" s="1" t="str">
        <f t="shared" si="35"/>
        <v>23.7mm LE</v>
      </c>
      <c r="G569" s="1" t="str">
        <f>_xlfn.CONCAT(TEXT(Q569,"0.0"),"mm ",INDEX('Pipe Lookup'!D:D,MATCH('~17 Pipe Segmentation'!R569,'Pipe Lookup'!C:C,0))," TYPE ",P569)</f>
        <v>23.7mm Elbow TYPE 28</v>
      </c>
      <c r="L569" s="1" t="s">
        <v>9479</v>
      </c>
      <c r="M569" s="1">
        <v>1022372.09</v>
      </c>
      <c r="N569" s="1">
        <v>1022379.22</v>
      </c>
      <c r="O569" s="1">
        <v>7.1300000000046566</v>
      </c>
      <c r="P569" s="1">
        <v>28</v>
      </c>
      <c r="Q569" s="1">
        <v>23.7</v>
      </c>
      <c r="R569" s="1" t="s">
        <v>58</v>
      </c>
      <c r="S569" s="1" t="s">
        <v>321</v>
      </c>
      <c r="T569" s="1" t="s">
        <v>324</v>
      </c>
      <c r="U569" s="1" t="s">
        <v>9603</v>
      </c>
      <c r="V569" s="1">
        <v>0</v>
      </c>
      <c r="W569" s="1" t="s">
        <v>60</v>
      </c>
      <c r="X569" s="1" t="s">
        <v>320</v>
      </c>
    </row>
    <row r="570" spans="1:24" x14ac:dyDescent="0.2">
      <c r="A570" s="1">
        <f t="shared" si="32"/>
        <v>1022379.22</v>
      </c>
      <c r="B570" s="1">
        <f t="shared" si="32"/>
        <v>1022382.32</v>
      </c>
      <c r="C570" s="11" t="s">
        <v>54</v>
      </c>
      <c r="D570" s="1" t="str">
        <f t="shared" si="33"/>
        <v>FBE</v>
      </c>
      <c r="E570" s="1">
        <f t="shared" si="34"/>
        <v>21.5</v>
      </c>
      <c r="F570" s="1" t="str">
        <f t="shared" si="35"/>
        <v>21.5mm FBE</v>
      </c>
      <c r="G570" s="1" t="str">
        <f>_xlfn.CONCAT(TEXT(Q570,"0.0"),"mm ",INDEX('Pipe Lookup'!D:D,MATCH('~17 Pipe Segmentation'!R570,'Pipe Lookup'!C:C,0))," TYPE ",P570)</f>
        <v>21.5mm Fusion-Bonded Epoxy TYPE 34</v>
      </c>
      <c r="L570" s="1" t="s">
        <v>9479</v>
      </c>
      <c r="M570" s="1">
        <v>1022379.22</v>
      </c>
      <c r="N570" s="1">
        <v>1022382.32</v>
      </c>
      <c r="O570" s="1">
        <v>3.0999999999767169</v>
      </c>
      <c r="P570" s="1">
        <v>34</v>
      </c>
      <c r="Q570" s="1">
        <v>21.5</v>
      </c>
      <c r="R570" s="1" t="s">
        <v>56</v>
      </c>
      <c r="S570" s="1" t="s">
        <v>321</v>
      </c>
      <c r="T570" s="1" t="s">
        <v>324</v>
      </c>
      <c r="V570" s="1">
        <v>0</v>
      </c>
      <c r="W570" s="1" t="s">
        <v>60</v>
      </c>
      <c r="X570" s="1" t="s">
        <v>320</v>
      </c>
    </row>
    <row r="571" spans="1:24" x14ac:dyDescent="0.2">
      <c r="A571" s="1">
        <f t="shared" si="32"/>
        <v>1022382.32</v>
      </c>
      <c r="B571" s="1">
        <f t="shared" si="32"/>
        <v>1022388.11</v>
      </c>
      <c r="C571" s="11" t="s">
        <v>54</v>
      </c>
      <c r="D571" s="1" t="str">
        <f t="shared" si="33"/>
        <v>LE</v>
      </c>
      <c r="E571" s="1">
        <f t="shared" si="34"/>
        <v>23.7</v>
      </c>
      <c r="F571" s="1" t="str">
        <f t="shared" si="35"/>
        <v>23.7mm LE</v>
      </c>
      <c r="G571" s="1" t="str">
        <f>_xlfn.CONCAT(TEXT(Q571,"0.0"),"mm ",INDEX('Pipe Lookup'!D:D,MATCH('~17 Pipe Segmentation'!R571,'Pipe Lookup'!C:C,0))," TYPE ",P571)</f>
        <v>23.7mm Elbow TYPE 28</v>
      </c>
      <c r="L571" s="1" t="s">
        <v>9479</v>
      </c>
      <c r="M571" s="1">
        <v>1022382.32</v>
      </c>
      <c r="N571" s="1">
        <v>1022388.11</v>
      </c>
      <c r="O571" s="1">
        <v>5.7900000000372529</v>
      </c>
      <c r="P571" s="1">
        <v>28</v>
      </c>
      <c r="Q571" s="1">
        <v>23.7</v>
      </c>
      <c r="R571" s="1" t="s">
        <v>58</v>
      </c>
      <c r="S571" s="1" t="s">
        <v>321</v>
      </c>
      <c r="T571" s="1" t="s">
        <v>324</v>
      </c>
      <c r="U571" s="1" t="s">
        <v>9604</v>
      </c>
      <c r="V571" s="1">
        <v>0</v>
      </c>
      <c r="W571" s="1" t="s">
        <v>60</v>
      </c>
      <c r="X571" s="1" t="s">
        <v>320</v>
      </c>
    </row>
    <row r="572" spans="1:24" x14ac:dyDescent="0.2">
      <c r="A572" s="1">
        <f t="shared" si="32"/>
        <v>1022388.11</v>
      </c>
      <c r="B572" s="1">
        <f t="shared" si="32"/>
        <v>1022404.52</v>
      </c>
      <c r="C572" s="11" t="s">
        <v>54</v>
      </c>
      <c r="D572" s="1" t="str">
        <f t="shared" si="33"/>
        <v>FBE</v>
      </c>
      <c r="E572" s="1">
        <f t="shared" si="34"/>
        <v>21.5</v>
      </c>
      <c r="F572" s="1" t="str">
        <f t="shared" si="35"/>
        <v>21.5mm FBE</v>
      </c>
      <c r="G572" s="1" t="str">
        <f>_xlfn.CONCAT(TEXT(Q572,"0.0"),"mm ",INDEX('Pipe Lookup'!D:D,MATCH('~17 Pipe Segmentation'!R572,'Pipe Lookup'!C:C,0))," TYPE ",P572)</f>
        <v>21.5mm Fusion-Bonded Epoxy TYPE 34</v>
      </c>
      <c r="L572" s="1" t="s">
        <v>9479</v>
      </c>
      <c r="M572" s="1">
        <v>1022388.11</v>
      </c>
      <c r="N572" s="1">
        <v>1022404.52</v>
      </c>
      <c r="O572" s="1">
        <v>16.410000000032596</v>
      </c>
      <c r="P572" s="1">
        <v>34</v>
      </c>
      <c r="Q572" s="1">
        <v>21.5</v>
      </c>
      <c r="R572" s="1" t="s">
        <v>56</v>
      </c>
      <c r="S572" s="1" t="s">
        <v>321</v>
      </c>
      <c r="T572" s="1" t="s">
        <v>324</v>
      </c>
      <c r="V572" s="1">
        <v>0</v>
      </c>
      <c r="W572" s="1" t="s">
        <v>60</v>
      </c>
      <c r="X572" s="1" t="s">
        <v>320</v>
      </c>
    </row>
    <row r="573" spans="1:24" x14ac:dyDescent="0.2">
      <c r="A573" s="1">
        <f t="shared" si="32"/>
        <v>1022404.52</v>
      </c>
      <c r="B573" s="1">
        <f t="shared" si="32"/>
        <v>1022411.91</v>
      </c>
      <c r="C573" s="11" t="s">
        <v>54</v>
      </c>
      <c r="D573" s="1" t="str">
        <f t="shared" si="33"/>
        <v>LE</v>
      </c>
      <c r="E573" s="1">
        <f t="shared" si="34"/>
        <v>23.7</v>
      </c>
      <c r="F573" s="1" t="str">
        <f t="shared" si="35"/>
        <v>23.7mm LE</v>
      </c>
      <c r="G573" s="1" t="str">
        <f>_xlfn.CONCAT(TEXT(Q573,"0.0"),"mm ",INDEX('Pipe Lookup'!D:D,MATCH('~17 Pipe Segmentation'!R573,'Pipe Lookup'!C:C,0))," TYPE ",P573)</f>
        <v>23.7mm Elbow TYPE 28</v>
      </c>
      <c r="L573" s="1" t="s">
        <v>9479</v>
      </c>
      <c r="M573" s="1">
        <v>1022404.52</v>
      </c>
      <c r="N573" s="1">
        <v>1022411.91</v>
      </c>
      <c r="O573" s="1">
        <v>7.3900000000139698</v>
      </c>
      <c r="P573" s="1">
        <v>28</v>
      </c>
      <c r="Q573" s="1">
        <v>23.7</v>
      </c>
      <c r="R573" s="1" t="s">
        <v>58</v>
      </c>
      <c r="S573" s="1" t="s">
        <v>321</v>
      </c>
      <c r="T573" s="1" t="s">
        <v>324</v>
      </c>
      <c r="U573" s="1" t="s">
        <v>9605</v>
      </c>
      <c r="V573" s="1">
        <v>0</v>
      </c>
      <c r="W573" s="1" t="s">
        <v>60</v>
      </c>
      <c r="X573" s="1" t="s">
        <v>320</v>
      </c>
    </row>
    <row r="574" spans="1:24" x14ac:dyDescent="0.2">
      <c r="A574" s="1">
        <f t="shared" si="32"/>
        <v>1022411.91</v>
      </c>
      <c r="B574" s="1">
        <f t="shared" si="32"/>
        <v>1022414.72</v>
      </c>
      <c r="C574" s="11" t="s">
        <v>54</v>
      </c>
      <c r="D574" s="1" t="str">
        <f t="shared" si="33"/>
        <v>FBE</v>
      </c>
      <c r="E574" s="1">
        <f t="shared" si="34"/>
        <v>21.5</v>
      </c>
      <c r="F574" s="1" t="str">
        <f t="shared" si="35"/>
        <v>21.5mm FBE</v>
      </c>
      <c r="G574" s="1" t="str">
        <f>_xlfn.CONCAT(TEXT(Q574,"0.0"),"mm ",INDEX('Pipe Lookup'!D:D,MATCH('~17 Pipe Segmentation'!R574,'Pipe Lookup'!C:C,0))," TYPE ",P574)</f>
        <v>21.5mm Fusion-Bonded Epoxy TYPE 34</v>
      </c>
      <c r="L574" s="1" t="s">
        <v>9479</v>
      </c>
      <c r="M574" s="1">
        <v>1022411.91</v>
      </c>
      <c r="N574" s="1">
        <v>1022414.72</v>
      </c>
      <c r="O574" s="1">
        <v>2.809999999939464</v>
      </c>
      <c r="P574" s="1">
        <v>34</v>
      </c>
      <c r="Q574" s="1">
        <v>21.5</v>
      </c>
      <c r="R574" s="1" t="s">
        <v>56</v>
      </c>
      <c r="S574" s="1" t="s">
        <v>321</v>
      </c>
      <c r="T574" s="1" t="s">
        <v>324</v>
      </c>
      <c r="V574" s="1">
        <v>0</v>
      </c>
      <c r="W574" s="1" t="s">
        <v>60</v>
      </c>
      <c r="X574" s="1" t="s">
        <v>320</v>
      </c>
    </row>
    <row r="575" spans="1:24" x14ac:dyDescent="0.2">
      <c r="A575" s="1">
        <f t="shared" si="32"/>
        <v>1022414.72</v>
      </c>
      <c r="B575" s="1">
        <f t="shared" si="32"/>
        <v>1022421.71</v>
      </c>
      <c r="C575" s="11" t="s">
        <v>54</v>
      </c>
      <c r="D575" s="1" t="str">
        <f t="shared" si="33"/>
        <v>LE</v>
      </c>
      <c r="E575" s="1">
        <f t="shared" si="34"/>
        <v>23.7</v>
      </c>
      <c r="F575" s="1" t="str">
        <f t="shared" si="35"/>
        <v>23.7mm LE</v>
      </c>
      <c r="G575" s="1" t="str">
        <f>_xlfn.CONCAT(TEXT(Q575,"0.0"),"mm ",INDEX('Pipe Lookup'!D:D,MATCH('~17 Pipe Segmentation'!R575,'Pipe Lookup'!C:C,0))," TYPE ",P575)</f>
        <v>23.7mm Elbow TYPE 28</v>
      </c>
      <c r="L575" s="1" t="s">
        <v>9479</v>
      </c>
      <c r="M575" s="1">
        <v>1022414.72</v>
      </c>
      <c r="N575" s="1">
        <v>1022421.71</v>
      </c>
      <c r="O575" s="1">
        <v>6.9899999999906868</v>
      </c>
      <c r="P575" s="1">
        <v>28</v>
      </c>
      <c r="Q575" s="1">
        <v>23.7</v>
      </c>
      <c r="R575" s="1" t="s">
        <v>58</v>
      </c>
      <c r="S575" s="1" t="s">
        <v>321</v>
      </c>
      <c r="T575" s="1" t="s">
        <v>324</v>
      </c>
      <c r="U575" s="1" t="s">
        <v>9606</v>
      </c>
      <c r="V575" s="1">
        <v>0</v>
      </c>
      <c r="W575" s="1" t="s">
        <v>60</v>
      </c>
      <c r="X575" s="1" t="s">
        <v>320</v>
      </c>
    </row>
    <row r="576" spans="1:24" x14ac:dyDescent="0.2">
      <c r="A576" s="1">
        <f t="shared" si="32"/>
        <v>1022421.71</v>
      </c>
      <c r="B576" s="1">
        <f t="shared" si="32"/>
        <v>1022424.6</v>
      </c>
      <c r="C576" s="11" t="s">
        <v>54</v>
      </c>
      <c r="D576" s="1" t="str">
        <f t="shared" si="33"/>
        <v>FBE</v>
      </c>
      <c r="E576" s="1">
        <f t="shared" si="34"/>
        <v>21.5</v>
      </c>
      <c r="F576" s="1" t="str">
        <f t="shared" si="35"/>
        <v>21.5mm FBE</v>
      </c>
      <c r="G576" s="1" t="str">
        <f>_xlfn.CONCAT(TEXT(Q576,"0.0"),"mm ",INDEX('Pipe Lookup'!D:D,MATCH('~17 Pipe Segmentation'!R576,'Pipe Lookup'!C:C,0))," TYPE ",P576)</f>
        <v>21.5mm Fusion-Bonded Epoxy TYPE 34</v>
      </c>
      <c r="L576" s="1" t="s">
        <v>9479</v>
      </c>
      <c r="M576" s="1">
        <v>1022421.71</v>
      </c>
      <c r="N576" s="1">
        <v>1022424.6</v>
      </c>
      <c r="O576" s="1">
        <v>2.8900000000139698</v>
      </c>
      <c r="P576" s="1">
        <v>34</v>
      </c>
      <c r="Q576" s="1">
        <v>21.5</v>
      </c>
      <c r="R576" s="1" t="s">
        <v>56</v>
      </c>
      <c r="S576" s="1" t="s">
        <v>321</v>
      </c>
      <c r="T576" s="1" t="s">
        <v>324</v>
      </c>
      <c r="V576" s="1">
        <v>0</v>
      </c>
      <c r="W576" s="1" t="s">
        <v>60</v>
      </c>
      <c r="X576" s="1" t="s">
        <v>320</v>
      </c>
    </row>
    <row r="577" spans="1:24" x14ac:dyDescent="0.2">
      <c r="A577" s="1">
        <f t="shared" si="32"/>
        <v>1022424.6</v>
      </c>
      <c r="B577" s="1">
        <f t="shared" si="32"/>
        <v>1022429.83</v>
      </c>
      <c r="C577" s="11" t="s">
        <v>54</v>
      </c>
      <c r="D577" s="1" t="str">
        <f t="shared" si="33"/>
        <v>LE</v>
      </c>
      <c r="E577" s="1">
        <f t="shared" si="34"/>
        <v>23.7</v>
      </c>
      <c r="F577" s="1" t="str">
        <f t="shared" si="35"/>
        <v>23.7mm LE</v>
      </c>
      <c r="G577" s="1" t="str">
        <f>_xlfn.CONCAT(TEXT(Q577,"0.0"),"mm ",INDEX('Pipe Lookup'!D:D,MATCH('~17 Pipe Segmentation'!R577,'Pipe Lookup'!C:C,0))," TYPE ",P577)</f>
        <v>23.7mm Elbow TYPE 28</v>
      </c>
      <c r="L577" s="1" t="s">
        <v>9479</v>
      </c>
      <c r="M577" s="1">
        <v>1022424.6</v>
      </c>
      <c r="N577" s="1">
        <v>1022429.83</v>
      </c>
      <c r="O577" s="1">
        <v>5.2299999999813735</v>
      </c>
      <c r="P577" s="1">
        <v>28</v>
      </c>
      <c r="Q577" s="1">
        <v>23.7</v>
      </c>
      <c r="R577" s="1" t="s">
        <v>58</v>
      </c>
      <c r="S577" s="1" t="s">
        <v>321</v>
      </c>
      <c r="T577" s="1" t="s">
        <v>324</v>
      </c>
      <c r="U577" s="1" t="s">
        <v>9607</v>
      </c>
      <c r="V577" s="1">
        <v>0</v>
      </c>
      <c r="W577" s="1" t="s">
        <v>60</v>
      </c>
      <c r="X577" s="1" t="s">
        <v>320</v>
      </c>
    </row>
    <row r="578" spans="1:24" x14ac:dyDescent="0.2">
      <c r="A578" s="1">
        <f t="shared" ref="A578:B641" si="36">IF(OR(AND(ISNUMBER(M578),M578&gt;0),ISNUMBER(SEARCH("+",M578))),IF(NOT(ISNUMBER(M578)),1000*LEFT(M578,SEARCH("+",M578)-1)+MID(M578,SEARCH("+",M578)+1,3)+RIGHT(M578,3),M578),"")</f>
        <v>1022429.83</v>
      </c>
      <c r="B578" s="1">
        <f t="shared" si="36"/>
        <v>1022600</v>
      </c>
      <c r="C578" s="11" t="s">
        <v>54</v>
      </c>
      <c r="D578" s="1" t="str">
        <f t="shared" si="33"/>
        <v>FBE</v>
      </c>
      <c r="E578" s="1">
        <f t="shared" si="34"/>
        <v>21.5</v>
      </c>
      <c r="F578" s="1" t="str">
        <f t="shared" si="35"/>
        <v>21.5mm FBE</v>
      </c>
      <c r="G578" s="1" t="str">
        <f>_xlfn.CONCAT(TEXT(Q578,"0.0"),"mm ",INDEX('Pipe Lookup'!D:D,MATCH('~17 Pipe Segmentation'!R578,'Pipe Lookup'!C:C,0))," TYPE ",P578)</f>
        <v>21.5mm Fusion-Bonded Epoxy TYPE 34</v>
      </c>
      <c r="L578" s="1" t="s">
        <v>9479</v>
      </c>
      <c r="M578" s="1">
        <v>1022429.83</v>
      </c>
      <c r="N578" s="1">
        <v>1022600</v>
      </c>
      <c r="O578" s="1">
        <v>170.17000000004191</v>
      </c>
      <c r="P578" s="1">
        <v>34</v>
      </c>
      <c r="Q578" s="1">
        <v>21.5</v>
      </c>
      <c r="R578" s="1" t="s">
        <v>56</v>
      </c>
      <c r="S578" s="1" t="s">
        <v>321</v>
      </c>
      <c r="T578" s="1" t="s">
        <v>324</v>
      </c>
      <c r="V578" s="1">
        <v>0</v>
      </c>
      <c r="W578" s="1" t="s">
        <v>60</v>
      </c>
      <c r="X578" s="1" t="s">
        <v>320</v>
      </c>
    </row>
    <row r="579" spans="1:24" x14ac:dyDescent="0.2">
      <c r="A579" s="1">
        <f t="shared" si="36"/>
        <v>1022600</v>
      </c>
      <c r="B579" s="1">
        <f t="shared" si="36"/>
        <v>1022637.1</v>
      </c>
      <c r="C579" s="11" t="s">
        <v>54</v>
      </c>
      <c r="D579" s="1" t="str">
        <f t="shared" ref="D579:D642" si="37">TRIM(LEFT(R579,3))</f>
        <v>FBE</v>
      </c>
      <c r="E579" s="1">
        <f t="shared" ref="E579:E642" si="38">Q579</f>
        <v>21.5</v>
      </c>
      <c r="F579" s="1" t="str">
        <f t="shared" ref="F579:F642" si="39">_xlfn.CONCAT(TEXT(Q579,"0.0"),"mm ",R579)</f>
        <v>21.5mm FBE</v>
      </c>
      <c r="G579" s="1" t="str">
        <f>_xlfn.CONCAT(TEXT(Q579,"0.0"),"mm ",INDEX('Pipe Lookup'!D:D,MATCH('~17 Pipe Segmentation'!R579,'Pipe Lookup'!C:C,0))," TYPE ",P579)</f>
        <v>21.5mm Fusion-Bonded Epoxy TYPE 34</v>
      </c>
      <c r="L579" s="1" t="s">
        <v>9479</v>
      </c>
      <c r="M579" s="1">
        <v>1022600</v>
      </c>
      <c r="N579" s="1">
        <v>1022637.1</v>
      </c>
      <c r="O579" s="1">
        <v>37.099999999976717</v>
      </c>
      <c r="P579" s="1">
        <v>34</v>
      </c>
      <c r="Q579" s="1">
        <v>21.5</v>
      </c>
      <c r="R579" s="1" t="s">
        <v>56</v>
      </c>
      <c r="S579" s="1" t="s">
        <v>339</v>
      </c>
      <c r="T579" s="1" t="s">
        <v>324</v>
      </c>
      <c r="V579" s="1">
        <v>0</v>
      </c>
      <c r="W579" s="1" t="s">
        <v>60</v>
      </c>
      <c r="X579" s="1" t="s">
        <v>320</v>
      </c>
    </row>
    <row r="580" spans="1:24" x14ac:dyDescent="0.2">
      <c r="A580" s="1">
        <f t="shared" si="36"/>
        <v>1022637.1</v>
      </c>
      <c r="B580" s="1">
        <f t="shared" si="36"/>
        <v>1022643.1</v>
      </c>
      <c r="C580" s="11" t="s">
        <v>54</v>
      </c>
      <c r="D580" s="1" t="str">
        <f t="shared" si="37"/>
        <v>LE</v>
      </c>
      <c r="E580" s="1">
        <f t="shared" si="38"/>
        <v>23.7</v>
      </c>
      <c r="F580" s="1" t="str">
        <f t="shared" si="39"/>
        <v>23.7mm LE</v>
      </c>
      <c r="G580" s="1" t="str">
        <f>_xlfn.CONCAT(TEXT(Q580,"0.0"),"mm ",INDEX('Pipe Lookup'!D:D,MATCH('~17 Pipe Segmentation'!R580,'Pipe Lookup'!C:C,0))," TYPE ",P580)</f>
        <v>23.7mm Elbow TYPE 28</v>
      </c>
      <c r="L580" s="1" t="s">
        <v>9479</v>
      </c>
      <c r="M580" s="1">
        <v>1022637.1</v>
      </c>
      <c r="N580" s="1">
        <v>1022643.1</v>
      </c>
      <c r="O580" s="1">
        <v>6</v>
      </c>
      <c r="P580" s="1">
        <v>28</v>
      </c>
      <c r="Q580" s="1">
        <v>23.7</v>
      </c>
      <c r="R580" s="1" t="s">
        <v>58</v>
      </c>
      <c r="S580" s="1" t="s">
        <v>339</v>
      </c>
      <c r="T580" s="1" t="s">
        <v>324</v>
      </c>
      <c r="U580" s="1" t="s">
        <v>9608</v>
      </c>
      <c r="V580" s="1">
        <v>0</v>
      </c>
      <c r="W580" s="1" t="s">
        <v>60</v>
      </c>
      <c r="X580" s="1" t="s">
        <v>320</v>
      </c>
    </row>
    <row r="581" spans="1:24" x14ac:dyDescent="0.2">
      <c r="A581" s="1">
        <f t="shared" si="36"/>
        <v>1022643.1</v>
      </c>
      <c r="B581" s="1">
        <f t="shared" si="36"/>
        <v>1022659.62</v>
      </c>
      <c r="C581" s="11" t="s">
        <v>54</v>
      </c>
      <c r="D581" s="1" t="str">
        <f t="shared" si="37"/>
        <v>FBE</v>
      </c>
      <c r="E581" s="1">
        <f t="shared" si="38"/>
        <v>21.5</v>
      </c>
      <c r="F581" s="1" t="str">
        <f t="shared" si="39"/>
        <v>21.5mm FBE</v>
      </c>
      <c r="G581" s="1" t="str">
        <f>_xlfn.CONCAT(TEXT(Q581,"0.0"),"mm ",INDEX('Pipe Lookup'!D:D,MATCH('~17 Pipe Segmentation'!R581,'Pipe Lookup'!C:C,0))," TYPE ",P581)</f>
        <v>21.5mm Fusion-Bonded Epoxy TYPE 34</v>
      </c>
      <c r="L581" s="1" t="s">
        <v>9479</v>
      </c>
      <c r="M581" s="1">
        <v>1022643.1</v>
      </c>
      <c r="N581" s="1">
        <v>1022659.62</v>
      </c>
      <c r="O581" s="1">
        <v>16.520000000018626</v>
      </c>
      <c r="P581" s="1">
        <v>34</v>
      </c>
      <c r="Q581" s="1">
        <v>21.5</v>
      </c>
      <c r="R581" s="1" t="s">
        <v>56</v>
      </c>
      <c r="S581" s="1" t="s">
        <v>339</v>
      </c>
      <c r="T581" s="1" t="s">
        <v>324</v>
      </c>
      <c r="V581" s="1">
        <v>0</v>
      </c>
      <c r="W581" s="1" t="s">
        <v>60</v>
      </c>
      <c r="X581" s="1" t="s">
        <v>320</v>
      </c>
    </row>
    <row r="582" spans="1:24" x14ac:dyDescent="0.2">
      <c r="A582" s="1">
        <f t="shared" si="36"/>
        <v>1022659.62</v>
      </c>
      <c r="B582" s="1">
        <f t="shared" si="36"/>
        <v>1022665.97</v>
      </c>
      <c r="C582" s="11" t="s">
        <v>54</v>
      </c>
      <c r="D582" s="1" t="str">
        <f t="shared" si="37"/>
        <v>LE</v>
      </c>
      <c r="E582" s="1">
        <f t="shared" si="38"/>
        <v>23.7</v>
      </c>
      <c r="F582" s="1" t="str">
        <f t="shared" si="39"/>
        <v>23.7mm LE</v>
      </c>
      <c r="G582" s="1" t="str">
        <f>_xlfn.CONCAT(TEXT(Q582,"0.0"),"mm ",INDEX('Pipe Lookup'!D:D,MATCH('~17 Pipe Segmentation'!R582,'Pipe Lookup'!C:C,0))," TYPE ",P582)</f>
        <v>23.7mm Elbow TYPE 28</v>
      </c>
      <c r="L582" s="1" t="s">
        <v>9479</v>
      </c>
      <c r="M582" s="1">
        <v>1022659.62</v>
      </c>
      <c r="N582" s="1">
        <v>1022665.97</v>
      </c>
      <c r="O582" s="1">
        <v>6.3499999999767169</v>
      </c>
      <c r="P582" s="1">
        <v>28</v>
      </c>
      <c r="Q582" s="1">
        <v>23.7</v>
      </c>
      <c r="R582" s="1" t="s">
        <v>58</v>
      </c>
      <c r="S582" s="1" t="s">
        <v>339</v>
      </c>
      <c r="T582" s="1" t="s">
        <v>324</v>
      </c>
      <c r="U582" s="1" t="s">
        <v>9609</v>
      </c>
      <c r="V582" s="1">
        <v>0</v>
      </c>
      <c r="W582" s="1" t="s">
        <v>60</v>
      </c>
      <c r="X582" s="1" t="s">
        <v>320</v>
      </c>
    </row>
    <row r="583" spans="1:24" x14ac:dyDescent="0.2">
      <c r="A583" s="1">
        <f t="shared" si="36"/>
        <v>1022665.97</v>
      </c>
      <c r="B583" s="1">
        <f t="shared" si="36"/>
        <v>1022720.86</v>
      </c>
      <c r="C583" s="11" t="s">
        <v>54</v>
      </c>
      <c r="D583" s="1" t="str">
        <f t="shared" si="37"/>
        <v>FBE</v>
      </c>
      <c r="E583" s="1">
        <f t="shared" si="38"/>
        <v>21.5</v>
      </c>
      <c r="F583" s="1" t="str">
        <f t="shared" si="39"/>
        <v>21.5mm FBE</v>
      </c>
      <c r="G583" s="1" t="str">
        <f>_xlfn.CONCAT(TEXT(Q583,"0.0"),"mm ",INDEX('Pipe Lookup'!D:D,MATCH('~17 Pipe Segmentation'!R583,'Pipe Lookup'!C:C,0))," TYPE ",P583)</f>
        <v>21.5mm Fusion-Bonded Epoxy TYPE 34</v>
      </c>
      <c r="L583" s="1" t="s">
        <v>9479</v>
      </c>
      <c r="M583" s="1">
        <v>1022665.97</v>
      </c>
      <c r="N583" s="1">
        <v>1022720.86</v>
      </c>
      <c r="O583" s="1">
        <v>54.89000000001397</v>
      </c>
      <c r="P583" s="1">
        <v>34</v>
      </c>
      <c r="Q583" s="1">
        <v>21.5</v>
      </c>
      <c r="R583" s="1" t="s">
        <v>56</v>
      </c>
      <c r="S583" s="1" t="s">
        <v>339</v>
      </c>
      <c r="T583" s="1" t="s">
        <v>324</v>
      </c>
      <c r="V583" s="1">
        <v>0</v>
      </c>
      <c r="W583" s="1" t="s">
        <v>60</v>
      </c>
      <c r="X583" s="1" t="s">
        <v>320</v>
      </c>
    </row>
    <row r="584" spans="1:24" x14ac:dyDescent="0.2">
      <c r="A584" s="1">
        <f t="shared" si="36"/>
        <v>1022720.86</v>
      </c>
      <c r="B584" s="1">
        <f t="shared" si="36"/>
        <v>1022726</v>
      </c>
      <c r="C584" s="11" t="s">
        <v>54</v>
      </c>
      <c r="D584" s="1" t="str">
        <f t="shared" si="37"/>
        <v>LE</v>
      </c>
      <c r="E584" s="1">
        <f t="shared" si="38"/>
        <v>23.7</v>
      </c>
      <c r="F584" s="1" t="str">
        <f t="shared" si="39"/>
        <v>23.7mm LE</v>
      </c>
      <c r="G584" s="1" t="str">
        <f>_xlfn.CONCAT(TEXT(Q584,"0.0"),"mm ",INDEX('Pipe Lookup'!D:D,MATCH('~17 Pipe Segmentation'!R584,'Pipe Lookup'!C:C,0))," TYPE ",P584)</f>
        <v>23.7mm Elbow TYPE 28</v>
      </c>
      <c r="L584" s="1" t="s">
        <v>9479</v>
      </c>
      <c r="M584" s="1">
        <v>1022720.86</v>
      </c>
      <c r="N584" s="1">
        <v>1022726</v>
      </c>
      <c r="O584" s="1">
        <v>5.1400000000139698</v>
      </c>
      <c r="P584" s="1">
        <v>28</v>
      </c>
      <c r="Q584" s="1">
        <v>23.7</v>
      </c>
      <c r="R584" s="1" t="s">
        <v>58</v>
      </c>
      <c r="S584" s="1" t="s">
        <v>339</v>
      </c>
      <c r="T584" s="1" t="s">
        <v>324</v>
      </c>
      <c r="U584" s="1" t="s">
        <v>9610</v>
      </c>
      <c r="V584" s="1">
        <v>0</v>
      </c>
      <c r="W584" s="1" t="s">
        <v>60</v>
      </c>
      <c r="X584" s="1" t="s">
        <v>320</v>
      </c>
    </row>
    <row r="585" spans="1:24" x14ac:dyDescent="0.2">
      <c r="A585" s="1">
        <f t="shared" si="36"/>
        <v>1022726</v>
      </c>
      <c r="B585" s="1">
        <f t="shared" si="36"/>
        <v>1022729.87</v>
      </c>
      <c r="C585" s="11" t="s">
        <v>54</v>
      </c>
      <c r="D585" s="1" t="str">
        <f t="shared" si="37"/>
        <v>FBE</v>
      </c>
      <c r="E585" s="1">
        <f t="shared" si="38"/>
        <v>21.5</v>
      </c>
      <c r="F585" s="1" t="str">
        <f t="shared" si="39"/>
        <v>21.5mm FBE</v>
      </c>
      <c r="G585" s="1" t="str">
        <f>_xlfn.CONCAT(TEXT(Q585,"0.0"),"mm ",INDEX('Pipe Lookup'!D:D,MATCH('~17 Pipe Segmentation'!R585,'Pipe Lookup'!C:C,0))," TYPE ",P585)</f>
        <v>21.5mm Fusion-Bonded Epoxy TYPE 34</v>
      </c>
      <c r="L585" s="1" t="s">
        <v>9479</v>
      </c>
      <c r="M585" s="1">
        <v>1022726</v>
      </c>
      <c r="N585" s="1">
        <v>1022729.87</v>
      </c>
      <c r="O585" s="1">
        <v>3.8699999999953434</v>
      </c>
      <c r="P585" s="1">
        <v>34</v>
      </c>
      <c r="Q585" s="1">
        <v>21.5</v>
      </c>
      <c r="R585" s="1" t="s">
        <v>56</v>
      </c>
      <c r="S585" s="1" t="s">
        <v>339</v>
      </c>
      <c r="T585" s="1" t="s">
        <v>324</v>
      </c>
      <c r="V585" s="1">
        <v>0</v>
      </c>
      <c r="W585" s="1" t="s">
        <v>60</v>
      </c>
      <c r="X585" s="1" t="s">
        <v>320</v>
      </c>
    </row>
    <row r="586" spans="1:24" x14ac:dyDescent="0.2">
      <c r="A586" s="1">
        <f t="shared" si="36"/>
        <v>1022729.87</v>
      </c>
      <c r="B586" s="1">
        <f t="shared" si="36"/>
        <v>1022736.78</v>
      </c>
      <c r="C586" s="11" t="s">
        <v>54</v>
      </c>
      <c r="D586" s="1" t="str">
        <f t="shared" si="37"/>
        <v>LE</v>
      </c>
      <c r="E586" s="1">
        <f t="shared" si="38"/>
        <v>23.7</v>
      </c>
      <c r="F586" s="1" t="str">
        <f t="shared" si="39"/>
        <v>23.7mm LE</v>
      </c>
      <c r="G586" s="1" t="str">
        <f>_xlfn.CONCAT(TEXT(Q586,"0.0"),"mm ",INDEX('Pipe Lookup'!D:D,MATCH('~17 Pipe Segmentation'!R586,'Pipe Lookup'!C:C,0))," TYPE ",P586)</f>
        <v>23.7mm Elbow TYPE 28</v>
      </c>
      <c r="L586" s="1" t="s">
        <v>9479</v>
      </c>
      <c r="M586" s="1">
        <v>1022729.87</v>
      </c>
      <c r="N586" s="1">
        <v>1022736.78</v>
      </c>
      <c r="O586" s="1">
        <v>6.9100000000325963</v>
      </c>
      <c r="P586" s="1">
        <v>28</v>
      </c>
      <c r="Q586" s="1">
        <v>23.7</v>
      </c>
      <c r="R586" s="1" t="s">
        <v>58</v>
      </c>
      <c r="S586" s="1" t="s">
        <v>339</v>
      </c>
      <c r="T586" s="1" t="s">
        <v>324</v>
      </c>
      <c r="U586" s="1" t="s">
        <v>9611</v>
      </c>
      <c r="V586" s="1">
        <v>0</v>
      </c>
      <c r="W586" s="1" t="s">
        <v>60</v>
      </c>
      <c r="X586" s="1" t="s">
        <v>320</v>
      </c>
    </row>
    <row r="587" spans="1:24" x14ac:dyDescent="0.2">
      <c r="A587" s="1">
        <f t="shared" si="36"/>
        <v>1022736.78</v>
      </c>
      <c r="B587" s="1">
        <f t="shared" si="36"/>
        <v>1022779.25</v>
      </c>
      <c r="C587" s="11" t="s">
        <v>54</v>
      </c>
      <c r="D587" s="1" t="str">
        <f t="shared" si="37"/>
        <v>FBE</v>
      </c>
      <c r="E587" s="1">
        <f t="shared" si="38"/>
        <v>21.5</v>
      </c>
      <c r="F587" s="1" t="str">
        <f t="shared" si="39"/>
        <v>21.5mm FBE</v>
      </c>
      <c r="G587" s="1" t="str">
        <f>_xlfn.CONCAT(TEXT(Q587,"0.0"),"mm ",INDEX('Pipe Lookup'!D:D,MATCH('~17 Pipe Segmentation'!R587,'Pipe Lookup'!C:C,0))," TYPE ",P587)</f>
        <v>21.5mm Fusion-Bonded Epoxy TYPE 34</v>
      </c>
      <c r="L587" s="1" t="s">
        <v>9479</v>
      </c>
      <c r="M587" s="1">
        <v>1022736.78</v>
      </c>
      <c r="N587" s="1">
        <v>1022779.25</v>
      </c>
      <c r="O587" s="1">
        <v>42.46999999997206</v>
      </c>
      <c r="P587" s="1">
        <v>34</v>
      </c>
      <c r="Q587" s="1">
        <v>21.5</v>
      </c>
      <c r="R587" s="1" t="s">
        <v>56</v>
      </c>
      <c r="S587" s="1" t="s">
        <v>339</v>
      </c>
      <c r="T587" s="1" t="s">
        <v>324</v>
      </c>
      <c r="V587" s="1">
        <v>0</v>
      </c>
      <c r="W587" s="1" t="s">
        <v>60</v>
      </c>
      <c r="X587" s="1" t="s">
        <v>320</v>
      </c>
    </row>
    <row r="588" spans="1:24" x14ac:dyDescent="0.2">
      <c r="A588" s="1">
        <f t="shared" si="36"/>
        <v>1022779.25</v>
      </c>
      <c r="B588" s="1">
        <f t="shared" si="36"/>
        <v>1022785.04</v>
      </c>
      <c r="C588" s="11" t="s">
        <v>54</v>
      </c>
      <c r="D588" s="1" t="str">
        <f t="shared" si="37"/>
        <v>LE</v>
      </c>
      <c r="E588" s="1">
        <f t="shared" si="38"/>
        <v>23.7</v>
      </c>
      <c r="F588" s="1" t="str">
        <f t="shared" si="39"/>
        <v>23.7mm LE</v>
      </c>
      <c r="G588" s="1" t="str">
        <f>_xlfn.CONCAT(TEXT(Q588,"0.0"),"mm ",INDEX('Pipe Lookup'!D:D,MATCH('~17 Pipe Segmentation'!R588,'Pipe Lookup'!C:C,0))," TYPE ",P588)</f>
        <v>23.7mm Elbow TYPE 28</v>
      </c>
      <c r="L588" s="1" t="s">
        <v>9479</v>
      </c>
      <c r="M588" s="1">
        <v>1022779.25</v>
      </c>
      <c r="N588" s="1">
        <v>1022785.04</v>
      </c>
      <c r="O588" s="1">
        <v>5.7900000000372529</v>
      </c>
      <c r="P588" s="1">
        <v>28</v>
      </c>
      <c r="Q588" s="1">
        <v>23.7</v>
      </c>
      <c r="R588" s="1" t="s">
        <v>58</v>
      </c>
      <c r="S588" s="1" t="s">
        <v>339</v>
      </c>
      <c r="U588" s="1" t="s">
        <v>9612</v>
      </c>
      <c r="V588" s="1">
        <v>0</v>
      </c>
      <c r="W588" s="1" t="s">
        <v>60</v>
      </c>
      <c r="X588" s="1" t="s">
        <v>320</v>
      </c>
    </row>
    <row r="589" spans="1:24" x14ac:dyDescent="0.2">
      <c r="A589" s="1">
        <f t="shared" si="36"/>
        <v>1022785.04</v>
      </c>
      <c r="B589" s="1">
        <f t="shared" si="36"/>
        <v>1022790</v>
      </c>
      <c r="C589" s="11" t="s">
        <v>54</v>
      </c>
      <c r="D589" s="1" t="str">
        <f t="shared" si="37"/>
        <v>LE</v>
      </c>
      <c r="E589" s="1">
        <f t="shared" si="38"/>
        <v>23.7</v>
      </c>
      <c r="F589" s="1" t="str">
        <f t="shared" si="39"/>
        <v>23.7mm LE</v>
      </c>
      <c r="G589" s="1" t="str">
        <f>_xlfn.CONCAT(TEXT(Q589,"0.0"),"mm ",INDEX('Pipe Lookup'!D:D,MATCH('~17 Pipe Segmentation'!R589,'Pipe Lookup'!C:C,0))," TYPE ",P589)</f>
        <v>23.7mm Elbow TYPE 28</v>
      </c>
      <c r="L589" s="1" t="s">
        <v>9479</v>
      </c>
      <c r="M589" s="1">
        <v>1022785.04</v>
      </c>
      <c r="N589" s="1" t="s">
        <v>345</v>
      </c>
      <c r="O589" s="1">
        <v>4.9599999999627471</v>
      </c>
      <c r="P589" s="1">
        <v>28</v>
      </c>
      <c r="Q589" s="1">
        <v>23.7</v>
      </c>
      <c r="R589" s="1" t="s">
        <v>58</v>
      </c>
      <c r="S589" s="1" t="s">
        <v>339</v>
      </c>
      <c r="U589" s="1" t="s">
        <v>346</v>
      </c>
      <c r="V589" s="1">
        <v>0</v>
      </c>
      <c r="W589" s="1" t="s">
        <v>86</v>
      </c>
      <c r="X589" s="1" t="s">
        <v>320</v>
      </c>
    </row>
    <row r="590" spans="1:24" x14ac:dyDescent="0.2">
      <c r="A590" s="1">
        <f t="shared" si="36"/>
        <v>1022790</v>
      </c>
      <c r="B590" s="1">
        <f t="shared" si="36"/>
        <v>1022838</v>
      </c>
      <c r="C590" s="11" t="s">
        <v>54</v>
      </c>
      <c r="D590" s="1" t="str">
        <f t="shared" si="37"/>
        <v>FBE</v>
      </c>
      <c r="E590" s="1">
        <f t="shared" si="38"/>
        <v>19</v>
      </c>
      <c r="F590" s="1" t="str">
        <f t="shared" si="39"/>
        <v>19.0mm FBE</v>
      </c>
      <c r="G590" s="1" t="str">
        <f>_xlfn.CONCAT(TEXT(Q590,"0.0"),"mm ",INDEX('Pipe Lookup'!D:D,MATCH('~17 Pipe Segmentation'!R590,'Pipe Lookup'!C:C,0))," TYPE ",P590)</f>
        <v>19.0mm Fusion-Bonded Epoxy TYPE 7</v>
      </c>
      <c r="L590" s="1" t="s">
        <v>9479</v>
      </c>
      <c r="M590" s="1" t="s">
        <v>345</v>
      </c>
      <c r="N590" s="1" t="s">
        <v>347</v>
      </c>
      <c r="O590" s="1">
        <v>48</v>
      </c>
      <c r="P590" s="1">
        <v>7</v>
      </c>
      <c r="Q590" s="1">
        <v>19</v>
      </c>
      <c r="R590" s="1" t="s">
        <v>56</v>
      </c>
      <c r="S590" s="1" t="s">
        <v>339</v>
      </c>
      <c r="V590" s="1">
        <v>0</v>
      </c>
      <c r="W590" s="1" t="s">
        <v>60</v>
      </c>
      <c r="X590" s="1" t="s">
        <v>320</v>
      </c>
    </row>
    <row r="591" spans="1:24" x14ac:dyDescent="0.2">
      <c r="A591" s="1">
        <f t="shared" si="36"/>
        <v>1022838</v>
      </c>
      <c r="B591" s="1">
        <f t="shared" si="36"/>
        <v>1022908</v>
      </c>
      <c r="C591" s="11" t="s">
        <v>54</v>
      </c>
      <c r="D591" s="1" t="str">
        <f t="shared" si="37"/>
        <v>FBE</v>
      </c>
      <c r="E591" s="1">
        <f t="shared" si="38"/>
        <v>21.5</v>
      </c>
      <c r="F591" s="1" t="str">
        <f t="shared" si="39"/>
        <v>21.5mm FBE</v>
      </c>
      <c r="G591" s="1" t="str">
        <f>_xlfn.CONCAT(TEXT(Q591,"0.0"),"mm ",INDEX('Pipe Lookup'!D:D,MATCH('~17 Pipe Segmentation'!R591,'Pipe Lookup'!C:C,0))," TYPE ",P591)</f>
        <v>21.5mm Fusion-Bonded Epoxy TYPE 34</v>
      </c>
      <c r="L591" s="1" t="s">
        <v>9479</v>
      </c>
      <c r="M591" s="1" t="s">
        <v>347</v>
      </c>
      <c r="N591" s="1" t="s">
        <v>348</v>
      </c>
      <c r="O591" s="1">
        <v>70</v>
      </c>
      <c r="P591" s="1">
        <v>34</v>
      </c>
      <c r="Q591" s="1">
        <v>21.5</v>
      </c>
      <c r="R591" s="1" t="s">
        <v>56</v>
      </c>
      <c r="S591" s="1" t="s">
        <v>339</v>
      </c>
      <c r="U591" s="1" t="s">
        <v>349</v>
      </c>
      <c r="V591" s="1">
        <v>0</v>
      </c>
      <c r="W591" s="1" t="s">
        <v>60</v>
      </c>
      <c r="X591" s="1" t="s">
        <v>320</v>
      </c>
    </row>
    <row r="592" spans="1:24" x14ac:dyDescent="0.2">
      <c r="A592" s="1">
        <f t="shared" si="36"/>
        <v>1022908</v>
      </c>
      <c r="B592" s="1">
        <f t="shared" si="36"/>
        <v>1023006</v>
      </c>
      <c r="C592" s="11" t="s">
        <v>54</v>
      </c>
      <c r="D592" s="1" t="str">
        <f t="shared" si="37"/>
        <v>FBE</v>
      </c>
      <c r="E592" s="1">
        <f t="shared" si="38"/>
        <v>19</v>
      </c>
      <c r="F592" s="1" t="str">
        <f t="shared" si="39"/>
        <v>19.0mm FBE</v>
      </c>
      <c r="G592" s="1" t="str">
        <f>_xlfn.CONCAT(TEXT(Q592,"0.0"),"mm ",INDEX('Pipe Lookup'!D:D,MATCH('~17 Pipe Segmentation'!R592,'Pipe Lookup'!C:C,0))," TYPE ",P592)</f>
        <v>19.0mm Fusion-Bonded Epoxy TYPE 7</v>
      </c>
      <c r="L592" s="1" t="s">
        <v>9479</v>
      </c>
      <c r="M592" s="1" t="s">
        <v>348</v>
      </c>
      <c r="N592" s="1" t="s">
        <v>350</v>
      </c>
      <c r="O592" s="1">
        <v>98</v>
      </c>
      <c r="P592" s="1">
        <v>7</v>
      </c>
      <c r="Q592" s="1">
        <v>19</v>
      </c>
      <c r="R592" s="1" t="s">
        <v>56</v>
      </c>
      <c r="S592" s="1" t="s">
        <v>339</v>
      </c>
      <c r="U592" s="1" t="s">
        <v>275</v>
      </c>
      <c r="V592" s="1">
        <v>0</v>
      </c>
      <c r="W592" s="1" t="s">
        <v>60</v>
      </c>
      <c r="X592" s="1" t="s">
        <v>320</v>
      </c>
    </row>
    <row r="593" spans="1:24" x14ac:dyDescent="0.2">
      <c r="A593" s="1">
        <f t="shared" si="36"/>
        <v>1023007</v>
      </c>
      <c r="B593" s="1">
        <f t="shared" si="36"/>
        <v>1023214.06</v>
      </c>
      <c r="C593" s="11" t="s">
        <v>54</v>
      </c>
      <c r="D593" s="1" t="str">
        <f t="shared" si="37"/>
        <v>FBE</v>
      </c>
      <c r="E593" s="1">
        <f t="shared" si="38"/>
        <v>19</v>
      </c>
      <c r="F593" s="1" t="str">
        <f t="shared" si="39"/>
        <v>19.0mm FBE</v>
      </c>
      <c r="G593" s="1" t="str">
        <f>_xlfn.CONCAT(TEXT(Q593,"0.0"),"mm ",INDEX('Pipe Lookup'!D:D,MATCH('~17 Pipe Segmentation'!R593,'Pipe Lookup'!C:C,0))," TYPE ",P593)</f>
        <v>19.0mm Fusion-Bonded Epoxy TYPE 7</v>
      </c>
      <c r="L593" s="1" t="s">
        <v>9479</v>
      </c>
      <c r="M593" s="1">
        <v>1023007</v>
      </c>
      <c r="N593" s="1">
        <v>1023214.06</v>
      </c>
      <c r="O593" s="1">
        <v>207.06000000005588</v>
      </c>
      <c r="P593" s="1">
        <v>7</v>
      </c>
      <c r="Q593" s="1">
        <v>19</v>
      </c>
      <c r="R593" s="1" t="s">
        <v>56</v>
      </c>
      <c r="S593" s="1" t="s">
        <v>339</v>
      </c>
      <c r="V593" s="1" t="s">
        <v>175</v>
      </c>
      <c r="W593" s="1" t="s">
        <v>86</v>
      </c>
      <c r="X593" s="1" t="s">
        <v>320</v>
      </c>
    </row>
    <row r="594" spans="1:24" x14ac:dyDescent="0.2">
      <c r="A594" s="1">
        <f t="shared" si="36"/>
        <v>1023214.06</v>
      </c>
      <c r="B594" s="1">
        <f t="shared" si="36"/>
        <v>1023219.3</v>
      </c>
      <c r="C594" s="11" t="s">
        <v>54</v>
      </c>
      <c r="D594" s="1" t="str">
        <f t="shared" si="37"/>
        <v>LE</v>
      </c>
      <c r="E594" s="1">
        <f t="shared" si="38"/>
        <v>23.7</v>
      </c>
      <c r="F594" s="1" t="str">
        <f t="shared" si="39"/>
        <v>23.7mm LE</v>
      </c>
      <c r="G594" s="1" t="str">
        <f>_xlfn.CONCAT(TEXT(Q594,"0.0"),"mm ",INDEX('Pipe Lookup'!D:D,MATCH('~17 Pipe Segmentation'!R594,'Pipe Lookup'!C:C,0))," TYPE ",P594)</f>
        <v>23.7mm Elbow TYPE 28</v>
      </c>
      <c r="L594" s="1" t="s">
        <v>9479</v>
      </c>
      <c r="M594" s="1">
        <v>1023214.06</v>
      </c>
      <c r="N594" s="1">
        <v>1023219.3</v>
      </c>
      <c r="O594" s="1">
        <v>5.2399999999906868</v>
      </c>
      <c r="P594" s="1">
        <v>28</v>
      </c>
      <c r="Q594" s="1">
        <v>23.7</v>
      </c>
      <c r="R594" s="1" t="s">
        <v>58</v>
      </c>
      <c r="S594" s="1" t="s">
        <v>339</v>
      </c>
      <c r="U594" s="1" t="s">
        <v>9613</v>
      </c>
      <c r="V594" s="1">
        <v>0</v>
      </c>
      <c r="W594" s="1" t="s">
        <v>60</v>
      </c>
    </row>
    <row r="595" spans="1:24" x14ac:dyDescent="0.2">
      <c r="A595" s="1">
        <f t="shared" si="36"/>
        <v>1023219.3</v>
      </c>
      <c r="B595" s="1">
        <f t="shared" si="36"/>
        <v>1023258.19</v>
      </c>
      <c r="C595" s="11" t="s">
        <v>54</v>
      </c>
      <c r="D595" s="1" t="str">
        <f t="shared" si="37"/>
        <v>FBE</v>
      </c>
      <c r="E595" s="1">
        <f t="shared" si="38"/>
        <v>19</v>
      </c>
      <c r="F595" s="1" t="str">
        <f t="shared" si="39"/>
        <v>19.0mm FBE</v>
      </c>
      <c r="G595" s="1" t="str">
        <f>_xlfn.CONCAT(TEXT(Q595,"0.0"),"mm ",INDEX('Pipe Lookup'!D:D,MATCH('~17 Pipe Segmentation'!R595,'Pipe Lookup'!C:C,0))," TYPE ",P595)</f>
        <v>19.0mm Fusion-Bonded Epoxy TYPE 7</v>
      </c>
      <c r="L595" s="1" t="s">
        <v>9479</v>
      </c>
      <c r="M595" s="1">
        <v>1023219.3</v>
      </c>
      <c r="N595" s="1">
        <v>1023258.19</v>
      </c>
      <c r="O595" s="1">
        <v>38.889999999897555</v>
      </c>
      <c r="P595" s="1">
        <v>7</v>
      </c>
      <c r="Q595" s="1">
        <v>19</v>
      </c>
      <c r="R595" s="1" t="s">
        <v>56</v>
      </c>
      <c r="S595" s="1" t="s">
        <v>339</v>
      </c>
      <c r="U595" s="1" t="s">
        <v>67</v>
      </c>
      <c r="V595" s="1">
        <v>0</v>
      </c>
      <c r="W595" s="1" t="s">
        <v>60</v>
      </c>
    </row>
    <row r="596" spans="1:24" x14ac:dyDescent="0.2">
      <c r="A596" s="1">
        <f t="shared" si="36"/>
        <v>1023258.19</v>
      </c>
      <c r="B596" s="1">
        <f t="shared" si="36"/>
        <v>1023265.18</v>
      </c>
      <c r="C596" s="11" t="s">
        <v>54</v>
      </c>
      <c r="D596" s="1" t="str">
        <f t="shared" si="37"/>
        <v>LE</v>
      </c>
      <c r="E596" s="1">
        <f t="shared" si="38"/>
        <v>23.7</v>
      </c>
      <c r="F596" s="1" t="str">
        <f t="shared" si="39"/>
        <v>23.7mm LE</v>
      </c>
      <c r="G596" s="1" t="str">
        <f>_xlfn.CONCAT(TEXT(Q596,"0.0"),"mm ",INDEX('Pipe Lookup'!D:D,MATCH('~17 Pipe Segmentation'!R596,'Pipe Lookup'!C:C,0))," TYPE ",P596)</f>
        <v>23.7mm Elbow TYPE 28</v>
      </c>
      <c r="L596" s="1" t="s">
        <v>9479</v>
      </c>
      <c r="M596" s="1">
        <v>1023258.19</v>
      </c>
      <c r="N596" s="1">
        <v>1023265.18</v>
      </c>
      <c r="O596" s="1">
        <v>6.9900000001071021</v>
      </c>
      <c r="P596" s="1">
        <v>28</v>
      </c>
      <c r="Q596" s="1">
        <v>23.7</v>
      </c>
      <c r="R596" s="1" t="s">
        <v>58</v>
      </c>
      <c r="S596" s="1" t="s">
        <v>339</v>
      </c>
      <c r="U596" s="1" t="s">
        <v>9614</v>
      </c>
      <c r="V596" s="1">
        <v>0</v>
      </c>
      <c r="W596" s="1" t="s">
        <v>60</v>
      </c>
    </row>
    <row r="597" spans="1:24" x14ac:dyDescent="0.2">
      <c r="A597" s="1">
        <f t="shared" si="36"/>
        <v>1023265.18</v>
      </c>
      <c r="B597" s="1">
        <f t="shared" si="36"/>
        <v>1023269.68</v>
      </c>
      <c r="C597" s="11" t="s">
        <v>54</v>
      </c>
      <c r="D597" s="1" t="str">
        <f t="shared" si="37"/>
        <v>FBE</v>
      </c>
      <c r="E597" s="1">
        <f t="shared" si="38"/>
        <v>19</v>
      </c>
      <c r="F597" s="1" t="str">
        <f t="shared" si="39"/>
        <v>19.0mm FBE</v>
      </c>
      <c r="G597" s="1" t="str">
        <f>_xlfn.CONCAT(TEXT(Q597,"0.0"),"mm ",INDEX('Pipe Lookup'!D:D,MATCH('~17 Pipe Segmentation'!R597,'Pipe Lookup'!C:C,0))," TYPE ",P597)</f>
        <v>19.0mm Fusion-Bonded Epoxy TYPE 7</v>
      </c>
      <c r="L597" s="1" t="s">
        <v>9479</v>
      </c>
      <c r="M597" s="1">
        <v>1023265.18</v>
      </c>
      <c r="N597" s="1">
        <v>1023269.68</v>
      </c>
      <c r="O597" s="1">
        <v>4.5</v>
      </c>
      <c r="P597" s="1">
        <v>7</v>
      </c>
      <c r="Q597" s="1">
        <v>19</v>
      </c>
      <c r="R597" s="1" t="s">
        <v>56</v>
      </c>
      <c r="S597" s="1" t="s">
        <v>339</v>
      </c>
      <c r="U597" s="1" t="s">
        <v>67</v>
      </c>
      <c r="V597" s="1">
        <v>0</v>
      </c>
      <c r="W597" s="1" t="s">
        <v>60</v>
      </c>
    </row>
    <row r="598" spans="1:24" x14ac:dyDescent="0.2">
      <c r="A598" s="1">
        <f t="shared" si="36"/>
        <v>1023269.68</v>
      </c>
      <c r="B598" s="1">
        <f t="shared" si="36"/>
        <v>1023275.68</v>
      </c>
      <c r="C598" s="11" t="s">
        <v>54</v>
      </c>
      <c r="D598" s="1" t="str">
        <f t="shared" si="37"/>
        <v>LE</v>
      </c>
      <c r="E598" s="1">
        <f t="shared" si="38"/>
        <v>23.7</v>
      </c>
      <c r="F598" s="1" t="str">
        <f t="shared" si="39"/>
        <v>23.7mm LE</v>
      </c>
      <c r="G598" s="1" t="str">
        <f>_xlfn.CONCAT(TEXT(Q598,"0.0"),"mm ",INDEX('Pipe Lookup'!D:D,MATCH('~17 Pipe Segmentation'!R598,'Pipe Lookup'!C:C,0))," TYPE ",P598)</f>
        <v>23.7mm Elbow TYPE 28</v>
      </c>
      <c r="L598" s="1" t="s">
        <v>9479</v>
      </c>
      <c r="M598" s="1">
        <v>1023269.68</v>
      </c>
      <c r="N598" s="1">
        <v>1023275.68</v>
      </c>
      <c r="O598" s="1">
        <v>6</v>
      </c>
      <c r="P598" s="1">
        <v>28</v>
      </c>
      <c r="Q598" s="1">
        <v>23.7</v>
      </c>
      <c r="R598" s="1" t="s">
        <v>58</v>
      </c>
      <c r="S598" s="1" t="s">
        <v>339</v>
      </c>
      <c r="U598" s="1" t="s">
        <v>9615</v>
      </c>
      <c r="V598" s="1">
        <v>0</v>
      </c>
      <c r="W598" s="1" t="s">
        <v>60</v>
      </c>
    </row>
    <row r="599" spans="1:24" x14ac:dyDescent="0.2">
      <c r="A599" s="1">
        <f t="shared" si="36"/>
        <v>1023275.68</v>
      </c>
      <c r="B599" s="1">
        <f t="shared" si="36"/>
        <v>1023457.07</v>
      </c>
      <c r="C599" s="11" t="s">
        <v>54</v>
      </c>
      <c r="D599" s="1" t="str">
        <f t="shared" si="37"/>
        <v>FBE</v>
      </c>
      <c r="E599" s="1">
        <f t="shared" si="38"/>
        <v>19</v>
      </c>
      <c r="F599" s="1" t="str">
        <f t="shared" si="39"/>
        <v>19.0mm FBE</v>
      </c>
      <c r="G599" s="1" t="str">
        <f>_xlfn.CONCAT(TEXT(Q599,"0.0"),"mm ",INDEX('Pipe Lookup'!D:D,MATCH('~17 Pipe Segmentation'!R599,'Pipe Lookup'!C:C,0))," TYPE ",P599)</f>
        <v>19.0mm Fusion-Bonded Epoxy TYPE 7</v>
      </c>
      <c r="L599" s="1" t="s">
        <v>9479</v>
      </c>
      <c r="M599" s="1">
        <v>1023275.68</v>
      </c>
      <c r="N599" s="1">
        <v>1023457.07</v>
      </c>
      <c r="O599" s="1">
        <v>181.38999999989755</v>
      </c>
      <c r="P599" s="1">
        <v>7</v>
      </c>
      <c r="Q599" s="1">
        <v>19</v>
      </c>
      <c r="R599" s="1" t="s">
        <v>56</v>
      </c>
      <c r="S599" s="1" t="s">
        <v>339</v>
      </c>
      <c r="U599" s="1" t="s">
        <v>67</v>
      </c>
      <c r="V599" s="1">
        <v>0</v>
      </c>
      <c r="W599" s="1" t="s">
        <v>60</v>
      </c>
    </row>
    <row r="600" spans="1:24" x14ac:dyDescent="0.2">
      <c r="A600" s="1">
        <f t="shared" si="36"/>
        <v>1023457.07</v>
      </c>
      <c r="B600" s="1">
        <f t="shared" si="36"/>
        <v>1023462.3</v>
      </c>
      <c r="C600" s="11" t="s">
        <v>54</v>
      </c>
      <c r="D600" s="1" t="str">
        <f t="shared" si="37"/>
        <v>LE</v>
      </c>
      <c r="E600" s="1">
        <f t="shared" si="38"/>
        <v>23.7</v>
      </c>
      <c r="F600" s="1" t="str">
        <f t="shared" si="39"/>
        <v>23.7mm LE</v>
      </c>
      <c r="G600" s="1" t="str">
        <f>_xlfn.CONCAT(TEXT(Q600,"0.0"),"mm ",INDEX('Pipe Lookup'!D:D,MATCH('~17 Pipe Segmentation'!R600,'Pipe Lookup'!C:C,0))," TYPE ",P600)</f>
        <v>23.7mm Elbow TYPE 28</v>
      </c>
      <c r="L600" s="1" t="s">
        <v>9479</v>
      </c>
      <c r="M600" s="1">
        <v>1023457.07</v>
      </c>
      <c r="N600" s="1">
        <v>1023462.3</v>
      </c>
      <c r="O600" s="1">
        <v>5.2300000000977889</v>
      </c>
      <c r="P600" s="1">
        <v>28</v>
      </c>
      <c r="Q600" s="1">
        <v>23.7</v>
      </c>
      <c r="R600" s="1" t="s">
        <v>58</v>
      </c>
      <c r="S600" s="1" t="s">
        <v>339</v>
      </c>
      <c r="U600" s="1" t="s">
        <v>9616</v>
      </c>
      <c r="V600" s="1">
        <v>0</v>
      </c>
      <c r="W600" s="1" t="s">
        <v>60</v>
      </c>
    </row>
    <row r="601" spans="1:24" x14ac:dyDescent="0.2">
      <c r="A601" s="1">
        <f t="shared" si="36"/>
        <v>1023462.3</v>
      </c>
      <c r="B601" s="1">
        <f t="shared" si="36"/>
        <v>1023762.68</v>
      </c>
      <c r="C601" s="11" t="s">
        <v>54</v>
      </c>
      <c r="D601" s="1" t="str">
        <f t="shared" si="37"/>
        <v>FBE</v>
      </c>
      <c r="E601" s="1">
        <f t="shared" si="38"/>
        <v>19</v>
      </c>
      <c r="F601" s="1" t="str">
        <f t="shared" si="39"/>
        <v>19.0mm FBE</v>
      </c>
      <c r="G601" s="1" t="str">
        <f>_xlfn.CONCAT(TEXT(Q601,"0.0"),"mm ",INDEX('Pipe Lookup'!D:D,MATCH('~17 Pipe Segmentation'!R601,'Pipe Lookup'!C:C,0))," TYPE ",P601)</f>
        <v>19.0mm Fusion-Bonded Epoxy TYPE 7</v>
      </c>
      <c r="L601" s="1" t="s">
        <v>9479</v>
      </c>
      <c r="M601" s="1">
        <v>1023462.3</v>
      </c>
      <c r="N601" s="1">
        <v>1023762.68</v>
      </c>
      <c r="O601" s="1">
        <v>300.38000000000466</v>
      </c>
      <c r="P601" s="1">
        <v>7</v>
      </c>
      <c r="Q601" s="1">
        <v>19</v>
      </c>
      <c r="R601" s="1" t="s">
        <v>56</v>
      </c>
      <c r="S601" s="1" t="s">
        <v>339</v>
      </c>
      <c r="V601" s="1">
        <v>0</v>
      </c>
      <c r="W601" s="1" t="s">
        <v>60</v>
      </c>
    </row>
    <row r="602" spans="1:24" x14ac:dyDescent="0.2">
      <c r="A602" s="1">
        <f t="shared" si="36"/>
        <v>1023762.68</v>
      </c>
      <c r="B602" s="1">
        <f t="shared" si="36"/>
        <v>1023810.68</v>
      </c>
      <c r="C602" s="11" t="s">
        <v>54</v>
      </c>
      <c r="D602" s="1" t="str">
        <f t="shared" si="37"/>
        <v>FBE</v>
      </c>
      <c r="E602" s="1">
        <f t="shared" si="38"/>
        <v>21.5</v>
      </c>
      <c r="F602" s="1" t="str">
        <f t="shared" si="39"/>
        <v>21.5mm FBE</v>
      </c>
      <c r="G602" s="1" t="str">
        <f>_xlfn.CONCAT(TEXT(Q602,"0.0"),"mm ",INDEX('Pipe Lookup'!D:D,MATCH('~17 Pipe Segmentation'!R602,'Pipe Lookup'!C:C,0))," TYPE ",P602)</f>
        <v>21.5mm Fusion-Bonded Epoxy TYPE 34</v>
      </c>
      <c r="L602" s="1" t="s">
        <v>9479</v>
      </c>
      <c r="M602" s="1">
        <v>1023762.68</v>
      </c>
      <c r="N602" s="1">
        <v>1023810.68</v>
      </c>
      <c r="O602" s="1">
        <v>48</v>
      </c>
      <c r="P602" s="1">
        <v>34</v>
      </c>
      <c r="Q602" s="1">
        <v>21.5</v>
      </c>
      <c r="R602" s="1" t="s">
        <v>56</v>
      </c>
      <c r="S602" s="1" t="s">
        <v>339</v>
      </c>
      <c r="U602" s="1" t="s">
        <v>355</v>
      </c>
      <c r="V602" s="1">
        <v>0</v>
      </c>
      <c r="W602" s="1" t="s">
        <v>60</v>
      </c>
    </row>
    <row r="603" spans="1:24" x14ac:dyDescent="0.2">
      <c r="A603" s="1">
        <f t="shared" si="36"/>
        <v>1023810.68</v>
      </c>
      <c r="B603" s="1">
        <f t="shared" si="36"/>
        <v>1023871</v>
      </c>
      <c r="C603" s="11" t="s">
        <v>54</v>
      </c>
      <c r="D603" s="1" t="str">
        <f t="shared" si="37"/>
        <v>FBE</v>
      </c>
      <c r="E603" s="1">
        <f t="shared" si="38"/>
        <v>19</v>
      </c>
      <c r="F603" s="1" t="str">
        <f t="shared" si="39"/>
        <v>19.0mm FBE</v>
      </c>
      <c r="G603" s="1" t="str">
        <f>_xlfn.CONCAT(TEXT(Q603,"0.0"),"mm ",INDEX('Pipe Lookup'!D:D,MATCH('~17 Pipe Segmentation'!R603,'Pipe Lookup'!C:C,0))," TYPE ",P603)</f>
        <v>19.0mm Fusion-Bonded Epoxy TYPE 7</v>
      </c>
      <c r="L603" s="1" t="s">
        <v>9479</v>
      </c>
      <c r="M603" s="1">
        <v>1023810.68</v>
      </c>
      <c r="N603" s="1">
        <v>1023871</v>
      </c>
      <c r="O603" s="1">
        <v>60.319999999948777</v>
      </c>
      <c r="P603" s="1">
        <v>7</v>
      </c>
      <c r="Q603" s="1">
        <v>19</v>
      </c>
      <c r="R603" s="1" t="s">
        <v>56</v>
      </c>
      <c r="S603" s="1" t="s">
        <v>339</v>
      </c>
      <c r="V603" s="1">
        <v>0</v>
      </c>
      <c r="W603" s="1" t="s">
        <v>60</v>
      </c>
    </row>
    <row r="604" spans="1:24" x14ac:dyDescent="0.2">
      <c r="A604" s="1">
        <f t="shared" si="36"/>
        <v>1023871</v>
      </c>
      <c r="B604" s="1">
        <f t="shared" si="36"/>
        <v>1023967</v>
      </c>
      <c r="C604" s="11" t="s">
        <v>54</v>
      </c>
      <c r="D604" s="1" t="str">
        <f t="shared" si="37"/>
        <v>FBE</v>
      </c>
      <c r="E604" s="1">
        <f t="shared" si="38"/>
        <v>21.5</v>
      </c>
      <c r="F604" s="1" t="str">
        <f t="shared" si="39"/>
        <v>21.5mm FBE</v>
      </c>
      <c r="G604" s="1" t="str">
        <f>_xlfn.CONCAT(TEXT(Q604,"0.0"),"mm ",INDEX('Pipe Lookup'!D:D,MATCH('~17 Pipe Segmentation'!R604,'Pipe Lookup'!C:C,0))," TYPE ",P604)</f>
        <v>21.5mm Fusion-Bonded Epoxy TYPE 34</v>
      </c>
      <c r="L604" s="1" t="s">
        <v>9479</v>
      </c>
      <c r="M604" s="1">
        <v>1023871</v>
      </c>
      <c r="N604" s="1">
        <v>1023967</v>
      </c>
      <c r="O604" s="1">
        <v>96</v>
      </c>
      <c r="P604" s="1">
        <v>34</v>
      </c>
      <c r="Q604" s="1">
        <v>21.5</v>
      </c>
      <c r="R604" s="1" t="s">
        <v>56</v>
      </c>
      <c r="S604" s="1" t="s">
        <v>339</v>
      </c>
      <c r="U604" s="1" t="s">
        <v>356</v>
      </c>
      <c r="V604" s="1">
        <v>0</v>
      </c>
      <c r="W604" s="1" t="s">
        <v>60</v>
      </c>
    </row>
    <row r="605" spans="1:24" x14ac:dyDescent="0.2">
      <c r="A605" s="1">
        <f t="shared" si="36"/>
        <v>1023967</v>
      </c>
      <c r="B605" s="1">
        <f t="shared" si="36"/>
        <v>1023973</v>
      </c>
      <c r="C605" s="11" t="s">
        <v>54</v>
      </c>
      <c r="D605" s="1" t="str">
        <f t="shared" si="37"/>
        <v>LE</v>
      </c>
      <c r="E605" s="1">
        <f t="shared" si="38"/>
        <v>23.7</v>
      </c>
      <c r="F605" s="1" t="str">
        <f t="shared" si="39"/>
        <v>23.7mm LE</v>
      </c>
      <c r="G605" s="1" t="str">
        <f>_xlfn.CONCAT(TEXT(Q605,"0.0"),"mm ",INDEX('Pipe Lookup'!D:D,MATCH('~17 Pipe Segmentation'!R605,'Pipe Lookup'!C:C,0))," TYPE ",P605)</f>
        <v>23.7mm Elbow TYPE 28</v>
      </c>
      <c r="L605" s="1" t="s">
        <v>9479</v>
      </c>
      <c r="M605" s="1">
        <v>1023967</v>
      </c>
      <c r="N605" s="1">
        <v>1023973</v>
      </c>
      <c r="O605" s="1">
        <v>6</v>
      </c>
      <c r="P605" s="1">
        <v>28</v>
      </c>
      <c r="Q605" s="1">
        <v>23.7</v>
      </c>
      <c r="R605" s="1" t="s">
        <v>58</v>
      </c>
      <c r="S605" s="1" t="s">
        <v>339</v>
      </c>
      <c r="U605" s="1" t="s">
        <v>9617</v>
      </c>
      <c r="V605" s="1">
        <v>0</v>
      </c>
      <c r="W605" s="1" t="s">
        <v>60</v>
      </c>
    </row>
    <row r="606" spans="1:24" x14ac:dyDescent="0.2">
      <c r="A606" s="1">
        <f t="shared" si="36"/>
        <v>1023973</v>
      </c>
      <c r="B606" s="1">
        <f t="shared" si="36"/>
        <v>1023985</v>
      </c>
      <c r="C606" s="11" t="s">
        <v>54</v>
      </c>
      <c r="D606" s="1" t="str">
        <f t="shared" si="37"/>
        <v>FBE</v>
      </c>
      <c r="E606" s="1">
        <f t="shared" si="38"/>
        <v>21.5</v>
      </c>
      <c r="F606" s="1" t="str">
        <f t="shared" si="39"/>
        <v>21.5mm FBE</v>
      </c>
      <c r="G606" s="1" t="str">
        <f>_xlfn.CONCAT(TEXT(Q606,"0.0"),"mm ",INDEX('Pipe Lookup'!D:D,MATCH('~17 Pipe Segmentation'!R606,'Pipe Lookup'!C:C,0))," TYPE ",P606)</f>
        <v>21.5mm Fusion-Bonded Epoxy TYPE 34</v>
      </c>
      <c r="L606" s="1" t="s">
        <v>9479</v>
      </c>
      <c r="M606" s="1">
        <v>1023973</v>
      </c>
      <c r="N606" s="1">
        <v>1023985</v>
      </c>
      <c r="O606" s="1">
        <v>12</v>
      </c>
      <c r="P606" s="1">
        <v>34</v>
      </c>
      <c r="Q606" s="1">
        <v>21.5</v>
      </c>
      <c r="R606" s="1" t="s">
        <v>56</v>
      </c>
      <c r="S606" s="1" t="s">
        <v>339</v>
      </c>
      <c r="V606" s="1">
        <v>0</v>
      </c>
      <c r="W606" s="1" t="s">
        <v>60</v>
      </c>
    </row>
    <row r="607" spans="1:24" x14ac:dyDescent="0.2">
      <c r="A607" s="1">
        <f t="shared" si="36"/>
        <v>1023985</v>
      </c>
      <c r="B607" s="1">
        <f t="shared" si="36"/>
        <v>1023990</v>
      </c>
      <c r="C607" s="11" t="s">
        <v>54</v>
      </c>
      <c r="D607" s="1" t="str">
        <f t="shared" si="37"/>
        <v>LE</v>
      </c>
      <c r="E607" s="1">
        <f t="shared" si="38"/>
        <v>23.7</v>
      </c>
      <c r="F607" s="1" t="str">
        <f t="shared" si="39"/>
        <v>23.7mm LE</v>
      </c>
      <c r="G607" s="1" t="str">
        <f>_xlfn.CONCAT(TEXT(Q607,"0.0"),"mm ",INDEX('Pipe Lookup'!D:D,MATCH('~17 Pipe Segmentation'!R607,'Pipe Lookup'!C:C,0))," TYPE ",P607)</f>
        <v>23.7mm Elbow TYPE 28</v>
      </c>
      <c r="L607" s="1" t="s">
        <v>9479</v>
      </c>
      <c r="M607" s="1">
        <v>1023985</v>
      </c>
      <c r="N607" s="1">
        <v>1023990</v>
      </c>
      <c r="O607" s="1">
        <v>5</v>
      </c>
      <c r="P607" s="1">
        <v>28</v>
      </c>
      <c r="Q607" s="1">
        <v>23.7</v>
      </c>
      <c r="R607" s="1" t="s">
        <v>58</v>
      </c>
      <c r="S607" s="1" t="s">
        <v>339</v>
      </c>
      <c r="U607" s="1" t="s">
        <v>9618</v>
      </c>
      <c r="V607" s="1">
        <v>0</v>
      </c>
      <c r="W607" s="1" t="s">
        <v>60</v>
      </c>
    </row>
    <row r="608" spans="1:24" x14ac:dyDescent="0.2">
      <c r="A608" s="1">
        <f t="shared" si="36"/>
        <v>1023990</v>
      </c>
      <c r="B608" s="1">
        <f t="shared" si="36"/>
        <v>1024050</v>
      </c>
      <c r="C608" s="11" t="s">
        <v>54</v>
      </c>
      <c r="D608" s="1" t="str">
        <f t="shared" si="37"/>
        <v>FBE</v>
      </c>
      <c r="E608" s="1">
        <f t="shared" si="38"/>
        <v>19</v>
      </c>
      <c r="F608" s="1" t="str">
        <f t="shared" si="39"/>
        <v>19.0mm FBE</v>
      </c>
      <c r="G608" s="1" t="str">
        <f>_xlfn.CONCAT(TEXT(Q608,"0.0"),"mm ",INDEX('Pipe Lookup'!D:D,MATCH('~17 Pipe Segmentation'!R608,'Pipe Lookup'!C:C,0))," TYPE ",P608)</f>
        <v>19.0mm Fusion-Bonded Epoxy TYPE 7</v>
      </c>
      <c r="L608" s="1" t="s">
        <v>9479</v>
      </c>
      <c r="M608" s="1">
        <v>1023990</v>
      </c>
      <c r="N608" s="1" t="s">
        <v>361</v>
      </c>
      <c r="O608" s="1">
        <v>60</v>
      </c>
      <c r="P608" s="1">
        <v>7</v>
      </c>
      <c r="Q608" s="1">
        <v>19</v>
      </c>
      <c r="R608" s="1" t="s">
        <v>56</v>
      </c>
      <c r="S608" s="1" t="s">
        <v>339</v>
      </c>
      <c r="U608" s="1" t="s">
        <v>9619</v>
      </c>
      <c r="V608" s="1">
        <v>0</v>
      </c>
      <c r="W608" s="1" t="s">
        <v>60</v>
      </c>
    </row>
    <row r="609" spans="1:23" x14ac:dyDescent="0.2">
      <c r="A609" s="1">
        <f t="shared" si="36"/>
        <v>1024050</v>
      </c>
      <c r="B609" s="1">
        <f t="shared" si="36"/>
        <v>1024054</v>
      </c>
      <c r="C609" s="11" t="s">
        <v>54</v>
      </c>
      <c r="D609" s="1" t="str">
        <f t="shared" si="37"/>
        <v>LE</v>
      </c>
      <c r="E609" s="1">
        <f t="shared" si="38"/>
        <v>23.7</v>
      </c>
      <c r="F609" s="1" t="str">
        <f t="shared" si="39"/>
        <v>23.7mm LE</v>
      </c>
      <c r="G609" s="1" t="str">
        <f>_xlfn.CONCAT(TEXT(Q609,"0.0"),"mm ",INDEX('Pipe Lookup'!D:D,MATCH('~17 Pipe Segmentation'!R609,'Pipe Lookup'!C:C,0))," TYPE ",P609)</f>
        <v>23.7mm Elbow TYPE 28</v>
      </c>
      <c r="L609" s="1" t="s">
        <v>9479</v>
      </c>
      <c r="M609" s="1" t="s">
        <v>361</v>
      </c>
      <c r="N609" s="1" t="s">
        <v>362</v>
      </c>
      <c r="O609" s="1">
        <v>4</v>
      </c>
      <c r="P609" s="1">
        <v>28</v>
      </c>
      <c r="Q609" s="1">
        <v>23.7</v>
      </c>
      <c r="R609" s="1" t="s">
        <v>58</v>
      </c>
      <c r="S609" s="1" t="s">
        <v>339</v>
      </c>
      <c r="U609" s="1" t="s">
        <v>363</v>
      </c>
      <c r="V609" s="1">
        <v>0</v>
      </c>
      <c r="W609" s="1" t="s">
        <v>60</v>
      </c>
    </row>
    <row r="610" spans="1:23" x14ac:dyDescent="0.2">
      <c r="A610" s="1">
        <f t="shared" si="36"/>
        <v>1024054</v>
      </c>
      <c r="B610" s="1">
        <f t="shared" si="36"/>
        <v>1024099</v>
      </c>
      <c r="C610" s="11" t="s">
        <v>54</v>
      </c>
      <c r="D610" s="1" t="str">
        <f t="shared" si="37"/>
        <v>FBE</v>
      </c>
      <c r="E610" s="1">
        <f t="shared" si="38"/>
        <v>19</v>
      </c>
      <c r="F610" s="1" t="str">
        <f t="shared" si="39"/>
        <v>19.0mm FBE</v>
      </c>
      <c r="G610" s="1" t="str">
        <f>_xlfn.CONCAT(TEXT(Q610,"0.0"),"mm ",INDEX('Pipe Lookup'!D:D,MATCH('~17 Pipe Segmentation'!R610,'Pipe Lookup'!C:C,0))," TYPE ",P610)</f>
        <v>19.0mm Fusion-Bonded Epoxy TYPE 7</v>
      </c>
      <c r="L610" s="1" t="s">
        <v>9479</v>
      </c>
      <c r="M610" s="1" t="s">
        <v>362</v>
      </c>
      <c r="N610" s="1" t="s">
        <v>364</v>
      </c>
      <c r="O610" s="1">
        <v>45</v>
      </c>
      <c r="P610" s="1">
        <v>7</v>
      </c>
      <c r="Q610" s="1">
        <v>19</v>
      </c>
      <c r="R610" s="1" t="s">
        <v>56</v>
      </c>
      <c r="S610" s="1" t="s">
        <v>339</v>
      </c>
      <c r="V610" s="1">
        <v>0</v>
      </c>
      <c r="W610" s="1" t="s">
        <v>60</v>
      </c>
    </row>
    <row r="611" spans="1:23" x14ac:dyDescent="0.2">
      <c r="A611" s="1">
        <f t="shared" si="36"/>
        <v>1024099</v>
      </c>
      <c r="B611" s="1">
        <f t="shared" si="36"/>
        <v>1024123</v>
      </c>
      <c r="C611" s="11" t="s">
        <v>54</v>
      </c>
      <c r="D611" s="1" t="str">
        <f t="shared" si="37"/>
        <v>ARO</v>
      </c>
      <c r="E611" s="1">
        <f t="shared" si="38"/>
        <v>19</v>
      </c>
      <c r="F611" s="1" t="str">
        <f t="shared" si="39"/>
        <v>19.0mm ARO</v>
      </c>
      <c r="G611" s="1" t="str">
        <f>_xlfn.CONCAT(TEXT(Q611,"0.0"),"mm ",INDEX('Pipe Lookup'!D:D,MATCH('~17 Pipe Segmentation'!R611,'Pipe Lookup'!C:C,0))," TYPE ",P611)</f>
        <v>19.0mm Abrasion-Resistant Overcoat TYPE 8</v>
      </c>
      <c r="L611" s="1" t="s">
        <v>9479</v>
      </c>
      <c r="M611" s="1" t="s">
        <v>364</v>
      </c>
      <c r="N611" s="1" t="s">
        <v>365</v>
      </c>
      <c r="O611" s="1">
        <v>24</v>
      </c>
      <c r="P611" s="1">
        <v>8</v>
      </c>
      <c r="Q611" s="1">
        <v>19</v>
      </c>
      <c r="R611" s="1" t="s">
        <v>80</v>
      </c>
      <c r="S611" s="1" t="s">
        <v>339</v>
      </c>
      <c r="U611" s="1" t="s">
        <v>366</v>
      </c>
      <c r="V611" s="1">
        <v>0</v>
      </c>
      <c r="W611" s="1" t="s">
        <v>60</v>
      </c>
    </row>
    <row r="612" spans="1:23" x14ac:dyDescent="0.2">
      <c r="A612" s="1">
        <f t="shared" si="36"/>
        <v>1024123</v>
      </c>
      <c r="B612" s="1">
        <f t="shared" si="36"/>
        <v>1024231</v>
      </c>
      <c r="C612" s="11" t="s">
        <v>54</v>
      </c>
      <c r="D612" s="1" t="str">
        <f t="shared" si="37"/>
        <v>FBE</v>
      </c>
      <c r="E612" s="1">
        <f t="shared" si="38"/>
        <v>19</v>
      </c>
      <c r="F612" s="1" t="str">
        <f t="shared" si="39"/>
        <v>19.0mm FBE</v>
      </c>
      <c r="G612" s="1" t="str">
        <f>_xlfn.CONCAT(TEXT(Q612,"0.0"),"mm ",INDEX('Pipe Lookup'!D:D,MATCH('~17 Pipe Segmentation'!R612,'Pipe Lookup'!C:C,0))," TYPE ",P612)</f>
        <v>19.0mm Fusion-Bonded Epoxy TYPE 7</v>
      </c>
      <c r="L612" s="1" t="s">
        <v>9479</v>
      </c>
      <c r="M612" s="1" t="s">
        <v>365</v>
      </c>
      <c r="N612" s="1" t="s">
        <v>367</v>
      </c>
      <c r="O612" s="1">
        <v>108</v>
      </c>
      <c r="P612" s="1">
        <v>7</v>
      </c>
      <c r="Q612" s="1">
        <v>19</v>
      </c>
      <c r="R612" s="1" t="s">
        <v>56</v>
      </c>
      <c r="S612" s="1" t="s">
        <v>339</v>
      </c>
      <c r="V612" s="1">
        <v>0</v>
      </c>
      <c r="W612" s="1" t="s">
        <v>60</v>
      </c>
    </row>
    <row r="613" spans="1:23" x14ac:dyDescent="0.2">
      <c r="A613" s="1">
        <f t="shared" si="36"/>
        <v>1024231</v>
      </c>
      <c r="B613" s="1">
        <f t="shared" si="36"/>
        <v>1024236</v>
      </c>
      <c r="C613" s="11" t="s">
        <v>54</v>
      </c>
      <c r="D613" s="1" t="str">
        <f t="shared" si="37"/>
        <v>LE</v>
      </c>
      <c r="E613" s="1">
        <f t="shared" si="38"/>
        <v>23.7</v>
      </c>
      <c r="F613" s="1" t="str">
        <f t="shared" si="39"/>
        <v>23.7mm LE</v>
      </c>
      <c r="G613" s="1" t="str">
        <f>_xlfn.CONCAT(TEXT(Q613,"0.0"),"mm ",INDEX('Pipe Lookup'!D:D,MATCH('~17 Pipe Segmentation'!R613,'Pipe Lookup'!C:C,0))," TYPE ",P613)</f>
        <v>23.7mm Elbow TYPE 28</v>
      </c>
      <c r="L613" s="1" t="s">
        <v>9479</v>
      </c>
      <c r="M613" s="1" t="s">
        <v>367</v>
      </c>
      <c r="N613" s="1" t="s">
        <v>368</v>
      </c>
      <c r="O613" s="1">
        <v>5</v>
      </c>
      <c r="P613" s="1">
        <v>28</v>
      </c>
      <c r="Q613" s="1">
        <v>23.7</v>
      </c>
      <c r="R613" s="1" t="s">
        <v>58</v>
      </c>
      <c r="S613" s="1" t="s">
        <v>339</v>
      </c>
      <c r="U613" s="1" t="s">
        <v>369</v>
      </c>
      <c r="V613" s="1">
        <v>0</v>
      </c>
      <c r="W613" s="1" t="s">
        <v>60</v>
      </c>
    </row>
    <row r="614" spans="1:23" x14ac:dyDescent="0.2">
      <c r="A614" s="1">
        <f t="shared" si="36"/>
        <v>1024236</v>
      </c>
      <c r="B614" s="1">
        <f t="shared" si="36"/>
        <v>1024283</v>
      </c>
      <c r="C614" s="11" t="s">
        <v>54</v>
      </c>
      <c r="D614" s="1" t="str">
        <f t="shared" si="37"/>
        <v>FBE</v>
      </c>
      <c r="E614" s="1">
        <f t="shared" si="38"/>
        <v>19</v>
      </c>
      <c r="F614" s="1" t="str">
        <f t="shared" si="39"/>
        <v>19.0mm FBE</v>
      </c>
      <c r="G614" s="1" t="str">
        <f>_xlfn.CONCAT(TEXT(Q614,"0.0"),"mm ",INDEX('Pipe Lookup'!D:D,MATCH('~17 Pipe Segmentation'!R614,'Pipe Lookup'!C:C,0))," TYPE ",P614)</f>
        <v>19.0mm Fusion-Bonded Epoxy TYPE 7</v>
      </c>
      <c r="L614" s="1" t="s">
        <v>9479</v>
      </c>
      <c r="M614" s="1" t="s">
        <v>368</v>
      </c>
      <c r="N614" s="1" t="s">
        <v>9620</v>
      </c>
      <c r="O614" s="1">
        <v>47</v>
      </c>
      <c r="P614" s="1">
        <v>7</v>
      </c>
      <c r="Q614" s="1">
        <v>19</v>
      </c>
      <c r="R614" s="1" t="s">
        <v>56</v>
      </c>
      <c r="S614" s="1" t="s">
        <v>339</v>
      </c>
      <c r="V614" s="1">
        <v>0</v>
      </c>
      <c r="W614" s="1" t="s">
        <v>60</v>
      </c>
    </row>
    <row r="615" spans="1:23" x14ac:dyDescent="0.2">
      <c r="A615" s="1">
        <f t="shared" si="36"/>
        <v>1024283</v>
      </c>
      <c r="B615" s="1">
        <f t="shared" si="36"/>
        <v>1024403</v>
      </c>
      <c r="C615" s="11" t="s">
        <v>54</v>
      </c>
      <c r="D615" s="1" t="str">
        <f t="shared" si="37"/>
        <v>ARO</v>
      </c>
      <c r="E615" s="1">
        <f t="shared" si="38"/>
        <v>21.5</v>
      </c>
      <c r="F615" s="1" t="str">
        <f t="shared" si="39"/>
        <v>21.5mm ARO</v>
      </c>
      <c r="G615" s="1" t="str">
        <f>_xlfn.CONCAT(TEXT(Q615,"0.0"),"mm ",INDEX('Pipe Lookup'!D:D,MATCH('~17 Pipe Segmentation'!R615,'Pipe Lookup'!C:C,0))," TYPE ",P615)</f>
        <v>21.5mm Abrasion-Resistant Overcoat TYPE 15</v>
      </c>
      <c r="L615" s="1" t="s">
        <v>9479</v>
      </c>
      <c r="M615" s="1" t="s">
        <v>9620</v>
      </c>
      <c r="N615" s="1" t="s">
        <v>371</v>
      </c>
      <c r="O615" s="1">
        <v>120</v>
      </c>
      <c r="P615" s="1">
        <v>15</v>
      </c>
      <c r="Q615" s="1">
        <v>21.5</v>
      </c>
      <c r="R615" s="1" t="s">
        <v>80</v>
      </c>
      <c r="S615" s="1" t="s">
        <v>339</v>
      </c>
      <c r="U615" s="1" t="s">
        <v>372</v>
      </c>
      <c r="V615" s="1">
        <v>0</v>
      </c>
      <c r="W615" s="1" t="s">
        <v>60</v>
      </c>
    </row>
    <row r="616" spans="1:23" x14ac:dyDescent="0.2">
      <c r="A616" s="1">
        <f t="shared" si="36"/>
        <v>1024403</v>
      </c>
      <c r="B616" s="1">
        <f t="shared" si="36"/>
        <v>1024406</v>
      </c>
      <c r="C616" s="11" t="s">
        <v>54</v>
      </c>
      <c r="D616" s="1" t="str">
        <f t="shared" si="37"/>
        <v>LE</v>
      </c>
      <c r="E616" s="1">
        <f t="shared" si="38"/>
        <v>23.7</v>
      </c>
      <c r="F616" s="1" t="str">
        <f t="shared" si="39"/>
        <v>23.7mm LE</v>
      </c>
      <c r="G616" s="1" t="str">
        <f>_xlfn.CONCAT(TEXT(Q616,"0.0"),"mm ",INDEX('Pipe Lookup'!D:D,MATCH('~17 Pipe Segmentation'!R616,'Pipe Lookup'!C:C,0))," TYPE ",P616)</f>
        <v>23.7mm Elbow TYPE 28</v>
      </c>
      <c r="L616" s="1" t="s">
        <v>9479</v>
      </c>
      <c r="M616" s="1" t="s">
        <v>371</v>
      </c>
      <c r="N616" s="1" t="s">
        <v>373</v>
      </c>
      <c r="O616" s="1">
        <v>3</v>
      </c>
      <c r="P616" s="1">
        <v>28</v>
      </c>
      <c r="Q616" s="1">
        <v>23.7</v>
      </c>
      <c r="R616" s="1" t="s">
        <v>58</v>
      </c>
      <c r="S616" s="1" t="s">
        <v>339</v>
      </c>
      <c r="U616" s="1" t="s">
        <v>9621</v>
      </c>
      <c r="V616" s="1">
        <v>0</v>
      </c>
      <c r="W616" s="1" t="s">
        <v>60</v>
      </c>
    </row>
    <row r="617" spans="1:23" x14ac:dyDescent="0.2">
      <c r="A617" s="1">
        <f t="shared" si="36"/>
        <v>1024467</v>
      </c>
      <c r="B617" s="1">
        <f t="shared" si="36"/>
        <v>1024470</v>
      </c>
      <c r="C617" s="11" t="s">
        <v>54</v>
      </c>
      <c r="D617" s="1" t="str">
        <f t="shared" si="37"/>
        <v>LE</v>
      </c>
      <c r="E617" s="1">
        <f t="shared" si="38"/>
        <v>23.7</v>
      </c>
      <c r="F617" s="1" t="str">
        <f t="shared" si="39"/>
        <v>23.7mm LE</v>
      </c>
      <c r="G617" s="1" t="str">
        <f>_xlfn.CONCAT(TEXT(Q617,"0.0"),"mm ",INDEX('Pipe Lookup'!D:D,MATCH('~17 Pipe Segmentation'!R617,'Pipe Lookup'!C:C,0))," TYPE ",P617)</f>
        <v>23.7mm Elbow TYPE 28</v>
      </c>
      <c r="L617" s="1" t="s">
        <v>9479</v>
      </c>
      <c r="M617" s="1">
        <v>1024467</v>
      </c>
      <c r="N617" s="1">
        <v>1024470</v>
      </c>
      <c r="O617" s="1">
        <v>3</v>
      </c>
      <c r="P617" s="1">
        <v>28</v>
      </c>
      <c r="Q617" s="1">
        <v>23.7</v>
      </c>
      <c r="R617" s="1" t="s">
        <v>58</v>
      </c>
      <c r="S617" s="1" t="s">
        <v>339</v>
      </c>
      <c r="U617" s="1" t="s">
        <v>375</v>
      </c>
      <c r="V617" s="1" t="s">
        <v>175</v>
      </c>
      <c r="W617" s="1" t="s">
        <v>86</v>
      </c>
    </row>
    <row r="618" spans="1:23" x14ac:dyDescent="0.2">
      <c r="A618" s="1">
        <f t="shared" si="36"/>
        <v>1024470</v>
      </c>
      <c r="B618" s="1">
        <f t="shared" si="36"/>
        <v>1024686.04</v>
      </c>
      <c r="C618" s="11" t="s">
        <v>54</v>
      </c>
      <c r="D618" s="1" t="str">
        <f t="shared" si="37"/>
        <v>FBE</v>
      </c>
      <c r="E618" s="1">
        <f t="shared" si="38"/>
        <v>19</v>
      </c>
      <c r="F618" s="1" t="str">
        <f t="shared" si="39"/>
        <v>19.0mm FBE</v>
      </c>
      <c r="G618" s="1" t="str">
        <f>_xlfn.CONCAT(TEXT(Q618,"0.0"),"mm ",INDEX('Pipe Lookup'!D:D,MATCH('~17 Pipe Segmentation'!R618,'Pipe Lookup'!C:C,0))," TYPE ",P618)</f>
        <v>19.0mm Fusion-Bonded Epoxy TYPE 7</v>
      </c>
      <c r="L618" s="1" t="s">
        <v>9479</v>
      </c>
      <c r="M618" s="1">
        <v>1024470</v>
      </c>
      <c r="N618" s="1">
        <v>1024686.04</v>
      </c>
      <c r="O618" s="1">
        <v>216.04000000003725</v>
      </c>
      <c r="P618" s="1">
        <v>7</v>
      </c>
      <c r="Q618" s="1">
        <v>19</v>
      </c>
      <c r="R618" s="1" t="s">
        <v>56</v>
      </c>
      <c r="S618" s="1" t="s">
        <v>339</v>
      </c>
      <c r="V618" s="1">
        <v>0</v>
      </c>
      <c r="W618" s="1" t="s">
        <v>60</v>
      </c>
    </row>
    <row r="619" spans="1:23" x14ac:dyDescent="0.2">
      <c r="A619" s="1">
        <f t="shared" si="36"/>
        <v>1024686.04</v>
      </c>
      <c r="B619" s="1">
        <f t="shared" si="36"/>
        <v>1024691.27</v>
      </c>
      <c r="C619" s="11" t="s">
        <v>54</v>
      </c>
      <c r="D619" s="1" t="str">
        <f t="shared" si="37"/>
        <v>LE</v>
      </c>
      <c r="E619" s="1">
        <f t="shared" si="38"/>
        <v>23.7</v>
      </c>
      <c r="F619" s="1" t="str">
        <f t="shared" si="39"/>
        <v>23.7mm LE</v>
      </c>
      <c r="G619" s="1" t="str">
        <f>_xlfn.CONCAT(TEXT(Q619,"0.0"),"mm ",INDEX('Pipe Lookup'!D:D,MATCH('~17 Pipe Segmentation'!R619,'Pipe Lookup'!C:C,0))," TYPE ",P619)</f>
        <v>23.7mm Elbow TYPE 28</v>
      </c>
      <c r="L619" s="1" t="s">
        <v>9479</v>
      </c>
      <c r="M619" s="1">
        <v>1024686.04</v>
      </c>
      <c r="N619" s="1">
        <v>1024691.27</v>
      </c>
      <c r="O619" s="1">
        <v>5.2299999999813735</v>
      </c>
      <c r="P619" s="1">
        <v>28</v>
      </c>
      <c r="Q619" s="1">
        <v>23.7</v>
      </c>
      <c r="R619" s="1" t="s">
        <v>58</v>
      </c>
      <c r="S619" s="1" t="s">
        <v>339</v>
      </c>
      <c r="U619" s="1" t="s">
        <v>376</v>
      </c>
      <c r="V619" s="1">
        <v>0</v>
      </c>
      <c r="W619" s="1" t="s">
        <v>60</v>
      </c>
    </row>
    <row r="620" spans="1:23" x14ac:dyDescent="0.2">
      <c r="A620" s="1">
        <f t="shared" si="36"/>
        <v>1024691.27</v>
      </c>
      <c r="B620" s="1">
        <f t="shared" si="36"/>
        <v>1024832.49</v>
      </c>
      <c r="C620" s="11" t="s">
        <v>54</v>
      </c>
      <c r="D620" s="1" t="str">
        <f t="shared" si="37"/>
        <v>FBE</v>
      </c>
      <c r="E620" s="1">
        <f t="shared" si="38"/>
        <v>19</v>
      </c>
      <c r="F620" s="1" t="str">
        <f t="shared" si="39"/>
        <v>19.0mm FBE</v>
      </c>
      <c r="G620" s="1" t="str">
        <f>_xlfn.CONCAT(TEXT(Q620,"0.0"),"mm ",INDEX('Pipe Lookup'!D:D,MATCH('~17 Pipe Segmentation'!R620,'Pipe Lookup'!C:C,0))," TYPE ",P620)</f>
        <v>19.0mm Fusion-Bonded Epoxy TYPE 7</v>
      </c>
      <c r="L620" s="1" t="s">
        <v>9479</v>
      </c>
      <c r="M620" s="1">
        <v>1024691.27</v>
      </c>
      <c r="N620" s="1">
        <v>1024832.49</v>
      </c>
      <c r="O620" s="1">
        <v>141.21999999997206</v>
      </c>
      <c r="P620" s="1">
        <v>7</v>
      </c>
      <c r="Q620" s="1">
        <v>19</v>
      </c>
      <c r="R620" s="1" t="s">
        <v>56</v>
      </c>
      <c r="S620" s="1" t="s">
        <v>339</v>
      </c>
      <c r="V620" s="1">
        <v>0</v>
      </c>
      <c r="W620" s="1" t="s">
        <v>60</v>
      </c>
    </row>
    <row r="621" spans="1:23" x14ac:dyDescent="0.2">
      <c r="A621" s="1">
        <f t="shared" si="36"/>
        <v>1024832.49</v>
      </c>
      <c r="B621" s="1">
        <f t="shared" si="36"/>
        <v>1024837.5</v>
      </c>
      <c r="C621" s="11" t="s">
        <v>54</v>
      </c>
      <c r="D621" s="1" t="str">
        <f t="shared" si="37"/>
        <v>LE</v>
      </c>
      <c r="E621" s="1">
        <f t="shared" si="38"/>
        <v>23.7</v>
      </c>
      <c r="F621" s="1" t="str">
        <f t="shared" si="39"/>
        <v>23.7mm LE</v>
      </c>
      <c r="G621" s="1" t="str">
        <f>_xlfn.CONCAT(TEXT(Q621,"0.0"),"mm ",INDEX('Pipe Lookup'!D:D,MATCH('~17 Pipe Segmentation'!R621,'Pipe Lookup'!C:C,0))," TYPE ",P621)</f>
        <v>23.7mm Elbow TYPE 28</v>
      </c>
      <c r="L621" s="1" t="s">
        <v>9479</v>
      </c>
      <c r="M621" s="1">
        <v>1024832.49</v>
      </c>
      <c r="N621" s="1">
        <v>1024837.5</v>
      </c>
      <c r="O621" s="1">
        <v>5.0100000000093132</v>
      </c>
      <c r="P621" s="1">
        <v>28</v>
      </c>
      <c r="Q621" s="1">
        <v>23.7</v>
      </c>
      <c r="R621" s="1" t="s">
        <v>58</v>
      </c>
      <c r="S621" s="1" t="s">
        <v>339</v>
      </c>
      <c r="U621" s="1" t="s">
        <v>377</v>
      </c>
      <c r="V621" s="1">
        <v>0</v>
      </c>
      <c r="W621" s="1" t="s">
        <v>60</v>
      </c>
    </row>
    <row r="622" spans="1:23" x14ac:dyDescent="0.2">
      <c r="A622" s="1">
        <f t="shared" si="36"/>
        <v>1024837.5</v>
      </c>
      <c r="B622" s="1">
        <f t="shared" si="36"/>
        <v>1025237.92</v>
      </c>
      <c r="C622" s="11" t="s">
        <v>54</v>
      </c>
      <c r="D622" s="1" t="str">
        <f t="shared" si="37"/>
        <v>FBE</v>
      </c>
      <c r="E622" s="1">
        <f t="shared" si="38"/>
        <v>19</v>
      </c>
      <c r="F622" s="1" t="str">
        <f t="shared" si="39"/>
        <v>19.0mm FBE</v>
      </c>
      <c r="G622" s="1" t="str">
        <f>_xlfn.CONCAT(TEXT(Q622,"0.0"),"mm ",INDEX('Pipe Lookup'!D:D,MATCH('~17 Pipe Segmentation'!R622,'Pipe Lookup'!C:C,0))," TYPE ",P622)</f>
        <v>19.0mm Fusion-Bonded Epoxy TYPE 7</v>
      </c>
      <c r="L622" s="1" t="s">
        <v>9479</v>
      </c>
      <c r="M622" s="1">
        <v>1024837.5</v>
      </c>
      <c r="N622" s="1">
        <v>1025237.92</v>
      </c>
      <c r="O622" s="1">
        <v>400.42000000004191</v>
      </c>
      <c r="P622" s="1">
        <v>7</v>
      </c>
      <c r="Q622" s="1">
        <v>19</v>
      </c>
      <c r="R622" s="1" t="s">
        <v>56</v>
      </c>
      <c r="S622" s="1" t="s">
        <v>339</v>
      </c>
      <c r="V622" s="1">
        <v>0</v>
      </c>
      <c r="W622" s="1" t="s">
        <v>60</v>
      </c>
    </row>
    <row r="623" spans="1:23" x14ac:dyDescent="0.2">
      <c r="A623" s="1">
        <f t="shared" si="36"/>
        <v>1025237.92</v>
      </c>
      <c r="B623" s="1">
        <f t="shared" si="36"/>
        <v>1025242.08</v>
      </c>
      <c r="C623" s="11" t="s">
        <v>54</v>
      </c>
      <c r="D623" s="1" t="str">
        <f t="shared" si="37"/>
        <v>LE</v>
      </c>
      <c r="E623" s="1">
        <f t="shared" si="38"/>
        <v>23.7</v>
      </c>
      <c r="F623" s="1" t="str">
        <f t="shared" si="39"/>
        <v>23.7mm LE</v>
      </c>
      <c r="G623" s="1" t="str">
        <f>_xlfn.CONCAT(TEXT(Q623,"0.0"),"mm ",INDEX('Pipe Lookup'!D:D,MATCH('~17 Pipe Segmentation'!R623,'Pipe Lookup'!C:C,0))," TYPE ",P623)</f>
        <v>23.7mm Elbow TYPE 28</v>
      </c>
      <c r="L623" s="1" t="s">
        <v>9479</v>
      </c>
      <c r="M623" s="1">
        <v>1025237.92</v>
      </c>
      <c r="N623" s="1">
        <v>1025242.08</v>
      </c>
      <c r="O623" s="1">
        <v>4.159999999916181</v>
      </c>
      <c r="P623" s="1">
        <v>28</v>
      </c>
      <c r="Q623" s="1">
        <v>23.7</v>
      </c>
      <c r="R623" s="1" t="s">
        <v>58</v>
      </c>
      <c r="S623" s="1" t="s">
        <v>339</v>
      </c>
      <c r="U623" s="1" t="s">
        <v>378</v>
      </c>
      <c r="V623" s="1">
        <v>0</v>
      </c>
      <c r="W623" s="1" t="s">
        <v>60</v>
      </c>
    </row>
    <row r="624" spans="1:23" x14ac:dyDescent="0.2">
      <c r="A624" s="1">
        <f t="shared" si="36"/>
        <v>1025242.08</v>
      </c>
      <c r="B624" s="1">
        <f t="shared" si="36"/>
        <v>1025246.24</v>
      </c>
      <c r="C624" s="11" t="s">
        <v>54</v>
      </c>
      <c r="D624" s="1" t="str">
        <f t="shared" si="37"/>
        <v>LE</v>
      </c>
      <c r="E624" s="1">
        <f t="shared" si="38"/>
        <v>23.7</v>
      </c>
      <c r="F624" s="1" t="str">
        <f t="shared" si="39"/>
        <v>23.7mm LE</v>
      </c>
      <c r="G624" s="1" t="str">
        <f>_xlfn.CONCAT(TEXT(Q624,"0.0"),"mm ",INDEX('Pipe Lookup'!D:D,MATCH('~17 Pipe Segmentation'!R624,'Pipe Lookup'!C:C,0))," TYPE ",P624)</f>
        <v>23.7mm Elbow TYPE 28</v>
      </c>
      <c r="L624" s="1" t="s">
        <v>9479</v>
      </c>
      <c r="M624" s="1">
        <v>1025242.08</v>
      </c>
      <c r="N624" s="1">
        <v>1025246.24</v>
      </c>
      <c r="O624" s="1">
        <v>4.1600000000325963</v>
      </c>
      <c r="P624" s="1">
        <v>28</v>
      </c>
      <c r="Q624" s="1">
        <v>23.7</v>
      </c>
      <c r="R624" s="1" t="s">
        <v>58</v>
      </c>
      <c r="S624" s="1" t="s">
        <v>339</v>
      </c>
      <c r="U624" s="1" t="s">
        <v>379</v>
      </c>
      <c r="V624" s="1">
        <v>0</v>
      </c>
      <c r="W624" s="1" t="s">
        <v>86</v>
      </c>
    </row>
    <row r="625" spans="1:23" x14ac:dyDescent="0.2">
      <c r="A625" s="1">
        <f t="shared" si="36"/>
        <v>1025246.24</v>
      </c>
      <c r="B625" s="1">
        <f t="shared" si="36"/>
        <v>1025262.04</v>
      </c>
      <c r="C625" s="11" t="s">
        <v>54</v>
      </c>
      <c r="D625" s="1" t="str">
        <f t="shared" si="37"/>
        <v>FBE</v>
      </c>
      <c r="E625" s="1">
        <f t="shared" si="38"/>
        <v>19</v>
      </c>
      <c r="F625" s="1" t="str">
        <f t="shared" si="39"/>
        <v>19.0mm FBE</v>
      </c>
      <c r="G625" s="1" t="str">
        <f>_xlfn.CONCAT(TEXT(Q625,"0.0"),"mm ",INDEX('Pipe Lookup'!D:D,MATCH('~17 Pipe Segmentation'!R625,'Pipe Lookup'!C:C,0))," TYPE ",P625)</f>
        <v>19.0mm Fusion-Bonded Epoxy TYPE 7</v>
      </c>
      <c r="L625" s="1" t="s">
        <v>9479</v>
      </c>
      <c r="M625" s="1">
        <v>1025246.24</v>
      </c>
      <c r="N625" s="1">
        <v>1025262.04</v>
      </c>
      <c r="O625" s="1">
        <v>15.800000000046566</v>
      </c>
      <c r="P625" s="1">
        <v>7</v>
      </c>
      <c r="Q625" s="1">
        <v>19</v>
      </c>
      <c r="R625" s="1" t="s">
        <v>56</v>
      </c>
      <c r="S625" s="1" t="s">
        <v>339</v>
      </c>
      <c r="V625" s="1">
        <v>0</v>
      </c>
      <c r="W625" s="1" t="s">
        <v>60</v>
      </c>
    </row>
    <row r="626" spans="1:23" x14ac:dyDescent="0.2">
      <c r="A626" s="1">
        <f t="shared" si="36"/>
        <v>1025262.04</v>
      </c>
      <c r="B626" s="1">
        <f t="shared" si="36"/>
        <v>1025266.2</v>
      </c>
      <c r="C626" s="11" t="s">
        <v>54</v>
      </c>
      <c r="D626" s="1" t="str">
        <f t="shared" si="37"/>
        <v>LE</v>
      </c>
      <c r="E626" s="1">
        <f t="shared" si="38"/>
        <v>23.7</v>
      </c>
      <c r="F626" s="1" t="str">
        <f t="shared" si="39"/>
        <v>23.7mm LE</v>
      </c>
      <c r="G626" s="1" t="str">
        <f>_xlfn.CONCAT(TEXT(Q626,"0.0"),"mm ",INDEX('Pipe Lookup'!D:D,MATCH('~17 Pipe Segmentation'!R626,'Pipe Lookup'!C:C,0))," TYPE ",P626)</f>
        <v>23.7mm Elbow TYPE 28</v>
      </c>
      <c r="L626" s="1" t="s">
        <v>9479</v>
      </c>
      <c r="M626" s="1">
        <v>1025262.04</v>
      </c>
      <c r="N626" s="1">
        <v>1025266.2</v>
      </c>
      <c r="O626" s="1">
        <v>4.159999999916181</v>
      </c>
      <c r="P626" s="1">
        <v>28</v>
      </c>
      <c r="Q626" s="1">
        <v>23.7</v>
      </c>
      <c r="R626" s="1" t="s">
        <v>58</v>
      </c>
      <c r="S626" s="1" t="s">
        <v>339</v>
      </c>
      <c r="U626" s="1" t="s">
        <v>380</v>
      </c>
      <c r="V626" s="1">
        <v>0</v>
      </c>
      <c r="W626" s="1" t="s">
        <v>60</v>
      </c>
    </row>
    <row r="627" spans="1:23" x14ac:dyDescent="0.2">
      <c r="A627" s="1">
        <f t="shared" si="36"/>
        <v>1025266.2</v>
      </c>
      <c r="B627" s="1">
        <f t="shared" si="36"/>
        <v>1025270.37</v>
      </c>
      <c r="C627" s="11" t="s">
        <v>54</v>
      </c>
      <c r="D627" s="1" t="str">
        <f t="shared" si="37"/>
        <v>LE</v>
      </c>
      <c r="E627" s="1">
        <f t="shared" si="38"/>
        <v>23.7</v>
      </c>
      <c r="F627" s="1" t="str">
        <f t="shared" si="39"/>
        <v>23.7mm LE</v>
      </c>
      <c r="G627" s="1" t="str">
        <f>_xlfn.CONCAT(TEXT(Q627,"0.0"),"mm ",INDEX('Pipe Lookup'!D:D,MATCH('~17 Pipe Segmentation'!R627,'Pipe Lookup'!C:C,0))," TYPE ",P627)</f>
        <v>23.7mm Elbow TYPE 28</v>
      </c>
      <c r="L627" s="1" t="s">
        <v>9479</v>
      </c>
      <c r="M627" s="1">
        <v>1025266.2</v>
      </c>
      <c r="N627" s="1">
        <v>1025270.37</v>
      </c>
      <c r="O627" s="1">
        <v>4.1700000000419095</v>
      </c>
      <c r="P627" s="1">
        <v>28</v>
      </c>
      <c r="Q627" s="1">
        <v>23.7</v>
      </c>
      <c r="R627" s="1" t="s">
        <v>58</v>
      </c>
      <c r="S627" s="1" t="s">
        <v>339</v>
      </c>
      <c r="U627" s="1" t="s">
        <v>381</v>
      </c>
      <c r="V627" s="1">
        <v>0</v>
      </c>
      <c r="W627" s="1" t="s">
        <v>86</v>
      </c>
    </row>
    <row r="628" spans="1:23" x14ac:dyDescent="0.2">
      <c r="A628" s="1">
        <f t="shared" si="36"/>
        <v>1025270.37</v>
      </c>
      <c r="B628" s="1">
        <f t="shared" si="36"/>
        <v>1025600</v>
      </c>
      <c r="C628" s="11" t="s">
        <v>54</v>
      </c>
      <c r="D628" s="1" t="str">
        <f t="shared" si="37"/>
        <v>FBE</v>
      </c>
      <c r="E628" s="1">
        <f t="shared" si="38"/>
        <v>19</v>
      </c>
      <c r="F628" s="1" t="str">
        <f t="shared" si="39"/>
        <v>19.0mm FBE</v>
      </c>
      <c r="G628" s="1" t="str">
        <f>_xlfn.CONCAT(TEXT(Q628,"0.0"),"mm ",INDEX('Pipe Lookup'!D:D,MATCH('~17 Pipe Segmentation'!R628,'Pipe Lookup'!C:C,0))," TYPE ",P628)</f>
        <v>19.0mm Fusion-Bonded Epoxy TYPE 7</v>
      </c>
      <c r="L628" s="1" t="s">
        <v>9479</v>
      </c>
      <c r="M628" s="1">
        <v>1025270.37</v>
      </c>
      <c r="N628" s="1">
        <v>1025600</v>
      </c>
      <c r="O628" s="1">
        <v>329.63000000000466</v>
      </c>
      <c r="P628" s="1">
        <v>7</v>
      </c>
      <c r="Q628" s="1">
        <v>19</v>
      </c>
      <c r="R628" s="1" t="s">
        <v>56</v>
      </c>
      <c r="S628" s="1" t="s">
        <v>339</v>
      </c>
      <c r="V628" s="1">
        <v>0</v>
      </c>
      <c r="W628" s="1" t="s">
        <v>60</v>
      </c>
    </row>
    <row r="629" spans="1:23" x14ac:dyDescent="0.2">
      <c r="A629" s="1">
        <f t="shared" si="36"/>
        <v>1025600</v>
      </c>
      <c r="B629" s="1">
        <f t="shared" si="36"/>
        <v>1025795.53</v>
      </c>
      <c r="C629" s="11" t="s">
        <v>54</v>
      </c>
      <c r="D629" s="1" t="str">
        <f t="shared" si="37"/>
        <v>FBE</v>
      </c>
      <c r="E629" s="1">
        <f t="shared" si="38"/>
        <v>19</v>
      </c>
      <c r="F629" s="1" t="str">
        <f t="shared" si="39"/>
        <v>19.0mm FBE</v>
      </c>
      <c r="G629" s="1" t="str">
        <f>_xlfn.CONCAT(TEXT(Q629,"0.0"),"mm ",INDEX('Pipe Lookup'!D:D,MATCH('~17 Pipe Segmentation'!R629,'Pipe Lookup'!C:C,0))," TYPE ",P629)</f>
        <v>19.0mm Fusion-Bonded Epoxy TYPE 7</v>
      </c>
      <c r="L629" s="1" t="s">
        <v>9479</v>
      </c>
      <c r="M629" s="1">
        <v>1025600</v>
      </c>
      <c r="N629" s="1">
        <v>1025795.53</v>
      </c>
      <c r="O629" s="1">
        <v>195.53000000002794</v>
      </c>
      <c r="P629" s="1">
        <v>7</v>
      </c>
      <c r="Q629" s="1">
        <v>19</v>
      </c>
      <c r="R629" s="1" t="s">
        <v>56</v>
      </c>
      <c r="S629" s="1" t="s">
        <v>382</v>
      </c>
      <c r="V629" s="1">
        <v>0</v>
      </c>
      <c r="W629" s="1" t="s">
        <v>60</v>
      </c>
    </row>
    <row r="630" spans="1:23" x14ac:dyDescent="0.2">
      <c r="A630" s="1">
        <f t="shared" si="36"/>
        <v>1025795.53</v>
      </c>
      <c r="B630" s="1">
        <f t="shared" si="36"/>
        <v>1025804.2</v>
      </c>
      <c r="C630" s="11" t="s">
        <v>54</v>
      </c>
      <c r="D630" s="1" t="str">
        <f t="shared" si="37"/>
        <v>LE</v>
      </c>
      <c r="E630" s="1">
        <f t="shared" si="38"/>
        <v>23.7</v>
      </c>
      <c r="F630" s="1" t="str">
        <f t="shared" si="39"/>
        <v>23.7mm LE</v>
      </c>
      <c r="G630" s="1" t="str">
        <f>_xlfn.CONCAT(TEXT(Q630,"0.0"),"mm ",INDEX('Pipe Lookup'!D:D,MATCH('~17 Pipe Segmentation'!R630,'Pipe Lookup'!C:C,0))," TYPE ",P630)</f>
        <v>23.7mm Elbow TYPE 28</v>
      </c>
      <c r="L630" s="1" t="s">
        <v>9479</v>
      </c>
      <c r="M630" s="1">
        <v>1025795.53</v>
      </c>
      <c r="N630" s="1">
        <v>1025804.2</v>
      </c>
      <c r="O630" s="1">
        <v>8.6699999999254942</v>
      </c>
      <c r="P630" s="1">
        <v>28</v>
      </c>
      <c r="Q630" s="1">
        <v>23.7</v>
      </c>
      <c r="R630" s="1" t="s">
        <v>58</v>
      </c>
      <c r="S630" s="1" t="s">
        <v>382</v>
      </c>
      <c r="U630" s="1" t="s">
        <v>383</v>
      </c>
      <c r="V630" s="1">
        <v>0</v>
      </c>
      <c r="W630" s="1" t="s">
        <v>60</v>
      </c>
    </row>
    <row r="631" spans="1:23" x14ac:dyDescent="0.2">
      <c r="A631" s="1">
        <f t="shared" si="36"/>
        <v>1025804.2</v>
      </c>
      <c r="B631" s="1">
        <f t="shared" si="36"/>
        <v>1025862.53</v>
      </c>
      <c r="C631" s="11" t="s">
        <v>54</v>
      </c>
      <c r="D631" s="1" t="str">
        <f t="shared" si="37"/>
        <v>ARO</v>
      </c>
      <c r="E631" s="1">
        <f t="shared" si="38"/>
        <v>21.5</v>
      </c>
      <c r="F631" s="1" t="str">
        <f t="shared" si="39"/>
        <v>21.5mm ARO</v>
      </c>
      <c r="G631" s="1" t="str">
        <f>_xlfn.CONCAT(TEXT(Q631,"0.0"),"mm ",INDEX('Pipe Lookup'!D:D,MATCH('~17 Pipe Segmentation'!R631,'Pipe Lookup'!C:C,0))," TYPE ",P631)</f>
        <v>21.5mm Abrasion-Resistant Overcoat TYPE 15</v>
      </c>
      <c r="L631" s="1" t="s">
        <v>9479</v>
      </c>
      <c r="M631" s="1">
        <v>1025804.2</v>
      </c>
      <c r="N631" s="1">
        <v>1025862.53</v>
      </c>
      <c r="O631" s="1">
        <v>58.330000000074506</v>
      </c>
      <c r="P631" s="1">
        <v>15</v>
      </c>
      <c r="Q631" s="1">
        <v>21.5</v>
      </c>
      <c r="R631" s="1" t="s">
        <v>80</v>
      </c>
      <c r="S631" s="1" t="s">
        <v>382</v>
      </c>
      <c r="V631" s="1">
        <v>0</v>
      </c>
      <c r="W631" s="1" t="s">
        <v>60</v>
      </c>
    </row>
    <row r="632" spans="1:23" x14ac:dyDescent="0.2">
      <c r="A632" s="1">
        <f t="shared" si="36"/>
        <v>1025862.53</v>
      </c>
      <c r="B632" s="1">
        <f t="shared" si="36"/>
        <v>1025871.2</v>
      </c>
      <c r="C632" s="11" t="s">
        <v>54</v>
      </c>
      <c r="D632" s="1" t="str">
        <f t="shared" si="37"/>
        <v>LE</v>
      </c>
      <c r="E632" s="1">
        <f t="shared" si="38"/>
        <v>23.7</v>
      </c>
      <c r="F632" s="1" t="str">
        <f t="shared" si="39"/>
        <v>23.7mm LE</v>
      </c>
      <c r="G632" s="1" t="str">
        <f>_xlfn.CONCAT(TEXT(Q632,"0.0"),"mm ",INDEX('Pipe Lookup'!D:D,MATCH('~17 Pipe Segmentation'!R632,'Pipe Lookup'!C:C,0))," TYPE ",P632)</f>
        <v>23.7mm Elbow TYPE 28</v>
      </c>
      <c r="L632" s="1" t="s">
        <v>9479</v>
      </c>
      <c r="M632" s="1">
        <v>1025862.53</v>
      </c>
      <c r="N632" s="1">
        <v>1025871.2</v>
      </c>
      <c r="O632" s="1">
        <v>8.6699999999254942</v>
      </c>
      <c r="P632" s="1">
        <v>28</v>
      </c>
      <c r="Q632" s="1">
        <v>23.7</v>
      </c>
      <c r="R632" s="1" t="s">
        <v>58</v>
      </c>
      <c r="S632" s="1" t="s">
        <v>382</v>
      </c>
      <c r="U632" s="1" t="s">
        <v>384</v>
      </c>
      <c r="V632" s="1">
        <v>0</v>
      </c>
      <c r="W632" s="1" t="s">
        <v>60</v>
      </c>
    </row>
    <row r="633" spans="1:23" x14ac:dyDescent="0.2">
      <c r="A633" s="1">
        <f t="shared" si="36"/>
        <v>1025871.2</v>
      </c>
      <c r="B633" s="1">
        <f t="shared" si="36"/>
        <v>1025935.45</v>
      </c>
      <c r="C633" s="11" t="s">
        <v>54</v>
      </c>
      <c r="D633" s="1" t="str">
        <f t="shared" si="37"/>
        <v>FBE</v>
      </c>
      <c r="E633" s="1">
        <f t="shared" si="38"/>
        <v>19</v>
      </c>
      <c r="F633" s="1" t="str">
        <f t="shared" si="39"/>
        <v>19.0mm FBE</v>
      </c>
      <c r="G633" s="1" t="str">
        <f>_xlfn.CONCAT(TEXT(Q633,"0.0"),"mm ",INDEX('Pipe Lookup'!D:D,MATCH('~17 Pipe Segmentation'!R633,'Pipe Lookup'!C:C,0))," TYPE ",P633)</f>
        <v>19.0mm Fusion-Bonded Epoxy TYPE 7</v>
      </c>
      <c r="L633" s="1" t="s">
        <v>9479</v>
      </c>
      <c r="M633" s="1">
        <v>1025871.2</v>
      </c>
      <c r="N633" s="1">
        <v>1025935.45</v>
      </c>
      <c r="O633" s="1">
        <v>64.25</v>
      </c>
      <c r="P633" s="1">
        <v>7</v>
      </c>
      <c r="Q633" s="1">
        <v>19</v>
      </c>
      <c r="R633" s="1" t="s">
        <v>56</v>
      </c>
      <c r="S633" s="1" t="s">
        <v>382</v>
      </c>
      <c r="V633" s="1">
        <v>0</v>
      </c>
      <c r="W633" s="1" t="s">
        <v>60</v>
      </c>
    </row>
    <row r="634" spans="1:23" x14ac:dyDescent="0.2">
      <c r="A634" s="1">
        <f t="shared" si="36"/>
        <v>1025935.45</v>
      </c>
      <c r="B634" s="1">
        <f t="shared" si="36"/>
        <v>1025940.68</v>
      </c>
      <c r="C634" s="11" t="s">
        <v>54</v>
      </c>
      <c r="D634" s="1" t="str">
        <f t="shared" si="37"/>
        <v>LE</v>
      </c>
      <c r="E634" s="1">
        <f t="shared" si="38"/>
        <v>23.7</v>
      </c>
      <c r="F634" s="1" t="str">
        <f t="shared" si="39"/>
        <v>23.7mm LE</v>
      </c>
      <c r="G634" s="1" t="str">
        <f>_xlfn.CONCAT(TEXT(Q634,"0.0"),"mm ",INDEX('Pipe Lookup'!D:D,MATCH('~17 Pipe Segmentation'!R634,'Pipe Lookup'!C:C,0))," TYPE ",P634)</f>
        <v>23.7mm Elbow TYPE 28</v>
      </c>
      <c r="L634" s="1" t="s">
        <v>9479</v>
      </c>
      <c r="M634" s="1">
        <v>1025935.45</v>
      </c>
      <c r="N634" s="1">
        <v>1025940.68</v>
      </c>
      <c r="O634" s="1">
        <v>5.2300000000977889</v>
      </c>
      <c r="P634" s="1">
        <v>28</v>
      </c>
      <c r="Q634" s="1">
        <v>23.7</v>
      </c>
      <c r="R634" s="1" t="s">
        <v>58</v>
      </c>
      <c r="S634" s="1" t="s">
        <v>382</v>
      </c>
      <c r="U634" s="1" t="s">
        <v>385</v>
      </c>
      <c r="V634" s="1">
        <v>0</v>
      </c>
      <c r="W634" s="1" t="s">
        <v>60</v>
      </c>
    </row>
    <row r="635" spans="1:23" x14ac:dyDescent="0.2">
      <c r="A635" s="1">
        <f t="shared" si="36"/>
        <v>1025940.68</v>
      </c>
      <c r="B635" s="1">
        <f t="shared" si="36"/>
        <v>1026081.13</v>
      </c>
      <c r="C635" s="11" t="s">
        <v>54</v>
      </c>
      <c r="D635" s="1" t="str">
        <f t="shared" si="37"/>
        <v>FBE</v>
      </c>
      <c r="E635" s="1">
        <f t="shared" si="38"/>
        <v>19</v>
      </c>
      <c r="F635" s="1" t="str">
        <f t="shared" si="39"/>
        <v>19.0mm FBE</v>
      </c>
      <c r="G635" s="1" t="str">
        <f>_xlfn.CONCAT(TEXT(Q635,"0.0"),"mm ",INDEX('Pipe Lookup'!D:D,MATCH('~17 Pipe Segmentation'!R635,'Pipe Lookup'!C:C,0))," TYPE ",P635)</f>
        <v>19.0mm Fusion-Bonded Epoxy TYPE 7</v>
      </c>
      <c r="L635" s="1" t="s">
        <v>9479</v>
      </c>
      <c r="M635" s="1">
        <v>1025940.68</v>
      </c>
      <c r="N635" s="1">
        <v>1026081.13</v>
      </c>
      <c r="O635" s="1">
        <v>140.44999999995343</v>
      </c>
      <c r="P635" s="1">
        <v>7</v>
      </c>
      <c r="Q635" s="1">
        <v>19</v>
      </c>
      <c r="R635" s="1" t="s">
        <v>56</v>
      </c>
      <c r="S635" s="1" t="s">
        <v>382</v>
      </c>
      <c r="V635" s="1">
        <v>0</v>
      </c>
      <c r="W635" s="1" t="s">
        <v>60</v>
      </c>
    </row>
    <row r="636" spans="1:23" x14ac:dyDescent="0.2">
      <c r="A636" s="1">
        <f t="shared" si="36"/>
        <v>1026081.13</v>
      </c>
      <c r="B636" s="1">
        <f t="shared" si="36"/>
        <v>1026087.37</v>
      </c>
      <c r="C636" s="11" t="s">
        <v>54</v>
      </c>
      <c r="D636" s="1" t="str">
        <f t="shared" si="37"/>
        <v>LE</v>
      </c>
      <c r="E636" s="1">
        <f t="shared" si="38"/>
        <v>23.7</v>
      </c>
      <c r="F636" s="1" t="str">
        <f t="shared" si="39"/>
        <v>23.7mm LE</v>
      </c>
      <c r="G636" s="1" t="str">
        <f>_xlfn.CONCAT(TEXT(Q636,"0.0"),"mm ",INDEX('Pipe Lookup'!D:D,MATCH('~17 Pipe Segmentation'!R636,'Pipe Lookup'!C:C,0))," TYPE ",P636)</f>
        <v>23.7mm Elbow TYPE 28</v>
      </c>
      <c r="L636" s="1" t="s">
        <v>9479</v>
      </c>
      <c r="M636" s="1">
        <v>1026081.13</v>
      </c>
      <c r="N636" s="1">
        <v>1026087.37</v>
      </c>
      <c r="O636" s="1">
        <v>6.2399999999906868</v>
      </c>
      <c r="P636" s="1">
        <v>28</v>
      </c>
      <c r="Q636" s="1">
        <v>23.7</v>
      </c>
      <c r="R636" s="1" t="s">
        <v>58</v>
      </c>
      <c r="S636" s="1" t="s">
        <v>382</v>
      </c>
      <c r="U636" s="1" t="s">
        <v>386</v>
      </c>
      <c r="V636" s="1">
        <v>0</v>
      </c>
      <c r="W636" s="1" t="s">
        <v>60</v>
      </c>
    </row>
    <row r="637" spans="1:23" x14ac:dyDescent="0.2">
      <c r="A637" s="1">
        <f t="shared" si="36"/>
        <v>1026087.37</v>
      </c>
      <c r="B637" s="1">
        <f t="shared" si="36"/>
        <v>1026126</v>
      </c>
      <c r="C637" s="11" t="s">
        <v>54</v>
      </c>
      <c r="D637" s="1" t="str">
        <f t="shared" si="37"/>
        <v>FBE</v>
      </c>
      <c r="E637" s="1">
        <f t="shared" si="38"/>
        <v>21.5</v>
      </c>
      <c r="F637" s="1" t="str">
        <f t="shared" si="39"/>
        <v>21.5mm FBE</v>
      </c>
      <c r="G637" s="1" t="str">
        <f>_xlfn.CONCAT(TEXT(Q637,"0.0"),"mm ",INDEX('Pipe Lookup'!D:D,MATCH('~17 Pipe Segmentation'!R637,'Pipe Lookup'!C:C,0))," TYPE ",P637)</f>
        <v>21.5mm Fusion-Bonded Epoxy TYPE 34</v>
      </c>
      <c r="L637" s="1" t="s">
        <v>9479</v>
      </c>
      <c r="M637" s="1">
        <v>1026087.37</v>
      </c>
      <c r="N637" s="1">
        <v>1026126</v>
      </c>
      <c r="O637" s="1">
        <v>38.630000000004657</v>
      </c>
      <c r="P637" s="1">
        <v>34</v>
      </c>
      <c r="Q637" s="1">
        <v>21.5</v>
      </c>
      <c r="R637" s="1" t="s">
        <v>56</v>
      </c>
      <c r="S637" s="1" t="s">
        <v>382</v>
      </c>
      <c r="V637" s="1">
        <v>0</v>
      </c>
      <c r="W637" s="1" t="s">
        <v>60</v>
      </c>
    </row>
    <row r="638" spans="1:23" x14ac:dyDescent="0.2">
      <c r="A638" s="1">
        <f t="shared" si="36"/>
        <v>1026126</v>
      </c>
      <c r="B638" s="1">
        <f t="shared" si="36"/>
        <v>1026132</v>
      </c>
      <c r="C638" s="11" t="s">
        <v>54</v>
      </c>
      <c r="D638" s="1" t="str">
        <f t="shared" si="37"/>
        <v>LE</v>
      </c>
      <c r="E638" s="1">
        <f t="shared" si="38"/>
        <v>23.7</v>
      </c>
      <c r="F638" s="1" t="str">
        <f t="shared" si="39"/>
        <v>23.7mm LE</v>
      </c>
      <c r="G638" s="1" t="str">
        <f>_xlfn.CONCAT(TEXT(Q638,"0.0"),"mm ",INDEX('Pipe Lookup'!D:D,MATCH('~17 Pipe Segmentation'!R638,'Pipe Lookup'!C:C,0))," TYPE ",P638)</f>
        <v>23.7mm Elbow TYPE 28</v>
      </c>
      <c r="L638" s="1" t="s">
        <v>9479</v>
      </c>
      <c r="M638" s="1">
        <v>1026126</v>
      </c>
      <c r="N638" s="1">
        <v>1026132</v>
      </c>
      <c r="O638" s="1">
        <v>6</v>
      </c>
      <c r="P638" s="1">
        <v>28</v>
      </c>
      <c r="Q638" s="1">
        <v>23.7</v>
      </c>
      <c r="R638" s="1" t="s">
        <v>58</v>
      </c>
      <c r="S638" s="1" t="s">
        <v>382</v>
      </c>
      <c r="U638" s="1" t="s">
        <v>9622</v>
      </c>
      <c r="V638" s="1">
        <v>0</v>
      </c>
      <c r="W638" s="1" t="s">
        <v>60</v>
      </c>
    </row>
    <row r="639" spans="1:23" x14ac:dyDescent="0.2">
      <c r="A639" s="1">
        <f t="shared" si="36"/>
        <v>1026132</v>
      </c>
      <c r="B639" s="1">
        <f t="shared" si="36"/>
        <v>1026220</v>
      </c>
      <c r="C639" s="11" t="s">
        <v>54</v>
      </c>
      <c r="D639" s="1" t="str">
        <f t="shared" si="37"/>
        <v>FBE</v>
      </c>
      <c r="E639" s="1">
        <f t="shared" si="38"/>
        <v>21.5</v>
      </c>
      <c r="F639" s="1" t="str">
        <f t="shared" si="39"/>
        <v>21.5mm FBE</v>
      </c>
      <c r="G639" s="1" t="str">
        <f>_xlfn.CONCAT(TEXT(Q639,"0.0"),"mm ",INDEX('Pipe Lookup'!D:D,MATCH('~17 Pipe Segmentation'!R639,'Pipe Lookup'!C:C,0))," TYPE ",P639)</f>
        <v>21.5mm Fusion-Bonded Epoxy TYPE 34</v>
      </c>
      <c r="L639" s="1" t="s">
        <v>9479</v>
      </c>
      <c r="M639" s="1">
        <v>1026132</v>
      </c>
      <c r="N639" s="1">
        <v>1026220</v>
      </c>
      <c r="O639" s="1">
        <v>88</v>
      </c>
      <c r="P639" s="1">
        <v>34</v>
      </c>
      <c r="Q639" s="1">
        <v>21.5</v>
      </c>
      <c r="R639" s="1" t="s">
        <v>56</v>
      </c>
      <c r="S639" s="1" t="s">
        <v>382</v>
      </c>
      <c r="U639" s="1" t="s">
        <v>259</v>
      </c>
      <c r="V639" s="1">
        <v>0</v>
      </c>
      <c r="W639" s="1" t="s">
        <v>60</v>
      </c>
    </row>
    <row r="640" spans="1:23" x14ac:dyDescent="0.2">
      <c r="A640" s="1">
        <f t="shared" si="36"/>
        <v>1026220</v>
      </c>
      <c r="B640" s="1">
        <f t="shared" si="36"/>
        <v>1026227</v>
      </c>
      <c r="C640" s="11" t="s">
        <v>54</v>
      </c>
      <c r="D640" s="1" t="str">
        <f t="shared" si="37"/>
        <v>LE</v>
      </c>
      <c r="E640" s="1">
        <f t="shared" si="38"/>
        <v>23.7</v>
      </c>
      <c r="F640" s="1" t="str">
        <f t="shared" si="39"/>
        <v>23.7mm LE</v>
      </c>
      <c r="G640" s="1" t="str">
        <f>_xlfn.CONCAT(TEXT(Q640,"0.0"),"mm ",INDEX('Pipe Lookup'!D:D,MATCH('~17 Pipe Segmentation'!R640,'Pipe Lookup'!C:C,0))," TYPE ",P640)</f>
        <v>23.7mm Elbow TYPE 28</v>
      </c>
      <c r="L640" s="1" t="s">
        <v>9479</v>
      </c>
      <c r="M640" s="1">
        <v>1026220</v>
      </c>
      <c r="N640" s="1">
        <v>1026227</v>
      </c>
      <c r="O640" s="1">
        <v>7</v>
      </c>
      <c r="P640" s="1">
        <v>28</v>
      </c>
      <c r="Q640" s="1">
        <v>23.7</v>
      </c>
      <c r="R640" s="1" t="s">
        <v>58</v>
      </c>
      <c r="S640" s="1" t="s">
        <v>382</v>
      </c>
      <c r="U640" s="1" t="s">
        <v>9623</v>
      </c>
      <c r="V640" s="1">
        <v>0</v>
      </c>
      <c r="W640" s="1" t="s">
        <v>60</v>
      </c>
    </row>
    <row r="641" spans="1:25" x14ac:dyDescent="0.2">
      <c r="A641" s="1">
        <f t="shared" si="36"/>
        <v>1026227</v>
      </c>
      <c r="B641" s="1">
        <f t="shared" si="36"/>
        <v>1026231</v>
      </c>
      <c r="C641" s="11" t="s">
        <v>54</v>
      </c>
      <c r="D641" s="1" t="str">
        <f t="shared" si="37"/>
        <v>FBE</v>
      </c>
      <c r="E641" s="1">
        <f t="shared" si="38"/>
        <v>21.5</v>
      </c>
      <c r="F641" s="1" t="str">
        <f t="shared" si="39"/>
        <v>21.5mm FBE</v>
      </c>
      <c r="G641" s="1" t="str">
        <f>_xlfn.CONCAT(TEXT(Q641,"0.0"),"mm ",INDEX('Pipe Lookup'!D:D,MATCH('~17 Pipe Segmentation'!R641,'Pipe Lookup'!C:C,0))," TYPE ",P641)</f>
        <v>21.5mm Fusion-Bonded Epoxy TYPE 34</v>
      </c>
      <c r="L641" s="1" t="s">
        <v>9479</v>
      </c>
      <c r="M641" s="1">
        <v>1026227</v>
      </c>
      <c r="N641" s="1">
        <v>1026231</v>
      </c>
      <c r="O641" s="1">
        <v>4</v>
      </c>
      <c r="P641" s="1">
        <v>34</v>
      </c>
      <c r="Q641" s="1">
        <v>21.5</v>
      </c>
      <c r="R641" s="1" t="s">
        <v>56</v>
      </c>
      <c r="S641" s="1" t="s">
        <v>382</v>
      </c>
      <c r="V641" s="1">
        <v>0</v>
      </c>
      <c r="W641" s="1" t="s">
        <v>60</v>
      </c>
    </row>
    <row r="642" spans="1:25" x14ac:dyDescent="0.2">
      <c r="A642" s="1">
        <f t="shared" ref="A642:B705" si="40">IF(OR(AND(ISNUMBER(M642),M642&gt;0),ISNUMBER(SEARCH("+",M642))),IF(NOT(ISNUMBER(M642)),1000*LEFT(M642,SEARCH("+",M642)-1)+MID(M642,SEARCH("+",M642)+1,3)+RIGHT(M642,3),M642),"")</f>
        <v>1026231</v>
      </c>
      <c r="B642" s="1">
        <f t="shared" si="40"/>
        <v>1026238</v>
      </c>
      <c r="C642" s="11" t="s">
        <v>54</v>
      </c>
      <c r="D642" s="1" t="str">
        <f t="shared" si="37"/>
        <v>LE</v>
      </c>
      <c r="E642" s="1">
        <f t="shared" si="38"/>
        <v>23.7</v>
      </c>
      <c r="F642" s="1" t="str">
        <f t="shared" si="39"/>
        <v>23.7mm LE</v>
      </c>
      <c r="G642" s="1" t="str">
        <f>_xlfn.CONCAT(TEXT(Q642,"0.0"),"mm ",INDEX('Pipe Lookup'!D:D,MATCH('~17 Pipe Segmentation'!R642,'Pipe Lookup'!C:C,0))," TYPE ",P642)</f>
        <v>23.7mm Elbow TYPE 28</v>
      </c>
      <c r="L642" s="1" t="s">
        <v>9479</v>
      </c>
      <c r="M642" s="1">
        <v>1026231</v>
      </c>
      <c r="N642" s="1">
        <v>1026238</v>
      </c>
      <c r="O642" s="1">
        <v>7</v>
      </c>
      <c r="P642" s="1">
        <v>28</v>
      </c>
      <c r="Q642" s="1">
        <v>23.7</v>
      </c>
      <c r="R642" s="1" t="s">
        <v>58</v>
      </c>
      <c r="S642" s="1" t="s">
        <v>382</v>
      </c>
      <c r="U642" s="1" t="s">
        <v>9624</v>
      </c>
      <c r="V642" s="1">
        <v>0</v>
      </c>
      <c r="W642" s="1" t="s">
        <v>60</v>
      </c>
    </row>
    <row r="643" spans="1:25" x14ac:dyDescent="0.2">
      <c r="A643" s="1">
        <f t="shared" si="40"/>
        <v>1026238</v>
      </c>
      <c r="B643" s="1">
        <f t="shared" si="40"/>
        <v>1026297.61</v>
      </c>
      <c r="C643" s="11" t="s">
        <v>54</v>
      </c>
      <c r="D643" s="1" t="str">
        <f t="shared" ref="D643:D706" si="41">TRIM(LEFT(R643,3))</f>
        <v>FBE</v>
      </c>
      <c r="E643" s="1">
        <f t="shared" ref="E643:E706" si="42">Q643</f>
        <v>19</v>
      </c>
      <c r="F643" s="1" t="str">
        <f t="shared" ref="F643:F706" si="43">_xlfn.CONCAT(TEXT(Q643,"0.0"),"mm ",R643)</f>
        <v>19.0mm FBE</v>
      </c>
      <c r="G643" s="1" t="str">
        <f>_xlfn.CONCAT(TEXT(Q643,"0.0"),"mm ",INDEX('Pipe Lookup'!D:D,MATCH('~17 Pipe Segmentation'!R643,'Pipe Lookup'!C:C,0))," TYPE ",P643)</f>
        <v>19.0mm Fusion-Bonded Epoxy TYPE 7</v>
      </c>
      <c r="L643" s="1" t="s">
        <v>9479</v>
      </c>
      <c r="M643" s="1">
        <v>1026238</v>
      </c>
      <c r="N643" s="1">
        <v>1026297.61</v>
      </c>
      <c r="O643" s="1">
        <v>59.60999999998603</v>
      </c>
      <c r="P643" s="1">
        <v>7</v>
      </c>
      <c r="Q643" s="1">
        <v>19</v>
      </c>
      <c r="R643" s="1" t="s">
        <v>56</v>
      </c>
      <c r="S643" s="1" t="s">
        <v>382</v>
      </c>
      <c r="V643" s="1">
        <v>0</v>
      </c>
      <c r="W643" s="1" t="s">
        <v>60</v>
      </c>
    </row>
    <row r="644" spans="1:25" x14ac:dyDescent="0.2">
      <c r="A644" s="1">
        <f t="shared" si="40"/>
        <v>1026297.61</v>
      </c>
      <c r="B644" s="1">
        <f t="shared" si="40"/>
        <v>1026302.62</v>
      </c>
      <c r="C644" s="11" t="s">
        <v>54</v>
      </c>
      <c r="D644" s="1" t="str">
        <f t="shared" si="41"/>
        <v>LE</v>
      </c>
      <c r="E644" s="1">
        <f t="shared" si="42"/>
        <v>23.7</v>
      </c>
      <c r="F644" s="1" t="str">
        <f t="shared" si="43"/>
        <v>23.7mm LE</v>
      </c>
      <c r="G644" s="1" t="str">
        <f>_xlfn.CONCAT(TEXT(Q644,"0.0"),"mm ",INDEX('Pipe Lookup'!D:D,MATCH('~17 Pipe Segmentation'!R644,'Pipe Lookup'!C:C,0))," TYPE ",P644)</f>
        <v>23.7mm Elbow TYPE 28</v>
      </c>
      <c r="L644" s="1" t="s">
        <v>9479</v>
      </c>
      <c r="M644" s="1">
        <v>1026297.61</v>
      </c>
      <c r="N644" s="1">
        <v>1026302.62</v>
      </c>
      <c r="O644" s="1">
        <v>5.0100000000093132</v>
      </c>
      <c r="P644" s="1">
        <v>28</v>
      </c>
      <c r="Q644" s="1">
        <v>23.7</v>
      </c>
      <c r="R644" s="1" t="s">
        <v>58</v>
      </c>
      <c r="S644" s="1" t="s">
        <v>382</v>
      </c>
      <c r="U644" s="1" t="s">
        <v>391</v>
      </c>
      <c r="V644" s="1">
        <v>0</v>
      </c>
      <c r="W644" s="1" t="s">
        <v>60</v>
      </c>
      <c r="X644" s="1">
        <v>140.44999999995343</v>
      </c>
      <c r="Y644" s="1">
        <v>7</v>
      </c>
    </row>
    <row r="645" spans="1:25" x14ac:dyDescent="0.2">
      <c r="A645" s="1">
        <f t="shared" si="40"/>
        <v>1026302.62</v>
      </c>
      <c r="B645" s="1">
        <f t="shared" si="40"/>
        <v>1026455.95</v>
      </c>
      <c r="C645" s="11" t="s">
        <v>54</v>
      </c>
      <c r="D645" s="1" t="str">
        <f t="shared" si="41"/>
        <v>FBE</v>
      </c>
      <c r="E645" s="1">
        <f t="shared" si="42"/>
        <v>19</v>
      </c>
      <c r="F645" s="1" t="str">
        <f t="shared" si="43"/>
        <v>19.0mm FBE</v>
      </c>
      <c r="G645" s="1" t="str">
        <f>_xlfn.CONCAT(TEXT(Q645,"0.0"),"mm ",INDEX('Pipe Lookup'!D:D,MATCH('~17 Pipe Segmentation'!R645,'Pipe Lookup'!C:C,0))," TYPE ",P645)</f>
        <v>19.0mm Fusion-Bonded Epoxy TYPE 7</v>
      </c>
      <c r="L645" s="1" t="s">
        <v>9479</v>
      </c>
      <c r="M645" s="1">
        <v>1026302.62</v>
      </c>
      <c r="N645" s="1">
        <v>1026455.95</v>
      </c>
      <c r="O645" s="1">
        <v>153.32999999995809</v>
      </c>
      <c r="P645" s="1">
        <v>7</v>
      </c>
      <c r="Q645" s="1">
        <v>19</v>
      </c>
      <c r="R645" s="1" t="s">
        <v>56</v>
      </c>
      <c r="S645" s="1" t="s">
        <v>382</v>
      </c>
      <c r="V645" s="1">
        <v>0</v>
      </c>
      <c r="W645" s="1" t="s">
        <v>60</v>
      </c>
      <c r="X645" s="1">
        <v>6.2399999999906868</v>
      </c>
      <c r="Y645" s="1">
        <v>28</v>
      </c>
    </row>
    <row r="646" spans="1:25" x14ac:dyDescent="0.2">
      <c r="A646" s="1">
        <f t="shared" si="40"/>
        <v>1026455.95</v>
      </c>
      <c r="B646" s="1">
        <f t="shared" si="40"/>
        <v>1026461.95</v>
      </c>
      <c r="C646" s="11" t="s">
        <v>54</v>
      </c>
      <c r="D646" s="1" t="str">
        <f t="shared" si="41"/>
        <v>LE</v>
      </c>
      <c r="E646" s="1">
        <f t="shared" si="42"/>
        <v>23.7</v>
      </c>
      <c r="F646" s="1" t="str">
        <f t="shared" si="43"/>
        <v>23.7mm LE</v>
      </c>
      <c r="G646" s="1" t="str">
        <f>_xlfn.CONCAT(TEXT(Q646,"0.0"),"mm ",INDEX('Pipe Lookup'!D:D,MATCH('~17 Pipe Segmentation'!R646,'Pipe Lookup'!C:C,0))," TYPE ",P646)</f>
        <v>23.7mm Elbow TYPE 28</v>
      </c>
      <c r="L646" s="1" t="s">
        <v>9479</v>
      </c>
      <c r="M646" s="1">
        <v>1026455.95</v>
      </c>
      <c r="N646" s="1">
        <v>1026461.95</v>
      </c>
      <c r="O646" s="1">
        <v>6</v>
      </c>
      <c r="P646" s="1">
        <v>28</v>
      </c>
      <c r="Q646" s="1">
        <v>23.7</v>
      </c>
      <c r="R646" s="1" t="s">
        <v>58</v>
      </c>
      <c r="S646" s="1" t="s">
        <v>382</v>
      </c>
      <c r="U646" s="1" t="s">
        <v>392</v>
      </c>
      <c r="V646" s="1">
        <v>0</v>
      </c>
      <c r="W646" s="1" t="s">
        <v>60</v>
      </c>
      <c r="X646" s="1">
        <v>38.630000000004657</v>
      </c>
      <c r="Y646" s="1">
        <v>34</v>
      </c>
    </row>
    <row r="647" spans="1:25" x14ac:dyDescent="0.2">
      <c r="A647" s="1">
        <f t="shared" si="40"/>
        <v>1026461.95</v>
      </c>
      <c r="B647" s="1">
        <f t="shared" si="40"/>
        <v>1026469.23</v>
      </c>
      <c r="C647" s="11" t="s">
        <v>54</v>
      </c>
      <c r="D647" s="1" t="str">
        <f t="shared" si="41"/>
        <v>LE</v>
      </c>
      <c r="E647" s="1">
        <f t="shared" si="42"/>
        <v>23.7</v>
      </c>
      <c r="F647" s="1" t="str">
        <f t="shared" si="43"/>
        <v>23.7mm LE</v>
      </c>
      <c r="G647" s="1" t="str">
        <f>_xlfn.CONCAT(TEXT(Q647,"0.0"),"mm ",INDEX('Pipe Lookup'!D:D,MATCH('~17 Pipe Segmentation'!R647,'Pipe Lookup'!C:C,0))," TYPE ",P647)</f>
        <v>23.7mm Elbow TYPE 28</v>
      </c>
      <c r="L647" s="1" t="s">
        <v>9479</v>
      </c>
      <c r="M647" s="1">
        <v>1026461.95</v>
      </c>
      <c r="N647" s="1">
        <v>1026469.23</v>
      </c>
      <c r="O647" s="1">
        <v>7.2800000000279397</v>
      </c>
      <c r="P647" s="1">
        <v>28</v>
      </c>
      <c r="Q647" s="1">
        <v>23.7</v>
      </c>
      <c r="R647" s="1" t="s">
        <v>58</v>
      </c>
      <c r="S647" s="1" t="s">
        <v>382</v>
      </c>
      <c r="U647" s="1" t="s">
        <v>393</v>
      </c>
      <c r="V647" s="1">
        <v>0</v>
      </c>
      <c r="W647" s="1" t="s">
        <v>86</v>
      </c>
    </row>
    <row r="648" spans="1:25" x14ac:dyDescent="0.2">
      <c r="A648" s="1">
        <f t="shared" si="40"/>
        <v>1026469.23</v>
      </c>
      <c r="B648" s="1">
        <f t="shared" si="40"/>
        <v>1026504.68</v>
      </c>
      <c r="C648" s="11" t="s">
        <v>54</v>
      </c>
      <c r="D648" s="1" t="str">
        <f t="shared" si="41"/>
        <v>FBE</v>
      </c>
      <c r="E648" s="1">
        <f t="shared" si="42"/>
        <v>21.5</v>
      </c>
      <c r="F648" s="1" t="str">
        <f t="shared" si="43"/>
        <v>21.5mm FBE</v>
      </c>
      <c r="G648" s="1" t="str">
        <f>_xlfn.CONCAT(TEXT(Q648,"0.0"),"mm ",INDEX('Pipe Lookup'!D:D,MATCH('~17 Pipe Segmentation'!R648,'Pipe Lookup'!C:C,0))," TYPE ",P648)</f>
        <v>21.5mm Fusion-Bonded Epoxy TYPE 34</v>
      </c>
      <c r="L648" s="1" t="s">
        <v>9479</v>
      </c>
      <c r="M648" s="1">
        <v>1026469.23</v>
      </c>
      <c r="N648" s="1">
        <v>1026504.68</v>
      </c>
      <c r="O648" s="1">
        <v>35.450000000069849</v>
      </c>
      <c r="P648" s="1">
        <v>34</v>
      </c>
      <c r="Q648" s="1">
        <v>21.5</v>
      </c>
      <c r="R648" s="1" t="s">
        <v>56</v>
      </c>
      <c r="S648" s="1" t="s">
        <v>382</v>
      </c>
      <c r="V648" s="1">
        <v>0</v>
      </c>
      <c r="W648" s="1" t="s">
        <v>60</v>
      </c>
      <c r="X648" s="1">
        <v>5</v>
      </c>
      <c r="Y648" s="1">
        <v>28</v>
      </c>
    </row>
    <row r="649" spans="1:25" x14ac:dyDescent="0.2">
      <c r="A649" s="1">
        <f t="shared" si="40"/>
        <v>1026504.68</v>
      </c>
      <c r="B649" s="1">
        <f t="shared" si="40"/>
        <v>1026565.72</v>
      </c>
      <c r="C649" s="11" t="s">
        <v>54</v>
      </c>
      <c r="D649" s="1" t="str">
        <f t="shared" si="41"/>
        <v>FBE</v>
      </c>
      <c r="E649" s="1">
        <f t="shared" si="42"/>
        <v>19</v>
      </c>
      <c r="F649" s="1" t="str">
        <f t="shared" si="43"/>
        <v>19.0mm FBE</v>
      </c>
      <c r="G649" s="1" t="str">
        <f>_xlfn.CONCAT(TEXT(Q649,"0.0"),"mm ",INDEX('Pipe Lookup'!D:D,MATCH('~17 Pipe Segmentation'!R649,'Pipe Lookup'!C:C,0))," TYPE ",P649)</f>
        <v>19.0mm Fusion-Bonded Epoxy TYPE 7</v>
      </c>
      <c r="L649" s="1" t="s">
        <v>9479</v>
      </c>
      <c r="M649" s="1">
        <v>1026504.68</v>
      </c>
      <c r="N649" s="1">
        <v>1026565.72</v>
      </c>
      <c r="O649" s="1">
        <v>61.039999999920838</v>
      </c>
      <c r="P649" s="1">
        <v>7</v>
      </c>
      <c r="Q649" s="1">
        <v>19</v>
      </c>
      <c r="R649" s="1" t="s">
        <v>56</v>
      </c>
      <c r="S649" s="1" t="s">
        <v>382</v>
      </c>
      <c r="V649" s="1">
        <v>0</v>
      </c>
      <c r="W649" s="1" t="s">
        <v>60</v>
      </c>
      <c r="X649" s="1">
        <v>88</v>
      </c>
      <c r="Y649" s="1">
        <v>34</v>
      </c>
    </row>
    <row r="650" spans="1:25" x14ac:dyDescent="0.2">
      <c r="A650" s="1">
        <f t="shared" si="40"/>
        <v>1026565.72</v>
      </c>
      <c r="B650" s="1">
        <f t="shared" si="40"/>
        <v>1026587.72</v>
      </c>
      <c r="C650" s="11" t="s">
        <v>54</v>
      </c>
      <c r="D650" s="1" t="str">
        <f t="shared" si="41"/>
        <v>FBE</v>
      </c>
      <c r="E650" s="1">
        <f t="shared" si="42"/>
        <v>21.5</v>
      </c>
      <c r="F650" s="1" t="str">
        <f t="shared" si="43"/>
        <v>21.5mm FBE</v>
      </c>
      <c r="G650" s="1" t="str">
        <f>_xlfn.CONCAT(TEXT(Q650,"0.0"),"mm ",INDEX('Pipe Lookup'!D:D,MATCH('~17 Pipe Segmentation'!R650,'Pipe Lookup'!C:C,0))," TYPE ",P650)</f>
        <v>21.5mm Fusion-Bonded Epoxy TYPE 34</v>
      </c>
      <c r="L650" s="1" t="s">
        <v>9479</v>
      </c>
      <c r="M650" s="1">
        <v>1026565.72</v>
      </c>
      <c r="N650" s="1">
        <v>1026587.72</v>
      </c>
      <c r="O650" s="1">
        <v>22</v>
      </c>
      <c r="P650" s="1">
        <v>34</v>
      </c>
      <c r="Q650" s="1">
        <v>21.5</v>
      </c>
      <c r="R650" s="1" t="s">
        <v>56</v>
      </c>
      <c r="S650" s="1" t="s">
        <v>382</v>
      </c>
      <c r="V650" s="1">
        <v>0</v>
      </c>
      <c r="W650" s="1" t="s">
        <v>60</v>
      </c>
      <c r="X650" s="1">
        <v>7</v>
      </c>
      <c r="Y650" s="1">
        <v>28</v>
      </c>
    </row>
    <row r="651" spans="1:25" x14ac:dyDescent="0.2">
      <c r="A651" s="1">
        <f t="shared" si="40"/>
        <v>1026587.72</v>
      </c>
      <c r="B651" s="1">
        <f t="shared" si="40"/>
        <v>1026627.18</v>
      </c>
      <c r="C651" s="11" t="s">
        <v>54</v>
      </c>
      <c r="D651" s="1" t="str">
        <f t="shared" si="41"/>
        <v>FBE</v>
      </c>
      <c r="E651" s="1">
        <f t="shared" si="42"/>
        <v>19</v>
      </c>
      <c r="F651" s="1" t="str">
        <f t="shared" si="43"/>
        <v>19.0mm FBE</v>
      </c>
      <c r="G651" s="1" t="str">
        <f>_xlfn.CONCAT(TEXT(Q651,"0.0"),"mm ",INDEX('Pipe Lookup'!D:D,MATCH('~17 Pipe Segmentation'!R651,'Pipe Lookup'!C:C,0))," TYPE ",P651)</f>
        <v>19.0mm Fusion-Bonded Epoxy TYPE 7</v>
      </c>
      <c r="L651" s="1" t="s">
        <v>9479</v>
      </c>
      <c r="M651" s="1">
        <v>1026587.72</v>
      </c>
      <c r="N651" s="1">
        <v>1026627.18</v>
      </c>
      <c r="O651" s="1">
        <v>39.460000000079162</v>
      </c>
      <c r="P651" s="1">
        <v>7</v>
      </c>
      <c r="Q651" s="1">
        <v>19</v>
      </c>
      <c r="R651" s="1" t="s">
        <v>56</v>
      </c>
      <c r="S651" s="1" t="s">
        <v>382</v>
      </c>
      <c r="V651" s="1">
        <v>0</v>
      </c>
      <c r="W651" s="1" t="s">
        <v>60</v>
      </c>
      <c r="X651" s="1">
        <v>4</v>
      </c>
      <c r="Y651" s="1">
        <v>34</v>
      </c>
    </row>
    <row r="652" spans="1:25" x14ac:dyDescent="0.2">
      <c r="A652" s="1">
        <f t="shared" si="40"/>
        <v>1026627.18</v>
      </c>
      <c r="B652" s="1">
        <f t="shared" si="40"/>
        <v>1026634.76</v>
      </c>
      <c r="C652" s="11" t="s">
        <v>54</v>
      </c>
      <c r="D652" s="1" t="str">
        <f t="shared" si="41"/>
        <v>LE</v>
      </c>
      <c r="E652" s="1">
        <f t="shared" si="42"/>
        <v>23.7</v>
      </c>
      <c r="F652" s="1" t="str">
        <f t="shared" si="43"/>
        <v>23.7mm LE</v>
      </c>
      <c r="G652" s="1" t="str">
        <f>_xlfn.CONCAT(TEXT(Q652,"0.0"),"mm ",INDEX('Pipe Lookup'!D:D,MATCH('~17 Pipe Segmentation'!R652,'Pipe Lookup'!C:C,0))," TYPE ",P652)</f>
        <v>23.7mm Elbow TYPE 28</v>
      </c>
      <c r="L652" s="1" t="s">
        <v>9479</v>
      </c>
      <c r="M652" s="1">
        <v>1026627.18</v>
      </c>
      <c r="N652" s="1">
        <v>1026634.76</v>
      </c>
      <c r="O652" s="1">
        <v>7.5799999999580905</v>
      </c>
      <c r="P652" s="1">
        <v>28</v>
      </c>
      <c r="Q652" s="1">
        <v>23.7</v>
      </c>
      <c r="R652" s="1" t="s">
        <v>58</v>
      </c>
      <c r="S652" s="1" t="s">
        <v>382</v>
      </c>
      <c r="U652" s="1" t="s">
        <v>394</v>
      </c>
      <c r="V652" s="1">
        <v>0</v>
      </c>
      <c r="W652" s="1" t="s">
        <v>60</v>
      </c>
      <c r="X652" s="1">
        <v>7</v>
      </c>
      <c r="Y652" s="1">
        <v>28</v>
      </c>
    </row>
    <row r="653" spans="1:25" x14ac:dyDescent="0.2">
      <c r="A653" s="1">
        <f t="shared" si="40"/>
        <v>1026634.76</v>
      </c>
      <c r="B653" s="1">
        <f t="shared" si="40"/>
        <v>1026642.21</v>
      </c>
      <c r="C653" s="11" t="s">
        <v>54</v>
      </c>
      <c r="D653" s="1" t="str">
        <f t="shared" si="41"/>
        <v>FBE</v>
      </c>
      <c r="E653" s="1">
        <f t="shared" si="42"/>
        <v>19</v>
      </c>
      <c r="F653" s="1" t="str">
        <f t="shared" si="43"/>
        <v>19.0mm FBE</v>
      </c>
      <c r="G653" s="1" t="str">
        <f>_xlfn.CONCAT(TEXT(Q653,"0.0"),"mm ",INDEX('Pipe Lookup'!D:D,MATCH('~17 Pipe Segmentation'!R653,'Pipe Lookup'!C:C,0))," TYPE ",P653)</f>
        <v>19.0mm Fusion-Bonded Epoxy TYPE 7</v>
      </c>
      <c r="L653" s="1" t="s">
        <v>9479</v>
      </c>
      <c r="M653" s="1">
        <v>1026634.76</v>
      </c>
      <c r="N653" s="1">
        <v>1026642.21</v>
      </c>
      <c r="O653" s="1">
        <v>7.4499999999534339</v>
      </c>
      <c r="P653" s="1">
        <v>7</v>
      </c>
      <c r="Q653" s="1">
        <v>19</v>
      </c>
      <c r="R653" s="1" t="s">
        <v>56</v>
      </c>
      <c r="S653" s="1" t="s">
        <v>382</v>
      </c>
      <c r="V653" s="1">
        <v>0</v>
      </c>
      <c r="W653" s="1" t="s">
        <v>60</v>
      </c>
      <c r="X653" s="1">
        <v>60.60999999998603</v>
      </c>
      <c r="Y653" s="1">
        <v>7</v>
      </c>
    </row>
    <row r="654" spans="1:25" x14ac:dyDescent="0.2">
      <c r="A654" s="1">
        <f t="shared" si="40"/>
        <v>1026642.21</v>
      </c>
      <c r="B654" s="1">
        <f t="shared" si="40"/>
        <v>1026650.23</v>
      </c>
      <c r="C654" s="11" t="s">
        <v>54</v>
      </c>
      <c r="D654" s="1" t="str">
        <f t="shared" si="41"/>
        <v>LE</v>
      </c>
      <c r="E654" s="1">
        <f t="shared" si="42"/>
        <v>23.7</v>
      </c>
      <c r="F654" s="1" t="str">
        <f t="shared" si="43"/>
        <v>23.7mm LE</v>
      </c>
      <c r="G654" s="1" t="str">
        <f>_xlfn.CONCAT(TEXT(Q654,"0.0"),"mm ",INDEX('Pipe Lookup'!D:D,MATCH('~17 Pipe Segmentation'!R654,'Pipe Lookup'!C:C,0))," TYPE ",P654)</f>
        <v>23.7mm Elbow TYPE 28</v>
      </c>
      <c r="L654" s="1" t="s">
        <v>9479</v>
      </c>
      <c r="M654" s="1">
        <v>1026642.21</v>
      </c>
      <c r="N654" s="1">
        <v>1026650.23</v>
      </c>
      <c r="O654" s="1">
        <v>8.0200000000186265</v>
      </c>
      <c r="P654" s="1">
        <v>28</v>
      </c>
      <c r="Q654" s="1">
        <v>23.7</v>
      </c>
      <c r="R654" s="1" t="s">
        <v>58</v>
      </c>
      <c r="S654" s="1" t="s">
        <v>382</v>
      </c>
      <c r="U654" s="1" t="s">
        <v>395</v>
      </c>
      <c r="V654" s="1">
        <v>0</v>
      </c>
      <c r="W654" s="1" t="s">
        <v>60</v>
      </c>
      <c r="X654" s="1">
        <v>5.0100000000093132</v>
      </c>
      <c r="Y654" s="1">
        <v>28</v>
      </c>
    </row>
    <row r="655" spans="1:25" x14ac:dyDescent="0.2">
      <c r="A655" s="1">
        <f t="shared" si="40"/>
        <v>1026650.23</v>
      </c>
      <c r="B655" s="1">
        <f t="shared" si="40"/>
        <v>1026674.68</v>
      </c>
      <c r="C655" s="11" t="s">
        <v>54</v>
      </c>
      <c r="D655" s="1" t="str">
        <f t="shared" si="41"/>
        <v>FBE</v>
      </c>
      <c r="E655" s="1">
        <f t="shared" si="42"/>
        <v>21.5</v>
      </c>
      <c r="F655" s="1" t="str">
        <f t="shared" si="43"/>
        <v>21.5mm FBE</v>
      </c>
      <c r="G655" s="1" t="str">
        <f>_xlfn.CONCAT(TEXT(Q655,"0.0"),"mm ",INDEX('Pipe Lookup'!D:D,MATCH('~17 Pipe Segmentation'!R655,'Pipe Lookup'!C:C,0))," TYPE ",P655)</f>
        <v>21.5mm Fusion-Bonded Epoxy TYPE 34</v>
      </c>
      <c r="L655" s="1" t="s">
        <v>9479</v>
      </c>
      <c r="M655" s="1">
        <v>1026650.23</v>
      </c>
      <c r="N655" s="1">
        <v>1026674.68</v>
      </c>
      <c r="O655" s="1">
        <v>24.450000000069849</v>
      </c>
      <c r="P655" s="1">
        <v>34</v>
      </c>
      <c r="Q655" s="1">
        <v>21.5</v>
      </c>
      <c r="R655" s="1" t="s">
        <v>56</v>
      </c>
      <c r="S655" s="1" t="s">
        <v>382</v>
      </c>
      <c r="V655" s="1">
        <v>0</v>
      </c>
      <c r="W655" s="1" t="s">
        <v>60</v>
      </c>
    </row>
    <row r="656" spans="1:25" x14ac:dyDescent="0.2">
      <c r="A656" s="1">
        <f t="shared" si="40"/>
        <v>1026674.68</v>
      </c>
      <c r="B656" s="1">
        <f t="shared" si="40"/>
        <v>1026811.68</v>
      </c>
      <c r="C656" s="11" t="s">
        <v>54</v>
      </c>
      <c r="D656" s="1" t="str">
        <f t="shared" si="41"/>
        <v>FBE</v>
      </c>
      <c r="E656" s="1">
        <f t="shared" si="42"/>
        <v>19</v>
      </c>
      <c r="F656" s="1" t="str">
        <f t="shared" si="43"/>
        <v>19.0mm FBE</v>
      </c>
      <c r="G656" s="1" t="str">
        <f>_xlfn.CONCAT(TEXT(Q656,"0.0"),"mm ",INDEX('Pipe Lookup'!D:D,MATCH('~17 Pipe Segmentation'!R656,'Pipe Lookup'!C:C,0))," TYPE ",P656)</f>
        <v>19.0mm Fusion-Bonded Epoxy TYPE 7</v>
      </c>
      <c r="L656" s="1" t="s">
        <v>9479</v>
      </c>
      <c r="M656" s="1">
        <v>1026674.68</v>
      </c>
      <c r="N656" s="1">
        <v>1026811.68</v>
      </c>
      <c r="O656" s="1">
        <v>137</v>
      </c>
      <c r="P656" s="1">
        <v>7</v>
      </c>
      <c r="Q656" s="1">
        <v>19</v>
      </c>
      <c r="R656" s="1" t="s">
        <v>56</v>
      </c>
      <c r="S656" s="1" t="s">
        <v>382</v>
      </c>
      <c r="V656" s="1">
        <v>0</v>
      </c>
      <c r="W656" s="1" t="s">
        <v>60</v>
      </c>
      <c r="X656" s="1">
        <v>153.32999999995809</v>
      </c>
      <c r="Y656" s="1">
        <v>7</v>
      </c>
    </row>
    <row r="657" spans="1:23" x14ac:dyDescent="0.2">
      <c r="A657" s="1">
        <f t="shared" si="40"/>
        <v>1026811.68</v>
      </c>
      <c r="B657" s="1">
        <f t="shared" si="40"/>
        <v>1026835.68</v>
      </c>
      <c r="C657" s="11" t="s">
        <v>54</v>
      </c>
      <c r="D657" s="1" t="str">
        <f t="shared" si="41"/>
        <v>FBE</v>
      </c>
      <c r="E657" s="1">
        <f t="shared" si="42"/>
        <v>21.5</v>
      </c>
      <c r="F657" s="1" t="str">
        <f t="shared" si="43"/>
        <v>21.5mm FBE</v>
      </c>
      <c r="G657" s="1" t="str">
        <f>_xlfn.CONCAT(TEXT(Q657,"0.0"),"mm ",INDEX('Pipe Lookup'!D:D,MATCH('~17 Pipe Segmentation'!R657,'Pipe Lookup'!C:C,0))," TYPE ",P657)</f>
        <v>21.5mm Fusion-Bonded Epoxy TYPE 34</v>
      </c>
      <c r="L657" s="1" t="s">
        <v>9479</v>
      </c>
      <c r="M657" s="1">
        <v>1026811.68</v>
      </c>
      <c r="N657" s="1">
        <v>1026835.68</v>
      </c>
      <c r="O657" s="1">
        <v>24</v>
      </c>
      <c r="P657" s="1">
        <v>34</v>
      </c>
      <c r="Q657" s="1">
        <v>21.5</v>
      </c>
      <c r="R657" s="1" t="s">
        <v>56</v>
      </c>
      <c r="S657" s="1" t="s">
        <v>382</v>
      </c>
      <c r="V657" s="1">
        <v>0</v>
      </c>
      <c r="W657" s="1" t="s">
        <v>60</v>
      </c>
    </row>
    <row r="658" spans="1:23" x14ac:dyDescent="0.2">
      <c r="A658" s="1">
        <f t="shared" si="40"/>
        <v>1026835.68</v>
      </c>
      <c r="B658" s="1">
        <f t="shared" si="40"/>
        <v>1026858.68</v>
      </c>
      <c r="C658" s="11" t="s">
        <v>54</v>
      </c>
      <c r="D658" s="1" t="str">
        <f t="shared" si="41"/>
        <v>FBE</v>
      </c>
      <c r="E658" s="1">
        <f t="shared" si="42"/>
        <v>19</v>
      </c>
      <c r="F658" s="1" t="str">
        <f t="shared" si="43"/>
        <v>19.0mm FBE</v>
      </c>
      <c r="G658" s="1" t="str">
        <f>_xlfn.CONCAT(TEXT(Q658,"0.0"),"mm ",INDEX('Pipe Lookup'!D:D,MATCH('~17 Pipe Segmentation'!R658,'Pipe Lookup'!C:C,0))," TYPE ",P658)</f>
        <v>19.0mm Fusion-Bonded Epoxy TYPE 7</v>
      </c>
      <c r="L658" s="1" t="s">
        <v>9479</v>
      </c>
      <c r="M658" s="1">
        <v>1026835.68</v>
      </c>
      <c r="N658" s="1">
        <v>1026858.68</v>
      </c>
      <c r="O658" s="1">
        <v>23</v>
      </c>
      <c r="P658" s="1">
        <v>7</v>
      </c>
      <c r="Q658" s="1">
        <v>19</v>
      </c>
      <c r="R658" s="1" t="s">
        <v>56</v>
      </c>
      <c r="S658" s="1" t="s">
        <v>382</v>
      </c>
      <c r="V658" s="1">
        <v>0</v>
      </c>
      <c r="W658" s="1" t="s">
        <v>60</v>
      </c>
    </row>
    <row r="659" spans="1:23" x14ac:dyDescent="0.2">
      <c r="A659" s="1">
        <f t="shared" si="40"/>
        <v>1026858.68</v>
      </c>
      <c r="B659" s="1">
        <f t="shared" si="40"/>
        <v>1026987.68</v>
      </c>
      <c r="C659" s="11" t="s">
        <v>54</v>
      </c>
      <c r="D659" s="1" t="str">
        <f t="shared" si="41"/>
        <v>ARO</v>
      </c>
      <c r="E659" s="1">
        <f t="shared" si="42"/>
        <v>19</v>
      </c>
      <c r="F659" s="1" t="str">
        <f t="shared" si="43"/>
        <v>19.0mm ARO-M45</v>
      </c>
      <c r="G659" s="1" t="str">
        <f>_xlfn.CONCAT(TEXT(Q659,"0.0"),"mm ",INDEX('Pipe Lookup'!D:D,MATCH('~17 Pipe Segmentation'!R659,'Pipe Lookup'!C:C,0))," TYPE ",P659)</f>
        <v>19.0mm Abrasion-Resistant Overcoat (M45) TYPE 18</v>
      </c>
      <c r="L659" s="1" t="s">
        <v>9479</v>
      </c>
      <c r="M659" s="1">
        <v>1026858.68</v>
      </c>
      <c r="N659" s="1">
        <v>1026987.68</v>
      </c>
      <c r="O659" s="1">
        <v>129</v>
      </c>
      <c r="P659" s="1">
        <v>18</v>
      </c>
      <c r="Q659" s="1">
        <v>19</v>
      </c>
      <c r="R659" s="1" t="s">
        <v>396</v>
      </c>
      <c r="S659" s="1" t="s">
        <v>382</v>
      </c>
      <c r="V659" s="1">
        <v>0</v>
      </c>
      <c r="W659" s="1" t="s">
        <v>60</v>
      </c>
    </row>
    <row r="660" spans="1:23" x14ac:dyDescent="0.2">
      <c r="A660" s="1">
        <f t="shared" si="40"/>
        <v>1026987.68</v>
      </c>
      <c r="B660" s="1">
        <f t="shared" si="40"/>
        <v>1027005.23</v>
      </c>
      <c r="C660" s="11" t="s">
        <v>54</v>
      </c>
      <c r="D660" s="1" t="str">
        <f t="shared" si="41"/>
        <v>ARO</v>
      </c>
      <c r="E660" s="1">
        <f t="shared" si="42"/>
        <v>19</v>
      </c>
      <c r="F660" s="1" t="str">
        <f t="shared" si="43"/>
        <v>19.0mm ARO</v>
      </c>
      <c r="G660" s="1" t="str">
        <f>_xlfn.CONCAT(TEXT(Q660,"0.0"),"mm ",INDEX('Pipe Lookup'!D:D,MATCH('~17 Pipe Segmentation'!R660,'Pipe Lookup'!C:C,0))," TYPE ",P660)</f>
        <v>19.0mm Abrasion-Resistant Overcoat TYPE 8</v>
      </c>
      <c r="L660" s="1" t="s">
        <v>9479</v>
      </c>
      <c r="M660" s="1">
        <v>1026987.68</v>
      </c>
      <c r="N660" s="1">
        <v>1027005.23</v>
      </c>
      <c r="O660" s="1">
        <v>17.549999999930151</v>
      </c>
      <c r="P660" s="1">
        <v>8</v>
      </c>
      <c r="Q660" s="1">
        <v>19</v>
      </c>
      <c r="R660" s="1" t="s">
        <v>80</v>
      </c>
      <c r="S660" s="1" t="s">
        <v>382</v>
      </c>
      <c r="V660" s="1">
        <v>0</v>
      </c>
      <c r="W660" s="1" t="s">
        <v>60</v>
      </c>
    </row>
    <row r="661" spans="1:23" x14ac:dyDescent="0.2">
      <c r="A661" s="1">
        <f t="shared" si="40"/>
        <v>1027005.23</v>
      </c>
      <c r="B661" s="1">
        <f t="shared" si="40"/>
        <v>1027010.68</v>
      </c>
      <c r="C661" s="11" t="s">
        <v>54</v>
      </c>
      <c r="D661" s="1" t="str">
        <f t="shared" si="41"/>
        <v>LE</v>
      </c>
      <c r="E661" s="1">
        <f t="shared" si="42"/>
        <v>23.7</v>
      </c>
      <c r="F661" s="1" t="str">
        <f t="shared" si="43"/>
        <v>23.7mm LE</v>
      </c>
      <c r="G661" s="1" t="str">
        <f>_xlfn.CONCAT(TEXT(Q661,"0.0"),"mm ",INDEX('Pipe Lookup'!D:D,MATCH('~17 Pipe Segmentation'!R661,'Pipe Lookup'!C:C,0))," TYPE ",P661)</f>
        <v>23.7mm Elbow TYPE 28</v>
      </c>
      <c r="L661" s="1" t="s">
        <v>9479</v>
      </c>
      <c r="M661" s="1">
        <v>1027005.23</v>
      </c>
      <c r="N661" s="1">
        <v>1027010.68</v>
      </c>
      <c r="O661" s="1">
        <v>5.4500000000698492</v>
      </c>
      <c r="P661" s="1">
        <v>28</v>
      </c>
      <c r="Q661" s="1">
        <v>23.7</v>
      </c>
      <c r="R661" s="1" t="s">
        <v>58</v>
      </c>
      <c r="S661" s="1" t="s">
        <v>382</v>
      </c>
      <c r="U661" s="1" t="s">
        <v>9625</v>
      </c>
      <c r="V661" s="1">
        <v>0</v>
      </c>
      <c r="W661" s="1" t="s">
        <v>60</v>
      </c>
    </row>
    <row r="662" spans="1:23" x14ac:dyDescent="0.2">
      <c r="A662" s="1">
        <f t="shared" si="40"/>
        <v>1027010.68</v>
      </c>
      <c r="B662" s="1">
        <f t="shared" si="40"/>
        <v>1027023.56</v>
      </c>
      <c r="C662" s="11" t="s">
        <v>54</v>
      </c>
      <c r="D662" s="1" t="str">
        <f t="shared" si="41"/>
        <v>FBE</v>
      </c>
      <c r="E662" s="1">
        <f t="shared" si="42"/>
        <v>19</v>
      </c>
      <c r="F662" s="1" t="str">
        <f t="shared" si="43"/>
        <v>19.0mm FBE</v>
      </c>
      <c r="G662" s="1" t="str">
        <f>_xlfn.CONCAT(TEXT(Q662,"0.0"),"mm ",INDEX('Pipe Lookup'!D:D,MATCH('~17 Pipe Segmentation'!R662,'Pipe Lookup'!C:C,0))," TYPE ",P662)</f>
        <v>19.0mm Fusion-Bonded Epoxy TYPE 7</v>
      </c>
      <c r="L662" s="1" t="s">
        <v>9479</v>
      </c>
      <c r="M662" s="1">
        <v>1027010.68</v>
      </c>
      <c r="N662" s="1">
        <v>1027023.56</v>
      </c>
      <c r="O662" s="1">
        <v>12.880000000004657</v>
      </c>
      <c r="P662" s="1">
        <v>7</v>
      </c>
      <c r="Q662" s="1">
        <v>19</v>
      </c>
      <c r="R662" s="1" t="s">
        <v>56</v>
      </c>
      <c r="S662" s="1" t="s">
        <v>382</v>
      </c>
      <c r="V662" s="1">
        <v>0</v>
      </c>
      <c r="W662" s="1" t="s">
        <v>60</v>
      </c>
    </row>
    <row r="663" spans="1:23" x14ac:dyDescent="0.2">
      <c r="A663" s="1">
        <f t="shared" si="40"/>
        <v>1027023.56</v>
      </c>
      <c r="B663" s="1">
        <f t="shared" si="40"/>
        <v>1027028.35</v>
      </c>
      <c r="C663" s="11" t="s">
        <v>54</v>
      </c>
      <c r="D663" s="1" t="str">
        <f t="shared" si="41"/>
        <v>LE</v>
      </c>
      <c r="E663" s="1">
        <f t="shared" si="42"/>
        <v>23.7</v>
      </c>
      <c r="F663" s="1" t="str">
        <f t="shared" si="43"/>
        <v>23.7mm LE</v>
      </c>
      <c r="G663" s="1" t="str">
        <f>_xlfn.CONCAT(TEXT(Q663,"0.0"),"mm ",INDEX('Pipe Lookup'!D:D,MATCH('~17 Pipe Segmentation'!R663,'Pipe Lookup'!C:C,0))," TYPE ",P663)</f>
        <v>23.7mm Elbow TYPE 28</v>
      </c>
      <c r="L663" s="1" t="s">
        <v>9479</v>
      </c>
      <c r="M663" s="1">
        <v>1027023.56</v>
      </c>
      <c r="N663" s="1">
        <v>1027028.35</v>
      </c>
      <c r="O663" s="1">
        <v>4.7899999999208376</v>
      </c>
      <c r="P663" s="1">
        <v>28</v>
      </c>
      <c r="Q663" s="1">
        <v>23.7</v>
      </c>
      <c r="R663" s="1" t="s">
        <v>58</v>
      </c>
      <c r="S663" s="1" t="s">
        <v>382</v>
      </c>
      <c r="U663" s="1" t="s">
        <v>9626</v>
      </c>
      <c r="V663" s="1">
        <v>0</v>
      </c>
      <c r="W663" s="1" t="s">
        <v>60</v>
      </c>
    </row>
    <row r="664" spans="1:23" x14ac:dyDescent="0.2">
      <c r="A664" s="1">
        <f t="shared" si="40"/>
        <v>1027028.35</v>
      </c>
      <c r="B664" s="1">
        <f t="shared" si="40"/>
        <v>1027962.51</v>
      </c>
      <c r="C664" s="11" t="s">
        <v>54</v>
      </c>
      <c r="D664" s="1" t="str">
        <f t="shared" si="41"/>
        <v>FBE</v>
      </c>
      <c r="E664" s="1">
        <f t="shared" si="42"/>
        <v>19</v>
      </c>
      <c r="F664" s="1" t="str">
        <f t="shared" si="43"/>
        <v>19.0mm FBE</v>
      </c>
      <c r="G664" s="1" t="str">
        <f>_xlfn.CONCAT(TEXT(Q664,"0.0"),"mm ",INDEX('Pipe Lookup'!D:D,MATCH('~17 Pipe Segmentation'!R664,'Pipe Lookup'!C:C,0))," TYPE ",P664)</f>
        <v>19.0mm Fusion-Bonded Epoxy TYPE 7</v>
      </c>
      <c r="L664" s="1" t="s">
        <v>9479</v>
      </c>
      <c r="M664" s="1">
        <v>1027028.35</v>
      </c>
      <c r="N664" s="1">
        <v>1027962.51</v>
      </c>
      <c r="O664" s="1">
        <v>934.1600000000326</v>
      </c>
      <c r="P664" s="1">
        <v>7</v>
      </c>
      <c r="Q664" s="1">
        <v>19</v>
      </c>
      <c r="R664" s="1" t="s">
        <v>56</v>
      </c>
      <c r="S664" s="1" t="s">
        <v>382</v>
      </c>
      <c r="V664" s="1">
        <v>0</v>
      </c>
      <c r="W664" s="1" t="s">
        <v>60</v>
      </c>
    </row>
    <row r="665" spans="1:23" x14ac:dyDescent="0.2">
      <c r="A665" s="1">
        <f t="shared" si="40"/>
        <v>1027962.51</v>
      </c>
      <c r="B665" s="1">
        <f t="shared" si="40"/>
        <v>1027967.3</v>
      </c>
      <c r="C665" s="11" t="s">
        <v>54</v>
      </c>
      <c r="D665" s="1" t="str">
        <f t="shared" si="41"/>
        <v>LE</v>
      </c>
      <c r="E665" s="1">
        <f t="shared" si="42"/>
        <v>23.7</v>
      </c>
      <c r="F665" s="1" t="str">
        <f t="shared" si="43"/>
        <v>23.7mm LE</v>
      </c>
      <c r="G665" s="1" t="str">
        <f>_xlfn.CONCAT(TEXT(Q665,"0.0"),"mm ",INDEX('Pipe Lookup'!D:D,MATCH('~17 Pipe Segmentation'!R665,'Pipe Lookup'!C:C,0))," TYPE ",P665)</f>
        <v>23.7mm Elbow TYPE 28</v>
      </c>
      <c r="L665" s="1" t="s">
        <v>9479</v>
      </c>
      <c r="M665" s="1">
        <v>1027962.51</v>
      </c>
      <c r="N665" s="1">
        <v>1027967.3</v>
      </c>
      <c r="O665" s="1">
        <v>4.7900000000372529</v>
      </c>
      <c r="P665" s="1">
        <v>28</v>
      </c>
      <c r="Q665" s="1">
        <v>23.7</v>
      </c>
      <c r="R665" s="1" t="s">
        <v>58</v>
      </c>
      <c r="S665" s="1" t="s">
        <v>382</v>
      </c>
      <c r="U665" s="1" t="s">
        <v>9627</v>
      </c>
      <c r="V665" s="1">
        <v>0</v>
      </c>
      <c r="W665" s="1" t="s">
        <v>60</v>
      </c>
    </row>
    <row r="666" spans="1:23" x14ac:dyDescent="0.2">
      <c r="A666" s="1">
        <f t="shared" si="40"/>
        <v>1027967.3</v>
      </c>
      <c r="B666" s="1">
        <f t="shared" si="40"/>
        <v>1028131.19</v>
      </c>
      <c r="C666" s="11" t="s">
        <v>54</v>
      </c>
      <c r="D666" s="1" t="str">
        <f t="shared" si="41"/>
        <v>FBE</v>
      </c>
      <c r="E666" s="1">
        <f t="shared" si="42"/>
        <v>19</v>
      </c>
      <c r="F666" s="1" t="str">
        <f t="shared" si="43"/>
        <v>19.0mm FBE</v>
      </c>
      <c r="G666" s="1" t="str">
        <f>_xlfn.CONCAT(TEXT(Q666,"0.0"),"mm ",INDEX('Pipe Lookup'!D:D,MATCH('~17 Pipe Segmentation'!R666,'Pipe Lookup'!C:C,0))," TYPE ",P666)</f>
        <v>19.0mm Fusion-Bonded Epoxy TYPE 7</v>
      </c>
      <c r="L666" s="1" t="s">
        <v>9479</v>
      </c>
      <c r="M666" s="1">
        <v>1027967.3</v>
      </c>
      <c r="N666" s="1">
        <v>1028131.19</v>
      </c>
      <c r="O666" s="1">
        <v>163.88999999989755</v>
      </c>
      <c r="P666" s="1">
        <v>7</v>
      </c>
      <c r="Q666" s="1">
        <v>19</v>
      </c>
      <c r="R666" s="1" t="s">
        <v>56</v>
      </c>
      <c r="S666" s="1" t="s">
        <v>382</v>
      </c>
      <c r="V666" s="1">
        <v>0</v>
      </c>
      <c r="W666" s="1" t="s">
        <v>60</v>
      </c>
    </row>
    <row r="667" spans="1:23" x14ac:dyDescent="0.2">
      <c r="A667" s="1">
        <f t="shared" si="40"/>
        <v>1028131.19</v>
      </c>
      <c r="B667" s="1">
        <f t="shared" si="40"/>
        <v>1028135.86</v>
      </c>
      <c r="C667" s="11" t="s">
        <v>54</v>
      </c>
      <c r="D667" s="1" t="str">
        <f t="shared" si="41"/>
        <v>LE</v>
      </c>
      <c r="E667" s="1">
        <f t="shared" si="42"/>
        <v>23.7</v>
      </c>
      <c r="F667" s="1" t="str">
        <f t="shared" si="43"/>
        <v>23.7mm LE</v>
      </c>
      <c r="G667" s="1" t="str">
        <f>_xlfn.CONCAT(TEXT(Q667,"0.0"),"mm ",INDEX('Pipe Lookup'!D:D,MATCH('~17 Pipe Segmentation'!R667,'Pipe Lookup'!C:C,0))," TYPE ",P667)</f>
        <v>23.7mm Elbow TYPE 28</v>
      </c>
      <c r="L667" s="1" t="s">
        <v>9479</v>
      </c>
      <c r="M667" s="1">
        <v>1028131.19</v>
      </c>
      <c r="N667" s="1">
        <v>1028135.86</v>
      </c>
      <c r="O667" s="1">
        <v>4.6700000000419095</v>
      </c>
      <c r="P667" s="1">
        <v>28</v>
      </c>
      <c r="Q667" s="1">
        <v>23.7</v>
      </c>
      <c r="R667" s="1" t="s">
        <v>58</v>
      </c>
      <c r="S667" s="1" t="s">
        <v>382</v>
      </c>
      <c r="U667" s="1" t="s">
        <v>9628</v>
      </c>
      <c r="V667" s="1">
        <v>0</v>
      </c>
      <c r="W667" s="1" t="s">
        <v>60</v>
      </c>
    </row>
    <row r="668" spans="1:23" x14ac:dyDescent="0.2">
      <c r="A668" s="1">
        <f t="shared" si="40"/>
        <v>1028135.86</v>
      </c>
      <c r="B668" s="1">
        <f t="shared" si="40"/>
        <v>1028486.45</v>
      </c>
      <c r="C668" s="11" t="s">
        <v>54</v>
      </c>
      <c r="D668" s="1" t="str">
        <f t="shared" si="41"/>
        <v>FBE</v>
      </c>
      <c r="E668" s="1">
        <f t="shared" si="42"/>
        <v>19</v>
      </c>
      <c r="F668" s="1" t="str">
        <f t="shared" si="43"/>
        <v>19.0mm FBE</v>
      </c>
      <c r="G668" s="1" t="str">
        <f>_xlfn.CONCAT(TEXT(Q668,"0.0"),"mm ",INDEX('Pipe Lookup'!D:D,MATCH('~17 Pipe Segmentation'!R668,'Pipe Lookup'!C:C,0))," TYPE ",P668)</f>
        <v>19.0mm Fusion-Bonded Epoxy TYPE 7</v>
      </c>
      <c r="L668" s="1" t="s">
        <v>9479</v>
      </c>
      <c r="M668" s="1">
        <v>1028135.86</v>
      </c>
      <c r="N668" s="1">
        <v>1028486.45</v>
      </c>
      <c r="O668" s="1">
        <v>350.5899999999674</v>
      </c>
      <c r="P668" s="1">
        <v>7</v>
      </c>
      <c r="Q668" s="1">
        <v>19</v>
      </c>
      <c r="R668" s="1" t="s">
        <v>56</v>
      </c>
      <c r="S668" s="1" t="s">
        <v>382</v>
      </c>
      <c r="V668" s="1">
        <v>0</v>
      </c>
      <c r="W668" s="1" t="s">
        <v>60</v>
      </c>
    </row>
    <row r="669" spans="1:23" x14ac:dyDescent="0.2">
      <c r="A669" s="1">
        <f t="shared" si="40"/>
        <v>1028486.45</v>
      </c>
      <c r="B669" s="1">
        <f t="shared" si="40"/>
        <v>1028493.58</v>
      </c>
      <c r="C669" s="11" t="s">
        <v>54</v>
      </c>
      <c r="D669" s="1" t="str">
        <f t="shared" si="41"/>
        <v>LE</v>
      </c>
      <c r="E669" s="1">
        <f t="shared" si="42"/>
        <v>23.7</v>
      </c>
      <c r="F669" s="1" t="str">
        <f t="shared" si="43"/>
        <v>23.7mm LE</v>
      </c>
      <c r="G669" s="1" t="str">
        <f>_xlfn.CONCAT(TEXT(Q669,"0.0"),"mm ",INDEX('Pipe Lookup'!D:D,MATCH('~17 Pipe Segmentation'!R669,'Pipe Lookup'!C:C,0))," TYPE ",P669)</f>
        <v>23.7mm Elbow TYPE 28</v>
      </c>
      <c r="L669" s="1" t="s">
        <v>9479</v>
      </c>
      <c r="M669" s="1">
        <v>1028486.45</v>
      </c>
      <c r="N669" s="1">
        <v>1028493.58</v>
      </c>
      <c r="O669" s="1">
        <v>7.1300000000046566</v>
      </c>
      <c r="P669" s="1">
        <v>28</v>
      </c>
      <c r="Q669" s="1">
        <v>23.7</v>
      </c>
      <c r="R669" s="1" t="s">
        <v>58</v>
      </c>
      <c r="S669" s="1" t="s">
        <v>382</v>
      </c>
      <c r="U669" s="1" t="s">
        <v>9629</v>
      </c>
      <c r="V669" s="1">
        <v>0</v>
      </c>
      <c r="W669" s="1" t="s">
        <v>60</v>
      </c>
    </row>
    <row r="670" spans="1:23" x14ac:dyDescent="0.2">
      <c r="A670" s="1">
        <f t="shared" si="40"/>
        <v>1028493.58</v>
      </c>
      <c r="B670" s="1">
        <f t="shared" si="40"/>
        <v>1028499.36</v>
      </c>
      <c r="C670" s="11" t="s">
        <v>54</v>
      </c>
      <c r="D670" s="1" t="str">
        <f t="shared" si="41"/>
        <v>FBE</v>
      </c>
      <c r="E670" s="1">
        <f t="shared" si="42"/>
        <v>19</v>
      </c>
      <c r="F670" s="1" t="str">
        <f t="shared" si="43"/>
        <v>19.0mm FBE</v>
      </c>
      <c r="G670" s="1" t="str">
        <f>_xlfn.CONCAT(TEXT(Q670,"0.0"),"mm ",INDEX('Pipe Lookup'!D:D,MATCH('~17 Pipe Segmentation'!R670,'Pipe Lookup'!C:C,0))," TYPE ",P670)</f>
        <v>19.0mm Fusion-Bonded Epoxy TYPE 7</v>
      </c>
      <c r="L670" s="1" t="s">
        <v>9479</v>
      </c>
      <c r="M670" s="1">
        <v>1028493.58</v>
      </c>
      <c r="N670" s="1">
        <v>1028499.36</v>
      </c>
      <c r="O670" s="1">
        <v>5.7800000000279397</v>
      </c>
      <c r="P670" s="1">
        <v>7</v>
      </c>
      <c r="Q670" s="1">
        <v>19</v>
      </c>
      <c r="R670" s="1" t="s">
        <v>56</v>
      </c>
      <c r="S670" s="1" t="s">
        <v>382</v>
      </c>
      <c r="V670" s="1">
        <v>0</v>
      </c>
      <c r="W670" s="1" t="s">
        <v>60</v>
      </c>
    </row>
    <row r="671" spans="1:23" x14ac:dyDescent="0.2">
      <c r="A671" s="1">
        <f t="shared" si="40"/>
        <v>1028499.36</v>
      </c>
      <c r="B671" s="1">
        <f t="shared" si="40"/>
        <v>1028500</v>
      </c>
      <c r="C671" s="11" t="s">
        <v>54</v>
      </c>
      <c r="D671" s="1" t="str">
        <f t="shared" si="41"/>
        <v>LE</v>
      </c>
      <c r="E671" s="1">
        <f t="shared" si="42"/>
        <v>23.7</v>
      </c>
      <c r="F671" s="1" t="str">
        <f t="shared" si="43"/>
        <v>23.7mm LE</v>
      </c>
      <c r="G671" s="1" t="str">
        <f>_xlfn.CONCAT(TEXT(Q671,"0.0"),"mm ",INDEX('Pipe Lookup'!D:D,MATCH('~17 Pipe Segmentation'!R671,'Pipe Lookup'!C:C,0))," TYPE ",P671)</f>
        <v>23.7mm Elbow TYPE 28</v>
      </c>
      <c r="L671" s="1" t="s">
        <v>9479</v>
      </c>
      <c r="M671" s="1">
        <v>1028499.36</v>
      </c>
      <c r="N671" s="1">
        <v>1028500</v>
      </c>
      <c r="O671" s="1">
        <v>0.64000000001396984</v>
      </c>
      <c r="P671" s="1">
        <v>28</v>
      </c>
      <c r="Q671" s="1">
        <v>23.7</v>
      </c>
      <c r="R671" s="1" t="s">
        <v>58</v>
      </c>
      <c r="S671" s="1" t="s">
        <v>382</v>
      </c>
      <c r="U671" s="1" t="s">
        <v>9630</v>
      </c>
      <c r="V671" s="1">
        <v>0</v>
      </c>
      <c r="W671" s="1" t="s">
        <v>60</v>
      </c>
    </row>
    <row r="672" spans="1:23" x14ac:dyDescent="0.2">
      <c r="A672" s="1">
        <f t="shared" si="40"/>
        <v>1028500</v>
      </c>
      <c r="B672" s="1">
        <f t="shared" si="40"/>
        <v>1028507.27</v>
      </c>
      <c r="C672" s="11" t="s">
        <v>54</v>
      </c>
      <c r="D672" s="1" t="str">
        <f t="shared" si="41"/>
        <v>LE</v>
      </c>
      <c r="E672" s="1">
        <f t="shared" si="42"/>
        <v>23.7</v>
      </c>
      <c r="F672" s="1" t="str">
        <f t="shared" si="43"/>
        <v>23.7mm LE</v>
      </c>
      <c r="G672" s="1" t="str">
        <f>_xlfn.CONCAT(TEXT(Q672,"0.0"),"mm ",INDEX('Pipe Lookup'!D:D,MATCH('~17 Pipe Segmentation'!R672,'Pipe Lookup'!C:C,0))," TYPE ",P672)</f>
        <v>23.7mm Elbow TYPE 28</v>
      </c>
      <c r="L672" s="1" t="s">
        <v>9479</v>
      </c>
      <c r="M672" s="1">
        <v>1028500</v>
      </c>
      <c r="N672" s="1">
        <v>1028507.27</v>
      </c>
      <c r="O672" s="1">
        <v>7.2700000000186265</v>
      </c>
      <c r="P672" s="1">
        <v>28</v>
      </c>
      <c r="Q672" s="1">
        <v>23.7</v>
      </c>
      <c r="R672" s="1" t="s">
        <v>58</v>
      </c>
      <c r="S672" s="1" t="s">
        <v>403</v>
      </c>
      <c r="U672" s="1" t="s">
        <v>9630</v>
      </c>
      <c r="V672" s="1">
        <v>0</v>
      </c>
      <c r="W672" s="1" t="s">
        <v>60</v>
      </c>
    </row>
    <row r="673" spans="1:23" x14ac:dyDescent="0.2">
      <c r="A673" s="1">
        <f t="shared" si="40"/>
        <v>1028507.27</v>
      </c>
      <c r="B673" s="1">
        <f t="shared" si="40"/>
        <v>1028958</v>
      </c>
      <c r="C673" s="11" t="s">
        <v>54</v>
      </c>
      <c r="D673" s="1" t="str">
        <f t="shared" si="41"/>
        <v>FBE</v>
      </c>
      <c r="E673" s="1">
        <f t="shared" si="42"/>
        <v>19</v>
      </c>
      <c r="F673" s="1" t="str">
        <f t="shared" si="43"/>
        <v>19.0mm FBE</v>
      </c>
      <c r="G673" s="1" t="str">
        <f>_xlfn.CONCAT(TEXT(Q673,"0.0"),"mm ",INDEX('Pipe Lookup'!D:D,MATCH('~17 Pipe Segmentation'!R673,'Pipe Lookup'!C:C,0))," TYPE ",P673)</f>
        <v>19.0mm Fusion-Bonded Epoxy TYPE 7</v>
      </c>
      <c r="L673" s="1" t="s">
        <v>9479</v>
      </c>
      <c r="M673" s="1">
        <v>1028507.27</v>
      </c>
      <c r="N673" s="1">
        <v>1028958</v>
      </c>
      <c r="O673" s="1">
        <v>450.72999999998137</v>
      </c>
      <c r="P673" s="1">
        <v>7</v>
      </c>
      <c r="Q673" s="1">
        <v>19</v>
      </c>
      <c r="R673" s="1" t="s">
        <v>56</v>
      </c>
      <c r="S673" s="1" t="s">
        <v>403</v>
      </c>
      <c r="V673" s="1">
        <v>0</v>
      </c>
      <c r="W673" s="1" t="s">
        <v>60</v>
      </c>
    </row>
    <row r="674" spans="1:23" x14ac:dyDescent="0.2">
      <c r="A674" s="1">
        <f t="shared" si="40"/>
        <v>1028958</v>
      </c>
      <c r="B674" s="1">
        <f t="shared" si="40"/>
        <v>1028976</v>
      </c>
      <c r="C674" s="11" t="s">
        <v>54</v>
      </c>
      <c r="D674" s="1" t="str">
        <f t="shared" si="41"/>
        <v>FBE</v>
      </c>
      <c r="E674" s="1">
        <f t="shared" si="42"/>
        <v>21.5</v>
      </c>
      <c r="F674" s="1" t="str">
        <f t="shared" si="43"/>
        <v>21.5mm FBE</v>
      </c>
      <c r="G674" s="1" t="str">
        <f>_xlfn.CONCAT(TEXT(Q674,"0.0"),"mm ",INDEX('Pipe Lookup'!D:D,MATCH('~17 Pipe Segmentation'!R674,'Pipe Lookup'!C:C,0))," TYPE ",P674)</f>
        <v>21.5mm Fusion-Bonded Epoxy TYPE 34</v>
      </c>
      <c r="L674" s="1" t="s">
        <v>9479</v>
      </c>
      <c r="M674" s="1">
        <v>1028958</v>
      </c>
      <c r="N674" s="1">
        <v>1028976</v>
      </c>
      <c r="O674" s="1">
        <v>18</v>
      </c>
      <c r="P674" s="1">
        <v>34</v>
      </c>
      <c r="Q674" s="1">
        <v>21.5</v>
      </c>
      <c r="R674" s="1" t="s">
        <v>56</v>
      </c>
      <c r="S674" s="1" t="s">
        <v>403</v>
      </c>
      <c r="V674" s="1" t="s">
        <v>175</v>
      </c>
      <c r="W674" s="1" t="e">
        <v>#REF!</v>
      </c>
    </row>
    <row r="675" spans="1:23" x14ac:dyDescent="0.2">
      <c r="A675" s="1">
        <f t="shared" si="40"/>
        <v>1028976</v>
      </c>
      <c r="B675" s="1">
        <f t="shared" si="40"/>
        <v>1029014.68</v>
      </c>
      <c r="C675" s="11" t="s">
        <v>54</v>
      </c>
      <c r="D675" s="1" t="str">
        <f t="shared" si="41"/>
        <v>FBE</v>
      </c>
      <c r="E675" s="1">
        <f t="shared" si="42"/>
        <v>19</v>
      </c>
      <c r="F675" s="1" t="str">
        <f t="shared" si="43"/>
        <v>19.0mm FBE</v>
      </c>
      <c r="G675" s="1" t="str">
        <f>_xlfn.CONCAT(TEXT(Q675,"0.0"),"mm ",INDEX('Pipe Lookup'!D:D,MATCH('~17 Pipe Segmentation'!R675,'Pipe Lookup'!C:C,0))," TYPE ",P675)</f>
        <v>19.0mm Fusion-Bonded Epoxy TYPE 7</v>
      </c>
      <c r="L675" s="1" t="s">
        <v>9479</v>
      </c>
      <c r="M675" s="1">
        <v>1028976</v>
      </c>
      <c r="N675" s="1">
        <v>1029014.68</v>
      </c>
      <c r="O675" s="1">
        <v>38.680000000051223</v>
      </c>
      <c r="P675" s="1">
        <v>7</v>
      </c>
      <c r="Q675" s="1">
        <v>19</v>
      </c>
      <c r="R675" s="1" t="s">
        <v>56</v>
      </c>
      <c r="S675" s="1" t="s">
        <v>403</v>
      </c>
      <c r="U675" s="1" t="s">
        <v>67</v>
      </c>
      <c r="V675" s="1">
        <v>0</v>
      </c>
      <c r="W675" s="1" t="s">
        <v>60</v>
      </c>
    </row>
    <row r="676" spans="1:23" x14ac:dyDescent="0.2">
      <c r="A676" s="1">
        <f t="shared" si="40"/>
        <v>1029014.68</v>
      </c>
      <c r="B676" s="1">
        <f t="shared" si="40"/>
        <v>1029019.68</v>
      </c>
      <c r="C676" s="11" t="s">
        <v>54</v>
      </c>
      <c r="D676" s="1" t="str">
        <f t="shared" si="41"/>
        <v>LE</v>
      </c>
      <c r="E676" s="1">
        <f t="shared" si="42"/>
        <v>23.7</v>
      </c>
      <c r="F676" s="1" t="str">
        <f t="shared" si="43"/>
        <v>23.7mm LE</v>
      </c>
      <c r="G676" s="1" t="str">
        <f>_xlfn.CONCAT(TEXT(Q676,"0.0"),"mm ",INDEX('Pipe Lookup'!D:D,MATCH('~17 Pipe Segmentation'!R676,'Pipe Lookup'!C:C,0))," TYPE ",P676)</f>
        <v>23.7mm Elbow TYPE 28</v>
      </c>
      <c r="L676" s="1" t="s">
        <v>9479</v>
      </c>
      <c r="M676" s="1">
        <v>1029014.68</v>
      </c>
      <c r="N676" s="1">
        <v>1029019.68</v>
      </c>
      <c r="O676" s="1">
        <v>5</v>
      </c>
      <c r="P676" s="1">
        <v>28</v>
      </c>
      <c r="Q676" s="1">
        <v>23.7</v>
      </c>
      <c r="R676" s="1" t="s">
        <v>58</v>
      </c>
      <c r="S676" s="1" t="s">
        <v>403</v>
      </c>
      <c r="U676" s="1" t="s">
        <v>9631</v>
      </c>
      <c r="V676" s="1">
        <v>0</v>
      </c>
      <c r="W676" s="1" t="s">
        <v>60</v>
      </c>
    </row>
    <row r="677" spans="1:23" x14ac:dyDescent="0.2">
      <c r="A677" s="1">
        <f t="shared" si="40"/>
        <v>1029019.68</v>
      </c>
      <c r="B677" s="1">
        <f t="shared" si="40"/>
        <v>1029097</v>
      </c>
      <c r="C677" s="11" t="s">
        <v>54</v>
      </c>
      <c r="D677" s="1" t="str">
        <f t="shared" si="41"/>
        <v>ARO</v>
      </c>
      <c r="E677" s="1">
        <f t="shared" si="42"/>
        <v>19</v>
      </c>
      <c r="F677" s="1" t="str">
        <f t="shared" si="43"/>
        <v>19.0mm ARO</v>
      </c>
      <c r="G677" s="1" t="str">
        <f>_xlfn.CONCAT(TEXT(Q677,"0.0"),"mm ",INDEX('Pipe Lookup'!D:D,MATCH('~17 Pipe Segmentation'!R677,'Pipe Lookup'!C:C,0))," TYPE ",P677)</f>
        <v>19.0mm Abrasion-Resistant Overcoat TYPE 8</v>
      </c>
      <c r="L677" s="1" t="s">
        <v>9479</v>
      </c>
      <c r="M677" s="1">
        <v>1029019.68</v>
      </c>
      <c r="N677" s="1">
        <v>1029097</v>
      </c>
      <c r="O677" s="1">
        <v>77.319999999948777</v>
      </c>
      <c r="P677" s="1">
        <v>8</v>
      </c>
      <c r="Q677" s="1">
        <v>19</v>
      </c>
      <c r="R677" s="1" t="s">
        <v>80</v>
      </c>
      <c r="S677" s="1" t="s">
        <v>403</v>
      </c>
      <c r="U677" s="1" t="s">
        <v>9632</v>
      </c>
      <c r="V677" s="1">
        <v>0</v>
      </c>
      <c r="W677" s="1" t="s">
        <v>60</v>
      </c>
    </row>
    <row r="678" spans="1:23" x14ac:dyDescent="0.2">
      <c r="A678" s="1">
        <f t="shared" si="40"/>
        <v>1029097</v>
      </c>
      <c r="B678" s="1">
        <f t="shared" si="40"/>
        <v>1029104</v>
      </c>
      <c r="C678" s="11" t="s">
        <v>54</v>
      </c>
      <c r="D678" s="1" t="str">
        <f t="shared" si="41"/>
        <v>LE</v>
      </c>
      <c r="E678" s="1">
        <f t="shared" si="42"/>
        <v>23.7</v>
      </c>
      <c r="F678" s="1" t="str">
        <f t="shared" si="43"/>
        <v>23.7mm LE</v>
      </c>
      <c r="G678" s="1" t="str">
        <f>_xlfn.CONCAT(TEXT(Q678,"0.0"),"mm ",INDEX('Pipe Lookup'!D:D,MATCH('~17 Pipe Segmentation'!R678,'Pipe Lookup'!C:C,0))," TYPE ",P678)</f>
        <v>23.7mm Elbow TYPE 28</v>
      </c>
      <c r="L678" s="1" t="s">
        <v>9479</v>
      </c>
      <c r="M678" s="1">
        <v>1029097</v>
      </c>
      <c r="N678" s="1" t="s">
        <v>9633</v>
      </c>
      <c r="O678" s="1">
        <v>7</v>
      </c>
      <c r="P678" s="1">
        <v>28</v>
      </c>
      <c r="Q678" s="1">
        <v>23.7</v>
      </c>
      <c r="R678" s="1" t="s">
        <v>58</v>
      </c>
      <c r="S678" s="1" t="s">
        <v>403</v>
      </c>
      <c r="U678" s="1" t="s">
        <v>9634</v>
      </c>
    </row>
    <row r="679" spans="1:23" x14ac:dyDescent="0.2">
      <c r="A679" s="1">
        <f t="shared" si="40"/>
        <v>1029104</v>
      </c>
      <c r="B679" s="1">
        <f t="shared" si="40"/>
        <v>1029152</v>
      </c>
      <c r="C679" s="11" t="s">
        <v>54</v>
      </c>
      <c r="D679" s="1" t="str">
        <f t="shared" si="41"/>
        <v>FBE</v>
      </c>
      <c r="E679" s="1">
        <f t="shared" si="42"/>
        <v>19</v>
      </c>
      <c r="F679" s="1" t="str">
        <f t="shared" si="43"/>
        <v>19.0mm FBE</v>
      </c>
      <c r="G679" s="1" t="str">
        <f>_xlfn.CONCAT(TEXT(Q679,"0.0"),"mm ",INDEX('Pipe Lookup'!D:D,MATCH('~17 Pipe Segmentation'!R679,'Pipe Lookup'!C:C,0))," TYPE ",P679)</f>
        <v>19.0mm Fusion-Bonded Epoxy TYPE 7</v>
      </c>
      <c r="L679" s="1" t="s">
        <v>9479</v>
      </c>
      <c r="M679" s="1" t="s">
        <v>9633</v>
      </c>
      <c r="N679" s="1" t="s">
        <v>9635</v>
      </c>
      <c r="O679" s="1">
        <v>48</v>
      </c>
      <c r="P679" s="1">
        <v>7</v>
      </c>
      <c r="Q679" s="1">
        <v>19</v>
      </c>
      <c r="R679" s="1" t="s">
        <v>56</v>
      </c>
      <c r="S679" s="1" t="s">
        <v>403</v>
      </c>
      <c r="U679" s="1" t="s">
        <v>67</v>
      </c>
      <c r="V679" s="1">
        <v>7</v>
      </c>
      <c r="W679" s="1" t="s">
        <v>60</v>
      </c>
    </row>
    <row r="680" spans="1:23" x14ac:dyDescent="0.2">
      <c r="A680" s="1">
        <f t="shared" si="40"/>
        <v>1029152</v>
      </c>
      <c r="B680" s="1">
        <f t="shared" si="40"/>
        <v>1029158</v>
      </c>
      <c r="C680" s="11" t="s">
        <v>54</v>
      </c>
      <c r="D680" s="1" t="str">
        <f t="shared" si="41"/>
        <v>LE</v>
      </c>
      <c r="E680" s="1">
        <f t="shared" si="42"/>
        <v>23.7</v>
      </c>
      <c r="F680" s="1" t="str">
        <f t="shared" si="43"/>
        <v>23.7mm LE</v>
      </c>
      <c r="G680" s="1" t="str">
        <f>_xlfn.CONCAT(TEXT(Q680,"0.0"),"mm ",INDEX('Pipe Lookup'!D:D,MATCH('~17 Pipe Segmentation'!R680,'Pipe Lookup'!C:C,0))," TYPE ",P680)</f>
        <v>23.7mm Elbow TYPE 28</v>
      </c>
      <c r="L680" s="1" t="s">
        <v>9479</v>
      </c>
      <c r="M680" s="1" t="s">
        <v>9635</v>
      </c>
      <c r="N680" s="1" t="s">
        <v>9636</v>
      </c>
      <c r="O680" s="1">
        <v>6</v>
      </c>
      <c r="P680" s="1">
        <v>28</v>
      </c>
      <c r="Q680" s="1">
        <v>23.7</v>
      </c>
      <c r="R680" s="1" t="s">
        <v>58</v>
      </c>
      <c r="S680" s="1" t="s">
        <v>403</v>
      </c>
      <c r="U680" s="1" t="s">
        <v>9637</v>
      </c>
      <c r="V680" s="1">
        <v>0</v>
      </c>
      <c r="W680" s="1" t="s">
        <v>60</v>
      </c>
    </row>
    <row r="681" spans="1:23" x14ac:dyDescent="0.2">
      <c r="A681" s="1">
        <f t="shared" si="40"/>
        <v>1029158</v>
      </c>
      <c r="B681" s="1">
        <f t="shared" si="40"/>
        <v>1029303</v>
      </c>
      <c r="C681" s="11" t="s">
        <v>54</v>
      </c>
      <c r="D681" s="1" t="str">
        <f t="shared" si="41"/>
        <v>ARO</v>
      </c>
      <c r="E681" s="1">
        <f t="shared" si="42"/>
        <v>19</v>
      </c>
      <c r="F681" s="1" t="str">
        <f t="shared" si="43"/>
        <v>19.0mm ARO-M45</v>
      </c>
      <c r="G681" s="1" t="str">
        <f>_xlfn.CONCAT(TEXT(Q681,"0.0"),"mm ",INDEX('Pipe Lookup'!D:D,MATCH('~17 Pipe Segmentation'!R681,'Pipe Lookup'!C:C,0))," TYPE ",P681)</f>
        <v>19.0mm Abrasion-Resistant Overcoat (M45) TYPE 18</v>
      </c>
      <c r="L681" s="1" t="s">
        <v>9479</v>
      </c>
      <c r="M681" s="1" t="s">
        <v>9636</v>
      </c>
      <c r="N681" s="1" t="s">
        <v>9638</v>
      </c>
      <c r="O681" s="1">
        <v>145</v>
      </c>
      <c r="P681" s="1">
        <v>18</v>
      </c>
      <c r="Q681" s="1">
        <v>19</v>
      </c>
      <c r="R681" s="1" t="s">
        <v>396</v>
      </c>
      <c r="S681" s="1" t="s">
        <v>403</v>
      </c>
      <c r="U681" s="1" t="s">
        <v>67</v>
      </c>
      <c r="V681" s="1">
        <v>0</v>
      </c>
      <c r="W681" s="1" t="s">
        <v>60</v>
      </c>
    </row>
    <row r="682" spans="1:23" x14ac:dyDescent="0.2">
      <c r="A682" s="1">
        <f t="shared" si="40"/>
        <v>1029303</v>
      </c>
      <c r="B682" s="1">
        <f t="shared" si="40"/>
        <v>1029333</v>
      </c>
      <c r="C682" s="11" t="s">
        <v>54</v>
      </c>
      <c r="D682" s="1" t="str">
        <f t="shared" si="41"/>
        <v>FBE</v>
      </c>
      <c r="E682" s="1">
        <f t="shared" si="42"/>
        <v>19</v>
      </c>
      <c r="F682" s="1" t="str">
        <f t="shared" si="43"/>
        <v>19.0mm FBE-M45</v>
      </c>
      <c r="G682" s="1" t="str">
        <f>_xlfn.CONCAT(TEXT(Q682,"0.0"),"mm ",INDEX('Pipe Lookup'!D:D,MATCH('~17 Pipe Segmentation'!R682,'Pipe Lookup'!C:C,0))," TYPE ",P682)</f>
        <v>19.0mm Fusion-Bonded Epoxy (M45) TYPE 41</v>
      </c>
      <c r="L682" s="1" t="s">
        <v>9479</v>
      </c>
      <c r="M682" s="1" t="s">
        <v>9638</v>
      </c>
      <c r="N682" s="1" t="s">
        <v>9639</v>
      </c>
      <c r="O682" s="1">
        <v>30</v>
      </c>
      <c r="P682" s="1">
        <v>41</v>
      </c>
      <c r="Q682" s="1">
        <v>19</v>
      </c>
      <c r="R682" s="1" t="s">
        <v>421</v>
      </c>
      <c r="S682" s="1" t="s">
        <v>403</v>
      </c>
      <c r="U682" s="1" t="s">
        <v>67</v>
      </c>
    </row>
    <row r="683" spans="1:23" x14ac:dyDescent="0.2">
      <c r="A683" s="1">
        <f t="shared" si="40"/>
        <v>1029333</v>
      </c>
      <c r="B683" s="1">
        <f t="shared" si="40"/>
        <v>1029553</v>
      </c>
      <c r="C683" s="11" t="s">
        <v>54</v>
      </c>
      <c r="D683" s="1" t="str">
        <f t="shared" si="41"/>
        <v>ARO</v>
      </c>
      <c r="E683" s="1">
        <f t="shared" si="42"/>
        <v>19</v>
      </c>
      <c r="F683" s="1" t="str">
        <f t="shared" si="43"/>
        <v>19.0mm ARO-M45</v>
      </c>
      <c r="G683" s="1" t="str">
        <f>_xlfn.CONCAT(TEXT(Q683,"0.0"),"mm ",INDEX('Pipe Lookup'!D:D,MATCH('~17 Pipe Segmentation'!R683,'Pipe Lookup'!C:C,0))," TYPE ",P683)</f>
        <v>19.0mm Abrasion-Resistant Overcoat (M45) TYPE 18</v>
      </c>
      <c r="L683" s="1" t="s">
        <v>9479</v>
      </c>
      <c r="M683" s="1" t="s">
        <v>9639</v>
      </c>
      <c r="N683" s="1" t="s">
        <v>9640</v>
      </c>
      <c r="O683" s="1">
        <v>220</v>
      </c>
      <c r="P683" s="1">
        <v>18</v>
      </c>
      <c r="Q683" s="1">
        <v>19</v>
      </c>
      <c r="R683" s="1" t="s">
        <v>396</v>
      </c>
      <c r="S683" s="1" t="s">
        <v>403</v>
      </c>
      <c r="U683" s="1" t="s">
        <v>67</v>
      </c>
    </row>
    <row r="684" spans="1:23" x14ac:dyDescent="0.2">
      <c r="A684" s="1">
        <f t="shared" si="40"/>
        <v>1029553</v>
      </c>
      <c r="B684" s="1">
        <f t="shared" si="40"/>
        <v>1029555</v>
      </c>
      <c r="C684" s="11" t="s">
        <v>54</v>
      </c>
      <c r="D684" s="1" t="str">
        <f t="shared" si="41"/>
        <v>LE</v>
      </c>
      <c r="E684" s="1">
        <f t="shared" si="42"/>
        <v>23.7</v>
      </c>
      <c r="F684" s="1" t="str">
        <f t="shared" si="43"/>
        <v>23.7mm LE</v>
      </c>
      <c r="G684" s="1" t="str">
        <f>_xlfn.CONCAT(TEXT(Q684,"0.0"),"mm ",INDEX('Pipe Lookup'!D:D,MATCH('~17 Pipe Segmentation'!R684,'Pipe Lookup'!C:C,0))," TYPE ",P684)</f>
        <v>23.7mm Elbow TYPE 28</v>
      </c>
      <c r="L684" s="1" t="s">
        <v>9479</v>
      </c>
      <c r="M684" s="1" t="s">
        <v>9640</v>
      </c>
      <c r="N684" s="1" t="s">
        <v>9641</v>
      </c>
      <c r="O684" s="1">
        <v>2</v>
      </c>
      <c r="P684" s="1">
        <v>28</v>
      </c>
      <c r="Q684" s="1">
        <v>23.7</v>
      </c>
      <c r="R684" s="1" t="s">
        <v>58</v>
      </c>
      <c r="S684" s="1" t="s">
        <v>403</v>
      </c>
      <c r="U684" s="1" t="s">
        <v>67</v>
      </c>
    </row>
    <row r="685" spans="1:23" x14ac:dyDescent="0.2">
      <c r="A685" s="1">
        <f t="shared" si="40"/>
        <v>1029557</v>
      </c>
      <c r="B685" s="1">
        <f t="shared" si="40"/>
        <v>1029560</v>
      </c>
      <c r="C685" s="11" t="s">
        <v>54</v>
      </c>
      <c r="D685" s="1" t="str">
        <f t="shared" si="41"/>
        <v>LE</v>
      </c>
      <c r="E685" s="1">
        <f t="shared" si="42"/>
        <v>23.7</v>
      </c>
      <c r="F685" s="1" t="str">
        <f t="shared" si="43"/>
        <v>23.7mm LE</v>
      </c>
      <c r="G685" s="1" t="str">
        <f>_xlfn.CONCAT(TEXT(Q685,"0.0"),"mm ",INDEX('Pipe Lookup'!D:D,MATCH('~17 Pipe Segmentation'!R685,'Pipe Lookup'!C:C,0))," TYPE ",P685)</f>
        <v>23.7mm Elbow TYPE 28</v>
      </c>
      <c r="L685" s="1" t="s">
        <v>9479</v>
      </c>
      <c r="M685" s="1">
        <v>1029557</v>
      </c>
      <c r="N685" s="1">
        <v>1029560</v>
      </c>
      <c r="O685" s="1">
        <v>3</v>
      </c>
      <c r="P685" s="1">
        <v>28</v>
      </c>
      <c r="Q685" s="1">
        <v>23.7</v>
      </c>
      <c r="R685" s="1" t="s">
        <v>58</v>
      </c>
      <c r="S685" s="1" t="s">
        <v>403</v>
      </c>
      <c r="U685" s="1" t="s">
        <v>9642</v>
      </c>
    </row>
    <row r="686" spans="1:23" x14ac:dyDescent="0.2">
      <c r="A686" s="1">
        <f t="shared" si="40"/>
        <v>1029560</v>
      </c>
      <c r="B686" s="1">
        <f t="shared" si="40"/>
        <v>1029889</v>
      </c>
      <c r="C686" s="11" t="s">
        <v>54</v>
      </c>
      <c r="D686" s="1" t="str">
        <f t="shared" si="41"/>
        <v>FBE</v>
      </c>
      <c r="E686" s="1">
        <f t="shared" si="42"/>
        <v>19</v>
      </c>
      <c r="F686" s="1" t="str">
        <f t="shared" si="43"/>
        <v>19.0mm FBE</v>
      </c>
      <c r="G686" s="1" t="str">
        <f>_xlfn.CONCAT(TEXT(Q686,"0.0"),"mm ",INDEX('Pipe Lookup'!D:D,MATCH('~17 Pipe Segmentation'!R686,'Pipe Lookup'!C:C,0))," TYPE ",P686)</f>
        <v>19.0mm Fusion-Bonded Epoxy TYPE 7</v>
      </c>
      <c r="L686" s="1" t="s">
        <v>9479</v>
      </c>
      <c r="M686" s="1">
        <v>1029560</v>
      </c>
      <c r="N686" s="1">
        <v>1029889</v>
      </c>
      <c r="O686" s="1">
        <v>329</v>
      </c>
      <c r="P686" s="1">
        <v>7</v>
      </c>
      <c r="Q686" s="1">
        <v>19</v>
      </c>
      <c r="R686" s="1" t="s">
        <v>56</v>
      </c>
      <c r="S686" s="1" t="s">
        <v>403</v>
      </c>
      <c r="U686" s="1" t="s">
        <v>9643</v>
      </c>
      <c r="V686" s="1" t="s">
        <v>175</v>
      </c>
      <c r="W686" s="1" t="s">
        <v>60</v>
      </c>
    </row>
    <row r="687" spans="1:23" x14ac:dyDescent="0.2">
      <c r="A687" s="1">
        <f t="shared" si="40"/>
        <v>1029889</v>
      </c>
      <c r="B687" s="1">
        <f t="shared" si="40"/>
        <v>1029913</v>
      </c>
      <c r="C687" s="11" t="s">
        <v>54</v>
      </c>
      <c r="D687" s="1" t="str">
        <f t="shared" si="41"/>
        <v>FBE</v>
      </c>
      <c r="E687" s="1">
        <f t="shared" si="42"/>
        <v>21.5</v>
      </c>
      <c r="F687" s="1" t="str">
        <f t="shared" si="43"/>
        <v>21.5mm FBE</v>
      </c>
      <c r="G687" s="1" t="str">
        <f>_xlfn.CONCAT(TEXT(Q687,"0.0"),"mm ",INDEX('Pipe Lookup'!D:D,MATCH('~17 Pipe Segmentation'!R687,'Pipe Lookup'!C:C,0))," TYPE ",P687)</f>
        <v>21.5mm Fusion-Bonded Epoxy TYPE 34</v>
      </c>
      <c r="L687" s="1" t="s">
        <v>9479</v>
      </c>
      <c r="M687" s="1">
        <v>1029889</v>
      </c>
      <c r="N687" s="1">
        <v>1029913</v>
      </c>
      <c r="O687" s="1">
        <v>24</v>
      </c>
      <c r="P687" s="1">
        <v>34</v>
      </c>
      <c r="Q687" s="1">
        <v>21.5</v>
      </c>
      <c r="R687" s="1" t="s">
        <v>56</v>
      </c>
      <c r="S687" s="1" t="s">
        <v>403</v>
      </c>
      <c r="U687" s="1" t="s">
        <v>408</v>
      </c>
      <c r="V687" s="1">
        <v>0</v>
      </c>
      <c r="W687" s="1" t="s">
        <v>60</v>
      </c>
    </row>
    <row r="688" spans="1:23" x14ac:dyDescent="0.2">
      <c r="A688" s="1">
        <f t="shared" si="40"/>
        <v>1029913</v>
      </c>
      <c r="B688" s="1">
        <f t="shared" si="40"/>
        <v>1030078</v>
      </c>
      <c r="C688" s="11" t="s">
        <v>54</v>
      </c>
      <c r="D688" s="1" t="str">
        <f t="shared" si="41"/>
        <v>FBE</v>
      </c>
      <c r="E688" s="1">
        <f t="shared" si="42"/>
        <v>19</v>
      </c>
      <c r="F688" s="1" t="str">
        <f t="shared" si="43"/>
        <v>19.0mm FBE</v>
      </c>
      <c r="G688" s="1" t="str">
        <f>_xlfn.CONCAT(TEXT(Q688,"0.0"),"mm ",INDEX('Pipe Lookup'!D:D,MATCH('~17 Pipe Segmentation'!R688,'Pipe Lookup'!C:C,0))," TYPE ",P688)</f>
        <v>19.0mm Fusion-Bonded Epoxy TYPE 7</v>
      </c>
      <c r="L688" s="1" t="s">
        <v>9479</v>
      </c>
      <c r="M688" s="1">
        <v>1029913</v>
      </c>
      <c r="N688" s="1">
        <v>1030078</v>
      </c>
      <c r="O688" s="1">
        <v>165</v>
      </c>
      <c r="P688" s="1">
        <v>7</v>
      </c>
      <c r="Q688" s="1">
        <v>19</v>
      </c>
      <c r="R688" s="1" t="s">
        <v>56</v>
      </c>
      <c r="S688" s="1" t="s">
        <v>403</v>
      </c>
      <c r="V688" s="1">
        <v>0</v>
      </c>
      <c r="W688" s="1" t="s">
        <v>60</v>
      </c>
    </row>
    <row r="689" spans="1:23" x14ac:dyDescent="0.2">
      <c r="A689" s="1">
        <f t="shared" si="40"/>
        <v>1030078</v>
      </c>
      <c r="B689" s="1">
        <f t="shared" si="40"/>
        <v>1030085.17</v>
      </c>
      <c r="C689" s="11" t="s">
        <v>54</v>
      </c>
      <c r="D689" s="1" t="str">
        <f t="shared" si="41"/>
        <v>LE</v>
      </c>
      <c r="E689" s="1">
        <f t="shared" si="42"/>
        <v>23.7</v>
      </c>
      <c r="F689" s="1" t="str">
        <f t="shared" si="43"/>
        <v>23.7mm LE</v>
      </c>
      <c r="G689" s="1" t="str">
        <f>_xlfn.CONCAT(TEXT(Q689,"0.0"),"mm ",INDEX('Pipe Lookup'!D:D,MATCH('~17 Pipe Segmentation'!R689,'Pipe Lookup'!C:C,0))," TYPE ",P689)</f>
        <v>23.7mm Elbow TYPE 28</v>
      </c>
      <c r="L689" s="1" t="s">
        <v>9479</v>
      </c>
      <c r="M689" s="1">
        <v>1030078</v>
      </c>
      <c r="N689" s="1">
        <v>1030085.17</v>
      </c>
      <c r="O689" s="1">
        <v>7.1700000000419095</v>
      </c>
      <c r="P689" s="1">
        <v>28</v>
      </c>
      <c r="Q689" s="1">
        <v>23.7</v>
      </c>
      <c r="R689" s="1" t="s">
        <v>58</v>
      </c>
      <c r="S689" s="1" t="s">
        <v>403</v>
      </c>
      <c r="U689" s="1" t="s">
        <v>410</v>
      </c>
      <c r="V689" s="1">
        <v>0</v>
      </c>
      <c r="W689" s="1" t="s">
        <v>60</v>
      </c>
    </row>
    <row r="690" spans="1:23" x14ac:dyDescent="0.2">
      <c r="A690" s="1">
        <f t="shared" si="40"/>
        <v>1030085.17</v>
      </c>
      <c r="B690" s="1">
        <f t="shared" si="40"/>
        <v>1030096.17</v>
      </c>
      <c r="C690" s="11" t="s">
        <v>54</v>
      </c>
      <c r="D690" s="1" t="str">
        <f t="shared" si="41"/>
        <v>FBE</v>
      </c>
      <c r="E690" s="1">
        <f t="shared" si="42"/>
        <v>21.5</v>
      </c>
      <c r="F690" s="1" t="str">
        <f t="shared" si="43"/>
        <v>21.5mm FBE</v>
      </c>
      <c r="G690" s="1" t="str">
        <f>_xlfn.CONCAT(TEXT(Q690,"0.0"),"mm ",INDEX('Pipe Lookup'!D:D,MATCH('~17 Pipe Segmentation'!R690,'Pipe Lookup'!C:C,0))," TYPE ",P690)</f>
        <v>21.5mm Fusion-Bonded Epoxy TYPE 34</v>
      </c>
      <c r="L690" s="1" t="s">
        <v>9479</v>
      </c>
      <c r="M690" s="1">
        <v>1030085.17</v>
      </c>
      <c r="N690" s="1">
        <v>1030096.17</v>
      </c>
      <c r="O690" s="1">
        <v>11</v>
      </c>
      <c r="P690" s="1">
        <v>34</v>
      </c>
      <c r="Q690" s="1">
        <v>21.5</v>
      </c>
      <c r="R690" s="1" t="s">
        <v>56</v>
      </c>
      <c r="S690" s="1" t="s">
        <v>403</v>
      </c>
      <c r="V690" s="1">
        <v>0</v>
      </c>
      <c r="W690" s="1" t="s">
        <v>60</v>
      </c>
    </row>
    <row r="691" spans="1:23" x14ac:dyDescent="0.2">
      <c r="A691" s="1">
        <f t="shared" si="40"/>
        <v>1030096.17</v>
      </c>
      <c r="B691" s="1">
        <f t="shared" si="40"/>
        <v>1030102.17</v>
      </c>
      <c r="C691" s="11" t="s">
        <v>54</v>
      </c>
      <c r="D691" s="1" t="str">
        <f t="shared" si="41"/>
        <v>LE</v>
      </c>
      <c r="E691" s="1">
        <f t="shared" si="42"/>
        <v>23.7</v>
      </c>
      <c r="F691" s="1" t="str">
        <f t="shared" si="43"/>
        <v>23.7mm LE</v>
      </c>
      <c r="G691" s="1" t="str">
        <f>_xlfn.CONCAT(TEXT(Q691,"0.0"),"mm ",INDEX('Pipe Lookup'!D:D,MATCH('~17 Pipe Segmentation'!R691,'Pipe Lookup'!C:C,0))," TYPE ",P691)</f>
        <v>23.7mm Elbow TYPE 28</v>
      </c>
      <c r="L691" s="1" t="s">
        <v>9479</v>
      </c>
      <c r="M691" s="1">
        <v>1030096.17</v>
      </c>
      <c r="N691" s="1">
        <v>1030102.17</v>
      </c>
      <c r="O691" s="1">
        <v>6</v>
      </c>
      <c r="P691" s="1">
        <v>28</v>
      </c>
      <c r="Q691" s="1">
        <v>23.7</v>
      </c>
      <c r="R691" s="1" t="s">
        <v>58</v>
      </c>
      <c r="S691" s="1" t="s">
        <v>403</v>
      </c>
      <c r="U691" s="1" t="s">
        <v>411</v>
      </c>
      <c r="V691" s="1">
        <v>0</v>
      </c>
      <c r="W691" s="1" t="s">
        <v>60</v>
      </c>
    </row>
    <row r="692" spans="1:23" x14ac:dyDescent="0.2">
      <c r="A692" s="1">
        <f t="shared" si="40"/>
        <v>1030102.17</v>
      </c>
      <c r="B692" s="1">
        <f t="shared" si="40"/>
        <v>1030236.17</v>
      </c>
      <c r="C692" s="11" t="s">
        <v>54</v>
      </c>
      <c r="D692" s="1" t="str">
        <f t="shared" si="41"/>
        <v>FBE</v>
      </c>
      <c r="E692" s="1">
        <f t="shared" si="42"/>
        <v>21.5</v>
      </c>
      <c r="F692" s="1" t="str">
        <f t="shared" si="43"/>
        <v>21.5mm FBE</v>
      </c>
      <c r="G692" s="1" t="str">
        <f>_xlfn.CONCAT(TEXT(Q692,"0.0"),"mm ",INDEX('Pipe Lookup'!D:D,MATCH('~17 Pipe Segmentation'!R692,'Pipe Lookup'!C:C,0))," TYPE ",P692)</f>
        <v>21.5mm Fusion-Bonded Epoxy TYPE 34</v>
      </c>
      <c r="L692" s="1" t="s">
        <v>9479</v>
      </c>
      <c r="M692" s="1">
        <v>1030102.17</v>
      </c>
      <c r="N692" s="1">
        <v>1030236.17</v>
      </c>
      <c r="O692" s="1">
        <v>134</v>
      </c>
      <c r="P692" s="1">
        <v>34</v>
      </c>
      <c r="Q692" s="1">
        <v>21.5</v>
      </c>
      <c r="R692" s="1" t="s">
        <v>56</v>
      </c>
      <c r="S692" s="1" t="s">
        <v>403</v>
      </c>
      <c r="V692" s="1">
        <v>0</v>
      </c>
      <c r="W692" s="1" t="s">
        <v>60</v>
      </c>
    </row>
    <row r="693" spans="1:23" x14ac:dyDescent="0.2">
      <c r="A693" s="1">
        <f t="shared" si="40"/>
        <v>1030236.17</v>
      </c>
      <c r="B693" s="1">
        <f t="shared" si="40"/>
        <v>1030420.06</v>
      </c>
      <c r="C693" s="11" t="s">
        <v>54</v>
      </c>
      <c r="D693" s="1" t="str">
        <f t="shared" si="41"/>
        <v>FBE</v>
      </c>
      <c r="E693" s="1">
        <f t="shared" si="42"/>
        <v>19</v>
      </c>
      <c r="F693" s="1" t="str">
        <f t="shared" si="43"/>
        <v>19.0mm FBE</v>
      </c>
      <c r="G693" s="1" t="str">
        <f>_xlfn.CONCAT(TEXT(Q693,"0.0"),"mm ",INDEX('Pipe Lookup'!D:D,MATCH('~17 Pipe Segmentation'!R693,'Pipe Lookup'!C:C,0))," TYPE ",P693)</f>
        <v>19.0mm Fusion-Bonded Epoxy TYPE 7</v>
      </c>
      <c r="L693" s="1" t="s">
        <v>9479</v>
      </c>
      <c r="M693" s="1">
        <v>1030236.17</v>
      </c>
      <c r="N693" s="1">
        <v>1030420.06</v>
      </c>
      <c r="O693" s="1">
        <v>183.89000000001397</v>
      </c>
      <c r="P693" s="1">
        <v>7</v>
      </c>
      <c r="Q693" s="1">
        <v>19</v>
      </c>
      <c r="R693" s="1" t="s">
        <v>56</v>
      </c>
      <c r="S693" s="1" t="s">
        <v>403</v>
      </c>
      <c r="V693" s="1">
        <v>0</v>
      </c>
      <c r="W693" s="1" t="s">
        <v>60</v>
      </c>
    </row>
    <row r="694" spans="1:23" x14ac:dyDescent="0.2">
      <c r="A694" s="1">
        <f t="shared" si="40"/>
        <v>1030420.06</v>
      </c>
      <c r="B694" s="1">
        <f t="shared" si="40"/>
        <v>1030426.52</v>
      </c>
      <c r="C694" s="11" t="s">
        <v>54</v>
      </c>
      <c r="D694" s="1" t="str">
        <f t="shared" si="41"/>
        <v>LE</v>
      </c>
      <c r="E694" s="1">
        <f t="shared" si="42"/>
        <v>23.7</v>
      </c>
      <c r="F694" s="1" t="str">
        <f t="shared" si="43"/>
        <v>23.7mm LE</v>
      </c>
      <c r="G694" s="1" t="str">
        <f>_xlfn.CONCAT(TEXT(Q694,"0.0"),"mm ",INDEX('Pipe Lookup'!D:D,MATCH('~17 Pipe Segmentation'!R694,'Pipe Lookup'!C:C,0))," TYPE ",P694)</f>
        <v>23.7mm Elbow TYPE 28</v>
      </c>
      <c r="L694" s="1" t="s">
        <v>9479</v>
      </c>
      <c r="M694" s="1">
        <v>1030420.06</v>
      </c>
      <c r="N694" s="1">
        <v>1030426.52</v>
      </c>
      <c r="O694" s="1">
        <v>6.4599999999627471</v>
      </c>
      <c r="P694" s="1">
        <v>28</v>
      </c>
      <c r="Q694" s="1">
        <v>23.7</v>
      </c>
      <c r="R694" s="1" t="s">
        <v>58</v>
      </c>
      <c r="S694" s="1" t="s">
        <v>403</v>
      </c>
      <c r="U694" s="1" t="s">
        <v>412</v>
      </c>
      <c r="V694" s="1">
        <v>0</v>
      </c>
      <c r="W694" s="1" t="s">
        <v>60</v>
      </c>
    </row>
    <row r="695" spans="1:23" x14ac:dyDescent="0.2">
      <c r="A695" s="1">
        <f t="shared" si="40"/>
        <v>1030426.52</v>
      </c>
      <c r="B695" s="1">
        <f t="shared" si="40"/>
        <v>1030498.17</v>
      </c>
      <c r="C695" s="11" t="s">
        <v>54</v>
      </c>
      <c r="D695" s="1" t="str">
        <f t="shared" si="41"/>
        <v>ARO</v>
      </c>
      <c r="E695" s="1">
        <f t="shared" si="42"/>
        <v>21.5</v>
      </c>
      <c r="F695" s="1" t="str">
        <f t="shared" si="43"/>
        <v>21.5mm ARO</v>
      </c>
      <c r="G695" s="1" t="str">
        <f>_xlfn.CONCAT(TEXT(Q695,"0.0"),"mm ",INDEX('Pipe Lookup'!D:D,MATCH('~17 Pipe Segmentation'!R695,'Pipe Lookup'!C:C,0))," TYPE ",P695)</f>
        <v>21.5mm Abrasion-Resistant Overcoat TYPE 15</v>
      </c>
      <c r="L695" s="1" t="s">
        <v>9479</v>
      </c>
      <c r="M695" s="1">
        <v>1030426.52</v>
      </c>
      <c r="N695" s="1">
        <v>1030498.17</v>
      </c>
      <c r="O695" s="1">
        <v>71.650000000023283</v>
      </c>
      <c r="P695" s="1">
        <v>15</v>
      </c>
      <c r="Q695" s="1">
        <v>21.5</v>
      </c>
      <c r="R695" s="1" t="s">
        <v>80</v>
      </c>
      <c r="S695" s="1" t="s">
        <v>403</v>
      </c>
      <c r="V695" s="1">
        <v>0</v>
      </c>
      <c r="W695" s="1" t="s">
        <v>60</v>
      </c>
    </row>
    <row r="696" spans="1:23" x14ac:dyDescent="0.2">
      <c r="A696" s="1">
        <f t="shared" si="40"/>
        <v>1030498.17</v>
      </c>
      <c r="B696" s="1">
        <f t="shared" si="40"/>
        <v>1030513.06</v>
      </c>
      <c r="C696" s="11" t="s">
        <v>54</v>
      </c>
      <c r="D696" s="1" t="str">
        <f t="shared" si="41"/>
        <v>FBE</v>
      </c>
      <c r="E696" s="1">
        <f t="shared" si="42"/>
        <v>19</v>
      </c>
      <c r="F696" s="1" t="str">
        <f t="shared" si="43"/>
        <v>19.0mm FBE</v>
      </c>
      <c r="G696" s="1" t="str">
        <f>_xlfn.CONCAT(TEXT(Q696,"0.0"),"mm ",INDEX('Pipe Lookup'!D:D,MATCH('~17 Pipe Segmentation'!R696,'Pipe Lookup'!C:C,0))," TYPE ",P696)</f>
        <v>19.0mm Fusion-Bonded Epoxy TYPE 7</v>
      </c>
      <c r="L696" s="1" t="s">
        <v>9479</v>
      </c>
      <c r="M696" s="1">
        <v>1030498.17</v>
      </c>
      <c r="N696" s="1">
        <v>1030513.06</v>
      </c>
      <c r="O696" s="1">
        <v>14.89000000001397</v>
      </c>
      <c r="P696" s="1">
        <v>7</v>
      </c>
      <c r="Q696" s="1">
        <v>19</v>
      </c>
      <c r="R696" s="1" t="s">
        <v>56</v>
      </c>
      <c r="S696" s="1" t="s">
        <v>403</v>
      </c>
      <c r="V696" s="1">
        <v>0</v>
      </c>
      <c r="W696" s="1" t="s">
        <v>60</v>
      </c>
    </row>
    <row r="697" spans="1:23" x14ac:dyDescent="0.2">
      <c r="A697" s="1">
        <f t="shared" si="40"/>
        <v>1030513.06</v>
      </c>
      <c r="B697" s="1">
        <f t="shared" si="40"/>
        <v>1030521.56</v>
      </c>
      <c r="C697" s="11" t="s">
        <v>54</v>
      </c>
      <c r="D697" s="1" t="str">
        <f t="shared" si="41"/>
        <v>LE</v>
      </c>
      <c r="E697" s="1">
        <f t="shared" si="42"/>
        <v>23.7</v>
      </c>
      <c r="F697" s="1" t="str">
        <f t="shared" si="43"/>
        <v>23.7mm LE</v>
      </c>
      <c r="G697" s="1" t="str">
        <f>_xlfn.CONCAT(TEXT(Q697,"0.0"),"mm ",INDEX('Pipe Lookup'!D:D,MATCH('~17 Pipe Segmentation'!R697,'Pipe Lookup'!C:C,0))," TYPE ",P697)</f>
        <v>23.7mm Elbow TYPE 28</v>
      </c>
      <c r="L697" s="1" t="s">
        <v>9479</v>
      </c>
      <c r="M697" s="1">
        <v>1030513.06</v>
      </c>
      <c r="N697" s="1">
        <v>1030521.56</v>
      </c>
      <c r="O697" s="1">
        <v>8.5</v>
      </c>
      <c r="P697" s="1">
        <v>28</v>
      </c>
      <c r="Q697" s="1">
        <v>23.7</v>
      </c>
      <c r="R697" s="1" t="s">
        <v>58</v>
      </c>
      <c r="S697" s="1" t="s">
        <v>403</v>
      </c>
      <c r="U697" s="1" t="s">
        <v>413</v>
      </c>
      <c r="V697" s="1">
        <v>0</v>
      </c>
      <c r="W697" s="1" t="s">
        <v>60</v>
      </c>
    </row>
    <row r="698" spans="1:23" x14ac:dyDescent="0.2">
      <c r="A698" s="1">
        <f t="shared" si="40"/>
        <v>1030521.56</v>
      </c>
      <c r="B698" s="1">
        <f t="shared" si="40"/>
        <v>1030638</v>
      </c>
      <c r="C698" s="11" t="s">
        <v>54</v>
      </c>
      <c r="D698" s="1" t="str">
        <f t="shared" si="41"/>
        <v>FBE</v>
      </c>
      <c r="E698" s="1">
        <f t="shared" si="42"/>
        <v>19</v>
      </c>
      <c r="F698" s="1" t="str">
        <f t="shared" si="43"/>
        <v>19.0mm FBE</v>
      </c>
      <c r="G698" s="1" t="str">
        <f>_xlfn.CONCAT(TEXT(Q698,"0.0"),"mm ",INDEX('Pipe Lookup'!D:D,MATCH('~17 Pipe Segmentation'!R698,'Pipe Lookup'!C:C,0))," TYPE ",P698)</f>
        <v>19.0mm Fusion-Bonded Epoxy TYPE 7</v>
      </c>
      <c r="L698" s="1" t="s">
        <v>9479</v>
      </c>
      <c r="M698" s="1">
        <v>1030521.56</v>
      </c>
      <c r="N698" s="1">
        <v>1030638</v>
      </c>
      <c r="O698" s="1">
        <v>116.43999999994412</v>
      </c>
      <c r="P698" s="1">
        <v>7</v>
      </c>
      <c r="Q698" s="1">
        <v>19</v>
      </c>
      <c r="R698" s="1" t="s">
        <v>56</v>
      </c>
      <c r="S698" s="1" t="s">
        <v>403</v>
      </c>
      <c r="V698" s="1">
        <v>0</v>
      </c>
      <c r="W698" s="1" t="s">
        <v>60</v>
      </c>
    </row>
    <row r="699" spans="1:23" x14ac:dyDescent="0.2">
      <c r="A699" s="1">
        <f t="shared" si="40"/>
        <v>1030638</v>
      </c>
      <c r="B699" s="1">
        <f t="shared" si="40"/>
        <v>1030751</v>
      </c>
      <c r="C699" s="11" t="s">
        <v>54</v>
      </c>
      <c r="D699" s="1" t="str">
        <f t="shared" si="41"/>
        <v>FBE</v>
      </c>
      <c r="E699" s="1">
        <f t="shared" si="42"/>
        <v>19</v>
      </c>
      <c r="F699" s="1" t="str">
        <f t="shared" si="43"/>
        <v>19.0mm FBE</v>
      </c>
      <c r="G699" s="1" t="str">
        <f>_xlfn.CONCAT(TEXT(Q699,"0.0"),"mm ",INDEX('Pipe Lookup'!D:D,MATCH('~17 Pipe Segmentation'!R699,'Pipe Lookup'!C:C,0))," TYPE ",P699)</f>
        <v>19.0mm Fusion-Bonded Epoxy TYPE 7</v>
      </c>
      <c r="L699" s="1" t="s">
        <v>9479</v>
      </c>
      <c r="M699" s="1">
        <v>1030638</v>
      </c>
      <c r="N699" s="1" t="s">
        <v>414</v>
      </c>
      <c r="O699" s="1">
        <v>113</v>
      </c>
      <c r="P699" s="1">
        <v>7</v>
      </c>
      <c r="Q699" s="1">
        <v>19</v>
      </c>
      <c r="R699" s="1" t="s">
        <v>56</v>
      </c>
      <c r="S699" s="1" t="s">
        <v>403</v>
      </c>
      <c r="U699" s="1" t="s">
        <v>278</v>
      </c>
      <c r="V699" s="1">
        <v>0</v>
      </c>
      <c r="W699" s="1" t="s">
        <v>86</v>
      </c>
    </row>
    <row r="700" spans="1:23" x14ac:dyDescent="0.2">
      <c r="A700" s="1">
        <f t="shared" si="40"/>
        <v>1030751</v>
      </c>
      <c r="B700" s="1">
        <f t="shared" si="40"/>
        <v>1030811</v>
      </c>
      <c r="C700" s="11" t="s">
        <v>54</v>
      </c>
      <c r="D700" s="1" t="str">
        <f t="shared" si="41"/>
        <v>FBE</v>
      </c>
      <c r="E700" s="1">
        <f t="shared" si="42"/>
        <v>21.5</v>
      </c>
      <c r="F700" s="1" t="str">
        <f t="shared" si="43"/>
        <v>21.5mm FBE</v>
      </c>
      <c r="G700" s="1" t="str">
        <f>_xlfn.CONCAT(TEXT(Q700,"0.0"),"mm ",INDEX('Pipe Lookup'!D:D,MATCH('~17 Pipe Segmentation'!R700,'Pipe Lookup'!C:C,0))," TYPE ",P700)</f>
        <v>21.5mm Fusion-Bonded Epoxy TYPE 34</v>
      </c>
      <c r="L700" s="1" t="s">
        <v>9479</v>
      </c>
      <c r="M700" s="1" t="s">
        <v>414</v>
      </c>
      <c r="N700" s="1" t="s">
        <v>415</v>
      </c>
      <c r="O700" s="1">
        <v>60</v>
      </c>
      <c r="P700" s="1">
        <v>34</v>
      </c>
      <c r="Q700" s="1">
        <v>21.5</v>
      </c>
      <c r="R700" s="1" t="s">
        <v>56</v>
      </c>
      <c r="S700" s="1" t="s">
        <v>403</v>
      </c>
      <c r="U700" s="1" t="s">
        <v>416</v>
      </c>
      <c r="V700" s="1">
        <v>0</v>
      </c>
      <c r="W700" s="1" t="s">
        <v>60</v>
      </c>
    </row>
    <row r="701" spans="1:23" x14ac:dyDescent="0.2">
      <c r="A701" s="1">
        <f t="shared" si="40"/>
        <v>1030811</v>
      </c>
      <c r="B701" s="1">
        <f t="shared" si="40"/>
        <v>1030816</v>
      </c>
      <c r="C701" s="11" t="s">
        <v>54</v>
      </c>
      <c r="D701" s="1" t="str">
        <f t="shared" si="41"/>
        <v>FBE</v>
      </c>
      <c r="E701" s="1">
        <f t="shared" si="42"/>
        <v>19</v>
      </c>
      <c r="F701" s="1" t="str">
        <f t="shared" si="43"/>
        <v>19.0mm FBE</v>
      </c>
      <c r="G701" s="1" t="str">
        <f>_xlfn.CONCAT(TEXT(Q701,"0.0"),"mm ",INDEX('Pipe Lookup'!D:D,MATCH('~17 Pipe Segmentation'!R701,'Pipe Lookup'!C:C,0))," TYPE ",P701)</f>
        <v>19.0mm Fusion-Bonded Epoxy TYPE 7</v>
      </c>
      <c r="L701" s="1" t="s">
        <v>9479</v>
      </c>
      <c r="M701" s="1" t="s">
        <v>415</v>
      </c>
      <c r="N701" s="1" t="s">
        <v>417</v>
      </c>
      <c r="O701" s="1">
        <v>5</v>
      </c>
      <c r="P701" s="1">
        <v>7</v>
      </c>
      <c r="Q701" s="1">
        <v>19</v>
      </c>
      <c r="R701" s="1" t="s">
        <v>56</v>
      </c>
      <c r="S701" s="1" t="s">
        <v>403</v>
      </c>
      <c r="U701" s="1" t="s">
        <v>275</v>
      </c>
      <c r="V701" s="1">
        <v>0</v>
      </c>
      <c r="W701" s="1" t="s">
        <v>60</v>
      </c>
    </row>
    <row r="702" spans="1:23" x14ac:dyDescent="0.2">
      <c r="A702" s="1">
        <f t="shared" si="40"/>
        <v>1030816</v>
      </c>
      <c r="B702" s="1">
        <f t="shared" si="40"/>
        <v>1030842.23</v>
      </c>
      <c r="C702" s="11" t="s">
        <v>54</v>
      </c>
      <c r="D702" s="1" t="str">
        <f t="shared" si="41"/>
        <v>FBE</v>
      </c>
      <c r="E702" s="1">
        <f t="shared" si="42"/>
        <v>19</v>
      </c>
      <c r="F702" s="1" t="str">
        <f t="shared" si="43"/>
        <v>19.0mm FBE</v>
      </c>
      <c r="G702" s="1" t="str">
        <f>_xlfn.CONCAT(TEXT(Q702,"0.0"),"mm ",INDEX('Pipe Lookup'!D:D,MATCH('~17 Pipe Segmentation'!R702,'Pipe Lookup'!C:C,0))," TYPE ",P702)</f>
        <v>19.0mm Fusion-Bonded Epoxy TYPE 7</v>
      </c>
      <c r="L702" s="1" t="s">
        <v>9479</v>
      </c>
      <c r="M702" s="1">
        <v>1030816</v>
      </c>
      <c r="N702" s="1">
        <v>1030842.23</v>
      </c>
      <c r="O702" s="1">
        <v>26.229999999981374</v>
      </c>
      <c r="P702" s="1">
        <v>7</v>
      </c>
      <c r="Q702" s="1">
        <v>19</v>
      </c>
      <c r="R702" s="1" t="s">
        <v>56</v>
      </c>
      <c r="S702" s="1" t="s">
        <v>403</v>
      </c>
      <c r="V702" s="1" t="s">
        <v>175</v>
      </c>
      <c r="W702" s="1" t="s">
        <v>86</v>
      </c>
    </row>
    <row r="703" spans="1:23" x14ac:dyDescent="0.2">
      <c r="A703" s="1">
        <f t="shared" si="40"/>
        <v>1030842.23</v>
      </c>
      <c r="B703" s="1">
        <f t="shared" si="40"/>
        <v>1030850.15</v>
      </c>
      <c r="C703" s="11" t="s">
        <v>54</v>
      </c>
      <c r="D703" s="1" t="str">
        <f t="shared" si="41"/>
        <v>LE</v>
      </c>
      <c r="E703" s="1">
        <f t="shared" si="42"/>
        <v>23.7</v>
      </c>
      <c r="F703" s="1" t="str">
        <f t="shared" si="43"/>
        <v>23.7mm LE</v>
      </c>
      <c r="G703" s="1" t="str">
        <f>_xlfn.CONCAT(TEXT(Q703,"0.0"),"mm ",INDEX('Pipe Lookup'!D:D,MATCH('~17 Pipe Segmentation'!R703,'Pipe Lookup'!C:C,0))," TYPE ",P703)</f>
        <v>23.7mm Elbow TYPE 28</v>
      </c>
      <c r="L703" s="1" t="s">
        <v>9479</v>
      </c>
      <c r="M703" s="1">
        <v>1030842.23</v>
      </c>
      <c r="N703" s="1">
        <v>1030850.15</v>
      </c>
      <c r="O703" s="1">
        <v>7.9200000000419095</v>
      </c>
      <c r="P703" s="1">
        <v>28</v>
      </c>
      <c r="Q703" s="1">
        <v>23.7</v>
      </c>
      <c r="R703" s="1" t="s">
        <v>58</v>
      </c>
      <c r="S703" s="1" t="s">
        <v>403</v>
      </c>
      <c r="U703" s="1" t="s">
        <v>418</v>
      </c>
      <c r="V703" s="1">
        <v>0</v>
      </c>
      <c r="W703" s="1" t="s">
        <v>60</v>
      </c>
    </row>
    <row r="704" spans="1:23" x14ac:dyDescent="0.2">
      <c r="A704" s="1">
        <f t="shared" si="40"/>
        <v>1030850.15</v>
      </c>
      <c r="B704" s="1">
        <f t="shared" si="40"/>
        <v>1030863.26</v>
      </c>
      <c r="C704" s="11" t="s">
        <v>54</v>
      </c>
      <c r="D704" s="1" t="str">
        <f t="shared" si="41"/>
        <v>FBE</v>
      </c>
      <c r="E704" s="1">
        <f t="shared" si="42"/>
        <v>19</v>
      </c>
      <c r="F704" s="1" t="str">
        <f t="shared" si="43"/>
        <v>19.0mm FBE</v>
      </c>
      <c r="G704" s="1" t="str">
        <f>_xlfn.CONCAT(TEXT(Q704,"0.0"),"mm ",INDEX('Pipe Lookup'!D:D,MATCH('~17 Pipe Segmentation'!R704,'Pipe Lookup'!C:C,0))," TYPE ",P704)</f>
        <v>19.0mm Fusion-Bonded Epoxy TYPE 7</v>
      </c>
      <c r="L704" s="1" t="s">
        <v>9479</v>
      </c>
      <c r="M704" s="1">
        <v>1030850.15</v>
      </c>
      <c r="N704" s="1">
        <v>1030863.26</v>
      </c>
      <c r="O704" s="1">
        <v>13.10999999998603</v>
      </c>
      <c r="P704" s="1">
        <v>7</v>
      </c>
      <c r="Q704" s="1">
        <v>19</v>
      </c>
      <c r="R704" s="1" t="s">
        <v>56</v>
      </c>
      <c r="S704" s="1" t="s">
        <v>403</v>
      </c>
      <c r="V704" s="1">
        <v>0</v>
      </c>
      <c r="W704" s="1" t="s">
        <v>60</v>
      </c>
    </row>
    <row r="705" spans="1:23" x14ac:dyDescent="0.2">
      <c r="A705" s="1">
        <f t="shared" si="40"/>
        <v>1030863.26</v>
      </c>
      <c r="B705" s="1">
        <f t="shared" si="40"/>
        <v>1030871.17</v>
      </c>
      <c r="C705" s="11" t="s">
        <v>54</v>
      </c>
      <c r="D705" s="1" t="str">
        <f t="shared" si="41"/>
        <v>LE</v>
      </c>
      <c r="E705" s="1">
        <f t="shared" si="42"/>
        <v>23.7</v>
      </c>
      <c r="F705" s="1" t="str">
        <f t="shared" si="43"/>
        <v>23.7mm LE</v>
      </c>
      <c r="G705" s="1" t="str">
        <f>_xlfn.CONCAT(TEXT(Q705,"0.0"),"mm ",INDEX('Pipe Lookup'!D:D,MATCH('~17 Pipe Segmentation'!R705,'Pipe Lookup'!C:C,0))," TYPE ",P705)</f>
        <v>23.7mm Elbow TYPE 28</v>
      </c>
      <c r="L705" s="1" t="s">
        <v>9479</v>
      </c>
      <c r="M705" s="1">
        <v>1030863.26</v>
      </c>
      <c r="N705" s="1">
        <v>1030871.17</v>
      </c>
      <c r="O705" s="1">
        <v>7.9100000000325963</v>
      </c>
      <c r="P705" s="1">
        <v>28</v>
      </c>
      <c r="Q705" s="1">
        <v>23.7</v>
      </c>
      <c r="R705" s="1" t="s">
        <v>58</v>
      </c>
      <c r="S705" s="1" t="s">
        <v>403</v>
      </c>
      <c r="U705" s="1" t="s">
        <v>419</v>
      </c>
      <c r="V705" s="1">
        <v>0</v>
      </c>
      <c r="W705" s="1" t="s">
        <v>60</v>
      </c>
    </row>
    <row r="706" spans="1:23" x14ac:dyDescent="0.2">
      <c r="A706" s="1">
        <f t="shared" ref="A706:B769" si="44">IF(OR(AND(ISNUMBER(M706),M706&gt;0),ISNUMBER(SEARCH("+",M706))),IF(NOT(ISNUMBER(M706)),1000*LEFT(M706,SEARCH("+",M706)-1)+MID(M706,SEARCH("+",M706)+1,3)+RIGHT(M706,3),M706),"")</f>
        <v>1030871.17</v>
      </c>
      <c r="B706" s="1">
        <f t="shared" si="44"/>
        <v>1031300</v>
      </c>
      <c r="C706" s="11" t="s">
        <v>54</v>
      </c>
      <c r="D706" s="1" t="str">
        <f t="shared" si="41"/>
        <v>FBE</v>
      </c>
      <c r="E706" s="1">
        <f t="shared" si="42"/>
        <v>19</v>
      </c>
      <c r="F706" s="1" t="str">
        <f t="shared" si="43"/>
        <v>19.0mm FBE</v>
      </c>
      <c r="G706" s="1" t="str">
        <f>_xlfn.CONCAT(TEXT(Q706,"0.0"),"mm ",INDEX('Pipe Lookup'!D:D,MATCH('~17 Pipe Segmentation'!R706,'Pipe Lookup'!C:C,0))," TYPE ",P706)</f>
        <v>19.0mm Fusion-Bonded Epoxy TYPE 7</v>
      </c>
      <c r="L706" s="1" t="s">
        <v>9479</v>
      </c>
      <c r="M706" s="1">
        <v>1030871.17</v>
      </c>
      <c r="N706" s="1">
        <v>1031300</v>
      </c>
      <c r="O706" s="1">
        <v>428.82999999995809</v>
      </c>
      <c r="P706" s="1">
        <v>7</v>
      </c>
      <c r="Q706" s="1">
        <v>19</v>
      </c>
      <c r="R706" s="1" t="s">
        <v>56</v>
      </c>
      <c r="S706" s="1" t="s">
        <v>403</v>
      </c>
      <c r="V706" s="1">
        <v>0</v>
      </c>
      <c r="W706" s="1" t="s">
        <v>60</v>
      </c>
    </row>
    <row r="707" spans="1:23" x14ac:dyDescent="0.2">
      <c r="A707" s="1">
        <f t="shared" si="44"/>
        <v>1031300</v>
      </c>
      <c r="B707" s="1">
        <f t="shared" si="44"/>
        <v>1031793</v>
      </c>
      <c r="C707" s="11" t="s">
        <v>54</v>
      </c>
      <c r="D707" s="1" t="str">
        <f t="shared" ref="D707:D770" si="45">TRIM(LEFT(R707,3))</f>
        <v>FBE</v>
      </c>
      <c r="E707" s="1">
        <f t="shared" ref="E707:E770" si="46">Q707</f>
        <v>19</v>
      </c>
      <c r="F707" s="1" t="str">
        <f t="shared" ref="F707:F770" si="47">_xlfn.CONCAT(TEXT(Q707,"0.0"),"mm ",R707)</f>
        <v>19.0mm FBE</v>
      </c>
      <c r="G707" s="1" t="str">
        <f>_xlfn.CONCAT(TEXT(Q707,"0.0"),"mm ",INDEX('Pipe Lookup'!D:D,MATCH('~17 Pipe Segmentation'!R707,'Pipe Lookup'!C:C,0))," TYPE ",P707)</f>
        <v>19.0mm Fusion-Bonded Epoxy TYPE 7</v>
      </c>
      <c r="L707" s="1" t="s">
        <v>9479</v>
      </c>
      <c r="M707" s="1">
        <v>1031300</v>
      </c>
      <c r="N707" s="1">
        <v>1031793</v>
      </c>
      <c r="O707" s="1">
        <v>493</v>
      </c>
      <c r="P707" s="1">
        <v>7</v>
      </c>
      <c r="Q707" s="1">
        <v>19</v>
      </c>
      <c r="R707" s="1" t="s">
        <v>56</v>
      </c>
      <c r="S707" s="1" t="s">
        <v>420</v>
      </c>
      <c r="V707" s="1">
        <v>0</v>
      </c>
      <c r="W707" s="1" t="s">
        <v>60</v>
      </c>
    </row>
    <row r="708" spans="1:23" x14ac:dyDescent="0.2">
      <c r="A708" s="1">
        <f t="shared" si="44"/>
        <v>1031793</v>
      </c>
      <c r="B708" s="1">
        <f t="shared" si="44"/>
        <v>1031817</v>
      </c>
      <c r="C708" s="11" t="s">
        <v>54</v>
      </c>
      <c r="D708" s="1" t="str">
        <f t="shared" si="45"/>
        <v>FBE</v>
      </c>
      <c r="E708" s="1">
        <f t="shared" si="46"/>
        <v>21.5</v>
      </c>
      <c r="F708" s="1" t="str">
        <f t="shared" si="47"/>
        <v>21.5mm FBE-M45</v>
      </c>
      <c r="G708" s="1" t="str">
        <f>_xlfn.CONCAT(TEXT(Q708,"0.0"),"mm ",INDEX('Pipe Lookup'!D:D,MATCH('~17 Pipe Segmentation'!R708,'Pipe Lookup'!C:C,0))," TYPE ",P708)</f>
        <v>21.5mm Fusion-Bonded Epoxy (M45) TYPE 45</v>
      </c>
      <c r="L708" s="1" t="s">
        <v>9479</v>
      </c>
      <c r="M708" s="1">
        <v>1031793</v>
      </c>
      <c r="N708" s="1">
        <v>1031817</v>
      </c>
      <c r="O708" s="1">
        <v>24</v>
      </c>
      <c r="P708" s="1">
        <v>45</v>
      </c>
      <c r="Q708" s="1">
        <v>21.5</v>
      </c>
      <c r="R708" s="1" t="s">
        <v>421</v>
      </c>
      <c r="S708" s="1" t="s">
        <v>420</v>
      </c>
      <c r="U708" s="1" t="s">
        <v>422</v>
      </c>
      <c r="V708" s="1">
        <v>0</v>
      </c>
      <c r="W708" s="1" t="s">
        <v>60</v>
      </c>
    </row>
    <row r="709" spans="1:23" x14ac:dyDescent="0.2">
      <c r="A709" s="1">
        <f t="shared" si="44"/>
        <v>1031817</v>
      </c>
      <c r="B709" s="1">
        <f t="shared" si="44"/>
        <v>1032175.17</v>
      </c>
      <c r="C709" s="11" t="s">
        <v>54</v>
      </c>
      <c r="D709" s="1" t="str">
        <f t="shared" si="45"/>
        <v>FBE</v>
      </c>
      <c r="E709" s="1">
        <f t="shared" si="46"/>
        <v>19</v>
      </c>
      <c r="F709" s="1" t="str">
        <f t="shared" si="47"/>
        <v>19.0mm FBE</v>
      </c>
      <c r="G709" s="1" t="str">
        <f>_xlfn.CONCAT(TEXT(Q709,"0.0"),"mm ",INDEX('Pipe Lookup'!D:D,MATCH('~17 Pipe Segmentation'!R709,'Pipe Lookup'!C:C,0))," TYPE ",P709)</f>
        <v>19.0mm Fusion-Bonded Epoxy TYPE 7</v>
      </c>
      <c r="L709" s="1" t="s">
        <v>9479</v>
      </c>
      <c r="M709" s="1">
        <v>1031817</v>
      </c>
      <c r="N709" s="1">
        <v>1032175.17</v>
      </c>
      <c r="O709" s="1">
        <v>358.17000000004191</v>
      </c>
      <c r="P709" s="1">
        <v>7</v>
      </c>
      <c r="Q709" s="1">
        <v>19</v>
      </c>
      <c r="R709" s="1" t="s">
        <v>56</v>
      </c>
      <c r="S709" s="1" t="s">
        <v>420</v>
      </c>
      <c r="V709" s="1">
        <v>0</v>
      </c>
      <c r="W709" s="1" t="s">
        <v>60</v>
      </c>
    </row>
    <row r="710" spans="1:23" x14ac:dyDescent="0.2">
      <c r="A710" s="1">
        <f t="shared" si="44"/>
        <v>1032175.17</v>
      </c>
      <c r="B710" s="1">
        <f t="shared" si="44"/>
        <v>1032193.17</v>
      </c>
      <c r="C710" s="11" t="s">
        <v>54</v>
      </c>
      <c r="D710" s="1" t="str">
        <f t="shared" si="45"/>
        <v>FBE</v>
      </c>
      <c r="E710" s="1">
        <f t="shared" si="46"/>
        <v>21.5</v>
      </c>
      <c r="F710" s="1" t="str">
        <f t="shared" si="47"/>
        <v>21.5mm FBE</v>
      </c>
      <c r="G710" s="1" t="str">
        <f>_xlfn.CONCAT(TEXT(Q710,"0.0"),"mm ",INDEX('Pipe Lookup'!D:D,MATCH('~17 Pipe Segmentation'!R710,'Pipe Lookup'!C:C,0))," TYPE ",P710)</f>
        <v>21.5mm Fusion-Bonded Epoxy TYPE 34</v>
      </c>
      <c r="L710" s="1" t="s">
        <v>9479</v>
      </c>
      <c r="M710" s="1">
        <v>1032175.17</v>
      </c>
      <c r="N710" s="1">
        <v>1032193.17</v>
      </c>
      <c r="O710" s="1">
        <v>18</v>
      </c>
      <c r="P710" s="1">
        <v>34</v>
      </c>
      <c r="Q710" s="1">
        <v>21.5</v>
      </c>
      <c r="R710" s="1" t="s">
        <v>56</v>
      </c>
      <c r="S710" s="1" t="s">
        <v>420</v>
      </c>
      <c r="V710" s="1">
        <v>0</v>
      </c>
      <c r="W710" s="1" t="s">
        <v>60</v>
      </c>
    </row>
    <row r="711" spans="1:23" x14ac:dyDescent="0.2">
      <c r="A711" s="1">
        <f t="shared" si="44"/>
        <v>1032193.17</v>
      </c>
      <c r="B711" s="1">
        <f t="shared" si="44"/>
        <v>1032287.17</v>
      </c>
      <c r="C711" s="11" t="s">
        <v>54</v>
      </c>
      <c r="D711" s="1" t="str">
        <f t="shared" si="45"/>
        <v>FBE</v>
      </c>
      <c r="E711" s="1">
        <f t="shared" si="46"/>
        <v>19</v>
      </c>
      <c r="F711" s="1" t="str">
        <f t="shared" si="47"/>
        <v>19.0mm FBE</v>
      </c>
      <c r="G711" s="1" t="str">
        <f>_xlfn.CONCAT(TEXT(Q711,"0.0"),"mm ",INDEX('Pipe Lookup'!D:D,MATCH('~17 Pipe Segmentation'!R711,'Pipe Lookup'!C:C,0))," TYPE ",P711)</f>
        <v>19.0mm Fusion-Bonded Epoxy TYPE 7</v>
      </c>
      <c r="L711" s="1" t="s">
        <v>9479</v>
      </c>
      <c r="M711" s="1">
        <v>1032193.17</v>
      </c>
      <c r="N711" s="1">
        <v>1032287.17</v>
      </c>
      <c r="O711" s="1">
        <v>94</v>
      </c>
      <c r="P711" s="1">
        <v>7</v>
      </c>
      <c r="Q711" s="1">
        <v>19</v>
      </c>
      <c r="R711" s="1" t="s">
        <v>56</v>
      </c>
      <c r="S711" s="1" t="s">
        <v>420</v>
      </c>
      <c r="V711" s="1">
        <v>0</v>
      </c>
      <c r="W711" s="1" t="s">
        <v>60</v>
      </c>
    </row>
    <row r="712" spans="1:23" x14ac:dyDescent="0.2">
      <c r="A712" s="1">
        <f t="shared" si="44"/>
        <v>1032287.17</v>
      </c>
      <c r="B712" s="1">
        <f t="shared" si="44"/>
        <v>1032305.17</v>
      </c>
      <c r="C712" s="11" t="s">
        <v>54</v>
      </c>
      <c r="D712" s="1" t="str">
        <f t="shared" si="45"/>
        <v>FBE</v>
      </c>
      <c r="E712" s="1">
        <f t="shared" si="46"/>
        <v>21.5</v>
      </c>
      <c r="F712" s="1" t="str">
        <f t="shared" si="47"/>
        <v>21.5mm FBE</v>
      </c>
      <c r="G712" s="1" t="str">
        <f>_xlfn.CONCAT(TEXT(Q712,"0.0"),"mm ",INDEX('Pipe Lookup'!D:D,MATCH('~17 Pipe Segmentation'!R712,'Pipe Lookup'!C:C,0))," TYPE ",P712)</f>
        <v>21.5mm Fusion-Bonded Epoxy TYPE 34</v>
      </c>
      <c r="L712" s="1" t="s">
        <v>9479</v>
      </c>
      <c r="M712" s="1">
        <v>1032287.17</v>
      </c>
      <c r="N712" s="1">
        <v>1032305.17</v>
      </c>
      <c r="O712" s="1">
        <v>18</v>
      </c>
      <c r="P712" s="1">
        <v>34</v>
      </c>
      <c r="Q712" s="1">
        <v>21.5</v>
      </c>
      <c r="R712" s="1" t="s">
        <v>56</v>
      </c>
      <c r="S712" s="1" t="s">
        <v>420</v>
      </c>
      <c r="V712" s="1">
        <v>0</v>
      </c>
      <c r="W712" s="1" t="s">
        <v>60</v>
      </c>
    </row>
    <row r="713" spans="1:23" x14ac:dyDescent="0.2">
      <c r="A713" s="1">
        <f t="shared" si="44"/>
        <v>1032305.17</v>
      </c>
      <c r="B713" s="1">
        <f t="shared" si="44"/>
        <v>1032386.17</v>
      </c>
      <c r="C713" s="11" t="s">
        <v>54</v>
      </c>
      <c r="D713" s="1" t="str">
        <f t="shared" si="45"/>
        <v>FBE</v>
      </c>
      <c r="E713" s="1">
        <f t="shared" si="46"/>
        <v>19</v>
      </c>
      <c r="F713" s="1" t="str">
        <f t="shared" si="47"/>
        <v>19.0mm FBE</v>
      </c>
      <c r="G713" s="1" t="str">
        <f>_xlfn.CONCAT(TEXT(Q713,"0.0"),"mm ",INDEX('Pipe Lookup'!D:D,MATCH('~17 Pipe Segmentation'!R713,'Pipe Lookup'!C:C,0))," TYPE ",P713)</f>
        <v>19.0mm Fusion-Bonded Epoxy TYPE 7</v>
      </c>
      <c r="L713" s="1" t="s">
        <v>9479</v>
      </c>
      <c r="M713" s="1">
        <v>1032305.17</v>
      </c>
      <c r="N713" s="1">
        <v>1032386.17</v>
      </c>
      <c r="O713" s="1">
        <v>81</v>
      </c>
      <c r="P713" s="1">
        <v>7</v>
      </c>
      <c r="Q713" s="1">
        <v>19</v>
      </c>
      <c r="R713" s="1" t="s">
        <v>56</v>
      </c>
      <c r="S713" s="1" t="s">
        <v>420</v>
      </c>
      <c r="V713" s="1">
        <v>0</v>
      </c>
      <c r="W713" s="1" t="s">
        <v>60</v>
      </c>
    </row>
    <row r="714" spans="1:23" x14ac:dyDescent="0.2">
      <c r="A714" s="1">
        <f t="shared" si="44"/>
        <v>1032386.17</v>
      </c>
      <c r="B714" s="1">
        <f t="shared" si="44"/>
        <v>1032404.17</v>
      </c>
      <c r="C714" s="11" t="s">
        <v>54</v>
      </c>
      <c r="D714" s="1" t="str">
        <f t="shared" si="45"/>
        <v>FBE</v>
      </c>
      <c r="E714" s="1">
        <f t="shared" si="46"/>
        <v>21.5</v>
      </c>
      <c r="F714" s="1" t="str">
        <f t="shared" si="47"/>
        <v>21.5mm FBE</v>
      </c>
      <c r="G714" s="1" t="str">
        <f>_xlfn.CONCAT(TEXT(Q714,"0.0"),"mm ",INDEX('Pipe Lookup'!D:D,MATCH('~17 Pipe Segmentation'!R714,'Pipe Lookup'!C:C,0))," TYPE ",P714)</f>
        <v>21.5mm Fusion-Bonded Epoxy TYPE 34</v>
      </c>
      <c r="L714" s="1" t="s">
        <v>9479</v>
      </c>
      <c r="M714" s="1">
        <v>1032386.17</v>
      </c>
      <c r="N714" s="1">
        <v>1032404.17</v>
      </c>
      <c r="O714" s="1">
        <v>18</v>
      </c>
      <c r="P714" s="1">
        <v>34</v>
      </c>
      <c r="Q714" s="1">
        <v>21.5</v>
      </c>
      <c r="R714" s="1" t="s">
        <v>56</v>
      </c>
      <c r="S714" s="1" t="s">
        <v>420</v>
      </c>
      <c r="V714" s="1">
        <v>0</v>
      </c>
      <c r="W714" s="1" t="s">
        <v>60</v>
      </c>
    </row>
    <row r="715" spans="1:23" x14ac:dyDescent="0.2">
      <c r="A715" s="1">
        <f t="shared" si="44"/>
        <v>1032404.17</v>
      </c>
      <c r="B715" s="1">
        <f t="shared" si="44"/>
        <v>1032441.17</v>
      </c>
      <c r="C715" s="11" t="s">
        <v>54</v>
      </c>
      <c r="D715" s="1" t="str">
        <f t="shared" si="45"/>
        <v>FBE</v>
      </c>
      <c r="E715" s="1">
        <f t="shared" si="46"/>
        <v>19</v>
      </c>
      <c r="F715" s="1" t="str">
        <f t="shared" si="47"/>
        <v>19.0mm FBE</v>
      </c>
      <c r="G715" s="1" t="str">
        <f>_xlfn.CONCAT(TEXT(Q715,"0.0"),"mm ",INDEX('Pipe Lookup'!D:D,MATCH('~17 Pipe Segmentation'!R715,'Pipe Lookup'!C:C,0))," TYPE ",P715)</f>
        <v>19.0mm Fusion-Bonded Epoxy TYPE 7</v>
      </c>
      <c r="L715" s="1" t="s">
        <v>9479</v>
      </c>
      <c r="M715" s="1">
        <v>1032404.17</v>
      </c>
      <c r="N715" s="1">
        <v>1032441.17</v>
      </c>
      <c r="O715" s="1">
        <v>37</v>
      </c>
      <c r="P715" s="1">
        <v>7</v>
      </c>
      <c r="Q715" s="1">
        <v>19</v>
      </c>
      <c r="R715" s="1" t="s">
        <v>56</v>
      </c>
      <c r="S715" s="1" t="s">
        <v>420</v>
      </c>
      <c r="V715" s="1">
        <v>0</v>
      </c>
      <c r="W715" s="1" t="s">
        <v>60</v>
      </c>
    </row>
    <row r="716" spans="1:23" x14ac:dyDescent="0.2">
      <c r="A716" s="1">
        <f t="shared" si="44"/>
        <v>1032441.17</v>
      </c>
      <c r="B716" s="1">
        <f t="shared" si="44"/>
        <v>1032513</v>
      </c>
      <c r="C716" s="11" t="s">
        <v>54</v>
      </c>
      <c r="D716" s="1" t="str">
        <f t="shared" si="45"/>
        <v>ARO</v>
      </c>
      <c r="E716" s="1">
        <f t="shared" si="46"/>
        <v>21.5</v>
      </c>
      <c r="F716" s="1" t="str">
        <f t="shared" si="47"/>
        <v>21.5mm ARO</v>
      </c>
      <c r="G716" s="1" t="str">
        <f>_xlfn.CONCAT(TEXT(Q716,"0.0"),"mm ",INDEX('Pipe Lookup'!D:D,MATCH('~17 Pipe Segmentation'!R716,'Pipe Lookup'!C:C,0))," TYPE ",P716)</f>
        <v>21.5mm Abrasion-Resistant Overcoat TYPE 15</v>
      </c>
      <c r="L716" s="1" t="s">
        <v>9479</v>
      </c>
      <c r="M716" s="1">
        <v>1032441.17</v>
      </c>
      <c r="N716" s="1">
        <v>1032513</v>
      </c>
      <c r="O716" s="1">
        <v>71.82999999995809</v>
      </c>
      <c r="P716" s="1">
        <v>15</v>
      </c>
      <c r="Q716" s="1">
        <v>21.5</v>
      </c>
      <c r="R716" s="1" t="s">
        <v>80</v>
      </c>
      <c r="S716" s="1" t="s">
        <v>420</v>
      </c>
      <c r="V716" s="1">
        <v>0</v>
      </c>
      <c r="W716" s="1" t="s">
        <v>60</v>
      </c>
    </row>
    <row r="717" spans="1:23" x14ac:dyDescent="0.2">
      <c r="A717" s="1">
        <f t="shared" si="44"/>
        <v>1032513</v>
      </c>
      <c r="B717" s="1">
        <f t="shared" si="44"/>
        <v>1032579.95</v>
      </c>
      <c r="C717" s="11" t="s">
        <v>54</v>
      </c>
      <c r="D717" s="1" t="str">
        <f t="shared" si="45"/>
        <v>FBE</v>
      </c>
      <c r="E717" s="1">
        <f t="shared" si="46"/>
        <v>19</v>
      </c>
      <c r="F717" s="1" t="str">
        <f t="shared" si="47"/>
        <v>19.0mm FBE</v>
      </c>
      <c r="G717" s="1" t="str">
        <f>_xlfn.CONCAT(TEXT(Q717,"0.0"),"mm ",INDEX('Pipe Lookup'!D:D,MATCH('~17 Pipe Segmentation'!R717,'Pipe Lookup'!C:C,0))," TYPE ",P717)</f>
        <v>19.0mm Fusion-Bonded Epoxy TYPE 7</v>
      </c>
      <c r="L717" s="1" t="s">
        <v>9479</v>
      </c>
      <c r="M717" s="1">
        <v>1032513</v>
      </c>
      <c r="N717" s="1">
        <v>1032579.95</v>
      </c>
      <c r="O717" s="1">
        <v>66.949999999953434</v>
      </c>
      <c r="P717" s="1">
        <v>7</v>
      </c>
      <c r="Q717" s="1">
        <v>19</v>
      </c>
      <c r="R717" s="1" t="s">
        <v>56</v>
      </c>
      <c r="S717" s="1" t="s">
        <v>420</v>
      </c>
      <c r="V717" s="1">
        <v>0</v>
      </c>
      <c r="W717" s="1" t="s">
        <v>60</v>
      </c>
    </row>
    <row r="718" spans="1:23" x14ac:dyDescent="0.2">
      <c r="A718" s="1">
        <f t="shared" si="44"/>
        <v>1032579.95</v>
      </c>
      <c r="B718" s="1">
        <f t="shared" si="44"/>
        <v>1032584.73</v>
      </c>
      <c r="C718" s="11" t="s">
        <v>54</v>
      </c>
      <c r="D718" s="1" t="str">
        <f t="shared" si="45"/>
        <v>LE</v>
      </c>
      <c r="E718" s="1">
        <f t="shared" si="46"/>
        <v>23.7</v>
      </c>
      <c r="F718" s="1" t="str">
        <f t="shared" si="47"/>
        <v>23.7mm LE</v>
      </c>
      <c r="G718" s="1" t="str">
        <f>_xlfn.CONCAT(TEXT(Q718,"0.0"),"mm ",INDEX('Pipe Lookup'!D:D,MATCH('~17 Pipe Segmentation'!R718,'Pipe Lookup'!C:C,0))," TYPE ",P718)</f>
        <v>23.7mm Elbow TYPE 28</v>
      </c>
      <c r="L718" s="1" t="s">
        <v>9479</v>
      </c>
      <c r="M718" s="1">
        <v>1032579.95</v>
      </c>
      <c r="N718" s="1">
        <v>1032584.73</v>
      </c>
      <c r="O718" s="1">
        <v>4.7800000000279397</v>
      </c>
      <c r="P718" s="1">
        <v>28</v>
      </c>
      <c r="Q718" s="1">
        <v>23.7</v>
      </c>
      <c r="R718" s="1" t="s">
        <v>58</v>
      </c>
      <c r="S718" s="1" t="s">
        <v>420</v>
      </c>
      <c r="U718" s="1" t="s">
        <v>423</v>
      </c>
      <c r="V718" s="1">
        <v>0</v>
      </c>
      <c r="W718" s="1" t="s">
        <v>60</v>
      </c>
    </row>
    <row r="719" spans="1:23" x14ac:dyDescent="0.2">
      <c r="A719" s="1">
        <f t="shared" si="44"/>
        <v>1032584.73</v>
      </c>
      <c r="B719" s="1">
        <f t="shared" si="44"/>
        <v>1032625.49</v>
      </c>
      <c r="C719" s="11" t="s">
        <v>54</v>
      </c>
      <c r="D719" s="1" t="str">
        <f t="shared" si="45"/>
        <v>FBE</v>
      </c>
      <c r="E719" s="1">
        <f t="shared" si="46"/>
        <v>19</v>
      </c>
      <c r="F719" s="1" t="str">
        <f t="shared" si="47"/>
        <v>19.0mm FBE</v>
      </c>
      <c r="G719" s="1" t="str">
        <f>_xlfn.CONCAT(TEXT(Q719,"0.0"),"mm ",INDEX('Pipe Lookup'!D:D,MATCH('~17 Pipe Segmentation'!R719,'Pipe Lookup'!C:C,0))," TYPE ",P719)</f>
        <v>19.0mm Fusion-Bonded Epoxy TYPE 7</v>
      </c>
      <c r="L719" s="1" t="s">
        <v>9479</v>
      </c>
      <c r="M719" s="1">
        <v>1032584.73</v>
      </c>
      <c r="N719" s="1">
        <v>1032625.49</v>
      </c>
      <c r="O719" s="1">
        <v>40.760000000009313</v>
      </c>
      <c r="P719" s="1">
        <v>7</v>
      </c>
      <c r="Q719" s="1">
        <v>19</v>
      </c>
      <c r="R719" s="1" t="s">
        <v>56</v>
      </c>
      <c r="S719" s="1" t="s">
        <v>420</v>
      </c>
      <c r="V719" s="1">
        <v>0</v>
      </c>
      <c r="W719" s="1" t="s">
        <v>60</v>
      </c>
    </row>
    <row r="720" spans="1:23" x14ac:dyDescent="0.2">
      <c r="A720" s="1">
        <f t="shared" si="44"/>
        <v>1032625.49</v>
      </c>
      <c r="B720" s="1">
        <f t="shared" si="44"/>
        <v>1032631.39</v>
      </c>
      <c r="C720" s="11" t="s">
        <v>54</v>
      </c>
      <c r="D720" s="1" t="str">
        <f t="shared" si="45"/>
        <v>LE</v>
      </c>
      <c r="E720" s="1">
        <f t="shared" si="46"/>
        <v>23.7</v>
      </c>
      <c r="F720" s="1" t="str">
        <f t="shared" si="47"/>
        <v>23.7mm LE</v>
      </c>
      <c r="G720" s="1" t="str">
        <f>_xlfn.CONCAT(TEXT(Q720,"0.0"),"mm ",INDEX('Pipe Lookup'!D:D,MATCH('~17 Pipe Segmentation'!R720,'Pipe Lookup'!C:C,0))," TYPE ",P720)</f>
        <v>23.7mm Elbow TYPE 28</v>
      </c>
      <c r="L720" s="1" t="s">
        <v>9479</v>
      </c>
      <c r="M720" s="1">
        <v>1032625.49</v>
      </c>
      <c r="N720" s="1">
        <v>1032631.39</v>
      </c>
      <c r="O720" s="1">
        <v>5.9000000000232831</v>
      </c>
      <c r="P720" s="1">
        <v>28</v>
      </c>
      <c r="Q720" s="1">
        <v>23.7</v>
      </c>
      <c r="R720" s="1" t="s">
        <v>58</v>
      </c>
      <c r="S720" s="1" t="s">
        <v>420</v>
      </c>
      <c r="U720" s="1" t="s">
        <v>424</v>
      </c>
      <c r="V720" s="1">
        <v>0</v>
      </c>
      <c r="W720" s="1" t="s">
        <v>60</v>
      </c>
    </row>
    <row r="721" spans="1:23" x14ac:dyDescent="0.2">
      <c r="A721" s="1">
        <f t="shared" si="44"/>
        <v>1032631.39</v>
      </c>
      <c r="B721" s="1">
        <f t="shared" si="44"/>
        <v>1032663.17</v>
      </c>
      <c r="C721" s="11" t="s">
        <v>54</v>
      </c>
      <c r="D721" s="1" t="str">
        <f t="shared" si="45"/>
        <v>FBE</v>
      </c>
      <c r="E721" s="1">
        <f t="shared" si="46"/>
        <v>21.5</v>
      </c>
      <c r="F721" s="1" t="str">
        <f t="shared" si="47"/>
        <v>21.5mm FBE</v>
      </c>
      <c r="G721" s="1" t="str">
        <f>_xlfn.CONCAT(TEXT(Q721,"0.0"),"mm ",INDEX('Pipe Lookup'!D:D,MATCH('~17 Pipe Segmentation'!R721,'Pipe Lookup'!C:C,0))," TYPE ",P721)</f>
        <v>21.5mm Fusion-Bonded Epoxy TYPE 34</v>
      </c>
      <c r="L721" s="1" t="s">
        <v>9479</v>
      </c>
      <c r="M721" s="1">
        <v>1032631.39</v>
      </c>
      <c r="N721" s="1">
        <v>1032663.17</v>
      </c>
      <c r="O721" s="1">
        <v>31.78000000002794</v>
      </c>
      <c r="P721" s="1">
        <v>34</v>
      </c>
      <c r="Q721" s="1">
        <v>21.5</v>
      </c>
      <c r="R721" s="1" t="s">
        <v>56</v>
      </c>
      <c r="S721" s="1" t="s">
        <v>420</v>
      </c>
      <c r="V721" s="1">
        <v>0</v>
      </c>
      <c r="W721" s="1" t="s">
        <v>60</v>
      </c>
    </row>
    <row r="722" spans="1:23" x14ac:dyDescent="0.2">
      <c r="A722" s="1">
        <f t="shared" si="44"/>
        <v>1032663.17</v>
      </c>
      <c r="B722" s="1">
        <f t="shared" si="44"/>
        <v>1032707</v>
      </c>
      <c r="C722" s="11" t="s">
        <v>54</v>
      </c>
      <c r="D722" s="1" t="str">
        <f t="shared" si="45"/>
        <v>ARO</v>
      </c>
      <c r="E722" s="1">
        <f t="shared" si="46"/>
        <v>21.5</v>
      </c>
      <c r="F722" s="1" t="str">
        <f t="shared" si="47"/>
        <v>21.5mm ARO</v>
      </c>
      <c r="G722" s="1" t="str">
        <f>_xlfn.CONCAT(TEXT(Q722,"0.0"),"mm ",INDEX('Pipe Lookup'!D:D,MATCH('~17 Pipe Segmentation'!R722,'Pipe Lookup'!C:C,0))," TYPE ",P722)</f>
        <v>21.5mm Abrasion-Resistant Overcoat TYPE 15</v>
      </c>
      <c r="L722" s="1" t="s">
        <v>9479</v>
      </c>
      <c r="M722" s="1">
        <v>1032663.17</v>
      </c>
      <c r="N722" s="1">
        <v>1032707</v>
      </c>
      <c r="O722" s="1">
        <v>43.82999999995809</v>
      </c>
      <c r="P722" s="1">
        <v>15</v>
      </c>
      <c r="Q722" s="1">
        <v>21.5</v>
      </c>
      <c r="R722" s="1" t="s">
        <v>80</v>
      </c>
      <c r="S722" s="1" t="s">
        <v>420</v>
      </c>
      <c r="V722" s="1">
        <v>0</v>
      </c>
      <c r="W722" s="1" t="s">
        <v>60</v>
      </c>
    </row>
    <row r="723" spans="1:23" x14ac:dyDescent="0.2">
      <c r="A723" s="1">
        <f t="shared" si="44"/>
        <v>1032707</v>
      </c>
      <c r="B723" s="1">
        <f t="shared" si="44"/>
        <v>1032715</v>
      </c>
      <c r="C723" s="11" t="s">
        <v>54</v>
      </c>
      <c r="D723" s="1" t="str">
        <f t="shared" si="45"/>
        <v>FBE</v>
      </c>
      <c r="E723" s="1">
        <f t="shared" si="46"/>
        <v>21.5</v>
      </c>
      <c r="F723" s="1" t="str">
        <f t="shared" si="47"/>
        <v>21.5mm FBE</v>
      </c>
      <c r="G723" s="1" t="str">
        <f>_xlfn.CONCAT(TEXT(Q723,"0.0"),"mm ",INDEX('Pipe Lookup'!D:D,MATCH('~17 Pipe Segmentation'!R723,'Pipe Lookup'!C:C,0))," TYPE ",P723)</f>
        <v>21.5mm Fusion-Bonded Epoxy TYPE 34</v>
      </c>
      <c r="L723" s="1" t="s">
        <v>9479</v>
      </c>
      <c r="M723" s="1">
        <v>1032707</v>
      </c>
      <c r="N723" s="1">
        <v>1032715</v>
      </c>
      <c r="O723" s="1">
        <v>8</v>
      </c>
      <c r="P723" s="1">
        <v>34</v>
      </c>
      <c r="Q723" s="1">
        <v>21.5</v>
      </c>
      <c r="R723" s="1" t="s">
        <v>56</v>
      </c>
      <c r="S723" s="1" t="s">
        <v>420</v>
      </c>
      <c r="V723" s="1">
        <v>0</v>
      </c>
      <c r="W723" s="1" t="s">
        <v>60</v>
      </c>
    </row>
    <row r="724" spans="1:23" x14ac:dyDescent="0.2">
      <c r="A724" s="1">
        <f t="shared" si="44"/>
        <v>1032715</v>
      </c>
      <c r="B724" s="1">
        <f t="shared" si="44"/>
        <v>1032720.32</v>
      </c>
      <c r="C724" s="11" t="s">
        <v>54</v>
      </c>
      <c r="D724" s="1" t="str">
        <f t="shared" si="45"/>
        <v>LE</v>
      </c>
      <c r="E724" s="1">
        <f t="shared" si="46"/>
        <v>23.7</v>
      </c>
      <c r="F724" s="1" t="str">
        <f t="shared" si="47"/>
        <v>23.7mm LE</v>
      </c>
      <c r="G724" s="1" t="str">
        <f>_xlfn.CONCAT(TEXT(Q724,"0.0"),"mm ",INDEX('Pipe Lookup'!D:D,MATCH('~17 Pipe Segmentation'!R724,'Pipe Lookup'!C:C,0))," TYPE ",P724)</f>
        <v>23.7mm Elbow TYPE 28</v>
      </c>
      <c r="L724" s="1" t="s">
        <v>9479</v>
      </c>
      <c r="M724" s="1">
        <v>1032715</v>
      </c>
      <c r="N724" s="1">
        <v>1032720.32</v>
      </c>
      <c r="O724" s="1">
        <v>5.3199999999487773</v>
      </c>
      <c r="P724" s="1">
        <v>28</v>
      </c>
      <c r="Q724" s="1">
        <v>23.7</v>
      </c>
      <c r="R724" s="1" t="s">
        <v>58</v>
      </c>
      <c r="S724" s="1" t="s">
        <v>420</v>
      </c>
      <c r="U724" s="1" t="s">
        <v>425</v>
      </c>
      <c r="V724" s="1">
        <v>0</v>
      </c>
      <c r="W724" s="1" t="s">
        <v>60</v>
      </c>
    </row>
    <row r="725" spans="1:23" x14ac:dyDescent="0.2">
      <c r="A725" s="1">
        <f t="shared" si="44"/>
        <v>1032720.32</v>
      </c>
      <c r="B725" s="1">
        <f t="shared" si="44"/>
        <v>1032730.84</v>
      </c>
      <c r="C725" s="11" t="s">
        <v>54</v>
      </c>
      <c r="D725" s="1" t="str">
        <f t="shared" si="45"/>
        <v>FBE</v>
      </c>
      <c r="E725" s="1">
        <f t="shared" si="46"/>
        <v>21.5</v>
      </c>
      <c r="F725" s="1" t="str">
        <f t="shared" si="47"/>
        <v>21.5mm FBE</v>
      </c>
      <c r="G725" s="1" t="str">
        <f>_xlfn.CONCAT(TEXT(Q725,"0.0"),"mm ",INDEX('Pipe Lookup'!D:D,MATCH('~17 Pipe Segmentation'!R725,'Pipe Lookup'!C:C,0))," TYPE ",P725)</f>
        <v>21.5mm Fusion-Bonded Epoxy TYPE 34</v>
      </c>
      <c r="L725" s="1" t="s">
        <v>9479</v>
      </c>
      <c r="M725" s="1">
        <v>1032720.32</v>
      </c>
      <c r="N725" s="1">
        <v>1032730.84</v>
      </c>
      <c r="O725" s="1">
        <v>10.520000000018626</v>
      </c>
      <c r="P725" s="1">
        <v>34</v>
      </c>
      <c r="Q725" s="1">
        <v>21.5</v>
      </c>
      <c r="R725" s="1" t="s">
        <v>56</v>
      </c>
      <c r="S725" s="1" t="s">
        <v>420</v>
      </c>
      <c r="V725" s="1">
        <v>0</v>
      </c>
      <c r="W725" s="1" t="s">
        <v>60</v>
      </c>
    </row>
    <row r="726" spans="1:23" x14ac:dyDescent="0.2">
      <c r="A726" s="1">
        <f t="shared" si="44"/>
        <v>1032730.84</v>
      </c>
      <c r="B726" s="1">
        <f t="shared" si="44"/>
        <v>1032738.31</v>
      </c>
      <c r="C726" s="11" t="s">
        <v>54</v>
      </c>
      <c r="D726" s="1" t="str">
        <f t="shared" si="45"/>
        <v>LE</v>
      </c>
      <c r="E726" s="1">
        <f t="shared" si="46"/>
        <v>23.7</v>
      </c>
      <c r="F726" s="1" t="str">
        <f t="shared" si="47"/>
        <v>23.7mm LE</v>
      </c>
      <c r="G726" s="1" t="str">
        <f>_xlfn.CONCAT(TEXT(Q726,"0.0"),"mm ",INDEX('Pipe Lookup'!D:D,MATCH('~17 Pipe Segmentation'!R726,'Pipe Lookup'!C:C,0))," TYPE ",P726)</f>
        <v>23.7mm Elbow TYPE 28</v>
      </c>
      <c r="L726" s="1" t="s">
        <v>9479</v>
      </c>
      <c r="M726" s="1">
        <v>1032730.84</v>
      </c>
      <c r="N726" s="1">
        <v>1032738.31</v>
      </c>
      <c r="O726" s="1">
        <v>7.4700000000884756</v>
      </c>
      <c r="P726" s="1">
        <v>28</v>
      </c>
      <c r="Q726" s="1">
        <v>23.7</v>
      </c>
      <c r="R726" s="1" t="s">
        <v>58</v>
      </c>
      <c r="S726" s="1" t="s">
        <v>420</v>
      </c>
      <c r="U726" s="1" t="s">
        <v>426</v>
      </c>
      <c r="V726" s="1">
        <v>0</v>
      </c>
      <c r="W726" s="1" t="s">
        <v>60</v>
      </c>
    </row>
    <row r="727" spans="1:23" x14ac:dyDescent="0.2">
      <c r="A727" s="1">
        <f t="shared" si="44"/>
        <v>1032738.31</v>
      </c>
      <c r="B727" s="1">
        <f t="shared" si="44"/>
        <v>1032823.19</v>
      </c>
      <c r="C727" s="11" t="s">
        <v>54</v>
      </c>
      <c r="D727" s="1" t="str">
        <f t="shared" si="45"/>
        <v>FBE</v>
      </c>
      <c r="E727" s="1">
        <f t="shared" si="46"/>
        <v>19</v>
      </c>
      <c r="F727" s="1" t="str">
        <f t="shared" si="47"/>
        <v>19.0mm FBE</v>
      </c>
      <c r="G727" s="1" t="str">
        <f>_xlfn.CONCAT(TEXT(Q727,"0.0"),"mm ",INDEX('Pipe Lookup'!D:D,MATCH('~17 Pipe Segmentation'!R727,'Pipe Lookup'!C:C,0))," TYPE ",P727)</f>
        <v>19.0mm Fusion-Bonded Epoxy TYPE 7</v>
      </c>
      <c r="L727" s="1" t="s">
        <v>9479</v>
      </c>
      <c r="M727" s="1">
        <v>1032738.31</v>
      </c>
      <c r="N727" s="1">
        <v>1032823.19</v>
      </c>
      <c r="O727" s="1">
        <v>84.879999999888241</v>
      </c>
      <c r="P727" s="1">
        <v>7</v>
      </c>
      <c r="Q727" s="1">
        <v>19</v>
      </c>
      <c r="R727" s="1" t="s">
        <v>56</v>
      </c>
      <c r="S727" s="1" t="s">
        <v>420</v>
      </c>
      <c r="V727" s="1">
        <v>0</v>
      </c>
      <c r="W727" s="1" t="s">
        <v>60</v>
      </c>
    </row>
    <row r="728" spans="1:23" x14ac:dyDescent="0.2">
      <c r="A728" s="1">
        <f t="shared" si="44"/>
        <v>1032823.19</v>
      </c>
      <c r="B728" s="1">
        <f t="shared" si="44"/>
        <v>1032830.1</v>
      </c>
      <c r="C728" s="11" t="s">
        <v>54</v>
      </c>
      <c r="D728" s="1" t="str">
        <f t="shared" si="45"/>
        <v>LE</v>
      </c>
      <c r="E728" s="1">
        <f t="shared" si="46"/>
        <v>23.7</v>
      </c>
      <c r="F728" s="1" t="str">
        <f t="shared" si="47"/>
        <v>23.7mm LE</v>
      </c>
      <c r="G728" s="1" t="str">
        <f>_xlfn.CONCAT(TEXT(Q728,"0.0"),"mm ",INDEX('Pipe Lookup'!D:D,MATCH('~17 Pipe Segmentation'!R728,'Pipe Lookup'!C:C,0))," TYPE ",P728)</f>
        <v>23.7mm Elbow TYPE 28</v>
      </c>
      <c r="L728" s="1" t="s">
        <v>9479</v>
      </c>
      <c r="M728" s="1">
        <v>1032823.19</v>
      </c>
      <c r="N728" s="1">
        <v>1032830.1</v>
      </c>
      <c r="O728" s="1">
        <v>6.9100000000325963</v>
      </c>
      <c r="P728" s="1">
        <v>28</v>
      </c>
      <c r="Q728" s="1">
        <v>23.7</v>
      </c>
      <c r="R728" s="1" t="s">
        <v>58</v>
      </c>
      <c r="S728" s="1" t="s">
        <v>420</v>
      </c>
      <c r="U728" s="1" t="s">
        <v>427</v>
      </c>
      <c r="V728" s="1">
        <v>0</v>
      </c>
      <c r="W728" s="1" t="s">
        <v>60</v>
      </c>
    </row>
    <row r="729" spans="1:23" x14ac:dyDescent="0.2">
      <c r="A729" s="1">
        <f t="shared" si="44"/>
        <v>1032830.1</v>
      </c>
      <c r="B729" s="1">
        <f t="shared" si="44"/>
        <v>1032851.84</v>
      </c>
      <c r="C729" s="11" t="s">
        <v>54</v>
      </c>
      <c r="D729" s="1" t="str">
        <f t="shared" si="45"/>
        <v>FBE</v>
      </c>
      <c r="E729" s="1">
        <f t="shared" si="46"/>
        <v>19</v>
      </c>
      <c r="F729" s="1" t="str">
        <f t="shared" si="47"/>
        <v>19.0mm FBE</v>
      </c>
      <c r="G729" s="1" t="str">
        <f>_xlfn.CONCAT(TEXT(Q729,"0.0"),"mm ",INDEX('Pipe Lookup'!D:D,MATCH('~17 Pipe Segmentation'!R729,'Pipe Lookup'!C:C,0))," TYPE ",P729)</f>
        <v>19.0mm Fusion-Bonded Epoxy TYPE 7</v>
      </c>
      <c r="L729" s="1" t="s">
        <v>9479</v>
      </c>
      <c r="M729" s="1">
        <v>1032830.1</v>
      </c>
      <c r="N729" s="1">
        <v>1032851.84</v>
      </c>
      <c r="O729" s="1">
        <v>21.739999999990687</v>
      </c>
      <c r="P729" s="1">
        <v>7</v>
      </c>
      <c r="Q729" s="1">
        <v>19</v>
      </c>
      <c r="R729" s="1" t="s">
        <v>56</v>
      </c>
      <c r="S729" s="1" t="s">
        <v>420</v>
      </c>
      <c r="V729" s="1">
        <v>0</v>
      </c>
      <c r="W729" s="1" t="s">
        <v>60</v>
      </c>
    </row>
    <row r="730" spans="1:23" x14ac:dyDescent="0.2">
      <c r="A730" s="1">
        <f t="shared" si="44"/>
        <v>1032851.84</v>
      </c>
      <c r="B730" s="1">
        <f t="shared" si="44"/>
        <v>1032860.32</v>
      </c>
      <c r="C730" s="11" t="s">
        <v>54</v>
      </c>
      <c r="D730" s="1" t="str">
        <f t="shared" si="45"/>
        <v>LE</v>
      </c>
      <c r="E730" s="1">
        <f t="shared" si="46"/>
        <v>23.7</v>
      </c>
      <c r="F730" s="1" t="str">
        <f t="shared" si="47"/>
        <v>23.7mm LE</v>
      </c>
      <c r="G730" s="1" t="str">
        <f>_xlfn.CONCAT(TEXT(Q730,"0.0"),"mm ",INDEX('Pipe Lookup'!D:D,MATCH('~17 Pipe Segmentation'!R730,'Pipe Lookup'!C:C,0))," TYPE ",P730)</f>
        <v>23.7mm Elbow TYPE 28</v>
      </c>
      <c r="L730" s="1" t="s">
        <v>9479</v>
      </c>
      <c r="M730" s="1">
        <v>1032851.84</v>
      </c>
      <c r="N730" s="1">
        <v>1032860.32</v>
      </c>
      <c r="O730" s="1">
        <v>8.4799999999813735</v>
      </c>
      <c r="P730" s="1">
        <v>28</v>
      </c>
      <c r="Q730" s="1">
        <v>23.7</v>
      </c>
      <c r="R730" s="1" t="s">
        <v>58</v>
      </c>
      <c r="S730" s="1" t="s">
        <v>420</v>
      </c>
      <c r="U730" s="1" t="s">
        <v>428</v>
      </c>
      <c r="V730" s="1">
        <v>0</v>
      </c>
      <c r="W730" s="1" t="s">
        <v>60</v>
      </c>
    </row>
    <row r="731" spans="1:23" x14ac:dyDescent="0.2">
      <c r="A731" s="1">
        <f t="shared" si="44"/>
        <v>1032860.32</v>
      </c>
      <c r="B731" s="1">
        <f t="shared" si="44"/>
        <v>1032918.72</v>
      </c>
      <c r="C731" s="11" t="s">
        <v>54</v>
      </c>
      <c r="D731" s="1" t="str">
        <f t="shared" si="45"/>
        <v>FBE</v>
      </c>
      <c r="E731" s="1">
        <f t="shared" si="46"/>
        <v>19</v>
      </c>
      <c r="F731" s="1" t="str">
        <f t="shared" si="47"/>
        <v>19.0mm FBE</v>
      </c>
      <c r="G731" s="1" t="str">
        <f>_xlfn.CONCAT(TEXT(Q731,"0.0"),"mm ",INDEX('Pipe Lookup'!D:D,MATCH('~17 Pipe Segmentation'!R731,'Pipe Lookup'!C:C,0))," TYPE ",P731)</f>
        <v>19.0mm Fusion-Bonded Epoxy TYPE 7</v>
      </c>
      <c r="L731" s="1" t="s">
        <v>9479</v>
      </c>
      <c r="M731" s="1">
        <v>1032860.32</v>
      </c>
      <c r="N731" s="1">
        <v>1032918.72</v>
      </c>
      <c r="O731" s="1">
        <v>58.400000000023283</v>
      </c>
      <c r="P731" s="1">
        <v>7</v>
      </c>
      <c r="Q731" s="1">
        <v>19</v>
      </c>
      <c r="R731" s="1" t="s">
        <v>56</v>
      </c>
      <c r="S731" s="1" t="s">
        <v>420</v>
      </c>
      <c r="V731" s="1">
        <v>0</v>
      </c>
      <c r="W731" s="1" t="s">
        <v>60</v>
      </c>
    </row>
    <row r="732" spans="1:23" x14ac:dyDescent="0.2">
      <c r="A732" s="1">
        <f t="shared" si="44"/>
        <v>1032918.72</v>
      </c>
      <c r="B732" s="1">
        <f t="shared" si="44"/>
        <v>1032925.4</v>
      </c>
      <c r="C732" s="11" t="s">
        <v>54</v>
      </c>
      <c r="D732" s="1" t="str">
        <f t="shared" si="45"/>
        <v>LE</v>
      </c>
      <c r="E732" s="1">
        <f t="shared" si="46"/>
        <v>23.7</v>
      </c>
      <c r="F732" s="1" t="str">
        <f t="shared" si="47"/>
        <v>23.7mm LE</v>
      </c>
      <c r="G732" s="1" t="str">
        <f>_xlfn.CONCAT(TEXT(Q732,"0.0"),"mm ",INDEX('Pipe Lookup'!D:D,MATCH('~17 Pipe Segmentation'!R732,'Pipe Lookup'!C:C,0))," TYPE ",P732)</f>
        <v>23.7mm Elbow TYPE 28</v>
      </c>
      <c r="L732" s="1" t="s">
        <v>9479</v>
      </c>
      <c r="M732" s="1">
        <v>1032918.72</v>
      </c>
      <c r="N732" s="1">
        <v>1032925.4</v>
      </c>
      <c r="O732" s="1">
        <v>6.6800000000512227</v>
      </c>
      <c r="P732" s="1">
        <v>28</v>
      </c>
      <c r="Q732" s="1">
        <v>23.7</v>
      </c>
      <c r="R732" s="1" t="s">
        <v>58</v>
      </c>
      <c r="S732" s="1" t="s">
        <v>420</v>
      </c>
      <c r="U732" s="1" t="s">
        <v>429</v>
      </c>
      <c r="V732" s="1">
        <v>0</v>
      </c>
      <c r="W732" s="1" t="s">
        <v>60</v>
      </c>
    </row>
    <row r="733" spans="1:23" x14ac:dyDescent="0.2">
      <c r="A733" s="1">
        <f t="shared" si="44"/>
        <v>1032925.4</v>
      </c>
      <c r="B733" s="1">
        <f t="shared" si="44"/>
        <v>1032930.63</v>
      </c>
      <c r="C733" s="11" t="s">
        <v>54</v>
      </c>
      <c r="D733" s="1" t="str">
        <f t="shared" si="45"/>
        <v>LE</v>
      </c>
      <c r="E733" s="1">
        <f t="shared" si="46"/>
        <v>23.7</v>
      </c>
      <c r="F733" s="1" t="str">
        <f t="shared" si="47"/>
        <v>23.7mm LE</v>
      </c>
      <c r="G733" s="1" t="str">
        <f>_xlfn.CONCAT(TEXT(Q733,"0.0"),"mm ",INDEX('Pipe Lookup'!D:D,MATCH('~17 Pipe Segmentation'!R733,'Pipe Lookup'!C:C,0))," TYPE ",P733)</f>
        <v>23.7mm Elbow TYPE 28</v>
      </c>
      <c r="L733" s="1" t="s">
        <v>9479</v>
      </c>
      <c r="M733" s="1">
        <v>1032925.4</v>
      </c>
      <c r="N733" s="1">
        <v>1032930.63</v>
      </c>
      <c r="O733" s="1">
        <v>5.2299999999813735</v>
      </c>
      <c r="P733" s="1">
        <v>28</v>
      </c>
      <c r="Q733" s="1">
        <v>23.7</v>
      </c>
      <c r="R733" s="1" t="s">
        <v>58</v>
      </c>
      <c r="S733" s="1" t="s">
        <v>420</v>
      </c>
      <c r="U733" s="1" t="s">
        <v>430</v>
      </c>
      <c r="V733" s="1">
        <v>0</v>
      </c>
      <c r="W733" s="1" t="s">
        <v>86</v>
      </c>
    </row>
    <row r="734" spans="1:23" x14ac:dyDescent="0.2">
      <c r="A734" s="1">
        <f t="shared" si="44"/>
        <v>1032930.63</v>
      </c>
      <c r="B734" s="1">
        <f t="shared" si="44"/>
        <v>1033212.69</v>
      </c>
      <c r="C734" s="11" t="s">
        <v>54</v>
      </c>
      <c r="D734" s="1" t="str">
        <f t="shared" si="45"/>
        <v>FBE</v>
      </c>
      <c r="E734" s="1">
        <f t="shared" si="46"/>
        <v>19</v>
      </c>
      <c r="F734" s="1" t="str">
        <f t="shared" si="47"/>
        <v>19.0mm FBE</v>
      </c>
      <c r="G734" s="1" t="str">
        <f>_xlfn.CONCAT(TEXT(Q734,"0.0"),"mm ",INDEX('Pipe Lookup'!D:D,MATCH('~17 Pipe Segmentation'!R734,'Pipe Lookup'!C:C,0))," TYPE ",P734)</f>
        <v>19.0mm Fusion-Bonded Epoxy TYPE 7</v>
      </c>
      <c r="L734" s="1" t="s">
        <v>9479</v>
      </c>
      <c r="M734" s="1">
        <v>1032930.63</v>
      </c>
      <c r="N734" s="1">
        <v>1033212.69</v>
      </c>
      <c r="O734" s="1">
        <v>282.05999999993946</v>
      </c>
      <c r="P734" s="1">
        <v>7</v>
      </c>
      <c r="Q734" s="1">
        <v>19</v>
      </c>
      <c r="R734" s="1" t="s">
        <v>56</v>
      </c>
      <c r="S734" s="1" t="s">
        <v>420</v>
      </c>
      <c r="V734" s="1">
        <v>0</v>
      </c>
      <c r="W734" s="1" t="s">
        <v>60</v>
      </c>
    </row>
    <row r="735" spans="1:23" x14ac:dyDescent="0.2">
      <c r="A735" s="1">
        <f t="shared" si="44"/>
        <v>1033212.69</v>
      </c>
      <c r="B735" s="1">
        <f t="shared" si="44"/>
        <v>1033217.93</v>
      </c>
      <c r="C735" s="11" t="s">
        <v>54</v>
      </c>
      <c r="D735" s="1" t="str">
        <f t="shared" si="45"/>
        <v>LE</v>
      </c>
      <c r="E735" s="1">
        <f t="shared" si="46"/>
        <v>23.7</v>
      </c>
      <c r="F735" s="1" t="str">
        <f t="shared" si="47"/>
        <v>23.7mm LE</v>
      </c>
      <c r="G735" s="1" t="str">
        <f>_xlfn.CONCAT(TEXT(Q735,"0.0"),"mm ",INDEX('Pipe Lookup'!D:D,MATCH('~17 Pipe Segmentation'!R735,'Pipe Lookup'!C:C,0))," TYPE ",P735)</f>
        <v>23.7mm Elbow TYPE 28</v>
      </c>
      <c r="L735" s="1" t="s">
        <v>9479</v>
      </c>
      <c r="M735" s="1">
        <v>1033212.69</v>
      </c>
      <c r="N735" s="1">
        <v>1033217.93</v>
      </c>
      <c r="O735" s="1">
        <v>5.2400000001071021</v>
      </c>
      <c r="P735" s="1">
        <v>28</v>
      </c>
      <c r="Q735" s="1">
        <v>23.7</v>
      </c>
      <c r="R735" s="1" t="s">
        <v>58</v>
      </c>
      <c r="S735" s="1" t="s">
        <v>420</v>
      </c>
      <c r="U735" s="1" t="s">
        <v>431</v>
      </c>
      <c r="V735" s="1">
        <v>0</v>
      </c>
      <c r="W735" s="1" t="s">
        <v>60</v>
      </c>
    </row>
    <row r="736" spans="1:23" x14ac:dyDescent="0.2">
      <c r="A736" s="1">
        <f t="shared" si="44"/>
        <v>1033217.93</v>
      </c>
      <c r="B736" s="1">
        <f t="shared" si="44"/>
        <v>1033233.82</v>
      </c>
      <c r="C736" s="11" t="s">
        <v>54</v>
      </c>
      <c r="D736" s="1" t="str">
        <f t="shared" si="45"/>
        <v>FBE</v>
      </c>
      <c r="E736" s="1">
        <f t="shared" si="46"/>
        <v>19</v>
      </c>
      <c r="F736" s="1" t="str">
        <f t="shared" si="47"/>
        <v>19.0mm FBE</v>
      </c>
      <c r="G736" s="1" t="str">
        <f>_xlfn.CONCAT(TEXT(Q736,"0.0"),"mm ",INDEX('Pipe Lookup'!D:D,MATCH('~17 Pipe Segmentation'!R736,'Pipe Lookup'!C:C,0))," TYPE ",P736)</f>
        <v>19.0mm Fusion-Bonded Epoxy TYPE 7</v>
      </c>
      <c r="L736" s="1" t="s">
        <v>9479</v>
      </c>
      <c r="M736" s="1">
        <v>1033217.93</v>
      </c>
      <c r="N736" s="1">
        <v>1033233.82</v>
      </c>
      <c r="O736" s="1">
        <v>15.889999999897555</v>
      </c>
      <c r="P736" s="1">
        <v>7</v>
      </c>
      <c r="Q736" s="1">
        <v>19</v>
      </c>
      <c r="R736" s="1" t="s">
        <v>56</v>
      </c>
      <c r="S736" s="1" t="s">
        <v>420</v>
      </c>
      <c r="V736" s="1">
        <v>0</v>
      </c>
      <c r="W736" s="1" t="s">
        <v>60</v>
      </c>
    </row>
    <row r="737" spans="1:23" x14ac:dyDescent="0.2">
      <c r="A737" s="1">
        <f t="shared" si="44"/>
        <v>1033233.82</v>
      </c>
      <c r="B737" s="1">
        <f t="shared" si="44"/>
        <v>1033251.8</v>
      </c>
      <c r="C737" s="11" t="s">
        <v>54</v>
      </c>
      <c r="D737" s="1" t="str">
        <f t="shared" si="45"/>
        <v>FBE</v>
      </c>
      <c r="E737" s="1">
        <f t="shared" si="46"/>
        <v>21.5</v>
      </c>
      <c r="F737" s="1" t="str">
        <f t="shared" si="47"/>
        <v>21.5mm FBE</v>
      </c>
      <c r="G737" s="1" t="str">
        <f>_xlfn.CONCAT(TEXT(Q737,"0.0"),"mm ",INDEX('Pipe Lookup'!D:D,MATCH('~17 Pipe Segmentation'!R737,'Pipe Lookup'!C:C,0))," TYPE ",P737)</f>
        <v>21.5mm Fusion-Bonded Epoxy TYPE 34</v>
      </c>
      <c r="L737" s="1" t="s">
        <v>9479</v>
      </c>
      <c r="M737" s="1">
        <v>1033233.82</v>
      </c>
      <c r="N737" s="1">
        <v>1033251.8</v>
      </c>
      <c r="O737" s="1">
        <v>17.980000000097789</v>
      </c>
      <c r="P737" s="1">
        <v>34</v>
      </c>
      <c r="Q737" s="1">
        <v>21.5</v>
      </c>
      <c r="R737" s="1" t="s">
        <v>56</v>
      </c>
      <c r="S737" s="1" t="s">
        <v>420</v>
      </c>
      <c r="V737" s="1">
        <v>0</v>
      </c>
      <c r="W737" s="1" t="s">
        <v>60</v>
      </c>
    </row>
    <row r="738" spans="1:23" x14ac:dyDescent="0.2">
      <c r="A738" s="1">
        <f t="shared" si="44"/>
        <v>1033251.8</v>
      </c>
      <c r="B738" s="1">
        <f t="shared" si="44"/>
        <v>1033500</v>
      </c>
      <c r="C738" s="11" t="s">
        <v>54</v>
      </c>
      <c r="D738" s="1" t="str">
        <f t="shared" si="45"/>
        <v>FBE</v>
      </c>
      <c r="E738" s="1">
        <f t="shared" si="46"/>
        <v>19</v>
      </c>
      <c r="F738" s="1" t="str">
        <f t="shared" si="47"/>
        <v>19.0mm FBE</v>
      </c>
      <c r="G738" s="1" t="str">
        <f>_xlfn.CONCAT(TEXT(Q738,"0.0"),"mm ",INDEX('Pipe Lookup'!D:D,MATCH('~17 Pipe Segmentation'!R738,'Pipe Lookup'!C:C,0))," TYPE ",P738)</f>
        <v>19.0mm Fusion-Bonded Epoxy TYPE 7</v>
      </c>
      <c r="L738" s="1" t="s">
        <v>9479</v>
      </c>
      <c r="M738" s="1">
        <v>1033251.8</v>
      </c>
      <c r="N738" s="1">
        <v>1033500</v>
      </c>
      <c r="O738" s="1">
        <v>248.19999999995343</v>
      </c>
      <c r="P738" s="1">
        <v>7</v>
      </c>
      <c r="Q738" s="1">
        <v>19</v>
      </c>
      <c r="R738" s="1" t="s">
        <v>56</v>
      </c>
      <c r="S738" s="1" t="s">
        <v>420</v>
      </c>
      <c r="V738" s="1">
        <v>0</v>
      </c>
      <c r="W738" s="1" t="s">
        <v>60</v>
      </c>
    </row>
    <row r="739" spans="1:23" x14ac:dyDescent="0.2">
      <c r="A739" s="1">
        <f t="shared" si="44"/>
        <v>1033500</v>
      </c>
      <c r="B739" s="1">
        <f t="shared" si="44"/>
        <v>1033627.04</v>
      </c>
      <c r="C739" s="11" t="s">
        <v>54</v>
      </c>
      <c r="D739" s="1" t="str">
        <f t="shared" si="45"/>
        <v>FBE</v>
      </c>
      <c r="E739" s="1">
        <f t="shared" si="46"/>
        <v>19</v>
      </c>
      <c r="F739" s="1" t="str">
        <f t="shared" si="47"/>
        <v>19.0mm FBE</v>
      </c>
      <c r="G739" s="1" t="str">
        <f>_xlfn.CONCAT(TEXT(Q739,"0.0"),"mm ",INDEX('Pipe Lookup'!D:D,MATCH('~17 Pipe Segmentation'!R739,'Pipe Lookup'!C:C,0))," TYPE ",P739)</f>
        <v>19.0mm Fusion-Bonded Epoxy TYPE 7</v>
      </c>
      <c r="L739" s="1" t="s">
        <v>9479</v>
      </c>
      <c r="M739" s="1">
        <v>1033500</v>
      </c>
      <c r="N739" s="1">
        <v>1033627.04</v>
      </c>
      <c r="O739" s="1">
        <v>127.04000000003725</v>
      </c>
      <c r="P739" s="1">
        <v>7</v>
      </c>
      <c r="Q739" s="1">
        <v>19</v>
      </c>
      <c r="R739" s="1" t="s">
        <v>56</v>
      </c>
      <c r="S739" s="1" t="s">
        <v>432</v>
      </c>
      <c r="V739" s="1">
        <v>0</v>
      </c>
      <c r="W739" s="1" t="s">
        <v>60</v>
      </c>
    </row>
    <row r="740" spans="1:23" x14ac:dyDescent="0.2">
      <c r="A740" s="1">
        <f t="shared" si="44"/>
        <v>1033627.04</v>
      </c>
      <c r="B740" s="1">
        <f t="shared" si="44"/>
        <v>1033632.28</v>
      </c>
      <c r="C740" s="11" t="s">
        <v>54</v>
      </c>
      <c r="D740" s="1" t="str">
        <f t="shared" si="45"/>
        <v>LE</v>
      </c>
      <c r="E740" s="1">
        <f t="shared" si="46"/>
        <v>23.7</v>
      </c>
      <c r="F740" s="1" t="str">
        <f t="shared" si="47"/>
        <v>23.7mm LE</v>
      </c>
      <c r="G740" s="1" t="str">
        <f>_xlfn.CONCAT(TEXT(Q740,"0.0"),"mm ",INDEX('Pipe Lookup'!D:D,MATCH('~17 Pipe Segmentation'!R740,'Pipe Lookup'!C:C,0))," TYPE ",P740)</f>
        <v>23.7mm Elbow TYPE 28</v>
      </c>
      <c r="L740" s="1" t="s">
        <v>9479</v>
      </c>
      <c r="M740" s="1">
        <v>1033627.04</v>
      </c>
      <c r="N740" s="1">
        <v>1033632.28</v>
      </c>
      <c r="O740" s="1">
        <v>5.2399999999906868</v>
      </c>
      <c r="P740" s="1">
        <v>28</v>
      </c>
      <c r="Q740" s="1">
        <v>23.7</v>
      </c>
      <c r="R740" s="1" t="s">
        <v>58</v>
      </c>
      <c r="S740" s="1" t="s">
        <v>432</v>
      </c>
      <c r="U740" s="1" t="s">
        <v>433</v>
      </c>
      <c r="V740" s="1">
        <v>0</v>
      </c>
      <c r="W740" s="1" t="s">
        <v>60</v>
      </c>
    </row>
    <row r="741" spans="1:23" x14ac:dyDescent="0.2">
      <c r="A741" s="1">
        <f t="shared" si="44"/>
        <v>1033632.28</v>
      </c>
      <c r="B741" s="1">
        <f t="shared" si="44"/>
        <v>1033999.81</v>
      </c>
      <c r="C741" s="11" t="s">
        <v>54</v>
      </c>
      <c r="D741" s="1" t="str">
        <f t="shared" si="45"/>
        <v>FBE</v>
      </c>
      <c r="E741" s="1">
        <f t="shared" si="46"/>
        <v>19</v>
      </c>
      <c r="F741" s="1" t="str">
        <f t="shared" si="47"/>
        <v>19.0mm FBE</v>
      </c>
      <c r="G741" s="1" t="str">
        <f>_xlfn.CONCAT(TEXT(Q741,"0.0"),"mm ",INDEX('Pipe Lookup'!D:D,MATCH('~17 Pipe Segmentation'!R741,'Pipe Lookup'!C:C,0))," TYPE ",P741)</f>
        <v>19.0mm Fusion-Bonded Epoxy TYPE 7</v>
      </c>
      <c r="L741" s="1" t="s">
        <v>9479</v>
      </c>
      <c r="M741" s="1">
        <v>1033632.28</v>
      </c>
      <c r="N741" s="1">
        <v>1033999.81</v>
      </c>
      <c r="O741" s="1">
        <v>367.53000000002794</v>
      </c>
      <c r="P741" s="1">
        <v>7</v>
      </c>
      <c r="Q741" s="1">
        <v>19</v>
      </c>
      <c r="R741" s="1" t="s">
        <v>56</v>
      </c>
      <c r="S741" s="1" t="s">
        <v>432</v>
      </c>
      <c r="V741" s="1">
        <v>0</v>
      </c>
      <c r="W741" s="1" t="s">
        <v>60</v>
      </c>
    </row>
    <row r="742" spans="1:23" x14ac:dyDescent="0.2">
      <c r="A742" s="1">
        <f t="shared" si="44"/>
        <v>1033999.81</v>
      </c>
      <c r="B742" s="1">
        <f t="shared" si="44"/>
        <v>1034017.81</v>
      </c>
      <c r="C742" s="11" t="s">
        <v>54</v>
      </c>
      <c r="D742" s="1" t="str">
        <f t="shared" si="45"/>
        <v>FBE</v>
      </c>
      <c r="E742" s="1">
        <f t="shared" si="46"/>
        <v>21.5</v>
      </c>
      <c r="F742" s="1" t="str">
        <f t="shared" si="47"/>
        <v>21.5mm FBE</v>
      </c>
      <c r="G742" s="1" t="str">
        <f>_xlfn.CONCAT(TEXT(Q742,"0.0"),"mm ",INDEX('Pipe Lookup'!D:D,MATCH('~17 Pipe Segmentation'!R742,'Pipe Lookup'!C:C,0))," TYPE ",P742)</f>
        <v>21.5mm Fusion-Bonded Epoxy TYPE 34</v>
      </c>
      <c r="L742" s="1" t="s">
        <v>9479</v>
      </c>
      <c r="M742" s="1">
        <v>1033999.81</v>
      </c>
      <c r="N742" s="1">
        <v>1034017.81</v>
      </c>
      <c r="O742" s="1">
        <v>18</v>
      </c>
      <c r="P742" s="1">
        <v>34</v>
      </c>
      <c r="Q742" s="1">
        <v>21.5</v>
      </c>
      <c r="R742" s="1" t="s">
        <v>56</v>
      </c>
      <c r="S742" s="1" t="s">
        <v>432</v>
      </c>
      <c r="V742" s="1">
        <v>0</v>
      </c>
      <c r="W742" s="1" t="s">
        <v>60</v>
      </c>
    </row>
    <row r="743" spans="1:23" x14ac:dyDescent="0.2">
      <c r="A743" s="1">
        <f t="shared" si="44"/>
        <v>1034017.81</v>
      </c>
      <c r="B743" s="1">
        <f t="shared" si="44"/>
        <v>1034126.73</v>
      </c>
      <c r="C743" s="11" t="s">
        <v>54</v>
      </c>
      <c r="D743" s="1" t="str">
        <f t="shared" si="45"/>
        <v>FBE</v>
      </c>
      <c r="E743" s="1">
        <f t="shared" si="46"/>
        <v>19</v>
      </c>
      <c r="F743" s="1" t="str">
        <f t="shared" si="47"/>
        <v>19.0mm FBE</v>
      </c>
      <c r="G743" s="1" t="str">
        <f>_xlfn.CONCAT(TEXT(Q743,"0.0"),"mm ",INDEX('Pipe Lookup'!D:D,MATCH('~17 Pipe Segmentation'!R743,'Pipe Lookup'!C:C,0))," TYPE ",P743)</f>
        <v>19.0mm Fusion-Bonded Epoxy TYPE 7</v>
      </c>
      <c r="L743" s="1" t="s">
        <v>9479</v>
      </c>
      <c r="M743" s="1">
        <v>1034017.81</v>
      </c>
      <c r="N743" s="1">
        <v>1034126.73</v>
      </c>
      <c r="O743" s="1">
        <v>108.91999999992549</v>
      </c>
      <c r="P743" s="1">
        <v>7</v>
      </c>
      <c r="Q743" s="1">
        <v>19</v>
      </c>
      <c r="R743" s="1" t="s">
        <v>56</v>
      </c>
      <c r="S743" s="1" t="s">
        <v>432</v>
      </c>
      <c r="V743" s="1">
        <v>0</v>
      </c>
      <c r="W743" s="1" t="s">
        <v>60</v>
      </c>
    </row>
    <row r="744" spans="1:23" x14ac:dyDescent="0.2">
      <c r="A744" s="1">
        <f t="shared" si="44"/>
        <v>1034126.73</v>
      </c>
      <c r="B744" s="1">
        <f t="shared" si="44"/>
        <v>1034144.73</v>
      </c>
      <c r="C744" s="11" t="s">
        <v>54</v>
      </c>
      <c r="D744" s="1" t="str">
        <f t="shared" si="45"/>
        <v>FBE</v>
      </c>
      <c r="E744" s="1">
        <f t="shared" si="46"/>
        <v>21.5</v>
      </c>
      <c r="F744" s="1" t="str">
        <f t="shared" si="47"/>
        <v>21.5mm FBE</v>
      </c>
      <c r="G744" s="1" t="str">
        <f>_xlfn.CONCAT(TEXT(Q744,"0.0"),"mm ",INDEX('Pipe Lookup'!D:D,MATCH('~17 Pipe Segmentation'!R744,'Pipe Lookup'!C:C,0))," TYPE ",P744)</f>
        <v>21.5mm Fusion-Bonded Epoxy TYPE 34</v>
      </c>
      <c r="L744" s="1" t="s">
        <v>9479</v>
      </c>
      <c r="M744" s="1">
        <v>1034126.73</v>
      </c>
      <c r="N744" s="1">
        <v>1034144.73</v>
      </c>
      <c r="O744" s="1">
        <v>18</v>
      </c>
      <c r="P744" s="1">
        <v>34</v>
      </c>
      <c r="Q744" s="1">
        <v>21.5</v>
      </c>
      <c r="R744" s="1" t="s">
        <v>56</v>
      </c>
      <c r="S744" s="1" t="s">
        <v>432</v>
      </c>
      <c r="V744" s="1">
        <v>0</v>
      </c>
      <c r="W744" s="1" t="s">
        <v>60</v>
      </c>
    </row>
    <row r="745" spans="1:23" x14ac:dyDescent="0.2">
      <c r="A745" s="1">
        <f t="shared" si="44"/>
        <v>1034144.73</v>
      </c>
      <c r="B745" s="1">
        <f t="shared" si="44"/>
        <v>1034686</v>
      </c>
      <c r="C745" s="11" t="s">
        <v>54</v>
      </c>
      <c r="D745" s="1" t="str">
        <f t="shared" si="45"/>
        <v>FBE</v>
      </c>
      <c r="E745" s="1">
        <f t="shared" si="46"/>
        <v>19</v>
      </c>
      <c r="F745" s="1" t="str">
        <f t="shared" si="47"/>
        <v>19.0mm FBE</v>
      </c>
      <c r="G745" s="1" t="str">
        <f>_xlfn.CONCAT(TEXT(Q745,"0.0"),"mm ",INDEX('Pipe Lookup'!D:D,MATCH('~17 Pipe Segmentation'!R745,'Pipe Lookup'!C:C,0))," TYPE ",P745)</f>
        <v>19.0mm Fusion-Bonded Epoxy TYPE 7</v>
      </c>
      <c r="L745" s="1" t="s">
        <v>9479</v>
      </c>
      <c r="M745" s="1">
        <v>1034144.73</v>
      </c>
      <c r="N745" s="1">
        <v>1034686</v>
      </c>
      <c r="O745" s="1">
        <v>541.27000000001863</v>
      </c>
      <c r="P745" s="1">
        <v>7</v>
      </c>
      <c r="Q745" s="1">
        <v>19</v>
      </c>
      <c r="R745" s="1" t="s">
        <v>56</v>
      </c>
      <c r="S745" s="1" t="s">
        <v>432</v>
      </c>
      <c r="V745" s="1">
        <v>0</v>
      </c>
      <c r="W745" s="1" t="s">
        <v>60</v>
      </c>
    </row>
    <row r="746" spans="1:23" x14ac:dyDescent="0.2">
      <c r="A746" s="1">
        <f t="shared" si="44"/>
        <v>1034686</v>
      </c>
      <c r="B746" s="1">
        <f t="shared" si="44"/>
        <v>1034704</v>
      </c>
      <c r="C746" s="11" t="s">
        <v>54</v>
      </c>
      <c r="D746" s="1" t="str">
        <f t="shared" si="45"/>
        <v>FBE</v>
      </c>
      <c r="E746" s="1">
        <f t="shared" si="46"/>
        <v>21.5</v>
      </c>
      <c r="F746" s="1" t="str">
        <f t="shared" si="47"/>
        <v>21.5mm FBE</v>
      </c>
      <c r="G746" s="1" t="str">
        <f>_xlfn.CONCAT(TEXT(Q746,"0.0"),"mm ",INDEX('Pipe Lookup'!D:D,MATCH('~17 Pipe Segmentation'!R746,'Pipe Lookup'!C:C,0))," TYPE ",P746)</f>
        <v>21.5mm Fusion-Bonded Epoxy TYPE 34</v>
      </c>
      <c r="L746" s="1" t="s">
        <v>9479</v>
      </c>
      <c r="M746" s="1">
        <v>1034686</v>
      </c>
      <c r="N746" s="1">
        <v>1034704</v>
      </c>
      <c r="O746" s="1">
        <v>18</v>
      </c>
      <c r="P746" s="1">
        <v>34</v>
      </c>
      <c r="Q746" s="1">
        <v>21.5</v>
      </c>
      <c r="R746" s="1" t="s">
        <v>56</v>
      </c>
      <c r="S746" s="1" t="s">
        <v>432</v>
      </c>
      <c r="V746" s="1">
        <v>0</v>
      </c>
      <c r="W746" s="1" t="s">
        <v>60</v>
      </c>
    </row>
    <row r="747" spans="1:23" x14ac:dyDescent="0.2">
      <c r="A747" s="1">
        <f t="shared" si="44"/>
        <v>1034704</v>
      </c>
      <c r="B747" s="1">
        <f t="shared" si="44"/>
        <v>1034731.58</v>
      </c>
      <c r="C747" s="11" t="s">
        <v>54</v>
      </c>
      <c r="D747" s="1" t="str">
        <f t="shared" si="45"/>
        <v>FBE</v>
      </c>
      <c r="E747" s="1">
        <f t="shared" si="46"/>
        <v>19</v>
      </c>
      <c r="F747" s="1" t="str">
        <f t="shared" si="47"/>
        <v>19.0mm FBE</v>
      </c>
      <c r="G747" s="1" t="str">
        <f>_xlfn.CONCAT(TEXT(Q747,"0.0"),"mm ",INDEX('Pipe Lookup'!D:D,MATCH('~17 Pipe Segmentation'!R747,'Pipe Lookup'!C:C,0))," TYPE ",P747)</f>
        <v>19.0mm Fusion-Bonded Epoxy TYPE 7</v>
      </c>
      <c r="L747" s="1" t="s">
        <v>9479</v>
      </c>
      <c r="M747" s="1">
        <v>1034704</v>
      </c>
      <c r="N747" s="1">
        <v>1034731.58</v>
      </c>
      <c r="O747" s="1">
        <v>27.57999999995809</v>
      </c>
      <c r="P747" s="1">
        <v>7</v>
      </c>
      <c r="Q747" s="1">
        <v>19</v>
      </c>
      <c r="R747" s="1" t="s">
        <v>56</v>
      </c>
      <c r="S747" s="1" t="s">
        <v>432</v>
      </c>
      <c r="V747" s="1">
        <v>0</v>
      </c>
      <c r="W747" s="1" t="s">
        <v>60</v>
      </c>
    </row>
    <row r="748" spans="1:23" x14ac:dyDescent="0.2">
      <c r="A748" s="1">
        <f t="shared" si="44"/>
        <v>1034731.58</v>
      </c>
      <c r="B748" s="1">
        <f t="shared" si="44"/>
        <v>1034749.58</v>
      </c>
      <c r="C748" s="11" t="s">
        <v>54</v>
      </c>
      <c r="D748" s="1" t="str">
        <f t="shared" si="45"/>
        <v>FBE</v>
      </c>
      <c r="E748" s="1">
        <f t="shared" si="46"/>
        <v>21.5</v>
      </c>
      <c r="F748" s="1" t="str">
        <f t="shared" si="47"/>
        <v>21.5mm FBE</v>
      </c>
      <c r="G748" s="1" t="str">
        <f>_xlfn.CONCAT(TEXT(Q748,"0.0"),"mm ",INDEX('Pipe Lookup'!D:D,MATCH('~17 Pipe Segmentation'!R748,'Pipe Lookup'!C:C,0))," TYPE ",P748)</f>
        <v>21.5mm Fusion-Bonded Epoxy TYPE 34</v>
      </c>
      <c r="L748" s="1" t="s">
        <v>9479</v>
      </c>
      <c r="M748" s="1">
        <v>1034731.58</v>
      </c>
      <c r="N748" s="1">
        <v>1034749.58</v>
      </c>
      <c r="O748" s="1">
        <v>18</v>
      </c>
      <c r="P748" s="1">
        <v>34</v>
      </c>
      <c r="Q748" s="1">
        <v>21.5</v>
      </c>
      <c r="R748" s="1" t="s">
        <v>56</v>
      </c>
      <c r="S748" s="1" t="s">
        <v>432</v>
      </c>
      <c r="V748" s="1">
        <v>0</v>
      </c>
      <c r="W748" s="1" t="s">
        <v>60</v>
      </c>
    </row>
    <row r="749" spans="1:23" x14ac:dyDescent="0.2">
      <c r="A749" s="1">
        <f t="shared" si="44"/>
        <v>1034749.58</v>
      </c>
      <c r="B749" s="1">
        <f t="shared" si="44"/>
        <v>1034773.58</v>
      </c>
      <c r="C749" s="11" t="s">
        <v>54</v>
      </c>
      <c r="D749" s="1" t="str">
        <f t="shared" si="45"/>
        <v>FBE</v>
      </c>
      <c r="E749" s="1">
        <f t="shared" si="46"/>
        <v>25</v>
      </c>
      <c r="F749" s="1" t="str">
        <f t="shared" si="47"/>
        <v>25.0mm FBE</v>
      </c>
      <c r="G749" s="1" t="str">
        <f>_xlfn.CONCAT(TEXT(Q749,"0.0"),"mm ",INDEX('Pipe Lookup'!D:D,MATCH('~17 Pipe Segmentation'!R749,'Pipe Lookup'!C:C,0))," TYPE ",P749)</f>
        <v>25.0mm Fusion-Bonded Epoxy TYPE 19</v>
      </c>
      <c r="L749" s="1" t="s">
        <v>9479</v>
      </c>
      <c r="M749" s="1">
        <v>1034749.58</v>
      </c>
      <c r="N749" s="1">
        <v>1034773.58</v>
      </c>
      <c r="O749" s="1">
        <v>24</v>
      </c>
      <c r="P749" s="1">
        <v>19</v>
      </c>
      <c r="Q749" s="1">
        <v>25</v>
      </c>
      <c r="R749" s="1" t="s">
        <v>56</v>
      </c>
      <c r="S749" s="1" t="s">
        <v>432</v>
      </c>
      <c r="V749" s="1">
        <v>0</v>
      </c>
      <c r="W749" s="1" t="s">
        <v>60</v>
      </c>
    </row>
    <row r="750" spans="1:23" x14ac:dyDescent="0.2">
      <c r="A750" s="1">
        <f t="shared" si="44"/>
        <v>1034773.58</v>
      </c>
      <c r="B750" s="1">
        <f t="shared" si="44"/>
        <v>1034806</v>
      </c>
      <c r="C750" s="11" t="s">
        <v>54</v>
      </c>
      <c r="D750" s="1" t="str">
        <f t="shared" si="45"/>
        <v>FBE</v>
      </c>
      <c r="E750" s="1">
        <f t="shared" si="46"/>
        <v>21.5</v>
      </c>
      <c r="F750" s="1" t="str">
        <f t="shared" si="47"/>
        <v>21.5mm FBE</v>
      </c>
      <c r="G750" s="1" t="str">
        <f>_xlfn.CONCAT(TEXT(Q750,"0.0"),"mm ",INDEX('Pipe Lookup'!D:D,MATCH('~17 Pipe Segmentation'!R750,'Pipe Lookup'!C:C,0))," TYPE ",P750)</f>
        <v>21.5mm Fusion-Bonded Epoxy TYPE 34</v>
      </c>
      <c r="L750" s="1" t="s">
        <v>9479</v>
      </c>
      <c r="M750" s="1">
        <v>1034773.58</v>
      </c>
      <c r="N750" s="1">
        <v>1034806</v>
      </c>
      <c r="O750" s="1">
        <v>32.42000000004191</v>
      </c>
      <c r="P750" s="1">
        <v>34</v>
      </c>
      <c r="Q750" s="1">
        <v>21.5</v>
      </c>
      <c r="R750" s="1" t="s">
        <v>56</v>
      </c>
      <c r="S750" s="1" t="s">
        <v>432</v>
      </c>
      <c r="V750" s="1">
        <v>0</v>
      </c>
      <c r="W750" s="1" t="s">
        <v>60</v>
      </c>
    </row>
    <row r="751" spans="1:23" x14ac:dyDescent="0.2">
      <c r="A751" s="1">
        <f t="shared" si="44"/>
        <v>1034806</v>
      </c>
      <c r="B751" s="1">
        <f t="shared" si="44"/>
        <v>1034981</v>
      </c>
      <c r="C751" s="11" t="s">
        <v>54</v>
      </c>
      <c r="D751" s="1" t="str">
        <f t="shared" si="45"/>
        <v>FBE</v>
      </c>
      <c r="E751" s="1">
        <f t="shared" si="46"/>
        <v>19</v>
      </c>
      <c r="F751" s="1" t="str">
        <f t="shared" si="47"/>
        <v>19.0mm FBE</v>
      </c>
      <c r="G751" s="1" t="str">
        <f>_xlfn.CONCAT(TEXT(Q751,"0.0"),"mm ",INDEX('Pipe Lookup'!D:D,MATCH('~17 Pipe Segmentation'!R751,'Pipe Lookup'!C:C,0))," TYPE ",P751)</f>
        <v>19.0mm Fusion-Bonded Epoxy TYPE 7</v>
      </c>
      <c r="L751" s="1" t="s">
        <v>9479</v>
      </c>
      <c r="M751" s="1">
        <v>1034806</v>
      </c>
      <c r="N751" s="1">
        <v>1034981</v>
      </c>
      <c r="O751" s="1">
        <v>175</v>
      </c>
      <c r="P751" s="1">
        <v>7</v>
      </c>
      <c r="Q751" s="1">
        <v>19</v>
      </c>
      <c r="R751" s="1" t="s">
        <v>56</v>
      </c>
      <c r="S751" s="1" t="s">
        <v>432</v>
      </c>
      <c r="V751" s="1">
        <v>0</v>
      </c>
      <c r="W751" s="1" t="s">
        <v>60</v>
      </c>
    </row>
    <row r="752" spans="1:23" x14ac:dyDescent="0.2">
      <c r="A752" s="1">
        <f t="shared" si="44"/>
        <v>1034981</v>
      </c>
      <c r="B752" s="1">
        <f t="shared" si="44"/>
        <v>1034999</v>
      </c>
      <c r="C752" s="11" t="s">
        <v>54</v>
      </c>
      <c r="D752" s="1" t="str">
        <f t="shared" si="45"/>
        <v>FBE</v>
      </c>
      <c r="E752" s="1">
        <f t="shared" si="46"/>
        <v>21.5</v>
      </c>
      <c r="F752" s="1" t="str">
        <f t="shared" si="47"/>
        <v>21.5mm FBE</v>
      </c>
      <c r="G752" s="1" t="str">
        <f>_xlfn.CONCAT(TEXT(Q752,"0.0"),"mm ",INDEX('Pipe Lookup'!D:D,MATCH('~17 Pipe Segmentation'!R752,'Pipe Lookup'!C:C,0))," TYPE ",P752)</f>
        <v>21.5mm Fusion-Bonded Epoxy TYPE 34</v>
      </c>
      <c r="L752" s="1" t="s">
        <v>9479</v>
      </c>
      <c r="M752" s="1">
        <v>1034981</v>
      </c>
      <c r="N752" s="1">
        <v>1034999</v>
      </c>
      <c r="O752" s="1">
        <v>18</v>
      </c>
      <c r="P752" s="1">
        <v>34</v>
      </c>
      <c r="Q752" s="1">
        <v>21.5</v>
      </c>
      <c r="R752" s="1" t="s">
        <v>56</v>
      </c>
      <c r="S752" s="1" t="s">
        <v>432</v>
      </c>
      <c r="V752" s="1">
        <v>0</v>
      </c>
      <c r="W752" s="1" t="s">
        <v>60</v>
      </c>
    </row>
    <row r="753" spans="1:23" x14ac:dyDescent="0.2">
      <c r="A753" s="1">
        <f t="shared" si="44"/>
        <v>1034999</v>
      </c>
      <c r="B753" s="1">
        <f t="shared" si="44"/>
        <v>1035030</v>
      </c>
      <c r="C753" s="11" t="s">
        <v>54</v>
      </c>
      <c r="D753" s="1" t="str">
        <f t="shared" si="45"/>
        <v>FBE</v>
      </c>
      <c r="E753" s="1">
        <f t="shared" si="46"/>
        <v>19</v>
      </c>
      <c r="F753" s="1" t="str">
        <f t="shared" si="47"/>
        <v>19.0mm FBE</v>
      </c>
      <c r="G753" s="1" t="str">
        <f>_xlfn.CONCAT(TEXT(Q753,"0.0"),"mm ",INDEX('Pipe Lookup'!D:D,MATCH('~17 Pipe Segmentation'!R753,'Pipe Lookup'!C:C,0))," TYPE ",P753)</f>
        <v>19.0mm Fusion-Bonded Epoxy TYPE 7</v>
      </c>
      <c r="L753" s="1" t="s">
        <v>9479</v>
      </c>
      <c r="M753" s="1">
        <v>1034999</v>
      </c>
      <c r="N753" s="1">
        <v>1035030</v>
      </c>
      <c r="O753" s="1">
        <v>31</v>
      </c>
      <c r="P753" s="1">
        <v>7</v>
      </c>
      <c r="Q753" s="1">
        <v>19</v>
      </c>
      <c r="R753" s="1" t="s">
        <v>56</v>
      </c>
      <c r="S753" s="1" t="s">
        <v>432</v>
      </c>
      <c r="V753" s="1">
        <v>0</v>
      </c>
      <c r="W753" s="1" t="s">
        <v>60</v>
      </c>
    </row>
    <row r="754" spans="1:23" x14ac:dyDescent="0.2">
      <c r="A754" s="1">
        <f t="shared" si="44"/>
        <v>1035030</v>
      </c>
      <c r="B754" s="1">
        <f t="shared" si="44"/>
        <v>1035096</v>
      </c>
      <c r="C754" s="11" t="s">
        <v>54</v>
      </c>
      <c r="D754" s="1" t="str">
        <f t="shared" si="45"/>
        <v>FBE</v>
      </c>
      <c r="E754" s="1">
        <f t="shared" si="46"/>
        <v>21.5</v>
      </c>
      <c r="F754" s="1" t="str">
        <f t="shared" si="47"/>
        <v>21.5mm FBE</v>
      </c>
      <c r="G754" s="1" t="str">
        <f>_xlfn.CONCAT(TEXT(Q754,"0.0"),"mm ",INDEX('Pipe Lookup'!D:D,MATCH('~17 Pipe Segmentation'!R754,'Pipe Lookup'!C:C,0))," TYPE ",P754)</f>
        <v>21.5mm Fusion-Bonded Epoxy TYPE 34</v>
      </c>
      <c r="L754" s="1" t="s">
        <v>9479</v>
      </c>
      <c r="M754" s="1">
        <v>1035030</v>
      </c>
      <c r="N754" s="1">
        <v>1035096</v>
      </c>
      <c r="O754" s="1">
        <v>66</v>
      </c>
      <c r="P754" s="1">
        <v>34</v>
      </c>
      <c r="Q754" s="1">
        <v>21.5</v>
      </c>
      <c r="R754" s="1" t="s">
        <v>56</v>
      </c>
      <c r="S754" s="1" t="s">
        <v>432</v>
      </c>
      <c r="V754" s="1">
        <v>0</v>
      </c>
      <c r="W754" s="1" t="s">
        <v>60</v>
      </c>
    </row>
    <row r="755" spans="1:23" x14ac:dyDescent="0.2">
      <c r="A755" s="1">
        <f t="shared" si="44"/>
        <v>1035096</v>
      </c>
      <c r="B755" s="1">
        <f t="shared" si="44"/>
        <v>1035127.76</v>
      </c>
      <c r="C755" s="11" t="s">
        <v>54</v>
      </c>
      <c r="D755" s="1" t="str">
        <f t="shared" si="45"/>
        <v>FBE</v>
      </c>
      <c r="E755" s="1">
        <f t="shared" si="46"/>
        <v>19</v>
      </c>
      <c r="F755" s="1" t="str">
        <f t="shared" si="47"/>
        <v>19.0mm FBE</v>
      </c>
      <c r="G755" s="1" t="str">
        <f>_xlfn.CONCAT(TEXT(Q755,"0.0"),"mm ",INDEX('Pipe Lookup'!D:D,MATCH('~17 Pipe Segmentation'!R755,'Pipe Lookup'!C:C,0))," TYPE ",P755)</f>
        <v>19.0mm Fusion-Bonded Epoxy TYPE 7</v>
      </c>
      <c r="L755" s="1" t="s">
        <v>9479</v>
      </c>
      <c r="M755" s="1">
        <v>1035096</v>
      </c>
      <c r="N755" s="1">
        <v>1035127.76</v>
      </c>
      <c r="O755" s="1">
        <v>31.760000000009313</v>
      </c>
      <c r="P755" s="1">
        <v>7</v>
      </c>
      <c r="Q755" s="1">
        <v>19</v>
      </c>
      <c r="R755" s="1" t="s">
        <v>56</v>
      </c>
      <c r="S755" s="1" t="s">
        <v>432</v>
      </c>
      <c r="V755" s="1">
        <v>0</v>
      </c>
      <c r="W755" s="1" t="s">
        <v>60</v>
      </c>
    </row>
    <row r="756" spans="1:23" x14ac:dyDescent="0.2">
      <c r="A756" s="1">
        <f t="shared" si="44"/>
        <v>1035127.76</v>
      </c>
      <c r="B756" s="1">
        <f t="shared" si="44"/>
        <v>1035149.76</v>
      </c>
      <c r="C756" s="11" t="s">
        <v>54</v>
      </c>
      <c r="D756" s="1" t="str">
        <f t="shared" si="45"/>
        <v>FBE</v>
      </c>
      <c r="E756" s="1">
        <f t="shared" si="46"/>
        <v>21.5</v>
      </c>
      <c r="F756" s="1" t="str">
        <f t="shared" si="47"/>
        <v>21.5mm FBE</v>
      </c>
      <c r="G756" s="1" t="str">
        <f>_xlfn.CONCAT(TEXT(Q756,"0.0"),"mm ",INDEX('Pipe Lookup'!D:D,MATCH('~17 Pipe Segmentation'!R756,'Pipe Lookup'!C:C,0))," TYPE ",P756)</f>
        <v>21.5mm Fusion-Bonded Epoxy TYPE 34</v>
      </c>
      <c r="L756" s="1" t="s">
        <v>9479</v>
      </c>
      <c r="M756" s="1">
        <v>1035127.76</v>
      </c>
      <c r="N756" s="1">
        <v>1035149.76</v>
      </c>
      <c r="O756" s="1">
        <v>22</v>
      </c>
      <c r="P756" s="1">
        <v>34</v>
      </c>
      <c r="Q756" s="1">
        <v>21.5</v>
      </c>
      <c r="R756" s="1" t="s">
        <v>56</v>
      </c>
      <c r="S756" s="1" t="s">
        <v>432</v>
      </c>
      <c r="V756" s="1">
        <v>0</v>
      </c>
      <c r="W756" s="1" t="s">
        <v>60</v>
      </c>
    </row>
    <row r="757" spans="1:23" x14ac:dyDescent="0.2">
      <c r="A757" s="1">
        <f t="shared" si="44"/>
        <v>1035149.76</v>
      </c>
      <c r="B757" s="1">
        <f t="shared" si="44"/>
        <v>1035572.02</v>
      </c>
      <c r="C757" s="11" t="s">
        <v>54</v>
      </c>
      <c r="D757" s="1" t="str">
        <f t="shared" si="45"/>
        <v>FBE</v>
      </c>
      <c r="E757" s="1">
        <f t="shared" si="46"/>
        <v>19</v>
      </c>
      <c r="F757" s="1" t="str">
        <f t="shared" si="47"/>
        <v>19.0mm FBE</v>
      </c>
      <c r="G757" s="1" t="str">
        <f>_xlfn.CONCAT(TEXT(Q757,"0.0"),"mm ",INDEX('Pipe Lookup'!D:D,MATCH('~17 Pipe Segmentation'!R757,'Pipe Lookup'!C:C,0))," TYPE ",P757)</f>
        <v>19.0mm Fusion-Bonded Epoxy TYPE 7</v>
      </c>
      <c r="L757" s="1" t="s">
        <v>9479</v>
      </c>
      <c r="M757" s="1">
        <v>1035149.76</v>
      </c>
      <c r="N757" s="1">
        <v>1035572.02</v>
      </c>
      <c r="O757" s="1">
        <v>422.26000000000931</v>
      </c>
      <c r="P757" s="1">
        <v>7</v>
      </c>
      <c r="Q757" s="1">
        <v>19</v>
      </c>
      <c r="R757" s="1" t="s">
        <v>56</v>
      </c>
      <c r="S757" s="1" t="s">
        <v>432</v>
      </c>
      <c r="V757" s="1">
        <v>0</v>
      </c>
      <c r="W757" s="1" t="s">
        <v>60</v>
      </c>
    </row>
    <row r="758" spans="1:23" x14ac:dyDescent="0.2">
      <c r="A758" s="1">
        <f t="shared" si="44"/>
        <v>1035572.02</v>
      </c>
      <c r="B758" s="1">
        <f t="shared" si="44"/>
        <v>1035590.02</v>
      </c>
      <c r="C758" s="11" t="s">
        <v>54</v>
      </c>
      <c r="D758" s="1" t="str">
        <f t="shared" si="45"/>
        <v>FBE</v>
      </c>
      <c r="E758" s="1">
        <f t="shared" si="46"/>
        <v>21.5</v>
      </c>
      <c r="F758" s="1" t="str">
        <f t="shared" si="47"/>
        <v>21.5mm FBE</v>
      </c>
      <c r="G758" s="1" t="str">
        <f>_xlfn.CONCAT(TEXT(Q758,"0.0"),"mm ",INDEX('Pipe Lookup'!D:D,MATCH('~17 Pipe Segmentation'!R758,'Pipe Lookup'!C:C,0))," TYPE ",P758)</f>
        <v>21.5mm Fusion-Bonded Epoxy TYPE 34</v>
      </c>
      <c r="L758" s="1" t="s">
        <v>9479</v>
      </c>
      <c r="M758" s="1">
        <v>1035572.02</v>
      </c>
      <c r="N758" s="1">
        <v>1035590.02</v>
      </c>
      <c r="O758" s="1">
        <v>18</v>
      </c>
      <c r="P758" s="1">
        <v>34</v>
      </c>
      <c r="Q758" s="1">
        <v>21.5</v>
      </c>
      <c r="R758" s="1" t="s">
        <v>56</v>
      </c>
      <c r="S758" s="1" t="s">
        <v>432</v>
      </c>
      <c r="V758" s="1">
        <v>0</v>
      </c>
      <c r="W758" s="1" t="s">
        <v>60</v>
      </c>
    </row>
    <row r="759" spans="1:23" x14ac:dyDescent="0.2">
      <c r="A759" s="1">
        <f t="shared" si="44"/>
        <v>1035590.02</v>
      </c>
      <c r="B759" s="1">
        <f t="shared" si="44"/>
        <v>1035669</v>
      </c>
      <c r="C759" s="11" t="s">
        <v>54</v>
      </c>
      <c r="D759" s="1" t="str">
        <f t="shared" si="45"/>
        <v>FBE</v>
      </c>
      <c r="E759" s="1">
        <f t="shared" si="46"/>
        <v>19</v>
      </c>
      <c r="F759" s="1" t="str">
        <f t="shared" si="47"/>
        <v>19.0mm FBE</v>
      </c>
      <c r="G759" s="1" t="str">
        <f>_xlfn.CONCAT(TEXT(Q759,"0.0"),"mm ",INDEX('Pipe Lookup'!D:D,MATCH('~17 Pipe Segmentation'!R759,'Pipe Lookup'!C:C,0))," TYPE ",P759)</f>
        <v>19.0mm Fusion-Bonded Epoxy TYPE 7</v>
      </c>
      <c r="L759" s="1" t="s">
        <v>9479</v>
      </c>
      <c r="M759" s="1">
        <v>1035590.02</v>
      </c>
      <c r="N759" s="1">
        <v>1035669</v>
      </c>
      <c r="O759" s="1">
        <v>78.979999999981374</v>
      </c>
      <c r="P759" s="1">
        <v>7</v>
      </c>
      <c r="Q759" s="1">
        <v>19</v>
      </c>
      <c r="R759" s="1" t="s">
        <v>56</v>
      </c>
      <c r="S759" s="1" t="s">
        <v>432</v>
      </c>
      <c r="V759" s="1">
        <v>0</v>
      </c>
      <c r="W759" s="1" t="s">
        <v>60</v>
      </c>
    </row>
    <row r="760" spans="1:23" x14ac:dyDescent="0.2">
      <c r="A760" s="1">
        <f t="shared" si="44"/>
        <v>1035669</v>
      </c>
      <c r="B760" s="1">
        <f t="shared" si="44"/>
        <v>1035676</v>
      </c>
      <c r="C760" s="11" t="s">
        <v>54</v>
      </c>
      <c r="D760" s="1" t="str">
        <f t="shared" si="45"/>
        <v>LE</v>
      </c>
      <c r="E760" s="1">
        <f t="shared" si="46"/>
        <v>23.7</v>
      </c>
      <c r="F760" s="1" t="str">
        <f t="shared" si="47"/>
        <v>23.7mm LE</v>
      </c>
      <c r="G760" s="1" t="str">
        <f>_xlfn.CONCAT(TEXT(Q760,"0.0"),"mm ",INDEX('Pipe Lookup'!D:D,MATCH('~17 Pipe Segmentation'!R760,'Pipe Lookup'!C:C,0))," TYPE ",P760)</f>
        <v>23.7mm Elbow TYPE 28</v>
      </c>
      <c r="L760" s="1" t="s">
        <v>9479</v>
      </c>
      <c r="M760" s="1">
        <v>1035669</v>
      </c>
      <c r="N760" s="1">
        <v>1035676</v>
      </c>
      <c r="O760" s="1">
        <v>7</v>
      </c>
      <c r="P760" s="1">
        <v>28</v>
      </c>
      <c r="Q760" s="1">
        <v>23.7</v>
      </c>
      <c r="R760" s="1" t="s">
        <v>58</v>
      </c>
      <c r="S760" s="1" t="s">
        <v>432</v>
      </c>
      <c r="U760" s="1" t="s">
        <v>434</v>
      </c>
      <c r="V760" s="1">
        <v>0</v>
      </c>
      <c r="W760" s="1" t="s">
        <v>60</v>
      </c>
    </row>
    <row r="761" spans="1:23" x14ac:dyDescent="0.2">
      <c r="A761" s="1">
        <f t="shared" si="44"/>
        <v>1035676</v>
      </c>
      <c r="B761" s="1">
        <f t="shared" si="44"/>
        <v>1035683</v>
      </c>
      <c r="C761" s="11" t="s">
        <v>54</v>
      </c>
      <c r="D761" s="1" t="str">
        <f t="shared" si="45"/>
        <v>LE</v>
      </c>
      <c r="E761" s="1">
        <f t="shared" si="46"/>
        <v>23.7</v>
      </c>
      <c r="F761" s="1" t="str">
        <f t="shared" si="47"/>
        <v>23.7mm LE</v>
      </c>
      <c r="G761" s="1" t="str">
        <f>_xlfn.CONCAT(TEXT(Q761,"0.0"),"mm ",INDEX('Pipe Lookup'!D:D,MATCH('~17 Pipe Segmentation'!R761,'Pipe Lookup'!C:C,0))," TYPE ",P761)</f>
        <v>23.7mm Elbow TYPE 28</v>
      </c>
      <c r="L761" s="1" t="s">
        <v>9479</v>
      </c>
      <c r="M761" s="1">
        <v>1035676</v>
      </c>
      <c r="N761" s="1">
        <v>1035683</v>
      </c>
      <c r="O761" s="1">
        <v>7</v>
      </c>
      <c r="P761" s="1">
        <v>28</v>
      </c>
      <c r="Q761" s="1">
        <v>23.7</v>
      </c>
      <c r="R761" s="1" t="s">
        <v>58</v>
      </c>
      <c r="S761" s="1" t="s">
        <v>432</v>
      </c>
      <c r="U761" s="1" t="s">
        <v>435</v>
      </c>
      <c r="V761" s="1">
        <v>0</v>
      </c>
      <c r="W761" s="1" t="s">
        <v>86</v>
      </c>
    </row>
    <row r="762" spans="1:23" x14ac:dyDescent="0.2">
      <c r="A762" s="1">
        <f t="shared" si="44"/>
        <v>1035683</v>
      </c>
      <c r="B762" s="1">
        <f t="shared" si="44"/>
        <v>1035764</v>
      </c>
      <c r="C762" s="11" t="s">
        <v>54</v>
      </c>
      <c r="D762" s="1" t="str">
        <f t="shared" si="45"/>
        <v>FBE</v>
      </c>
      <c r="E762" s="1">
        <f t="shared" si="46"/>
        <v>19</v>
      </c>
      <c r="F762" s="1" t="str">
        <f t="shared" si="47"/>
        <v>19.0mm FBE</v>
      </c>
      <c r="G762" s="1" t="str">
        <f>_xlfn.CONCAT(TEXT(Q762,"0.0"),"mm ",INDEX('Pipe Lookup'!D:D,MATCH('~17 Pipe Segmentation'!R762,'Pipe Lookup'!C:C,0))," TYPE ",P762)</f>
        <v>19.0mm Fusion-Bonded Epoxy TYPE 7</v>
      </c>
      <c r="L762" s="1" t="s">
        <v>9479</v>
      </c>
      <c r="M762" s="1">
        <v>1035683</v>
      </c>
      <c r="N762" s="1">
        <v>1035764</v>
      </c>
      <c r="O762" s="1">
        <v>81</v>
      </c>
      <c r="P762" s="1">
        <v>7</v>
      </c>
      <c r="Q762" s="1">
        <v>19</v>
      </c>
      <c r="R762" s="1" t="s">
        <v>56</v>
      </c>
      <c r="S762" s="1" t="s">
        <v>432</v>
      </c>
      <c r="U762" s="1" t="s">
        <v>436</v>
      </c>
      <c r="V762" s="1">
        <v>0</v>
      </c>
      <c r="W762" s="1" t="s">
        <v>60</v>
      </c>
    </row>
    <row r="763" spans="1:23" x14ac:dyDescent="0.2">
      <c r="A763" s="1">
        <f t="shared" si="44"/>
        <v>1035764</v>
      </c>
      <c r="B763" s="1">
        <f t="shared" si="44"/>
        <v>1035766</v>
      </c>
      <c r="C763" s="11" t="s">
        <v>54</v>
      </c>
      <c r="D763" s="1" t="str">
        <f t="shared" si="45"/>
        <v>LE</v>
      </c>
      <c r="E763" s="1">
        <f t="shared" si="46"/>
        <v>23.7</v>
      </c>
      <c r="F763" s="1" t="str">
        <f t="shared" si="47"/>
        <v>23.7mm LE</v>
      </c>
      <c r="G763" s="1" t="str">
        <f>_xlfn.CONCAT(TEXT(Q763,"0.0"),"mm ",INDEX('Pipe Lookup'!D:D,MATCH('~17 Pipe Segmentation'!R763,'Pipe Lookup'!C:C,0))," TYPE ",P763)</f>
        <v>23.7mm Elbow TYPE 28</v>
      </c>
      <c r="L763" s="1" t="s">
        <v>9479</v>
      </c>
      <c r="M763" s="1">
        <v>1035764</v>
      </c>
      <c r="N763" s="1" t="s">
        <v>437</v>
      </c>
      <c r="O763" s="1">
        <v>2</v>
      </c>
      <c r="P763" s="1">
        <v>28</v>
      </c>
      <c r="Q763" s="1">
        <v>23.7</v>
      </c>
      <c r="R763" s="1" t="s">
        <v>58</v>
      </c>
      <c r="S763" s="1" t="s">
        <v>432</v>
      </c>
      <c r="U763" s="1" t="s">
        <v>438</v>
      </c>
      <c r="V763" s="1">
        <v>0</v>
      </c>
      <c r="W763" s="1" t="s">
        <v>60</v>
      </c>
    </row>
    <row r="764" spans="1:23" x14ac:dyDescent="0.2">
      <c r="A764" s="1">
        <f t="shared" si="44"/>
        <v>1035766</v>
      </c>
      <c r="B764" s="1">
        <f t="shared" si="44"/>
        <v>1035769</v>
      </c>
      <c r="C764" s="11" t="s">
        <v>54</v>
      </c>
      <c r="D764" s="1" t="str">
        <f t="shared" si="45"/>
        <v>LE</v>
      </c>
      <c r="E764" s="1">
        <f t="shared" si="46"/>
        <v>23.7</v>
      </c>
      <c r="F764" s="1" t="str">
        <f t="shared" si="47"/>
        <v>23.7mm LE</v>
      </c>
      <c r="G764" s="1" t="str">
        <f>_xlfn.CONCAT(TEXT(Q764,"0.0"),"mm ",INDEX('Pipe Lookup'!D:D,MATCH('~17 Pipe Segmentation'!R764,'Pipe Lookup'!C:C,0))," TYPE ",P764)</f>
        <v>23.7mm Elbow TYPE 28</v>
      </c>
      <c r="L764" s="1" t="s">
        <v>9479</v>
      </c>
      <c r="M764" s="1" t="s">
        <v>437</v>
      </c>
      <c r="N764" s="1" t="s">
        <v>439</v>
      </c>
      <c r="O764" s="1">
        <v>3</v>
      </c>
      <c r="P764" s="1">
        <v>28</v>
      </c>
      <c r="Q764" s="1">
        <v>23.7</v>
      </c>
      <c r="R764" s="1" t="s">
        <v>58</v>
      </c>
      <c r="S764" s="1" t="s">
        <v>432</v>
      </c>
      <c r="U764" s="1" t="s">
        <v>440</v>
      </c>
      <c r="V764" s="1">
        <v>0</v>
      </c>
      <c r="W764" s="1" t="s">
        <v>86</v>
      </c>
    </row>
    <row r="765" spans="1:23" x14ac:dyDescent="0.2">
      <c r="A765" s="1">
        <f t="shared" si="44"/>
        <v>1035769</v>
      </c>
      <c r="B765" s="1">
        <f t="shared" si="44"/>
        <v>1035945</v>
      </c>
      <c r="C765" s="11" t="s">
        <v>54</v>
      </c>
      <c r="D765" s="1" t="str">
        <f t="shared" si="45"/>
        <v>FBE</v>
      </c>
      <c r="E765" s="1">
        <f t="shared" si="46"/>
        <v>19</v>
      </c>
      <c r="F765" s="1" t="str">
        <f t="shared" si="47"/>
        <v>19.0mm FBE</v>
      </c>
      <c r="G765" s="1" t="str">
        <f>_xlfn.CONCAT(TEXT(Q765,"0.0"),"mm ",INDEX('Pipe Lookup'!D:D,MATCH('~17 Pipe Segmentation'!R765,'Pipe Lookup'!C:C,0))," TYPE ",P765)</f>
        <v>19.0mm Fusion-Bonded Epoxy TYPE 7</v>
      </c>
      <c r="L765" s="1" t="s">
        <v>9479</v>
      </c>
      <c r="M765" s="1" t="s">
        <v>439</v>
      </c>
      <c r="N765" s="1" t="s">
        <v>441</v>
      </c>
      <c r="O765" s="1">
        <v>176</v>
      </c>
      <c r="P765" s="1">
        <v>7</v>
      </c>
      <c r="Q765" s="1">
        <v>19</v>
      </c>
      <c r="R765" s="1" t="s">
        <v>56</v>
      </c>
      <c r="S765" s="1" t="s">
        <v>432</v>
      </c>
      <c r="V765" s="1">
        <v>0</v>
      </c>
      <c r="W765" s="1" t="s">
        <v>60</v>
      </c>
    </row>
    <row r="766" spans="1:23" x14ac:dyDescent="0.2">
      <c r="A766" s="1">
        <f t="shared" si="44"/>
        <v>1035945</v>
      </c>
      <c r="B766" s="1">
        <f t="shared" si="44"/>
        <v>1035963</v>
      </c>
      <c r="C766" s="11" t="s">
        <v>54</v>
      </c>
      <c r="D766" s="1" t="str">
        <f t="shared" si="45"/>
        <v>FBE</v>
      </c>
      <c r="E766" s="1">
        <f t="shared" si="46"/>
        <v>21.5</v>
      </c>
      <c r="F766" s="1" t="str">
        <f t="shared" si="47"/>
        <v>21.5mm FBE</v>
      </c>
      <c r="G766" s="1" t="str">
        <f>_xlfn.CONCAT(TEXT(Q766,"0.0"),"mm ",INDEX('Pipe Lookup'!D:D,MATCH('~17 Pipe Segmentation'!R766,'Pipe Lookup'!C:C,0))," TYPE ",P766)</f>
        <v>21.5mm Fusion-Bonded Epoxy TYPE 34</v>
      </c>
      <c r="L766" s="1" t="s">
        <v>9479</v>
      </c>
      <c r="M766" s="1" t="s">
        <v>441</v>
      </c>
      <c r="N766" s="1" t="s">
        <v>442</v>
      </c>
      <c r="O766" s="1">
        <v>18</v>
      </c>
      <c r="P766" s="1">
        <v>34</v>
      </c>
      <c r="Q766" s="1">
        <v>21.5</v>
      </c>
      <c r="R766" s="1" t="s">
        <v>56</v>
      </c>
      <c r="S766" s="1" t="s">
        <v>432</v>
      </c>
      <c r="V766" s="1">
        <v>0</v>
      </c>
      <c r="W766" s="1" t="s">
        <v>60</v>
      </c>
    </row>
    <row r="767" spans="1:23" x14ac:dyDescent="0.2">
      <c r="A767" s="1">
        <f t="shared" si="44"/>
        <v>1035963</v>
      </c>
      <c r="B767" s="1">
        <f t="shared" si="44"/>
        <v>1035993</v>
      </c>
      <c r="C767" s="11" t="s">
        <v>54</v>
      </c>
      <c r="D767" s="1" t="str">
        <f t="shared" si="45"/>
        <v>FBE</v>
      </c>
      <c r="E767" s="1">
        <f t="shared" si="46"/>
        <v>19</v>
      </c>
      <c r="F767" s="1" t="str">
        <f t="shared" si="47"/>
        <v>19.0mm FBE</v>
      </c>
      <c r="G767" s="1" t="str">
        <f>_xlfn.CONCAT(TEXT(Q767,"0.0"),"mm ",INDEX('Pipe Lookup'!D:D,MATCH('~17 Pipe Segmentation'!R767,'Pipe Lookup'!C:C,0))," TYPE ",P767)</f>
        <v>19.0mm Fusion-Bonded Epoxy TYPE 7</v>
      </c>
      <c r="L767" s="1" t="s">
        <v>9479</v>
      </c>
      <c r="M767" s="1" t="s">
        <v>442</v>
      </c>
      <c r="N767" s="1" t="s">
        <v>443</v>
      </c>
      <c r="O767" s="1">
        <v>30</v>
      </c>
      <c r="P767" s="1">
        <v>7</v>
      </c>
      <c r="Q767" s="1">
        <v>19</v>
      </c>
      <c r="R767" s="1" t="s">
        <v>56</v>
      </c>
      <c r="S767" s="1" t="s">
        <v>432</v>
      </c>
      <c r="V767" s="1">
        <v>0</v>
      </c>
      <c r="W767" s="1" t="s">
        <v>60</v>
      </c>
    </row>
    <row r="768" spans="1:23" x14ac:dyDescent="0.2">
      <c r="A768" s="1">
        <f t="shared" si="44"/>
        <v>1035993</v>
      </c>
      <c r="B768" s="1">
        <f t="shared" si="44"/>
        <v>1036011</v>
      </c>
      <c r="C768" s="11" t="s">
        <v>54</v>
      </c>
      <c r="D768" s="1" t="str">
        <f t="shared" si="45"/>
        <v>FBE</v>
      </c>
      <c r="E768" s="1">
        <f t="shared" si="46"/>
        <v>21.5</v>
      </c>
      <c r="F768" s="1" t="str">
        <f t="shared" si="47"/>
        <v>21.5mm FBE</v>
      </c>
      <c r="G768" s="1" t="str">
        <f>_xlfn.CONCAT(TEXT(Q768,"0.0"),"mm ",INDEX('Pipe Lookup'!D:D,MATCH('~17 Pipe Segmentation'!R768,'Pipe Lookup'!C:C,0))," TYPE ",P768)</f>
        <v>21.5mm Fusion-Bonded Epoxy TYPE 34</v>
      </c>
      <c r="L768" s="1" t="s">
        <v>9479</v>
      </c>
      <c r="M768" s="1" t="s">
        <v>443</v>
      </c>
      <c r="N768" s="1" t="s">
        <v>444</v>
      </c>
      <c r="O768" s="1">
        <v>18</v>
      </c>
      <c r="P768" s="1">
        <v>34</v>
      </c>
      <c r="Q768" s="1">
        <v>21.5</v>
      </c>
      <c r="R768" s="1" t="s">
        <v>56</v>
      </c>
      <c r="S768" s="1" t="s">
        <v>432</v>
      </c>
      <c r="V768" s="1">
        <v>0</v>
      </c>
      <c r="W768" s="1" t="s">
        <v>60</v>
      </c>
    </row>
    <row r="769" spans="1:26" x14ac:dyDescent="0.2">
      <c r="A769" s="1">
        <f t="shared" si="44"/>
        <v>1036011</v>
      </c>
      <c r="B769" s="1">
        <f t="shared" si="44"/>
        <v>1036163</v>
      </c>
      <c r="C769" s="11" t="s">
        <v>54</v>
      </c>
      <c r="D769" s="1" t="str">
        <f t="shared" si="45"/>
        <v>FBE</v>
      </c>
      <c r="E769" s="1">
        <f t="shared" si="46"/>
        <v>19</v>
      </c>
      <c r="F769" s="1" t="str">
        <f t="shared" si="47"/>
        <v>19.0mm FBE</v>
      </c>
      <c r="G769" s="1" t="str">
        <f>_xlfn.CONCAT(TEXT(Q769,"0.0"),"mm ",INDEX('Pipe Lookup'!D:D,MATCH('~17 Pipe Segmentation'!R769,'Pipe Lookup'!C:C,0))," TYPE ",P769)</f>
        <v>19.0mm Fusion-Bonded Epoxy TYPE 7</v>
      </c>
      <c r="L769" s="1" t="s">
        <v>9479</v>
      </c>
      <c r="M769" s="1" t="s">
        <v>444</v>
      </c>
      <c r="N769" s="1" t="s">
        <v>445</v>
      </c>
      <c r="O769" s="1">
        <v>152</v>
      </c>
      <c r="P769" s="1">
        <v>7</v>
      </c>
      <c r="Q769" s="1">
        <v>19</v>
      </c>
      <c r="R769" s="1" t="s">
        <v>56</v>
      </c>
      <c r="S769" s="1" t="s">
        <v>432</v>
      </c>
      <c r="V769" s="1">
        <v>0</v>
      </c>
      <c r="W769" s="1" t="s">
        <v>60</v>
      </c>
    </row>
    <row r="770" spans="1:26" x14ac:dyDescent="0.2">
      <c r="A770" s="1">
        <f t="shared" ref="A770:B833" si="48">IF(OR(AND(ISNUMBER(M770),M770&gt;0),ISNUMBER(SEARCH("+",M770))),IF(NOT(ISNUMBER(M770)),1000*LEFT(M770,SEARCH("+",M770)-1)+MID(M770,SEARCH("+",M770)+1,3)+RIGHT(M770,3),M770),"")</f>
        <v>1036163</v>
      </c>
      <c r="B770" s="1">
        <f t="shared" si="48"/>
        <v>1036181</v>
      </c>
      <c r="C770" s="11" t="s">
        <v>54</v>
      </c>
      <c r="D770" s="1" t="str">
        <f t="shared" si="45"/>
        <v>FBE</v>
      </c>
      <c r="E770" s="1">
        <f t="shared" si="46"/>
        <v>21.5</v>
      </c>
      <c r="F770" s="1" t="str">
        <f t="shared" si="47"/>
        <v>21.5mm FBE</v>
      </c>
      <c r="G770" s="1" t="str">
        <f>_xlfn.CONCAT(TEXT(Q770,"0.0"),"mm ",INDEX('Pipe Lookup'!D:D,MATCH('~17 Pipe Segmentation'!R770,'Pipe Lookup'!C:C,0))," TYPE ",P770)</f>
        <v>21.5mm Fusion-Bonded Epoxy TYPE 34</v>
      </c>
      <c r="L770" s="1" t="s">
        <v>9479</v>
      </c>
      <c r="M770" s="1" t="s">
        <v>445</v>
      </c>
      <c r="N770" s="1" t="s">
        <v>446</v>
      </c>
      <c r="O770" s="1">
        <v>18</v>
      </c>
      <c r="P770" s="1">
        <v>34</v>
      </c>
      <c r="Q770" s="1">
        <v>21.5</v>
      </c>
      <c r="R770" s="1" t="s">
        <v>56</v>
      </c>
      <c r="S770" s="1" t="s">
        <v>432</v>
      </c>
      <c r="V770" s="1">
        <v>0</v>
      </c>
      <c r="W770" s="1" t="s">
        <v>60</v>
      </c>
    </row>
    <row r="771" spans="1:26" x14ac:dyDescent="0.2">
      <c r="A771" s="1">
        <f t="shared" si="48"/>
        <v>1036181</v>
      </c>
      <c r="B771" s="1">
        <f t="shared" si="48"/>
        <v>1036288</v>
      </c>
      <c r="C771" s="11" t="s">
        <v>54</v>
      </c>
      <c r="D771" s="1" t="str">
        <f t="shared" ref="D771:D834" si="49">TRIM(LEFT(R771,3))</f>
        <v>FBE</v>
      </c>
      <c r="E771" s="1">
        <f t="shared" ref="E771:E834" si="50">Q771</f>
        <v>19</v>
      </c>
      <c r="F771" s="1" t="str">
        <f t="shared" ref="F771:F834" si="51">_xlfn.CONCAT(TEXT(Q771,"0.0"),"mm ",R771)</f>
        <v>19.0mm FBE</v>
      </c>
      <c r="G771" s="1" t="str">
        <f>_xlfn.CONCAT(TEXT(Q771,"0.0"),"mm ",INDEX('Pipe Lookup'!D:D,MATCH('~17 Pipe Segmentation'!R771,'Pipe Lookup'!C:C,0))," TYPE ",P771)</f>
        <v>19.0mm Fusion-Bonded Epoxy TYPE 7</v>
      </c>
      <c r="L771" s="1" t="s">
        <v>9479</v>
      </c>
      <c r="M771" s="1" t="s">
        <v>446</v>
      </c>
      <c r="N771" s="1" t="s">
        <v>447</v>
      </c>
      <c r="O771" s="1">
        <v>107</v>
      </c>
      <c r="P771" s="1">
        <v>7</v>
      </c>
      <c r="Q771" s="1">
        <v>19</v>
      </c>
      <c r="R771" s="1" t="s">
        <v>56</v>
      </c>
      <c r="S771" s="1" t="s">
        <v>432</v>
      </c>
      <c r="U771" s="1" t="s">
        <v>448</v>
      </c>
      <c r="V771" s="1">
        <v>0</v>
      </c>
      <c r="W771" s="1" t="s">
        <v>60</v>
      </c>
      <c r="X771" s="1">
        <v>1035687</v>
      </c>
      <c r="Y771" s="1">
        <v>1035806.09</v>
      </c>
      <c r="Z771" s="1">
        <v>119.0899999999674</v>
      </c>
    </row>
    <row r="772" spans="1:26" x14ac:dyDescent="0.2">
      <c r="A772" s="1">
        <f t="shared" si="48"/>
        <v>1036291</v>
      </c>
      <c r="B772" s="1">
        <f t="shared" si="48"/>
        <v>1036300</v>
      </c>
      <c r="C772" s="11" t="s">
        <v>54</v>
      </c>
      <c r="D772" s="1" t="str">
        <f t="shared" si="49"/>
        <v>FBE</v>
      </c>
      <c r="E772" s="1">
        <f t="shared" si="50"/>
        <v>19</v>
      </c>
      <c r="F772" s="1" t="str">
        <f t="shared" si="51"/>
        <v>19.0mm FBE</v>
      </c>
      <c r="G772" s="1" t="str">
        <f>_xlfn.CONCAT(TEXT(Q772,"0.0"),"mm ",INDEX('Pipe Lookup'!D:D,MATCH('~17 Pipe Segmentation'!R772,'Pipe Lookup'!C:C,0))," TYPE ",P772)</f>
        <v>19.0mm Fusion-Bonded Epoxy TYPE 7</v>
      </c>
      <c r="L772" s="1" t="s">
        <v>9479</v>
      </c>
      <c r="M772" s="1">
        <v>1036291</v>
      </c>
      <c r="N772" s="1">
        <v>1036300</v>
      </c>
      <c r="O772" s="1">
        <v>9</v>
      </c>
      <c r="P772" s="1">
        <v>7</v>
      </c>
      <c r="Q772" s="1">
        <v>19</v>
      </c>
      <c r="R772" s="1" t="s">
        <v>56</v>
      </c>
      <c r="S772" s="1" t="s">
        <v>432</v>
      </c>
      <c r="V772" s="1" t="s">
        <v>175</v>
      </c>
      <c r="W772" s="1" t="s">
        <v>86</v>
      </c>
      <c r="X772" s="1">
        <v>1035806.09</v>
      </c>
      <c r="Y772" s="1">
        <v>1035811.32</v>
      </c>
      <c r="Z772" s="1">
        <v>5.2299999999813735</v>
      </c>
    </row>
    <row r="773" spans="1:26" x14ac:dyDescent="0.2">
      <c r="A773" s="1">
        <f t="shared" si="48"/>
        <v>1036300</v>
      </c>
      <c r="B773" s="1">
        <f t="shared" si="48"/>
        <v>1036314.18</v>
      </c>
      <c r="C773" s="11" t="s">
        <v>54</v>
      </c>
      <c r="D773" s="1" t="str">
        <f t="shared" si="49"/>
        <v>FBE</v>
      </c>
      <c r="E773" s="1">
        <f t="shared" si="50"/>
        <v>19</v>
      </c>
      <c r="F773" s="1" t="str">
        <f t="shared" si="51"/>
        <v>19.0mm FBE</v>
      </c>
      <c r="G773" s="1" t="str">
        <f>_xlfn.CONCAT(TEXT(Q773,"0.0"),"mm ",INDEX('Pipe Lookup'!D:D,MATCH('~17 Pipe Segmentation'!R773,'Pipe Lookup'!C:C,0))," TYPE ",P773)</f>
        <v>19.0mm Fusion-Bonded Epoxy TYPE 7</v>
      </c>
      <c r="L773" s="1" t="s">
        <v>9479</v>
      </c>
      <c r="M773" s="1">
        <v>1036300</v>
      </c>
      <c r="N773" s="1">
        <v>1036314.18</v>
      </c>
      <c r="O773" s="1">
        <v>14.180000000051223</v>
      </c>
      <c r="P773" s="1">
        <v>7</v>
      </c>
      <c r="Q773" s="1">
        <v>19</v>
      </c>
      <c r="R773" s="1" t="s">
        <v>56</v>
      </c>
      <c r="S773" s="1" t="s">
        <v>449</v>
      </c>
      <c r="V773" s="1">
        <v>0</v>
      </c>
      <c r="W773" s="1" t="s">
        <v>60</v>
      </c>
    </row>
    <row r="774" spans="1:26" x14ac:dyDescent="0.2">
      <c r="A774" s="1">
        <f t="shared" si="48"/>
        <v>1036314.18</v>
      </c>
      <c r="B774" s="1">
        <f t="shared" si="48"/>
        <v>1036332.18</v>
      </c>
      <c r="C774" s="11" t="s">
        <v>54</v>
      </c>
      <c r="D774" s="1" t="str">
        <f t="shared" si="49"/>
        <v>FBE</v>
      </c>
      <c r="E774" s="1">
        <f t="shared" si="50"/>
        <v>21.5</v>
      </c>
      <c r="F774" s="1" t="str">
        <f t="shared" si="51"/>
        <v>21.5mm FBE</v>
      </c>
      <c r="G774" s="1" t="str">
        <f>_xlfn.CONCAT(TEXT(Q774,"0.0"),"mm ",INDEX('Pipe Lookup'!D:D,MATCH('~17 Pipe Segmentation'!R774,'Pipe Lookup'!C:C,0))," TYPE ",P774)</f>
        <v>21.5mm Fusion-Bonded Epoxy TYPE 34</v>
      </c>
      <c r="L774" s="1" t="s">
        <v>9479</v>
      </c>
      <c r="M774" s="1">
        <v>1036314.18</v>
      </c>
      <c r="N774" s="1">
        <v>1036332.18</v>
      </c>
      <c r="O774" s="1">
        <v>18</v>
      </c>
      <c r="P774" s="1">
        <v>34</v>
      </c>
      <c r="Q774" s="1">
        <v>21.5</v>
      </c>
      <c r="R774" s="1" t="s">
        <v>56</v>
      </c>
      <c r="S774" s="1" t="s">
        <v>449</v>
      </c>
      <c r="V774" s="1">
        <v>0</v>
      </c>
      <c r="W774" s="1" t="s">
        <v>60</v>
      </c>
      <c r="X774" s="1">
        <v>1035811.32</v>
      </c>
      <c r="Y774" s="1">
        <v>1035943.52</v>
      </c>
      <c r="Z774" s="1">
        <v>132.20000000006985</v>
      </c>
    </row>
    <row r="775" spans="1:26" x14ac:dyDescent="0.2">
      <c r="A775" s="1">
        <f t="shared" si="48"/>
        <v>1036332.18</v>
      </c>
      <c r="B775" s="1">
        <f t="shared" si="48"/>
        <v>1036344.16</v>
      </c>
      <c r="C775" s="11" t="s">
        <v>54</v>
      </c>
      <c r="D775" s="1" t="str">
        <f t="shared" si="49"/>
        <v>FBE</v>
      </c>
      <c r="E775" s="1">
        <f t="shared" si="50"/>
        <v>19</v>
      </c>
      <c r="F775" s="1" t="str">
        <f t="shared" si="51"/>
        <v>19.0mm FBE</v>
      </c>
      <c r="G775" s="1" t="str">
        <f>_xlfn.CONCAT(TEXT(Q775,"0.0"),"mm ",INDEX('Pipe Lookup'!D:D,MATCH('~17 Pipe Segmentation'!R775,'Pipe Lookup'!C:C,0))," TYPE ",P775)</f>
        <v>19.0mm Fusion-Bonded Epoxy TYPE 7</v>
      </c>
      <c r="L775" s="1" t="s">
        <v>9479</v>
      </c>
      <c r="M775" s="1">
        <v>1036332.18</v>
      </c>
      <c r="N775" s="1">
        <v>1036344.16</v>
      </c>
      <c r="O775" s="1">
        <v>11.979999999981374</v>
      </c>
      <c r="P775" s="1">
        <v>7</v>
      </c>
      <c r="Q775" s="1">
        <v>19</v>
      </c>
      <c r="R775" s="1" t="s">
        <v>56</v>
      </c>
      <c r="S775" s="1" t="s">
        <v>449</v>
      </c>
      <c r="V775" s="1">
        <v>0</v>
      </c>
      <c r="W775" s="1" t="s">
        <v>60</v>
      </c>
      <c r="X775" s="1">
        <v>1035943.52</v>
      </c>
      <c r="Y775" s="1">
        <v>1035961.52</v>
      </c>
      <c r="Z775" s="1">
        <v>18</v>
      </c>
    </row>
    <row r="776" spans="1:26" x14ac:dyDescent="0.2">
      <c r="A776" s="1">
        <f t="shared" si="48"/>
        <v>1036344.16</v>
      </c>
      <c r="B776" s="1">
        <f t="shared" si="48"/>
        <v>1036348.84</v>
      </c>
      <c r="C776" s="11" t="s">
        <v>54</v>
      </c>
      <c r="D776" s="1" t="str">
        <f t="shared" si="49"/>
        <v>LE</v>
      </c>
      <c r="E776" s="1">
        <f t="shared" si="50"/>
        <v>23.7</v>
      </c>
      <c r="F776" s="1" t="str">
        <f t="shared" si="51"/>
        <v>23.7mm LE</v>
      </c>
      <c r="G776" s="1" t="str">
        <f>_xlfn.CONCAT(TEXT(Q776,"0.0"),"mm ",INDEX('Pipe Lookup'!D:D,MATCH('~17 Pipe Segmentation'!R776,'Pipe Lookup'!C:C,0))," TYPE ",P776)</f>
        <v>23.7mm Elbow TYPE 28</v>
      </c>
      <c r="L776" s="1" t="s">
        <v>9479</v>
      </c>
      <c r="M776" s="1">
        <v>1036344.16</v>
      </c>
      <c r="N776" s="1">
        <v>1036348.84</v>
      </c>
      <c r="O776" s="1">
        <v>4.6799999999348074</v>
      </c>
      <c r="P776" s="1">
        <v>28</v>
      </c>
      <c r="Q776" s="1">
        <v>23.7</v>
      </c>
      <c r="R776" s="1" t="s">
        <v>58</v>
      </c>
      <c r="S776" s="1" t="s">
        <v>449</v>
      </c>
      <c r="U776" s="1" t="s">
        <v>450</v>
      </c>
      <c r="V776" s="1">
        <v>0</v>
      </c>
      <c r="W776" s="1" t="s">
        <v>60</v>
      </c>
      <c r="X776" s="1">
        <v>1035961.52</v>
      </c>
      <c r="Y776" s="1">
        <v>1035987.82</v>
      </c>
      <c r="Z776" s="1">
        <v>26.299999999930151</v>
      </c>
    </row>
    <row r="777" spans="1:26" x14ac:dyDescent="0.2">
      <c r="A777" s="1">
        <f t="shared" si="48"/>
        <v>1036348.84</v>
      </c>
      <c r="B777" s="1">
        <f t="shared" si="48"/>
        <v>1036384.96</v>
      </c>
      <c r="C777" s="11" t="s">
        <v>54</v>
      </c>
      <c r="D777" s="1" t="str">
        <f t="shared" si="49"/>
        <v>FBE</v>
      </c>
      <c r="E777" s="1">
        <f t="shared" si="50"/>
        <v>19</v>
      </c>
      <c r="F777" s="1" t="str">
        <f t="shared" si="51"/>
        <v>19.0mm FBE</v>
      </c>
      <c r="G777" s="1" t="str">
        <f>_xlfn.CONCAT(TEXT(Q777,"0.0"),"mm ",INDEX('Pipe Lookup'!D:D,MATCH('~17 Pipe Segmentation'!R777,'Pipe Lookup'!C:C,0))," TYPE ",P777)</f>
        <v>19.0mm Fusion-Bonded Epoxy TYPE 7</v>
      </c>
      <c r="L777" s="1" t="s">
        <v>9479</v>
      </c>
      <c r="M777" s="1">
        <v>1036348.84</v>
      </c>
      <c r="N777" s="1">
        <v>1036384.96</v>
      </c>
      <c r="O777" s="1">
        <v>36.119999999995343</v>
      </c>
      <c r="P777" s="1">
        <v>7</v>
      </c>
      <c r="Q777" s="1">
        <v>19</v>
      </c>
      <c r="R777" s="1" t="s">
        <v>56</v>
      </c>
      <c r="S777" s="1" t="s">
        <v>449</v>
      </c>
      <c r="V777" s="1">
        <v>0</v>
      </c>
      <c r="W777" s="1" t="s">
        <v>60</v>
      </c>
      <c r="X777" s="1">
        <v>1035987.82</v>
      </c>
      <c r="Y777" s="1">
        <v>1036005.82</v>
      </c>
      <c r="Z777" s="1">
        <v>18</v>
      </c>
    </row>
    <row r="778" spans="1:26" x14ac:dyDescent="0.2">
      <c r="A778" s="1">
        <f t="shared" si="48"/>
        <v>1036384.96</v>
      </c>
      <c r="B778" s="1">
        <f t="shared" si="48"/>
        <v>1036405</v>
      </c>
      <c r="C778" s="11" t="s">
        <v>54</v>
      </c>
      <c r="D778" s="1" t="str">
        <f t="shared" si="49"/>
        <v>FBE</v>
      </c>
      <c r="E778" s="1">
        <f t="shared" si="50"/>
        <v>21.5</v>
      </c>
      <c r="F778" s="1" t="str">
        <f t="shared" si="51"/>
        <v>21.5mm FBE</v>
      </c>
      <c r="G778" s="1" t="str">
        <f>_xlfn.CONCAT(TEXT(Q778,"0.0"),"mm ",INDEX('Pipe Lookup'!D:D,MATCH('~17 Pipe Segmentation'!R778,'Pipe Lookup'!C:C,0))," TYPE ",P778)</f>
        <v>21.5mm Fusion-Bonded Epoxy TYPE 34</v>
      </c>
      <c r="L778" s="1" t="s">
        <v>9479</v>
      </c>
      <c r="M778" s="1">
        <v>1036384.96</v>
      </c>
      <c r="N778" s="1">
        <v>1036405</v>
      </c>
      <c r="O778" s="1">
        <v>20.040000000037253</v>
      </c>
      <c r="P778" s="1">
        <v>34</v>
      </c>
      <c r="Q778" s="1">
        <v>21.5</v>
      </c>
      <c r="R778" s="1" t="s">
        <v>56</v>
      </c>
      <c r="S778" s="1" t="s">
        <v>449</v>
      </c>
      <c r="V778" s="1">
        <v>0</v>
      </c>
      <c r="W778" s="1" t="s">
        <v>60</v>
      </c>
      <c r="X778" s="1">
        <v>1036005.82</v>
      </c>
      <c r="Y778" s="1">
        <v>1036168.21</v>
      </c>
      <c r="Z778" s="1">
        <v>162.39000000001397</v>
      </c>
    </row>
    <row r="779" spans="1:26" x14ac:dyDescent="0.2">
      <c r="A779" s="1">
        <f t="shared" si="48"/>
        <v>1036405</v>
      </c>
      <c r="B779" s="1">
        <f t="shared" si="48"/>
        <v>1036411</v>
      </c>
      <c r="C779" s="11" t="s">
        <v>54</v>
      </c>
      <c r="D779" s="1" t="str">
        <f t="shared" si="49"/>
        <v>LE</v>
      </c>
      <c r="E779" s="1">
        <f t="shared" si="50"/>
        <v>23.7</v>
      </c>
      <c r="F779" s="1" t="str">
        <f t="shared" si="51"/>
        <v>23.7mm LE</v>
      </c>
      <c r="G779" s="1" t="str">
        <f>_xlfn.CONCAT(TEXT(Q779,"0.0"),"mm ",INDEX('Pipe Lookup'!D:D,MATCH('~17 Pipe Segmentation'!R779,'Pipe Lookup'!C:C,0))," TYPE ",P779)</f>
        <v>23.7mm Elbow TYPE 28</v>
      </c>
      <c r="L779" s="1" t="s">
        <v>9479</v>
      </c>
      <c r="M779" s="1">
        <v>1036405</v>
      </c>
      <c r="N779" s="1">
        <v>1036411</v>
      </c>
      <c r="O779" s="1">
        <v>6</v>
      </c>
      <c r="P779" s="1">
        <v>28</v>
      </c>
      <c r="Q779" s="1">
        <v>23.7</v>
      </c>
      <c r="R779" s="1" t="s">
        <v>58</v>
      </c>
      <c r="S779" s="1" t="s">
        <v>449</v>
      </c>
      <c r="U779" s="1" t="s">
        <v>451</v>
      </c>
      <c r="V779" s="1">
        <v>0</v>
      </c>
      <c r="W779" s="1" t="s">
        <v>60</v>
      </c>
      <c r="X779" s="1">
        <v>1036168.21</v>
      </c>
      <c r="Y779" s="1">
        <v>1036186.21</v>
      </c>
      <c r="Z779" s="1">
        <v>18</v>
      </c>
    </row>
    <row r="780" spans="1:26" x14ac:dyDescent="0.2">
      <c r="A780" s="1">
        <f t="shared" si="48"/>
        <v>1036411</v>
      </c>
      <c r="B780" s="1">
        <f t="shared" si="48"/>
        <v>1036934.43</v>
      </c>
      <c r="C780" s="11" t="s">
        <v>54</v>
      </c>
      <c r="D780" s="1" t="str">
        <f t="shared" si="49"/>
        <v>FBE</v>
      </c>
      <c r="E780" s="1">
        <f t="shared" si="50"/>
        <v>19</v>
      </c>
      <c r="F780" s="1" t="str">
        <f t="shared" si="51"/>
        <v>19.0mm FBE</v>
      </c>
      <c r="G780" s="1" t="str">
        <f>_xlfn.CONCAT(TEXT(Q780,"0.0"),"mm ",INDEX('Pipe Lookup'!D:D,MATCH('~17 Pipe Segmentation'!R780,'Pipe Lookup'!C:C,0))," TYPE ",P780)</f>
        <v>19.0mm Fusion-Bonded Epoxy TYPE 7</v>
      </c>
      <c r="L780" s="1" t="s">
        <v>9479</v>
      </c>
      <c r="M780" s="1">
        <v>1036411</v>
      </c>
      <c r="N780" s="1">
        <v>1036934.43</v>
      </c>
      <c r="O780" s="1">
        <v>523.43000000005122</v>
      </c>
      <c r="P780" s="1">
        <v>7</v>
      </c>
      <c r="Q780" s="1">
        <v>19</v>
      </c>
      <c r="R780" s="1" t="s">
        <v>56</v>
      </c>
      <c r="S780" s="1" t="s">
        <v>449</v>
      </c>
      <c r="V780" s="1">
        <v>0</v>
      </c>
      <c r="W780" s="1" t="s">
        <v>60</v>
      </c>
    </row>
    <row r="781" spans="1:26" x14ac:dyDescent="0.2">
      <c r="A781" s="1">
        <f t="shared" si="48"/>
        <v>1036934.43</v>
      </c>
      <c r="B781" s="1">
        <f t="shared" si="48"/>
        <v>1036952.43</v>
      </c>
      <c r="C781" s="11" t="s">
        <v>54</v>
      </c>
      <c r="D781" s="1" t="str">
        <f t="shared" si="49"/>
        <v>FBE</v>
      </c>
      <c r="E781" s="1">
        <f t="shared" si="50"/>
        <v>21.5</v>
      </c>
      <c r="F781" s="1" t="str">
        <f t="shared" si="51"/>
        <v>21.5mm FBE</v>
      </c>
      <c r="G781" s="1" t="str">
        <f>_xlfn.CONCAT(TEXT(Q781,"0.0"),"mm ",INDEX('Pipe Lookup'!D:D,MATCH('~17 Pipe Segmentation'!R781,'Pipe Lookup'!C:C,0))," TYPE ",P781)</f>
        <v>21.5mm Fusion-Bonded Epoxy TYPE 34</v>
      </c>
      <c r="L781" s="1" t="s">
        <v>9479</v>
      </c>
      <c r="M781" s="1">
        <v>1036934.43</v>
      </c>
      <c r="N781" s="1">
        <v>1036952.43</v>
      </c>
      <c r="O781" s="1">
        <v>18</v>
      </c>
      <c r="P781" s="1">
        <v>34</v>
      </c>
      <c r="Q781" s="1">
        <v>21.5</v>
      </c>
      <c r="R781" s="1" t="s">
        <v>56</v>
      </c>
      <c r="S781" s="1" t="s">
        <v>449</v>
      </c>
      <c r="V781" s="1">
        <v>0</v>
      </c>
      <c r="W781" s="1" t="s">
        <v>60</v>
      </c>
      <c r="X781" s="1">
        <v>1036186.21</v>
      </c>
      <c r="Y781" s="1">
        <v>1036300</v>
      </c>
      <c r="Z781" s="1">
        <v>113.79000000003725</v>
      </c>
    </row>
    <row r="782" spans="1:26" x14ac:dyDescent="0.2">
      <c r="A782" s="1">
        <f t="shared" si="48"/>
        <v>1036952.43</v>
      </c>
      <c r="B782" s="1">
        <f t="shared" si="48"/>
        <v>1037266</v>
      </c>
      <c r="C782" s="11" t="s">
        <v>54</v>
      </c>
      <c r="D782" s="1" t="str">
        <f t="shared" si="49"/>
        <v>FBE</v>
      </c>
      <c r="E782" s="1">
        <f t="shared" si="50"/>
        <v>19</v>
      </c>
      <c r="F782" s="1" t="str">
        <f t="shared" si="51"/>
        <v>19.0mm FBE</v>
      </c>
      <c r="G782" s="1" t="str">
        <f>_xlfn.CONCAT(TEXT(Q782,"0.0"),"mm ",INDEX('Pipe Lookup'!D:D,MATCH('~17 Pipe Segmentation'!R782,'Pipe Lookup'!C:C,0))," TYPE ",P782)</f>
        <v>19.0mm Fusion-Bonded Epoxy TYPE 7</v>
      </c>
      <c r="L782" s="1" t="s">
        <v>9479</v>
      </c>
      <c r="M782" s="1">
        <v>1036952.43</v>
      </c>
      <c r="N782" s="1">
        <v>1037266</v>
      </c>
      <c r="O782" s="1">
        <v>313.56999999994878</v>
      </c>
      <c r="P782" s="1">
        <v>7</v>
      </c>
      <c r="Q782" s="1">
        <v>19</v>
      </c>
      <c r="R782" s="1" t="s">
        <v>56</v>
      </c>
      <c r="S782" s="1" t="s">
        <v>449</v>
      </c>
      <c r="V782" s="1">
        <v>0</v>
      </c>
      <c r="W782" s="1" t="s">
        <v>60</v>
      </c>
    </row>
    <row r="783" spans="1:26" x14ac:dyDescent="0.2">
      <c r="A783" s="1">
        <f t="shared" si="48"/>
        <v>1037266</v>
      </c>
      <c r="B783" s="1">
        <f t="shared" si="48"/>
        <v>1037300.25</v>
      </c>
      <c r="C783" s="11" t="s">
        <v>54</v>
      </c>
      <c r="D783" s="1" t="str">
        <f t="shared" si="49"/>
        <v>FBE</v>
      </c>
      <c r="E783" s="1">
        <f t="shared" si="50"/>
        <v>21.5</v>
      </c>
      <c r="F783" s="1" t="str">
        <f t="shared" si="51"/>
        <v>21.5mm FBE</v>
      </c>
      <c r="G783" s="1" t="str">
        <f>_xlfn.CONCAT(TEXT(Q783,"0.0"),"mm ",INDEX('Pipe Lookup'!D:D,MATCH('~17 Pipe Segmentation'!R783,'Pipe Lookup'!C:C,0))," TYPE ",P783)</f>
        <v>21.5mm Fusion-Bonded Epoxy TYPE 34</v>
      </c>
      <c r="L783" s="1" t="s">
        <v>9479</v>
      </c>
      <c r="M783" s="1">
        <v>1037266</v>
      </c>
      <c r="N783" s="1">
        <v>1037300.25</v>
      </c>
      <c r="O783" s="1">
        <v>34.25</v>
      </c>
      <c r="P783" s="1">
        <v>34</v>
      </c>
      <c r="Q783" s="1">
        <v>21.5</v>
      </c>
      <c r="R783" s="1" t="s">
        <v>56</v>
      </c>
      <c r="S783" s="1" t="s">
        <v>449</v>
      </c>
      <c r="V783" s="1">
        <v>0</v>
      </c>
      <c r="W783" s="1" t="s">
        <v>60</v>
      </c>
    </row>
    <row r="784" spans="1:26" x14ac:dyDescent="0.2">
      <c r="A784" s="1">
        <f t="shared" si="48"/>
        <v>1037300.25</v>
      </c>
      <c r="B784" s="1">
        <f t="shared" si="48"/>
        <v>1037308</v>
      </c>
      <c r="C784" s="11" t="s">
        <v>54</v>
      </c>
      <c r="D784" s="1" t="str">
        <f t="shared" si="49"/>
        <v>LE</v>
      </c>
      <c r="E784" s="1">
        <f t="shared" si="50"/>
        <v>23.7</v>
      </c>
      <c r="F784" s="1" t="str">
        <f t="shared" si="51"/>
        <v>23.7mm LE</v>
      </c>
      <c r="G784" s="1" t="str">
        <f>_xlfn.CONCAT(TEXT(Q784,"0.0"),"mm ",INDEX('Pipe Lookup'!D:D,MATCH('~17 Pipe Segmentation'!R784,'Pipe Lookup'!C:C,0))," TYPE ",P784)</f>
        <v>23.7mm Elbow TYPE 28</v>
      </c>
      <c r="L784" s="1" t="s">
        <v>9479</v>
      </c>
      <c r="M784" s="1">
        <v>1037300.25</v>
      </c>
      <c r="N784" s="1">
        <v>1037308</v>
      </c>
      <c r="O784" s="1">
        <v>7.75</v>
      </c>
      <c r="P784" s="1">
        <v>28</v>
      </c>
      <c r="Q784" s="1">
        <v>23.7</v>
      </c>
      <c r="R784" s="1" t="s">
        <v>58</v>
      </c>
      <c r="S784" s="1" t="s">
        <v>449</v>
      </c>
      <c r="U784" s="1" t="s">
        <v>9644</v>
      </c>
      <c r="V784" s="1">
        <v>0</v>
      </c>
      <c r="W784" s="1" t="s">
        <v>60</v>
      </c>
    </row>
    <row r="785" spans="1:23" x14ac:dyDescent="0.2">
      <c r="A785" s="1">
        <f t="shared" si="48"/>
        <v>1037308</v>
      </c>
      <c r="B785" s="1">
        <f t="shared" si="48"/>
        <v>1037314.93</v>
      </c>
      <c r="C785" s="11" t="s">
        <v>54</v>
      </c>
      <c r="D785" s="1" t="str">
        <f t="shared" si="49"/>
        <v>LE</v>
      </c>
      <c r="E785" s="1">
        <f t="shared" si="50"/>
        <v>23.7</v>
      </c>
      <c r="F785" s="1" t="str">
        <f t="shared" si="51"/>
        <v>23.7mm LE</v>
      </c>
      <c r="G785" s="1" t="str">
        <f>_xlfn.CONCAT(TEXT(Q785,"0.0"),"mm ",INDEX('Pipe Lookup'!D:D,MATCH('~17 Pipe Segmentation'!R785,'Pipe Lookup'!C:C,0))," TYPE ",P785)</f>
        <v>23.7mm Elbow TYPE 28</v>
      </c>
      <c r="L785" s="1" t="s">
        <v>9479</v>
      </c>
      <c r="M785" s="1">
        <v>1037308</v>
      </c>
      <c r="N785" s="1">
        <v>1037314.93</v>
      </c>
      <c r="O785" s="1">
        <v>6.9300000000512227</v>
      </c>
      <c r="P785" s="1">
        <v>28</v>
      </c>
      <c r="Q785" s="1">
        <v>23.7</v>
      </c>
      <c r="R785" s="1" t="s">
        <v>58</v>
      </c>
      <c r="S785" s="1" t="s">
        <v>449</v>
      </c>
      <c r="U785" s="1" t="s">
        <v>9645</v>
      </c>
      <c r="V785" s="1">
        <v>0</v>
      </c>
      <c r="W785" s="1" t="s">
        <v>86</v>
      </c>
    </row>
    <row r="786" spans="1:23" x14ac:dyDescent="0.2">
      <c r="A786" s="1">
        <f t="shared" si="48"/>
        <v>1037314.93</v>
      </c>
      <c r="B786" s="1">
        <f t="shared" si="48"/>
        <v>1037473</v>
      </c>
      <c r="C786" s="11" t="s">
        <v>54</v>
      </c>
      <c r="D786" s="1" t="str">
        <f t="shared" si="49"/>
        <v>FBE</v>
      </c>
      <c r="E786" s="1">
        <f t="shared" si="50"/>
        <v>21.5</v>
      </c>
      <c r="F786" s="1" t="str">
        <f t="shared" si="51"/>
        <v>21.5mm FBE</v>
      </c>
      <c r="G786" s="1" t="str">
        <f>_xlfn.CONCAT(TEXT(Q786,"0.0"),"mm ",INDEX('Pipe Lookup'!D:D,MATCH('~17 Pipe Segmentation'!R786,'Pipe Lookup'!C:C,0))," TYPE ",P786)</f>
        <v>21.5mm Fusion-Bonded Epoxy TYPE 34</v>
      </c>
      <c r="L786" s="1" t="s">
        <v>9479</v>
      </c>
      <c r="M786" s="1">
        <v>1037314.93</v>
      </c>
      <c r="N786" s="1">
        <v>1037473</v>
      </c>
      <c r="O786" s="1">
        <v>158.06999999994878</v>
      </c>
      <c r="P786" s="1">
        <v>34</v>
      </c>
      <c r="Q786" s="1">
        <v>21.5</v>
      </c>
      <c r="R786" s="1" t="s">
        <v>56</v>
      </c>
      <c r="S786" s="1" t="s">
        <v>449</v>
      </c>
      <c r="V786" s="1">
        <v>0</v>
      </c>
      <c r="W786" s="1" t="s">
        <v>60</v>
      </c>
    </row>
    <row r="787" spans="1:23" x14ac:dyDescent="0.2">
      <c r="A787" s="1">
        <f t="shared" si="48"/>
        <v>1037473</v>
      </c>
      <c r="B787" s="1">
        <f t="shared" si="48"/>
        <v>1037479</v>
      </c>
      <c r="C787" s="11" t="s">
        <v>54</v>
      </c>
      <c r="D787" s="1" t="str">
        <f t="shared" si="49"/>
        <v>LE</v>
      </c>
      <c r="E787" s="1">
        <f t="shared" si="50"/>
        <v>23.7</v>
      </c>
      <c r="F787" s="1" t="str">
        <f t="shared" si="51"/>
        <v>23.7mm LE</v>
      </c>
      <c r="G787" s="1" t="str">
        <f>_xlfn.CONCAT(TEXT(Q787,"0.0"),"mm ",INDEX('Pipe Lookup'!D:D,MATCH('~17 Pipe Segmentation'!R787,'Pipe Lookup'!C:C,0))," TYPE ",P787)</f>
        <v>23.7mm Elbow TYPE 28</v>
      </c>
      <c r="L787" s="1" t="s">
        <v>9479</v>
      </c>
      <c r="M787" s="1">
        <v>1037473</v>
      </c>
      <c r="N787" s="1">
        <v>1037479</v>
      </c>
      <c r="O787" s="1">
        <v>6</v>
      </c>
      <c r="P787" s="1">
        <v>28</v>
      </c>
      <c r="Q787" s="1">
        <v>23.7</v>
      </c>
      <c r="R787" s="1" t="s">
        <v>58</v>
      </c>
      <c r="S787" s="1" t="s">
        <v>449</v>
      </c>
      <c r="U787" s="1" t="s">
        <v>9646</v>
      </c>
      <c r="V787" s="1">
        <v>0</v>
      </c>
      <c r="W787" s="1" t="s">
        <v>60</v>
      </c>
    </row>
    <row r="788" spans="1:23" x14ac:dyDescent="0.2">
      <c r="A788" s="1">
        <f t="shared" si="48"/>
        <v>1037479</v>
      </c>
      <c r="B788" s="1">
        <f t="shared" si="48"/>
        <v>1037484.36</v>
      </c>
      <c r="C788" s="11" t="s">
        <v>54</v>
      </c>
      <c r="D788" s="1" t="str">
        <f t="shared" si="49"/>
        <v>LE</v>
      </c>
      <c r="E788" s="1">
        <f t="shared" si="50"/>
        <v>23.7</v>
      </c>
      <c r="F788" s="1" t="str">
        <f t="shared" si="51"/>
        <v>23.7mm LE</v>
      </c>
      <c r="G788" s="1" t="str">
        <f>_xlfn.CONCAT(TEXT(Q788,"0.0"),"mm ",INDEX('Pipe Lookup'!D:D,MATCH('~17 Pipe Segmentation'!R788,'Pipe Lookup'!C:C,0))," TYPE ",P788)</f>
        <v>23.7mm Elbow TYPE 28</v>
      </c>
      <c r="L788" s="1" t="s">
        <v>9479</v>
      </c>
      <c r="M788" s="1">
        <v>1037479</v>
      </c>
      <c r="N788" s="1">
        <v>1037484.36</v>
      </c>
      <c r="O788" s="1">
        <v>5.3599999999860302</v>
      </c>
      <c r="P788" s="1">
        <v>28</v>
      </c>
      <c r="Q788" s="1">
        <v>23.7</v>
      </c>
      <c r="R788" s="1" t="s">
        <v>58</v>
      </c>
      <c r="S788" s="1" t="s">
        <v>449</v>
      </c>
      <c r="U788" s="1" t="s">
        <v>9647</v>
      </c>
      <c r="V788" s="1">
        <v>0</v>
      </c>
      <c r="W788" s="1" t="s">
        <v>86</v>
      </c>
    </row>
    <row r="789" spans="1:23" x14ac:dyDescent="0.2">
      <c r="A789" s="1">
        <f t="shared" si="48"/>
        <v>1037484.36</v>
      </c>
      <c r="B789" s="1">
        <f t="shared" si="48"/>
        <v>1037592.29</v>
      </c>
      <c r="C789" s="11" t="s">
        <v>54</v>
      </c>
      <c r="D789" s="1" t="str">
        <f t="shared" si="49"/>
        <v>FBE</v>
      </c>
      <c r="E789" s="1">
        <f t="shared" si="50"/>
        <v>21.5</v>
      </c>
      <c r="F789" s="1" t="str">
        <f t="shared" si="51"/>
        <v>21.5mm FBE</v>
      </c>
      <c r="G789" s="1" t="str">
        <f>_xlfn.CONCAT(TEXT(Q789,"0.0"),"mm ",INDEX('Pipe Lookup'!D:D,MATCH('~17 Pipe Segmentation'!R789,'Pipe Lookup'!C:C,0))," TYPE ",P789)</f>
        <v>21.5mm Fusion-Bonded Epoxy TYPE 34</v>
      </c>
      <c r="L789" s="1" t="s">
        <v>9479</v>
      </c>
      <c r="M789" s="1">
        <v>1037484.36</v>
      </c>
      <c r="N789" s="1">
        <v>1037592.29</v>
      </c>
      <c r="O789" s="1">
        <v>107.93000000005122</v>
      </c>
      <c r="P789" s="1">
        <v>34</v>
      </c>
      <c r="Q789" s="1">
        <v>21.5</v>
      </c>
      <c r="R789" s="1" t="s">
        <v>56</v>
      </c>
      <c r="S789" s="1" t="s">
        <v>449</v>
      </c>
      <c r="V789" s="1">
        <v>0</v>
      </c>
      <c r="W789" s="1" t="s">
        <v>60</v>
      </c>
    </row>
    <row r="790" spans="1:23" x14ac:dyDescent="0.2">
      <c r="A790" s="1">
        <f t="shared" si="48"/>
        <v>1037592.29</v>
      </c>
      <c r="B790" s="1">
        <f t="shared" si="48"/>
        <v>1037597.19</v>
      </c>
      <c r="C790" s="11" t="s">
        <v>54</v>
      </c>
      <c r="D790" s="1" t="str">
        <f t="shared" si="49"/>
        <v>LE</v>
      </c>
      <c r="E790" s="1">
        <f t="shared" si="50"/>
        <v>23.7</v>
      </c>
      <c r="F790" s="1" t="str">
        <f t="shared" si="51"/>
        <v>23.7mm LE</v>
      </c>
      <c r="G790" s="1" t="str">
        <f>_xlfn.CONCAT(TEXT(Q790,"0.0"),"mm ",INDEX('Pipe Lookup'!D:D,MATCH('~17 Pipe Segmentation'!R790,'Pipe Lookup'!C:C,0))," TYPE ",P790)</f>
        <v>23.7mm Elbow TYPE 28</v>
      </c>
      <c r="L790" s="1" t="s">
        <v>9479</v>
      </c>
      <c r="M790" s="1">
        <v>1037592.29</v>
      </c>
      <c r="N790" s="1">
        <v>1037597.19</v>
      </c>
      <c r="O790" s="1">
        <v>4.8999999999068677</v>
      </c>
      <c r="P790" s="1">
        <v>28</v>
      </c>
      <c r="Q790" s="1">
        <v>23.7</v>
      </c>
      <c r="R790" s="1" t="s">
        <v>58</v>
      </c>
      <c r="S790" s="1" t="s">
        <v>449</v>
      </c>
      <c r="U790" s="1" t="s">
        <v>9648</v>
      </c>
      <c r="V790" s="1">
        <v>0</v>
      </c>
      <c r="W790" s="1" t="s">
        <v>60</v>
      </c>
    </row>
    <row r="791" spans="1:23" x14ac:dyDescent="0.2">
      <c r="A791" s="1">
        <f t="shared" si="48"/>
        <v>1037597.19</v>
      </c>
      <c r="B791" s="1">
        <f t="shared" si="48"/>
        <v>1037656.01</v>
      </c>
      <c r="C791" s="11" t="s">
        <v>54</v>
      </c>
      <c r="D791" s="1" t="str">
        <f t="shared" si="49"/>
        <v>FBE</v>
      </c>
      <c r="E791" s="1">
        <f t="shared" si="50"/>
        <v>21.5</v>
      </c>
      <c r="F791" s="1" t="str">
        <f t="shared" si="51"/>
        <v>21.5mm FBE</v>
      </c>
      <c r="G791" s="1" t="str">
        <f>_xlfn.CONCAT(TEXT(Q791,"0.0"),"mm ",INDEX('Pipe Lookup'!D:D,MATCH('~17 Pipe Segmentation'!R791,'Pipe Lookup'!C:C,0))," TYPE ",P791)</f>
        <v>21.5mm Fusion-Bonded Epoxy TYPE 34</v>
      </c>
      <c r="L791" s="1" t="s">
        <v>9479</v>
      </c>
      <c r="M791" s="1">
        <v>1037597.19</v>
      </c>
      <c r="N791" s="1">
        <v>1037656.01</v>
      </c>
      <c r="O791" s="1">
        <v>58.820000000065193</v>
      </c>
      <c r="P791" s="1">
        <v>34</v>
      </c>
      <c r="Q791" s="1">
        <v>21.5</v>
      </c>
      <c r="R791" s="1" t="s">
        <v>56</v>
      </c>
      <c r="S791" s="1" t="s">
        <v>449</v>
      </c>
      <c r="V791" s="1">
        <v>0</v>
      </c>
      <c r="W791" s="1" t="s">
        <v>60</v>
      </c>
    </row>
    <row r="792" spans="1:23" x14ac:dyDescent="0.2">
      <c r="A792" s="1">
        <f t="shared" si="48"/>
        <v>1037656.01</v>
      </c>
      <c r="B792" s="1">
        <f t="shared" si="48"/>
        <v>1037660.8</v>
      </c>
      <c r="C792" s="11" t="s">
        <v>54</v>
      </c>
      <c r="D792" s="1" t="str">
        <f t="shared" si="49"/>
        <v>LE</v>
      </c>
      <c r="E792" s="1">
        <f t="shared" si="50"/>
        <v>23.7</v>
      </c>
      <c r="F792" s="1" t="str">
        <f t="shared" si="51"/>
        <v>23.7mm LE</v>
      </c>
      <c r="G792" s="1" t="str">
        <f>_xlfn.CONCAT(TEXT(Q792,"0.0"),"mm ",INDEX('Pipe Lookup'!D:D,MATCH('~17 Pipe Segmentation'!R792,'Pipe Lookup'!C:C,0))," TYPE ",P792)</f>
        <v>23.7mm Elbow TYPE 28</v>
      </c>
      <c r="L792" s="1" t="s">
        <v>9479</v>
      </c>
      <c r="M792" s="1">
        <v>1037656.01</v>
      </c>
      <c r="N792" s="1">
        <v>1037660.8</v>
      </c>
      <c r="O792" s="1">
        <v>4.7900000000372529</v>
      </c>
      <c r="P792" s="1">
        <v>28</v>
      </c>
      <c r="Q792" s="1">
        <v>23.7</v>
      </c>
      <c r="R792" s="1" t="s">
        <v>58</v>
      </c>
      <c r="S792" s="1" t="s">
        <v>449</v>
      </c>
      <c r="U792" s="1" t="s">
        <v>9649</v>
      </c>
      <c r="V792" s="1">
        <v>0</v>
      </c>
      <c r="W792" s="1" t="s">
        <v>60</v>
      </c>
    </row>
    <row r="793" spans="1:23" x14ac:dyDescent="0.2">
      <c r="A793" s="1">
        <f t="shared" si="48"/>
        <v>1037660.8</v>
      </c>
      <c r="B793" s="1">
        <f t="shared" si="48"/>
        <v>1037676</v>
      </c>
      <c r="C793" s="11" t="s">
        <v>54</v>
      </c>
      <c r="D793" s="1" t="str">
        <f t="shared" si="49"/>
        <v>FBE</v>
      </c>
      <c r="E793" s="1">
        <f t="shared" si="50"/>
        <v>21.5</v>
      </c>
      <c r="F793" s="1" t="str">
        <f t="shared" si="51"/>
        <v>21.5mm FBE</v>
      </c>
      <c r="G793" s="1" t="str">
        <f>_xlfn.CONCAT(TEXT(Q793,"0.0"),"mm ",INDEX('Pipe Lookup'!D:D,MATCH('~17 Pipe Segmentation'!R793,'Pipe Lookup'!C:C,0))," TYPE ",P793)</f>
        <v>21.5mm Fusion-Bonded Epoxy TYPE 34</v>
      </c>
      <c r="L793" s="1" t="s">
        <v>9479</v>
      </c>
      <c r="M793" s="1">
        <v>1037660.8</v>
      </c>
      <c r="N793" s="1">
        <v>1037676</v>
      </c>
      <c r="O793" s="1">
        <v>15.199999999953434</v>
      </c>
      <c r="P793" s="1">
        <v>34</v>
      </c>
      <c r="Q793" s="1">
        <v>21.5</v>
      </c>
      <c r="R793" s="1" t="s">
        <v>56</v>
      </c>
      <c r="S793" s="1" t="s">
        <v>449</v>
      </c>
      <c r="V793" s="1">
        <v>0</v>
      </c>
      <c r="W793" s="1" t="s">
        <v>60</v>
      </c>
    </row>
    <row r="794" spans="1:23" x14ac:dyDescent="0.2">
      <c r="A794" s="1">
        <f t="shared" si="48"/>
        <v>1037676</v>
      </c>
      <c r="B794" s="1">
        <f t="shared" si="48"/>
        <v>1037721</v>
      </c>
      <c r="C794" s="11" t="s">
        <v>54</v>
      </c>
      <c r="D794" s="1" t="str">
        <f t="shared" si="49"/>
        <v>FBE</v>
      </c>
      <c r="E794" s="1">
        <f t="shared" si="50"/>
        <v>19</v>
      </c>
      <c r="F794" s="1" t="str">
        <f t="shared" si="51"/>
        <v>19.0mm FBE</v>
      </c>
      <c r="G794" s="1" t="str">
        <f>_xlfn.CONCAT(TEXT(Q794,"0.0"),"mm ",INDEX('Pipe Lookup'!D:D,MATCH('~17 Pipe Segmentation'!R794,'Pipe Lookup'!C:C,0))," TYPE ",P794)</f>
        <v>19.0mm Fusion-Bonded Epoxy TYPE 7</v>
      </c>
      <c r="L794" s="1" t="s">
        <v>9479</v>
      </c>
      <c r="M794" s="1">
        <v>1037676</v>
      </c>
      <c r="N794" s="1">
        <v>1037721</v>
      </c>
      <c r="O794" s="1">
        <v>45</v>
      </c>
      <c r="P794" s="1">
        <v>7</v>
      </c>
      <c r="Q794" s="1">
        <v>19</v>
      </c>
      <c r="R794" s="1" t="s">
        <v>56</v>
      </c>
      <c r="S794" s="1" t="s">
        <v>449</v>
      </c>
      <c r="U794" s="1" t="s">
        <v>67</v>
      </c>
      <c r="V794" s="1">
        <v>0</v>
      </c>
      <c r="W794" s="1" t="s">
        <v>60</v>
      </c>
    </row>
    <row r="795" spans="1:23" x14ac:dyDescent="0.2">
      <c r="A795" s="1">
        <f t="shared" si="48"/>
        <v>1037721</v>
      </c>
      <c r="B795" s="1">
        <f t="shared" si="48"/>
        <v>1037726</v>
      </c>
      <c r="C795" s="11" t="s">
        <v>54</v>
      </c>
      <c r="D795" s="1" t="str">
        <f t="shared" si="49"/>
        <v>LE</v>
      </c>
      <c r="E795" s="1">
        <f t="shared" si="50"/>
        <v>23.7</v>
      </c>
      <c r="F795" s="1" t="str">
        <f t="shared" si="51"/>
        <v>23.7mm LE</v>
      </c>
      <c r="G795" s="1" t="str">
        <f>_xlfn.CONCAT(TEXT(Q795,"0.0"),"mm ",INDEX('Pipe Lookup'!D:D,MATCH('~17 Pipe Segmentation'!R795,'Pipe Lookup'!C:C,0))," TYPE ",P795)</f>
        <v>23.7mm Elbow TYPE 28</v>
      </c>
      <c r="L795" s="1" t="s">
        <v>9479</v>
      </c>
      <c r="M795" s="1">
        <v>1037721</v>
      </c>
      <c r="N795" s="1" t="s">
        <v>460</v>
      </c>
      <c r="O795" s="1">
        <v>5</v>
      </c>
      <c r="P795" s="1">
        <v>28</v>
      </c>
      <c r="Q795" s="1">
        <v>23.7</v>
      </c>
      <c r="R795" s="1" t="s">
        <v>58</v>
      </c>
      <c r="S795" s="1" t="s">
        <v>449</v>
      </c>
      <c r="U795" s="1" t="s">
        <v>9650</v>
      </c>
      <c r="V795" s="1">
        <v>0</v>
      </c>
      <c r="W795" s="1" t="s">
        <v>60</v>
      </c>
    </row>
    <row r="796" spans="1:23" x14ac:dyDescent="0.2">
      <c r="A796" s="1">
        <f t="shared" si="48"/>
        <v>1037726</v>
      </c>
      <c r="B796" s="1">
        <f t="shared" si="48"/>
        <v>1037775</v>
      </c>
      <c r="C796" s="11" t="s">
        <v>54</v>
      </c>
      <c r="D796" s="1" t="str">
        <f t="shared" si="49"/>
        <v>FBE</v>
      </c>
      <c r="E796" s="1">
        <f t="shared" si="50"/>
        <v>21.5</v>
      </c>
      <c r="F796" s="1" t="str">
        <f t="shared" si="51"/>
        <v>21.5mm FBE</v>
      </c>
      <c r="G796" s="1" t="str">
        <f>_xlfn.CONCAT(TEXT(Q796,"0.0"),"mm ",INDEX('Pipe Lookup'!D:D,MATCH('~17 Pipe Segmentation'!R796,'Pipe Lookup'!C:C,0))," TYPE ",P796)</f>
        <v>21.5mm Fusion-Bonded Epoxy TYPE 34</v>
      </c>
      <c r="L796" s="1" t="s">
        <v>9479</v>
      </c>
      <c r="M796" s="1" t="s">
        <v>460</v>
      </c>
      <c r="N796" s="1" t="s">
        <v>462</v>
      </c>
      <c r="O796" s="1">
        <v>49</v>
      </c>
      <c r="P796" s="1">
        <v>34</v>
      </c>
      <c r="Q796" s="1">
        <v>21.5</v>
      </c>
      <c r="R796" s="1" t="s">
        <v>56</v>
      </c>
      <c r="S796" s="1" t="s">
        <v>449</v>
      </c>
      <c r="U796" s="1" t="s">
        <v>67</v>
      </c>
      <c r="V796" s="1">
        <v>0</v>
      </c>
      <c r="W796" s="1" t="s">
        <v>60</v>
      </c>
    </row>
    <row r="797" spans="1:23" x14ac:dyDescent="0.2">
      <c r="A797" s="1">
        <f t="shared" si="48"/>
        <v>1037775</v>
      </c>
      <c r="B797" s="1">
        <f t="shared" si="48"/>
        <v>1037780</v>
      </c>
      <c r="C797" s="11" t="s">
        <v>54</v>
      </c>
      <c r="D797" s="1" t="str">
        <f t="shared" si="49"/>
        <v>LE</v>
      </c>
      <c r="E797" s="1">
        <f t="shared" si="50"/>
        <v>23.7</v>
      </c>
      <c r="F797" s="1" t="str">
        <f t="shared" si="51"/>
        <v>23.7mm LE</v>
      </c>
      <c r="G797" s="1" t="str">
        <f>_xlfn.CONCAT(TEXT(Q797,"0.0"),"mm ",INDEX('Pipe Lookup'!D:D,MATCH('~17 Pipe Segmentation'!R797,'Pipe Lookup'!C:C,0))," TYPE ",P797)</f>
        <v>23.7mm Elbow TYPE 28</v>
      </c>
      <c r="L797" s="1" t="s">
        <v>9479</v>
      </c>
      <c r="M797" s="1" t="s">
        <v>462</v>
      </c>
      <c r="N797" s="1" t="s">
        <v>463</v>
      </c>
      <c r="O797" s="1">
        <v>5</v>
      </c>
      <c r="P797" s="1">
        <v>28</v>
      </c>
      <c r="Q797" s="1">
        <v>23.7</v>
      </c>
      <c r="R797" s="1" t="s">
        <v>58</v>
      </c>
      <c r="S797" s="1" t="s">
        <v>449</v>
      </c>
      <c r="U797" s="1" t="s">
        <v>464</v>
      </c>
      <c r="V797" s="1">
        <v>0</v>
      </c>
      <c r="W797" s="1" t="s">
        <v>60</v>
      </c>
    </row>
    <row r="798" spans="1:23" x14ac:dyDescent="0.2">
      <c r="A798" s="1">
        <f t="shared" si="48"/>
        <v>1037780</v>
      </c>
      <c r="B798" s="1">
        <f t="shared" si="48"/>
        <v>1037839</v>
      </c>
      <c r="C798" s="11" t="s">
        <v>54</v>
      </c>
      <c r="D798" s="1" t="str">
        <f t="shared" si="49"/>
        <v>FBE</v>
      </c>
      <c r="E798" s="1">
        <f t="shared" si="50"/>
        <v>21.5</v>
      </c>
      <c r="F798" s="1" t="str">
        <f t="shared" si="51"/>
        <v>21.5mm FBE</v>
      </c>
      <c r="G798" s="1" t="str">
        <f>_xlfn.CONCAT(TEXT(Q798,"0.0"),"mm ",INDEX('Pipe Lookup'!D:D,MATCH('~17 Pipe Segmentation'!R798,'Pipe Lookup'!C:C,0))," TYPE ",P798)</f>
        <v>21.5mm Fusion-Bonded Epoxy TYPE 34</v>
      </c>
      <c r="L798" s="1" t="s">
        <v>9479</v>
      </c>
      <c r="M798" s="1" t="s">
        <v>463</v>
      </c>
      <c r="N798" s="1" t="s">
        <v>465</v>
      </c>
      <c r="O798" s="1">
        <v>59</v>
      </c>
      <c r="P798" s="1">
        <v>34</v>
      </c>
      <c r="Q798" s="1">
        <v>21.5</v>
      </c>
      <c r="R798" s="1" t="s">
        <v>56</v>
      </c>
      <c r="S798" s="1" t="s">
        <v>449</v>
      </c>
      <c r="U798" s="1" t="s">
        <v>67</v>
      </c>
      <c r="V798" s="1">
        <v>0</v>
      </c>
      <c r="W798" s="1" t="s">
        <v>60</v>
      </c>
    </row>
    <row r="799" spans="1:23" x14ac:dyDescent="0.2">
      <c r="A799" s="1">
        <f t="shared" si="48"/>
        <v>1037839</v>
      </c>
      <c r="B799" s="1">
        <f t="shared" si="48"/>
        <v>1037844</v>
      </c>
      <c r="C799" s="11" t="s">
        <v>54</v>
      </c>
      <c r="D799" s="1" t="str">
        <f t="shared" si="49"/>
        <v>LE</v>
      </c>
      <c r="E799" s="1">
        <f t="shared" si="50"/>
        <v>23.7</v>
      </c>
      <c r="F799" s="1" t="str">
        <f t="shared" si="51"/>
        <v>23.7mm LE</v>
      </c>
      <c r="G799" s="1" t="str">
        <f>_xlfn.CONCAT(TEXT(Q799,"0.0"),"mm ",INDEX('Pipe Lookup'!D:D,MATCH('~17 Pipe Segmentation'!R799,'Pipe Lookup'!C:C,0))," TYPE ",P799)</f>
        <v>23.7mm Elbow TYPE 28</v>
      </c>
      <c r="L799" s="1" t="s">
        <v>9479</v>
      </c>
      <c r="M799" s="1" t="s">
        <v>465</v>
      </c>
      <c r="N799" s="1" t="s">
        <v>466</v>
      </c>
      <c r="O799" s="1">
        <v>5</v>
      </c>
      <c r="P799" s="1">
        <v>28</v>
      </c>
      <c r="Q799" s="1">
        <v>23.7</v>
      </c>
      <c r="R799" s="1" t="s">
        <v>58</v>
      </c>
      <c r="S799" s="1" t="s">
        <v>449</v>
      </c>
      <c r="U799" s="1" t="s">
        <v>467</v>
      </c>
      <c r="V799" s="1">
        <v>0</v>
      </c>
      <c r="W799" s="1" t="s">
        <v>60</v>
      </c>
    </row>
    <row r="800" spans="1:23" x14ac:dyDescent="0.2">
      <c r="A800" s="1">
        <f t="shared" si="48"/>
        <v>1037844</v>
      </c>
      <c r="B800" s="1">
        <f t="shared" si="48"/>
        <v>1037862</v>
      </c>
      <c r="C800" s="11" t="s">
        <v>54</v>
      </c>
      <c r="D800" s="1" t="str">
        <f t="shared" si="49"/>
        <v>ARO</v>
      </c>
      <c r="E800" s="1">
        <f t="shared" si="50"/>
        <v>21.5</v>
      </c>
      <c r="F800" s="1" t="str">
        <f t="shared" si="51"/>
        <v>21.5mm ARO</v>
      </c>
      <c r="G800" s="1" t="str">
        <f>_xlfn.CONCAT(TEXT(Q800,"0.0"),"mm ",INDEX('Pipe Lookup'!D:D,MATCH('~17 Pipe Segmentation'!R800,'Pipe Lookup'!C:C,0))," TYPE ",P800)</f>
        <v>21.5mm Abrasion-Resistant Overcoat TYPE 15</v>
      </c>
      <c r="L800" s="1" t="s">
        <v>9479</v>
      </c>
      <c r="M800" s="1" t="s">
        <v>466</v>
      </c>
      <c r="N800" s="1" t="s">
        <v>9651</v>
      </c>
      <c r="O800" s="1">
        <v>18</v>
      </c>
      <c r="P800" s="1">
        <v>15</v>
      </c>
      <c r="Q800" s="1">
        <v>21.5</v>
      </c>
      <c r="R800" s="1" t="s">
        <v>80</v>
      </c>
      <c r="S800" s="1" t="s">
        <v>449</v>
      </c>
      <c r="U800" s="1" t="s">
        <v>67</v>
      </c>
      <c r="V800" s="1">
        <v>0</v>
      </c>
      <c r="W800" s="1" t="s">
        <v>60</v>
      </c>
    </row>
    <row r="801" spans="1:23" x14ac:dyDescent="0.2">
      <c r="A801" s="1">
        <f t="shared" si="48"/>
        <v>1037862</v>
      </c>
      <c r="B801" s="1">
        <f t="shared" si="48"/>
        <v>1037990</v>
      </c>
      <c r="C801" s="11" t="s">
        <v>54</v>
      </c>
      <c r="D801" s="1" t="str">
        <f t="shared" si="49"/>
        <v>FBE</v>
      </c>
      <c r="E801" s="1">
        <f t="shared" si="50"/>
        <v>21.5</v>
      </c>
      <c r="F801" s="1" t="str">
        <f t="shared" si="51"/>
        <v>21.5mm FBE</v>
      </c>
      <c r="G801" s="1" t="str">
        <f>_xlfn.CONCAT(TEXT(Q801,"0.0"),"mm ",INDEX('Pipe Lookup'!D:D,MATCH('~17 Pipe Segmentation'!R801,'Pipe Lookup'!C:C,0))," TYPE ",P801)</f>
        <v>21.5mm Fusion-Bonded Epoxy TYPE 34</v>
      </c>
      <c r="L801" s="1" t="s">
        <v>9479</v>
      </c>
      <c r="M801" s="1" t="s">
        <v>9651</v>
      </c>
      <c r="N801" s="1" t="s">
        <v>9652</v>
      </c>
      <c r="O801" s="1">
        <v>128</v>
      </c>
      <c r="P801" s="1">
        <v>34</v>
      </c>
      <c r="Q801" s="1">
        <v>21.5</v>
      </c>
      <c r="R801" s="1" t="s">
        <v>56</v>
      </c>
      <c r="S801" s="1" t="s">
        <v>449</v>
      </c>
      <c r="U801" s="1" t="s">
        <v>67</v>
      </c>
      <c r="V801" s="1">
        <v>0</v>
      </c>
      <c r="W801" s="1" t="s">
        <v>60</v>
      </c>
    </row>
    <row r="802" spans="1:23" x14ac:dyDescent="0.2">
      <c r="A802" s="1">
        <f t="shared" si="48"/>
        <v>1037990</v>
      </c>
      <c r="B802" s="1">
        <f t="shared" si="48"/>
        <v>1037997</v>
      </c>
      <c r="C802" s="11" t="s">
        <v>54</v>
      </c>
      <c r="D802" s="1" t="str">
        <f t="shared" si="49"/>
        <v>LE</v>
      </c>
      <c r="E802" s="1">
        <f t="shared" si="50"/>
        <v>23.7</v>
      </c>
      <c r="F802" s="1" t="str">
        <f t="shared" si="51"/>
        <v>23.7mm LE</v>
      </c>
      <c r="G802" s="1" t="str">
        <f>_xlfn.CONCAT(TEXT(Q802,"0.0"),"mm ",INDEX('Pipe Lookup'!D:D,MATCH('~17 Pipe Segmentation'!R802,'Pipe Lookup'!C:C,0))," TYPE ",P802)</f>
        <v>23.7mm Elbow TYPE 28</v>
      </c>
      <c r="L802" s="1" t="s">
        <v>9479</v>
      </c>
      <c r="M802" s="1" t="s">
        <v>9652</v>
      </c>
      <c r="N802" s="1" t="s">
        <v>9653</v>
      </c>
      <c r="O802" s="1">
        <v>7</v>
      </c>
      <c r="P802" s="1">
        <v>28</v>
      </c>
      <c r="Q802" s="1">
        <v>23.7</v>
      </c>
      <c r="R802" s="1" t="s">
        <v>58</v>
      </c>
      <c r="S802" s="1" t="s">
        <v>449</v>
      </c>
      <c r="U802" s="1" t="s">
        <v>9654</v>
      </c>
      <c r="V802" s="1">
        <v>0</v>
      </c>
      <c r="W802" s="1" t="s">
        <v>60</v>
      </c>
    </row>
    <row r="803" spans="1:23" x14ac:dyDescent="0.2">
      <c r="A803" s="1">
        <f t="shared" si="48"/>
        <v>1037997</v>
      </c>
      <c r="B803" s="1">
        <f t="shared" si="48"/>
        <v>1038086</v>
      </c>
      <c r="C803" s="11" t="s">
        <v>54</v>
      </c>
      <c r="D803" s="1" t="str">
        <f t="shared" si="49"/>
        <v>FBE</v>
      </c>
      <c r="E803" s="1">
        <f t="shared" si="50"/>
        <v>21.5</v>
      </c>
      <c r="F803" s="1" t="str">
        <f t="shared" si="51"/>
        <v>21.5mm FBE</v>
      </c>
      <c r="G803" s="1" t="str">
        <f>_xlfn.CONCAT(TEXT(Q803,"0.0"),"mm ",INDEX('Pipe Lookup'!D:D,MATCH('~17 Pipe Segmentation'!R803,'Pipe Lookup'!C:C,0))," TYPE ",P803)</f>
        <v>21.5mm Fusion-Bonded Epoxy TYPE 34</v>
      </c>
      <c r="L803" s="1" t="s">
        <v>9479</v>
      </c>
      <c r="M803" s="1" t="s">
        <v>9653</v>
      </c>
      <c r="N803" s="1" t="s">
        <v>9655</v>
      </c>
      <c r="O803" s="1">
        <v>89</v>
      </c>
      <c r="P803" s="1">
        <v>34</v>
      </c>
      <c r="Q803" s="1">
        <v>21.5</v>
      </c>
      <c r="R803" s="1" t="s">
        <v>56</v>
      </c>
      <c r="S803" s="1" t="s">
        <v>449</v>
      </c>
      <c r="U803" s="1" t="s">
        <v>9656</v>
      </c>
      <c r="V803" s="1">
        <v>0</v>
      </c>
      <c r="W803" s="1" t="s">
        <v>60</v>
      </c>
    </row>
    <row r="804" spans="1:23" x14ac:dyDescent="0.2">
      <c r="A804" s="1">
        <f t="shared" si="48"/>
        <v>1038091</v>
      </c>
      <c r="B804" s="1">
        <f t="shared" si="48"/>
        <v>1038555.59</v>
      </c>
      <c r="C804" s="11" t="s">
        <v>54</v>
      </c>
      <c r="D804" s="1" t="str">
        <f t="shared" si="49"/>
        <v>FBE</v>
      </c>
      <c r="E804" s="1">
        <f t="shared" si="50"/>
        <v>21.5</v>
      </c>
      <c r="F804" s="1" t="str">
        <f t="shared" si="51"/>
        <v>21.5mm FBE</v>
      </c>
      <c r="G804" s="1" t="str">
        <f>_xlfn.CONCAT(TEXT(Q804,"0.0"),"mm ",INDEX('Pipe Lookup'!D:D,MATCH('~17 Pipe Segmentation'!R804,'Pipe Lookup'!C:C,0))," TYPE ",P804)</f>
        <v>21.5mm Fusion-Bonded Epoxy TYPE 34</v>
      </c>
      <c r="L804" s="1" t="s">
        <v>9479</v>
      </c>
      <c r="M804" s="1">
        <v>1038091</v>
      </c>
      <c r="N804" s="1">
        <v>1038555.59</v>
      </c>
      <c r="O804" s="1">
        <v>464.5899999999674</v>
      </c>
      <c r="P804" s="1">
        <v>34</v>
      </c>
      <c r="Q804" s="1">
        <v>21.5</v>
      </c>
      <c r="R804" s="1" t="s">
        <v>56</v>
      </c>
      <c r="S804" s="1" t="s">
        <v>449</v>
      </c>
      <c r="U804" s="1" t="s">
        <v>9657</v>
      </c>
      <c r="V804" s="1" t="s">
        <v>175</v>
      </c>
      <c r="W804" s="1" t="s">
        <v>86</v>
      </c>
    </row>
    <row r="805" spans="1:23" x14ac:dyDescent="0.2">
      <c r="A805" s="1">
        <f t="shared" si="48"/>
        <v>1038555.59</v>
      </c>
      <c r="B805" s="1">
        <f t="shared" si="48"/>
        <v>1038597.59</v>
      </c>
      <c r="C805" s="11" t="s">
        <v>54</v>
      </c>
      <c r="D805" s="1" t="str">
        <f t="shared" si="49"/>
        <v>ARO</v>
      </c>
      <c r="E805" s="1">
        <f t="shared" si="50"/>
        <v>21.5</v>
      </c>
      <c r="F805" s="1" t="str">
        <f t="shared" si="51"/>
        <v>21.5mm ARO</v>
      </c>
      <c r="G805" s="1" t="str">
        <f>_xlfn.CONCAT(TEXT(Q805,"0.0"),"mm ",INDEX('Pipe Lookup'!D:D,MATCH('~17 Pipe Segmentation'!R805,'Pipe Lookup'!C:C,0))," TYPE ",P805)</f>
        <v>21.5mm Abrasion-Resistant Overcoat TYPE 15</v>
      </c>
      <c r="L805" s="1" t="s">
        <v>9479</v>
      </c>
      <c r="M805" s="1">
        <v>1038555.59</v>
      </c>
      <c r="N805" s="1">
        <v>1038597.59</v>
      </c>
      <c r="O805" s="1">
        <v>42</v>
      </c>
      <c r="P805" s="1">
        <v>15</v>
      </c>
      <c r="Q805" s="1">
        <v>21.5</v>
      </c>
      <c r="R805" s="1" t="s">
        <v>80</v>
      </c>
      <c r="S805" s="1" t="s">
        <v>449</v>
      </c>
      <c r="V805" s="1">
        <v>0</v>
      </c>
      <c r="W805" s="1" t="s">
        <v>60</v>
      </c>
    </row>
    <row r="806" spans="1:23" x14ac:dyDescent="0.2">
      <c r="A806" s="1">
        <f t="shared" si="48"/>
        <v>1038597.59</v>
      </c>
      <c r="B806" s="1">
        <f t="shared" si="48"/>
        <v>1038688.87</v>
      </c>
      <c r="C806" s="11" t="s">
        <v>54</v>
      </c>
      <c r="D806" s="1" t="str">
        <f t="shared" si="49"/>
        <v>FBE</v>
      </c>
      <c r="E806" s="1">
        <f t="shared" si="50"/>
        <v>21.5</v>
      </c>
      <c r="F806" s="1" t="str">
        <f t="shared" si="51"/>
        <v>21.5mm FBE</v>
      </c>
      <c r="G806" s="1" t="str">
        <f>_xlfn.CONCAT(TEXT(Q806,"0.0"),"mm ",INDEX('Pipe Lookup'!D:D,MATCH('~17 Pipe Segmentation'!R806,'Pipe Lookup'!C:C,0))," TYPE ",P806)</f>
        <v>21.5mm Fusion-Bonded Epoxy TYPE 34</v>
      </c>
      <c r="L806" s="1" t="s">
        <v>9479</v>
      </c>
      <c r="M806" s="1">
        <v>1038597.59</v>
      </c>
      <c r="N806" s="1">
        <v>1038688.87</v>
      </c>
      <c r="O806" s="1">
        <v>91.28000000002794</v>
      </c>
      <c r="P806" s="1">
        <v>34</v>
      </c>
      <c r="Q806" s="1">
        <v>21.5</v>
      </c>
      <c r="R806" s="1" t="s">
        <v>56</v>
      </c>
      <c r="S806" s="1" t="s">
        <v>449</v>
      </c>
      <c r="V806" s="1">
        <v>0</v>
      </c>
      <c r="W806" s="1" t="s">
        <v>60</v>
      </c>
    </row>
    <row r="807" spans="1:23" x14ac:dyDescent="0.2">
      <c r="A807" s="1">
        <f t="shared" si="48"/>
        <v>1038688.87</v>
      </c>
      <c r="B807" s="1">
        <f t="shared" si="48"/>
        <v>1038694.1</v>
      </c>
      <c r="C807" s="11" t="s">
        <v>54</v>
      </c>
      <c r="D807" s="1" t="str">
        <f t="shared" si="49"/>
        <v>LE</v>
      </c>
      <c r="E807" s="1">
        <f t="shared" si="50"/>
        <v>23.7</v>
      </c>
      <c r="F807" s="1" t="str">
        <f t="shared" si="51"/>
        <v>23.7mm LE</v>
      </c>
      <c r="G807" s="1" t="str">
        <f>_xlfn.CONCAT(TEXT(Q807,"0.0"),"mm ",INDEX('Pipe Lookup'!D:D,MATCH('~17 Pipe Segmentation'!R807,'Pipe Lookup'!C:C,0))," TYPE ",P807)</f>
        <v>23.7mm Elbow TYPE 28</v>
      </c>
      <c r="L807" s="1" t="s">
        <v>9479</v>
      </c>
      <c r="M807" s="1">
        <v>1038688.87</v>
      </c>
      <c r="N807" s="1">
        <v>1038694.1</v>
      </c>
      <c r="O807" s="1">
        <v>5.2299999999813735</v>
      </c>
      <c r="P807" s="1">
        <v>28</v>
      </c>
      <c r="Q807" s="1">
        <v>23.7</v>
      </c>
      <c r="R807" s="1" t="s">
        <v>58</v>
      </c>
      <c r="S807" s="1" t="s">
        <v>449</v>
      </c>
      <c r="U807" s="1" t="s">
        <v>9658</v>
      </c>
      <c r="V807" s="1">
        <v>0</v>
      </c>
      <c r="W807" s="1" t="s">
        <v>60</v>
      </c>
    </row>
    <row r="808" spans="1:23" x14ac:dyDescent="0.2">
      <c r="A808" s="1">
        <f t="shared" si="48"/>
        <v>1038694.1</v>
      </c>
      <c r="B808" s="1">
        <f t="shared" si="48"/>
        <v>1039105.57</v>
      </c>
      <c r="C808" s="11" t="s">
        <v>54</v>
      </c>
      <c r="D808" s="1" t="str">
        <f t="shared" si="49"/>
        <v>FBE</v>
      </c>
      <c r="E808" s="1">
        <f t="shared" si="50"/>
        <v>21.5</v>
      </c>
      <c r="F808" s="1" t="str">
        <f t="shared" si="51"/>
        <v>21.5mm FBE</v>
      </c>
      <c r="G808" s="1" t="str">
        <f>_xlfn.CONCAT(TEXT(Q808,"0.0"),"mm ",INDEX('Pipe Lookup'!D:D,MATCH('~17 Pipe Segmentation'!R808,'Pipe Lookup'!C:C,0))," TYPE ",P808)</f>
        <v>21.5mm Fusion-Bonded Epoxy TYPE 34</v>
      </c>
      <c r="L808" s="1" t="s">
        <v>9479</v>
      </c>
      <c r="M808" s="1">
        <v>1038694.1</v>
      </c>
      <c r="N808" s="1">
        <v>1039105.57</v>
      </c>
      <c r="O808" s="1">
        <v>411.46999999997206</v>
      </c>
      <c r="P808" s="1">
        <v>34</v>
      </c>
      <c r="Q808" s="1">
        <v>21.5</v>
      </c>
      <c r="R808" s="1" t="s">
        <v>56</v>
      </c>
      <c r="S808" s="1" t="s">
        <v>449</v>
      </c>
      <c r="V808" s="1">
        <v>0</v>
      </c>
      <c r="W808" s="1" t="s">
        <v>60</v>
      </c>
    </row>
    <row r="809" spans="1:23" x14ac:dyDescent="0.2">
      <c r="A809" s="1">
        <f t="shared" si="48"/>
        <v>1039105.57</v>
      </c>
      <c r="B809" s="1">
        <f t="shared" si="48"/>
        <v>1039110.24</v>
      </c>
      <c r="C809" s="11" t="s">
        <v>54</v>
      </c>
      <c r="D809" s="1" t="str">
        <f t="shared" si="49"/>
        <v>LE</v>
      </c>
      <c r="E809" s="1">
        <f t="shared" si="50"/>
        <v>23.7</v>
      </c>
      <c r="F809" s="1" t="str">
        <f t="shared" si="51"/>
        <v>23.7mm LE</v>
      </c>
      <c r="G809" s="1" t="str">
        <f>_xlfn.CONCAT(TEXT(Q809,"0.0"),"mm ",INDEX('Pipe Lookup'!D:D,MATCH('~17 Pipe Segmentation'!R809,'Pipe Lookup'!C:C,0))," TYPE ",P809)</f>
        <v>23.7mm Elbow TYPE 28</v>
      </c>
      <c r="L809" s="1" t="s">
        <v>9479</v>
      </c>
      <c r="M809" s="1">
        <v>1039105.57</v>
      </c>
      <c r="N809" s="1">
        <v>1039110.24</v>
      </c>
      <c r="O809" s="1">
        <v>4.6700000000419095</v>
      </c>
      <c r="P809" s="1">
        <v>28</v>
      </c>
      <c r="Q809" s="1">
        <v>23.7</v>
      </c>
      <c r="R809" s="1" t="s">
        <v>58</v>
      </c>
      <c r="S809" s="1" t="s">
        <v>449</v>
      </c>
      <c r="U809" s="1" t="s">
        <v>480</v>
      </c>
      <c r="V809" s="1">
        <v>0</v>
      </c>
      <c r="W809" s="1" t="s">
        <v>60</v>
      </c>
    </row>
    <row r="810" spans="1:23" x14ac:dyDescent="0.2">
      <c r="A810" s="1">
        <f t="shared" si="48"/>
        <v>1039110.24</v>
      </c>
      <c r="B810" s="1">
        <f t="shared" si="48"/>
        <v>1039124.91</v>
      </c>
      <c r="C810" s="11" t="s">
        <v>54</v>
      </c>
      <c r="D810" s="1" t="str">
        <f t="shared" si="49"/>
        <v>FBE</v>
      </c>
      <c r="E810" s="1">
        <f t="shared" si="50"/>
        <v>21.5</v>
      </c>
      <c r="F810" s="1" t="str">
        <f t="shared" si="51"/>
        <v>21.5mm FBE</v>
      </c>
      <c r="G810" s="1" t="str">
        <f>_xlfn.CONCAT(TEXT(Q810,"0.0"),"mm ",INDEX('Pipe Lookup'!D:D,MATCH('~17 Pipe Segmentation'!R810,'Pipe Lookup'!C:C,0))," TYPE ",P810)</f>
        <v>21.5mm Fusion-Bonded Epoxy TYPE 34</v>
      </c>
      <c r="L810" s="1" t="s">
        <v>9479</v>
      </c>
      <c r="M810" s="1">
        <v>1039110.24</v>
      </c>
      <c r="N810" s="1">
        <v>1039124.91</v>
      </c>
      <c r="O810" s="1">
        <v>14.67000000004191</v>
      </c>
      <c r="P810" s="1">
        <v>34</v>
      </c>
      <c r="Q810" s="1">
        <v>21.5</v>
      </c>
      <c r="R810" s="1" t="s">
        <v>56</v>
      </c>
      <c r="S810" s="1" t="s">
        <v>449</v>
      </c>
      <c r="V810" s="1">
        <v>0</v>
      </c>
      <c r="W810" s="1" t="s">
        <v>60</v>
      </c>
    </row>
    <row r="811" spans="1:23" x14ac:dyDescent="0.2">
      <c r="A811" s="1">
        <f t="shared" si="48"/>
        <v>1039124.91</v>
      </c>
      <c r="B811" s="1">
        <f t="shared" si="48"/>
        <v>1039129.59</v>
      </c>
      <c r="C811" s="11" t="s">
        <v>54</v>
      </c>
      <c r="D811" s="1" t="str">
        <f t="shared" si="49"/>
        <v>LE</v>
      </c>
      <c r="E811" s="1">
        <f t="shared" si="50"/>
        <v>23.7</v>
      </c>
      <c r="F811" s="1" t="str">
        <f t="shared" si="51"/>
        <v>23.7mm LE</v>
      </c>
      <c r="G811" s="1" t="str">
        <f>_xlfn.CONCAT(TEXT(Q811,"0.0"),"mm ",INDEX('Pipe Lookup'!D:D,MATCH('~17 Pipe Segmentation'!R811,'Pipe Lookup'!C:C,0))," TYPE ",P811)</f>
        <v>23.7mm Elbow TYPE 28</v>
      </c>
      <c r="L811" s="1" t="s">
        <v>9479</v>
      </c>
      <c r="M811" s="1">
        <v>1039124.91</v>
      </c>
      <c r="N811" s="1">
        <v>1039129.59</v>
      </c>
      <c r="O811" s="1">
        <v>4.6799999999348074</v>
      </c>
      <c r="P811" s="1">
        <v>28</v>
      </c>
      <c r="Q811" s="1">
        <v>23.7</v>
      </c>
      <c r="R811" s="1" t="s">
        <v>58</v>
      </c>
      <c r="S811" s="1" t="s">
        <v>449</v>
      </c>
      <c r="U811" s="1" t="s">
        <v>481</v>
      </c>
      <c r="V811" s="1">
        <v>0</v>
      </c>
      <c r="W811" s="1" t="s">
        <v>60</v>
      </c>
    </row>
    <row r="812" spans="1:23" x14ac:dyDescent="0.2">
      <c r="A812" s="1">
        <f t="shared" si="48"/>
        <v>1039129.59</v>
      </c>
      <c r="B812" s="1">
        <f t="shared" si="48"/>
        <v>1039165.86</v>
      </c>
      <c r="C812" s="11" t="s">
        <v>54</v>
      </c>
      <c r="D812" s="1" t="str">
        <f t="shared" si="49"/>
        <v>FBE</v>
      </c>
      <c r="E812" s="1">
        <f t="shared" si="50"/>
        <v>21.5</v>
      </c>
      <c r="F812" s="1" t="str">
        <f t="shared" si="51"/>
        <v>21.5mm FBE</v>
      </c>
      <c r="G812" s="1" t="str">
        <f>_xlfn.CONCAT(TEXT(Q812,"0.0"),"mm ",INDEX('Pipe Lookup'!D:D,MATCH('~17 Pipe Segmentation'!R812,'Pipe Lookup'!C:C,0))," TYPE ",P812)</f>
        <v>21.5mm Fusion-Bonded Epoxy TYPE 34</v>
      </c>
      <c r="L812" s="1" t="s">
        <v>9479</v>
      </c>
      <c r="M812" s="1">
        <v>1039129.59</v>
      </c>
      <c r="N812" s="1">
        <v>1039165.86</v>
      </c>
      <c r="O812" s="1">
        <v>36.270000000018626</v>
      </c>
      <c r="P812" s="1">
        <v>34</v>
      </c>
      <c r="Q812" s="1">
        <v>21.5</v>
      </c>
      <c r="R812" s="1" t="s">
        <v>56</v>
      </c>
      <c r="S812" s="1" t="s">
        <v>449</v>
      </c>
      <c r="V812" s="1">
        <v>0</v>
      </c>
      <c r="W812" s="1" t="s">
        <v>60</v>
      </c>
    </row>
    <row r="813" spans="1:23" x14ac:dyDescent="0.2">
      <c r="A813" s="1">
        <f t="shared" si="48"/>
        <v>1039165.86</v>
      </c>
      <c r="B813" s="1">
        <f t="shared" si="48"/>
        <v>1039170.87</v>
      </c>
      <c r="C813" s="11" t="s">
        <v>54</v>
      </c>
      <c r="D813" s="1" t="str">
        <f t="shared" si="49"/>
        <v>LE</v>
      </c>
      <c r="E813" s="1">
        <f t="shared" si="50"/>
        <v>23.7</v>
      </c>
      <c r="F813" s="1" t="str">
        <f t="shared" si="51"/>
        <v>23.7mm LE</v>
      </c>
      <c r="G813" s="1" t="str">
        <f>_xlfn.CONCAT(TEXT(Q813,"0.0"),"mm ",INDEX('Pipe Lookup'!D:D,MATCH('~17 Pipe Segmentation'!R813,'Pipe Lookup'!C:C,0))," TYPE ",P813)</f>
        <v>23.7mm Elbow TYPE 28</v>
      </c>
      <c r="L813" s="1" t="s">
        <v>9479</v>
      </c>
      <c r="M813" s="1">
        <v>1039165.86</v>
      </c>
      <c r="N813" s="1">
        <v>1039170.87</v>
      </c>
      <c r="O813" s="1">
        <v>5.0100000000093132</v>
      </c>
      <c r="P813" s="1">
        <v>28</v>
      </c>
      <c r="Q813" s="1">
        <v>23.7</v>
      </c>
      <c r="R813" s="1" t="s">
        <v>58</v>
      </c>
      <c r="S813" s="1" t="s">
        <v>449</v>
      </c>
      <c r="U813" s="1" t="s">
        <v>482</v>
      </c>
      <c r="V813" s="1">
        <v>0</v>
      </c>
      <c r="W813" s="1" t="s">
        <v>60</v>
      </c>
    </row>
    <row r="814" spans="1:23" x14ac:dyDescent="0.2">
      <c r="A814" s="1">
        <f t="shared" si="48"/>
        <v>1039170.87</v>
      </c>
      <c r="B814" s="1">
        <f t="shared" si="48"/>
        <v>1039300</v>
      </c>
      <c r="C814" s="11" t="s">
        <v>54</v>
      </c>
      <c r="D814" s="1" t="str">
        <f t="shared" si="49"/>
        <v>FBE</v>
      </c>
      <c r="E814" s="1">
        <f t="shared" si="50"/>
        <v>21.5</v>
      </c>
      <c r="F814" s="1" t="str">
        <f t="shared" si="51"/>
        <v>21.5mm FBE</v>
      </c>
      <c r="G814" s="1" t="str">
        <f>_xlfn.CONCAT(TEXT(Q814,"0.0"),"mm ",INDEX('Pipe Lookup'!D:D,MATCH('~17 Pipe Segmentation'!R814,'Pipe Lookup'!C:C,0))," TYPE ",P814)</f>
        <v>21.5mm Fusion-Bonded Epoxy TYPE 34</v>
      </c>
      <c r="L814" s="1" t="s">
        <v>9479</v>
      </c>
      <c r="M814" s="1">
        <v>1039170.87</v>
      </c>
      <c r="N814" s="1">
        <v>1039300</v>
      </c>
      <c r="O814" s="1">
        <v>129.13000000000466</v>
      </c>
      <c r="P814" s="1">
        <v>34</v>
      </c>
      <c r="Q814" s="1">
        <v>21.5</v>
      </c>
      <c r="R814" s="1" t="s">
        <v>56</v>
      </c>
      <c r="S814" s="1" t="s">
        <v>449</v>
      </c>
      <c r="V814" s="1">
        <v>0</v>
      </c>
      <c r="W814" s="1" t="s">
        <v>60</v>
      </c>
    </row>
    <row r="815" spans="1:23" x14ac:dyDescent="0.2">
      <c r="A815" s="1">
        <f t="shared" si="48"/>
        <v>1039300</v>
      </c>
      <c r="B815" s="1">
        <f t="shared" si="48"/>
        <v>1039346.59</v>
      </c>
      <c r="C815" s="11" t="s">
        <v>54</v>
      </c>
      <c r="D815" s="1" t="str">
        <f t="shared" si="49"/>
        <v>FBE</v>
      </c>
      <c r="E815" s="1">
        <f t="shared" si="50"/>
        <v>21.5</v>
      </c>
      <c r="F815" s="1" t="str">
        <f t="shared" si="51"/>
        <v>21.5mm FBE</v>
      </c>
      <c r="G815" s="1" t="str">
        <f>_xlfn.CONCAT(TEXT(Q815,"0.0"),"mm ",INDEX('Pipe Lookup'!D:D,MATCH('~17 Pipe Segmentation'!R815,'Pipe Lookup'!C:C,0))," TYPE ",P815)</f>
        <v>21.5mm Fusion-Bonded Epoxy TYPE 34</v>
      </c>
      <c r="L815" s="1" t="s">
        <v>9479</v>
      </c>
      <c r="M815" s="1">
        <v>1039300</v>
      </c>
      <c r="N815" s="1">
        <v>1039346.59</v>
      </c>
      <c r="O815" s="1">
        <v>46.589999999967404</v>
      </c>
      <c r="P815" s="1">
        <v>34</v>
      </c>
      <c r="Q815" s="1">
        <v>21.5</v>
      </c>
      <c r="R815" s="1" t="s">
        <v>56</v>
      </c>
      <c r="S815" s="1" t="s">
        <v>483</v>
      </c>
      <c r="V815" s="1">
        <v>0</v>
      </c>
      <c r="W815" s="1" t="s">
        <v>60</v>
      </c>
    </row>
    <row r="816" spans="1:23" x14ac:dyDescent="0.2">
      <c r="A816" s="1">
        <f t="shared" si="48"/>
        <v>1039346.59</v>
      </c>
      <c r="B816" s="1">
        <f t="shared" si="48"/>
        <v>1039364.96</v>
      </c>
      <c r="C816" s="11" t="s">
        <v>54</v>
      </c>
      <c r="D816" s="1" t="str">
        <f t="shared" si="49"/>
        <v>ARO</v>
      </c>
      <c r="E816" s="1">
        <f t="shared" si="50"/>
        <v>21.5</v>
      </c>
      <c r="F816" s="1" t="str">
        <f t="shared" si="51"/>
        <v>21.5mm ARO</v>
      </c>
      <c r="G816" s="1" t="str">
        <f>_xlfn.CONCAT(TEXT(Q816,"0.0"),"mm ",INDEX('Pipe Lookup'!D:D,MATCH('~17 Pipe Segmentation'!R816,'Pipe Lookup'!C:C,0))," TYPE ",P816)</f>
        <v>21.5mm Abrasion-Resistant Overcoat TYPE 15</v>
      </c>
      <c r="L816" s="1" t="s">
        <v>9479</v>
      </c>
      <c r="M816" s="1">
        <v>1039346.59</v>
      </c>
      <c r="N816" s="1">
        <v>1039364.96</v>
      </c>
      <c r="O816" s="1">
        <v>18.369999999995343</v>
      </c>
      <c r="P816" s="1">
        <v>15</v>
      </c>
      <c r="Q816" s="1">
        <v>21.5</v>
      </c>
      <c r="R816" s="1" t="s">
        <v>80</v>
      </c>
      <c r="S816" s="1" t="s">
        <v>483</v>
      </c>
      <c r="V816" s="1">
        <v>0</v>
      </c>
      <c r="W816" s="1" t="s">
        <v>60</v>
      </c>
    </row>
    <row r="817" spans="1:23" x14ac:dyDescent="0.2">
      <c r="A817" s="1">
        <f t="shared" si="48"/>
        <v>1039364.96</v>
      </c>
      <c r="B817" s="1">
        <f t="shared" si="48"/>
        <v>1039370.46</v>
      </c>
      <c r="C817" s="11" t="s">
        <v>54</v>
      </c>
      <c r="D817" s="1" t="str">
        <f t="shared" si="49"/>
        <v>LE</v>
      </c>
      <c r="E817" s="1">
        <f t="shared" si="50"/>
        <v>23.7</v>
      </c>
      <c r="F817" s="1" t="str">
        <f t="shared" si="51"/>
        <v>23.7mm LE</v>
      </c>
      <c r="G817" s="1" t="str">
        <f>_xlfn.CONCAT(TEXT(Q817,"0.0"),"mm ",INDEX('Pipe Lookup'!D:D,MATCH('~17 Pipe Segmentation'!R817,'Pipe Lookup'!C:C,0))," TYPE ",P817)</f>
        <v>23.7mm Elbow TYPE 28</v>
      </c>
      <c r="L817" s="1" t="s">
        <v>9479</v>
      </c>
      <c r="M817" s="1">
        <v>1039364.96</v>
      </c>
      <c r="N817" s="1">
        <v>1039370.46</v>
      </c>
      <c r="O817" s="1">
        <v>5.5</v>
      </c>
      <c r="P817" s="1">
        <v>28</v>
      </c>
      <c r="Q817" s="1">
        <v>23.7</v>
      </c>
      <c r="R817" s="1" t="s">
        <v>58</v>
      </c>
      <c r="S817" s="1" t="s">
        <v>483</v>
      </c>
      <c r="U817" s="1" t="s">
        <v>484</v>
      </c>
      <c r="V817" s="1">
        <v>0</v>
      </c>
      <c r="W817" s="1" t="s">
        <v>60</v>
      </c>
    </row>
    <row r="818" spans="1:23" x14ac:dyDescent="0.2">
      <c r="A818" s="1">
        <f t="shared" si="48"/>
        <v>1039370.46</v>
      </c>
      <c r="B818" s="1">
        <f t="shared" si="48"/>
        <v>1039385.32</v>
      </c>
      <c r="C818" s="11" t="s">
        <v>54</v>
      </c>
      <c r="D818" s="1" t="str">
        <f t="shared" si="49"/>
        <v>FBE</v>
      </c>
      <c r="E818" s="1">
        <f t="shared" si="50"/>
        <v>21.5</v>
      </c>
      <c r="F818" s="1" t="str">
        <f t="shared" si="51"/>
        <v>21.5mm FBE</v>
      </c>
      <c r="G818" s="1" t="str">
        <f>_xlfn.CONCAT(TEXT(Q818,"0.0"),"mm ",INDEX('Pipe Lookup'!D:D,MATCH('~17 Pipe Segmentation'!R818,'Pipe Lookup'!C:C,0))," TYPE ",P818)</f>
        <v>21.5mm Fusion-Bonded Epoxy TYPE 34</v>
      </c>
      <c r="L818" s="1" t="s">
        <v>9479</v>
      </c>
      <c r="M818" s="1">
        <v>1039370.46</v>
      </c>
      <c r="N818" s="1">
        <v>1039385.32</v>
      </c>
      <c r="O818" s="1">
        <v>14.85999999998603</v>
      </c>
      <c r="P818" s="1">
        <v>34</v>
      </c>
      <c r="Q818" s="1">
        <v>21.5</v>
      </c>
      <c r="R818" s="1" t="s">
        <v>56</v>
      </c>
      <c r="S818" s="1" t="s">
        <v>483</v>
      </c>
      <c r="V818" s="1">
        <v>0</v>
      </c>
      <c r="W818" s="1" t="s">
        <v>60</v>
      </c>
    </row>
    <row r="819" spans="1:23" x14ac:dyDescent="0.2">
      <c r="A819" s="1">
        <f t="shared" si="48"/>
        <v>1039385.32</v>
      </c>
      <c r="B819" s="1">
        <f t="shared" si="48"/>
        <v>1039390.1</v>
      </c>
      <c r="C819" s="11" t="s">
        <v>54</v>
      </c>
      <c r="D819" s="1" t="str">
        <f t="shared" si="49"/>
        <v>LE</v>
      </c>
      <c r="E819" s="1">
        <f t="shared" si="50"/>
        <v>23.7</v>
      </c>
      <c r="F819" s="1" t="str">
        <f t="shared" si="51"/>
        <v>23.7mm LE</v>
      </c>
      <c r="G819" s="1" t="str">
        <f>_xlfn.CONCAT(TEXT(Q819,"0.0"),"mm ",INDEX('Pipe Lookup'!D:D,MATCH('~17 Pipe Segmentation'!R819,'Pipe Lookup'!C:C,0))," TYPE ",P819)</f>
        <v>23.7mm Elbow TYPE 28</v>
      </c>
      <c r="L819" s="1" t="s">
        <v>9479</v>
      </c>
      <c r="M819" s="1">
        <v>1039385.32</v>
      </c>
      <c r="N819" s="1">
        <v>1039390.1</v>
      </c>
      <c r="O819" s="1">
        <v>4.7800000000279397</v>
      </c>
      <c r="P819" s="1">
        <v>28</v>
      </c>
      <c r="Q819" s="1">
        <v>23.7</v>
      </c>
      <c r="R819" s="1" t="s">
        <v>58</v>
      </c>
      <c r="S819" s="1" t="s">
        <v>483</v>
      </c>
      <c r="U819" s="1" t="s">
        <v>485</v>
      </c>
      <c r="V819" s="1">
        <v>0</v>
      </c>
      <c r="W819" s="1" t="s">
        <v>60</v>
      </c>
    </row>
    <row r="820" spans="1:23" x14ac:dyDescent="0.2">
      <c r="A820" s="1">
        <f t="shared" si="48"/>
        <v>1039390.1</v>
      </c>
      <c r="B820" s="1">
        <f t="shared" si="48"/>
        <v>1039768.58</v>
      </c>
      <c r="C820" s="11" t="s">
        <v>54</v>
      </c>
      <c r="D820" s="1" t="str">
        <f t="shared" si="49"/>
        <v>FBE</v>
      </c>
      <c r="E820" s="1">
        <f t="shared" si="50"/>
        <v>21.5</v>
      </c>
      <c r="F820" s="1" t="str">
        <f t="shared" si="51"/>
        <v>21.5mm FBE</v>
      </c>
      <c r="G820" s="1" t="str">
        <f>_xlfn.CONCAT(TEXT(Q820,"0.0"),"mm ",INDEX('Pipe Lookup'!D:D,MATCH('~17 Pipe Segmentation'!R820,'Pipe Lookup'!C:C,0))," TYPE ",P820)</f>
        <v>21.5mm Fusion-Bonded Epoxy TYPE 34</v>
      </c>
      <c r="L820" s="1" t="s">
        <v>9479</v>
      </c>
      <c r="M820" s="1">
        <v>1039390.1</v>
      </c>
      <c r="N820" s="1">
        <v>1039768.58</v>
      </c>
      <c r="O820" s="1">
        <v>378.47999999998137</v>
      </c>
      <c r="P820" s="1">
        <v>34</v>
      </c>
      <c r="Q820" s="1">
        <v>21.5</v>
      </c>
      <c r="R820" s="1" t="s">
        <v>56</v>
      </c>
      <c r="S820" s="1" t="s">
        <v>483</v>
      </c>
      <c r="V820" s="1">
        <v>0</v>
      </c>
      <c r="W820" s="1" t="s">
        <v>60</v>
      </c>
    </row>
    <row r="821" spans="1:23" x14ac:dyDescent="0.2">
      <c r="A821" s="1">
        <f t="shared" si="48"/>
        <v>1039768.58</v>
      </c>
      <c r="B821" s="1">
        <f t="shared" si="48"/>
        <v>1039828.72</v>
      </c>
      <c r="C821" s="11" t="s">
        <v>54</v>
      </c>
      <c r="D821" s="1" t="str">
        <f t="shared" si="49"/>
        <v>ARO</v>
      </c>
      <c r="E821" s="1">
        <f t="shared" si="50"/>
        <v>21.5</v>
      </c>
      <c r="F821" s="1" t="str">
        <f t="shared" si="51"/>
        <v>21.5mm ARO</v>
      </c>
      <c r="G821" s="1" t="str">
        <f>_xlfn.CONCAT(TEXT(Q821,"0.0"),"mm ",INDEX('Pipe Lookup'!D:D,MATCH('~17 Pipe Segmentation'!R821,'Pipe Lookup'!C:C,0))," TYPE ",P821)</f>
        <v>21.5mm Abrasion-Resistant Overcoat TYPE 15</v>
      </c>
      <c r="L821" s="1" t="s">
        <v>9479</v>
      </c>
      <c r="M821" s="1">
        <v>1039768.58</v>
      </c>
      <c r="N821" s="1">
        <v>1039828.72</v>
      </c>
      <c r="O821" s="1">
        <v>60.14000000001397</v>
      </c>
      <c r="P821" s="1">
        <v>15</v>
      </c>
      <c r="Q821" s="1">
        <v>21.5</v>
      </c>
      <c r="R821" s="1" t="s">
        <v>80</v>
      </c>
      <c r="S821" s="1" t="s">
        <v>483</v>
      </c>
      <c r="U821" s="1" t="s">
        <v>67</v>
      </c>
      <c r="V821" s="1">
        <v>0</v>
      </c>
      <c r="W821" s="1" t="s">
        <v>60</v>
      </c>
    </row>
    <row r="822" spans="1:23" x14ac:dyDescent="0.2">
      <c r="A822" s="1">
        <f t="shared" si="48"/>
        <v>1039828.72</v>
      </c>
      <c r="B822" s="1">
        <f t="shared" si="48"/>
        <v>1039843.97</v>
      </c>
      <c r="C822" s="11" t="s">
        <v>54</v>
      </c>
      <c r="D822" s="1" t="str">
        <f t="shared" si="49"/>
        <v>FBE</v>
      </c>
      <c r="E822" s="1">
        <f t="shared" si="50"/>
        <v>21.5</v>
      </c>
      <c r="F822" s="1" t="str">
        <f t="shared" si="51"/>
        <v>21.5mm FBE</v>
      </c>
      <c r="G822" s="1" t="str">
        <f>_xlfn.CONCAT(TEXT(Q822,"0.0"),"mm ",INDEX('Pipe Lookup'!D:D,MATCH('~17 Pipe Segmentation'!R822,'Pipe Lookup'!C:C,0))," TYPE ",P822)</f>
        <v>21.5mm Fusion-Bonded Epoxy TYPE 34</v>
      </c>
      <c r="L822" s="1" t="s">
        <v>9479</v>
      </c>
      <c r="M822" s="1">
        <v>1039828.72</v>
      </c>
      <c r="N822" s="1">
        <v>1039843.97</v>
      </c>
      <c r="O822" s="1">
        <v>15.25</v>
      </c>
      <c r="P822" s="1">
        <v>34</v>
      </c>
      <c r="Q822" s="1">
        <v>21.5</v>
      </c>
      <c r="R822" s="1" t="s">
        <v>56</v>
      </c>
      <c r="S822" s="1" t="s">
        <v>483</v>
      </c>
      <c r="V822" s="1">
        <v>0</v>
      </c>
      <c r="W822" s="1" t="s">
        <v>60</v>
      </c>
    </row>
    <row r="823" spans="1:23" x14ac:dyDescent="0.2">
      <c r="A823" s="1">
        <f t="shared" si="48"/>
        <v>1039843.97</v>
      </c>
      <c r="B823" s="1">
        <f t="shared" si="48"/>
        <v>1039849.2</v>
      </c>
      <c r="C823" s="11" t="s">
        <v>54</v>
      </c>
      <c r="D823" s="1" t="str">
        <f t="shared" si="49"/>
        <v>LE</v>
      </c>
      <c r="E823" s="1">
        <f t="shared" si="50"/>
        <v>23.7</v>
      </c>
      <c r="F823" s="1" t="str">
        <f t="shared" si="51"/>
        <v>23.7mm LE</v>
      </c>
      <c r="G823" s="1" t="str">
        <f>_xlfn.CONCAT(TEXT(Q823,"0.0"),"mm ",INDEX('Pipe Lookup'!D:D,MATCH('~17 Pipe Segmentation'!R823,'Pipe Lookup'!C:C,0))," TYPE ",P823)</f>
        <v>23.7mm Elbow TYPE 28</v>
      </c>
      <c r="L823" s="1" t="s">
        <v>9479</v>
      </c>
      <c r="M823" s="1">
        <v>1039843.97</v>
      </c>
      <c r="N823" s="1">
        <v>1039849.2</v>
      </c>
      <c r="O823" s="1">
        <v>5.2299999999813735</v>
      </c>
      <c r="P823" s="1">
        <v>28</v>
      </c>
      <c r="Q823" s="1">
        <v>23.7</v>
      </c>
      <c r="R823" s="1" t="s">
        <v>58</v>
      </c>
      <c r="S823" s="1" t="s">
        <v>483</v>
      </c>
      <c r="U823" s="1" t="s">
        <v>486</v>
      </c>
      <c r="V823" s="1">
        <v>0</v>
      </c>
      <c r="W823" s="1" t="s">
        <v>60</v>
      </c>
    </row>
    <row r="824" spans="1:23" x14ac:dyDescent="0.2">
      <c r="A824" s="1">
        <f t="shared" si="48"/>
        <v>1039849.2</v>
      </c>
      <c r="B824" s="1">
        <f t="shared" si="48"/>
        <v>1039888.58</v>
      </c>
      <c r="C824" s="11" t="s">
        <v>54</v>
      </c>
      <c r="D824" s="1" t="str">
        <f t="shared" si="49"/>
        <v>FBE</v>
      </c>
      <c r="E824" s="1">
        <f t="shared" si="50"/>
        <v>21.5</v>
      </c>
      <c r="F824" s="1" t="str">
        <f t="shared" si="51"/>
        <v>21.5mm FBE</v>
      </c>
      <c r="G824" s="1" t="str">
        <f>_xlfn.CONCAT(TEXT(Q824,"0.0"),"mm ",INDEX('Pipe Lookup'!D:D,MATCH('~17 Pipe Segmentation'!R824,'Pipe Lookup'!C:C,0))," TYPE ",P824)</f>
        <v>21.5mm Fusion-Bonded Epoxy TYPE 34</v>
      </c>
      <c r="L824" s="1" t="s">
        <v>9479</v>
      </c>
      <c r="M824" s="1">
        <v>1039849.2</v>
      </c>
      <c r="N824" s="1">
        <v>1039888.58</v>
      </c>
      <c r="O824" s="1">
        <v>39.380000000004657</v>
      </c>
      <c r="P824" s="1">
        <v>34</v>
      </c>
      <c r="Q824" s="1">
        <v>21.5</v>
      </c>
      <c r="R824" s="1" t="s">
        <v>56</v>
      </c>
      <c r="S824" s="1" t="s">
        <v>483</v>
      </c>
      <c r="V824" s="1">
        <v>0</v>
      </c>
      <c r="W824" s="1" t="s">
        <v>60</v>
      </c>
    </row>
    <row r="825" spans="1:23" x14ac:dyDescent="0.2">
      <c r="A825" s="1">
        <f t="shared" si="48"/>
        <v>1039888.58</v>
      </c>
      <c r="B825" s="1">
        <f t="shared" si="48"/>
        <v>1039912.59</v>
      </c>
      <c r="C825" s="11" t="s">
        <v>54</v>
      </c>
      <c r="D825" s="1" t="str">
        <f t="shared" si="49"/>
        <v>ARO</v>
      </c>
      <c r="E825" s="1">
        <f t="shared" si="50"/>
        <v>21.5</v>
      </c>
      <c r="F825" s="1" t="str">
        <f t="shared" si="51"/>
        <v>21.5mm ARO</v>
      </c>
      <c r="G825" s="1" t="str">
        <f>_xlfn.CONCAT(TEXT(Q825,"0.0"),"mm ",INDEX('Pipe Lookup'!D:D,MATCH('~17 Pipe Segmentation'!R825,'Pipe Lookup'!C:C,0))," TYPE ",P825)</f>
        <v>21.5mm Abrasion-Resistant Overcoat TYPE 15</v>
      </c>
      <c r="L825" s="1" t="s">
        <v>9479</v>
      </c>
      <c r="M825" s="1">
        <v>1039888.58</v>
      </c>
      <c r="N825" s="1">
        <v>1039912.59</v>
      </c>
      <c r="O825" s="1">
        <v>24.010000000009313</v>
      </c>
      <c r="P825" s="1">
        <v>15</v>
      </c>
      <c r="Q825" s="1">
        <v>21.5</v>
      </c>
      <c r="R825" s="1" t="s">
        <v>80</v>
      </c>
      <c r="S825" s="1" t="s">
        <v>483</v>
      </c>
      <c r="V825" s="1">
        <v>0</v>
      </c>
      <c r="W825" s="1" t="s">
        <v>60</v>
      </c>
    </row>
    <row r="826" spans="1:23" x14ac:dyDescent="0.2">
      <c r="A826" s="1">
        <f t="shared" si="48"/>
        <v>1039912.59</v>
      </c>
      <c r="B826" s="1">
        <f t="shared" si="48"/>
        <v>1040189.58</v>
      </c>
      <c r="C826" s="11" t="s">
        <v>54</v>
      </c>
      <c r="D826" s="1" t="str">
        <f t="shared" si="49"/>
        <v>FBE</v>
      </c>
      <c r="E826" s="1">
        <f t="shared" si="50"/>
        <v>21.5</v>
      </c>
      <c r="F826" s="1" t="str">
        <f t="shared" si="51"/>
        <v>21.5mm FBE</v>
      </c>
      <c r="G826" s="1" t="str">
        <f>_xlfn.CONCAT(TEXT(Q826,"0.0"),"mm ",INDEX('Pipe Lookup'!D:D,MATCH('~17 Pipe Segmentation'!R826,'Pipe Lookup'!C:C,0))," TYPE ",P826)</f>
        <v>21.5mm Fusion-Bonded Epoxy TYPE 34</v>
      </c>
      <c r="L826" s="1" t="s">
        <v>9479</v>
      </c>
      <c r="M826" s="1">
        <v>1039912.59</v>
      </c>
      <c r="N826" s="1">
        <v>1040189.58</v>
      </c>
      <c r="O826" s="1">
        <v>276.98999999999069</v>
      </c>
      <c r="P826" s="1">
        <v>34</v>
      </c>
      <c r="Q826" s="1">
        <v>21.5</v>
      </c>
      <c r="R826" s="1" t="s">
        <v>56</v>
      </c>
      <c r="S826" s="1" t="s">
        <v>483</v>
      </c>
      <c r="V826" s="1">
        <v>0</v>
      </c>
      <c r="W826" s="1" t="s">
        <v>60</v>
      </c>
    </row>
    <row r="827" spans="1:23" x14ac:dyDescent="0.2">
      <c r="A827" s="1">
        <f t="shared" si="48"/>
        <v>1040189.58</v>
      </c>
      <c r="B827" s="1">
        <f t="shared" si="48"/>
        <v>1040237.58</v>
      </c>
      <c r="C827" s="11" t="s">
        <v>54</v>
      </c>
      <c r="D827" s="1" t="str">
        <f t="shared" si="49"/>
        <v>ARO</v>
      </c>
      <c r="E827" s="1">
        <f t="shared" si="50"/>
        <v>21.5</v>
      </c>
      <c r="F827" s="1" t="str">
        <f t="shared" si="51"/>
        <v>21.5mm ARO</v>
      </c>
      <c r="G827" s="1" t="str">
        <f>_xlfn.CONCAT(TEXT(Q827,"0.0"),"mm ",INDEX('Pipe Lookup'!D:D,MATCH('~17 Pipe Segmentation'!R827,'Pipe Lookup'!C:C,0))," TYPE ",P827)</f>
        <v>21.5mm Abrasion-Resistant Overcoat TYPE 15</v>
      </c>
      <c r="L827" s="1" t="s">
        <v>9479</v>
      </c>
      <c r="M827" s="1">
        <v>1040189.58</v>
      </c>
      <c r="N827" s="1">
        <v>1040237.58</v>
      </c>
      <c r="O827" s="1">
        <v>48</v>
      </c>
      <c r="P827" s="1">
        <v>15</v>
      </c>
      <c r="Q827" s="1">
        <v>21.5</v>
      </c>
      <c r="R827" s="1" t="s">
        <v>80</v>
      </c>
      <c r="S827" s="1" t="s">
        <v>483</v>
      </c>
      <c r="V827" s="1">
        <v>0</v>
      </c>
      <c r="W827" s="1" t="s">
        <v>60</v>
      </c>
    </row>
    <row r="828" spans="1:23" x14ac:dyDescent="0.2">
      <c r="A828" s="1">
        <f t="shared" si="48"/>
        <v>1040237.58</v>
      </c>
      <c r="B828" s="1">
        <f t="shared" si="48"/>
        <v>1040340.7</v>
      </c>
      <c r="C828" s="11" t="s">
        <v>54</v>
      </c>
      <c r="D828" s="1" t="str">
        <f t="shared" si="49"/>
        <v>FBE</v>
      </c>
      <c r="E828" s="1">
        <f t="shared" si="50"/>
        <v>21.5</v>
      </c>
      <c r="F828" s="1" t="str">
        <f t="shared" si="51"/>
        <v>21.5mm FBE</v>
      </c>
      <c r="G828" s="1" t="str">
        <f>_xlfn.CONCAT(TEXT(Q828,"0.0"),"mm ",INDEX('Pipe Lookup'!D:D,MATCH('~17 Pipe Segmentation'!R828,'Pipe Lookup'!C:C,0))," TYPE ",P828)</f>
        <v>21.5mm Fusion-Bonded Epoxy TYPE 34</v>
      </c>
      <c r="L828" s="1" t="s">
        <v>9479</v>
      </c>
      <c r="M828" s="1">
        <v>1040237.58</v>
      </c>
      <c r="N828" s="1">
        <v>1040340.7</v>
      </c>
      <c r="O828" s="1">
        <v>103.11999999999534</v>
      </c>
      <c r="P828" s="1">
        <v>34</v>
      </c>
      <c r="Q828" s="1">
        <v>21.5</v>
      </c>
      <c r="R828" s="1" t="s">
        <v>56</v>
      </c>
      <c r="S828" s="1" t="s">
        <v>483</v>
      </c>
      <c r="U828" s="1" t="s">
        <v>487</v>
      </c>
      <c r="V828" s="1">
        <v>0</v>
      </c>
      <c r="W828" s="1" t="s">
        <v>60</v>
      </c>
    </row>
    <row r="829" spans="1:23" x14ac:dyDescent="0.2">
      <c r="A829" s="1">
        <f t="shared" si="48"/>
        <v>1040340.7</v>
      </c>
      <c r="B829" s="1">
        <f t="shared" si="48"/>
        <v>1040388.58</v>
      </c>
      <c r="C829" s="11" t="s">
        <v>54</v>
      </c>
      <c r="D829" s="1" t="str">
        <f t="shared" si="49"/>
        <v>ARO</v>
      </c>
      <c r="E829" s="1">
        <f t="shared" si="50"/>
        <v>21.5</v>
      </c>
      <c r="F829" s="1" t="str">
        <f t="shared" si="51"/>
        <v>21.5mm ARO</v>
      </c>
      <c r="G829" s="1" t="str">
        <f>_xlfn.CONCAT(TEXT(Q829,"0.0"),"mm ",INDEX('Pipe Lookup'!D:D,MATCH('~17 Pipe Segmentation'!R829,'Pipe Lookup'!C:C,0))," TYPE ",P829)</f>
        <v>21.5mm Abrasion-Resistant Overcoat TYPE 15</v>
      </c>
      <c r="L829" s="1" t="s">
        <v>9479</v>
      </c>
      <c r="M829" s="1">
        <v>1040340.7</v>
      </c>
      <c r="N829" s="1">
        <v>1040388.58</v>
      </c>
      <c r="O829" s="1">
        <v>47.880000000004657</v>
      </c>
      <c r="P829" s="1">
        <v>15</v>
      </c>
      <c r="Q829" s="1">
        <v>21.5</v>
      </c>
      <c r="R829" s="1" t="s">
        <v>80</v>
      </c>
      <c r="S829" s="1" t="s">
        <v>483</v>
      </c>
      <c r="V829" s="1">
        <v>0</v>
      </c>
      <c r="W829" s="1" t="s">
        <v>60</v>
      </c>
    </row>
    <row r="830" spans="1:23" x14ac:dyDescent="0.2">
      <c r="A830" s="1">
        <f t="shared" si="48"/>
        <v>1040388.58</v>
      </c>
      <c r="B830" s="1">
        <f t="shared" si="48"/>
        <v>1040528.1</v>
      </c>
      <c r="C830" s="11" t="s">
        <v>54</v>
      </c>
      <c r="D830" s="1" t="str">
        <f t="shared" si="49"/>
        <v>FBE</v>
      </c>
      <c r="E830" s="1">
        <f t="shared" si="50"/>
        <v>21.5</v>
      </c>
      <c r="F830" s="1" t="str">
        <f t="shared" si="51"/>
        <v>21.5mm FBE</v>
      </c>
      <c r="G830" s="1" t="str">
        <f>_xlfn.CONCAT(TEXT(Q830,"0.0"),"mm ",INDEX('Pipe Lookup'!D:D,MATCH('~17 Pipe Segmentation'!R830,'Pipe Lookup'!C:C,0))," TYPE ",P830)</f>
        <v>21.5mm Fusion-Bonded Epoxy TYPE 34</v>
      </c>
      <c r="L830" s="1" t="s">
        <v>9479</v>
      </c>
      <c r="M830" s="1">
        <v>1040388.58</v>
      </c>
      <c r="N830" s="1">
        <v>1040528.1</v>
      </c>
      <c r="O830" s="1">
        <v>139.52000000001863</v>
      </c>
      <c r="P830" s="1">
        <v>34</v>
      </c>
      <c r="Q830" s="1">
        <v>21.5</v>
      </c>
      <c r="R830" s="1" t="s">
        <v>56</v>
      </c>
      <c r="S830" s="1" t="s">
        <v>483</v>
      </c>
      <c r="V830" s="1">
        <v>0</v>
      </c>
      <c r="W830" s="1" t="s">
        <v>60</v>
      </c>
    </row>
    <row r="831" spans="1:23" x14ac:dyDescent="0.2">
      <c r="A831" s="1">
        <f t="shared" si="48"/>
        <v>1040528.1</v>
      </c>
      <c r="B831" s="1">
        <f t="shared" si="48"/>
        <v>1040534.68</v>
      </c>
      <c r="C831" s="11" t="s">
        <v>54</v>
      </c>
      <c r="D831" s="1" t="str">
        <f t="shared" si="49"/>
        <v>LE</v>
      </c>
      <c r="E831" s="1">
        <f t="shared" si="50"/>
        <v>23.7</v>
      </c>
      <c r="F831" s="1" t="str">
        <f t="shared" si="51"/>
        <v>23.7mm LE</v>
      </c>
      <c r="G831" s="1" t="str">
        <f>_xlfn.CONCAT(TEXT(Q831,"0.0"),"mm ",INDEX('Pipe Lookup'!D:D,MATCH('~17 Pipe Segmentation'!R831,'Pipe Lookup'!C:C,0))," TYPE ",P831)</f>
        <v>23.7mm Elbow TYPE 28</v>
      </c>
      <c r="L831" s="1" t="s">
        <v>9479</v>
      </c>
      <c r="M831" s="1">
        <v>1040528.1</v>
      </c>
      <c r="N831" s="1">
        <v>1040534.68</v>
      </c>
      <c r="O831" s="1">
        <v>6.5800000000745058</v>
      </c>
      <c r="P831" s="1">
        <v>28</v>
      </c>
      <c r="Q831" s="1">
        <v>23.7</v>
      </c>
      <c r="R831" s="1" t="s">
        <v>58</v>
      </c>
      <c r="S831" s="1" t="s">
        <v>483</v>
      </c>
      <c r="U831" s="1" t="s">
        <v>488</v>
      </c>
      <c r="V831" s="1">
        <v>0</v>
      </c>
      <c r="W831" s="1" t="s">
        <v>60</v>
      </c>
    </row>
    <row r="832" spans="1:23" x14ac:dyDescent="0.2">
      <c r="A832" s="1">
        <f t="shared" si="48"/>
        <v>1040534.68</v>
      </c>
      <c r="B832" s="1">
        <f t="shared" si="48"/>
        <v>1040655.58</v>
      </c>
      <c r="C832" s="11" t="s">
        <v>54</v>
      </c>
      <c r="D832" s="1" t="str">
        <f t="shared" si="49"/>
        <v>FBE</v>
      </c>
      <c r="E832" s="1">
        <f t="shared" si="50"/>
        <v>21.5</v>
      </c>
      <c r="F832" s="1" t="str">
        <f t="shared" si="51"/>
        <v>21.5mm FBE</v>
      </c>
      <c r="G832" s="1" t="str">
        <f>_xlfn.CONCAT(TEXT(Q832,"0.0"),"mm ",INDEX('Pipe Lookup'!D:D,MATCH('~17 Pipe Segmentation'!R832,'Pipe Lookup'!C:C,0))," TYPE ",P832)</f>
        <v>21.5mm Fusion-Bonded Epoxy TYPE 34</v>
      </c>
      <c r="L832" s="1" t="s">
        <v>9479</v>
      </c>
      <c r="M832" s="1">
        <v>1040534.68</v>
      </c>
      <c r="N832" s="1">
        <v>1040655.58</v>
      </c>
      <c r="O832" s="1">
        <v>120.89999999990687</v>
      </c>
      <c r="P832" s="1">
        <v>34</v>
      </c>
      <c r="Q832" s="1">
        <v>21.5</v>
      </c>
      <c r="R832" s="1" t="s">
        <v>56</v>
      </c>
      <c r="S832" s="1" t="s">
        <v>483</v>
      </c>
      <c r="V832" s="1">
        <v>0</v>
      </c>
      <c r="W832" s="1" t="s">
        <v>60</v>
      </c>
    </row>
    <row r="833" spans="1:23" x14ac:dyDescent="0.2">
      <c r="A833" s="1">
        <f t="shared" si="48"/>
        <v>1040655.58</v>
      </c>
      <c r="B833" s="1">
        <f t="shared" si="48"/>
        <v>1040660.26</v>
      </c>
      <c r="C833" s="11" t="s">
        <v>54</v>
      </c>
      <c r="D833" s="1" t="str">
        <f t="shared" si="49"/>
        <v>LE</v>
      </c>
      <c r="E833" s="1">
        <f t="shared" si="50"/>
        <v>23.7</v>
      </c>
      <c r="F833" s="1" t="str">
        <f t="shared" si="51"/>
        <v>23.7mm LE</v>
      </c>
      <c r="G833" s="1" t="str">
        <f>_xlfn.CONCAT(TEXT(Q833,"0.0"),"mm ",INDEX('Pipe Lookup'!D:D,MATCH('~17 Pipe Segmentation'!R833,'Pipe Lookup'!C:C,0))," TYPE ",P833)</f>
        <v>23.7mm Elbow TYPE 28</v>
      </c>
      <c r="L833" s="1" t="s">
        <v>9479</v>
      </c>
      <c r="M833" s="1">
        <v>1040655.58</v>
      </c>
      <c r="N833" s="1">
        <v>1040660.26</v>
      </c>
      <c r="O833" s="1">
        <v>4.6800000000512227</v>
      </c>
      <c r="P833" s="1">
        <v>28</v>
      </c>
      <c r="Q833" s="1">
        <v>23.7</v>
      </c>
      <c r="R833" s="1" t="s">
        <v>58</v>
      </c>
      <c r="S833" s="1" t="s">
        <v>483</v>
      </c>
      <c r="U833" s="1" t="s">
        <v>9659</v>
      </c>
      <c r="V833" s="1">
        <v>0</v>
      </c>
      <c r="W833" s="1" t="s">
        <v>60</v>
      </c>
    </row>
    <row r="834" spans="1:23" x14ac:dyDescent="0.2">
      <c r="A834" s="1">
        <f t="shared" ref="A834:B897" si="52">IF(OR(AND(ISNUMBER(M834),M834&gt;0),ISNUMBER(SEARCH("+",M834))),IF(NOT(ISNUMBER(M834)),1000*LEFT(M834,SEARCH("+",M834)-1)+MID(M834,SEARCH("+",M834)+1,3)+RIGHT(M834,3),M834),"")</f>
        <v>1040660.26</v>
      </c>
      <c r="B834" s="1">
        <f t="shared" si="52"/>
        <v>1040704</v>
      </c>
      <c r="C834" s="11" t="s">
        <v>54</v>
      </c>
      <c r="D834" s="1" t="str">
        <f t="shared" si="49"/>
        <v>FBE</v>
      </c>
      <c r="E834" s="1">
        <f t="shared" si="50"/>
        <v>21.5</v>
      </c>
      <c r="F834" s="1" t="str">
        <f t="shared" si="51"/>
        <v>21.5mm FBE</v>
      </c>
      <c r="G834" s="1" t="str">
        <f>_xlfn.CONCAT(TEXT(Q834,"0.0"),"mm ",INDEX('Pipe Lookup'!D:D,MATCH('~17 Pipe Segmentation'!R834,'Pipe Lookup'!C:C,0))," TYPE ",P834)</f>
        <v>21.5mm Fusion-Bonded Epoxy TYPE 34</v>
      </c>
      <c r="L834" s="1" t="s">
        <v>9479</v>
      </c>
      <c r="M834" s="1">
        <v>1040660.26</v>
      </c>
      <c r="N834" s="1">
        <v>1040704</v>
      </c>
      <c r="O834" s="1">
        <v>43.739999999990687</v>
      </c>
      <c r="P834" s="1">
        <v>34</v>
      </c>
      <c r="Q834" s="1">
        <v>21.5</v>
      </c>
      <c r="R834" s="1" t="s">
        <v>56</v>
      </c>
      <c r="S834" s="1" t="s">
        <v>483</v>
      </c>
      <c r="V834" s="1">
        <v>0</v>
      </c>
      <c r="W834" s="1" t="s">
        <v>60</v>
      </c>
    </row>
    <row r="835" spans="1:23" x14ac:dyDescent="0.2">
      <c r="A835" s="1">
        <f t="shared" si="52"/>
        <v>1040704</v>
      </c>
      <c r="B835" s="1">
        <f t="shared" si="52"/>
        <v>1040707.59</v>
      </c>
      <c r="C835" s="11" t="s">
        <v>54</v>
      </c>
      <c r="D835" s="1" t="str">
        <f t="shared" ref="D835:D898" si="53">TRIM(LEFT(R835,3))</f>
        <v>LE</v>
      </c>
      <c r="E835" s="1">
        <f t="shared" ref="E835:E898" si="54">Q835</f>
        <v>23.7</v>
      </c>
      <c r="F835" s="1" t="str">
        <f t="shared" ref="F835:F898" si="55">_xlfn.CONCAT(TEXT(Q835,"0.0"),"mm ",R835)</f>
        <v>23.7mm LE</v>
      </c>
      <c r="G835" s="1" t="str">
        <f>_xlfn.CONCAT(TEXT(Q835,"0.0"),"mm ",INDEX('Pipe Lookup'!D:D,MATCH('~17 Pipe Segmentation'!R835,'Pipe Lookup'!C:C,0))," TYPE ",P835)</f>
        <v>23.7mm Elbow TYPE 28</v>
      </c>
      <c r="L835" s="1" t="s">
        <v>9479</v>
      </c>
      <c r="M835" s="1">
        <v>1040704</v>
      </c>
      <c r="N835" s="1">
        <v>1040707.59</v>
      </c>
      <c r="O835" s="1">
        <v>3.5899999999674037</v>
      </c>
      <c r="P835" s="1">
        <v>28</v>
      </c>
      <c r="Q835" s="1">
        <v>23.7</v>
      </c>
      <c r="R835" s="1" t="s">
        <v>58</v>
      </c>
      <c r="S835" s="1" t="s">
        <v>483</v>
      </c>
      <c r="U835" s="1" t="s">
        <v>490</v>
      </c>
      <c r="V835" s="1">
        <v>0</v>
      </c>
      <c r="W835" s="1" t="s">
        <v>60</v>
      </c>
    </row>
    <row r="836" spans="1:23" x14ac:dyDescent="0.2">
      <c r="A836" s="1">
        <f t="shared" si="52"/>
        <v>1040707.59</v>
      </c>
      <c r="B836" s="1">
        <f t="shared" si="52"/>
        <v>1040716</v>
      </c>
      <c r="C836" s="11" t="s">
        <v>54</v>
      </c>
      <c r="D836" s="1" t="str">
        <f t="shared" si="53"/>
        <v>FBE</v>
      </c>
      <c r="E836" s="1">
        <f t="shared" si="54"/>
        <v>21.5</v>
      </c>
      <c r="F836" s="1" t="str">
        <f t="shared" si="55"/>
        <v>21.5mm FBE</v>
      </c>
      <c r="G836" s="1" t="str">
        <f>_xlfn.CONCAT(TEXT(Q836,"0.0"),"mm ",INDEX('Pipe Lookup'!D:D,MATCH('~17 Pipe Segmentation'!R836,'Pipe Lookup'!C:C,0))," TYPE ",P836)</f>
        <v>21.5mm Fusion-Bonded Epoxy TYPE 34</v>
      </c>
      <c r="L836" s="1" t="s">
        <v>9479</v>
      </c>
      <c r="M836" s="1">
        <v>1040707.59</v>
      </c>
      <c r="N836" s="1">
        <v>1040716</v>
      </c>
      <c r="O836" s="1">
        <v>8.4100000000325963</v>
      </c>
      <c r="P836" s="1">
        <v>34</v>
      </c>
      <c r="Q836" s="1">
        <v>21.5</v>
      </c>
      <c r="R836" s="1" t="s">
        <v>56</v>
      </c>
      <c r="S836" s="1" t="s">
        <v>483</v>
      </c>
      <c r="U836" s="1" t="s">
        <v>9660</v>
      </c>
      <c r="V836" s="1">
        <v>0</v>
      </c>
      <c r="W836" s="1" t="s">
        <v>60</v>
      </c>
    </row>
    <row r="837" spans="1:23" x14ac:dyDescent="0.2">
      <c r="A837" s="1">
        <f t="shared" si="52"/>
        <v>1040716</v>
      </c>
      <c r="B837" s="1">
        <f t="shared" si="52"/>
        <v>1040720</v>
      </c>
      <c r="C837" s="11" t="s">
        <v>54</v>
      </c>
      <c r="D837" s="1" t="str">
        <f t="shared" si="53"/>
        <v>LE</v>
      </c>
      <c r="E837" s="1">
        <f t="shared" si="54"/>
        <v>23.7</v>
      </c>
      <c r="F837" s="1" t="str">
        <f t="shared" si="55"/>
        <v>23.7mm LE</v>
      </c>
      <c r="G837" s="1" t="str">
        <f>_xlfn.CONCAT(TEXT(Q837,"0.0"),"mm ",INDEX('Pipe Lookup'!D:D,MATCH('~17 Pipe Segmentation'!R837,'Pipe Lookup'!C:C,0))," TYPE ",P837)</f>
        <v>23.7mm Elbow TYPE 28</v>
      </c>
      <c r="L837" s="1" t="s">
        <v>9479</v>
      </c>
      <c r="M837" s="1">
        <v>1040716</v>
      </c>
      <c r="N837" s="1">
        <v>1040720</v>
      </c>
      <c r="O837" s="1">
        <v>4</v>
      </c>
      <c r="P837" s="1">
        <v>28</v>
      </c>
      <c r="Q837" s="1">
        <v>23.7</v>
      </c>
      <c r="R837" s="1" t="s">
        <v>58</v>
      </c>
      <c r="S837" s="1" t="s">
        <v>483</v>
      </c>
      <c r="U837" s="1" t="s">
        <v>492</v>
      </c>
      <c r="V837" s="1">
        <v>0</v>
      </c>
      <c r="W837" s="1" t="s">
        <v>60</v>
      </c>
    </row>
    <row r="838" spans="1:23" x14ac:dyDescent="0.2">
      <c r="A838" s="1">
        <f t="shared" si="52"/>
        <v>1040720</v>
      </c>
      <c r="B838" s="1">
        <f t="shared" si="52"/>
        <v>1040800</v>
      </c>
      <c r="C838" s="11" t="s">
        <v>54</v>
      </c>
      <c r="D838" s="1" t="str">
        <f t="shared" si="53"/>
        <v>FBE</v>
      </c>
      <c r="E838" s="1">
        <f t="shared" si="54"/>
        <v>21.5</v>
      </c>
      <c r="F838" s="1" t="str">
        <f t="shared" si="55"/>
        <v>21.5mm FBE</v>
      </c>
      <c r="G838" s="1" t="str">
        <f>_xlfn.CONCAT(TEXT(Q838,"0.0"),"mm ",INDEX('Pipe Lookup'!D:D,MATCH('~17 Pipe Segmentation'!R838,'Pipe Lookup'!C:C,0))," TYPE ",P838)</f>
        <v>21.5mm Fusion-Bonded Epoxy TYPE 34</v>
      </c>
      <c r="L838" s="1" t="s">
        <v>9479</v>
      </c>
      <c r="M838" s="1">
        <v>1040720</v>
      </c>
      <c r="N838" s="1">
        <v>1040800</v>
      </c>
      <c r="O838" s="1">
        <v>80</v>
      </c>
      <c r="P838" s="1">
        <v>34</v>
      </c>
      <c r="Q838" s="1">
        <v>21.5</v>
      </c>
      <c r="R838" s="1" t="s">
        <v>56</v>
      </c>
      <c r="S838" s="1" t="s">
        <v>483</v>
      </c>
      <c r="U838" s="1" t="s">
        <v>67</v>
      </c>
      <c r="V838" s="1">
        <v>0</v>
      </c>
      <c r="W838" s="1" t="s">
        <v>60</v>
      </c>
    </row>
    <row r="839" spans="1:23" x14ac:dyDescent="0.2">
      <c r="A839" s="1">
        <f t="shared" si="52"/>
        <v>1040800</v>
      </c>
      <c r="B839" s="1">
        <f t="shared" si="52"/>
        <v>1040803</v>
      </c>
      <c r="C839" s="11" t="s">
        <v>54</v>
      </c>
      <c r="D839" s="1" t="str">
        <f t="shared" si="53"/>
        <v>FBE</v>
      </c>
      <c r="E839" s="1">
        <f t="shared" si="54"/>
        <v>21.5</v>
      </c>
      <c r="F839" s="1" t="str">
        <f t="shared" si="55"/>
        <v>21.5mm FBE</v>
      </c>
      <c r="G839" s="1" t="str">
        <f>_xlfn.CONCAT(TEXT(Q839,"0.0"),"mm ",INDEX('Pipe Lookup'!D:D,MATCH('~17 Pipe Segmentation'!R839,'Pipe Lookup'!C:C,0))," TYPE ",P839)</f>
        <v>21.5mm Fusion-Bonded Epoxy TYPE 34</v>
      </c>
      <c r="L839" s="1" t="s">
        <v>9479</v>
      </c>
      <c r="M839" s="1">
        <v>1040800</v>
      </c>
      <c r="N839" s="1">
        <v>1040803</v>
      </c>
      <c r="O839" s="1">
        <v>3</v>
      </c>
      <c r="P839" s="1">
        <v>34</v>
      </c>
      <c r="Q839" s="1">
        <v>21.5</v>
      </c>
      <c r="R839" s="1" t="s">
        <v>56</v>
      </c>
      <c r="S839" s="1" t="s">
        <v>493</v>
      </c>
      <c r="U839" s="1" t="s">
        <v>9661</v>
      </c>
      <c r="V839" s="1">
        <v>0</v>
      </c>
      <c r="W839" s="1" t="s">
        <v>60</v>
      </c>
    </row>
    <row r="840" spans="1:23" x14ac:dyDescent="0.2">
      <c r="A840" s="1">
        <f t="shared" si="52"/>
        <v>1040803</v>
      </c>
      <c r="B840" s="1">
        <f t="shared" si="52"/>
        <v>1040807</v>
      </c>
      <c r="C840" s="11" t="s">
        <v>54</v>
      </c>
      <c r="D840" s="1" t="str">
        <f t="shared" si="53"/>
        <v>LE</v>
      </c>
      <c r="E840" s="1">
        <f t="shared" si="54"/>
        <v>23.7</v>
      </c>
      <c r="F840" s="1" t="str">
        <f t="shared" si="55"/>
        <v>23.7mm LE</v>
      </c>
      <c r="G840" s="1" t="str">
        <f>_xlfn.CONCAT(TEXT(Q840,"0.0"),"mm ",INDEX('Pipe Lookup'!D:D,MATCH('~17 Pipe Segmentation'!R840,'Pipe Lookup'!C:C,0))," TYPE ",P840)</f>
        <v>23.7mm Elbow TYPE 28</v>
      </c>
      <c r="L840" s="1" t="s">
        <v>9479</v>
      </c>
      <c r="M840" s="1">
        <v>1040803</v>
      </c>
      <c r="N840" s="1" t="s">
        <v>9662</v>
      </c>
      <c r="O840" s="1">
        <v>4</v>
      </c>
      <c r="P840" s="1">
        <v>28</v>
      </c>
      <c r="Q840" s="1">
        <v>23.7</v>
      </c>
      <c r="R840" s="1" t="s">
        <v>58</v>
      </c>
      <c r="S840" s="1" t="s">
        <v>493</v>
      </c>
      <c r="U840" s="1" t="s">
        <v>9663</v>
      </c>
      <c r="V840" s="1">
        <v>0</v>
      </c>
      <c r="W840" s="1" t="s">
        <v>60</v>
      </c>
    </row>
    <row r="841" spans="1:23" x14ac:dyDescent="0.2">
      <c r="A841" s="1">
        <f t="shared" si="52"/>
        <v>1040807</v>
      </c>
      <c r="B841" s="1">
        <f t="shared" si="52"/>
        <v>1040813</v>
      </c>
      <c r="C841" s="11" t="s">
        <v>54</v>
      </c>
      <c r="D841" s="1" t="str">
        <f t="shared" si="53"/>
        <v>FBE</v>
      </c>
      <c r="E841" s="1">
        <f t="shared" si="54"/>
        <v>21.5</v>
      </c>
      <c r="F841" s="1" t="str">
        <f t="shared" si="55"/>
        <v>21.5mm FBE</v>
      </c>
      <c r="G841" s="1" t="str">
        <f>_xlfn.CONCAT(TEXT(Q841,"0.0"),"mm ",INDEX('Pipe Lookup'!D:D,MATCH('~17 Pipe Segmentation'!R841,'Pipe Lookup'!C:C,0))," TYPE ",P841)</f>
        <v>21.5mm Fusion-Bonded Epoxy TYPE 34</v>
      </c>
      <c r="L841" s="1" t="s">
        <v>9479</v>
      </c>
      <c r="M841" s="1" t="s">
        <v>9662</v>
      </c>
      <c r="N841" s="1" t="s">
        <v>9664</v>
      </c>
      <c r="O841" s="1">
        <v>6</v>
      </c>
      <c r="P841" s="1">
        <v>34</v>
      </c>
      <c r="Q841" s="1">
        <v>21.5</v>
      </c>
      <c r="R841" s="1" t="s">
        <v>56</v>
      </c>
      <c r="S841" s="1" t="s">
        <v>493</v>
      </c>
      <c r="U841" s="1" t="s">
        <v>67</v>
      </c>
      <c r="V841" s="1">
        <v>0</v>
      </c>
      <c r="W841" s="1" t="s">
        <v>60</v>
      </c>
    </row>
    <row r="842" spans="1:23" x14ac:dyDescent="0.2">
      <c r="A842" s="1">
        <f t="shared" si="52"/>
        <v>1040813</v>
      </c>
      <c r="B842" s="1">
        <f t="shared" si="52"/>
        <v>1040817</v>
      </c>
      <c r="C842" s="11" t="s">
        <v>54</v>
      </c>
      <c r="D842" s="1" t="str">
        <f t="shared" si="53"/>
        <v>LE</v>
      </c>
      <c r="E842" s="1">
        <f t="shared" si="54"/>
        <v>23.7</v>
      </c>
      <c r="F842" s="1" t="str">
        <f t="shared" si="55"/>
        <v>23.7mm LE</v>
      </c>
      <c r="G842" s="1" t="str">
        <f>_xlfn.CONCAT(TEXT(Q842,"0.0"),"mm ",INDEX('Pipe Lookup'!D:D,MATCH('~17 Pipe Segmentation'!R842,'Pipe Lookup'!C:C,0))," TYPE ",P842)</f>
        <v>23.7mm Elbow TYPE 28</v>
      </c>
      <c r="L842" s="1" t="s">
        <v>9479</v>
      </c>
      <c r="M842" s="1" t="s">
        <v>9664</v>
      </c>
      <c r="N842" s="1" t="s">
        <v>9665</v>
      </c>
      <c r="O842" s="1">
        <v>4</v>
      </c>
      <c r="P842" s="1">
        <v>28</v>
      </c>
      <c r="Q842" s="1">
        <v>23.7</v>
      </c>
      <c r="R842" s="1" t="s">
        <v>58</v>
      </c>
      <c r="S842" s="1" t="s">
        <v>493</v>
      </c>
      <c r="U842" s="1" t="s">
        <v>9666</v>
      </c>
      <c r="V842" s="1">
        <v>0</v>
      </c>
      <c r="W842" s="1" t="s">
        <v>60</v>
      </c>
    </row>
    <row r="843" spans="1:23" x14ac:dyDescent="0.2">
      <c r="A843" s="1">
        <f t="shared" si="52"/>
        <v>1040817</v>
      </c>
      <c r="B843" s="1">
        <f t="shared" si="52"/>
        <v>1040821</v>
      </c>
      <c r="C843" s="11" t="s">
        <v>54</v>
      </c>
      <c r="D843" s="1" t="str">
        <f t="shared" si="53"/>
        <v>FBE</v>
      </c>
      <c r="E843" s="1">
        <f t="shared" si="54"/>
        <v>21.5</v>
      </c>
      <c r="F843" s="1" t="str">
        <f t="shared" si="55"/>
        <v>21.5mm FBE</v>
      </c>
      <c r="G843" s="1" t="str">
        <f>_xlfn.CONCAT(TEXT(Q843,"0.0"),"mm ",INDEX('Pipe Lookup'!D:D,MATCH('~17 Pipe Segmentation'!R843,'Pipe Lookup'!C:C,0))," TYPE ",P843)</f>
        <v>21.5mm Fusion-Bonded Epoxy TYPE 34</v>
      </c>
      <c r="L843" s="1" t="s">
        <v>9479</v>
      </c>
      <c r="M843" s="1" t="s">
        <v>9665</v>
      </c>
      <c r="N843" s="1" t="s">
        <v>9667</v>
      </c>
      <c r="O843" s="1">
        <v>4</v>
      </c>
      <c r="P843" s="1">
        <v>34</v>
      </c>
      <c r="Q843" s="1">
        <v>21.5</v>
      </c>
      <c r="R843" s="1" t="s">
        <v>56</v>
      </c>
      <c r="S843" s="1" t="s">
        <v>493</v>
      </c>
      <c r="V843" s="1">
        <v>0</v>
      </c>
      <c r="W843" s="1" t="s">
        <v>60</v>
      </c>
    </row>
    <row r="844" spans="1:23" x14ac:dyDescent="0.2">
      <c r="A844" s="1">
        <f t="shared" si="52"/>
        <v>1040821</v>
      </c>
      <c r="B844" s="1">
        <f t="shared" si="52"/>
        <v>1040869</v>
      </c>
      <c r="C844" s="11" t="s">
        <v>54</v>
      </c>
      <c r="D844" s="1" t="str">
        <f t="shared" si="53"/>
        <v>ARO</v>
      </c>
      <c r="E844" s="1">
        <f t="shared" si="54"/>
        <v>21.5</v>
      </c>
      <c r="F844" s="1" t="str">
        <f t="shared" si="55"/>
        <v>21.5mm ARO</v>
      </c>
      <c r="G844" s="1" t="str">
        <f>_xlfn.CONCAT(TEXT(Q844,"0.0"),"mm ",INDEX('Pipe Lookup'!D:D,MATCH('~17 Pipe Segmentation'!R844,'Pipe Lookup'!C:C,0))," TYPE ",P844)</f>
        <v>21.5mm Abrasion-Resistant Overcoat TYPE 15</v>
      </c>
      <c r="L844" s="1" t="s">
        <v>9479</v>
      </c>
      <c r="M844" s="1" t="s">
        <v>9667</v>
      </c>
      <c r="N844" s="1" t="s">
        <v>9668</v>
      </c>
      <c r="O844" s="1">
        <v>48</v>
      </c>
      <c r="P844" s="1">
        <v>15</v>
      </c>
      <c r="Q844" s="1">
        <v>21.5</v>
      </c>
      <c r="R844" s="1" t="s">
        <v>80</v>
      </c>
      <c r="S844" s="1" t="s">
        <v>493</v>
      </c>
      <c r="V844" s="1">
        <v>0</v>
      </c>
      <c r="W844" s="1" t="s">
        <v>60</v>
      </c>
    </row>
    <row r="845" spans="1:23" x14ac:dyDescent="0.2">
      <c r="A845" s="1">
        <f t="shared" si="52"/>
        <v>1040869</v>
      </c>
      <c r="B845" s="1">
        <f t="shared" si="52"/>
        <v>1040881</v>
      </c>
      <c r="C845" s="11" t="s">
        <v>54</v>
      </c>
      <c r="D845" s="1" t="str">
        <f t="shared" si="53"/>
        <v>FBE</v>
      </c>
      <c r="E845" s="1">
        <f t="shared" si="54"/>
        <v>21.5</v>
      </c>
      <c r="F845" s="1" t="str">
        <f t="shared" si="55"/>
        <v>21.5mm FBE</v>
      </c>
      <c r="G845" s="1" t="str">
        <f>_xlfn.CONCAT(TEXT(Q845,"0.0"),"mm ",INDEX('Pipe Lookup'!D:D,MATCH('~17 Pipe Segmentation'!R845,'Pipe Lookup'!C:C,0))," TYPE ",P845)</f>
        <v>21.5mm Fusion-Bonded Epoxy TYPE 34</v>
      </c>
      <c r="L845" s="1" t="s">
        <v>9479</v>
      </c>
      <c r="M845" s="1" t="s">
        <v>9668</v>
      </c>
      <c r="N845" s="1" t="s">
        <v>9669</v>
      </c>
      <c r="O845" s="1">
        <v>12</v>
      </c>
      <c r="P845" s="1">
        <v>34</v>
      </c>
      <c r="Q845" s="1">
        <v>21.5</v>
      </c>
      <c r="R845" s="1" t="s">
        <v>56</v>
      </c>
      <c r="S845" s="1" t="s">
        <v>493</v>
      </c>
      <c r="V845" s="1">
        <v>0</v>
      </c>
      <c r="W845" s="1" t="s">
        <v>60</v>
      </c>
    </row>
    <row r="846" spans="1:23" x14ac:dyDescent="0.2">
      <c r="A846" s="1">
        <f t="shared" si="52"/>
        <v>1040881</v>
      </c>
      <c r="B846" s="1">
        <f t="shared" si="52"/>
        <v>1040888</v>
      </c>
      <c r="C846" s="11" t="s">
        <v>54</v>
      </c>
      <c r="D846" s="1" t="str">
        <f t="shared" si="53"/>
        <v>LE</v>
      </c>
      <c r="E846" s="1">
        <f t="shared" si="54"/>
        <v>23.7</v>
      </c>
      <c r="F846" s="1" t="str">
        <f t="shared" si="55"/>
        <v>23.7mm LE</v>
      </c>
      <c r="G846" s="1" t="str">
        <f>_xlfn.CONCAT(TEXT(Q846,"0.0"),"mm ",INDEX('Pipe Lookup'!D:D,MATCH('~17 Pipe Segmentation'!R846,'Pipe Lookup'!C:C,0))," TYPE ",P846)</f>
        <v>23.7mm Elbow TYPE 28</v>
      </c>
      <c r="L846" s="1" t="s">
        <v>9479</v>
      </c>
      <c r="M846" s="1" t="s">
        <v>9669</v>
      </c>
      <c r="N846" s="1" t="s">
        <v>9670</v>
      </c>
      <c r="O846" s="1">
        <v>7</v>
      </c>
      <c r="P846" s="1">
        <v>28</v>
      </c>
      <c r="Q846" s="1">
        <v>23.7</v>
      </c>
      <c r="R846" s="1" t="s">
        <v>58</v>
      </c>
      <c r="S846" s="1" t="s">
        <v>493</v>
      </c>
      <c r="U846" s="1" t="s">
        <v>9671</v>
      </c>
      <c r="V846" s="1">
        <v>0</v>
      </c>
      <c r="W846" s="1" t="s">
        <v>60</v>
      </c>
    </row>
    <row r="847" spans="1:23" x14ac:dyDescent="0.2">
      <c r="A847" s="1">
        <f t="shared" si="52"/>
        <v>1040888</v>
      </c>
      <c r="B847" s="1">
        <f t="shared" si="52"/>
        <v>1040891</v>
      </c>
      <c r="C847" s="11" t="s">
        <v>54</v>
      </c>
      <c r="D847" s="1" t="str">
        <f t="shared" si="53"/>
        <v>FBE</v>
      </c>
      <c r="E847" s="1">
        <f t="shared" si="54"/>
        <v>21.5</v>
      </c>
      <c r="F847" s="1" t="str">
        <f t="shared" si="55"/>
        <v>21.5mm FBE</v>
      </c>
      <c r="G847" s="1" t="str">
        <f>_xlfn.CONCAT(TEXT(Q847,"0.0"),"mm ",INDEX('Pipe Lookup'!D:D,MATCH('~17 Pipe Segmentation'!R847,'Pipe Lookup'!C:C,0))," TYPE ",P847)</f>
        <v>21.5mm Fusion-Bonded Epoxy TYPE 34</v>
      </c>
      <c r="L847" s="1" t="s">
        <v>9479</v>
      </c>
      <c r="M847" s="1" t="s">
        <v>9670</v>
      </c>
      <c r="N847" s="1" t="s">
        <v>9672</v>
      </c>
      <c r="O847" s="1">
        <v>3</v>
      </c>
      <c r="P847" s="1">
        <v>34</v>
      </c>
      <c r="Q847" s="1">
        <v>21.5</v>
      </c>
      <c r="R847" s="1" t="s">
        <v>56</v>
      </c>
      <c r="S847" s="1" t="s">
        <v>493</v>
      </c>
      <c r="V847" s="1">
        <v>0</v>
      </c>
      <c r="W847" s="1" t="s">
        <v>60</v>
      </c>
    </row>
    <row r="848" spans="1:23" x14ac:dyDescent="0.2">
      <c r="A848" s="1">
        <f t="shared" si="52"/>
        <v>1040891</v>
      </c>
      <c r="B848" s="1">
        <f t="shared" si="52"/>
        <v>1040894</v>
      </c>
      <c r="C848" s="11" t="s">
        <v>54</v>
      </c>
      <c r="D848" s="1" t="str">
        <f t="shared" si="53"/>
        <v>LE</v>
      </c>
      <c r="E848" s="1">
        <f t="shared" si="54"/>
        <v>23.7</v>
      </c>
      <c r="F848" s="1" t="str">
        <f t="shared" si="55"/>
        <v>23.7mm LE</v>
      </c>
      <c r="G848" s="1" t="str">
        <f>_xlfn.CONCAT(TEXT(Q848,"0.0"),"mm ",INDEX('Pipe Lookup'!D:D,MATCH('~17 Pipe Segmentation'!R848,'Pipe Lookup'!C:C,0))," TYPE ",P848)</f>
        <v>23.7mm Elbow TYPE 28</v>
      </c>
      <c r="L848" s="1" t="s">
        <v>9479</v>
      </c>
      <c r="M848" s="1" t="s">
        <v>9672</v>
      </c>
      <c r="N848" s="1" t="s">
        <v>9673</v>
      </c>
      <c r="O848" s="1">
        <v>3</v>
      </c>
      <c r="P848" s="1">
        <v>28</v>
      </c>
      <c r="Q848" s="1">
        <v>23.7</v>
      </c>
      <c r="R848" s="1" t="s">
        <v>58</v>
      </c>
      <c r="S848" s="1" t="s">
        <v>493</v>
      </c>
      <c r="U848" s="1" t="s">
        <v>9674</v>
      </c>
      <c r="V848" s="1">
        <v>0</v>
      </c>
      <c r="W848" s="1" t="s">
        <v>60</v>
      </c>
    </row>
    <row r="849" spans="1:23" x14ac:dyDescent="0.2">
      <c r="A849" s="1">
        <f t="shared" si="52"/>
        <v>1040894</v>
      </c>
      <c r="B849" s="1">
        <f t="shared" si="52"/>
        <v>1040897</v>
      </c>
      <c r="C849" s="11" t="s">
        <v>54</v>
      </c>
      <c r="D849" s="1" t="str">
        <f t="shared" si="53"/>
        <v>LE</v>
      </c>
      <c r="E849" s="1">
        <f t="shared" si="54"/>
        <v>23.7</v>
      </c>
      <c r="F849" s="1" t="str">
        <f t="shared" si="55"/>
        <v>23.7mm LE</v>
      </c>
      <c r="G849" s="1" t="str">
        <f>_xlfn.CONCAT(TEXT(Q849,"0.0"),"mm ",INDEX('Pipe Lookup'!D:D,MATCH('~17 Pipe Segmentation'!R849,'Pipe Lookup'!C:C,0))," TYPE ",P849)</f>
        <v>23.7mm Elbow TYPE 28</v>
      </c>
      <c r="L849" s="1" t="s">
        <v>9479</v>
      </c>
      <c r="M849" s="1">
        <v>1040894</v>
      </c>
      <c r="N849" s="1">
        <v>1040897</v>
      </c>
      <c r="O849" s="1">
        <v>3</v>
      </c>
      <c r="P849" s="1">
        <v>28</v>
      </c>
      <c r="Q849" s="1">
        <v>23.7</v>
      </c>
      <c r="R849" s="1" t="s">
        <v>58</v>
      </c>
      <c r="S849" s="1" t="s">
        <v>493</v>
      </c>
      <c r="V849" s="1" t="s">
        <v>175</v>
      </c>
      <c r="W849" s="1" t="s">
        <v>86</v>
      </c>
    </row>
    <row r="850" spans="1:23" x14ac:dyDescent="0.2">
      <c r="A850" s="1">
        <f t="shared" si="52"/>
        <v>1040897</v>
      </c>
      <c r="B850" s="1">
        <f t="shared" si="52"/>
        <v>1040940.13</v>
      </c>
      <c r="C850" s="11" t="s">
        <v>54</v>
      </c>
      <c r="D850" s="1" t="str">
        <f t="shared" si="53"/>
        <v>FBE</v>
      </c>
      <c r="E850" s="1">
        <f t="shared" si="54"/>
        <v>21.5</v>
      </c>
      <c r="F850" s="1" t="str">
        <f t="shared" si="55"/>
        <v>21.5mm FBE</v>
      </c>
      <c r="G850" s="1" t="str">
        <f>_xlfn.CONCAT(TEXT(Q850,"0.0"),"mm ",INDEX('Pipe Lookup'!D:D,MATCH('~17 Pipe Segmentation'!R850,'Pipe Lookup'!C:C,0))," TYPE ",P850)</f>
        <v>21.5mm Fusion-Bonded Epoxy TYPE 34</v>
      </c>
      <c r="L850" s="1" t="s">
        <v>9479</v>
      </c>
      <c r="M850" s="1">
        <v>1040897</v>
      </c>
      <c r="N850" s="1">
        <v>1040940.13</v>
      </c>
      <c r="O850" s="1">
        <v>43.130000000004657</v>
      </c>
      <c r="P850" s="1">
        <v>34</v>
      </c>
      <c r="Q850" s="1">
        <v>21.5</v>
      </c>
      <c r="R850" s="1" t="s">
        <v>56</v>
      </c>
      <c r="S850" s="1" t="s">
        <v>493</v>
      </c>
      <c r="V850" s="1">
        <v>0</v>
      </c>
      <c r="W850" s="1" t="s">
        <v>60</v>
      </c>
    </row>
    <row r="851" spans="1:23" x14ac:dyDescent="0.2">
      <c r="A851" s="1">
        <f t="shared" si="52"/>
        <v>1040940.13</v>
      </c>
      <c r="B851" s="1">
        <f t="shared" si="52"/>
        <v>1040947.035</v>
      </c>
      <c r="C851" s="11" t="s">
        <v>54</v>
      </c>
      <c r="D851" s="1" t="str">
        <f t="shared" si="53"/>
        <v>LE</v>
      </c>
      <c r="E851" s="1">
        <f t="shared" si="54"/>
        <v>23.7</v>
      </c>
      <c r="F851" s="1" t="str">
        <f t="shared" si="55"/>
        <v>23.7mm LE</v>
      </c>
      <c r="G851" s="1" t="str">
        <f>_xlfn.CONCAT(TEXT(Q851,"0.0"),"mm ",INDEX('Pipe Lookup'!D:D,MATCH('~17 Pipe Segmentation'!R851,'Pipe Lookup'!C:C,0))," TYPE ",P851)</f>
        <v>23.7mm Elbow TYPE 28</v>
      </c>
      <c r="L851" s="1" t="s">
        <v>9479</v>
      </c>
      <c r="M851" s="1">
        <v>1040940.13</v>
      </c>
      <c r="N851" s="1">
        <v>1040947.035</v>
      </c>
      <c r="O851" s="1">
        <v>6.9050000000279397</v>
      </c>
      <c r="P851" s="1">
        <v>28</v>
      </c>
      <c r="Q851" s="1">
        <v>23.7</v>
      </c>
      <c r="R851" s="1" t="s">
        <v>58</v>
      </c>
      <c r="S851" s="1" t="s">
        <v>493</v>
      </c>
      <c r="U851" s="1" t="s">
        <v>9675</v>
      </c>
      <c r="V851" s="1">
        <v>0</v>
      </c>
      <c r="W851" s="1" t="s">
        <v>60</v>
      </c>
    </row>
    <row r="852" spans="1:23" x14ac:dyDescent="0.2">
      <c r="A852" s="1">
        <f t="shared" si="52"/>
        <v>1040947.035</v>
      </c>
      <c r="B852" s="1">
        <f t="shared" si="52"/>
        <v>1040953.96</v>
      </c>
      <c r="C852" s="11" t="s">
        <v>54</v>
      </c>
      <c r="D852" s="1" t="str">
        <f t="shared" si="53"/>
        <v>LE</v>
      </c>
      <c r="E852" s="1">
        <f t="shared" si="54"/>
        <v>23.7</v>
      </c>
      <c r="F852" s="1" t="str">
        <f t="shared" si="55"/>
        <v>23.7mm LE</v>
      </c>
      <c r="G852" s="1" t="str">
        <f>_xlfn.CONCAT(TEXT(Q852,"0.0"),"mm ",INDEX('Pipe Lookup'!D:D,MATCH('~17 Pipe Segmentation'!R852,'Pipe Lookup'!C:C,0))," TYPE ",P852)</f>
        <v>23.7mm Elbow TYPE 28</v>
      </c>
      <c r="L852" s="1" t="s">
        <v>9479</v>
      </c>
      <c r="M852" s="1">
        <v>1040947.035</v>
      </c>
      <c r="N852" s="1">
        <v>1040953.96</v>
      </c>
      <c r="O852" s="1">
        <v>6.9249999999301508</v>
      </c>
      <c r="P852" s="1">
        <v>28</v>
      </c>
      <c r="Q852" s="1">
        <v>23.7</v>
      </c>
      <c r="R852" s="1" t="s">
        <v>58</v>
      </c>
      <c r="S852" s="1" t="s">
        <v>493</v>
      </c>
      <c r="U852" s="1" t="s">
        <v>9676</v>
      </c>
      <c r="V852" s="1">
        <v>0</v>
      </c>
      <c r="W852" s="1" t="s">
        <v>86</v>
      </c>
    </row>
    <row r="853" spans="1:23" x14ac:dyDescent="0.2">
      <c r="A853" s="1">
        <f t="shared" si="52"/>
        <v>1040953.96</v>
      </c>
      <c r="B853" s="1">
        <f t="shared" si="52"/>
        <v>1040985.44</v>
      </c>
      <c r="C853" s="11" t="s">
        <v>54</v>
      </c>
      <c r="D853" s="1" t="str">
        <f t="shared" si="53"/>
        <v>FBE</v>
      </c>
      <c r="E853" s="1">
        <f t="shared" si="54"/>
        <v>21.5</v>
      </c>
      <c r="F853" s="1" t="str">
        <f t="shared" si="55"/>
        <v>21.5mm FBE</v>
      </c>
      <c r="G853" s="1" t="str">
        <f>_xlfn.CONCAT(TEXT(Q853,"0.0"),"mm ",INDEX('Pipe Lookup'!D:D,MATCH('~17 Pipe Segmentation'!R853,'Pipe Lookup'!C:C,0))," TYPE ",P853)</f>
        <v>21.5mm Fusion-Bonded Epoxy TYPE 34</v>
      </c>
      <c r="L853" s="1" t="s">
        <v>9479</v>
      </c>
      <c r="M853" s="1">
        <v>1040953.96</v>
      </c>
      <c r="N853" s="1">
        <v>1040985.44</v>
      </c>
      <c r="O853" s="1">
        <v>31.479999999981374</v>
      </c>
      <c r="P853" s="1">
        <v>34</v>
      </c>
      <c r="Q853" s="1">
        <v>21.5</v>
      </c>
      <c r="R853" s="1" t="s">
        <v>56</v>
      </c>
      <c r="S853" s="1" t="s">
        <v>493</v>
      </c>
      <c r="V853" s="1">
        <v>0</v>
      </c>
      <c r="W853" s="1" t="s">
        <v>60</v>
      </c>
    </row>
    <row r="854" spans="1:23" x14ac:dyDescent="0.2">
      <c r="A854" s="1">
        <f t="shared" si="52"/>
        <v>1040985.44</v>
      </c>
      <c r="B854" s="1">
        <f t="shared" si="52"/>
        <v>1040989.72</v>
      </c>
      <c r="C854" s="11" t="s">
        <v>54</v>
      </c>
      <c r="D854" s="1" t="str">
        <f t="shared" si="53"/>
        <v>LE</v>
      </c>
      <c r="E854" s="1">
        <f t="shared" si="54"/>
        <v>23.7</v>
      </c>
      <c r="F854" s="1" t="str">
        <f t="shared" si="55"/>
        <v>23.7mm LE</v>
      </c>
      <c r="G854" s="1" t="str">
        <f>_xlfn.CONCAT(TEXT(Q854,"0.0"),"mm ",INDEX('Pipe Lookup'!D:D,MATCH('~17 Pipe Segmentation'!R854,'Pipe Lookup'!C:C,0))," TYPE ",P854)</f>
        <v>23.7mm Elbow TYPE 28</v>
      </c>
      <c r="L854" s="1" t="s">
        <v>9479</v>
      </c>
      <c r="M854" s="1">
        <v>1040985.44</v>
      </c>
      <c r="N854" s="1">
        <v>1040989.72</v>
      </c>
      <c r="O854" s="1">
        <v>4.2800000000279397</v>
      </c>
      <c r="P854" s="1">
        <v>28</v>
      </c>
      <c r="Q854" s="1">
        <v>23.7</v>
      </c>
      <c r="R854" s="1" t="s">
        <v>58</v>
      </c>
      <c r="S854" s="1" t="s">
        <v>493</v>
      </c>
      <c r="U854" s="1" t="s">
        <v>9677</v>
      </c>
      <c r="V854" s="1">
        <v>0</v>
      </c>
      <c r="W854" s="1" t="s">
        <v>60</v>
      </c>
    </row>
    <row r="855" spans="1:23" x14ac:dyDescent="0.2">
      <c r="A855" s="1">
        <f t="shared" si="52"/>
        <v>1040989.72</v>
      </c>
      <c r="B855" s="1">
        <f t="shared" si="52"/>
        <v>1041109.42</v>
      </c>
      <c r="C855" s="11" t="s">
        <v>54</v>
      </c>
      <c r="D855" s="1" t="str">
        <f t="shared" si="53"/>
        <v>FBE</v>
      </c>
      <c r="E855" s="1">
        <f t="shared" si="54"/>
        <v>21.5</v>
      </c>
      <c r="F855" s="1" t="str">
        <f t="shared" si="55"/>
        <v>21.5mm FBE</v>
      </c>
      <c r="G855" s="1" t="str">
        <f>_xlfn.CONCAT(TEXT(Q855,"0.0"),"mm ",INDEX('Pipe Lookup'!D:D,MATCH('~17 Pipe Segmentation'!R855,'Pipe Lookup'!C:C,0))," TYPE ",P855)</f>
        <v>21.5mm Fusion-Bonded Epoxy TYPE 34</v>
      </c>
      <c r="L855" s="1" t="s">
        <v>9479</v>
      </c>
      <c r="M855" s="1">
        <v>1040989.72</v>
      </c>
      <c r="N855" s="1">
        <v>1041109.42</v>
      </c>
      <c r="O855" s="1">
        <v>119.70000000006985</v>
      </c>
      <c r="P855" s="1">
        <v>34</v>
      </c>
      <c r="Q855" s="1">
        <v>21.5</v>
      </c>
      <c r="R855" s="1" t="s">
        <v>56</v>
      </c>
      <c r="S855" s="1" t="s">
        <v>493</v>
      </c>
      <c r="V855" s="1">
        <v>0</v>
      </c>
      <c r="W855" s="1" t="s">
        <v>60</v>
      </c>
    </row>
    <row r="856" spans="1:23" x14ac:dyDescent="0.2">
      <c r="A856" s="1">
        <f t="shared" si="52"/>
        <v>1041109.42</v>
      </c>
      <c r="B856" s="1">
        <f t="shared" si="52"/>
        <v>1041119.6</v>
      </c>
      <c r="C856" s="11" t="s">
        <v>54</v>
      </c>
      <c r="D856" s="1" t="str">
        <f t="shared" si="53"/>
        <v>LE</v>
      </c>
      <c r="E856" s="1">
        <f t="shared" si="54"/>
        <v>23.7</v>
      </c>
      <c r="F856" s="1" t="str">
        <f t="shared" si="55"/>
        <v>23.7mm LE</v>
      </c>
      <c r="G856" s="1" t="str">
        <f>_xlfn.CONCAT(TEXT(Q856,"0.0"),"mm ",INDEX('Pipe Lookup'!D:D,MATCH('~17 Pipe Segmentation'!R856,'Pipe Lookup'!C:C,0))," TYPE ",P856)</f>
        <v>23.7mm Elbow TYPE 28</v>
      </c>
      <c r="L856" s="1" t="s">
        <v>9479</v>
      </c>
      <c r="M856" s="1">
        <v>1041109.42</v>
      </c>
      <c r="N856" s="1">
        <v>1041119.6</v>
      </c>
      <c r="O856" s="1">
        <v>10.179999999934807</v>
      </c>
      <c r="P856" s="1">
        <v>28</v>
      </c>
      <c r="Q856" s="1">
        <v>23.7</v>
      </c>
      <c r="R856" s="1" t="s">
        <v>58</v>
      </c>
      <c r="S856" s="1" t="s">
        <v>493</v>
      </c>
      <c r="U856" s="1" t="s">
        <v>499</v>
      </c>
      <c r="V856" s="1">
        <v>0</v>
      </c>
      <c r="W856" s="1" t="s">
        <v>60</v>
      </c>
    </row>
    <row r="857" spans="1:23" x14ac:dyDescent="0.2">
      <c r="A857" s="1">
        <f t="shared" si="52"/>
        <v>1041119.6</v>
      </c>
      <c r="B857" s="1">
        <f t="shared" si="52"/>
        <v>1041141.2</v>
      </c>
      <c r="C857" s="11" t="s">
        <v>54</v>
      </c>
      <c r="D857" s="1" t="str">
        <f t="shared" si="53"/>
        <v>ARO</v>
      </c>
      <c r="E857" s="1">
        <f t="shared" si="54"/>
        <v>21.5</v>
      </c>
      <c r="F857" s="1" t="str">
        <f t="shared" si="55"/>
        <v>21.5mm ARO</v>
      </c>
      <c r="G857" s="1" t="str">
        <f>_xlfn.CONCAT(TEXT(Q857,"0.0"),"mm ",INDEX('Pipe Lookup'!D:D,MATCH('~17 Pipe Segmentation'!R857,'Pipe Lookup'!C:C,0))," TYPE ",P857)</f>
        <v>21.5mm Abrasion-Resistant Overcoat TYPE 15</v>
      </c>
      <c r="L857" s="1" t="s">
        <v>9479</v>
      </c>
      <c r="M857" s="1">
        <v>1041119.6</v>
      </c>
      <c r="N857" s="1">
        <v>1041141.2</v>
      </c>
      <c r="O857" s="1">
        <v>21.599999999976717</v>
      </c>
      <c r="P857" s="1">
        <v>15</v>
      </c>
      <c r="Q857" s="1">
        <v>21.5</v>
      </c>
      <c r="R857" s="1" t="s">
        <v>80</v>
      </c>
      <c r="S857" s="1" t="s">
        <v>493</v>
      </c>
      <c r="V857" s="1">
        <v>0</v>
      </c>
      <c r="W857" s="1" t="s">
        <v>60</v>
      </c>
    </row>
    <row r="858" spans="1:23" x14ac:dyDescent="0.2">
      <c r="A858" s="1">
        <f t="shared" si="52"/>
        <v>1041141.2</v>
      </c>
      <c r="B858" s="1">
        <f t="shared" si="52"/>
        <v>1041163.96</v>
      </c>
      <c r="C858" s="11" t="s">
        <v>54</v>
      </c>
      <c r="D858" s="1" t="str">
        <f t="shared" si="53"/>
        <v>FBE</v>
      </c>
      <c r="E858" s="1">
        <f t="shared" si="54"/>
        <v>25</v>
      </c>
      <c r="F858" s="1" t="str">
        <f t="shared" si="55"/>
        <v>25.0mm FBE</v>
      </c>
      <c r="G858" s="1" t="str">
        <f>_xlfn.CONCAT(TEXT(Q858,"0.0"),"mm ",INDEX('Pipe Lookup'!D:D,MATCH('~17 Pipe Segmentation'!R858,'Pipe Lookup'!C:C,0))," TYPE ",P858)</f>
        <v>25.0mm Fusion-Bonded Epoxy TYPE 19</v>
      </c>
      <c r="L858" s="1" t="s">
        <v>9479</v>
      </c>
      <c r="M858" s="1">
        <v>1041141.2</v>
      </c>
      <c r="N858" s="1">
        <v>1041163.96</v>
      </c>
      <c r="O858" s="1">
        <v>22.760000000009313</v>
      </c>
      <c r="P858" s="1">
        <v>19</v>
      </c>
      <c r="Q858" s="1">
        <v>25</v>
      </c>
      <c r="R858" s="1" t="s">
        <v>56</v>
      </c>
      <c r="S858" s="1" t="s">
        <v>493</v>
      </c>
      <c r="U858" s="1" t="s">
        <v>501</v>
      </c>
      <c r="V858" s="1">
        <v>0</v>
      </c>
      <c r="W858" s="1" t="s">
        <v>60</v>
      </c>
    </row>
    <row r="859" spans="1:23" x14ac:dyDescent="0.2">
      <c r="A859" s="1">
        <f t="shared" si="52"/>
        <v>1041369.96</v>
      </c>
      <c r="B859" s="1">
        <f t="shared" si="52"/>
        <v>1041587.96</v>
      </c>
      <c r="C859" s="11" t="s">
        <v>54</v>
      </c>
      <c r="D859" s="1" t="str">
        <f t="shared" si="53"/>
        <v>FBE</v>
      </c>
      <c r="E859" s="1">
        <f t="shared" si="54"/>
        <v>14.7</v>
      </c>
      <c r="F859" s="1" t="str">
        <f t="shared" si="55"/>
        <v>14.7mm FBE</v>
      </c>
      <c r="G859" s="1" t="str">
        <f>_xlfn.CONCAT(TEXT(Q859,"0.0"),"mm ",INDEX('Pipe Lookup'!D:D,MATCH('~17 Pipe Segmentation'!R859,'Pipe Lookup'!C:C,0))," TYPE ",P859)</f>
        <v>14.7mm Fusion-Bonded Epoxy TYPE 5</v>
      </c>
      <c r="L859" s="1" t="s">
        <v>9479</v>
      </c>
      <c r="M859" s="1">
        <v>1041369.96</v>
      </c>
      <c r="N859" s="1">
        <v>1041587.96</v>
      </c>
      <c r="O859" s="1">
        <v>218</v>
      </c>
      <c r="P859" s="1">
        <v>5</v>
      </c>
      <c r="Q859" s="1">
        <v>14.7</v>
      </c>
      <c r="R859" s="1" t="s">
        <v>56</v>
      </c>
      <c r="S859" s="1" t="s">
        <v>493</v>
      </c>
      <c r="U859" s="1" t="s">
        <v>501</v>
      </c>
      <c r="V859" s="1">
        <v>206</v>
      </c>
      <c r="W859" s="1" t="s">
        <v>60</v>
      </c>
    </row>
    <row r="860" spans="1:23" x14ac:dyDescent="0.2">
      <c r="A860" s="1">
        <f t="shared" si="52"/>
        <v>1041587.96</v>
      </c>
      <c r="B860" s="1">
        <f t="shared" si="52"/>
        <v>1041611.96</v>
      </c>
      <c r="C860" s="11" t="s">
        <v>54</v>
      </c>
      <c r="D860" s="1" t="str">
        <f t="shared" si="53"/>
        <v>FBE</v>
      </c>
      <c r="E860" s="1">
        <f t="shared" si="54"/>
        <v>19</v>
      </c>
      <c r="F860" s="1" t="str">
        <f t="shared" si="55"/>
        <v>19.0mm FBE</v>
      </c>
      <c r="G860" s="1" t="str">
        <f>_xlfn.CONCAT(TEXT(Q860,"0.0"),"mm ",INDEX('Pipe Lookup'!D:D,MATCH('~17 Pipe Segmentation'!R860,'Pipe Lookup'!C:C,0))," TYPE ",P860)</f>
        <v>19.0mm Fusion-Bonded Epoxy TYPE 7</v>
      </c>
      <c r="L860" s="1" t="s">
        <v>9479</v>
      </c>
      <c r="M860" s="1">
        <v>1041587.96</v>
      </c>
      <c r="N860" s="1">
        <v>1041611.96</v>
      </c>
      <c r="O860" s="1">
        <v>24</v>
      </c>
      <c r="P860" s="1">
        <v>7</v>
      </c>
      <c r="Q860" s="1">
        <v>19</v>
      </c>
      <c r="R860" s="1" t="s">
        <v>56</v>
      </c>
      <c r="S860" s="1" t="s">
        <v>493</v>
      </c>
      <c r="V860" s="1">
        <v>0</v>
      </c>
      <c r="W860" s="1" t="s">
        <v>60</v>
      </c>
    </row>
    <row r="861" spans="1:23" x14ac:dyDescent="0.2">
      <c r="A861" s="1">
        <f t="shared" si="52"/>
        <v>1041611.96</v>
      </c>
      <c r="B861" s="1">
        <f t="shared" si="52"/>
        <v>1041617.96</v>
      </c>
      <c r="C861" s="11" t="s">
        <v>54</v>
      </c>
      <c r="D861" s="1" t="str">
        <f t="shared" si="53"/>
        <v>LE</v>
      </c>
      <c r="E861" s="1">
        <f t="shared" si="54"/>
        <v>19</v>
      </c>
      <c r="F861" s="1" t="str">
        <f t="shared" si="55"/>
        <v>19.0mm LE</v>
      </c>
      <c r="G861" s="1" t="str">
        <f>_xlfn.CONCAT(TEXT(Q861,"0.0"),"mm ",INDEX('Pipe Lookup'!D:D,MATCH('~17 Pipe Segmentation'!R861,'Pipe Lookup'!C:C,0))," TYPE ",P861)</f>
        <v>19.0mm Elbow TYPE 26</v>
      </c>
      <c r="L861" s="1" t="s">
        <v>9479</v>
      </c>
      <c r="M861" s="1">
        <v>1041611.96</v>
      </c>
      <c r="N861" s="1">
        <v>1041617.96</v>
      </c>
      <c r="O861" s="1">
        <v>6</v>
      </c>
      <c r="P861" s="1">
        <v>26</v>
      </c>
      <c r="Q861" s="1">
        <v>19</v>
      </c>
      <c r="R861" s="1" t="s">
        <v>58</v>
      </c>
      <c r="S861" s="1" t="s">
        <v>493</v>
      </c>
      <c r="U861" s="1" t="s">
        <v>9678</v>
      </c>
      <c r="V861" s="1">
        <v>0</v>
      </c>
      <c r="W861" s="1" t="s">
        <v>60</v>
      </c>
    </row>
    <row r="862" spans="1:23" x14ac:dyDescent="0.2">
      <c r="A862" s="1">
        <f t="shared" si="52"/>
        <v>1041617.96</v>
      </c>
      <c r="B862" s="1">
        <f t="shared" si="52"/>
        <v>1041679.73</v>
      </c>
      <c r="C862" s="11" t="s">
        <v>54</v>
      </c>
      <c r="D862" s="1" t="str">
        <f t="shared" si="53"/>
        <v>ARO</v>
      </c>
      <c r="E862" s="1">
        <f t="shared" si="54"/>
        <v>19</v>
      </c>
      <c r="F862" s="1" t="str">
        <f t="shared" si="55"/>
        <v>19.0mm ARO</v>
      </c>
      <c r="G862" s="1" t="str">
        <f>_xlfn.CONCAT(TEXT(Q862,"0.0"),"mm ",INDEX('Pipe Lookup'!D:D,MATCH('~17 Pipe Segmentation'!R862,'Pipe Lookup'!C:C,0))," TYPE ",P862)</f>
        <v>19.0mm Abrasion-Resistant Overcoat TYPE 8</v>
      </c>
      <c r="L862" s="1" t="s">
        <v>9479</v>
      </c>
      <c r="M862" s="1">
        <v>1041617.96</v>
      </c>
      <c r="N862" s="1">
        <v>1041679.73</v>
      </c>
      <c r="O862" s="1">
        <v>61.770000000018626</v>
      </c>
      <c r="P862" s="1">
        <v>8</v>
      </c>
      <c r="Q862" s="1">
        <v>19</v>
      </c>
      <c r="R862" s="1" t="s">
        <v>80</v>
      </c>
      <c r="S862" s="1" t="s">
        <v>493</v>
      </c>
      <c r="U862" s="1" t="s">
        <v>9679</v>
      </c>
      <c r="V862" s="1">
        <v>0</v>
      </c>
      <c r="W862" s="1" t="s">
        <v>60</v>
      </c>
    </row>
    <row r="863" spans="1:23" x14ac:dyDescent="0.2">
      <c r="A863" s="1">
        <f t="shared" si="52"/>
        <v>1041679.73</v>
      </c>
      <c r="B863" s="1">
        <f t="shared" si="52"/>
        <v>1041689.11</v>
      </c>
      <c r="C863" s="11" t="s">
        <v>54</v>
      </c>
      <c r="D863" s="1" t="str">
        <f t="shared" si="53"/>
        <v>LE</v>
      </c>
      <c r="E863" s="1">
        <f t="shared" si="54"/>
        <v>19</v>
      </c>
      <c r="F863" s="1" t="str">
        <f t="shared" si="55"/>
        <v>19.0mm LE</v>
      </c>
      <c r="G863" s="1" t="str">
        <f>_xlfn.CONCAT(TEXT(Q863,"0.0"),"mm ",INDEX('Pipe Lookup'!D:D,MATCH('~17 Pipe Segmentation'!R863,'Pipe Lookup'!C:C,0))," TYPE ",P863)</f>
        <v>19.0mm Elbow TYPE 26</v>
      </c>
      <c r="L863" s="1" t="s">
        <v>9479</v>
      </c>
      <c r="M863" s="1">
        <v>1041679.73</v>
      </c>
      <c r="N863" s="1">
        <v>1041689.11</v>
      </c>
      <c r="O863" s="1">
        <v>9.3800000000046566</v>
      </c>
      <c r="P863" s="1">
        <v>26</v>
      </c>
      <c r="Q863" s="1">
        <v>19</v>
      </c>
      <c r="R863" s="1" t="s">
        <v>58</v>
      </c>
      <c r="S863" s="1" t="s">
        <v>493</v>
      </c>
      <c r="U863" s="1" t="s">
        <v>9680</v>
      </c>
      <c r="V863" s="1">
        <v>0</v>
      </c>
      <c r="W863" s="1" t="s">
        <v>60</v>
      </c>
    </row>
    <row r="864" spans="1:23" x14ac:dyDescent="0.2">
      <c r="A864" s="1">
        <f t="shared" si="52"/>
        <v>1041689.11</v>
      </c>
      <c r="B864" s="1">
        <f t="shared" si="52"/>
        <v>1041700.09</v>
      </c>
      <c r="C864" s="11" t="s">
        <v>54</v>
      </c>
      <c r="D864" s="1" t="str">
        <f t="shared" si="53"/>
        <v>FBE</v>
      </c>
      <c r="E864" s="1">
        <f t="shared" si="54"/>
        <v>19</v>
      </c>
      <c r="F864" s="1" t="str">
        <f t="shared" si="55"/>
        <v>19.0mm FBE</v>
      </c>
      <c r="G864" s="1" t="str">
        <f>_xlfn.CONCAT(TEXT(Q864,"0.0"),"mm ",INDEX('Pipe Lookup'!D:D,MATCH('~17 Pipe Segmentation'!R864,'Pipe Lookup'!C:C,0))," TYPE ",P864)</f>
        <v>19.0mm Fusion-Bonded Epoxy TYPE 7</v>
      </c>
      <c r="L864" s="1" t="s">
        <v>9479</v>
      </c>
      <c r="M864" s="1">
        <v>1041689.11</v>
      </c>
      <c r="N864" s="1">
        <v>1041700.09</v>
      </c>
      <c r="O864" s="1">
        <v>10.979999999981374</v>
      </c>
      <c r="P864" s="1">
        <v>7</v>
      </c>
      <c r="Q864" s="1">
        <v>19</v>
      </c>
      <c r="R864" s="1" t="s">
        <v>56</v>
      </c>
      <c r="S864" s="1" t="s">
        <v>493</v>
      </c>
      <c r="V864" s="1">
        <v>0</v>
      </c>
      <c r="W864" s="1" t="s">
        <v>60</v>
      </c>
    </row>
    <row r="865" spans="1:23" x14ac:dyDescent="0.2">
      <c r="A865" s="1">
        <f t="shared" si="52"/>
        <v>1041700.09</v>
      </c>
      <c r="B865" s="1">
        <f t="shared" si="52"/>
        <v>1041759.78</v>
      </c>
      <c r="C865" s="11" t="s">
        <v>54</v>
      </c>
      <c r="D865" s="1" t="str">
        <f t="shared" si="53"/>
        <v>FBE</v>
      </c>
      <c r="E865" s="1">
        <f t="shared" si="54"/>
        <v>14.7</v>
      </c>
      <c r="F865" s="1" t="str">
        <f t="shared" si="55"/>
        <v>14.7mm FBE</v>
      </c>
      <c r="G865" s="1" t="str">
        <f>_xlfn.CONCAT(TEXT(Q865,"0.0"),"mm ",INDEX('Pipe Lookup'!D:D,MATCH('~17 Pipe Segmentation'!R865,'Pipe Lookup'!C:C,0))," TYPE ",P865)</f>
        <v>14.7mm Fusion-Bonded Epoxy TYPE 5</v>
      </c>
      <c r="L865" s="1" t="s">
        <v>9479</v>
      </c>
      <c r="M865" s="1">
        <v>1041700.09</v>
      </c>
      <c r="N865" s="1">
        <v>1041759.78</v>
      </c>
      <c r="O865" s="1">
        <v>59.690000000060536</v>
      </c>
      <c r="P865" s="1">
        <v>5</v>
      </c>
      <c r="Q865" s="1">
        <v>14.7</v>
      </c>
      <c r="R865" s="1" t="s">
        <v>56</v>
      </c>
      <c r="S865" s="1" t="s">
        <v>493</v>
      </c>
      <c r="V865" s="1">
        <v>0</v>
      </c>
      <c r="W865" s="1" t="s">
        <v>60</v>
      </c>
    </row>
    <row r="866" spans="1:23" x14ac:dyDescent="0.2">
      <c r="A866" s="1">
        <f t="shared" si="52"/>
        <v>1041759.78</v>
      </c>
      <c r="B866" s="1">
        <f t="shared" si="52"/>
        <v>1041783.78</v>
      </c>
      <c r="C866" s="11" t="s">
        <v>54</v>
      </c>
      <c r="D866" s="1" t="str">
        <f t="shared" si="53"/>
        <v>FBE</v>
      </c>
      <c r="E866" s="1">
        <f t="shared" si="54"/>
        <v>19</v>
      </c>
      <c r="F866" s="1" t="str">
        <f t="shared" si="55"/>
        <v>19.0mm FBE</v>
      </c>
      <c r="G866" s="1" t="str">
        <f>_xlfn.CONCAT(TEXT(Q866,"0.0"),"mm ",INDEX('Pipe Lookup'!D:D,MATCH('~17 Pipe Segmentation'!R866,'Pipe Lookup'!C:C,0))," TYPE ",P866)</f>
        <v>19.0mm Fusion-Bonded Epoxy TYPE 7</v>
      </c>
      <c r="L866" s="1" t="s">
        <v>9479</v>
      </c>
      <c r="M866" s="1">
        <v>1041759.78</v>
      </c>
      <c r="N866" s="1">
        <v>1041783.78</v>
      </c>
      <c r="O866" s="1">
        <v>24</v>
      </c>
      <c r="P866" s="1">
        <v>7</v>
      </c>
      <c r="Q866" s="1">
        <v>19</v>
      </c>
      <c r="R866" s="1" t="s">
        <v>56</v>
      </c>
      <c r="S866" s="1" t="s">
        <v>493</v>
      </c>
      <c r="V866" s="1">
        <v>0</v>
      </c>
      <c r="W866" s="1" t="s">
        <v>60</v>
      </c>
    </row>
    <row r="867" spans="1:23" x14ac:dyDescent="0.2">
      <c r="A867" s="1">
        <f t="shared" si="52"/>
        <v>1041783.78</v>
      </c>
      <c r="B867" s="1">
        <f t="shared" si="52"/>
        <v>1041788.69</v>
      </c>
      <c r="C867" s="11" t="s">
        <v>54</v>
      </c>
      <c r="D867" s="1" t="str">
        <f t="shared" si="53"/>
        <v>LE</v>
      </c>
      <c r="E867" s="1">
        <f t="shared" si="54"/>
        <v>19</v>
      </c>
      <c r="F867" s="1" t="str">
        <f t="shared" si="55"/>
        <v>19.0mm LE</v>
      </c>
      <c r="G867" s="1" t="str">
        <f>_xlfn.CONCAT(TEXT(Q867,"0.0"),"mm ",INDEX('Pipe Lookup'!D:D,MATCH('~17 Pipe Segmentation'!R867,'Pipe Lookup'!C:C,0))," TYPE ",P867)</f>
        <v>19.0mm Elbow TYPE 26</v>
      </c>
      <c r="L867" s="1" t="s">
        <v>9479</v>
      </c>
      <c r="M867" s="1">
        <v>1041783.78</v>
      </c>
      <c r="N867" s="1">
        <v>1041788.69</v>
      </c>
      <c r="O867" s="1">
        <v>4.909999999916181</v>
      </c>
      <c r="P867" s="1">
        <v>26</v>
      </c>
      <c r="Q867" s="1">
        <v>19</v>
      </c>
      <c r="R867" s="1" t="s">
        <v>58</v>
      </c>
      <c r="S867" s="1" t="s">
        <v>493</v>
      </c>
      <c r="U867" s="1" t="s">
        <v>9681</v>
      </c>
      <c r="V867" s="1">
        <v>0</v>
      </c>
      <c r="W867" s="1" t="s">
        <v>60</v>
      </c>
    </row>
    <row r="868" spans="1:23" x14ac:dyDescent="0.2">
      <c r="A868" s="1">
        <f t="shared" si="52"/>
        <v>1041788.69</v>
      </c>
      <c r="B868" s="1">
        <f t="shared" si="52"/>
        <v>1041812.69</v>
      </c>
      <c r="C868" s="11" t="s">
        <v>54</v>
      </c>
      <c r="D868" s="1" t="str">
        <f t="shared" si="53"/>
        <v>FBE</v>
      </c>
      <c r="E868" s="1">
        <f t="shared" si="54"/>
        <v>19</v>
      </c>
      <c r="F868" s="1" t="str">
        <f t="shared" si="55"/>
        <v>19.0mm FBE</v>
      </c>
      <c r="G868" s="1" t="str">
        <f>_xlfn.CONCAT(TEXT(Q868,"0.0"),"mm ",INDEX('Pipe Lookup'!D:D,MATCH('~17 Pipe Segmentation'!R868,'Pipe Lookup'!C:C,0))," TYPE ",P868)</f>
        <v>19.0mm Fusion-Bonded Epoxy TYPE 7</v>
      </c>
      <c r="L868" s="1" t="s">
        <v>9479</v>
      </c>
      <c r="M868" s="1">
        <v>1041788.69</v>
      </c>
      <c r="N868" s="1">
        <v>1041812.69</v>
      </c>
      <c r="O868" s="1">
        <v>24</v>
      </c>
      <c r="P868" s="1">
        <v>7</v>
      </c>
      <c r="Q868" s="1">
        <v>19</v>
      </c>
      <c r="R868" s="1" t="s">
        <v>56</v>
      </c>
      <c r="S868" s="1" t="s">
        <v>493</v>
      </c>
      <c r="V868" s="1">
        <v>0</v>
      </c>
      <c r="W868" s="1" t="s">
        <v>60</v>
      </c>
    </row>
    <row r="869" spans="1:23" x14ac:dyDescent="0.2">
      <c r="A869" s="1">
        <f t="shared" si="52"/>
        <v>1041812.69</v>
      </c>
      <c r="B869" s="1">
        <f t="shared" si="52"/>
        <v>1041887.653</v>
      </c>
      <c r="C869" s="11" t="s">
        <v>54</v>
      </c>
      <c r="D869" s="1" t="str">
        <f t="shared" si="53"/>
        <v>FBE</v>
      </c>
      <c r="E869" s="1">
        <f t="shared" si="54"/>
        <v>14.7</v>
      </c>
      <c r="F869" s="1" t="str">
        <f t="shared" si="55"/>
        <v>14.7mm FBE</v>
      </c>
      <c r="G869" s="1" t="str">
        <f>_xlfn.CONCAT(TEXT(Q869,"0.0"),"mm ",INDEX('Pipe Lookup'!D:D,MATCH('~17 Pipe Segmentation'!R869,'Pipe Lookup'!C:C,0))," TYPE ",P869)</f>
        <v>14.7mm Fusion-Bonded Epoxy TYPE 5</v>
      </c>
      <c r="L869" s="1" t="s">
        <v>9479</v>
      </c>
      <c r="M869" s="1">
        <v>1041812.69</v>
      </c>
      <c r="N869" s="1">
        <v>1041887.653</v>
      </c>
      <c r="O869" s="1">
        <v>74.963000000105239</v>
      </c>
      <c r="P869" s="1">
        <v>5</v>
      </c>
      <c r="Q869" s="1">
        <v>14.7</v>
      </c>
      <c r="R869" s="1" t="s">
        <v>56</v>
      </c>
      <c r="S869" s="1" t="s">
        <v>493</v>
      </c>
      <c r="V869" s="1">
        <v>0</v>
      </c>
      <c r="W869" s="1" t="s">
        <v>60</v>
      </c>
    </row>
    <row r="870" spans="1:23" x14ac:dyDescent="0.2">
      <c r="A870" s="1">
        <f t="shared" si="52"/>
        <v>1041887.653</v>
      </c>
      <c r="B870" s="1">
        <f t="shared" si="52"/>
        <v>1042002.96</v>
      </c>
      <c r="C870" s="11" t="s">
        <v>54</v>
      </c>
      <c r="D870" s="1" t="str">
        <f t="shared" si="53"/>
        <v>FBE</v>
      </c>
      <c r="E870" s="1">
        <f t="shared" si="54"/>
        <v>19</v>
      </c>
      <c r="F870" s="1" t="str">
        <f t="shared" si="55"/>
        <v>19.0mm FBE</v>
      </c>
      <c r="G870" s="1" t="str">
        <f>_xlfn.CONCAT(TEXT(Q870,"0.0"),"mm ",INDEX('Pipe Lookup'!D:D,MATCH('~17 Pipe Segmentation'!R870,'Pipe Lookup'!C:C,0))," TYPE ",P870)</f>
        <v>19.0mm Fusion-Bonded Epoxy TYPE 7</v>
      </c>
      <c r="L870" s="1" t="s">
        <v>9479</v>
      </c>
      <c r="M870" s="1">
        <v>1041887.653</v>
      </c>
      <c r="N870" s="1">
        <v>1042002.96</v>
      </c>
      <c r="O870" s="1">
        <v>115.30699999991339</v>
      </c>
      <c r="P870" s="1">
        <v>7</v>
      </c>
      <c r="Q870" s="1">
        <v>19</v>
      </c>
      <c r="R870" s="1" t="s">
        <v>56</v>
      </c>
      <c r="S870" s="1" t="s">
        <v>493</v>
      </c>
      <c r="U870" s="1" t="s">
        <v>9682</v>
      </c>
      <c r="V870" s="1">
        <v>0</v>
      </c>
      <c r="W870" s="1" t="s">
        <v>60</v>
      </c>
    </row>
    <row r="871" spans="1:23" x14ac:dyDescent="0.2">
      <c r="A871" s="1">
        <f t="shared" si="52"/>
        <v>1042002.96</v>
      </c>
      <c r="B871" s="1">
        <f t="shared" si="52"/>
        <v>1042008.92</v>
      </c>
      <c r="C871" s="11" t="s">
        <v>54</v>
      </c>
      <c r="D871" s="1" t="str">
        <f t="shared" si="53"/>
        <v>LE</v>
      </c>
      <c r="E871" s="1">
        <f t="shared" si="54"/>
        <v>19</v>
      </c>
      <c r="F871" s="1" t="str">
        <f t="shared" si="55"/>
        <v>19.0mm LE</v>
      </c>
      <c r="G871" s="1" t="str">
        <f>_xlfn.CONCAT(TEXT(Q871,"0.0"),"mm ",INDEX('Pipe Lookup'!D:D,MATCH('~17 Pipe Segmentation'!R871,'Pipe Lookup'!C:C,0))," TYPE ",P871)</f>
        <v>19.0mm Elbow TYPE 26</v>
      </c>
      <c r="L871" s="1" t="s">
        <v>9479</v>
      </c>
      <c r="M871" s="1">
        <v>1042002.96</v>
      </c>
      <c r="N871" s="1">
        <v>1042008.92</v>
      </c>
      <c r="O871" s="1">
        <v>5.9600000000791624</v>
      </c>
      <c r="P871" s="1">
        <v>26</v>
      </c>
      <c r="Q871" s="1">
        <v>19</v>
      </c>
      <c r="R871" s="1" t="s">
        <v>58</v>
      </c>
      <c r="S871" s="1" t="s">
        <v>493</v>
      </c>
      <c r="U871" s="1" t="s">
        <v>9683</v>
      </c>
      <c r="V871" s="1">
        <v>0</v>
      </c>
      <c r="W871" s="1" t="s">
        <v>60</v>
      </c>
    </row>
    <row r="872" spans="1:23" x14ac:dyDescent="0.2">
      <c r="A872" s="1">
        <f t="shared" si="52"/>
        <v>1042008.92</v>
      </c>
      <c r="B872" s="1">
        <f t="shared" si="52"/>
        <v>1042034.96</v>
      </c>
      <c r="C872" s="11" t="s">
        <v>54</v>
      </c>
      <c r="D872" s="1" t="str">
        <f t="shared" si="53"/>
        <v>FBE</v>
      </c>
      <c r="E872" s="1">
        <f t="shared" si="54"/>
        <v>19</v>
      </c>
      <c r="F872" s="1" t="str">
        <f t="shared" si="55"/>
        <v>19.0mm FBE</v>
      </c>
      <c r="G872" s="1" t="str">
        <f>_xlfn.CONCAT(TEXT(Q872,"0.0"),"mm ",INDEX('Pipe Lookup'!D:D,MATCH('~17 Pipe Segmentation'!R872,'Pipe Lookup'!C:C,0))," TYPE ",P872)</f>
        <v>19.0mm Fusion-Bonded Epoxy TYPE 7</v>
      </c>
      <c r="L872" s="1" t="s">
        <v>9479</v>
      </c>
      <c r="M872" s="1">
        <v>1042008.92</v>
      </c>
      <c r="N872" s="1">
        <v>1042034.96</v>
      </c>
      <c r="O872" s="1">
        <v>26.039999999920838</v>
      </c>
      <c r="P872" s="1">
        <v>7</v>
      </c>
      <c r="Q872" s="1">
        <v>19</v>
      </c>
      <c r="R872" s="1" t="s">
        <v>56</v>
      </c>
      <c r="S872" s="1" t="s">
        <v>493</v>
      </c>
      <c r="V872" s="1">
        <v>0</v>
      </c>
      <c r="W872" s="1" t="s">
        <v>60</v>
      </c>
    </row>
    <row r="873" spans="1:23" x14ac:dyDescent="0.2">
      <c r="A873" s="1">
        <f t="shared" si="52"/>
        <v>1042034.96</v>
      </c>
      <c r="B873" s="1">
        <f t="shared" si="52"/>
        <v>1042040.12</v>
      </c>
      <c r="C873" s="11" t="s">
        <v>54</v>
      </c>
      <c r="D873" s="1" t="str">
        <f t="shared" si="53"/>
        <v>LE</v>
      </c>
      <c r="E873" s="1">
        <f t="shared" si="54"/>
        <v>19</v>
      </c>
      <c r="F873" s="1" t="str">
        <f t="shared" si="55"/>
        <v>19.0mm LE</v>
      </c>
      <c r="G873" s="1" t="str">
        <f>_xlfn.CONCAT(TEXT(Q873,"0.0"),"mm ",INDEX('Pipe Lookup'!D:D,MATCH('~17 Pipe Segmentation'!R873,'Pipe Lookup'!C:C,0))," TYPE ",P873)</f>
        <v>19.0mm Elbow TYPE 26</v>
      </c>
      <c r="L873" s="1" t="s">
        <v>9479</v>
      </c>
      <c r="M873" s="1">
        <v>1042034.96</v>
      </c>
      <c r="N873" s="1">
        <v>1042040.12</v>
      </c>
      <c r="O873" s="1">
        <v>5.1600000000325963</v>
      </c>
      <c r="P873" s="1">
        <v>26</v>
      </c>
      <c r="Q873" s="1">
        <v>19</v>
      </c>
      <c r="R873" s="1" t="s">
        <v>58</v>
      </c>
      <c r="S873" s="1" t="s">
        <v>493</v>
      </c>
      <c r="U873" s="1" t="s">
        <v>9684</v>
      </c>
      <c r="V873" s="1">
        <v>0</v>
      </c>
      <c r="W873" s="1" t="s">
        <v>60</v>
      </c>
    </row>
    <row r="874" spans="1:23" x14ac:dyDescent="0.2">
      <c r="A874" s="1">
        <f t="shared" si="52"/>
        <v>1042040.12</v>
      </c>
      <c r="B874" s="1">
        <f t="shared" si="52"/>
        <v>1042064.12</v>
      </c>
      <c r="C874" s="11" t="s">
        <v>54</v>
      </c>
      <c r="D874" s="1" t="str">
        <f t="shared" si="53"/>
        <v>FBE</v>
      </c>
      <c r="E874" s="1">
        <f t="shared" si="54"/>
        <v>19</v>
      </c>
      <c r="F874" s="1" t="str">
        <f t="shared" si="55"/>
        <v>19.0mm FBE</v>
      </c>
      <c r="G874" s="1" t="str">
        <f>_xlfn.CONCAT(TEXT(Q874,"0.0"),"mm ",INDEX('Pipe Lookup'!D:D,MATCH('~17 Pipe Segmentation'!R874,'Pipe Lookup'!C:C,0))," TYPE ",P874)</f>
        <v>19.0mm Fusion-Bonded Epoxy TYPE 7</v>
      </c>
      <c r="L874" s="1" t="s">
        <v>9479</v>
      </c>
      <c r="M874" s="1">
        <v>1042040.12</v>
      </c>
      <c r="N874" s="1">
        <v>1042064.12</v>
      </c>
      <c r="O874" s="1">
        <v>24</v>
      </c>
      <c r="P874" s="1">
        <v>7</v>
      </c>
      <c r="Q874" s="1">
        <v>19</v>
      </c>
      <c r="R874" s="1" t="s">
        <v>56</v>
      </c>
      <c r="S874" s="1" t="s">
        <v>493</v>
      </c>
      <c r="V874" s="1">
        <v>0</v>
      </c>
      <c r="W874" s="1" t="s">
        <v>60</v>
      </c>
    </row>
    <row r="875" spans="1:23" x14ac:dyDescent="0.2">
      <c r="A875" s="1">
        <f t="shared" si="52"/>
        <v>1042064.12</v>
      </c>
      <c r="B875" s="1">
        <f t="shared" si="52"/>
        <v>1042283</v>
      </c>
      <c r="C875" s="11" t="s">
        <v>54</v>
      </c>
      <c r="D875" s="1" t="str">
        <f t="shared" si="53"/>
        <v>FBE</v>
      </c>
      <c r="E875" s="1">
        <f t="shared" si="54"/>
        <v>14.7</v>
      </c>
      <c r="F875" s="1" t="str">
        <f t="shared" si="55"/>
        <v>14.7mm FBE</v>
      </c>
      <c r="G875" s="1" t="str">
        <f>_xlfn.CONCAT(TEXT(Q875,"0.0"),"mm ",INDEX('Pipe Lookup'!D:D,MATCH('~17 Pipe Segmentation'!R875,'Pipe Lookup'!C:C,0))," TYPE ",P875)</f>
        <v>14.7mm Fusion-Bonded Epoxy TYPE 5</v>
      </c>
      <c r="L875" s="1" t="s">
        <v>9479</v>
      </c>
      <c r="M875" s="1">
        <v>1042064.12</v>
      </c>
      <c r="N875" s="1">
        <v>1042283</v>
      </c>
      <c r="O875" s="1">
        <v>218.88000000000466</v>
      </c>
      <c r="P875" s="1">
        <v>5</v>
      </c>
      <c r="Q875" s="1">
        <v>14.7</v>
      </c>
      <c r="R875" s="1" t="s">
        <v>56</v>
      </c>
      <c r="S875" s="1" t="s">
        <v>493</v>
      </c>
      <c r="V875" s="1">
        <v>0</v>
      </c>
      <c r="W875" s="1" t="s">
        <v>60</v>
      </c>
    </row>
    <row r="876" spans="1:23" x14ac:dyDescent="0.2">
      <c r="A876" s="1">
        <f t="shared" si="52"/>
        <v>1042283</v>
      </c>
      <c r="B876" s="1">
        <f t="shared" si="52"/>
        <v>1042331</v>
      </c>
      <c r="C876" s="11" t="s">
        <v>54</v>
      </c>
      <c r="D876" s="1" t="str">
        <f t="shared" si="53"/>
        <v>ARO</v>
      </c>
      <c r="E876" s="1">
        <f t="shared" si="54"/>
        <v>19</v>
      </c>
      <c r="F876" s="1" t="str">
        <f t="shared" si="55"/>
        <v>19.0mm ARO</v>
      </c>
      <c r="G876" s="1" t="str">
        <f>_xlfn.CONCAT(TEXT(Q876,"0.0"),"mm ",INDEX('Pipe Lookup'!D:D,MATCH('~17 Pipe Segmentation'!R876,'Pipe Lookup'!C:C,0))," TYPE ",P876)</f>
        <v>19.0mm Abrasion-Resistant Overcoat TYPE 8</v>
      </c>
      <c r="L876" s="1" t="s">
        <v>9479</v>
      </c>
      <c r="M876" s="1">
        <v>1042283</v>
      </c>
      <c r="N876" s="1">
        <v>1042331</v>
      </c>
      <c r="O876" s="1">
        <v>48</v>
      </c>
      <c r="P876" s="1">
        <v>8</v>
      </c>
      <c r="Q876" s="1">
        <v>19</v>
      </c>
      <c r="R876" s="1" t="s">
        <v>80</v>
      </c>
      <c r="S876" s="1" t="s">
        <v>493</v>
      </c>
      <c r="U876" s="1" t="s">
        <v>9685</v>
      </c>
      <c r="V876" s="1">
        <v>0</v>
      </c>
      <c r="W876" s="1" t="s">
        <v>60</v>
      </c>
    </row>
    <row r="877" spans="1:23" x14ac:dyDescent="0.2">
      <c r="A877" s="1">
        <f t="shared" si="52"/>
        <v>1042331</v>
      </c>
      <c r="B877" s="1">
        <f t="shared" si="52"/>
        <v>1042400</v>
      </c>
      <c r="C877" s="11" t="s">
        <v>54</v>
      </c>
      <c r="D877" s="1" t="str">
        <f t="shared" si="53"/>
        <v>FBE</v>
      </c>
      <c r="E877" s="1">
        <f t="shared" si="54"/>
        <v>14.7</v>
      </c>
      <c r="F877" s="1" t="str">
        <f t="shared" si="55"/>
        <v>14.7mm FBE</v>
      </c>
      <c r="G877" s="1" t="str">
        <f>_xlfn.CONCAT(TEXT(Q877,"0.0"),"mm ",INDEX('Pipe Lookup'!D:D,MATCH('~17 Pipe Segmentation'!R877,'Pipe Lookup'!C:C,0))," TYPE ",P877)</f>
        <v>14.7mm Fusion-Bonded Epoxy TYPE 5</v>
      </c>
      <c r="L877" s="1" t="s">
        <v>9479</v>
      </c>
      <c r="M877" s="1">
        <v>1042331</v>
      </c>
      <c r="N877" s="1">
        <v>1042400</v>
      </c>
      <c r="O877" s="1">
        <v>69</v>
      </c>
      <c r="P877" s="1">
        <v>5</v>
      </c>
      <c r="Q877" s="1">
        <v>14.7</v>
      </c>
      <c r="R877" s="1" t="s">
        <v>56</v>
      </c>
      <c r="S877" s="1" t="s">
        <v>493</v>
      </c>
      <c r="V877" s="1">
        <v>0</v>
      </c>
      <c r="W877" s="1" t="s">
        <v>60</v>
      </c>
    </row>
    <row r="878" spans="1:23" x14ac:dyDescent="0.2">
      <c r="A878" s="1">
        <f t="shared" si="52"/>
        <v>1042400</v>
      </c>
      <c r="B878" s="1">
        <f t="shared" si="52"/>
        <v>1042517.71</v>
      </c>
      <c r="C878" s="11" t="s">
        <v>54</v>
      </c>
      <c r="D878" s="1" t="str">
        <f t="shared" si="53"/>
        <v>FBE</v>
      </c>
      <c r="E878" s="1">
        <f t="shared" si="54"/>
        <v>14.7</v>
      </c>
      <c r="F878" s="1" t="str">
        <f t="shared" si="55"/>
        <v>14.7mm FBE</v>
      </c>
      <c r="G878" s="1" t="str">
        <f>_xlfn.CONCAT(TEXT(Q878,"0.0"),"mm ",INDEX('Pipe Lookup'!D:D,MATCH('~17 Pipe Segmentation'!R878,'Pipe Lookup'!C:C,0))," TYPE ",P878)</f>
        <v>14.7mm Fusion-Bonded Epoxy TYPE 5</v>
      </c>
      <c r="L878" s="1" t="s">
        <v>9479</v>
      </c>
      <c r="M878" s="1">
        <v>1042400</v>
      </c>
      <c r="N878" s="1">
        <v>1042517.71</v>
      </c>
      <c r="O878" s="1">
        <v>117.70999999996275</v>
      </c>
      <c r="P878" s="1">
        <v>5</v>
      </c>
      <c r="Q878" s="1">
        <v>14.7</v>
      </c>
      <c r="R878" s="1" t="s">
        <v>56</v>
      </c>
      <c r="S878" s="1" t="s">
        <v>510</v>
      </c>
      <c r="V878" s="1">
        <v>0</v>
      </c>
      <c r="W878" s="1" t="s">
        <v>60</v>
      </c>
    </row>
    <row r="879" spans="1:23" x14ac:dyDescent="0.2">
      <c r="A879" s="1">
        <f t="shared" si="52"/>
        <v>1042517.71</v>
      </c>
      <c r="B879" s="1">
        <f t="shared" si="52"/>
        <v>1042523.34</v>
      </c>
      <c r="C879" s="11" t="s">
        <v>54</v>
      </c>
      <c r="D879" s="1" t="str">
        <f t="shared" si="53"/>
        <v>LE</v>
      </c>
      <c r="E879" s="1">
        <f t="shared" si="54"/>
        <v>14.7</v>
      </c>
      <c r="F879" s="1" t="str">
        <f t="shared" si="55"/>
        <v>14.7mm LE</v>
      </c>
      <c r="G879" s="1" t="str">
        <f>_xlfn.CONCAT(TEXT(Q879,"0.0"),"mm ",INDEX('Pipe Lookup'!D:D,MATCH('~17 Pipe Segmentation'!R879,'Pipe Lookup'!C:C,0))," TYPE ",P879)</f>
        <v>14.7mm Elbow TYPE 22</v>
      </c>
      <c r="L879" s="1" t="s">
        <v>9479</v>
      </c>
      <c r="M879" s="1">
        <v>1042517.71</v>
      </c>
      <c r="N879" s="1">
        <v>1042523.34</v>
      </c>
      <c r="O879" s="1">
        <v>5.6300000000046566</v>
      </c>
      <c r="P879" s="1">
        <v>22</v>
      </c>
      <c r="Q879" s="1">
        <v>14.7</v>
      </c>
      <c r="R879" s="1" t="s">
        <v>58</v>
      </c>
      <c r="S879" s="1" t="s">
        <v>510</v>
      </c>
      <c r="U879" s="1" t="s">
        <v>9686</v>
      </c>
      <c r="V879" s="1">
        <v>0</v>
      </c>
      <c r="W879" s="1" t="s">
        <v>60</v>
      </c>
    </row>
    <row r="880" spans="1:23" x14ac:dyDescent="0.2">
      <c r="A880" s="1">
        <f t="shared" si="52"/>
        <v>1042523.34</v>
      </c>
      <c r="B880" s="1">
        <f t="shared" si="52"/>
        <v>1042554</v>
      </c>
      <c r="C880" s="11" t="s">
        <v>54</v>
      </c>
      <c r="D880" s="1" t="str">
        <f t="shared" si="53"/>
        <v>FBE</v>
      </c>
      <c r="E880" s="1">
        <f t="shared" si="54"/>
        <v>14.7</v>
      </c>
      <c r="F880" s="1" t="str">
        <f t="shared" si="55"/>
        <v>14.7mm FBE</v>
      </c>
      <c r="G880" s="1" t="str">
        <f>_xlfn.CONCAT(TEXT(Q880,"0.0"),"mm ",INDEX('Pipe Lookup'!D:D,MATCH('~17 Pipe Segmentation'!R880,'Pipe Lookup'!C:C,0))," TYPE ",P880)</f>
        <v>14.7mm Fusion-Bonded Epoxy TYPE 5</v>
      </c>
      <c r="L880" s="1" t="s">
        <v>9479</v>
      </c>
      <c r="M880" s="1">
        <v>1042523.34</v>
      </c>
      <c r="N880" s="1">
        <v>1042554</v>
      </c>
      <c r="O880" s="1">
        <v>30.660000000032596</v>
      </c>
      <c r="P880" s="1">
        <v>5</v>
      </c>
      <c r="Q880" s="1">
        <v>14.7</v>
      </c>
      <c r="R880" s="1" t="s">
        <v>56</v>
      </c>
      <c r="S880" s="1" t="s">
        <v>510</v>
      </c>
      <c r="U880" s="1" t="s">
        <v>9687</v>
      </c>
      <c r="V880" s="1">
        <v>0</v>
      </c>
      <c r="W880" s="1" t="s">
        <v>60</v>
      </c>
    </row>
    <row r="881" spans="1:27" x14ac:dyDescent="0.2">
      <c r="A881" s="1">
        <f t="shared" si="52"/>
        <v>1042554</v>
      </c>
      <c r="B881" s="1">
        <f t="shared" si="52"/>
        <v>1042597</v>
      </c>
      <c r="C881" s="11" t="s">
        <v>54</v>
      </c>
      <c r="D881" s="1" t="str">
        <f t="shared" si="53"/>
        <v>ARO</v>
      </c>
      <c r="E881" s="1">
        <f t="shared" si="54"/>
        <v>19</v>
      </c>
      <c r="F881" s="1" t="str">
        <f t="shared" si="55"/>
        <v>19.0mm ARO</v>
      </c>
      <c r="G881" s="1" t="str">
        <f>_xlfn.CONCAT(TEXT(Q881,"0.0"),"mm ",INDEX('Pipe Lookup'!D:D,MATCH('~17 Pipe Segmentation'!R881,'Pipe Lookup'!C:C,0))," TYPE ",P881)</f>
        <v>19.0mm Abrasion-Resistant Overcoat TYPE 8</v>
      </c>
      <c r="L881" s="1" t="s">
        <v>9479</v>
      </c>
      <c r="M881" s="1">
        <v>1042554</v>
      </c>
      <c r="N881" s="1">
        <v>1042597</v>
      </c>
      <c r="O881" s="1">
        <v>43</v>
      </c>
      <c r="P881" s="1">
        <v>8</v>
      </c>
      <c r="Q881" s="1">
        <v>19</v>
      </c>
      <c r="R881" s="1" t="s">
        <v>80</v>
      </c>
      <c r="S881" s="1" t="s">
        <v>510</v>
      </c>
      <c r="U881" s="1" t="s">
        <v>513</v>
      </c>
      <c r="V881" s="1">
        <v>0</v>
      </c>
      <c r="W881" s="1" t="s">
        <v>60</v>
      </c>
    </row>
    <row r="882" spans="1:27" x14ac:dyDescent="0.2">
      <c r="A882" s="1">
        <f t="shared" si="52"/>
        <v>1042597</v>
      </c>
      <c r="B882" s="1">
        <f t="shared" si="52"/>
        <v>1042602</v>
      </c>
      <c r="C882" s="11" t="s">
        <v>54</v>
      </c>
      <c r="D882" s="1" t="str">
        <f t="shared" si="53"/>
        <v>ARO</v>
      </c>
      <c r="E882" s="1">
        <f t="shared" si="54"/>
        <v>19</v>
      </c>
      <c r="F882" s="1" t="str">
        <f t="shared" si="55"/>
        <v>19.0mm ARO</v>
      </c>
      <c r="G882" s="1" t="str">
        <f>_xlfn.CONCAT(TEXT(Q882,"0.0"),"mm ",INDEX('Pipe Lookup'!D:D,MATCH('~17 Pipe Segmentation'!R882,'Pipe Lookup'!C:C,0))," TYPE ",P882)</f>
        <v>19.0mm Abrasion-Resistant Overcoat TYPE 8</v>
      </c>
      <c r="L882" s="1" t="s">
        <v>9479</v>
      </c>
      <c r="M882" s="1">
        <v>1042597</v>
      </c>
      <c r="N882" s="1" t="s">
        <v>514</v>
      </c>
      <c r="O882" s="1">
        <v>5</v>
      </c>
      <c r="P882" s="1">
        <v>8</v>
      </c>
      <c r="Q882" s="1">
        <v>19</v>
      </c>
      <c r="R882" s="1" t="s">
        <v>80</v>
      </c>
      <c r="S882" s="1" t="s">
        <v>510</v>
      </c>
      <c r="U882" s="1" t="s">
        <v>513</v>
      </c>
      <c r="V882" s="1">
        <v>0</v>
      </c>
      <c r="W882" s="1" t="s">
        <v>86</v>
      </c>
    </row>
    <row r="883" spans="1:27" x14ac:dyDescent="0.2">
      <c r="A883" s="1">
        <f t="shared" si="52"/>
        <v>1042602</v>
      </c>
      <c r="B883" s="1">
        <f t="shared" si="52"/>
        <v>1042610</v>
      </c>
      <c r="C883" s="11" t="s">
        <v>54</v>
      </c>
      <c r="D883" s="1" t="str">
        <f t="shared" si="53"/>
        <v>LE</v>
      </c>
      <c r="E883" s="1">
        <f t="shared" si="54"/>
        <v>19</v>
      </c>
      <c r="F883" s="1" t="str">
        <f t="shared" si="55"/>
        <v>19.0mm LE</v>
      </c>
      <c r="G883" s="1" t="str">
        <f>_xlfn.CONCAT(TEXT(Q883,"0.0"),"mm ",INDEX('Pipe Lookup'!D:D,MATCH('~17 Pipe Segmentation'!R883,'Pipe Lookup'!C:C,0))," TYPE ",P883)</f>
        <v>19.0mm Elbow TYPE 26</v>
      </c>
      <c r="L883" s="1" t="s">
        <v>9479</v>
      </c>
      <c r="M883" s="1" t="s">
        <v>514</v>
      </c>
      <c r="N883" s="1" t="s">
        <v>515</v>
      </c>
      <c r="O883" s="1">
        <v>8</v>
      </c>
      <c r="P883" s="1">
        <v>26</v>
      </c>
      <c r="Q883" s="1">
        <v>19</v>
      </c>
      <c r="R883" s="1" t="s">
        <v>58</v>
      </c>
      <c r="S883" s="1" t="s">
        <v>510</v>
      </c>
      <c r="U883" s="1" t="s">
        <v>516</v>
      </c>
      <c r="V883" s="1">
        <v>0</v>
      </c>
      <c r="W883" s="1" t="s">
        <v>60</v>
      </c>
    </row>
    <row r="884" spans="1:27" x14ac:dyDescent="0.2">
      <c r="A884" s="1">
        <f t="shared" si="52"/>
        <v>1042610</v>
      </c>
      <c r="B884" s="1">
        <f t="shared" si="52"/>
        <v>1042634</v>
      </c>
      <c r="C884" s="11" t="s">
        <v>54</v>
      </c>
      <c r="D884" s="1" t="str">
        <f t="shared" si="53"/>
        <v>FBE</v>
      </c>
      <c r="E884" s="1">
        <f t="shared" si="54"/>
        <v>19</v>
      </c>
      <c r="F884" s="1" t="str">
        <f t="shared" si="55"/>
        <v>19.0mm FBE</v>
      </c>
      <c r="G884" s="1" t="str">
        <f>_xlfn.CONCAT(TEXT(Q884,"0.0"),"mm ",INDEX('Pipe Lookup'!D:D,MATCH('~17 Pipe Segmentation'!R884,'Pipe Lookup'!C:C,0))," TYPE ",P884)</f>
        <v>19.0mm Fusion-Bonded Epoxy TYPE 7</v>
      </c>
      <c r="L884" s="1" t="s">
        <v>9479</v>
      </c>
      <c r="M884" s="1" t="s">
        <v>515</v>
      </c>
      <c r="N884" s="1" t="s">
        <v>517</v>
      </c>
      <c r="O884" s="1">
        <v>24</v>
      </c>
      <c r="P884" s="1">
        <v>7</v>
      </c>
      <c r="Q884" s="1">
        <v>19</v>
      </c>
      <c r="R884" s="1" t="s">
        <v>56</v>
      </c>
      <c r="S884" s="1" t="s">
        <v>510</v>
      </c>
      <c r="U884" s="1" t="s">
        <v>67</v>
      </c>
      <c r="V884" s="1">
        <v>0</v>
      </c>
      <c r="W884" s="1" t="s">
        <v>60</v>
      </c>
    </row>
    <row r="885" spans="1:27" x14ac:dyDescent="0.2">
      <c r="A885" s="1">
        <f t="shared" si="52"/>
        <v>1042630</v>
      </c>
      <c r="B885" s="1">
        <f t="shared" si="52"/>
        <v>1042631.57</v>
      </c>
      <c r="C885" s="11" t="s">
        <v>54</v>
      </c>
      <c r="D885" s="1" t="str">
        <f t="shared" si="53"/>
        <v>FBE</v>
      </c>
      <c r="E885" s="1">
        <f t="shared" si="54"/>
        <v>19</v>
      </c>
      <c r="F885" s="1" t="str">
        <f t="shared" si="55"/>
        <v>19.0mm FBE</v>
      </c>
      <c r="G885" s="1" t="str">
        <f>_xlfn.CONCAT(TEXT(Q885,"0.0"),"mm ",INDEX('Pipe Lookup'!D:D,MATCH('~17 Pipe Segmentation'!R885,'Pipe Lookup'!C:C,0))," TYPE ",P885)</f>
        <v>19.0mm Fusion-Bonded Epoxy TYPE 7</v>
      </c>
      <c r="L885" s="1" t="s">
        <v>9479</v>
      </c>
      <c r="M885" s="1">
        <v>1042630</v>
      </c>
      <c r="N885" s="1">
        <v>1042631.57</v>
      </c>
      <c r="O885" s="1">
        <v>1.5699999999487773</v>
      </c>
      <c r="P885" s="1">
        <v>7</v>
      </c>
      <c r="Q885" s="1">
        <v>19</v>
      </c>
      <c r="R885" s="1" t="s">
        <v>56</v>
      </c>
      <c r="S885" s="1" t="s">
        <v>510</v>
      </c>
      <c r="U885" s="1" t="s">
        <v>518</v>
      </c>
      <c r="V885" s="1" t="s">
        <v>175</v>
      </c>
      <c r="W885" s="1" t="s">
        <v>86</v>
      </c>
    </row>
    <row r="886" spans="1:27" x14ac:dyDescent="0.2">
      <c r="A886" s="1">
        <f t="shared" si="52"/>
        <v>1042631.57</v>
      </c>
      <c r="B886" s="1">
        <f t="shared" si="52"/>
        <v>1042938</v>
      </c>
      <c r="C886" s="11" t="s">
        <v>54</v>
      </c>
      <c r="D886" s="1" t="str">
        <f t="shared" si="53"/>
        <v>ARO</v>
      </c>
      <c r="E886" s="1">
        <f t="shared" si="54"/>
        <v>19</v>
      </c>
      <c r="F886" s="1" t="str">
        <f t="shared" si="55"/>
        <v>19.0mm ARO</v>
      </c>
      <c r="G886" s="1" t="str">
        <f>_xlfn.CONCAT(TEXT(Q886,"0.0"),"mm ",INDEX('Pipe Lookup'!D:D,MATCH('~17 Pipe Segmentation'!R886,'Pipe Lookup'!C:C,0))," TYPE ",P886)</f>
        <v>19.0mm Abrasion-Resistant Overcoat TYPE 8</v>
      </c>
      <c r="L886" s="1" t="s">
        <v>9479</v>
      </c>
      <c r="M886" s="1">
        <v>1042631.57</v>
      </c>
      <c r="N886" s="1">
        <v>1042938</v>
      </c>
      <c r="O886" s="1">
        <v>306.43000000005122</v>
      </c>
      <c r="P886" s="1">
        <v>8</v>
      </c>
      <c r="Q886" s="1">
        <v>19</v>
      </c>
      <c r="R886" s="1" t="s">
        <v>80</v>
      </c>
      <c r="S886" s="1" t="s">
        <v>510</v>
      </c>
      <c r="U886" s="1" t="s">
        <v>519</v>
      </c>
      <c r="V886" s="1">
        <v>0</v>
      </c>
      <c r="W886" s="1" t="s">
        <v>60</v>
      </c>
    </row>
    <row r="887" spans="1:27" x14ac:dyDescent="0.2">
      <c r="A887" s="1">
        <f t="shared" si="52"/>
        <v>1042938</v>
      </c>
      <c r="B887" s="1">
        <f t="shared" si="52"/>
        <v>1043000</v>
      </c>
      <c r="C887" s="11" t="s">
        <v>54</v>
      </c>
      <c r="D887" s="1" t="str">
        <f t="shared" si="53"/>
        <v>FBE</v>
      </c>
      <c r="E887" s="1">
        <f t="shared" si="54"/>
        <v>19</v>
      </c>
      <c r="F887" s="1" t="str">
        <f t="shared" si="55"/>
        <v>19.0mm FBE</v>
      </c>
      <c r="G887" s="1" t="str">
        <f>_xlfn.CONCAT(TEXT(Q887,"0.0"),"mm ",INDEX('Pipe Lookup'!D:D,MATCH('~17 Pipe Segmentation'!R887,'Pipe Lookup'!C:C,0))," TYPE ",P887)</f>
        <v>19.0mm Fusion-Bonded Epoxy TYPE 7</v>
      </c>
      <c r="L887" s="1" t="s">
        <v>9479</v>
      </c>
      <c r="M887" s="1">
        <v>1042938</v>
      </c>
      <c r="N887" s="1">
        <v>1043000</v>
      </c>
      <c r="O887" s="1">
        <v>62</v>
      </c>
      <c r="P887" s="1">
        <v>7</v>
      </c>
      <c r="Q887" s="1">
        <v>19</v>
      </c>
      <c r="R887" s="1" t="s">
        <v>56</v>
      </c>
      <c r="S887" s="1" t="s">
        <v>510</v>
      </c>
      <c r="U887" s="1" t="s">
        <v>251</v>
      </c>
      <c r="V887" s="1">
        <v>0</v>
      </c>
      <c r="W887" s="1" t="s">
        <v>60</v>
      </c>
    </row>
    <row r="888" spans="1:27" x14ac:dyDescent="0.2">
      <c r="A888" s="1">
        <f t="shared" si="52"/>
        <v>1043000</v>
      </c>
      <c r="B888" s="1">
        <f t="shared" si="52"/>
        <v>1043006</v>
      </c>
      <c r="C888" s="11" t="s">
        <v>54</v>
      </c>
      <c r="D888" s="1" t="str">
        <f t="shared" si="53"/>
        <v>FBE</v>
      </c>
      <c r="E888" s="1">
        <f t="shared" si="54"/>
        <v>19</v>
      </c>
      <c r="F888" s="1" t="str">
        <f t="shared" si="55"/>
        <v>19.0mm FBE</v>
      </c>
      <c r="G888" s="1" t="str">
        <f>_xlfn.CONCAT(TEXT(Q888,"0.0"),"mm ",INDEX('Pipe Lookup'!D:D,MATCH('~17 Pipe Segmentation'!R888,'Pipe Lookup'!C:C,0))," TYPE ",P888)</f>
        <v>19.0mm Fusion-Bonded Epoxy TYPE 7</v>
      </c>
      <c r="L888" s="1" t="s">
        <v>9479</v>
      </c>
      <c r="M888" s="1">
        <v>1043000</v>
      </c>
      <c r="N888" s="1">
        <v>1043006</v>
      </c>
      <c r="O888" s="1">
        <v>6</v>
      </c>
      <c r="P888" s="1">
        <v>7</v>
      </c>
      <c r="Q888" s="1">
        <v>19</v>
      </c>
      <c r="R888" s="1" t="s">
        <v>56</v>
      </c>
      <c r="S888" s="1" t="s">
        <v>510</v>
      </c>
      <c r="V888" s="1">
        <v>0</v>
      </c>
      <c r="W888" s="1" t="s">
        <v>86</v>
      </c>
    </row>
    <row r="889" spans="1:27" x14ac:dyDescent="0.2">
      <c r="A889" s="1">
        <f t="shared" si="52"/>
        <v>1043006</v>
      </c>
      <c r="B889" s="1">
        <f t="shared" si="52"/>
        <v>1043106.53</v>
      </c>
      <c r="C889" s="11" t="s">
        <v>54</v>
      </c>
      <c r="D889" s="1" t="str">
        <f t="shared" si="53"/>
        <v>FBE</v>
      </c>
      <c r="E889" s="1">
        <f t="shared" si="54"/>
        <v>14.7</v>
      </c>
      <c r="F889" s="1" t="str">
        <f t="shared" si="55"/>
        <v>14.7mm FBE</v>
      </c>
      <c r="G889" s="1" t="str">
        <f>_xlfn.CONCAT(TEXT(Q889,"0.0"),"mm ",INDEX('Pipe Lookup'!D:D,MATCH('~17 Pipe Segmentation'!R889,'Pipe Lookup'!C:C,0))," TYPE ",P889)</f>
        <v>14.7mm Fusion-Bonded Epoxy TYPE 5</v>
      </c>
      <c r="L889" s="1" t="s">
        <v>9479</v>
      </c>
      <c r="M889" s="1">
        <v>1043006</v>
      </c>
      <c r="N889" s="1">
        <v>1043106.53</v>
      </c>
      <c r="O889" s="1">
        <v>100.53000000002794</v>
      </c>
      <c r="P889" s="1">
        <v>5</v>
      </c>
      <c r="Q889" s="1">
        <v>14.7</v>
      </c>
      <c r="R889" s="1" t="s">
        <v>56</v>
      </c>
      <c r="S889" s="1" t="s">
        <v>510</v>
      </c>
      <c r="V889" s="1">
        <v>0</v>
      </c>
      <c r="W889" s="1" t="s">
        <v>60</v>
      </c>
    </row>
    <row r="890" spans="1:27" x14ac:dyDescent="0.2">
      <c r="A890" s="1">
        <f t="shared" si="52"/>
        <v>1043106.53</v>
      </c>
      <c r="B890" s="1">
        <f t="shared" si="52"/>
        <v>1043112.16</v>
      </c>
      <c r="C890" s="11" t="s">
        <v>54</v>
      </c>
      <c r="D890" s="1" t="str">
        <f t="shared" si="53"/>
        <v>LE</v>
      </c>
      <c r="E890" s="1">
        <f t="shared" si="54"/>
        <v>14.7</v>
      </c>
      <c r="F890" s="1" t="str">
        <f t="shared" si="55"/>
        <v>14.7mm LE</v>
      </c>
      <c r="G890" s="1" t="str">
        <f>_xlfn.CONCAT(TEXT(Q890,"0.0"),"mm ",INDEX('Pipe Lookup'!D:D,MATCH('~17 Pipe Segmentation'!R890,'Pipe Lookup'!C:C,0))," TYPE ",P890)</f>
        <v>14.7mm Elbow TYPE 22</v>
      </c>
      <c r="L890" s="1" t="s">
        <v>9479</v>
      </c>
      <c r="M890" s="1">
        <v>1043106.53</v>
      </c>
      <c r="N890" s="1">
        <v>1043112.16</v>
      </c>
      <c r="O890" s="1">
        <v>5.6300000000046566</v>
      </c>
      <c r="P890" s="1">
        <v>22</v>
      </c>
      <c r="Q890" s="1">
        <v>14.7</v>
      </c>
      <c r="R890" s="1" t="s">
        <v>58</v>
      </c>
      <c r="S890" s="1" t="s">
        <v>510</v>
      </c>
      <c r="U890" s="1" t="s">
        <v>520</v>
      </c>
      <c r="V890" s="1">
        <v>0</v>
      </c>
      <c r="W890" s="1" t="s">
        <v>60</v>
      </c>
    </row>
    <row r="891" spans="1:27" x14ac:dyDescent="0.2">
      <c r="A891" s="1">
        <f t="shared" si="52"/>
        <v>1043112.16</v>
      </c>
      <c r="B891" s="1">
        <f t="shared" si="52"/>
        <v>1043124.48</v>
      </c>
      <c r="C891" s="11" t="s">
        <v>54</v>
      </c>
      <c r="D891" s="1" t="str">
        <f t="shared" si="53"/>
        <v>FBE</v>
      </c>
      <c r="E891" s="1">
        <f t="shared" si="54"/>
        <v>14.7</v>
      </c>
      <c r="F891" s="1" t="str">
        <f t="shared" si="55"/>
        <v>14.7mm FBE</v>
      </c>
      <c r="G891" s="1" t="str">
        <f>_xlfn.CONCAT(TEXT(Q891,"0.0"),"mm ",INDEX('Pipe Lookup'!D:D,MATCH('~17 Pipe Segmentation'!R891,'Pipe Lookup'!C:C,0))," TYPE ",P891)</f>
        <v>14.7mm Fusion-Bonded Epoxy TYPE 5</v>
      </c>
      <c r="L891" s="1" t="s">
        <v>9479</v>
      </c>
      <c r="M891" s="1">
        <v>1043112.16</v>
      </c>
      <c r="N891" s="1">
        <v>1043124.48</v>
      </c>
      <c r="O891" s="1">
        <v>12.319999999948777</v>
      </c>
      <c r="P891" s="1">
        <v>5</v>
      </c>
      <c r="Q891" s="1">
        <v>14.7</v>
      </c>
      <c r="R891" s="1" t="s">
        <v>56</v>
      </c>
      <c r="S891" s="1" t="s">
        <v>510</v>
      </c>
      <c r="V891" s="1">
        <v>0</v>
      </c>
      <c r="W891" s="1" t="s">
        <v>60</v>
      </c>
    </row>
    <row r="892" spans="1:27" x14ac:dyDescent="0.2">
      <c r="A892" s="1">
        <f t="shared" si="52"/>
        <v>1043124.48</v>
      </c>
      <c r="B892" s="1">
        <f t="shared" si="52"/>
        <v>1043130.99</v>
      </c>
      <c r="C892" s="11" t="s">
        <v>54</v>
      </c>
      <c r="D892" s="1" t="str">
        <f t="shared" si="53"/>
        <v>LE</v>
      </c>
      <c r="E892" s="1">
        <f t="shared" si="54"/>
        <v>14.7</v>
      </c>
      <c r="F892" s="1" t="str">
        <f t="shared" si="55"/>
        <v>14.7mm LE</v>
      </c>
      <c r="G892" s="1" t="str">
        <f>_xlfn.CONCAT(TEXT(Q892,"0.0"),"mm ",INDEX('Pipe Lookup'!D:D,MATCH('~17 Pipe Segmentation'!R892,'Pipe Lookup'!C:C,0))," TYPE ",P892)</f>
        <v>14.7mm Elbow TYPE 22</v>
      </c>
      <c r="L892" s="1" t="s">
        <v>9479</v>
      </c>
      <c r="M892" s="1">
        <v>1043124.48</v>
      </c>
      <c r="N892" s="1">
        <v>1043130.99</v>
      </c>
      <c r="O892" s="1">
        <v>6.5100000000093132</v>
      </c>
      <c r="P892" s="1">
        <v>22</v>
      </c>
      <c r="Q892" s="1">
        <v>14.7</v>
      </c>
      <c r="R892" s="1" t="s">
        <v>58</v>
      </c>
      <c r="S892" s="1" t="s">
        <v>510</v>
      </c>
      <c r="U892" s="1" t="s">
        <v>521</v>
      </c>
      <c r="V892" s="1">
        <v>0</v>
      </c>
      <c r="W892" s="1" t="s">
        <v>60</v>
      </c>
    </row>
    <row r="893" spans="1:27" x14ac:dyDescent="0.2">
      <c r="A893" s="1">
        <f t="shared" si="52"/>
        <v>1043130.99</v>
      </c>
      <c r="B893" s="1">
        <f t="shared" si="52"/>
        <v>1043228.88</v>
      </c>
      <c r="C893" s="11" t="s">
        <v>54</v>
      </c>
      <c r="D893" s="1" t="str">
        <f t="shared" si="53"/>
        <v>FBE</v>
      </c>
      <c r="E893" s="1">
        <f t="shared" si="54"/>
        <v>14.7</v>
      </c>
      <c r="F893" s="1" t="str">
        <f t="shared" si="55"/>
        <v>14.7mm FBE</v>
      </c>
      <c r="G893" s="1" t="str">
        <f>_xlfn.CONCAT(TEXT(Q893,"0.0"),"mm ",INDEX('Pipe Lookup'!D:D,MATCH('~17 Pipe Segmentation'!R893,'Pipe Lookup'!C:C,0))," TYPE ",P893)</f>
        <v>14.7mm Fusion-Bonded Epoxy TYPE 5</v>
      </c>
      <c r="L893" s="1" t="s">
        <v>9479</v>
      </c>
      <c r="M893" s="1">
        <v>1043130.99</v>
      </c>
      <c r="N893" s="1">
        <v>1043228.88</v>
      </c>
      <c r="O893" s="1">
        <v>97.89000000001397</v>
      </c>
      <c r="P893" s="1">
        <v>5</v>
      </c>
      <c r="Q893" s="1">
        <v>14.7</v>
      </c>
      <c r="R893" s="1" t="s">
        <v>56</v>
      </c>
      <c r="S893" s="1" t="s">
        <v>510</v>
      </c>
      <c r="U893" s="1" t="s">
        <v>209</v>
      </c>
      <c r="V893" s="1">
        <v>0</v>
      </c>
      <c r="W893" s="1" t="s">
        <v>60</v>
      </c>
      <c r="X893" s="1">
        <v>1042523.34</v>
      </c>
      <c r="Y893" s="1">
        <v>1042552.727</v>
      </c>
      <c r="Z893" s="1">
        <v>29.386999999987893</v>
      </c>
      <c r="AA893" s="1">
        <v>5</v>
      </c>
    </row>
    <row r="894" spans="1:27" x14ac:dyDescent="0.2">
      <c r="A894" s="1">
        <f t="shared" si="52"/>
        <v>1043228.88</v>
      </c>
      <c r="B894" s="1">
        <f t="shared" si="52"/>
        <v>1043233.47</v>
      </c>
      <c r="C894" s="11" t="s">
        <v>54</v>
      </c>
      <c r="D894" s="1" t="str">
        <f t="shared" si="53"/>
        <v>LE</v>
      </c>
      <c r="E894" s="1">
        <f t="shared" si="54"/>
        <v>14.7</v>
      </c>
      <c r="F894" s="1" t="str">
        <f t="shared" si="55"/>
        <v>14.7mm LE</v>
      </c>
      <c r="G894" s="1" t="str">
        <f>_xlfn.CONCAT(TEXT(Q894,"0.0"),"mm ",INDEX('Pipe Lookup'!D:D,MATCH('~17 Pipe Segmentation'!R894,'Pipe Lookup'!C:C,0))," TYPE ",P894)</f>
        <v>14.7mm Elbow TYPE 22</v>
      </c>
      <c r="L894" s="1" t="s">
        <v>9479</v>
      </c>
      <c r="M894" s="1">
        <v>1043228.88</v>
      </c>
      <c r="N894" s="1">
        <v>1043233.47</v>
      </c>
      <c r="O894" s="1">
        <v>4.5899999999674037</v>
      </c>
      <c r="P894" s="1">
        <v>22</v>
      </c>
      <c r="Q894" s="1">
        <v>14.7</v>
      </c>
      <c r="R894" s="1" t="s">
        <v>58</v>
      </c>
      <c r="S894" s="1" t="s">
        <v>510</v>
      </c>
      <c r="U894" s="1" t="s">
        <v>9688</v>
      </c>
      <c r="V894" s="1">
        <v>0</v>
      </c>
      <c r="W894" s="1" t="s">
        <v>60</v>
      </c>
      <c r="X894" s="1">
        <v>1042552.727</v>
      </c>
      <c r="Y894" s="1">
        <v>1042594</v>
      </c>
      <c r="Z894" s="1">
        <v>41.273000000044703</v>
      </c>
      <c r="AA894" s="1">
        <v>8</v>
      </c>
    </row>
    <row r="895" spans="1:27" x14ac:dyDescent="0.2">
      <c r="A895" s="1">
        <f t="shared" si="52"/>
        <v>1043233.47</v>
      </c>
      <c r="B895" s="1">
        <f t="shared" si="52"/>
        <v>1043260</v>
      </c>
      <c r="C895" s="11" t="s">
        <v>54</v>
      </c>
      <c r="D895" s="1" t="str">
        <f t="shared" si="53"/>
        <v>FBE</v>
      </c>
      <c r="E895" s="1">
        <f t="shared" si="54"/>
        <v>14.7</v>
      </c>
      <c r="F895" s="1" t="str">
        <f t="shared" si="55"/>
        <v>14.7mm FBE</v>
      </c>
      <c r="G895" s="1" t="str">
        <f>_xlfn.CONCAT(TEXT(Q895,"0.0"),"mm ",INDEX('Pipe Lookup'!D:D,MATCH('~17 Pipe Segmentation'!R895,'Pipe Lookup'!C:C,0))," TYPE ",P895)</f>
        <v>14.7mm Fusion-Bonded Epoxy TYPE 5</v>
      </c>
      <c r="L895" s="1" t="s">
        <v>9479</v>
      </c>
      <c r="M895" s="1">
        <v>1043233.47</v>
      </c>
      <c r="N895" s="1">
        <v>1043260</v>
      </c>
      <c r="O895" s="1">
        <v>26.53000000002794</v>
      </c>
      <c r="P895" s="1">
        <v>5</v>
      </c>
      <c r="Q895" s="1">
        <v>14.7</v>
      </c>
      <c r="R895" s="1" t="s">
        <v>56</v>
      </c>
      <c r="S895" s="1" t="s">
        <v>510</v>
      </c>
      <c r="U895" s="1" t="s">
        <v>67</v>
      </c>
      <c r="V895" s="1">
        <v>0</v>
      </c>
      <c r="W895" s="1" t="s">
        <v>60</v>
      </c>
      <c r="X895" s="1">
        <v>1042594</v>
      </c>
      <c r="Y895" s="1">
        <v>1042601</v>
      </c>
      <c r="Z895" s="1">
        <v>7</v>
      </c>
      <c r="AA895" s="1">
        <v>26</v>
      </c>
    </row>
    <row r="896" spans="1:27" x14ac:dyDescent="0.2">
      <c r="A896" s="1">
        <f t="shared" si="52"/>
        <v>1043260</v>
      </c>
      <c r="B896" s="1">
        <f t="shared" si="52"/>
        <v>1043280.52</v>
      </c>
      <c r="C896" s="11" t="s">
        <v>54</v>
      </c>
      <c r="D896" s="1" t="str">
        <f t="shared" si="53"/>
        <v>FBE</v>
      </c>
      <c r="E896" s="1">
        <f t="shared" si="54"/>
        <v>14.7</v>
      </c>
      <c r="F896" s="1" t="str">
        <f t="shared" si="55"/>
        <v>14.7mm FBE</v>
      </c>
      <c r="G896" s="1" t="str">
        <f>_xlfn.CONCAT(TEXT(Q896,"0.0"),"mm ",INDEX('Pipe Lookup'!D:D,MATCH('~17 Pipe Segmentation'!R896,'Pipe Lookup'!C:C,0))," TYPE ",P896)</f>
        <v>14.7mm Fusion-Bonded Epoxy TYPE 5</v>
      </c>
      <c r="L896" s="1" t="s">
        <v>9479</v>
      </c>
      <c r="M896" s="1">
        <v>1043260</v>
      </c>
      <c r="N896" s="1">
        <v>1043280.52</v>
      </c>
      <c r="O896" s="1">
        <v>20.520000000018626</v>
      </c>
      <c r="P896" s="1">
        <v>5</v>
      </c>
      <c r="Q896" s="1">
        <v>14.7</v>
      </c>
      <c r="R896" s="1" t="s">
        <v>56</v>
      </c>
      <c r="S896" s="1" t="s">
        <v>510</v>
      </c>
      <c r="U896" s="1" t="s">
        <v>67</v>
      </c>
      <c r="V896" s="1">
        <v>0</v>
      </c>
      <c r="W896" s="1" t="s">
        <v>86</v>
      </c>
      <c r="X896" s="1">
        <v>1042601</v>
      </c>
      <c r="Y896" s="1">
        <v>1042627.37</v>
      </c>
      <c r="Z896" s="1">
        <v>26.369999999995343</v>
      </c>
      <c r="AA896" s="1">
        <v>7</v>
      </c>
    </row>
    <row r="897" spans="1:27" x14ac:dyDescent="0.2">
      <c r="A897" s="1">
        <f t="shared" si="52"/>
        <v>1043280.52</v>
      </c>
      <c r="B897" s="1">
        <f t="shared" si="52"/>
        <v>1043287.19</v>
      </c>
      <c r="C897" s="11" t="s">
        <v>54</v>
      </c>
      <c r="D897" s="1" t="str">
        <f t="shared" si="53"/>
        <v>LE</v>
      </c>
      <c r="E897" s="1">
        <f t="shared" si="54"/>
        <v>14.7</v>
      </c>
      <c r="F897" s="1" t="str">
        <f t="shared" si="55"/>
        <v>14.7mm LE</v>
      </c>
      <c r="G897" s="1" t="str">
        <f>_xlfn.CONCAT(TEXT(Q897,"0.0"),"mm ",INDEX('Pipe Lookup'!D:D,MATCH('~17 Pipe Segmentation'!R897,'Pipe Lookup'!C:C,0))," TYPE ",P897)</f>
        <v>14.7mm Elbow TYPE 22</v>
      </c>
      <c r="L897" s="1" t="s">
        <v>9479</v>
      </c>
      <c r="M897" s="1">
        <v>1043280.52</v>
      </c>
      <c r="N897" s="1">
        <v>1043287.19</v>
      </c>
      <c r="O897" s="1">
        <v>6.6699999999254942</v>
      </c>
      <c r="P897" s="1">
        <v>22</v>
      </c>
      <c r="Q897" s="1">
        <v>14.7</v>
      </c>
      <c r="R897" s="1" t="s">
        <v>58</v>
      </c>
      <c r="S897" s="1" t="s">
        <v>510</v>
      </c>
      <c r="U897" s="1" t="s">
        <v>523</v>
      </c>
      <c r="V897" s="1">
        <v>0</v>
      </c>
      <c r="W897" s="1" t="s">
        <v>60</v>
      </c>
      <c r="X897" s="1">
        <v>1042627.37</v>
      </c>
      <c r="Y897" s="1">
        <v>1042631.57</v>
      </c>
      <c r="Z897" s="1">
        <v>4.1999999999534339</v>
      </c>
      <c r="AA897" s="1">
        <v>26</v>
      </c>
    </row>
    <row r="898" spans="1:27" x14ac:dyDescent="0.2">
      <c r="A898" s="1">
        <f t="shared" ref="A898:B961" si="56">IF(OR(AND(ISNUMBER(M898),M898&gt;0),ISNUMBER(SEARCH("+",M898))),IF(NOT(ISNUMBER(M898)),1000*LEFT(M898,SEARCH("+",M898)-1)+MID(M898,SEARCH("+",M898)+1,3)+RIGHT(M898,3),M898),"")</f>
        <v>1043287.19</v>
      </c>
      <c r="B898" s="1">
        <f t="shared" si="56"/>
        <v>1043324.23</v>
      </c>
      <c r="C898" s="11" t="s">
        <v>54</v>
      </c>
      <c r="D898" s="1" t="str">
        <f t="shared" si="53"/>
        <v>FBE</v>
      </c>
      <c r="E898" s="1">
        <f t="shared" si="54"/>
        <v>14.7</v>
      </c>
      <c r="F898" s="1" t="str">
        <f t="shared" si="55"/>
        <v>14.7mm FBE</v>
      </c>
      <c r="G898" s="1" t="str">
        <f>_xlfn.CONCAT(TEXT(Q898,"0.0"),"mm ",INDEX('Pipe Lookup'!D:D,MATCH('~17 Pipe Segmentation'!R898,'Pipe Lookup'!C:C,0))," TYPE ",P898)</f>
        <v>14.7mm Fusion-Bonded Epoxy TYPE 5</v>
      </c>
      <c r="L898" s="1" t="s">
        <v>9479</v>
      </c>
      <c r="M898" s="1">
        <v>1043287.19</v>
      </c>
      <c r="N898" s="1">
        <v>1043324.23</v>
      </c>
      <c r="O898" s="1">
        <v>37.040000000037253</v>
      </c>
      <c r="P898" s="1">
        <v>5</v>
      </c>
      <c r="Q898" s="1">
        <v>14.7</v>
      </c>
      <c r="R898" s="1" t="s">
        <v>56</v>
      </c>
      <c r="S898" s="1" t="s">
        <v>510</v>
      </c>
      <c r="U898" s="1" t="s">
        <v>9689</v>
      </c>
      <c r="V898" s="1">
        <v>0</v>
      </c>
      <c r="W898" s="1" t="s">
        <v>60</v>
      </c>
    </row>
    <row r="899" spans="1:27" x14ac:dyDescent="0.2">
      <c r="A899" s="1">
        <f t="shared" si="56"/>
        <v>1043324.23</v>
      </c>
      <c r="B899" s="1">
        <f t="shared" si="56"/>
        <v>1043329.22</v>
      </c>
      <c r="C899" s="11" t="s">
        <v>54</v>
      </c>
      <c r="D899" s="1" t="str">
        <f t="shared" ref="D899:D962" si="57">TRIM(LEFT(R899,3))</f>
        <v>LE</v>
      </c>
      <c r="E899" s="1">
        <f t="shared" ref="E899:E962" si="58">Q899</f>
        <v>14.7</v>
      </c>
      <c r="F899" s="1" t="str">
        <f t="shared" ref="F899:F962" si="59">_xlfn.CONCAT(TEXT(Q899,"0.0"),"mm ",R899)</f>
        <v>14.7mm LE</v>
      </c>
      <c r="G899" s="1" t="str">
        <f>_xlfn.CONCAT(TEXT(Q899,"0.0"),"mm ",INDEX('Pipe Lookup'!D:D,MATCH('~17 Pipe Segmentation'!R899,'Pipe Lookup'!C:C,0))," TYPE ",P899)</f>
        <v>14.7mm Elbow TYPE 22</v>
      </c>
      <c r="L899" s="1" t="s">
        <v>9479</v>
      </c>
      <c r="M899" s="1">
        <v>1043324.23</v>
      </c>
      <c r="N899" s="1">
        <v>1043329.22</v>
      </c>
      <c r="O899" s="1">
        <v>4.9899999999906868</v>
      </c>
      <c r="P899" s="1">
        <v>22</v>
      </c>
      <c r="Q899" s="1">
        <v>14.7</v>
      </c>
      <c r="R899" s="1" t="s">
        <v>58</v>
      </c>
      <c r="S899" s="1" t="s">
        <v>510</v>
      </c>
      <c r="U899" s="1" t="s">
        <v>524</v>
      </c>
      <c r="V899" s="1">
        <v>0</v>
      </c>
      <c r="W899" s="1" t="s">
        <v>60</v>
      </c>
    </row>
    <row r="900" spans="1:27" x14ac:dyDescent="0.2">
      <c r="A900" s="1">
        <f t="shared" si="56"/>
        <v>1043329.22</v>
      </c>
      <c r="B900" s="1">
        <f t="shared" si="56"/>
        <v>1043554.12</v>
      </c>
      <c r="C900" s="11" t="s">
        <v>54</v>
      </c>
      <c r="D900" s="1" t="str">
        <f t="shared" si="57"/>
        <v>FBE</v>
      </c>
      <c r="E900" s="1">
        <f t="shared" si="58"/>
        <v>14.7</v>
      </c>
      <c r="F900" s="1" t="str">
        <f t="shared" si="59"/>
        <v>14.7mm FBE</v>
      </c>
      <c r="G900" s="1" t="str">
        <f>_xlfn.CONCAT(TEXT(Q900,"0.0"),"mm ",INDEX('Pipe Lookup'!D:D,MATCH('~17 Pipe Segmentation'!R900,'Pipe Lookup'!C:C,0))," TYPE ",P900)</f>
        <v>14.7mm Fusion-Bonded Epoxy TYPE 5</v>
      </c>
      <c r="L900" s="1" t="s">
        <v>9479</v>
      </c>
      <c r="M900" s="1">
        <v>1043329.22</v>
      </c>
      <c r="N900" s="1">
        <v>1043554.12</v>
      </c>
      <c r="O900" s="1">
        <v>224.90000000002328</v>
      </c>
      <c r="P900" s="1">
        <v>5</v>
      </c>
      <c r="Q900" s="1">
        <v>14.7</v>
      </c>
      <c r="R900" s="1" t="s">
        <v>56</v>
      </c>
      <c r="S900" s="1" t="s">
        <v>510</v>
      </c>
      <c r="U900" s="1" t="s">
        <v>251</v>
      </c>
      <c r="V900" s="1">
        <v>0</v>
      </c>
      <c r="W900" s="1" t="s">
        <v>60</v>
      </c>
    </row>
    <row r="901" spans="1:27" x14ac:dyDescent="0.2">
      <c r="A901" s="1">
        <f t="shared" si="56"/>
        <v>1043554.12</v>
      </c>
      <c r="B901" s="1">
        <f t="shared" si="56"/>
        <v>1043558.48</v>
      </c>
      <c r="C901" s="11" t="s">
        <v>54</v>
      </c>
      <c r="D901" s="1" t="str">
        <f t="shared" si="57"/>
        <v>LE</v>
      </c>
      <c r="E901" s="1">
        <f t="shared" si="58"/>
        <v>14.7</v>
      </c>
      <c r="F901" s="1" t="str">
        <f t="shared" si="59"/>
        <v>14.7mm LE</v>
      </c>
      <c r="G901" s="1" t="str">
        <f>_xlfn.CONCAT(TEXT(Q901,"0.0"),"mm ",INDEX('Pipe Lookup'!D:D,MATCH('~17 Pipe Segmentation'!R901,'Pipe Lookup'!C:C,0))," TYPE ",P901)</f>
        <v>14.7mm Elbow TYPE 22</v>
      </c>
      <c r="L901" s="1" t="s">
        <v>9479</v>
      </c>
      <c r="M901" s="1">
        <v>1043554.12</v>
      </c>
      <c r="N901" s="1">
        <v>1043558.48</v>
      </c>
      <c r="O901" s="1">
        <v>4.3599999999860302</v>
      </c>
      <c r="P901" s="1">
        <v>22</v>
      </c>
      <c r="Q901" s="1">
        <v>14.7</v>
      </c>
      <c r="R901" s="1" t="s">
        <v>58</v>
      </c>
      <c r="S901" s="1" t="s">
        <v>510</v>
      </c>
      <c r="U901" s="1" t="s">
        <v>525</v>
      </c>
      <c r="V901" s="1">
        <v>0</v>
      </c>
      <c r="W901" s="1" t="s">
        <v>60</v>
      </c>
    </row>
    <row r="902" spans="1:27" x14ac:dyDescent="0.2">
      <c r="A902" s="1">
        <f t="shared" si="56"/>
        <v>1043558.48</v>
      </c>
      <c r="B902" s="1">
        <f t="shared" si="56"/>
        <v>1043650</v>
      </c>
      <c r="C902" s="11" t="s">
        <v>54</v>
      </c>
      <c r="D902" s="1" t="str">
        <f t="shared" si="57"/>
        <v>FBE</v>
      </c>
      <c r="E902" s="1">
        <f t="shared" si="58"/>
        <v>14.7</v>
      </c>
      <c r="F902" s="1" t="str">
        <f t="shared" si="59"/>
        <v>14.7mm FBE</v>
      </c>
      <c r="G902" s="1" t="str">
        <f>_xlfn.CONCAT(TEXT(Q902,"0.0"),"mm ",INDEX('Pipe Lookup'!D:D,MATCH('~17 Pipe Segmentation'!R902,'Pipe Lookup'!C:C,0))," TYPE ",P902)</f>
        <v>14.7mm Fusion-Bonded Epoxy TYPE 5</v>
      </c>
      <c r="L902" s="1" t="s">
        <v>9479</v>
      </c>
      <c r="M902" s="1">
        <v>1043558.48</v>
      </c>
      <c r="N902" s="1" t="s">
        <v>9690</v>
      </c>
      <c r="O902" s="1">
        <v>91.520000000018626</v>
      </c>
      <c r="P902" s="1">
        <v>5</v>
      </c>
      <c r="Q902" s="1">
        <v>14.7</v>
      </c>
      <c r="R902" s="1" t="s">
        <v>56</v>
      </c>
      <c r="S902" s="1" t="s">
        <v>510</v>
      </c>
      <c r="V902" s="1">
        <v>0</v>
      </c>
      <c r="W902" s="1" t="s">
        <v>60</v>
      </c>
    </row>
    <row r="903" spans="1:27" x14ac:dyDescent="0.2">
      <c r="A903" s="1">
        <f t="shared" si="56"/>
        <v>1043650</v>
      </c>
      <c r="B903" s="1">
        <f t="shared" si="56"/>
        <v>1043655</v>
      </c>
      <c r="C903" s="11" t="s">
        <v>54</v>
      </c>
      <c r="D903" s="1" t="str">
        <f t="shared" si="57"/>
        <v>LE</v>
      </c>
      <c r="E903" s="1">
        <f t="shared" si="58"/>
        <v>14.7</v>
      </c>
      <c r="F903" s="1" t="str">
        <f t="shared" si="59"/>
        <v>14.7mm LE</v>
      </c>
      <c r="G903" s="1" t="str">
        <f>_xlfn.CONCAT(TEXT(Q903,"0.0"),"mm ",INDEX('Pipe Lookup'!D:D,MATCH('~17 Pipe Segmentation'!R903,'Pipe Lookup'!C:C,0))," TYPE ",P903)</f>
        <v>14.7mm Elbow TYPE 22</v>
      </c>
      <c r="L903" s="1" t="s">
        <v>9479</v>
      </c>
      <c r="M903" s="1" t="s">
        <v>9690</v>
      </c>
      <c r="N903" s="1" t="s">
        <v>9691</v>
      </c>
      <c r="O903" s="1">
        <v>5</v>
      </c>
      <c r="P903" s="1">
        <v>22</v>
      </c>
      <c r="Q903" s="1">
        <v>14.7</v>
      </c>
      <c r="R903" s="1" t="s">
        <v>58</v>
      </c>
      <c r="S903" s="1" t="s">
        <v>510</v>
      </c>
      <c r="U903" s="1" t="s">
        <v>9692</v>
      </c>
      <c r="V903" s="1">
        <v>0</v>
      </c>
      <c r="W903" s="1" t="s">
        <v>60</v>
      </c>
    </row>
    <row r="904" spans="1:27" x14ac:dyDescent="0.2">
      <c r="A904" s="1">
        <f t="shared" si="56"/>
        <v>1043655</v>
      </c>
      <c r="B904" s="1">
        <f t="shared" si="56"/>
        <v>1043731</v>
      </c>
      <c r="C904" s="11" t="s">
        <v>54</v>
      </c>
      <c r="D904" s="1" t="str">
        <f t="shared" si="57"/>
        <v>FBE</v>
      </c>
      <c r="E904" s="1">
        <f t="shared" si="58"/>
        <v>14.7</v>
      </c>
      <c r="F904" s="1" t="str">
        <f t="shared" si="59"/>
        <v>14.7mm FBE</v>
      </c>
      <c r="G904" s="1" t="str">
        <f>_xlfn.CONCAT(TEXT(Q904,"0.0"),"mm ",INDEX('Pipe Lookup'!D:D,MATCH('~17 Pipe Segmentation'!R904,'Pipe Lookup'!C:C,0))," TYPE ",P904)</f>
        <v>14.7mm Fusion-Bonded Epoxy TYPE 5</v>
      </c>
      <c r="L904" s="1" t="s">
        <v>9479</v>
      </c>
      <c r="M904" s="1" t="s">
        <v>9691</v>
      </c>
      <c r="N904" s="1" t="s">
        <v>9693</v>
      </c>
      <c r="O904" s="1">
        <v>76</v>
      </c>
      <c r="P904" s="1">
        <v>5</v>
      </c>
      <c r="Q904" s="1">
        <v>14.7</v>
      </c>
      <c r="R904" s="1" t="s">
        <v>56</v>
      </c>
      <c r="S904" s="1" t="s">
        <v>510</v>
      </c>
      <c r="V904" s="1">
        <v>0</v>
      </c>
      <c r="W904" s="1" t="s">
        <v>60</v>
      </c>
    </row>
    <row r="905" spans="1:27" x14ac:dyDescent="0.2">
      <c r="A905" s="1">
        <f t="shared" si="56"/>
        <v>1043749</v>
      </c>
      <c r="B905" s="1">
        <f t="shared" si="56"/>
        <v>1043801.46</v>
      </c>
      <c r="C905" s="11" t="s">
        <v>54</v>
      </c>
      <c r="D905" s="1" t="str">
        <f t="shared" si="57"/>
        <v>FBE</v>
      </c>
      <c r="E905" s="1">
        <f t="shared" si="58"/>
        <v>14.7</v>
      </c>
      <c r="F905" s="1" t="str">
        <f t="shared" si="59"/>
        <v>14.7mm FBE</v>
      </c>
      <c r="G905" s="1" t="str">
        <f>_xlfn.CONCAT(TEXT(Q905,"0.0"),"mm ",INDEX('Pipe Lookup'!D:D,MATCH('~17 Pipe Segmentation'!R905,'Pipe Lookup'!C:C,0))," TYPE ",P905)</f>
        <v>14.7mm Fusion-Bonded Epoxy TYPE 5</v>
      </c>
      <c r="L905" s="1" t="s">
        <v>9479</v>
      </c>
      <c r="M905" s="1">
        <v>1043749</v>
      </c>
      <c r="N905" s="1">
        <v>1043801.46</v>
      </c>
      <c r="O905" s="1">
        <v>52.459999999962747</v>
      </c>
      <c r="P905" s="1">
        <v>5</v>
      </c>
      <c r="Q905" s="1">
        <v>14.7</v>
      </c>
      <c r="R905" s="1" t="s">
        <v>56</v>
      </c>
      <c r="S905" s="1" t="s">
        <v>510</v>
      </c>
      <c r="V905" s="1" t="s">
        <v>175</v>
      </c>
      <c r="W905" s="1" t="s">
        <v>86</v>
      </c>
    </row>
    <row r="906" spans="1:27" x14ac:dyDescent="0.2">
      <c r="A906" s="1">
        <f t="shared" si="56"/>
        <v>1043801.46</v>
      </c>
      <c r="B906" s="1">
        <f t="shared" si="56"/>
        <v>1043806.69</v>
      </c>
      <c r="C906" s="11" t="s">
        <v>54</v>
      </c>
      <c r="D906" s="1" t="str">
        <f t="shared" si="57"/>
        <v>LE</v>
      </c>
      <c r="E906" s="1">
        <f t="shared" si="58"/>
        <v>14.7</v>
      </c>
      <c r="F906" s="1" t="str">
        <f t="shared" si="59"/>
        <v>14.7mm LE</v>
      </c>
      <c r="G906" s="1" t="str">
        <f>_xlfn.CONCAT(TEXT(Q906,"0.0"),"mm ",INDEX('Pipe Lookup'!D:D,MATCH('~17 Pipe Segmentation'!R906,'Pipe Lookup'!C:C,0))," TYPE ",P906)</f>
        <v>14.7mm Elbow TYPE 22</v>
      </c>
      <c r="L906" s="1" t="s">
        <v>9479</v>
      </c>
      <c r="M906" s="1">
        <v>1043801.46</v>
      </c>
      <c r="N906" s="1">
        <v>1043806.69</v>
      </c>
      <c r="O906" s="1">
        <v>5.2299999999813735</v>
      </c>
      <c r="P906" s="1">
        <v>22</v>
      </c>
      <c r="Q906" s="1">
        <v>14.7</v>
      </c>
      <c r="R906" s="1" t="s">
        <v>58</v>
      </c>
      <c r="S906" s="1" t="s">
        <v>510</v>
      </c>
      <c r="U906" s="1" t="s">
        <v>534</v>
      </c>
      <c r="V906" s="1">
        <v>0</v>
      </c>
      <c r="W906" s="1" t="s">
        <v>60</v>
      </c>
    </row>
    <row r="907" spans="1:27" x14ac:dyDescent="0.2">
      <c r="A907" s="1">
        <f t="shared" si="56"/>
        <v>1043806.69</v>
      </c>
      <c r="B907" s="1">
        <f t="shared" si="56"/>
        <v>1043987.98</v>
      </c>
      <c r="C907" s="11" t="s">
        <v>54</v>
      </c>
      <c r="D907" s="1" t="str">
        <f t="shared" si="57"/>
        <v>FBE</v>
      </c>
      <c r="E907" s="1">
        <f t="shared" si="58"/>
        <v>14.7</v>
      </c>
      <c r="F907" s="1" t="str">
        <f t="shared" si="59"/>
        <v>14.7mm FBE</v>
      </c>
      <c r="G907" s="1" t="str">
        <f>_xlfn.CONCAT(TEXT(Q907,"0.0"),"mm ",INDEX('Pipe Lookup'!D:D,MATCH('~17 Pipe Segmentation'!R907,'Pipe Lookup'!C:C,0))," TYPE ",P907)</f>
        <v>14.7mm Fusion-Bonded Epoxy TYPE 5</v>
      </c>
      <c r="L907" s="1" t="s">
        <v>9479</v>
      </c>
      <c r="M907" s="1">
        <v>1043806.69</v>
      </c>
      <c r="N907" s="1">
        <v>1043987.98</v>
      </c>
      <c r="O907" s="1">
        <v>181.29000000003725</v>
      </c>
      <c r="P907" s="1">
        <v>5</v>
      </c>
      <c r="Q907" s="1">
        <v>14.7</v>
      </c>
      <c r="R907" s="1" t="s">
        <v>56</v>
      </c>
      <c r="S907" s="1" t="s">
        <v>510</v>
      </c>
      <c r="V907" s="1">
        <v>0</v>
      </c>
      <c r="W907" s="1" t="s">
        <v>60</v>
      </c>
    </row>
    <row r="908" spans="1:27" x14ac:dyDescent="0.2">
      <c r="A908" s="1">
        <f t="shared" si="56"/>
        <v>1043987.98</v>
      </c>
      <c r="B908" s="1">
        <f t="shared" si="56"/>
        <v>1043992.73</v>
      </c>
      <c r="C908" s="11" t="s">
        <v>54</v>
      </c>
      <c r="D908" s="1" t="str">
        <f t="shared" si="57"/>
        <v>LE</v>
      </c>
      <c r="E908" s="1">
        <f t="shared" si="58"/>
        <v>14.7</v>
      </c>
      <c r="F908" s="1" t="str">
        <f t="shared" si="59"/>
        <v>14.7mm LE</v>
      </c>
      <c r="G908" s="1" t="str">
        <f>_xlfn.CONCAT(TEXT(Q908,"0.0"),"mm ",INDEX('Pipe Lookup'!D:D,MATCH('~17 Pipe Segmentation'!R908,'Pipe Lookup'!C:C,0))," TYPE ",P908)</f>
        <v>14.7mm Elbow TYPE 22</v>
      </c>
      <c r="L908" s="1" t="s">
        <v>9479</v>
      </c>
      <c r="M908" s="1">
        <v>1043987.98</v>
      </c>
      <c r="N908" s="1">
        <v>1043992.73</v>
      </c>
      <c r="O908" s="1">
        <v>4.75</v>
      </c>
      <c r="P908" s="1">
        <v>22</v>
      </c>
      <c r="Q908" s="1">
        <v>14.7</v>
      </c>
      <c r="R908" s="1" t="s">
        <v>58</v>
      </c>
      <c r="S908" s="1" t="s">
        <v>510</v>
      </c>
      <c r="U908" s="1" t="s">
        <v>535</v>
      </c>
      <c r="V908" s="1">
        <v>0</v>
      </c>
      <c r="W908" s="1" t="s">
        <v>60</v>
      </c>
    </row>
    <row r="909" spans="1:27" x14ac:dyDescent="0.2">
      <c r="A909" s="1">
        <f t="shared" si="56"/>
        <v>1043992.73</v>
      </c>
      <c r="B909" s="1">
        <f t="shared" si="56"/>
        <v>1044000</v>
      </c>
      <c r="C909" s="11" t="s">
        <v>54</v>
      </c>
      <c r="D909" s="1" t="str">
        <f t="shared" si="57"/>
        <v>FBE</v>
      </c>
      <c r="E909" s="1">
        <f t="shared" si="58"/>
        <v>19</v>
      </c>
      <c r="F909" s="1" t="str">
        <f t="shared" si="59"/>
        <v>19.0mm FBE</v>
      </c>
      <c r="G909" s="1" t="str">
        <f>_xlfn.CONCAT(TEXT(Q909,"0.0"),"mm ",INDEX('Pipe Lookup'!D:D,MATCH('~17 Pipe Segmentation'!R909,'Pipe Lookup'!C:C,0))," TYPE ",P909)</f>
        <v>19.0mm Fusion-Bonded Epoxy TYPE 7</v>
      </c>
      <c r="L909" s="1" t="s">
        <v>9479</v>
      </c>
      <c r="M909" s="1">
        <v>1043992.73</v>
      </c>
      <c r="N909" s="1">
        <v>1044000</v>
      </c>
      <c r="O909" s="1">
        <v>7.2700000000186265</v>
      </c>
      <c r="P909" s="1">
        <v>7</v>
      </c>
      <c r="Q909" s="1">
        <v>19</v>
      </c>
      <c r="R909" s="1" t="s">
        <v>56</v>
      </c>
      <c r="S909" s="1" t="s">
        <v>510</v>
      </c>
      <c r="V909" s="1">
        <v>0</v>
      </c>
      <c r="W909" s="1" t="s">
        <v>60</v>
      </c>
    </row>
    <row r="910" spans="1:27" x14ac:dyDescent="0.2">
      <c r="A910" s="1">
        <f t="shared" si="56"/>
        <v>1044000</v>
      </c>
      <c r="B910" s="1">
        <f t="shared" si="56"/>
        <v>1044010.52</v>
      </c>
      <c r="C910" s="11" t="s">
        <v>54</v>
      </c>
      <c r="D910" s="1" t="str">
        <f t="shared" si="57"/>
        <v>FBE</v>
      </c>
      <c r="E910" s="1">
        <f t="shared" si="58"/>
        <v>19</v>
      </c>
      <c r="F910" s="1" t="str">
        <f t="shared" si="59"/>
        <v>19.0mm FBE</v>
      </c>
      <c r="G910" s="1" t="str">
        <f>_xlfn.CONCAT(TEXT(Q910,"0.0"),"mm ",INDEX('Pipe Lookup'!D:D,MATCH('~17 Pipe Segmentation'!R910,'Pipe Lookup'!C:C,0))," TYPE ",P910)</f>
        <v>19.0mm Fusion-Bonded Epoxy TYPE 7</v>
      </c>
      <c r="L910" s="1" t="s">
        <v>9479</v>
      </c>
      <c r="M910" s="1">
        <v>1044000</v>
      </c>
      <c r="N910" s="1">
        <v>1044010.52</v>
      </c>
      <c r="O910" s="1">
        <v>10.520000000018626</v>
      </c>
      <c r="P910" s="1">
        <v>7</v>
      </c>
      <c r="Q910" s="1">
        <v>19</v>
      </c>
      <c r="R910" s="1" t="s">
        <v>56</v>
      </c>
      <c r="S910" s="1" t="s">
        <v>536</v>
      </c>
      <c r="V910" s="1">
        <v>0</v>
      </c>
      <c r="W910" s="1" t="s">
        <v>60</v>
      </c>
    </row>
    <row r="911" spans="1:27" x14ac:dyDescent="0.2">
      <c r="A911" s="1">
        <f t="shared" si="56"/>
        <v>1044010.52</v>
      </c>
      <c r="B911" s="1">
        <f t="shared" si="56"/>
        <v>1044018.78</v>
      </c>
      <c r="C911" s="11" t="s">
        <v>54</v>
      </c>
      <c r="D911" s="1" t="str">
        <f t="shared" si="57"/>
        <v>LE</v>
      </c>
      <c r="E911" s="1">
        <f t="shared" si="58"/>
        <v>19</v>
      </c>
      <c r="F911" s="1" t="str">
        <f t="shared" si="59"/>
        <v>19.0mm LE</v>
      </c>
      <c r="G911" s="1" t="str">
        <f>_xlfn.CONCAT(TEXT(Q911,"0.0"),"mm ",INDEX('Pipe Lookup'!D:D,MATCH('~17 Pipe Segmentation'!R911,'Pipe Lookup'!C:C,0))," TYPE ",P911)</f>
        <v>19.0mm Elbow TYPE 26</v>
      </c>
      <c r="L911" s="1" t="s">
        <v>9479</v>
      </c>
      <c r="M911" s="1">
        <v>1044010.52</v>
      </c>
      <c r="N911" s="1">
        <v>1044018.78</v>
      </c>
      <c r="O911" s="1">
        <v>8.2600000000093132</v>
      </c>
      <c r="P911" s="1">
        <v>26</v>
      </c>
      <c r="Q911" s="1">
        <v>19</v>
      </c>
      <c r="R911" s="1" t="s">
        <v>58</v>
      </c>
      <c r="S911" s="1" t="s">
        <v>536</v>
      </c>
      <c r="U911" s="1" t="s">
        <v>537</v>
      </c>
      <c r="V911" s="1">
        <v>0</v>
      </c>
      <c r="W911" s="1" t="s">
        <v>60</v>
      </c>
    </row>
    <row r="912" spans="1:27" x14ac:dyDescent="0.2">
      <c r="A912" s="1">
        <f t="shared" si="56"/>
        <v>1044018.78</v>
      </c>
      <c r="B912" s="1">
        <f t="shared" si="56"/>
        <v>1044106.9</v>
      </c>
      <c r="C912" s="11" t="s">
        <v>54</v>
      </c>
      <c r="D912" s="1" t="str">
        <f t="shared" si="57"/>
        <v>ARO</v>
      </c>
      <c r="E912" s="1">
        <f t="shared" si="58"/>
        <v>19</v>
      </c>
      <c r="F912" s="1" t="str">
        <f t="shared" si="59"/>
        <v>19.0mm ARO</v>
      </c>
      <c r="G912" s="1" t="str">
        <f>_xlfn.CONCAT(TEXT(Q912,"0.0"),"mm ",INDEX('Pipe Lookup'!D:D,MATCH('~17 Pipe Segmentation'!R912,'Pipe Lookup'!C:C,0))," TYPE ",P912)</f>
        <v>19.0mm Abrasion-Resistant Overcoat TYPE 8</v>
      </c>
      <c r="L912" s="1" t="s">
        <v>9479</v>
      </c>
      <c r="M912" s="1">
        <v>1044018.78</v>
      </c>
      <c r="N912" s="1">
        <v>1044106.9</v>
      </c>
      <c r="O912" s="1">
        <v>88.119999999995343</v>
      </c>
      <c r="P912" s="1">
        <v>8</v>
      </c>
      <c r="Q912" s="1">
        <v>19</v>
      </c>
      <c r="R912" s="1" t="s">
        <v>80</v>
      </c>
      <c r="S912" s="1" t="s">
        <v>536</v>
      </c>
      <c r="U912" s="1" t="s">
        <v>538</v>
      </c>
      <c r="V912" s="1">
        <v>0</v>
      </c>
      <c r="W912" s="1" t="s">
        <v>60</v>
      </c>
    </row>
    <row r="913" spans="1:23" x14ac:dyDescent="0.2">
      <c r="A913" s="1">
        <f t="shared" si="56"/>
        <v>1044106.9</v>
      </c>
      <c r="B913" s="1">
        <f t="shared" si="56"/>
        <v>1044115.4</v>
      </c>
      <c r="C913" s="11" t="s">
        <v>54</v>
      </c>
      <c r="D913" s="1" t="str">
        <f t="shared" si="57"/>
        <v>LE</v>
      </c>
      <c r="E913" s="1">
        <f t="shared" si="58"/>
        <v>19</v>
      </c>
      <c r="F913" s="1" t="str">
        <f t="shared" si="59"/>
        <v>19.0mm LE</v>
      </c>
      <c r="G913" s="1" t="str">
        <f>_xlfn.CONCAT(TEXT(Q913,"0.0"),"mm ",INDEX('Pipe Lookup'!D:D,MATCH('~17 Pipe Segmentation'!R913,'Pipe Lookup'!C:C,0))," TYPE ",P913)</f>
        <v>19.0mm Elbow TYPE 26</v>
      </c>
      <c r="L913" s="1" t="s">
        <v>9479</v>
      </c>
      <c r="M913" s="1">
        <v>1044106.9</v>
      </c>
      <c r="N913" s="1">
        <v>1044115.4</v>
      </c>
      <c r="O913" s="1">
        <v>8.5</v>
      </c>
      <c r="P913" s="1">
        <v>26</v>
      </c>
      <c r="Q913" s="1">
        <v>19</v>
      </c>
      <c r="R913" s="1" t="s">
        <v>58</v>
      </c>
      <c r="S913" s="1" t="s">
        <v>536</v>
      </c>
      <c r="U913" s="1" t="s">
        <v>539</v>
      </c>
      <c r="V913" s="1">
        <v>0</v>
      </c>
      <c r="W913" s="1" t="s">
        <v>60</v>
      </c>
    </row>
    <row r="914" spans="1:23" x14ac:dyDescent="0.2">
      <c r="A914" s="1">
        <f t="shared" si="56"/>
        <v>1044115.4</v>
      </c>
      <c r="B914" s="1">
        <f t="shared" si="56"/>
        <v>1044139.4</v>
      </c>
      <c r="C914" s="11" t="s">
        <v>54</v>
      </c>
      <c r="D914" s="1" t="str">
        <f t="shared" si="57"/>
        <v>FBE</v>
      </c>
      <c r="E914" s="1">
        <f t="shared" si="58"/>
        <v>19</v>
      </c>
      <c r="F914" s="1" t="str">
        <f t="shared" si="59"/>
        <v>19.0mm FBE</v>
      </c>
      <c r="G914" s="1" t="str">
        <f>_xlfn.CONCAT(TEXT(Q914,"0.0"),"mm ",INDEX('Pipe Lookup'!D:D,MATCH('~17 Pipe Segmentation'!R914,'Pipe Lookup'!C:C,0))," TYPE ",P914)</f>
        <v>19.0mm Fusion-Bonded Epoxy TYPE 7</v>
      </c>
      <c r="L914" s="1" t="s">
        <v>9479</v>
      </c>
      <c r="M914" s="1">
        <v>1044115.4</v>
      </c>
      <c r="N914" s="1">
        <v>1044139.4</v>
      </c>
      <c r="O914" s="1">
        <v>24</v>
      </c>
      <c r="P914" s="1">
        <v>7</v>
      </c>
      <c r="Q914" s="1">
        <v>19</v>
      </c>
      <c r="R914" s="1" t="s">
        <v>56</v>
      </c>
      <c r="S914" s="1" t="s">
        <v>536</v>
      </c>
      <c r="V914" s="1">
        <v>0</v>
      </c>
      <c r="W914" s="1" t="s">
        <v>60</v>
      </c>
    </row>
    <row r="915" spans="1:23" x14ac:dyDescent="0.2">
      <c r="A915" s="1">
        <f t="shared" si="56"/>
        <v>1044139.4</v>
      </c>
      <c r="B915" s="1">
        <f t="shared" si="56"/>
        <v>1044430</v>
      </c>
      <c r="C915" s="11" t="s">
        <v>54</v>
      </c>
      <c r="D915" s="1" t="str">
        <f t="shared" si="57"/>
        <v>FBE</v>
      </c>
      <c r="E915" s="1">
        <f t="shared" si="58"/>
        <v>14.7</v>
      </c>
      <c r="F915" s="1" t="str">
        <f t="shared" si="59"/>
        <v>14.7mm FBE</v>
      </c>
      <c r="G915" s="1" t="str">
        <f>_xlfn.CONCAT(TEXT(Q915,"0.0"),"mm ",INDEX('Pipe Lookup'!D:D,MATCH('~17 Pipe Segmentation'!R915,'Pipe Lookup'!C:C,0))," TYPE ",P915)</f>
        <v>14.7mm Fusion-Bonded Epoxy TYPE 5</v>
      </c>
      <c r="L915" s="1" t="s">
        <v>9479</v>
      </c>
      <c r="M915" s="1">
        <v>1044139.4</v>
      </c>
      <c r="N915" s="1">
        <v>1044430</v>
      </c>
      <c r="O915" s="1">
        <v>290.59999999997672</v>
      </c>
      <c r="P915" s="1">
        <v>5</v>
      </c>
      <c r="Q915" s="1">
        <v>14.7</v>
      </c>
      <c r="R915" s="1" t="s">
        <v>56</v>
      </c>
      <c r="S915" s="1" t="s">
        <v>536</v>
      </c>
      <c r="U915" s="1" t="s">
        <v>540</v>
      </c>
      <c r="V915" s="1">
        <v>0</v>
      </c>
      <c r="W915" s="1" t="s">
        <v>60</v>
      </c>
    </row>
    <row r="916" spans="1:23" x14ac:dyDescent="0.2">
      <c r="A916" s="1">
        <f t="shared" si="56"/>
        <v>1044430</v>
      </c>
      <c r="B916" s="1">
        <f t="shared" si="56"/>
        <v>1044454</v>
      </c>
      <c r="C916" s="11" t="s">
        <v>54</v>
      </c>
      <c r="D916" s="1" t="str">
        <f t="shared" si="57"/>
        <v>FBE</v>
      </c>
      <c r="E916" s="1">
        <f t="shared" si="58"/>
        <v>19</v>
      </c>
      <c r="F916" s="1" t="str">
        <f t="shared" si="59"/>
        <v>19.0mm FBE</v>
      </c>
      <c r="G916" s="1" t="str">
        <f>_xlfn.CONCAT(TEXT(Q916,"0.0"),"mm ",INDEX('Pipe Lookup'!D:D,MATCH('~17 Pipe Segmentation'!R916,'Pipe Lookup'!C:C,0))," TYPE ",P916)</f>
        <v>19.0mm Fusion-Bonded Epoxy TYPE 7</v>
      </c>
      <c r="L916" s="1" t="s">
        <v>9479</v>
      </c>
      <c r="M916" s="1">
        <v>1044430</v>
      </c>
      <c r="N916" s="1">
        <v>1044454</v>
      </c>
      <c r="O916" s="1">
        <v>24</v>
      </c>
      <c r="P916" s="1">
        <v>7</v>
      </c>
      <c r="Q916" s="1">
        <v>19</v>
      </c>
      <c r="R916" s="1" t="s">
        <v>56</v>
      </c>
      <c r="S916" s="1" t="s">
        <v>536</v>
      </c>
      <c r="U916" s="1" t="s">
        <v>541</v>
      </c>
      <c r="V916" s="1">
        <v>0</v>
      </c>
      <c r="W916" s="1" t="s">
        <v>60</v>
      </c>
    </row>
    <row r="917" spans="1:23" x14ac:dyDescent="0.2">
      <c r="A917" s="1">
        <f t="shared" si="56"/>
        <v>1044454</v>
      </c>
      <c r="B917" s="1">
        <f t="shared" si="56"/>
        <v>1044527</v>
      </c>
      <c r="C917" s="11" t="s">
        <v>54</v>
      </c>
      <c r="D917" s="1" t="str">
        <f t="shared" si="57"/>
        <v>FBE</v>
      </c>
      <c r="E917" s="1">
        <f t="shared" si="58"/>
        <v>14.7</v>
      </c>
      <c r="F917" s="1" t="str">
        <f t="shared" si="59"/>
        <v>14.7mm FBE</v>
      </c>
      <c r="G917" s="1" t="str">
        <f>_xlfn.CONCAT(TEXT(Q917,"0.0"),"mm ",INDEX('Pipe Lookup'!D:D,MATCH('~17 Pipe Segmentation'!R917,'Pipe Lookup'!C:C,0))," TYPE ",P917)</f>
        <v>14.7mm Fusion-Bonded Epoxy TYPE 5</v>
      </c>
      <c r="L917" s="1" t="s">
        <v>9479</v>
      </c>
      <c r="M917" s="1">
        <v>1044454</v>
      </c>
      <c r="N917" s="1">
        <v>1044527</v>
      </c>
      <c r="O917" s="1">
        <v>73</v>
      </c>
      <c r="P917" s="1">
        <v>5</v>
      </c>
      <c r="Q917" s="1">
        <v>14.7</v>
      </c>
      <c r="R917" s="1" t="s">
        <v>56</v>
      </c>
      <c r="S917" s="1" t="s">
        <v>536</v>
      </c>
      <c r="V917" s="1">
        <v>0</v>
      </c>
      <c r="W917" s="1" t="s">
        <v>60</v>
      </c>
    </row>
    <row r="918" spans="1:23" x14ac:dyDescent="0.2">
      <c r="A918" s="1">
        <f t="shared" si="56"/>
        <v>1044527</v>
      </c>
      <c r="B918" s="1">
        <f t="shared" si="56"/>
        <v>1044650</v>
      </c>
      <c r="C918" s="11" t="s">
        <v>54</v>
      </c>
      <c r="D918" s="1" t="str">
        <f t="shared" si="57"/>
        <v>FBE</v>
      </c>
      <c r="E918" s="1">
        <f t="shared" si="58"/>
        <v>14.7</v>
      </c>
      <c r="F918" s="1" t="str">
        <f t="shared" si="59"/>
        <v>14.7mm FBE</v>
      </c>
      <c r="G918" s="1" t="str">
        <f>_xlfn.CONCAT(TEXT(Q918,"0.0"),"mm ",INDEX('Pipe Lookup'!D:D,MATCH('~17 Pipe Segmentation'!R918,'Pipe Lookup'!C:C,0))," TYPE ",P918)</f>
        <v>14.7mm Fusion-Bonded Epoxy TYPE 5</v>
      </c>
      <c r="L918" s="1" t="s">
        <v>9479</v>
      </c>
      <c r="M918" s="1" t="s">
        <v>542</v>
      </c>
      <c r="N918" s="1" t="s">
        <v>543</v>
      </c>
      <c r="O918" s="1">
        <v>123</v>
      </c>
      <c r="P918" s="1">
        <v>5</v>
      </c>
      <c r="Q918" s="1">
        <v>14.7</v>
      </c>
      <c r="R918" s="1" t="s">
        <v>56</v>
      </c>
      <c r="S918" s="1" t="s">
        <v>536</v>
      </c>
      <c r="V918" s="1">
        <v>0</v>
      </c>
      <c r="W918" s="1" t="s">
        <v>86</v>
      </c>
    </row>
    <row r="919" spans="1:23" x14ac:dyDescent="0.2">
      <c r="A919" s="1">
        <f t="shared" si="56"/>
        <v>1044650</v>
      </c>
      <c r="B919" s="1">
        <f t="shared" si="56"/>
        <v>1044900</v>
      </c>
      <c r="C919" s="11" t="s">
        <v>54</v>
      </c>
      <c r="D919" s="1" t="str">
        <f t="shared" si="57"/>
        <v>FBE</v>
      </c>
      <c r="E919" s="1">
        <f t="shared" si="58"/>
        <v>14.7</v>
      </c>
      <c r="F919" s="1" t="str">
        <f t="shared" si="59"/>
        <v>14.7mm FBE</v>
      </c>
      <c r="G919" s="1" t="str">
        <f>_xlfn.CONCAT(TEXT(Q919,"0.0"),"mm ",INDEX('Pipe Lookup'!D:D,MATCH('~17 Pipe Segmentation'!R919,'Pipe Lookup'!C:C,0))," TYPE ",P919)</f>
        <v>14.7mm Fusion-Bonded Epoxy TYPE 5</v>
      </c>
      <c r="L919" s="1" t="s">
        <v>9479</v>
      </c>
      <c r="M919" s="1" t="s">
        <v>543</v>
      </c>
      <c r="N919" s="1" t="s">
        <v>544</v>
      </c>
      <c r="O919" s="1">
        <v>250</v>
      </c>
      <c r="P919" s="1">
        <v>5</v>
      </c>
      <c r="Q919" s="1">
        <v>14.7</v>
      </c>
      <c r="R919" s="1" t="s">
        <v>56</v>
      </c>
      <c r="S919" s="1" t="s">
        <v>536</v>
      </c>
      <c r="U919" s="1" t="s">
        <v>545</v>
      </c>
      <c r="V919" s="1">
        <v>0</v>
      </c>
      <c r="W919" s="1" t="s">
        <v>86</v>
      </c>
    </row>
    <row r="920" spans="1:23" x14ac:dyDescent="0.2">
      <c r="A920" s="1">
        <f t="shared" si="56"/>
        <v>1044900</v>
      </c>
      <c r="B920" s="1">
        <f t="shared" si="56"/>
        <v>1044917</v>
      </c>
      <c r="C920" s="11" t="s">
        <v>54</v>
      </c>
      <c r="D920" s="1" t="str">
        <f t="shared" si="57"/>
        <v>FBE</v>
      </c>
      <c r="E920" s="1">
        <f t="shared" si="58"/>
        <v>14.7</v>
      </c>
      <c r="F920" s="1" t="str">
        <f t="shared" si="59"/>
        <v>14.7mm FBE</v>
      </c>
      <c r="G920" s="1" t="str">
        <f>_xlfn.CONCAT(TEXT(Q920,"0.0"),"mm ",INDEX('Pipe Lookup'!D:D,MATCH('~17 Pipe Segmentation'!R920,'Pipe Lookup'!C:C,0))," TYPE ",P920)</f>
        <v>14.7mm Fusion-Bonded Epoxy TYPE 5</v>
      </c>
      <c r="L920" s="1" t="s">
        <v>9479</v>
      </c>
      <c r="M920" s="1" t="s">
        <v>544</v>
      </c>
      <c r="N920" s="1" t="s">
        <v>546</v>
      </c>
      <c r="O920" s="1">
        <v>17</v>
      </c>
      <c r="P920" s="1">
        <v>5</v>
      </c>
      <c r="Q920" s="1">
        <v>14.7</v>
      </c>
      <c r="R920" s="1" t="s">
        <v>56</v>
      </c>
      <c r="S920" s="1" t="s">
        <v>536</v>
      </c>
      <c r="V920" s="1">
        <v>0</v>
      </c>
      <c r="W920" s="1" t="s">
        <v>86</v>
      </c>
    </row>
    <row r="921" spans="1:23" x14ac:dyDescent="0.2">
      <c r="A921" s="1">
        <f t="shared" si="56"/>
        <v>1044917</v>
      </c>
      <c r="B921" s="1">
        <f t="shared" si="56"/>
        <v>1044923</v>
      </c>
      <c r="C921" s="11" t="s">
        <v>54</v>
      </c>
      <c r="D921" s="1" t="str">
        <f t="shared" si="57"/>
        <v>LE</v>
      </c>
      <c r="E921" s="1">
        <f t="shared" si="58"/>
        <v>14.7</v>
      </c>
      <c r="F921" s="1" t="str">
        <f t="shared" si="59"/>
        <v>14.7mm LE</v>
      </c>
      <c r="G921" s="1" t="str">
        <f>_xlfn.CONCAT(TEXT(Q921,"0.0"),"mm ",INDEX('Pipe Lookup'!D:D,MATCH('~17 Pipe Segmentation'!R921,'Pipe Lookup'!C:C,0))," TYPE ",P921)</f>
        <v>14.7mm Elbow TYPE 22</v>
      </c>
      <c r="L921" s="1" t="s">
        <v>9479</v>
      </c>
      <c r="M921" s="1" t="s">
        <v>546</v>
      </c>
      <c r="N921" s="1" t="s">
        <v>547</v>
      </c>
      <c r="O921" s="1">
        <v>6</v>
      </c>
      <c r="P921" s="1">
        <v>22</v>
      </c>
      <c r="Q921" s="1">
        <v>14.7</v>
      </c>
      <c r="R921" s="1" t="s">
        <v>58</v>
      </c>
      <c r="S921" s="1" t="s">
        <v>536</v>
      </c>
      <c r="U921" s="1" t="s">
        <v>548</v>
      </c>
      <c r="V921" s="1">
        <v>0</v>
      </c>
      <c r="W921" s="1" t="s">
        <v>60</v>
      </c>
    </row>
    <row r="922" spans="1:23" x14ac:dyDescent="0.2">
      <c r="A922" s="1">
        <f t="shared" si="56"/>
        <v>1044923</v>
      </c>
      <c r="B922" s="1">
        <f t="shared" si="56"/>
        <v>1045049</v>
      </c>
      <c r="C922" s="11" t="s">
        <v>54</v>
      </c>
      <c r="D922" s="1" t="str">
        <f t="shared" si="57"/>
        <v>FBE</v>
      </c>
      <c r="E922" s="1">
        <f t="shared" si="58"/>
        <v>14.7</v>
      </c>
      <c r="F922" s="1" t="str">
        <f t="shared" si="59"/>
        <v>14.7mm FBE</v>
      </c>
      <c r="G922" s="1" t="str">
        <f>_xlfn.CONCAT(TEXT(Q922,"0.0"),"mm ",INDEX('Pipe Lookup'!D:D,MATCH('~17 Pipe Segmentation'!R922,'Pipe Lookup'!C:C,0))," TYPE ",P922)</f>
        <v>14.7mm Fusion-Bonded Epoxy TYPE 5</v>
      </c>
      <c r="L922" s="1" t="s">
        <v>9479</v>
      </c>
      <c r="M922" s="1" t="s">
        <v>547</v>
      </c>
      <c r="N922" s="1" t="s">
        <v>549</v>
      </c>
      <c r="O922" s="1">
        <v>126</v>
      </c>
      <c r="P922" s="1">
        <v>5</v>
      </c>
      <c r="Q922" s="1">
        <v>14.7</v>
      </c>
      <c r="R922" s="1" t="s">
        <v>56</v>
      </c>
      <c r="S922" s="1" t="s">
        <v>536</v>
      </c>
      <c r="U922" s="1" t="s">
        <v>9694</v>
      </c>
      <c r="V922" s="1">
        <v>0</v>
      </c>
      <c r="W922" s="1" t="s">
        <v>60</v>
      </c>
    </row>
    <row r="923" spans="1:23" x14ac:dyDescent="0.2">
      <c r="A923" s="1">
        <f t="shared" si="56"/>
        <v>1045049</v>
      </c>
      <c r="B923" s="1">
        <f t="shared" si="56"/>
        <v>1045054</v>
      </c>
      <c r="C923" s="11" t="s">
        <v>54</v>
      </c>
      <c r="D923" s="1" t="str">
        <f t="shared" si="57"/>
        <v>LE</v>
      </c>
      <c r="E923" s="1">
        <f t="shared" si="58"/>
        <v>14.7</v>
      </c>
      <c r="F923" s="1" t="str">
        <f t="shared" si="59"/>
        <v>14.7mm LE</v>
      </c>
      <c r="G923" s="1" t="str">
        <f>_xlfn.CONCAT(TEXT(Q923,"0.0"),"mm ",INDEX('Pipe Lookup'!D:D,MATCH('~17 Pipe Segmentation'!R923,'Pipe Lookup'!C:C,0))," TYPE ",P923)</f>
        <v>14.7mm Elbow TYPE 22</v>
      </c>
      <c r="L923" s="1" t="s">
        <v>9479</v>
      </c>
      <c r="M923" s="1" t="s">
        <v>549</v>
      </c>
      <c r="N923" s="1" t="s">
        <v>551</v>
      </c>
      <c r="O923" s="1">
        <v>5</v>
      </c>
      <c r="P923" s="1">
        <v>22</v>
      </c>
      <c r="Q923" s="1">
        <v>14.7</v>
      </c>
      <c r="R923" s="1" t="s">
        <v>58</v>
      </c>
      <c r="S923" s="1" t="s">
        <v>536</v>
      </c>
      <c r="U923" s="1" t="s">
        <v>552</v>
      </c>
      <c r="V923" s="1">
        <v>0</v>
      </c>
      <c r="W923" s="1" t="s">
        <v>60</v>
      </c>
    </row>
    <row r="924" spans="1:23" x14ac:dyDescent="0.2">
      <c r="A924" s="1">
        <f t="shared" si="56"/>
        <v>1045054</v>
      </c>
      <c r="B924" s="1">
        <f t="shared" si="56"/>
        <v>1045065</v>
      </c>
      <c r="C924" s="11" t="s">
        <v>54</v>
      </c>
      <c r="D924" s="1" t="str">
        <f t="shared" si="57"/>
        <v>FBE</v>
      </c>
      <c r="E924" s="1">
        <f t="shared" si="58"/>
        <v>14.7</v>
      </c>
      <c r="F924" s="1" t="str">
        <f t="shared" si="59"/>
        <v>14.7mm FBE</v>
      </c>
      <c r="G924" s="1" t="str">
        <f>_xlfn.CONCAT(TEXT(Q924,"0.0"),"mm ",INDEX('Pipe Lookup'!D:D,MATCH('~17 Pipe Segmentation'!R924,'Pipe Lookup'!C:C,0))," TYPE ",P924)</f>
        <v>14.7mm Fusion-Bonded Epoxy TYPE 5</v>
      </c>
      <c r="L924" s="1" t="s">
        <v>9479</v>
      </c>
      <c r="M924" s="1" t="s">
        <v>551</v>
      </c>
      <c r="N924" s="1" t="s">
        <v>553</v>
      </c>
      <c r="O924" s="1">
        <v>11</v>
      </c>
      <c r="P924" s="1">
        <v>5</v>
      </c>
      <c r="Q924" s="1">
        <v>14.7</v>
      </c>
      <c r="R924" s="1" t="s">
        <v>56</v>
      </c>
      <c r="S924" s="1" t="s">
        <v>536</v>
      </c>
      <c r="U924" s="1" t="s">
        <v>554</v>
      </c>
      <c r="V924" s="1">
        <v>0</v>
      </c>
      <c r="W924" s="1" t="s">
        <v>60</v>
      </c>
    </row>
    <row r="925" spans="1:23" x14ac:dyDescent="0.2">
      <c r="A925" s="1">
        <f t="shared" si="56"/>
        <v>1045067</v>
      </c>
      <c r="B925" s="1">
        <f t="shared" si="56"/>
        <v>1045124.42</v>
      </c>
      <c r="C925" s="11" t="s">
        <v>54</v>
      </c>
      <c r="D925" s="1" t="str">
        <f t="shared" si="57"/>
        <v>FBE</v>
      </c>
      <c r="E925" s="1">
        <f t="shared" si="58"/>
        <v>14.7</v>
      </c>
      <c r="F925" s="1" t="str">
        <f t="shared" si="59"/>
        <v>14.7mm FBE</v>
      </c>
      <c r="G925" s="1" t="str">
        <f>_xlfn.CONCAT(TEXT(Q925,"0.0"),"mm ",INDEX('Pipe Lookup'!D:D,MATCH('~17 Pipe Segmentation'!R925,'Pipe Lookup'!C:C,0))," TYPE ",P925)</f>
        <v>14.7mm Fusion-Bonded Epoxy TYPE 5</v>
      </c>
      <c r="L925" s="1" t="s">
        <v>9479</v>
      </c>
      <c r="M925" s="1">
        <v>1045067</v>
      </c>
      <c r="N925" s="1">
        <v>1045124.42</v>
      </c>
      <c r="O925" s="1">
        <v>57.42000000004191</v>
      </c>
      <c r="P925" s="1">
        <v>5</v>
      </c>
      <c r="Q925" s="1">
        <v>14.7</v>
      </c>
      <c r="R925" s="1" t="s">
        <v>56</v>
      </c>
      <c r="S925" s="1" t="s">
        <v>536</v>
      </c>
      <c r="V925" s="1" t="s">
        <v>175</v>
      </c>
      <c r="W925" s="1" t="s">
        <v>86</v>
      </c>
    </row>
    <row r="926" spans="1:23" x14ac:dyDescent="0.2">
      <c r="A926" s="1">
        <f t="shared" si="56"/>
        <v>1045124.42</v>
      </c>
      <c r="B926" s="1">
        <f t="shared" si="56"/>
        <v>1045148.42</v>
      </c>
      <c r="C926" s="11" t="s">
        <v>54</v>
      </c>
      <c r="D926" s="1" t="str">
        <f t="shared" si="57"/>
        <v>FBE</v>
      </c>
      <c r="E926" s="1">
        <f t="shared" si="58"/>
        <v>19</v>
      </c>
      <c r="F926" s="1" t="str">
        <f t="shared" si="59"/>
        <v>19.0mm FBE</v>
      </c>
      <c r="G926" s="1" t="str">
        <f>_xlfn.CONCAT(TEXT(Q926,"0.0"),"mm ",INDEX('Pipe Lookup'!D:D,MATCH('~17 Pipe Segmentation'!R926,'Pipe Lookup'!C:C,0))," TYPE ",P926)</f>
        <v>19.0mm Fusion-Bonded Epoxy TYPE 7</v>
      </c>
      <c r="L926" s="1" t="s">
        <v>9479</v>
      </c>
      <c r="M926" s="1">
        <v>1045124.42</v>
      </c>
      <c r="N926" s="1">
        <v>1045148.42</v>
      </c>
      <c r="O926" s="1">
        <v>24</v>
      </c>
      <c r="P926" s="1">
        <v>7</v>
      </c>
      <c r="Q926" s="1">
        <v>19</v>
      </c>
      <c r="R926" s="1" t="s">
        <v>56</v>
      </c>
      <c r="S926" s="1" t="s">
        <v>536</v>
      </c>
      <c r="U926" s="1" t="s">
        <v>555</v>
      </c>
      <c r="V926" s="1">
        <v>0</v>
      </c>
      <c r="W926" s="1" t="s">
        <v>60</v>
      </c>
    </row>
    <row r="927" spans="1:23" x14ac:dyDescent="0.2">
      <c r="A927" s="1">
        <f t="shared" si="56"/>
        <v>1045148.42</v>
      </c>
      <c r="B927" s="1">
        <f t="shared" si="56"/>
        <v>1045497.33</v>
      </c>
      <c r="C927" s="11" t="s">
        <v>54</v>
      </c>
      <c r="D927" s="1" t="str">
        <f t="shared" si="57"/>
        <v>FBE</v>
      </c>
      <c r="E927" s="1">
        <f t="shared" si="58"/>
        <v>14.7</v>
      </c>
      <c r="F927" s="1" t="str">
        <f t="shared" si="59"/>
        <v>14.7mm FBE</v>
      </c>
      <c r="G927" s="1" t="str">
        <f>_xlfn.CONCAT(TEXT(Q927,"0.0"),"mm ",INDEX('Pipe Lookup'!D:D,MATCH('~17 Pipe Segmentation'!R927,'Pipe Lookup'!C:C,0))," TYPE ",P927)</f>
        <v>14.7mm Fusion-Bonded Epoxy TYPE 5</v>
      </c>
      <c r="L927" s="1" t="s">
        <v>9479</v>
      </c>
      <c r="M927" s="1">
        <v>1045148.42</v>
      </c>
      <c r="N927" s="1">
        <v>1045497.33</v>
      </c>
      <c r="O927" s="1">
        <v>348.90999999991618</v>
      </c>
      <c r="P927" s="1">
        <v>5</v>
      </c>
      <c r="Q927" s="1">
        <v>14.7</v>
      </c>
      <c r="R927" s="1" t="s">
        <v>56</v>
      </c>
      <c r="S927" s="1" t="s">
        <v>536</v>
      </c>
      <c r="U927" s="1" t="s">
        <v>556</v>
      </c>
      <c r="V927" s="1">
        <v>0</v>
      </c>
      <c r="W927" s="1" t="s">
        <v>60</v>
      </c>
    </row>
    <row r="928" spans="1:23" x14ac:dyDescent="0.2">
      <c r="A928" s="1">
        <f t="shared" si="56"/>
        <v>1045497.33</v>
      </c>
      <c r="B928" s="1">
        <f t="shared" si="56"/>
        <v>1045500</v>
      </c>
      <c r="C928" s="11" t="s">
        <v>54</v>
      </c>
      <c r="D928" s="1" t="str">
        <f t="shared" si="57"/>
        <v>FBE</v>
      </c>
      <c r="E928" s="1">
        <f t="shared" si="58"/>
        <v>19</v>
      </c>
      <c r="F928" s="1" t="str">
        <f t="shared" si="59"/>
        <v>19.0mm FBE</v>
      </c>
      <c r="G928" s="1" t="str">
        <f>_xlfn.CONCAT(TEXT(Q928,"0.0"),"mm ",INDEX('Pipe Lookup'!D:D,MATCH('~17 Pipe Segmentation'!R928,'Pipe Lookup'!C:C,0))," TYPE ",P928)</f>
        <v>19.0mm Fusion-Bonded Epoxy TYPE 7</v>
      </c>
      <c r="L928" s="1" t="s">
        <v>9479</v>
      </c>
      <c r="M928" s="1">
        <v>1045497.33</v>
      </c>
      <c r="N928" s="1">
        <v>1045500</v>
      </c>
      <c r="O928" s="1">
        <v>2.6700000000419095</v>
      </c>
      <c r="P928" s="1">
        <v>7</v>
      </c>
      <c r="Q928" s="1">
        <v>19</v>
      </c>
      <c r="R928" s="1" t="s">
        <v>56</v>
      </c>
      <c r="S928" s="1" t="s">
        <v>536</v>
      </c>
      <c r="V928" s="1">
        <v>0</v>
      </c>
      <c r="W928" s="1" t="s">
        <v>60</v>
      </c>
    </row>
    <row r="929" spans="1:23" x14ac:dyDescent="0.2">
      <c r="A929" s="1">
        <f t="shared" si="56"/>
        <v>1045500</v>
      </c>
      <c r="B929" s="1">
        <f t="shared" si="56"/>
        <v>1045521.33</v>
      </c>
      <c r="C929" s="11" t="s">
        <v>54</v>
      </c>
      <c r="D929" s="1" t="str">
        <f t="shared" si="57"/>
        <v>FBE</v>
      </c>
      <c r="E929" s="1">
        <f t="shared" si="58"/>
        <v>19</v>
      </c>
      <c r="F929" s="1" t="str">
        <f t="shared" si="59"/>
        <v>19.0mm FBE</v>
      </c>
      <c r="G929" s="1" t="str">
        <f>_xlfn.CONCAT(TEXT(Q929,"0.0"),"mm ",INDEX('Pipe Lookup'!D:D,MATCH('~17 Pipe Segmentation'!R929,'Pipe Lookup'!C:C,0))," TYPE ",P929)</f>
        <v>19.0mm Fusion-Bonded Epoxy TYPE 7</v>
      </c>
      <c r="L929" s="1" t="s">
        <v>9479</v>
      </c>
      <c r="M929" s="1">
        <v>1045500</v>
      </c>
      <c r="N929" s="1">
        <v>1045521.33</v>
      </c>
      <c r="O929" s="1">
        <v>21.32999999995809</v>
      </c>
      <c r="P929" s="1">
        <v>7</v>
      </c>
      <c r="Q929" s="1">
        <v>19</v>
      </c>
      <c r="R929" s="1" t="s">
        <v>56</v>
      </c>
      <c r="S929" s="1" t="s">
        <v>557</v>
      </c>
      <c r="V929" s="1">
        <v>0</v>
      </c>
      <c r="W929" s="1" t="s">
        <v>60</v>
      </c>
    </row>
    <row r="930" spans="1:23" x14ac:dyDescent="0.2">
      <c r="A930" s="1">
        <f t="shared" si="56"/>
        <v>1045521.33</v>
      </c>
      <c r="B930" s="1">
        <f t="shared" si="56"/>
        <v>1045526.24</v>
      </c>
      <c r="C930" s="11" t="s">
        <v>54</v>
      </c>
      <c r="D930" s="1" t="str">
        <f t="shared" si="57"/>
        <v>LE</v>
      </c>
      <c r="E930" s="1">
        <f t="shared" si="58"/>
        <v>19</v>
      </c>
      <c r="F930" s="1" t="str">
        <f t="shared" si="59"/>
        <v>19.0mm LE</v>
      </c>
      <c r="G930" s="1" t="str">
        <f>_xlfn.CONCAT(TEXT(Q930,"0.0"),"mm ",INDEX('Pipe Lookup'!D:D,MATCH('~17 Pipe Segmentation'!R930,'Pipe Lookup'!C:C,0))," TYPE ",P930)</f>
        <v>19.0mm Elbow TYPE 26</v>
      </c>
      <c r="L930" s="1" t="s">
        <v>9479</v>
      </c>
      <c r="M930" s="1">
        <v>1045521.33</v>
      </c>
      <c r="N930" s="1">
        <v>1045526.24</v>
      </c>
      <c r="O930" s="1">
        <v>4.9100000000325963</v>
      </c>
      <c r="P930" s="1">
        <v>26</v>
      </c>
      <c r="Q930" s="1">
        <v>19</v>
      </c>
      <c r="R930" s="1" t="s">
        <v>58</v>
      </c>
      <c r="S930" s="1" t="s">
        <v>557</v>
      </c>
      <c r="U930" s="1" t="s">
        <v>558</v>
      </c>
      <c r="V930" s="1">
        <v>0</v>
      </c>
      <c r="W930" s="1" t="s">
        <v>60</v>
      </c>
    </row>
    <row r="931" spans="1:23" x14ac:dyDescent="0.2">
      <c r="A931" s="1">
        <f t="shared" si="56"/>
        <v>1045526.24</v>
      </c>
      <c r="B931" s="1">
        <f t="shared" si="56"/>
        <v>1045550.24</v>
      </c>
      <c r="C931" s="11" t="s">
        <v>54</v>
      </c>
      <c r="D931" s="1" t="str">
        <f t="shared" si="57"/>
        <v>FBE</v>
      </c>
      <c r="E931" s="1">
        <f t="shared" si="58"/>
        <v>19</v>
      </c>
      <c r="F931" s="1" t="str">
        <f t="shared" si="59"/>
        <v>19.0mm FBE</v>
      </c>
      <c r="G931" s="1" t="str">
        <f>_xlfn.CONCAT(TEXT(Q931,"0.0"),"mm ",INDEX('Pipe Lookup'!D:D,MATCH('~17 Pipe Segmentation'!R931,'Pipe Lookup'!C:C,0))," TYPE ",P931)</f>
        <v>19.0mm Fusion-Bonded Epoxy TYPE 7</v>
      </c>
      <c r="L931" s="1" t="s">
        <v>9479</v>
      </c>
      <c r="M931" s="1">
        <v>1045526.24</v>
      </c>
      <c r="N931" s="1">
        <v>1045550.24</v>
      </c>
      <c r="O931" s="1">
        <v>24</v>
      </c>
      <c r="P931" s="1">
        <v>7</v>
      </c>
      <c r="Q931" s="1">
        <v>19</v>
      </c>
      <c r="R931" s="1" t="s">
        <v>56</v>
      </c>
      <c r="S931" s="1" t="s">
        <v>557</v>
      </c>
      <c r="V931" s="1">
        <v>0</v>
      </c>
      <c r="W931" s="1" t="s">
        <v>60</v>
      </c>
    </row>
    <row r="932" spans="1:23" x14ac:dyDescent="0.2">
      <c r="A932" s="1">
        <f t="shared" si="56"/>
        <v>1045550.24</v>
      </c>
      <c r="B932" s="1">
        <f t="shared" si="56"/>
        <v>1045646</v>
      </c>
      <c r="C932" s="11" t="s">
        <v>54</v>
      </c>
      <c r="D932" s="1" t="str">
        <f t="shared" si="57"/>
        <v>FBE</v>
      </c>
      <c r="E932" s="1">
        <f t="shared" si="58"/>
        <v>14.7</v>
      </c>
      <c r="F932" s="1" t="str">
        <f t="shared" si="59"/>
        <v>14.7mm FBE</v>
      </c>
      <c r="G932" s="1" t="str">
        <f>_xlfn.CONCAT(TEXT(Q932,"0.0"),"mm ",INDEX('Pipe Lookup'!D:D,MATCH('~17 Pipe Segmentation'!R932,'Pipe Lookup'!C:C,0))," TYPE ",P932)</f>
        <v>14.7mm Fusion-Bonded Epoxy TYPE 5</v>
      </c>
      <c r="L932" s="1" t="s">
        <v>9479</v>
      </c>
      <c r="M932" s="1">
        <v>1045550.24</v>
      </c>
      <c r="N932" s="1">
        <v>1045646</v>
      </c>
      <c r="O932" s="1">
        <v>95.760000000009313</v>
      </c>
      <c r="P932" s="1">
        <v>5</v>
      </c>
      <c r="Q932" s="1">
        <v>14.7</v>
      </c>
      <c r="R932" s="1" t="s">
        <v>56</v>
      </c>
      <c r="S932" s="1" t="s">
        <v>557</v>
      </c>
      <c r="V932" s="1">
        <v>0</v>
      </c>
      <c r="W932" s="1" t="s">
        <v>60</v>
      </c>
    </row>
    <row r="933" spans="1:23" x14ac:dyDescent="0.2">
      <c r="A933" s="1">
        <f t="shared" si="56"/>
        <v>1045646</v>
      </c>
      <c r="B933" s="1">
        <f t="shared" si="56"/>
        <v>1045706</v>
      </c>
      <c r="C933" s="11" t="s">
        <v>54</v>
      </c>
      <c r="D933" s="1" t="str">
        <f t="shared" si="57"/>
        <v>ARO</v>
      </c>
      <c r="E933" s="1">
        <f t="shared" si="58"/>
        <v>14.7</v>
      </c>
      <c r="F933" s="1" t="str">
        <f t="shared" si="59"/>
        <v>14.7mm ARO</v>
      </c>
      <c r="G933" s="1" t="str">
        <f>_xlfn.CONCAT(TEXT(Q933,"0.0"),"mm ",INDEX('Pipe Lookup'!D:D,MATCH('~17 Pipe Segmentation'!R933,'Pipe Lookup'!C:C,0))," TYPE ",P933)</f>
        <v>14.7mm Abrasion-Resistant Overcoat TYPE 6</v>
      </c>
      <c r="L933" s="1" t="s">
        <v>9479</v>
      </c>
      <c r="M933" s="1">
        <v>1045646</v>
      </c>
      <c r="N933" s="1">
        <v>1045706</v>
      </c>
      <c r="O933" s="1">
        <v>60</v>
      </c>
      <c r="P933" s="1">
        <v>6</v>
      </c>
      <c r="Q933" s="1">
        <v>14.7</v>
      </c>
      <c r="R933" s="1" t="s">
        <v>80</v>
      </c>
      <c r="S933" s="1" t="s">
        <v>557</v>
      </c>
      <c r="U933" s="1" t="s">
        <v>9695</v>
      </c>
      <c r="V933" s="1">
        <v>0</v>
      </c>
      <c r="W933" s="1" t="s">
        <v>60</v>
      </c>
    </row>
    <row r="934" spans="1:23" x14ac:dyDescent="0.2">
      <c r="A934" s="1">
        <f t="shared" si="56"/>
        <v>1045706</v>
      </c>
      <c r="B934" s="1">
        <f t="shared" si="56"/>
        <v>1045819.42</v>
      </c>
      <c r="C934" s="11" t="s">
        <v>54</v>
      </c>
      <c r="D934" s="1" t="str">
        <f t="shared" si="57"/>
        <v>FBE</v>
      </c>
      <c r="E934" s="1">
        <f t="shared" si="58"/>
        <v>14.7</v>
      </c>
      <c r="F934" s="1" t="str">
        <f t="shared" si="59"/>
        <v>14.7mm FBE</v>
      </c>
      <c r="G934" s="1" t="str">
        <f>_xlfn.CONCAT(TEXT(Q934,"0.0"),"mm ",INDEX('Pipe Lookup'!D:D,MATCH('~17 Pipe Segmentation'!R934,'Pipe Lookup'!C:C,0))," TYPE ",P934)</f>
        <v>14.7mm Fusion-Bonded Epoxy TYPE 5</v>
      </c>
      <c r="L934" s="1" t="s">
        <v>9479</v>
      </c>
      <c r="M934" s="1">
        <v>1045706</v>
      </c>
      <c r="N934" s="1">
        <v>1045819.42</v>
      </c>
      <c r="O934" s="1">
        <v>113.42000000004191</v>
      </c>
      <c r="P934" s="1">
        <v>5</v>
      </c>
      <c r="Q934" s="1">
        <v>14.7</v>
      </c>
      <c r="R934" s="1" t="s">
        <v>56</v>
      </c>
      <c r="S934" s="1" t="s">
        <v>557</v>
      </c>
      <c r="V934" s="1">
        <v>0</v>
      </c>
      <c r="W934" s="1" t="s">
        <v>60</v>
      </c>
    </row>
    <row r="935" spans="1:23" x14ac:dyDescent="0.2">
      <c r="A935" s="1">
        <f t="shared" si="56"/>
        <v>1045819.42</v>
      </c>
      <c r="B935" s="1">
        <f t="shared" si="56"/>
        <v>1045855.42</v>
      </c>
      <c r="C935" s="11" t="s">
        <v>54</v>
      </c>
      <c r="D935" s="1" t="str">
        <f t="shared" si="57"/>
        <v>ARO</v>
      </c>
      <c r="E935" s="1">
        <f t="shared" si="58"/>
        <v>14.7</v>
      </c>
      <c r="F935" s="1" t="str">
        <f t="shared" si="59"/>
        <v>14.7mm ARO</v>
      </c>
      <c r="G935" s="1" t="str">
        <f>_xlfn.CONCAT(TEXT(Q935,"0.0"),"mm ",INDEX('Pipe Lookup'!D:D,MATCH('~17 Pipe Segmentation'!R935,'Pipe Lookup'!C:C,0))," TYPE ",P935)</f>
        <v>14.7mm Abrasion-Resistant Overcoat TYPE 6</v>
      </c>
      <c r="L935" s="1" t="s">
        <v>9479</v>
      </c>
      <c r="M935" s="1">
        <v>1045819.42</v>
      </c>
      <c r="N935" s="1">
        <v>1045855.42</v>
      </c>
      <c r="O935" s="1">
        <v>36</v>
      </c>
      <c r="P935" s="1">
        <v>6</v>
      </c>
      <c r="Q935" s="1">
        <v>14.7</v>
      </c>
      <c r="R935" s="1" t="s">
        <v>80</v>
      </c>
      <c r="S935" s="1" t="s">
        <v>557</v>
      </c>
      <c r="V935" s="1">
        <v>0</v>
      </c>
      <c r="W935" s="1" t="s">
        <v>60</v>
      </c>
    </row>
    <row r="936" spans="1:23" x14ac:dyDescent="0.2">
      <c r="A936" s="1">
        <f t="shared" si="56"/>
        <v>1045855.42</v>
      </c>
      <c r="B936" s="1">
        <f t="shared" si="56"/>
        <v>1045956.69</v>
      </c>
      <c r="C936" s="11" t="s">
        <v>54</v>
      </c>
      <c r="D936" s="1" t="str">
        <f t="shared" si="57"/>
        <v>FBE</v>
      </c>
      <c r="E936" s="1">
        <f t="shared" si="58"/>
        <v>14.7</v>
      </c>
      <c r="F936" s="1" t="str">
        <f t="shared" si="59"/>
        <v>14.7mm FBE</v>
      </c>
      <c r="G936" s="1" t="str">
        <f>_xlfn.CONCAT(TEXT(Q936,"0.0"),"mm ",INDEX('Pipe Lookup'!D:D,MATCH('~17 Pipe Segmentation'!R936,'Pipe Lookup'!C:C,0))," TYPE ",P936)</f>
        <v>14.7mm Fusion-Bonded Epoxy TYPE 5</v>
      </c>
      <c r="L936" s="1" t="s">
        <v>9479</v>
      </c>
      <c r="M936" s="1">
        <v>1045855.42</v>
      </c>
      <c r="N936" s="1">
        <v>1045956.69</v>
      </c>
      <c r="O936" s="1">
        <v>101.26999999990221</v>
      </c>
      <c r="P936" s="1">
        <v>5</v>
      </c>
      <c r="Q936" s="1">
        <v>14.7</v>
      </c>
      <c r="R936" s="1" t="s">
        <v>56</v>
      </c>
      <c r="S936" s="1" t="s">
        <v>557</v>
      </c>
      <c r="V936" s="1">
        <v>0</v>
      </c>
      <c r="W936" s="1" t="s">
        <v>60</v>
      </c>
    </row>
    <row r="937" spans="1:23" x14ac:dyDescent="0.2">
      <c r="A937" s="1">
        <f t="shared" si="56"/>
        <v>1045956.69</v>
      </c>
      <c r="B937" s="1">
        <f t="shared" si="56"/>
        <v>1045980.69</v>
      </c>
      <c r="C937" s="11" t="s">
        <v>54</v>
      </c>
      <c r="D937" s="1" t="str">
        <f t="shared" si="57"/>
        <v>FBE</v>
      </c>
      <c r="E937" s="1">
        <f t="shared" si="58"/>
        <v>19</v>
      </c>
      <c r="F937" s="1" t="str">
        <f t="shared" si="59"/>
        <v>19.0mm FBE</v>
      </c>
      <c r="G937" s="1" t="str">
        <f>_xlfn.CONCAT(TEXT(Q937,"0.0"),"mm ",INDEX('Pipe Lookup'!D:D,MATCH('~17 Pipe Segmentation'!R937,'Pipe Lookup'!C:C,0))," TYPE ",P937)</f>
        <v>19.0mm Fusion-Bonded Epoxy TYPE 7</v>
      </c>
      <c r="L937" s="1" t="s">
        <v>9479</v>
      </c>
      <c r="M937" s="1">
        <v>1045956.69</v>
      </c>
      <c r="N937" s="1">
        <v>1045980.69</v>
      </c>
      <c r="O937" s="1">
        <v>24</v>
      </c>
      <c r="P937" s="1">
        <v>7</v>
      </c>
      <c r="Q937" s="1">
        <v>19</v>
      </c>
      <c r="R937" s="1" t="s">
        <v>56</v>
      </c>
      <c r="S937" s="1" t="s">
        <v>557</v>
      </c>
      <c r="V937" s="1">
        <v>0</v>
      </c>
      <c r="W937" s="1" t="s">
        <v>60</v>
      </c>
    </row>
    <row r="938" spans="1:23" x14ac:dyDescent="0.2">
      <c r="A938" s="1">
        <f t="shared" si="56"/>
        <v>1045980.69</v>
      </c>
      <c r="B938" s="1">
        <f t="shared" si="56"/>
        <v>1045986.72</v>
      </c>
      <c r="C938" s="11" t="s">
        <v>54</v>
      </c>
      <c r="D938" s="1" t="str">
        <f t="shared" si="57"/>
        <v>LE</v>
      </c>
      <c r="E938" s="1">
        <f t="shared" si="58"/>
        <v>19</v>
      </c>
      <c r="F938" s="1" t="str">
        <f t="shared" si="59"/>
        <v>19.0mm LE</v>
      </c>
      <c r="G938" s="1" t="str">
        <f>_xlfn.CONCAT(TEXT(Q938,"0.0"),"mm ",INDEX('Pipe Lookup'!D:D,MATCH('~17 Pipe Segmentation'!R938,'Pipe Lookup'!C:C,0))," TYPE ",P938)</f>
        <v>19.0mm Elbow TYPE 26</v>
      </c>
      <c r="L938" s="1" t="s">
        <v>9479</v>
      </c>
      <c r="M938" s="1">
        <v>1045980.69</v>
      </c>
      <c r="N938" s="1">
        <v>1045986.72</v>
      </c>
      <c r="O938" s="1">
        <v>6.0300000000279397</v>
      </c>
      <c r="P938" s="1">
        <v>26</v>
      </c>
      <c r="Q938" s="1">
        <v>19</v>
      </c>
      <c r="R938" s="1" t="s">
        <v>58</v>
      </c>
      <c r="S938" s="1" t="s">
        <v>557</v>
      </c>
      <c r="U938" s="1" t="s">
        <v>559</v>
      </c>
      <c r="V938" s="1">
        <v>0</v>
      </c>
      <c r="W938" s="1" t="s">
        <v>60</v>
      </c>
    </row>
    <row r="939" spans="1:23" x14ac:dyDescent="0.2">
      <c r="A939" s="1">
        <f t="shared" si="56"/>
        <v>1045986.72</v>
      </c>
      <c r="B939" s="1">
        <f t="shared" si="56"/>
        <v>1046011</v>
      </c>
      <c r="C939" s="11" t="s">
        <v>54</v>
      </c>
      <c r="D939" s="1" t="str">
        <f t="shared" si="57"/>
        <v>FBE</v>
      </c>
      <c r="E939" s="1">
        <f t="shared" si="58"/>
        <v>19</v>
      </c>
      <c r="F939" s="1" t="str">
        <f t="shared" si="59"/>
        <v>19.0mm FBE</v>
      </c>
      <c r="G939" s="1" t="str">
        <f>_xlfn.CONCAT(TEXT(Q939,"0.0"),"mm ",INDEX('Pipe Lookup'!D:D,MATCH('~17 Pipe Segmentation'!R939,'Pipe Lookup'!C:C,0))," TYPE ",P939)</f>
        <v>19.0mm Fusion-Bonded Epoxy TYPE 7</v>
      </c>
      <c r="L939" s="1" t="s">
        <v>9479</v>
      </c>
      <c r="M939" s="1">
        <v>1045986.72</v>
      </c>
      <c r="N939" s="1">
        <v>1046011</v>
      </c>
      <c r="O939" s="1">
        <v>24.28000000002794</v>
      </c>
      <c r="P939" s="1">
        <v>7</v>
      </c>
      <c r="Q939" s="1">
        <v>19</v>
      </c>
      <c r="R939" s="1" t="s">
        <v>56</v>
      </c>
      <c r="S939" s="1" t="s">
        <v>557</v>
      </c>
      <c r="V939" s="1">
        <v>0</v>
      </c>
      <c r="W939" s="1" t="s">
        <v>60</v>
      </c>
    </row>
    <row r="940" spans="1:23" x14ac:dyDescent="0.2">
      <c r="A940" s="1">
        <f t="shared" si="56"/>
        <v>1046011</v>
      </c>
      <c r="B940" s="1">
        <f t="shared" si="56"/>
        <v>1046101</v>
      </c>
      <c r="C940" s="11" t="s">
        <v>54</v>
      </c>
      <c r="D940" s="1" t="str">
        <f t="shared" si="57"/>
        <v>ARO</v>
      </c>
      <c r="E940" s="1">
        <f t="shared" si="58"/>
        <v>19</v>
      </c>
      <c r="F940" s="1" t="str">
        <f t="shared" si="59"/>
        <v>19.0mm ARO</v>
      </c>
      <c r="G940" s="1" t="str">
        <f>_xlfn.CONCAT(TEXT(Q940,"0.0"),"mm ",INDEX('Pipe Lookup'!D:D,MATCH('~17 Pipe Segmentation'!R940,'Pipe Lookup'!C:C,0))," TYPE ",P940)</f>
        <v>19.0mm Abrasion-Resistant Overcoat TYPE 8</v>
      </c>
      <c r="L940" s="1" t="s">
        <v>9479</v>
      </c>
      <c r="M940" s="1">
        <v>1046011</v>
      </c>
      <c r="N940" s="1">
        <v>1046101</v>
      </c>
      <c r="O940" s="1">
        <v>90</v>
      </c>
      <c r="P940" s="1">
        <v>8</v>
      </c>
      <c r="Q940" s="1">
        <v>19</v>
      </c>
      <c r="R940" s="1" t="s">
        <v>80</v>
      </c>
      <c r="S940" s="1" t="s">
        <v>557</v>
      </c>
      <c r="U940" s="1" t="s">
        <v>9696</v>
      </c>
      <c r="V940" s="1">
        <v>0</v>
      </c>
      <c r="W940" s="1" t="s">
        <v>60</v>
      </c>
    </row>
    <row r="941" spans="1:23" x14ac:dyDescent="0.2">
      <c r="A941" s="1">
        <f t="shared" si="56"/>
        <v>1046101</v>
      </c>
      <c r="B941" s="1">
        <f t="shared" si="56"/>
        <v>1046143</v>
      </c>
      <c r="C941" s="11" t="s">
        <v>54</v>
      </c>
      <c r="D941" s="1" t="str">
        <f t="shared" si="57"/>
        <v>FBE</v>
      </c>
      <c r="E941" s="1">
        <f t="shared" si="58"/>
        <v>19</v>
      </c>
      <c r="F941" s="1" t="str">
        <f t="shared" si="59"/>
        <v>19.0mm FBE</v>
      </c>
      <c r="G941" s="1" t="str">
        <f>_xlfn.CONCAT(TEXT(Q941,"0.0"),"mm ",INDEX('Pipe Lookup'!D:D,MATCH('~17 Pipe Segmentation'!R941,'Pipe Lookup'!C:C,0))," TYPE ",P941)</f>
        <v>19.0mm Fusion-Bonded Epoxy TYPE 7</v>
      </c>
      <c r="L941" s="1" t="s">
        <v>9479</v>
      </c>
      <c r="M941" s="1">
        <v>1046101</v>
      </c>
      <c r="N941" s="1">
        <v>1046143</v>
      </c>
      <c r="O941" s="1">
        <v>42</v>
      </c>
      <c r="P941" s="1">
        <v>7</v>
      </c>
      <c r="Q941" s="1">
        <v>19</v>
      </c>
      <c r="R941" s="1" t="s">
        <v>56</v>
      </c>
      <c r="S941" s="1" t="s">
        <v>557</v>
      </c>
      <c r="U941" s="1" t="s">
        <v>560</v>
      </c>
      <c r="V941" s="1">
        <v>0</v>
      </c>
      <c r="W941" s="1" t="s">
        <v>60</v>
      </c>
    </row>
    <row r="942" spans="1:23" x14ac:dyDescent="0.2">
      <c r="A942" s="1">
        <f t="shared" si="56"/>
        <v>1046143</v>
      </c>
      <c r="B942" s="1">
        <f t="shared" si="56"/>
        <v>1046179</v>
      </c>
      <c r="C942" s="11" t="s">
        <v>54</v>
      </c>
      <c r="D942" s="1" t="str">
        <f t="shared" si="57"/>
        <v>ARO</v>
      </c>
      <c r="E942" s="1">
        <f t="shared" si="58"/>
        <v>19</v>
      </c>
      <c r="F942" s="1" t="str">
        <f t="shared" si="59"/>
        <v>19.0mm ARO</v>
      </c>
      <c r="G942" s="1" t="str">
        <f>_xlfn.CONCAT(TEXT(Q942,"0.0"),"mm ",INDEX('Pipe Lookup'!D:D,MATCH('~17 Pipe Segmentation'!R942,'Pipe Lookup'!C:C,0))," TYPE ",P942)</f>
        <v>19.0mm Abrasion-Resistant Overcoat TYPE 8</v>
      </c>
      <c r="L942" s="1" t="s">
        <v>9479</v>
      </c>
      <c r="M942" s="1">
        <v>1046143</v>
      </c>
      <c r="N942" s="1">
        <v>1046179</v>
      </c>
      <c r="O942" s="1">
        <v>36</v>
      </c>
      <c r="P942" s="1">
        <v>8</v>
      </c>
      <c r="Q942" s="1">
        <v>19</v>
      </c>
      <c r="R942" s="1" t="s">
        <v>80</v>
      </c>
      <c r="S942" s="1" t="s">
        <v>557</v>
      </c>
      <c r="U942" s="1" t="s">
        <v>560</v>
      </c>
      <c r="V942" s="1">
        <v>0</v>
      </c>
      <c r="W942" s="1" t="s">
        <v>60</v>
      </c>
    </row>
    <row r="943" spans="1:23" x14ac:dyDescent="0.2">
      <c r="A943" s="1">
        <f t="shared" si="56"/>
        <v>1046179</v>
      </c>
      <c r="B943" s="1">
        <f t="shared" si="56"/>
        <v>1046229.95</v>
      </c>
      <c r="C943" s="11" t="s">
        <v>54</v>
      </c>
      <c r="D943" s="1" t="str">
        <f t="shared" si="57"/>
        <v>FBE</v>
      </c>
      <c r="E943" s="1">
        <f t="shared" si="58"/>
        <v>19</v>
      </c>
      <c r="F943" s="1" t="str">
        <f t="shared" si="59"/>
        <v>19.0mm FBE</v>
      </c>
      <c r="G943" s="1" t="str">
        <f>_xlfn.CONCAT(TEXT(Q943,"0.0"),"mm ",INDEX('Pipe Lookup'!D:D,MATCH('~17 Pipe Segmentation'!R943,'Pipe Lookup'!C:C,0))," TYPE ",P943)</f>
        <v>19.0mm Fusion-Bonded Epoxy TYPE 7</v>
      </c>
      <c r="L943" s="1" t="s">
        <v>9479</v>
      </c>
      <c r="M943" s="1">
        <v>1046179</v>
      </c>
      <c r="N943" s="1">
        <v>1046229.95</v>
      </c>
      <c r="O943" s="1">
        <v>50.949999999953434</v>
      </c>
      <c r="P943" s="1">
        <v>7</v>
      </c>
      <c r="Q943" s="1">
        <v>19</v>
      </c>
      <c r="R943" s="1" t="s">
        <v>56</v>
      </c>
      <c r="S943" s="1" t="s">
        <v>557</v>
      </c>
      <c r="U943" s="1" t="s">
        <v>560</v>
      </c>
      <c r="V943" s="1">
        <v>0</v>
      </c>
      <c r="W943" s="1" t="s">
        <v>60</v>
      </c>
    </row>
    <row r="944" spans="1:23" x14ac:dyDescent="0.2">
      <c r="A944" s="1">
        <f t="shared" si="56"/>
        <v>1046229.95</v>
      </c>
      <c r="B944" s="1">
        <f t="shared" si="56"/>
        <v>1046235.42</v>
      </c>
      <c r="C944" s="11" t="s">
        <v>54</v>
      </c>
      <c r="D944" s="1" t="str">
        <f t="shared" si="57"/>
        <v>LE</v>
      </c>
      <c r="E944" s="1">
        <f t="shared" si="58"/>
        <v>19</v>
      </c>
      <c r="F944" s="1" t="str">
        <f t="shared" si="59"/>
        <v>19.0mm LE</v>
      </c>
      <c r="G944" s="1" t="str">
        <f>_xlfn.CONCAT(TEXT(Q944,"0.0"),"mm ",INDEX('Pipe Lookup'!D:D,MATCH('~17 Pipe Segmentation'!R944,'Pipe Lookup'!C:C,0))," TYPE ",P944)</f>
        <v>19.0mm Elbow TYPE 26</v>
      </c>
      <c r="L944" s="1" t="s">
        <v>9479</v>
      </c>
      <c r="M944" s="1">
        <v>1046229.95</v>
      </c>
      <c r="N944" s="1">
        <v>1046235.42</v>
      </c>
      <c r="O944" s="1">
        <v>5.4700000000884756</v>
      </c>
      <c r="P944" s="1">
        <v>26</v>
      </c>
      <c r="Q944" s="1">
        <v>19</v>
      </c>
      <c r="R944" s="1" t="s">
        <v>58</v>
      </c>
      <c r="S944" s="1" t="s">
        <v>557</v>
      </c>
      <c r="U944" s="1" t="s">
        <v>561</v>
      </c>
      <c r="V944" s="1">
        <v>0</v>
      </c>
      <c r="W944" s="1" t="s">
        <v>60</v>
      </c>
    </row>
    <row r="945" spans="1:27" x14ac:dyDescent="0.2">
      <c r="A945" s="1">
        <f t="shared" si="56"/>
        <v>1046235.42</v>
      </c>
      <c r="B945" s="1">
        <f t="shared" si="56"/>
        <v>1046259.42</v>
      </c>
      <c r="C945" s="11" t="s">
        <v>54</v>
      </c>
      <c r="D945" s="1" t="str">
        <f t="shared" si="57"/>
        <v>FBE</v>
      </c>
      <c r="E945" s="1">
        <f t="shared" si="58"/>
        <v>19</v>
      </c>
      <c r="F945" s="1" t="str">
        <f t="shared" si="59"/>
        <v>19.0mm FBE</v>
      </c>
      <c r="G945" s="1" t="str">
        <f>_xlfn.CONCAT(TEXT(Q945,"0.0"),"mm ",INDEX('Pipe Lookup'!D:D,MATCH('~17 Pipe Segmentation'!R945,'Pipe Lookup'!C:C,0))," TYPE ",P945)</f>
        <v>19.0mm Fusion-Bonded Epoxy TYPE 7</v>
      </c>
      <c r="L945" s="1" t="s">
        <v>9479</v>
      </c>
      <c r="M945" s="1">
        <v>1046235.42</v>
      </c>
      <c r="N945" s="1">
        <v>1046259.42</v>
      </c>
      <c r="O945" s="1">
        <v>24</v>
      </c>
      <c r="P945" s="1">
        <v>7</v>
      </c>
      <c r="Q945" s="1">
        <v>19</v>
      </c>
      <c r="R945" s="1" t="s">
        <v>56</v>
      </c>
      <c r="S945" s="1" t="s">
        <v>557</v>
      </c>
      <c r="V945" s="1">
        <v>0</v>
      </c>
      <c r="W945" s="1" t="s">
        <v>60</v>
      </c>
    </row>
    <row r="946" spans="1:27" x14ac:dyDescent="0.2">
      <c r="A946" s="1">
        <f t="shared" si="56"/>
        <v>1046259.42</v>
      </c>
      <c r="B946" s="1">
        <f t="shared" si="56"/>
        <v>1048000</v>
      </c>
      <c r="C946" s="11" t="s">
        <v>54</v>
      </c>
      <c r="D946" s="1" t="str">
        <f t="shared" si="57"/>
        <v>FBE</v>
      </c>
      <c r="E946" s="1">
        <f t="shared" si="58"/>
        <v>14.7</v>
      </c>
      <c r="F946" s="1" t="str">
        <f t="shared" si="59"/>
        <v>14.7mm FBE</v>
      </c>
      <c r="G946" s="1" t="str">
        <f>_xlfn.CONCAT(TEXT(Q946,"0.0"),"mm ",INDEX('Pipe Lookup'!D:D,MATCH('~17 Pipe Segmentation'!R946,'Pipe Lookup'!C:C,0))," TYPE ",P946)</f>
        <v>14.7mm Fusion-Bonded Epoxy TYPE 5</v>
      </c>
      <c r="L946" s="1" t="s">
        <v>9479</v>
      </c>
      <c r="M946" s="1">
        <v>1046259.42</v>
      </c>
      <c r="N946" s="1">
        <v>1048000</v>
      </c>
      <c r="O946" s="1">
        <v>1740.5799999999581</v>
      </c>
      <c r="P946" s="1">
        <v>5</v>
      </c>
      <c r="Q946" s="1">
        <v>14.7</v>
      </c>
      <c r="R946" s="1" t="s">
        <v>56</v>
      </c>
      <c r="S946" s="1" t="s">
        <v>557</v>
      </c>
      <c r="V946" s="1">
        <v>0</v>
      </c>
      <c r="W946" s="1" t="s">
        <v>60</v>
      </c>
    </row>
    <row r="947" spans="1:27" x14ac:dyDescent="0.2">
      <c r="A947" s="1">
        <f t="shared" si="56"/>
        <v>1048000</v>
      </c>
      <c r="B947" s="1">
        <f t="shared" si="56"/>
        <v>1048114</v>
      </c>
      <c r="C947" s="11" t="s">
        <v>54</v>
      </c>
      <c r="D947" s="1" t="str">
        <f t="shared" si="57"/>
        <v>ARO</v>
      </c>
      <c r="E947" s="1">
        <f t="shared" si="58"/>
        <v>14.7</v>
      </c>
      <c r="F947" s="1" t="str">
        <f t="shared" si="59"/>
        <v>14.7mm ARO</v>
      </c>
      <c r="G947" s="1" t="str">
        <f>_xlfn.CONCAT(TEXT(Q947,"0.0"),"mm ",INDEX('Pipe Lookup'!D:D,MATCH('~17 Pipe Segmentation'!R947,'Pipe Lookup'!C:C,0))," TYPE ",P947)</f>
        <v>14.7mm Abrasion-Resistant Overcoat TYPE 6</v>
      </c>
      <c r="L947" s="1" t="s">
        <v>9479</v>
      </c>
      <c r="M947" s="1">
        <v>1048000</v>
      </c>
      <c r="N947" s="1">
        <v>1048114</v>
      </c>
      <c r="O947" s="1">
        <v>114</v>
      </c>
      <c r="P947" s="1">
        <v>6</v>
      </c>
      <c r="Q947" s="1">
        <v>14.7</v>
      </c>
      <c r="R947" s="1" t="s">
        <v>80</v>
      </c>
      <c r="S947" s="1" t="s">
        <v>557</v>
      </c>
      <c r="U947" s="1" t="s">
        <v>9697</v>
      </c>
      <c r="V947" s="1">
        <v>0</v>
      </c>
      <c r="W947" s="1" t="s">
        <v>60</v>
      </c>
    </row>
    <row r="948" spans="1:27" x14ac:dyDescent="0.2">
      <c r="A948" s="1">
        <f t="shared" si="56"/>
        <v>1048114</v>
      </c>
      <c r="B948" s="1">
        <f t="shared" si="56"/>
        <v>1048300</v>
      </c>
      <c r="C948" s="11" t="s">
        <v>54</v>
      </c>
      <c r="D948" s="1" t="str">
        <f t="shared" si="57"/>
        <v>FBE</v>
      </c>
      <c r="E948" s="1">
        <f t="shared" si="58"/>
        <v>14.7</v>
      </c>
      <c r="F948" s="1" t="str">
        <f t="shared" si="59"/>
        <v>14.7mm FBE</v>
      </c>
      <c r="G948" s="1" t="str">
        <f>_xlfn.CONCAT(TEXT(Q948,"0.0"),"mm ",INDEX('Pipe Lookup'!D:D,MATCH('~17 Pipe Segmentation'!R948,'Pipe Lookup'!C:C,0))," TYPE ",P948)</f>
        <v>14.7mm Fusion-Bonded Epoxy TYPE 5</v>
      </c>
      <c r="L948" s="1" t="s">
        <v>9479</v>
      </c>
      <c r="M948" s="1">
        <v>1048114</v>
      </c>
      <c r="N948" s="1">
        <v>1048300</v>
      </c>
      <c r="O948" s="1">
        <v>186</v>
      </c>
      <c r="P948" s="1">
        <v>5</v>
      </c>
      <c r="Q948" s="1">
        <v>14.7</v>
      </c>
      <c r="R948" s="1" t="s">
        <v>56</v>
      </c>
      <c r="S948" s="1" t="s">
        <v>557</v>
      </c>
      <c r="V948" s="1">
        <v>0</v>
      </c>
      <c r="W948" s="1" t="s">
        <v>60</v>
      </c>
    </row>
    <row r="949" spans="1:27" x14ac:dyDescent="0.2">
      <c r="A949" s="1">
        <f t="shared" si="56"/>
        <v>1048300</v>
      </c>
      <c r="B949" s="1">
        <f t="shared" si="56"/>
        <v>1048454.42</v>
      </c>
      <c r="C949" s="11" t="s">
        <v>54</v>
      </c>
      <c r="D949" s="1" t="str">
        <f t="shared" si="57"/>
        <v>FBE</v>
      </c>
      <c r="E949" s="1">
        <f t="shared" si="58"/>
        <v>14.7</v>
      </c>
      <c r="F949" s="1" t="str">
        <f t="shared" si="59"/>
        <v>14.7mm FBE</v>
      </c>
      <c r="G949" s="1" t="str">
        <f>_xlfn.CONCAT(TEXT(Q949,"0.0"),"mm ",INDEX('Pipe Lookup'!D:D,MATCH('~17 Pipe Segmentation'!R949,'Pipe Lookup'!C:C,0))," TYPE ",P949)</f>
        <v>14.7mm Fusion-Bonded Epoxy TYPE 5</v>
      </c>
      <c r="L949" s="1" t="s">
        <v>9479</v>
      </c>
      <c r="M949" s="1">
        <v>1048300</v>
      </c>
      <c r="N949" s="1">
        <v>1048454.42</v>
      </c>
      <c r="O949" s="1">
        <v>154.42000000004191</v>
      </c>
      <c r="P949" s="1">
        <v>5</v>
      </c>
      <c r="Q949" s="1">
        <v>14.7</v>
      </c>
      <c r="R949" s="1" t="s">
        <v>56</v>
      </c>
      <c r="S949" s="1" t="s">
        <v>562</v>
      </c>
      <c r="V949" s="1">
        <v>0</v>
      </c>
      <c r="W949" s="1" t="s">
        <v>60</v>
      </c>
    </row>
    <row r="950" spans="1:27" x14ac:dyDescent="0.2">
      <c r="A950" s="1">
        <f t="shared" si="56"/>
        <v>1048454.42</v>
      </c>
      <c r="B950" s="1">
        <f t="shared" si="56"/>
        <v>1048484.67</v>
      </c>
      <c r="C950" s="11" t="s">
        <v>54</v>
      </c>
      <c r="D950" s="1" t="str">
        <f t="shared" si="57"/>
        <v>ARO</v>
      </c>
      <c r="E950" s="1">
        <f t="shared" si="58"/>
        <v>14.7</v>
      </c>
      <c r="F950" s="1" t="str">
        <f t="shared" si="59"/>
        <v>14.7mm ARO</v>
      </c>
      <c r="G950" s="1" t="str">
        <f>_xlfn.CONCAT(TEXT(Q950,"0.0"),"mm ",INDEX('Pipe Lookup'!D:D,MATCH('~17 Pipe Segmentation'!R950,'Pipe Lookup'!C:C,0))," TYPE ",P950)</f>
        <v>14.7mm Abrasion-Resistant Overcoat TYPE 6</v>
      </c>
      <c r="L950" s="1" t="s">
        <v>9479</v>
      </c>
      <c r="M950" s="1">
        <v>1048454.42</v>
      </c>
      <c r="N950" s="1">
        <v>1048484.67</v>
      </c>
      <c r="O950" s="1">
        <v>30.25</v>
      </c>
      <c r="P950" s="1">
        <v>6</v>
      </c>
      <c r="Q950" s="1">
        <v>14.7</v>
      </c>
      <c r="R950" s="1" t="s">
        <v>80</v>
      </c>
      <c r="S950" s="1" t="s">
        <v>562</v>
      </c>
      <c r="V950" s="1">
        <v>0</v>
      </c>
      <c r="W950" s="1" t="s">
        <v>60</v>
      </c>
    </row>
    <row r="951" spans="1:27" x14ac:dyDescent="0.2">
      <c r="A951" s="1">
        <f t="shared" si="56"/>
        <v>1048484.67</v>
      </c>
      <c r="B951" s="1">
        <f t="shared" si="56"/>
        <v>1048692</v>
      </c>
      <c r="C951" s="11" t="s">
        <v>54</v>
      </c>
      <c r="D951" s="1" t="str">
        <f t="shared" si="57"/>
        <v>FBE</v>
      </c>
      <c r="E951" s="1">
        <f t="shared" si="58"/>
        <v>14.7</v>
      </c>
      <c r="F951" s="1" t="str">
        <f t="shared" si="59"/>
        <v>14.7mm FBE</v>
      </c>
      <c r="G951" s="1" t="str">
        <f>_xlfn.CONCAT(TEXT(Q951,"0.0"),"mm ",INDEX('Pipe Lookup'!D:D,MATCH('~17 Pipe Segmentation'!R951,'Pipe Lookup'!C:C,0))," TYPE ",P951)</f>
        <v>14.7mm Fusion-Bonded Epoxy TYPE 5</v>
      </c>
      <c r="L951" s="1" t="s">
        <v>9479</v>
      </c>
      <c r="M951" s="1">
        <v>1048484.67</v>
      </c>
      <c r="N951" s="1">
        <v>1048692</v>
      </c>
      <c r="O951" s="1">
        <v>207.32999999995809</v>
      </c>
      <c r="P951" s="1">
        <v>5</v>
      </c>
      <c r="Q951" s="1">
        <v>14.7</v>
      </c>
      <c r="R951" s="1" t="s">
        <v>56</v>
      </c>
      <c r="S951" s="1" t="s">
        <v>562</v>
      </c>
      <c r="V951" s="1">
        <v>0</v>
      </c>
      <c r="W951" s="1" t="s">
        <v>60</v>
      </c>
    </row>
    <row r="952" spans="1:27" x14ac:dyDescent="0.2">
      <c r="A952" s="1">
        <f t="shared" si="56"/>
        <v>1048692</v>
      </c>
      <c r="B952" s="1">
        <f t="shared" si="56"/>
        <v>1048752</v>
      </c>
      <c r="C952" s="11" t="s">
        <v>54</v>
      </c>
      <c r="D952" s="1" t="str">
        <f t="shared" si="57"/>
        <v>ARO</v>
      </c>
      <c r="E952" s="1">
        <f t="shared" si="58"/>
        <v>14.7</v>
      </c>
      <c r="F952" s="1" t="str">
        <f t="shared" si="59"/>
        <v>14.7mm ARO</v>
      </c>
      <c r="G952" s="1" t="str">
        <f>_xlfn.CONCAT(TEXT(Q952,"0.0"),"mm ",INDEX('Pipe Lookup'!D:D,MATCH('~17 Pipe Segmentation'!R952,'Pipe Lookup'!C:C,0))," TYPE ",P952)</f>
        <v>14.7mm Abrasion-Resistant Overcoat TYPE 6</v>
      </c>
      <c r="L952" s="1" t="s">
        <v>9479</v>
      </c>
      <c r="M952" s="1">
        <v>1048692</v>
      </c>
      <c r="N952" s="1">
        <v>1048752</v>
      </c>
      <c r="O952" s="1">
        <v>60</v>
      </c>
      <c r="P952" s="1">
        <v>6</v>
      </c>
      <c r="Q952" s="1">
        <v>14.7</v>
      </c>
      <c r="R952" s="1" t="s">
        <v>80</v>
      </c>
      <c r="S952" s="1" t="s">
        <v>562</v>
      </c>
      <c r="U952" s="1" t="s">
        <v>563</v>
      </c>
      <c r="V952" s="1">
        <v>0</v>
      </c>
      <c r="W952" s="1" t="s">
        <v>60</v>
      </c>
    </row>
    <row r="953" spans="1:27" x14ac:dyDescent="0.2">
      <c r="A953" s="1">
        <f t="shared" si="56"/>
        <v>1048752</v>
      </c>
      <c r="B953" s="1">
        <f t="shared" si="56"/>
        <v>1048776.01</v>
      </c>
      <c r="C953" s="11" t="s">
        <v>54</v>
      </c>
      <c r="D953" s="1" t="str">
        <f t="shared" si="57"/>
        <v>FBE</v>
      </c>
      <c r="E953" s="1">
        <f t="shared" si="58"/>
        <v>19</v>
      </c>
      <c r="F953" s="1" t="str">
        <f t="shared" si="59"/>
        <v>19.0mm FBE</v>
      </c>
      <c r="G953" s="1" t="str">
        <f>_xlfn.CONCAT(TEXT(Q953,"0.0"),"mm ",INDEX('Pipe Lookup'!D:D,MATCH('~17 Pipe Segmentation'!R953,'Pipe Lookup'!C:C,0))," TYPE ",P953)</f>
        <v>19.0mm Fusion-Bonded Epoxy TYPE 7</v>
      </c>
      <c r="L953" s="1" t="s">
        <v>9479</v>
      </c>
      <c r="M953" s="1">
        <v>1048752</v>
      </c>
      <c r="N953" s="1">
        <v>1048776.01</v>
      </c>
      <c r="O953" s="1">
        <v>24.010000000009313</v>
      </c>
      <c r="P953" s="1">
        <v>7</v>
      </c>
      <c r="Q953" s="1">
        <v>19</v>
      </c>
      <c r="R953" s="1" t="s">
        <v>56</v>
      </c>
      <c r="S953" s="1" t="s">
        <v>562</v>
      </c>
      <c r="V953" s="1">
        <v>0</v>
      </c>
      <c r="W953" s="1" t="s">
        <v>60</v>
      </c>
    </row>
    <row r="954" spans="1:27" x14ac:dyDescent="0.2">
      <c r="A954" s="1">
        <f t="shared" si="56"/>
        <v>1048776.01</v>
      </c>
      <c r="B954" s="1">
        <f t="shared" si="56"/>
        <v>1048781.42</v>
      </c>
      <c r="C954" s="11" t="s">
        <v>54</v>
      </c>
      <c r="D954" s="1" t="str">
        <f t="shared" si="57"/>
        <v>LE</v>
      </c>
      <c r="E954" s="1">
        <f t="shared" si="58"/>
        <v>19</v>
      </c>
      <c r="F954" s="1" t="str">
        <f t="shared" si="59"/>
        <v>19.0mm LE</v>
      </c>
      <c r="G954" s="1" t="str">
        <f>_xlfn.CONCAT(TEXT(Q954,"0.0"),"mm ",INDEX('Pipe Lookup'!D:D,MATCH('~17 Pipe Segmentation'!R954,'Pipe Lookup'!C:C,0))," TYPE ",P954)</f>
        <v>19.0mm Elbow TYPE 26</v>
      </c>
      <c r="L954" s="1" t="s">
        <v>9479</v>
      </c>
      <c r="M954" s="1">
        <v>1048776.01</v>
      </c>
      <c r="N954" s="1">
        <v>1048781.42</v>
      </c>
      <c r="O954" s="1">
        <v>5.409999999916181</v>
      </c>
      <c r="P954" s="1">
        <v>26</v>
      </c>
      <c r="Q954" s="1">
        <v>19</v>
      </c>
      <c r="R954" s="1" t="s">
        <v>58</v>
      </c>
      <c r="S954" s="1" t="s">
        <v>562</v>
      </c>
      <c r="U954" s="1" t="s">
        <v>564</v>
      </c>
      <c r="V954" s="1">
        <v>0</v>
      </c>
      <c r="W954" s="1" t="s">
        <v>60</v>
      </c>
    </row>
    <row r="955" spans="1:27" x14ac:dyDescent="0.2">
      <c r="A955" s="1">
        <f t="shared" si="56"/>
        <v>1048781.42</v>
      </c>
      <c r="B955" s="1">
        <f t="shared" si="56"/>
        <v>1048905.0900000001</v>
      </c>
      <c r="C955" s="11" t="s">
        <v>54</v>
      </c>
      <c r="D955" s="1" t="str">
        <f t="shared" si="57"/>
        <v>ARO</v>
      </c>
      <c r="E955" s="1">
        <f t="shared" si="58"/>
        <v>19</v>
      </c>
      <c r="F955" s="1" t="str">
        <f t="shared" si="59"/>
        <v>19.0mm ARO</v>
      </c>
      <c r="G955" s="1" t="str">
        <f>_xlfn.CONCAT(TEXT(Q955,"0.0"),"mm ",INDEX('Pipe Lookup'!D:D,MATCH('~17 Pipe Segmentation'!R955,'Pipe Lookup'!C:C,0))," TYPE ",P955)</f>
        <v>19.0mm Abrasion-Resistant Overcoat TYPE 8</v>
      </c>
      <c r="L955" s="1" t="s">
        <v>9479</v>
      </c>
      <c r="M955" s="1">
        <v>1048781.42</v>
      </c>
      <c r="N955" s="1">
        <v>1048905.0900000001</v>
      </c>
      <c r="O955" s="1">
        <v>123.67000000015832</v>
      </c>
      <c r="P955" s="1">
        <v>8</v>
      </c>
      <c r="Q955" s="1">
        <v>19</v>
      </c>
      <c r="R955" s="1" t="s">
        <v>80</v>
      </c>
      <c r="S955" s="1" t="s">
        <v>562</v>
      </c>
      <c r="U955" s="1" t="s">
        <v>565</v>
      </c>
      <c r="V955" s="1">
        <v>0</v>
      </c>
      <c r="W955" s="1" t="s">
        <v>60</v>
      </c>
    </row>
    <row r="956" spans="1:27" x14ac:dyDescent="0.2">
      <c r="A956" s="1">
        <f t="shared" si="56"/>
        <v>1048905.0900000001</v>
      </c>
      <c r="B956" s="1">
        <f t="shared" si="56"/>
        <v>1048914.31</v>
      </c>
      <c r="C956" s="11" t="s">
        <v>54</v>
      </c>
      <c r="D956" s="1" t="str">
        <f t="shared" si="57"/>
        <v>LE</v>
      </c>
      <c r="E956" s="1">
        <f t="shared" si="58"/>
        <v>19</v>
      </c>
      <c r="F956" s="1" t="str">
        <f t="shared" si="59"/>
        <v>19.0mm LE</v>
      </c>
      <c r="G956" s="1" t="str">
        <f>_xlfn.CONCAT(TEXT(Q956,"0.0"),"mm ",INDEX('Pipe Lookup'!D:D,MATCH('~17 Pipe Segmentation'!R956,'Pipe Lookup'!C:C,0))," TYPE ",P956)</f>
        <v>19.0mm Elbow TYPE 26</v>
      </c>
      <c r="L956" s="1" t="s">
        <v>9479</v>
      </c>
      <c r="M956" s="1">
        <v>1048905.0900000001</v>
      </c>
      <c r="N956" s="1">
        <v>1048914.31</v>
      </c>
      <c r="O956" s="1">
        <v>9.2199999999720603</v>
      </c>
      <c r="P956" s="1">
        <v>26</v>
      </c>
      <c r="Q956" s="1">
        <v>19</v>
      </c>
      <c r="R956" s="1" t="s">
        <v>58</v>
      </c>
      <c r="S956" s="1" t="s">
        <v>562</v>
      </c>
      <c r="U956" s="1" t="s">
        <v>566</v>
      </c>
      <c r="V956" s="1">
        <v>0</v>
      </c>
      <c r="W956" s="1" t="s">
        <v>60</v>
      </c>
    </row>
    <row r="957" spans="1:27" x14ac:dyDescent="0.2">
      <c r="A957" s="1">
        <f t="shared" si="56"/>
        <v>1048914.31</v>
      </c>
      <c r="B957" s="1">
        <f t="shared" si="56"/>
        <v>1048940.33</v>
      </c>
      <c r="C957" s="11" t="s">
        <v>54</v>
      </c>
      <c r="D957" s="1" t="str">
        <f t="shared" si="57"/>
        <v>FBE</v>
      </c>
      <c r="E957" s="1">
        <f t="shared" si="58"/>
        <v>19</v>
      </c>
      <c r="F957" s="1" t="str">
        <f t="shared" si="59"/>
        <v>19.0mm FBE</v>
      </c>
      <c r="G957" s="1" t="str">
        <f>_xlfn.CONCAT(TEXT(Q957,"0.0"),"mm ",INDEX('Pipe Lookup'!D:D,MATCH('~17 Pipe Segmentation'!R957,'Pipe Lookup'!C:C,0))," TYPE ",P957)</f>
        <v>19.0mm Fusion-Bonded Epoxy TYPE 7</v>
      </c>
      <c r="L957" s="1" t="s">
        <v>9479</v>
      </c>
      <c r="M957" s="1">
        <v>1048914.31</v>
      </c>
      <c r="N957" s="1">
        <v>1048940.33</v>
      </c>
      <c r="O957" s="1">
        <v>26.020000000018626</v>
      </c>
      <c r="P957" s="1">
        <v>7</v>
      </c>
      <c r="Q957" s="1">
        <v>19</v>
      </c>
      <c r="R957" s="1" t="s">
        <v>56</v>
      </c>
      <c r="S957" s="1" t="s">
        <v>562</v>
      </c>
      <c r="U957" s="1" t="s">
        <v>567</v>
      </c>
      <c r="V957" s="1">
        <v>0</v>
      </c>
      <c r="W957" s="1" t="s">
        <v>60</v>
      </c>
    </row>
    <row r="958" spans="1:27" x14ac:dyDescent="0.2">
      <c r="A958" s="1">
        <f t="shared" si="56"/>
        <v>1048940.33</v>
      </c>
      <c r="B958" s="1">
        <f t="shared" si="56"/>
        <v>1048945</v>
      </c>
      <c r="C958" s="11" t="s">
        <v>54</v>
      </c>
      <c r="D958" s="1" t="str">
        <f t="shared" si="57"/>
        <v>LE</v>
      </c>
      <c r="E958" s="1">
        <f t="shared" si="58"/>
        <v>19</v>
      </c>
      <c r="F958" s="1" t="str">
        <f t="shared" si="59"/>
        <v>19.0mm LE</v>
      </c>
      <c r="G958" s="1" t="str">
        <f>_xlfn.CONCAT(TEXT(Q958,"0.0"),"mm ",INDEX('Pipe Lookup'!D:D,MATCH('~17 Pipe Segmentation'!R958,'Pipe Lookup'!C:C,0))," TYPE ",P958)</f>
        <v>19.0mm Elbow TYPE 26</v>
      </c>
      <c r="L958" s="1" t="s">
        <v>9479</v>
      </c>
      <c r="M958" s="1">
        <v>1048940.33</v>
      </c>
      <c r="N958" s="1" t="s">
        <v>568</v>
      </c>
      <c r="O958" s="1">
        <v>4.6699999999254942</v>
      </c>
      <c r="P958" s="1">
        <v>26</v>
      </c>
      <c r="Q958" s="1">
        <v>19</v>
      </c>
      <c r="R958" s="1" t="s">
        <v>58</v>
      </c>
      <c r="S958" s="1" t="s">
        <v>562</v>
      </c>
      <c r="U958" s="1" t="s">
        <v>569</v>
      </c>
      <c r="V958" s="1">
        <v>0</v>
      </c>
      <c r="W958" s="1" t="s">
        <v>60</v>
      </c>
    </row>
    <row r="959" spans="1:27" x14ac:dyDescent="0.2">
      <c r="A959" s="1">
        <f t="shared" si="56"/>
        <v>1048945</v>
      </c>
      <c r="B959" s="1">
        <f t="shared" si="56"/>
        <v>1048980</v>
      </c>
      <c r="C959" s="11" t="s">
        <v>54</v>
      </c>
      <c r="D959" s="1" t="str">
        <f t="shared" si="57"/>
        <v>FBE</v>
      </c>
      <c r="E959" s="1">
        <f t="shared" si="58"/>
        <v>19</v>
      </c>
      <c r="F959" s="1" t="str">
        <f t="shared" si="59"/>
        <v>19.0mm FBE</v>
      </c>
      <c r="G959" s="1" t="str">
        <f>_xlfn.CONCAT(TEXT(Q959,"0.0"),"mm ",INDEX('Pipe Lookup'!D:D,MATCH('~17 Pipe Segmentation'!R959,'Pipe Lookup'!C:C,0))," TYPE ",P959)</f>
        <v>19.0mm Fusion-Bonded Epoxy TYPE 7</v>
      </c>
      <c r="L959" s="1" t="s">
        <v>9479</v>
      </c>
      <c r="M959" s="1" t="s">
        <v>568</v>
      </c>
      <c r="N959" s="1" t="s">
        <v>570</v>
      </c>
      <c r="O959" s="1">
        <v>35</v>
      </c>
      <c r="P959" s="1">
        <v>7</v>
      </c>
      <c r="Q959" s="1">
        <v>19</v>
      </c>
      <c r="R959" s="1" t="s">
        <v>56</v>
      </c>
      <c r="S959" s="1" t="s">
        <v>562</v>
      </c>
      <c r="V959" s="1">
        <v>0</v>
      </c>
      <c r="W959" s="1" t="s">
        <v>60</v>
      </c>
    </row>
    <row r="960" spans="1:27" x14ac:dyDescent="0.2">
      <c r="A960" s="1">
        <f t="shared" si="56"/>
        <v>1048980</v>
      </c>
      <c r="B960" s="1">
        <f t="shared" si="56"/>
        <v>1048985</v>
      </c>
      <c r="C960" s="11" t="s">
        <v>54</v>
      </c>
      <c r="D960" s="1" t="str">
        <f t="shared" si="57"/>
        <v>LE</v>
      </c>
      <c r="E960" s="1">
        <f t="shared" si="58"/>
        <v>19</v>
      </c>
      <c r="F960" s="1" t="str">
        <f t="shared" si="59"/>
        <v>19.0mm LE</v>
      </c>
      <c r="G960" s="1" t="str">
        <f>_xlfn.CONCAT(TEXT(Q960,"0.0"),"mm ",INDEX('Pipe Lookup'!D:D,MATCH('~17 Pipe Segmentation'!R960,'Pipe Lookup'!C:C,0))," TYPE ",P960)</f>
        <v>19.0mm Elbow TYPE 26</v>
      </c>
      <c r="L960" s="1" t="s">
        <v>9479</v>
      </c>
      <c r="M960" s="1" t="s">
        <v>570</v>
      </c>
      <c r="N960" s="1" t="s">
        <v>571</v>
      </c>
      <c r="O960" s="1">
        <v>5</v>
      </c>
      <c r="P960" s="1">
        <v>26</v>
      </c>
      <c r="Q960" s="1">
        <v>19</v>
      </c>
      <c r="R960" s="1" t="s">
        <v>58</v>
      </c>
      <c r="S960" s="1" t="s">
        <v>562</v>
      </c>
      <c r="U960" s="1" t="s">
        <v>572</v>
      </c>
      <c r="V960" s="1">
        <v>0</v>
      </c>
      <c r="W960" s="1" t="s">
        <v>60</v>
      </c>
      <c r="X960" s="1">
        <v>1045986.72</v>
      </c>
      <c r="Y960" s="1">
        <v>1046008.42</v>
      </c>
      <c r="Z960" s="1">
        <v>21.700000000069849</v>
      </c>
      <c r="AA960" s="1">
        <v>7</v>
      </c>
    </row>
    <row r="961" spans="1:27" x14ac:dyDescent="0.2">
      <c r="A961" s="1">
        <f t="shared" si="56"/>
        <v>1048985</v>
      </c>
      <c r="B961" s="1">
        <f t="shared" si="56"/>
        <v>1049076</v>
      </c>
      <c r="C961" s="11" t="s">
        <v>54</v>
      </c>
      <c r="D961" s="1" t="str">
        <f t="shared" si="57"/>
        <v>FBE</v>
      </c>
      <c r="E961" s="1">
        <f t="shared" si="58"/>
        <v>19</v>
      </c>
      <c r="F961" s="1" t="str">
        <f t="shared" si="59"/>
        <v>19.0mm FBE</v>
      </c>
      <c r="G961" s="1" t="str">
        <f>_xlfn.CONCAT(TEXT(Q961,"0.0"),"mm ",INDEX('Pipe Lookup'!D:D,MATCH('~17 Pipe Segmentation'!R961,'Pipe Lookup'!C:C,0))," TYPE ",P961)</f>
        <v>19.0mm Fusion-Bonded Epoxy TYPE 7</v>
      </c>
      <c r="L961" s="1" t="s">
        <v>9479</v>
      </c>
      <c r="M961" s="1" t="s">
        <v>571</v>
      </c>
      <c r="N961" s="1" t="s">
        <v>9698</v>
      </c>
      <c r="O961" s="1">
        <v>91</v>
      </c>
      <c r="P961" s="1">
        <v>7</v>
      </c>
      <c r="Q961" s="1">
        <v>19</v>
      </c>
      <c r="R961" s="1" t="s">
        <v>56</v>
      </c>
      <c r="S961" s="1" t="s">
        <v>562</v>
      </c>
      <c r="V961" s="1">
        <v>0</v>
      </c>
      <c r="W961" s="1" t="s">
        <v>60</v>
      </c>
    </row>
    <row r="962" spans="1:27" x14ac:dyDescent="0.2">
      <c r="A962" s="1">
        <f t="shared" ref="A962:B1025" si="60">IF(OR(AND(ISNUMBER(M962),M962&gt;0),ISNUMBER(SEARCH("+",M962))),IF(NOT(ISNUMBER(M962)),1000*LEFT(M962,SEARCH("+",M962)-1)+MID(M962,SEARCH("+",M962)+1,3)+RIGHT(M962,3),M962),"")</f>
        <v>1049076</v>
      </c>
      <c r="B962" s="1">
        <f t="shared" si="60"/>
        <v>1049080</v>
      </c>
      <c r="C962" s="11" t="s">
        <v>54</v>
      </c>
      <c r="D962" s="1" t="str">
        <f t="shared" si="57"/>
        <v>LE</v>
      </c>
      <c r="E962" s="1">
        <f t="shared" si="58"/>
        <v>19</v>
      </c>
      <c r="F962" s="1" t="str">
        <f t="shared" si="59"/>
        <v>19.0mm LE</v>
      </c>
      <c r="G962" s="1" t="str">
        <f>_xlfn.CONCAT(TEXT(Q962,"0.0"),"mm ",INDEX('Pipe Lookup'!D:D,MATCH('~17 Pipe Segmentation'!R962,'Pipe Lookup'!C:C,0))," TYPE ",P962)</f>
        <v>19.0mm Elbow TYPE 26</v>
      </c>
      <c r="L962" s="1" t="s">
        <v>9479</v>
      </c>
      <c r="M962" s="1" t="s">
        <v>9698</v>
      </c>
      <c r="N962" s="1" t="s">
        <v>9699</v>
      </c>
      <c r="O962" s="1">
        <v>4</v>
      </c>
      <c r="P962" s="1">
        <v>26</v>
      </c>
      <c r="Q962" s="1">
        <v>19</v>
      </c>
      <c r="R962" s="1" t="s">
        <v>58</v>
      </c>
      <c r="S962" s="1" t="s">
        <v>562</v>
      </c>
      <c r="U962" s="1" t="s">
        <v>575</v>
      </c>
      <c r="V962" s="1">
        <v>0</v>
      </c>
      <c r="W962" s="1" t="s">
        <v>60</v>
      </c>
      <c r="X962" s="1">
        <v>1046008.42</v>
      </c>
      <c r="Y962" s="1">
        <v>1046205.95</v>
      </c>
      <c r="Z962" s="1">
        <v>197.52999999991152</v>
      </c>
      <c r="AA962" s="1">
        <v>6</v>
      </c>
    </row>
    <row r="963" spans="1:27" x14ac:dyDescent="0.2">
      <c r="A963" s="1">
        <f t="shared" si="60"/>
        <v>1049080</v>
      </c>
      <c r="B963" s="1">
        <f t="shared" si="60"/>
        <v>1049088</v>
      </c>
      <c r="C963" s="11" t="s">
        <v>54</v>
      </c>
      <c r="D963" s="1" t="str">
        <f t="shared" ref="D963:D1026" si="61">TRIM(LEFT(R963,3))</f>
        <v>FBE</v>
      </c>
      <c r="E963" s="1">
        <f t="shared" ref="E963:E1026" si="62">Q963</f>
        <v>19</v>
      </c>
      <c r="F963" s="1" t="str">
        <f t="shared" ref="F963:F1026" si="63">_xlfn.CONCAT(TEXT(Q963,"0.0"),"mm ",R963)</f>
        <v>19.0mm FBE</v>
      </c>
      <c r="G963" s="1" t="str">
        <f>_xlfn.CONCAT(TEXT(Q963,"0.0"),"mm ",INDEX('Pipe Lookup'!D:D,MATCH('~17 Pipe Segmentation'!R963,'Pipe Lookup'!C:C,0))," TYPE ",P963)</f>
        <v>19.0mm Fusion-Bonded Epoxy TYPE 7</v>
      </c>
      <c r="L963" s="1" t="s">
        <v>9479</v>
      </c>
      <c r="M963" s="1" t="s">
        <v>9699</v>
      </c>
      <c r="N963" s="1" t="s">
        <v>576</v>
      </c>
      <c r="O963" s="1">
        <v>8</v>
      </c>
      <c r="P963" s="1">
        <v>7</v>
      </c>
      <c r="Q963" s="1">
        <v>19</v>
      </c>
      <c r="R963" s="1" t="s">
        <v>56</v>
      </c>
      <c r="S963" s="1" t="s">
        <v>562</v>
      </c>
      <c r="V963" s="1">
        <v>0</v>
      </c>
      <c r="W963" s="1" t="s">
        <v>60</v>
      </c>
    </row>
    <row r="964" spans="1:27" x14ac:dyDescent="0.2">
      <c r="A964" s="1">
        <f t="shared" si="60"/>
        <v>1049088</v>
      </c>
      <c r="B964" s="1">
        <f t="shared" si="60"/>
        <v>1049093</v>
      </c>
      <c r="C964" s="11" t="s">
        <v>54</v>
      </c>
      <c r="D964" s="1" t="str">
        <f t="shared" si="61"/>
        <v>LE</v>
      </c>
      <c r="E964" s="1">
        <f t="shared" si="62"/>
        <v>19</v>
      </c>
      <c r="F964" s="1" t="str">
        <f t="shared" si="63"/>
        <v>19.0mm LE</v>
      </c>
      <c r="G964" s="1" t="str">
        <f>_xlfn.CONCAT(TEXT(Q964,"0.0"),"mm ",INDEX('Pipe Lookup'!D:D,MATCH('~17 Pipe Segmentation'!R964,'Pipe Lookup'!C:C,0))," TYPE ",P964)</f>
        <v>19.0mm Elbow TYPE 26</v>
      </c>
      <c r="L964" s="1" t="s">
        <v>9479</v>
      </c>
      <c r="M964" s="1" t="s">
        <v>576</v>
      </c>
      <c r="N964" s="1" t="s">
        <v>577</v>
      </c>
      <c r="O964" s="1">
        <v>5</v>
      </c>
      <c r="P964" s="1">
        <v>26</v>
      </c>
      <c r="Q964" s="1">
        <v>19</v>
      </c>
      <c r="R964" s="1" t="s">
        <v>58</v>
      </c>
      <c r="S964" s="1" t="s">
        <v>562</v>
      </c>
      <c r="U964" s="1" t="s">
        <v>578</v>
      </c>
      <c r="V964" s="1">
        <v>0</v>
      </c>
      <c r="W964" s="1" t="s">
        <v>60</v>
      </c>
    </row>
    <row r="965" spans="1:27" x14ac:dyDescent="0.2">
      <c r="A965" s="1">
        <f t="shared" si="60"/>
        <v>1049093</v>
      </c>
      <c r="B965" s="1">
        <f t="shared" si="60"/>
        <v>1049151</v>
      </c>
      <c r="C965" s="11" t="s">
        <v>54</v>
      </c>
      <c r="D965" s="1" t="str">
        <f t="shared" si="61"/>
        <v>FBE</v>
      </c>
      <c r="E965" s="1">
        <f t="shared" si="62"/>
        <v>19</v>
      </c>
      <c r="F965" s="1" t="str">
        <f t="shared" si="63"/>
        <v>19.0mm FBE</v>
      </c>
      <c r="G965" s="1" t="str">
        <f>_xlfn.CONCAT(TEXT(Q965,"0.0"),"mm ",INDEX('Pipe Lookup'!D:D,MATCH('~17 Pipe Segmentation'!R965,'Pipe Lookup'!C:C,0))," TYPE ",P965)</f>
        <v>19.0mm Fusion-Bonded Epoxy TYPE 7</v>
      </c>
      <c r="L965" s="1" t="s">
        <v>9479</v>
      </c>
      <c r="M965" s="1" t="s">
        <v>577</v>
      </c>
      <c r="N965" s="1" t="s">
        <v>9700</v>
      </c>
      <c r="O965" s="1">
        <v>58</v>
      </c>
      <c r="P965" s="1">
        <v>7</v>
      </c>
      <c r="Q965" s="1">
        <v>19</v>
      </c>
      <c r="R965" s="1" t="s">
        <v>56</v>
      </c>
      <c r="S965" s="1" t="s">
        <v>562</v>
      </c>
      <c r="U965" s="1" t="s">
        <v>580</v>
      </c>
      <c r="V965" s="1">
        <v>0</v>
      </c>
      <c r="W965" s="1" t="s">
        <v>60</v>
      </c>
    </row>
    <row r="966" spans="1:27" x14ac:dyDescent="0.2">
      <c r="A966" s="1">
        <f t="shared" si="60"/>
        <v>1049151</v>
      </c>
      <c r="B966" s="1">
        <f t="shared" si="60"/>
        <v>1049157</v>
      </c>
      <c r="C966" s="11" t="s">
        <v>54</v>
      </c>
      <c r="D966" s="1" t="str">
        <f t="shared" si="61"/>
        <v>LE</v>
      </c>
      <c r="E966" s="1">
        <f t="shared" si="62"/>
        <v>19</v>
      </c>
      <c r="F966" s="1" t="str">
        <f t="shared" si="63"/>
        <v>19.0mm LE</v>
      </c>
      <c r="G966" s="1" t="str">
        <f>_xlfn.CONCAT(TEXT(Q966,"0.0"),"mm ",INDEX('Pipe Lookup'!D:D,MATCH('~17 Pipe Segmentation'!R966,'Pipe Lookup'!C:C,0))," TYPE ",P966)</f>
        <v>19.0mm Elbow TYPE 26</v>
      </c>
      <c r="L966" s="1" t="s">
        <v>9479</v>
      </c>
      <c r="M966" s="1" t="s">
        <v>9700</v>
      </c>
      <c r="N966" s="1" t="s">
        <v>9701</v>
      </c>
      <c r="O966" s="1">
        <v>6</v>
      </c>
      <c r="P966" s="1">
        <v>26</v>
      </c>
      <c r="Q966" s="1">
        <v>19</v>
      </c>
      <c r="R966" s="1" t="s">
        <v>58</v>
      </c>
      <c r="S966" s="1" t="s">
        <v>562</v>
      </c>
      <c r="U966" s="1" t="s">
        <v>582</v>
      </c>
      <c r="V966" s="1">
        <v>0</v>
      </c>
      <c r="W966" s="1" t="s">
        <v>60</v>
      </c>
      <c r="X966" s="1">
        <v>1046205.95</v>
      </c>
      <c r="Y966" s="1">
        <v>1046229.95</v>
      </c>
      <c r="Z966" s="1">
        <v>24</v>
      </c>
      <c r="AA966" s="1">
        <v>8</v>
      </c>
    </row>
    <row r="967" spans="1:27" x14ac:dyDescent="0.2">
      <c r="A967" s="1">
        <f t="shared" si="60"/>
        <v>1049157</v>
      </c>
      <c r="B967" s="1">
        <f t="shared" si="60"/>
        <v>1049175</v>
      </c>
      <c r="C967" s="11" t="s">
        <v>54</v>
      </c>
      <c r="D967" s="1" t="str">
        <f t="shared" si="61"/>
        <v>FBE</v>
      </c>
      <c r="E967" s="1">
        <f t="shared" si="62"/>
        <v>19</v>
      </c>
      <c r="F967" s="1" t="str">
        <f t="shared" si="63"/>
        <v>19.0mm FBE</v>
      </c>
      <c r="G967" s="1" t="str">
        <f>_xlfn.CONCAT(TEXT(Q967,"0.0"),"mm ",INDEX('Pipe Lookup'!D:D,MATCH('~17 Pipe Segmentation'!R967,'Pipe Lookup'!C:C,0))," TYPE ",P967)</f>
        <v>19.0mm Fusion-Bonded Epoxy TYPE 7</v>
      </c>
      <c r="L967" s="1" t="s">
        <v>9479</v>
      </c>
      <c r="M967" s="1" t="s">
        <v>9701</v>
      </c>
      <c r="N967" s="1" t="s">
        <v>9702</v>
      </c>
      <c r="O967" s="1">
        <v>18</v>
      </c>
      <c r="P967" s="1">
        <v>7</v>
      </c>
      <c r="Q967" s="1">
        <v>19</v>
      </c>
      <c r="R967" s="1" t="s">
        <v>56</v>
      </c>
      <c r="S967" s="1" t="s">
        <v>562</v>
      </c>
      <c r="V967" s="1">
        <v>0</v>
      </c>
      <c r="W967" s="1" t="s">
        <v>60</v>
      </c>
    </row>
    <row r="968" spans="1:27" x14ac:dyDescent="0.2">
      <c r="A968" s="1">
        <f t="shared" si="60"/>
        <v>1049175</v>
      </c>
      <c r="B968" s="1">
        <f t="shared" si="60"/>
        <v>1049182</v>
      </c>
      <c r="C968" s="11" t="s">
        <v>54</v>
      </c>
      <c r="D968" s="1" t="str">
        <f t="shared" si="61"/>
        <v>LE</v>
      </c>
      <c r="E968" s="1">
        <f t="shared" si="62"/>
        <v>19</v>
      </c>
      <c r="F968" s="1" t="str">
        <f t="shared" si="63"/>
        <v>19.0mm LE</v>
      </c>
      <c r="G968" s="1" t="str">
        <f>_xlfn.CONCAT(TEXT(Q968,"0.0"),"mm ",INDEX('Pipe Lookup'!D:D,MATCH('~17 Pipe Segmentation'!R968,'Pipe Lookup'!C:C,0))," TYPE ",P968)</f>
        <v>19.0mm Elbow TYPE 26</v>
      </c>
      <c r="L968" s="1" t="s">
        <v>9479</v>
      </c>
      <c r="M968" s="1" t="s">
        <v>9702</v>
      </c>
      <c r="N968" s="1" t="s">
        <v>9703</v>
      </c>
      <c r="O968" s="1">
        <v>7</v>
      </c>
      <c r="P968" s="1">
        <v>26</v>
      </c>
      <c r="Q968" s="1">
        <v>19</v>
      </c>
      <c r="R968" s="1" t="s">
        <v>58</v>
      </c>
      <c r="S968" s="1" t="s">
        <v>562</v>
      </c>
      <c r="U968" s="1" t="s">
        <v>585</v>
      </c>
      <c r="V968" s="1">
        <v>0</v>
      </c>
      <c r="W968" s="1" t="s">
        <v>60</v>
      </c>
    </row>
    <row r="969" spans="1:27" x14ac:dyDescent="0.2">
      <c r="A969" s="1">
        <f t="shared" si="60"/>
        <v>1049182</v>
      </c>
      <c r="B969" s="1">
        <f t="shared" si="60"/>
        <v>1049188</v>
      </c>
      <c r="C969" s="11" t="s">
        <v>54</v>
      </c>
      <c r="D969" s="1" t="str">
        <f t="shared" si="61"/>
        <v>FBE</v>
      </c>
      <c r="E969" s="1">
        <f t="shared" si="62"/>
        <v>19</v>
      </c>
      <c r="F969" s="1" t="str">
        <f t="shared" si="63"/>
        <v>19.0mm FBE</v>
      </c>
      <c r="G969" s="1" t="str">
        <f>_xlfn.CONCAT(TEXT(Q969,"0.0"),"mm ",INDEX('Pipe Lookup'!D:D,MATCH('~17 Pipe Segmentation'!R969,'Pipe Lookup'!C:C,0))," TYPE ",P969)</f>
        <v>19.0mm Fusion-Bonded Epoxy TYPE 7</v>
      </c>
      <c r="L969" s="1" t="s">
        <v>9479</v>
      </c>
      <c r="M969" s="1" t="s">
        <v>9703</v>
      </c>
      <c r="N969" s="1" t="s">
        <v>9704</v>
      </c>
      <c r="O969" s="1">
        <v>6</v>
      </c>
      <c r="P969" s="1">
        <v>7</v>
      </c>
      <c r="Q969" s="1">
        <v>19</v>
      </c>
      <c r="R969" s="1" t="s">
        <v>56</v>
      </c>
      <c r="S969" s="1" t="s">
        <v>562</v>
      </c>
      <c r="V969" s="1">
        <v>0</v>
      </c>
      <c r="W969" s="1" t="s">
        <v>60</v>
      </c>
    </row>
    <row r="970" spans="1:27" x14ac:dyDescent="0.2">
      <c r="A970" s="1">
        <f t="shared" si="60"/>
        <v>1049188</v>
      </c>
      <c r="B970" s="1">
        <f t="shared" si="60"/>
        <v>1049218</v>
      </c>
      <c r="C970" s="11" t="s">
        <v>54</v>
      </c>
      <c r="D970" s="1" t="str">
        <f t="shared" si="61"/>
        <v>FBE</v>
      </c>
      <c r="E970" s="1">
        <f t="shared" si="62"/>
        <v>21.5</v>
      </c>
      <c r="F970" s="1" t="str">
        <f t="shared" si="63"/>
        <v>21.5mm FBE</v>
      </c>
      <c r="G970" s="1" t="str">
        <f>_xlfn.CONCAT(TEXT(Q970,"0.0"),"mm ",INDEX('Pipe Lookup'!D:D,MATCH('~17 Pipe Segmentation'!R970,'Pipe Lookup'!C:C,0))," TYPE ",P970)</f>
        <v>21.5mm Fusion-Bonded Epoxy TYPE 34</v>
      </c>
      <c r="L970" s="1" t="s">
        <v>9479</v>
      </c>
      <c r="M970" s="1" t="s">
        <v>9704</v>
      </c>
      <c r="N970" s="1" t="s">
        <v>587</v>
      </c>
      <c r="O970" s="1">
        <v>30</v>
      </c>
      <c r="P970" s="1">
        <v>34</v>
      </c>
      <c r="Q970" s="1">
        <v>21.5</v>
      </c>
      <c r="R970" s="1" t="s">
        <v>56</v>
      </c>
      <c r="S970" s="1" t="s">
        <v>562</v>
      </c>
      <c r="U970" s="1" t="s">
        <v>588</v>
      </c>
      <c r="V970" s="1">
        <v>0</v>
      </c>
      <c r="W970" s="1" t="s">
        <v>60</v>
      </c>
    </row>
    <row r="971" spans="1:27" x14ac:dyDescent="0.2">
      <c r="A971" s="1">
        <f t="shared" si="60"/>
        <v>1049220</v>
      </c>
      <c r="B971" s="1">
        <f t="shared" si="60"/>
        <v>1050331</v>
      </c>
      <c r="C971" s="11" t="s">
        <v>54</v>
      </c>
      <c r="D971" s="1" t="str">
        <f t="shared" si="61"/>
        <v>FBE</v>
      </c>
      <c r="E971" s="1">
        <f t="shared" si="62"/>
        <v>21.5</v>
      </c>
      <c r="F971" s="1" t="str">
        <f t="shared" si="63"/>
        <v>21.5mm FBE</v>
      </c>
      <c r="G971" s="1" t="str">
        <f>_xlfn.CONCAT(TEXT(Q971,"0.0"),"mm ",INDEX('Pipe Lookup'!D:D,MATCH('~17 Pipe Segmentation'!R971,'Pipe Lookup'!C:C,0))," TYPE ",P971)</f>
        <v>21.5mm Fusion-Bonded Epoxy TYPE 34</v>
      </c>
      <c r="L971" s="1" t="s">
        <v>9479</v>
      </c>
      <c r="M971" s="1">
        <v>1049220</v>
      </c>
      <c r="N971" s="1">
        <v>1050331</v>
      </c>
      <c r="O971" s="1">
        <v>1111</v>
      </c>
      <c r="P971" s="1">
        <v>34</v>
      </c>
      <c r="Q971" s="1">
        <v>21.5</v>
      </c>
      <c r="R971" s="1" t="s">
        <v>56</v>
      </c>
      <c r="S971" s="1" t="s">
        <v>562</v>
      </c>
      <c r="V971" s="1" t="s">
        <v>175</v>
      </c>
      <c r="W971" s="1" t="s">
        <v>86</v>
      </c>
    </row>
    <row r="972" spans="1:27" x14ac:dyDescent="0.2">
      <c r="A972" s="1">
        <f t="shared" si="60"/>
        <v>1050331</v>
      </c>
      <c r="B972" s="1">
        <f t="shared" si="60"/>
        <v>1050336</v>
      </c>
      <c r="C972" s="11" t="s">
        <v>54</v>
      </c>
      <c r="D972" s="1" t="str">
        <f t="shared" si="61"/>
        <v>LE</v>
      </c>
      <c r="E972" s="1">
        <f t="shared" si="62"/>
        <v>23.7</v>
      </c>
      <c r="F972" s="1" t="str">
        <f t="shared" si="63"/>
        <v>23.7mm LE</v>
      </c>
      <c r="G972" s="1" t="str">
        <f>_xlfn.CONCAT(TEXT(Q972,"0.0"),"mm ",INDEX('Pipe Lookup'!D:D,MATCH('~17 Pipe Segmentation'!R972,'Pipe Lookup'!C:C,0))," TYPE ",P972)</f>
        <v>23.7mm Elbow TYPE 28</v>
      </c>
      <c r="L972" s="1" t="s">
        <v>9479</v>
      </c>
      <c r="M972" s="1">
        <v>1050331</v>
      </c>
      <c r="N972" s="1" t="s">
        <v>9705</v>
      </c>
      <c r="O972" s="1">
        <v>5</v>
      </c>
      <c r="P972" s="1">
        <v>28</v>
      </c>
      <c r="Q972" s="1">
        <v>23.7</v>
      </c>
      <c r="R972" s="1" t="s">
        <v>58</v>
      </c>
      <c r="S972" s="1" t="s">
        <v>562</v>
      </c>
      <c r="U972" s="1" t="s">
        <v>9706</v>
      </c>
      <c r="V972" s="1">
        <v>0</v>
      </c>
      <c r="W972" s="1" t="s">
        <v>60</v>
      </c>
    </row>
    <row r="973" spans="1:27" x14ac:dyDescent="0.2">
      <c r="A973" s="1">
        <f t="shared" si="60"/>
        <v>1050336</v>
      </c>
      <c r="B973" s="1">
        <f t="shared" si="60"/>
        <v>1050350</v>
      </c>
      <c r="C973" s="11" t="s">
        <v>54</v>
      </c>
      <c r="D973" s="1" t="str">
        <f t="shared" si="61"/>
        <v>FBE</v>
      </c>
      <c r="E973" s="1">
        <f t="shared" si="62"/>
        <v>21.5</v>
      </c>
      <c r="F973" s="1" t="str">
        <f t="shared" si="63"/>
        <v>21.5mm FBE</v>
      </c>
      <c r="G973" s="1" t="str">
        <f>_xlfn.CONCAT(TEXT(Q973,"0.0"),"mm ",INDEX('Pipe Lookup'!D:D,MATCH('~17 Pipe Segmentation'!R973,'Pipe Lookup'!C:C,0))," TYPE ",P973)</f>
        <v>21.5mm Fusion-Bonded Epoxy TYPE 34</v>
      </c>
      <c r="L973" s="1" t="s">
        <v>9479</v>
      </c>
      <c r="M973" s="1" t="s">
        <v>9705</v>
      </c>
      <c r="N973" s="1" t="s">
        <v>9707</v>
      </c>
      <c r="O973" s="1">
        <v>14</v>
      </c>
      <c r="P973" s="1">
        <v>34</v>
      </c>
      <c r="Q973" s="1">
        <v>21.5</v>
      </c>
      <c r="R973" s="1" t="s">
        <v>56</v>
      </c>
      <c r="S973" s="1" t="s">
        <v>562</v>
      </c>
      <c r="V973" s="1">
        <v>0</v>
      </c>
      <c r="W973" s="1" t="s">
        <v>60</v>
      </c>
    </row>
    <row r="974" spans="1:27" x14ac:dyDescent="0.2">
      <c r="A974" s="1">
        <f t="shared" si="60"/>
        <v>1050350</v>
      </c>
      <c r="B974" s="1">
        <f t="shared" si="60"/>
        <v>1050355</v>
      </c>
      <c r="C974" s="11" t="s">
        <v>54</v>
      </c>
      <c r="D974" s="1" t="str">
        <f t="shared" si="61"/>
        <v>LE</v>
      </c>
      <c r="E974" s="1">
        <f t="shared" si="62"/>
        <v>23.7</v>
      </c>
      <c r="F974" s="1" t="str">
        <f t="shared" si="63"/>
        <v>23.7mm LE</v>
      </c>
      <c r="G974" s="1" t="str">
        <f>_xlfn.CONCAT(TEXT(Q974,"0.0"),"mm ",INDEX('Pipe Lookup'!D:D,MATCH('~17 Pipe Segmentation'!R974,'Pipe Lookup'!C:C,0))," TYPE ",P974)</f>
        <v>23.7mm Elbow TYPE 28</v>
      </c>
      <c r="L974" s="1" t="s">
        <v>9479</v>
      </c>
      <c r="M974" s="1" t="s">
        <v>9707</v>
      </c>
      <c r="N974" s="1" t="s">
        <v>9708</v>
      </c>
      <c r="O974" s="1">
        <v>5</v>
      </c>
      <c r="P974" s="1">
        <v>28</v>
      </c>
      <c r="Q974" s="1">
        <v>23.7</v>
      </c>
      <c r="R974" s="1" t="s">
        <v>58</v>
      </c>
      <c r="S974" s="1" t="s">
        <v>562</v>
      </c>
      <c r="U974" s="1" t="s">
        <v>9709</v>
      </c>
      <c r="V974" s="1">
        <v>0</v>
      </c>
      <c r="W974" s="1" t="s">
        <v>60</v>
      </c>
    </row>
    <row r="975" spans="1:27" x14ac:dyDescent="0.2">
      <c r="A975" s="1">
        <f t="shared" si="60"/>
        <v>1050355</v>
      </c>
      <c r="B975" s="1">
        <f t="shared" si="60"/>
        <v>1050869</v>
      </c>
      <c r="C975" s="11" t="s">
        <v>54</v>
      </c>
      <c r="D975" s="1" t="str">
        <f t="shared" si="61"/>
        <v>FBE</v>
      </c>
      <c r="E975" s="1">
        <f t="shared" si="62"/>
        <v>19</v>
      </c>
      <c r="F975" s="1" t="str">
        <f t="shared" si="63"/>
        <v>19.0mm FBE</v>
      </c>
      <c r="G975" s="1" t="str">
        <f>_xlfn.CONCAT(TEXT(Q975,"0.0"),"mm ",INDEX('Pipe Lookup'!D:D,MATCH('~17 Pipe Segmentation'!R975,'Pipe Lookup'!C:C,0))," TYPE ",P975)</f>
        <v>19.0mm Fusion-Bonded Epoxy TYPE 7</v>
      </c>
      <c r="L975" s="1" t="s">
        <v>9479</v>
      </c>
      <c r="M975" s="1" t="s">
        <v>9708</v>
      </c>
      <c r="N975" s="1" t="s">
        <v>9710</v>
      </c>
      <c r="O975" s="1">
        <v>514</v>
      </c>
      <c r="P975" s="1">
        <v>7</v>
      </c>
      <c r="Q975" s="1">
        <v>19</v>
      </c>
      <c r="R975" s="1" t="s">
        <v>56</v>
      </c>
      <c r="S975" s="1" t="s">
        <v>562</v>
      </c>
      <c r="V975" s="1">
        <v>0</v>
      </c>
      <c r="W975" s="1" t="s">
        <v>60</v>
      </c>
    </row>
    <row r="976" spans="1:27" x14ac:dyDescent="0.2">
      <c r="A976" s="1">
        <f t="shared" si="60"/>
        <v>1050869</v>
      </c>
      <c r="B976" s="1">
        <f t="shared" si="60"/>
        <v>1050874</v>
      </c>
      <c r="C976" s="11" t="s">
        <v>54</v>
      </c>
      <c r="D976" s="1" t="str">
        <f t="shared" si="61"/>
        <v>LE</v>
      </c>
      <c r="E976" s="1">
        <f t="shared" si="62"/>
        <v>19</v>
      </c>
      <c r="F976" s="1" t="str">
        <f t="shared" si="63"/>
        <v>19.0mm LE</v>
      </c>
      <c r="G976" s="1" t="str">
        <f>_xlfn.CONCAT(TEXT(Q976,"0.0"),"mm ",INDEX('Pipe Lookup'!D:D,MATCH('~17 Pipe Segmentation'!R976,'Pipe Lookup'!C:C,0))," TYPE ",P976)</f>
        <v>19.0mm Elbow TYPE 26</v>
      </c>
      <c r="L976" s="1" t="s">
        <v>9479</v>
      </c>
      <c r="M976" s="1" t="s">
        <v>9710</v>
      </c>
      <c r="N976" s="1" t="s">
        <v>9711</v>
      </c>
      <c r="O976" s="1">
        <v>5</v>
      </c>
      <c r="P976" s="1">
        <v>26</v>
      </c>
      <c r="Q976" s="1">
        <v>19</v>
      </c>
      <c r="R976" s="1" t="s">
        <v>58</v>
      </c>
      <c r="S976" s="1" t="s">
        <v>562</v>
      </c>
      <c r="U976" s="1" t="s">
        <v>589</v>
      </c>
      <c r="V976" s="1">
        <v>0</v>
      </c>
      <c r="W976" s="1" t="s">
        <v>60</v>
      </c>
    </row>
    <row r="977" spans="1:27" x14ac:dyDescent="0.2">
      <c r="A977" s="1">
        <f t="shared" si="60"/>
        <v>1050874</v>
      </c>
      <c r="B977" s="1">
        <f t="shared" si="60"/>
        <v>1051200</v>
      </c>
      <c r="C977" s="11" t="s">
        <v>54</v>
      </c>
      <c r="D977" s="1" t="str">
        <f t="shared" si="61"/>
        <v>FBE</v>
      </c>
      <c r="E977" s="1">
        <f t="shared" si="62"/>
        <v>19</v>
      </c>
      <c r="F977" s="1" t="str">
        <f t="shared" si="63"/>
        <v>19.0mm FBE</v>
      </c>
      <c r="G977" s="1" t="str">
        <f>_xlfn.CONCAT(TEXT(Q977,"0.0"),"mm ",INDEX('Pipe Lookup'!D:D,MATCH('~17 Pipe Segmentation'!R977,'Pipe Lookup'!C:C,0))," TYPE ",P977)</f>
        <v>19.0mm Fusion-Bonded Epoxy TYPE 7</v>
      </c>
      <c r="L977" s="1" t="s">
        <v>9479</v>
      </c>
      <c r="M977" s="1" t="s">
        <v>9711</v>
      </c>
      <c r="N977" s="1" t="s">
        <v>9712</v>
      </c>
      <c r="O977" s="1">
        <v>326</v>
      </c>
      <c r="P977" s="1">
        <v>7</v>
      </c>
      <c r="Q977" s="1">
        <v>19</v>
      </c>
      <c r="R977" s="1" t="s">
        <v>56</v>
      </c>
      <c r="S977" s="1" t="s">
        <v>562</v>
      </c>
      <c r="V977" s="1">
        <v>0</v>
      </c>
      <c r="W977" s="1" t="s">
        <v>60</v>
      </c>
    </row>
    <row r="978" spans="1:27" x14ac:dyDescent="0.2">
      <c r="A978" s="1">
        <f t="shared" si="60"/>
        <v>1051200</v>
      </c>
      <c r="B978" s="1">
        <f t="shared" si="60"/>
        <v>1050779</v>
      </c>
      <c r="C978" s="11" t="s">
        <v>54</v>
      </c>
      <c r="D978" s="1" t="str">
        <f t="shared" si="61"/>
        <v>FBE</v>
      </c>
      <c r="E978" s="1">
        <f t="shared" si="62"/>
        <v>19</v>
      </c>
      <c r="F978" s="1" t="str">
        <f t="shared" si="63"/>
        <v>19.0mm FBE</v>
      </c>
      <c r="G978" s="1" t="str">
        <f>_xlfn.CONCAT(TEXT(Q978,"0.0"),"mm ",INDEX('Pipe Lookup'!D:D,MATCH('~17 Pipe Segmentation'!R978,'Pipe Lookup'!C:C,0))," TYPE ",P978)</f>
        <v>19.0mm Fusion-Bonded Epoxy TYPE 7</v>
      </c>
      <c r="L978" s="1" t="s">
        <v>9479</v>
      </c>
      <c r="M978" s="1" t="s">
        <v>9712</v>
      </c>
      <c r="N978" s="1" t="s">
        <v>9713</v>
      </c>
      <c r="O978" s="1">
        <v>579</v>
      </c>
      <c r="P978" s="1">
        <v>7</v>
      </c>
      <c r="Q978" s="1">
        <v>19</v>
      </c>
      <c r="R978" s="1" t="s">
        <v>56</v>
      </c>
      <c r="S978" s="1" t="s">
        <v>590</v>
      </c>
      <c r="V978" s="1">
        <v>0</v>
      </c>
      <c r="W978" s="1" t="s">
        <v>60</v>
      </c>
    </row>
    <row r="979" spans="1:27" x14ac:dyDescent="0.2">
      <c r="A979" s="1">
        <f t="shared" si="60"/>
        <v>1050779</v>
      </c>
      <c r="B979" s="1">
        <f t="shared" si="60"/>
        <v>1050891</v>
      </c>
      <c r="C979" s="11" t="s">
        <v>54</v>
      </c>
      <c r="D979" s="1" t="str">
        <f t="shared" si="61"/>
        <v>FBE</v>
      </c>
      <c r="E979" s="1">
        <f t="shared" si="62"/>
        <v>14.7</v>
      </c>
      <c r="F979" s="1" t="str">
        <f t="shared" si="63"/>
        <v>14.7mm FBE</v>
      </c>
      <c r="G979" s="1" t="str">
        <f>_xlfn.CONCAT(TEXT(Q979,"0.0"),"mm ",INDEX('Pipe Lookup'!D:D,MATCH('~17 Pipe Segmentation'!R979,'Pipe Lookup'!C:C,0))," TYPE ",P979)</f>
        <v>14.7mm Fusion-Bonded Epoxy TYPE 5</v>
      </c>
      <c r="L979" s="1" t="s">
        <v>9479</v>
      </c>
      <c r="M979" s="1" t="s">
        <v>9713</v>
      </c>
      <c r="N979" s="1" t="s">
        <v>9714</v>
      </c>
      <c r="O979" s="1">
        <v>112</v>
      </c>
      <c r="P979" s="1">
        <v>5</v>
      </c>
      <c r="Q979" s="1">
        <v>14.7</v>
      </c>
      <c r="R979" s="1" t="s">
        <v>56</v>
      </c>
      <c r="S979" s="1" t="s">
        <v>590</v>
      </c>
      <c r="V979" s="1">
        <v>0</v>
      </c>
      <c r="W979" s="1" t="s">
        <v>60</v>
      </c>
    </row>
    <row r="980" spans="1:27" x14ac:dyDescent="0.2">
      <c r="A980" s="1">
        <f t="shared" si="60"/>
        <v>1050891</v>
      </c>
      <c r="B980" s="1">
        <f t="shared" si="60"/>
        <v>1050915</v>
      </c>
      <c r="C980" s="11" t="s">
        <v>54</v>
      </c>
      <c r="D980" s="1" t="str">
        <f t="shared" si="61"/>
        <v>FBE</v>
      </c>
      <c r="E980" s="1">
        <f t="shared" si="62"/>
        <v>19</v>
      </c>
      <c r="F980" s="1" t="str">
        <f t="shared" si="63"/>
        <v>19.0mm FBE</v>
      </c>
      <c r="G980" s="1" t="str">
        <f>_xlfn.CONCAT(TEXT(Q980,"0.0"),"mm ",INDEX('Pipe Lookup'!D:D,MATCH('~17 Pipe Segmentation'!R980,'Pipe Lookup'!C:C,0))," TYPE ",P980)</f>
        <v>19.0mm Fusion-Bonded Epoxy TYPE 7</v>
      </c>
      <c r="L980" s="1" t="s">
        <v>9479</v>
      </c>
      <c r="M980" s="1" t="s">
        <v>9714</v>
      </c>
      <c r="N980" s="1" t="s">
        <v>9715</v>
      </c>
      <c r="O980" s="1">
        <v>24</v>
      </c>
      <c r="P980" s="1">
        <v>7</v>
      </c>
      <c r="Q980" s="1">
        <v>19</v>
      </c>
      <c r="R980" s="1" t="s">
        <v>56</v>
      </c>
      <c r="S980" s="1" t="s">
        <v>590</v>
      </c>
      <c r="V980" s="1">
        <v>0</v>
      </c>
      <c r="W980" s="1" t="s">
        <v>60</v>
      </c>
      <c r="X980" s="1">
        <v>1048914.31</v>
      </c>
      <c r="Y980" s="1">
        <v>1048940.33</v>
      </c>
      <c r="Z980" s="1">
        <v>26.020000000018626</v>
      </c>
      <c r="AA980" s="1">
        <v>7</v>
      </c>
    </row>
    <row r="981" spans="1:27" x14ac:dyDescent="0.2">
      <c r="A981" s="1">
        <f t="shared" si="60"/>
        <v>1050915</v>
      </c>
      <c r="B981" s="1">
        <f t="shared" si="60"/>
        <v>1051072</v>
      </c>
      <c r="C981" s="11" t="s">
        <v>54</v>
      </c>
      <c r="D981" s="1" t="str">
        <f t="shared" si="61"/>
        <v>FBE</v>
      </c>
      <c r="E981" s="1">
        <f t="shared" si="62"/>
        <v>21.5</v>
      </c>
      <c r="F981" s="1" t="str">
        <f t="shared" si="63"/>
        <v>21.5mm FBE</v>
      </c>
      <c r="G981" s="1" t="str">
        <f>_xlfn.CONCAT(TEXT(Q981,"0.0"),"mm ",INDEX('Pipe Lookup'!D:D,MATCH('~17 Pipe Segmentation'!R981,'Pipe Lookup'!C:C,0))," TYPE ",P981)</f>
        <v>21.5mm Fusion-Bonded Epoxy TYPE 34</v>
      </c>
      <c r="L981" s="1" t="s">
        <v>9479</v>
      </c>
      <c r="M981" s="1" t="s">
        <v>9715</v>
      </c>
      <c r="N981" s="1" t="s">
        <v>9716</v>
      </c>
      <c r="O981" s="1">
        <v>157</v>
      </c>
      <c r="P981" s="1">
        <v>34</v>
      </c>
      <c r="Q981" s="1">
        <v>21.5</v>
      </c>
      <c r="R981" s="1" t="s">
        <v>56</v>
      </c>
      <c r="S981" s="1" t="s">
        <v>590</v>
      </c>
      <c r="V981" s="1">
        <v>0</v>
      </c>
      <c r="W981" s="1" t="s">
        <v>60</v>
      </c>
      <c r="X981" s="1">
        <v>1048940.33</v>
      </c>
      <c r="Y981" s="1">
        <v>1048944.6000000001</v>
      </c>
      <c r="Z981" s="1">
        <v>4.2700000000186265</v>
      </c>
      <c r="AA981" s="1">
        <v>26</v>
      </c>
    </row>
    <row r="982" spans="1:27" x14ac:dyDescent="0.2">
      <c r="A982" s="1">
        <f t="shared" si="60"/>
        <v>1052070</v>
      </c>
      <c r="B982" s="1">
        <f t="shared" si="60"/>
        <v>1052073</v>
      </c>
      <c r="C982" s="11" t="s">
        <v>54</v>
      </c>
      <c r="D982" s="1" t="str">
        <f t="shared" si="61"/>
        <v>FBE</v>
      </c>
      <c r="E982" s="1">
        <f t="shared" si="62"/>
        <v>21.5</v>
      </c>
      <c r="F982" s="1" t="str">
        <f t="shared" si="63"/>
        <v>21.5mm FBE</v>
      </c>
      <c r="G982" s="1" t="str">
        <f>_xlfn.CONCAT(TEXT(Q982,"0.0"),"mm ",INDEX('Pipe Lookup'!D:D,MATCH('~17 Pipe Segmentation'!R982,'Pipe Lookup'!C:C,0))," TYPE ",P982)</f>
        <v>21.5mm Fusion-Bonded Epoxy TYPE 34</v>
      </c>
      <c r="L982" s="1" t="s">
        <v>9479</v>
      </c>
      <c r="M982" s="1">
        <v>1052070</v>
      </c>
      <c r="N982" s="1" t="s">
        <v>9717</v>
      </c>
      <c r="O982" s="1">
        <v>3</v>
      </c>
      <c r="P982" s="1">
        <v>34</v>
      </c>
      <c r="Q982" s="1">
        <v>21.5</v>
      </c>
      <c r="R982" s="1" t="s">
        <v>56</v>
      </c>
      <c r="S982" s="1" t="s">
        <v>590</v>
      </c>
      <c r="V982" s="1" t="s">
        <v>175</v>
      </c>
      <c r="W982" s="1" t="s">
        <v>86</v>
      </c>
      <c r="X982" s="1">
        <v>1048944.6000000001</v>
      </c>
      <c r="Y982" s="1">
        <v>1048979.6299999999</v>
      </c>
      <c r="Z982" s="1">
        <v>35.029999999795109</v>
      </c>
      <c r="AA982" s="1">
        <v>7</v>
      </c>
    </row>
    <row r="983" spans="1:27" x14ac:dyDescent="0.2">
      <c r="A983" s="1">
        <f t="shared" si="60"/>
        <v>1052073</v>
      </c>
      <c r="B983" s="1">
        <f t="shared" si="60"/>
        <v>1052077</v>
      </c>
      <c r="C983" s="11" t="s">
        <v>54</v>
      </c>
      <c r="D983" s="1" t="str">
        <f t="shared" si="61"/>
        <v>LE</v>
      </c>
      <c r="E983" s="1">
        <f t="shared" si="62"/>
        <v>23.7</v>
      </c>
      <c r="F983" s="1" t="str">
        <f t="shared" si="63"/>
        <v>23.7mm LE</v>
      </c>
      <c r="G983" s="1" t="str">
        <f>_xlfn.CONCAT(TEXT(Q983,"0.0"),"mm ",INDEX('Pipe Lookup'!D:D,MATCH('~17 Pipe Segmentation'!R983,'Pipe Lookup'!C:C,0))," TYPE ",P983)</f>
        <v>23.7mm Elbow TYPE 28</v>
      </c>
      <c r="L983" s="1" t="s">
        <v>9479</v>
      </c>
      <c r="M983" s="1" t="s">
        <v>9717</v>
      </c>
      <c r="N983" s="1" t="s">
        <v>9718</v>
      </c>
      <c r="O983" s="1">
        <v>4</v>
      </c>
      <c r="P983" s="1">
        <v>28</v>
      </c>
      <c r="Q983" s="1">
        <v>23.7</v>
      </c>
      <c r="R983" s="1" t="s">
        <v>58</v>
      </c>
      <c r="S983" s="1" t="s">
        <v>590</v>
      </c>
      <c r="U983" s="1" t="s">
        <v>9719</v>
      </c>
      <c r="V983" s="1">
        <v>0</v>
      </c>
      <c r="W983" s="1" t="s">
        <v>60</v>
      </c>
      <c r="X983" s="1">
        <v>1048979.6299999999</v>
      </c>
      <c r="Y983" s="1">
        <v>1048984.78</v>
      </c>
      <c r="Z983" s="1">
        <v>5.1500000001396984</v>
      </c>
      <c r="AA983" s="1">
        <v>26</v>
      </c>
    </row>
    <row r="984" spans="1:27" x14ac:dyDescent="0.2">
      <c r="A984" s="1">
        <f t="shared" si="60"/>
        <v>1052077</v>
      </c>
      <c r="B984" s="1">
        <f t="shared" si="60"/>
        <v>1052148</v>
      </c>
      <c r="C984" s="11" t="s">
        <v>54</v>
      </c>
      <c r="D984" s="1" t="str">
        <f t="shared" si="61"/>
        <v>FBE</v>
      </c>
      <c r="E984" s="1">
        <f t="shared" si="62"/>
        <v>21.5</v>
      </c>
      <c r="F984" s="1" t="str">
        <f t="shared" si="63"/>
        <v>21.5mm FBE</v>
      </c>
      <c r="G984" s="1" t="str">
        <f>_xlfn.CONCAT(TEXT(Q984,"0.0"),"mm ",INDEX('Pipe Lookup'!D:D,MATCH('~17 Pipe Segmentation'!R984,'Pipe Lookup'!C:C,0))," TYPE ",P984)</f>
        <v>21.5mm Fusion-Bonded Epoxy TYPE 34</v>
      </c>
      <c r="L984" s="1" t="s">
        <v>9479</v>
      </c>
      <c r="M984" s="1" t="s">
        <v>9718</v>
      </c>
      <c r="N984" s="1" t="s">
        <v>9720</v>
      </c>
      <c r="O984" s="1">
        <v>71</v>
      </c>
      <c r="P984" s="1">
        <v>34</v>
      </c>
      <c r="Q984" s="1">
        <v>21.5</v>
      </c>
      <c r="R984" s="1" t="s">
        <v>56</v>
      </c>
      <c r="S984" s="1" t="s">
        <v>590</v>
      </c>
      <c r="V984" s="1">
        <v>0</v>
      </c>
      <c r="W984" s="1" t="s">
        <v>60</v>
      </c>
      <c r="X984" s="1">
        <v>1048984.78</v>
      </c>
      <c r="Y984" s="1">
        <v>1049064.53</v>
      </c>
      <c r="Z984" s="1">
        <v>79.75</v>
      </c>
      <c r="AA984" s="1">
        <v>7</v>
      </c>
    </row>
    <row r="985" spans="1:27" x14ac:dyDescent="0.2">
      <c r="A985" s="1">
        <f t="shared" si="60"/>
        <v>1052148</v>
      </c>
      <c r="B985" s="1">
        <f t="shared" si="60"/>
        <v>1052317</v>
      </c>
      <c r="C985" s="11" t="s">
        <v>54</v>
      </c>
      <c r="D985" s="1" t="str">
        <f t="shared" si="61"/>
        <v>ARO</v>
      </c>
      <c r="E985" s="1">
        <f t="shared" si="62"/>
        <v>19</v>
      </c>
      <c r="F985" s="1" t="str">
        <f t="shared" si="63"/>
        <v>19.0mm ARO-M45</v>
      </c>
      <c r="G985" s="1" t="str">
        <f>_xlfn.CONCAT(TEXT(Q985,"0.0"),"mm ",INDEX('Pipe Lookup'!D:D,MATCH('~17 Pipe Segmentation'!R985,'Pipe Lookup'!C:C,0))," TYPE ",P985)</f>
        <v>19.0mm Abrasion-Resistant Overcoat (M45) TYPE 18</v>
      </c>
      <c r="L985" s="1" t="s">
        <v>9479</v>
      </c>
      <c r="M985" s="1" t="s">
        <v>9720</v>
      </c>
      <c r="N985" s="1" t="s">
        <v>9721</v>
      </c>
      <c r="O985" s="1">
        <v>169</v>
      </c>
      <c r="P985" s="1">
        <v>18</v>
      </c>
      <c r="Q985" s="1">
        <v>19</v>
      </c>
      <c r="R985" s="1" t="s">
        <v>396</v>
      </c>
      <c r="S985" s="1" t="s">
        <v>590</v>
      </c>
      <c r="U985" s="1" t="s">
        <v>9722</v>
      </c>
      <c r="V985" s="1">
        <v>0</v>
      </c>
      <c r="W985" s="1" t="s">
        <v>60</v>
      </c>
    </row>
    <row r="986" spans="1:27" x14ac:dyDescent="0.2">
      <c r="A986" s="1">
        <f t="shared" si="60"/>
        <v>1052317</v>
      </c>
      <c r="B986" s="1">
        <f t="shared" si="60"/>
        <v>1052361</v>
      </c>
      <c r="C986" s="11" t="s">
        <v>54</v>
      </c>
      <c r="D986" s="1" t="str">
        <f t="shared" si="61"/>
        <v>FBE</v>
      </c>
      <c r="E986" s="1">
        <f t="shared" si="62"/>
        <v>21.5</v>
      </c>
      <c r="F986" s="1" t="str">
        <f t="shared" si="63"/>
        <v>21.5mm FBE</v>
      </c>
      <c r="G986" s="1" t="str">
        <f>_xlfn.CONCAT(TEXT(Q986,"0.0"),"mm ",INDEX('Pipe Lookup'!D:D,MATCH('~17 Pipe Segmentation'!R986,'Pipe Lookup'!C:C,0))," TYPE ",P986)</f>
        <v>21.5mm Fusion-Bonded Epoxy TYPE 34</v>
      </c>
      <c r="L986" s="1" t="s">
        <v>9479</v>
      </c>
      <c r="M986" s="1" t="s">
        <v>9721</v>
      </c>
      <c r="N986" s="1" t="s">
        <v>9723</v>
      </c>
      <c r="O986" s="1">
        <v>44</v>
      </c>
      <c r="P986" s="1">
        <v>34</v>
      </c>
      <c r="Q986" s="1">
        <v>21.5</v>
      </c>
      <c r="R986" s="1" t="s">
        <v>56</v>
      </c>
      <c r="S986" s="1" t="s">
        <v>590</v>
      </c>
      <c r="V986" s="1">
        <v>0</v>
      </c>
      <c r="W986" s="1" t="s">
        <v>60</v>
      </c>
    </row>
    <row r="987" spans="1:27" x14ac:dyDescent="0.2">
      <c r="A987" s="1">
        <f t="shared" si="60"/>
        <v>1052370</v>
      </c>
      <c r="B987" s="1">
        <f t="shared" si="60"/>
        <v>1052371</v>
      </c>
      <c r="C987" s="11" t="s">
        <v>54</v>
      </c>
      <c r="D987" s="1" t="str">
        <f t="shared" si="61"/>
        <v>FBE</v>
      </c>
      <c r="E987" s="1">
        <f t="shared" si="62"/>
        <v>21.5</v>
      </c>
      <c r="F987" s="1" t="str">
        <f t="shared" si="63"/>
        <v>21.5mm FBE</v>
      </c>
      <c r="G987" s="1" t="str">
        <f>_xlfn.CONCAT(TEXT(Q987,"0.0"),"mm ",INDEX('Pipe Lookup'!D:D,MATCH('~17 Pipe Segmentation'!R987,'Pipe Lookup'!C:C,0))," TYPE ",P987)</f>
        <v>21.5mm Fusion-Bonded Epoxy TYPE 34</v>
      </c>
      <c r="L987" s="1" t="s">
        <v>9479</v>
      </c>
      <c r="M987" s="1">
        <v>1052370</v>
      </c>
      <c r="N987" s="1">
        <v>1052371</v>
      </c>
      <c r="O987" s="1">
        <v>1</v>
      </c>
      <c r="P987" s="1">
        <v>34</v>
      </c>
      <c r="Q987" s="1">
        <v>21.5</v>
      </c>
      <c r="R987" s="1" t="s">
        <v>56</v>
      </c>
      <c r="S987" s="1" t="s">
        <v>590</v>
      </c>
      <c r="V987" s="1" t="s">
        <v>175</v>
      </c>
      <c r="W987" s="1" t="s">
        <v>86</v>
      </c>
      <c r="X987" s="1">
        <v>1049064.53</v>
      </c>
      <c r="Y987" s="1">
        <v>1049070.0800000001</v>
      </c>
      <c r="Z987" s="1">
        <v>5.5500000000465661</v>
      </c>
      <c r="AA987" s="1">
        <v>28</v>
      </c>
    </row>
    <row r="988" spans="1:27" x14ac:dyDescent="0.2">
      <c r="A988" s="1">
        <f t="shared" si="60"/>
        <v>1052371</v>
      </c>
      <c r="B988" s="1">
        <f t="shared" si="60"/>
        <v>1052395</v>
      </c>
      <c r="C988" s="11" t="s">
        <v>54</v>
      </c>
      <c r="D988" s="1" t="str">
        <f t="shared" si="61"/>
        <v>FBE</v>
      </c>
      <c r="E988" s="1">
        <f t="shared" si="62"/>
        <v>19</v>
      </c>
      <c r="F988" s="1" t="str">
        <f t="shared" si="63"/>
        <v>19.0mm FBE</v>
      </c>
      <c r="G988" s="1" t="str">
        <f>_xlfn.CONCAT(TEXT(Q988,"0.0"),"mm ",INDEX('Pipe Lookup'!D:D,MATCH('~17 Pipe Segmentation'!R988,'Pipe Lookup'!C:C,0))," TYPE ",P988)</f>
        <v>19.0mm Fusion-Bonded Epoxy TYPE 7</v>
      </c>
      <c r="L988" s="1" t="s">
        <v>9479</v>
      </c>
      <c r="M988" s="1">
        <v>1052371</v>
      </c>
      <c r="N988" s="1">
        <v>1052395</v>
      </c>
      <c r="O988" s="1">
        <v>24</v>
      </c>
      <c r="P988" s="1">
        <v>7</v>
      </c>
      <c r="Q988" s="1">
        <v>19</v>
      </c>
      <c r="R988" s="1" t="s">
        <v>56</v>
      </c>
      <c r="S988" s="1" t="s">
        <v>590</v>
      </c>
      <c r="U988" s="1" t="s">
        <v>9724</v>
      </c>
      <c r="V988" s="1">
        <v>0</v>
      </c>
      <c r="W988" s="1" t="s">
        <v>60</v>
      </c>
      <c r="X988" s="1">
        <v>1049070.0800000001</v>
      </c>
      <c r="Y988" s="1">
        <v>1049102.18</v>
      </c>
      <c r="Z988" s="1">
        <v>32.099999999860302</v>
      </c>
      <c r="AA988" s="1">
        <v>7</v>
      </c>
    </row>
    <row r="989" spans="1:27" x14ac:dyDescent="0.2">
      <c r="A989" s="1">
        <f t="shared" si="60"/>
        <v>1052395</v>
      </c>
      <c r="B989" s="1">
        <f t="shared" si="60"/>
        <v>1052597.42</v>
      </c>
      <c r="C989" s="11" t="s">
        <v>54</v>
      </c>
      <c r="D989" s="1" t="str">
        <f t="shared" si="61"/>
        <v>FBE</v>
      </c>
      <c r="E989" s="1">
        <f t="shared" si="62"/>
        <v>14.7</v>
      </c>
      <c r="F989" s="1" t="str">
        <f t="shared" si="63"/>
        <v>14.7mm FBE</v>
      </c>
      <c r="G989" s="1" t="str">
        <f>_xlfn.CONCAT(TEXT(Q989,"0.0"),"mm ",INDEX('Pipe Lookup'!D:D,MATCH('~17 Pipe Segmentation'!R989,'Pipe Lookup'!C:C,0))," TYPE ",P989)</f>
        <v>14.7mm Fusion-Bonded Epoxy TYPE 5</v>
      </c>
      <c r="L989" s="1" t="s">
        <v>9479</v>
      </c>
      <c r="M989" s="1">
        <v>1052395</v>
      </c>
      <c r="N989" s="1">
        <v>1052597.42</v>
      </c>
      <c r="O989" s="1">
        <v>202.41999999992549</v>
      </c>
      <c r="P989" s="1">
        <v>5</v>
      </c>
      <c r="Q989" s="1">
        <v>14.7</v>
      </c>
      <c r="R989" s="1" t="s">
        <v>56</v>
      </c>
      <c r="S989" s="1" t="s">
        <v>590</v>
      </c>
      <c r="V989" s="1">
        <v>0</v>
      </c>
      <c r="W989" s="1" t="s">
        <v>60</v>
      </c>
      <c r="X989" s="1">
        <v>1049102.18</v>
      </c>
      <c r="Y989" s="1">
        <v>1049107.97</v>
      </c>
      <c r="Z989" s="1">
        <v>5.7900000000372529</v>
      </c>
      <c r="AA989" s="1">
        <v>28</v>
      </c>
    </row>
    <row r="990" spans="1:27" x14ac:dyDescent="0.2">
      <c r="A990" s="1">
        <f t="shared" si="60"/>
        <v>1052597.42</v>
      </c>
      <c r="B990" s="1">
        <f t="shared" si="60"/>
        <v>1052621.42</v>
      </c>
      <c r="C990" s="11" t="s">
        <v>54</v>
      </c>
      <c r="D990" s="1" t="str">
        <f t="shared" si="61"/>
        <v>FBE</v>
      </c>
      <c r="E990" s="1">
        <f t="shared" si="62"/>
        <v>19</v>
      </c>
      <c r="F990" s="1" t="str">
        <f t="shared" si="63"/>
        <v>19.0mm FBE</v>
      </c>
      <c r="G990" s="1" t="str">
        <f>_xlfn.CONCAT(TEXT(Q990,"0.0"),"mm ",INDEX('Pipe Lookup'!D:D,MATCH('~17 Pipe Segmentation'!R990,'Pipe Lookup'!C:C,0))," TYPE ",P990)</f>
        <v>19.0mm Fusion-Bonded Epoxy TYPE 7</v>
      </c>
      <c r="L990" s="1" t="s">
        <v>9479</v>
      </c>
      <c r="M990" s="1">
        <v>1052597.42</v>
      </c>
      <c r="N990" s="1">
        <v>1052621.42</v>
      </c>
      <c r="O990" s="1">
        <v>24</v>
      </c>
      <c r="P990" s="1">
        <v>7</v>
      </c>
      <c r="Q990" s="1">
        <v>19</v>
      </c>
      <c r="R990" s="1" t="s">
        <v>56</v>
      </c>
      <c r="S990" s="1" t="s">
        <v>590</v>
      </c>
      <c r="U990" s="1" t="s">
        <v>599</v>
      </c>
      <c r="V990" s="1">
        <v>0</v>
      </c>
      <c r="W990" s="1" t="s">
        <v>60</v>
      </c>
      <c r="X990" s="1">
        <v>1049107.97</v>
      </c>
      <c r="Y990" s="1">
        <v>1049134</v>
      </c>
      <c r="Z990" s="1">
        <v>26.03000000002794</v>
      </c>
      <c r="AA990" s="1">
        <v>34</v>
      </c>
    </row>
    <row r="991" spans="1:27" x14ac:dyDescent="0.2">
      <c r="A991" s="1">
        <f t="shared" si="60"/>
        <v>1052621.42</v>
      </c>
      <c r="B991" s="1">
        <f t="shared" si="60"/>
        <v>1052859.75</v>
      </c>
      <c r="C991" s="11" t="s">
        <v>54</v>
      </c>
      <c r="D991" s="1" t="str">
        <f t="shared" si="61"/>
        <v>FBE</v>
      </c>
      <c r="E991" s="1">
        <f t="shared" si="62"/>
        <v>14.7</v>
      </c>
      <c r="F991" s="1" t="str">
        <f t="shared" si="63"/>
        <v>14.7mm FBE</v>
      </c>
      <c r="G991" s="1" t="str">
        <f>_xlfn.CONCAT(TEXT(Q991,"0.0"),"mm ",INDEX('Pipe Lookup'!D:D,MATCH('~17 Pipe Segmentation'!R991,'Pipe Lookup'!C:C,0))," TYPE ",P991)</f>
        <v>14.7mm Fusion-Bonded Epoxy TYPE 5</v>
      </c>
      <c r="L991" s="1" t="s">
        <v>9479</v>
      </c>
      <c r="M991" s="1">
        <v>1052621.42</v>
      </c>
      <c r="N991" s="1">
        <v>1052859.75</v>
      </c>
      <c r="O991" s="1">
        <v>238.33000000007451</v>
      </c>
      <c r="P991" s="1">
        <v>5</v>
      </c>
      <c r="Q991" s="1">
        <v>14.7</v>
      </c>
      <c r="R991" s="1" t="s">
        <v>56</v>
      </c>
      <c r="S991" s="1" t="s">
        <v>590</v>
      </c>
      <c r="V991" s="1">
        <v>0</v>
      </c>
      <c r="W991" s="1" t="s">
        <v>60</v>
      </c>
      <c r="X991" s="1">
        <v>1049134</v>
      </c>
      <c r="Y991" s="1">
        <v>1049138</v>
      </c>
      <c r="Z991" s="1">
        <v>4</v>
      </c>
      <c r="AA991" s="1">
        <v>28</v>
      </c>
    </row>
    <row r="992" spans="1:27" x14ac:dyDescent="0.2">
      <c r="A992" s="1">
        <f t="shared" si="60"/>
        <v>1052859.75</v>
      </c>
      <c r="B992" s="1">
        <f t="shared" si="60"/>
        <v>1052864.1100000001</v>
      </c>
      <c r="C992" s="11" t="s">
        <v>54</v>
      </c>
      <c r="D992" s="1" t="str">
        <f t="shared" si="61"/>
        <v>LE</v>
      </c>
      <c r="E992" s="1">
        <f t="shared" si="62"/>
        <v>14.7</v>
      </c>
      <c r="F992" s="1" t="str">
        <f t="shared" si="63"/>
        <v>14.7mm LE</v>
      </c>
      <c r="G992" s="1" t="str">
        <f>_xlfn.CONCAT(TEXT(Q992,"0.0"),"mm ",INDEX('Pipe Lookup'!D:D,MATCH('~17 Pipe Segmentation'!R992,'Pipe Lookup'!C:C,0))," TYPE ",P992)</f>
        <v>14.7mm Elbow TYPE 22</v>
      </c>
      <c r="L992" s="1" t="s">
        <v>9479</v>
      </c>
      <c r="M992" s="1">
        <v>1052859.75</v>
      </c>
      <c r="N992" s="1">
        <v>1052864.1100000001</v>
      </c>
      <c r="O992" s="1">
        <v>4.3600000001024455</v>
      </c>
      <c r="P992" s="1">
        <v>22</v>
      </c>
      <c r="Q992" s="1">
        <v>14.7</v>
      </c>
      <c r="R992" s="1" t="s">
        <v>58</v>
      </c>
      <c r="S992" s="1" t="s">
        <v>590</v>
      </c>
      <c r="U992" s="1" t="s">
        <v>600</v>
      </c>
      <c r="V992" s="1">
        <v>0</v>
      </c>
      <c r="W992" s="1" t="s">
        <v>60</v>
      </c>
      <c r="X992" s="1">
        <v>1049138</v>
      </c>
      <c r="Y992" s="1">
        <v>1049153</v>
      </c>
      <c r="Z992" s="1">
        <v>15</v>
      </c>
      <c r="AA992" s="1">
        <v>34</v>
      </c>
    </row>
    <row r="993" spans="1:27" x14ac:dyDescent="0.2">
      <c r="A993" s="1">
        <f t="shared" si="60"/>
        <v>1052864.1100000001</v>
      </c>
      <c r="B993" s="1">
        <f t="shared" si="60"/>
        <v>1053080.8999999999</v>
      </c>
      <c r="C993" s="11" t="s">
        <v>54</v>
      </c>
      <c r="D993" s="1" t="str">
        <f t="shared" si="61"/>
        <v>FBE</v>
      </c>
      <c r="E993" s="1">
        <f t="shared" si="62"/>
        <v>14.7</v>
      </c>
      <c r="F993" s="1" t="str">
        <f t="shared" si="63"/>
        <v>14.7mm FBE</v>
      </c>
      <c r="G993" s="1" t="str">
        <f>_xlfn.CONCAT(TEXT(Q993,"0.0"),"mm ",INDEX('Pipe Lookup'!D:D,MATCH('~17 Pipe Segmentation'!R993,'Pipe Lookup'!C:C,0))," TYPE ",P993)</f>
        <v>14.7mm Fusion-Bonded Epoxy TYPE 5</v>
      </c>
      <c r="L993" s="1" t="s">
        <v>9479</v>
      </c>
      <c r="M993" s="1">
        <v>1052864.1100000001</v>
      </c>
      <c r="N993" s="1">
        <v>1053080.8999999999</v>
      </c>
      <c r="O993" s="1">
        <v>216.78999999980442</v>
      </c>
      <c r="P993" s="1">
        <v>5</v>
      </c>
      <c r="Q993" s="1">
        <v>14.7</v>
      </c>
      <c r="R993" s="1" t="s">
        <v>56</v>
      </c>
      <c r="S993" s="1" t="s">
        <v>590</v>
      </c>
      <c r="V993" s="1">
        <v>0</v>
      </c>
      <c r="W993" s="1" t="s">
        <v>60</v>
      </c>
      <c r="X993" s="1">
        <v>1049153</v>
      </c>
      <c r="Y993" s="1">
        <v>1049157</v>
      </c>
      <c r="Z993" s="1">
        <v>4</v>
      </c>
      <c r="AA993" s="1">
        <v>28</v>
      </c>
    </row>
    <row r="994" spans="1:27" x14ac:dyDescent="0.2">
      <c r="A994" s="1">
        <f t="shared" si="60"/>
        <v>1053080.8999999999</v>
      </c>
      <c r="B994" s="1">
        <f t="shared" si="60"/>
        <v>1053086.29</v>
      </c>
      <c r="C994" s="11" t="s">
        <v>54</v>
      </c>
      <c r="D994" s="1" t="str">
        <f t="shared" si="61"/>
        <v>LE</v>
      </c>
      <c r="E994" s="1">
        <f t="shared" si="62"/>
        <v>14.7</v>
      </c>
      <c r="F994" s="1" t="str">
        <f t="shared" si="63"/>
        <v>14.7mm LE</v>
      </c>
      <c r="G994" s="1" t="str">
        <f>_xlfn.CONCAT(TEXT(Q994,"0.0"),"mm ",INDEX('Pipe Lookup'!D:D,MATCH('~17 Pipe Segmentation'!R994,'Pipe Lookup'!C:C,0))," TYPE ",P994)</f>
        <v>14.7mm Elbow TYPE 22</v>
      </c>
      <c r="L994" s="1" t="s">
        <v>9479</v>
      </c>
      <c r="M994" s="1">
        <v>1053080.8999999999</v>
      </c>
      <c r="N994" s="1">
        <v>1053086.29</v>
      </c>
      <c r="O994" s="1">
        <v>5.3900000001303852</v>
      </c>
      <c r="P994" s="1">
        <v>22</v>
      </c>
      <c r="Q994" s="1">
        <v>14.7</v>
      </c>
      <c r="R994" s="1" t="s">
        <v>58</v>
      </c>
      <c r="S994" s="1" t="s">
        <v>590</v>
      </c>
      <c r="U994" s="1" t="s">
        <v>601</v>
      </c>
      <c r="V994" s="1">
        <v>0</v>
      </c>
      <c r="W994" s="1" t="s">
        <v>60</v>
      </c>
    </row>
    <row r="995" spans="1:27" x14ac:dyDescent="0.2">
      <c r="A995" s="1">
        <f t="shared" si="60"/>
        <v>1053086.29</v>
      </c>
      <c r="B995" s="1">
        <f t="shared" si="60"/>
        <v>1053091.04</v>
      </c>
      <c r="C995" s="11" t="s">
        <v>54</v>
      </c>
      <c r="D995" s="1" t="str">
        <f t="shared" si="61"/>
        <v>FBE</v>
      </c>
      <c r="E995" s="1">
        <f t="shared" si="62"/>
        <v>14.7</v>
      </c>
      <c r="F995" s="1" t="str">
        <f t="shared" si="63"/>
        <v>14.7mm FBE</v>
      </c>
      <c r="G995" s="1" t="str">
        <f>_xlfn.CONCAT(TEXT(Q995,"0.0"),"mm ",INDEX('Pipe Lookup'!D:D,MATCH('~17 Pipe Segmentation'!R995,'Pipe Lookup'!C:C,0))," TYPE ",P995)</f>
        <v>14.7mm Fusion-Bonded Epoxy TYPE 5</v>
      </c>
      <c r="L995" s="1" t="s">
        <v>9479</v>
      </c>
      <c r="M995" s="1">
        <v>1053086.29</v>
      </c>
      <c r="N995" s="1">
        <v>1053091.04</v>
      </c>
      <c r="O995" s="1">
        <v>4.75</v>
      </c>
      <c r="P995" s="1">
        <v>5</v>
      </c>
      <c r="Q995" s="1">
        <v>14.7</v>
      </c>
      <c r="R995" s="1" t="s">
        <v>56</v>
      </c>
      <c r="S995" s="1" t="s">
        <v>590</v>
      </c>
      <c r="V995" s="1">
        <v>0</v>
      </c>
      <c r="W995" s="1" t="s">
        <v>60</v>
      </c>
    </row>
    <row r="996" spans="1:27" x14ac:dyDescent="0.2">
      <c r="A996" s="1">
        <f t="shared" si="60"/>
        <v>1053091.04</v>
      </c>
      <c r="B996" s="1">
        <f t="shared" si="60"/>
        <v>1053096.43</v>
      </c>
      <c r="C996" s="11" t="s">
        <v>54</v>
      </c>
      <c r="D996" s="1" t="str">
        <f t="shared" si="61"/>
        <v>LE</v>
      </c>
      <c r="E996" s="1">
        <f t="shared" si="62"/>
        <v>14.7</v>
      </c>
      <c r="F996" s="1" t="str">
        <f t="shared" si="63"/>
        <v>14.7mm LE</v>
      </c>
      <c r="G996" s="1" t="str">
        <f>_xlfn.CONCAT(TEXT(Q996,"0.0"),"mm ",INDEX('Pipe Lookup'!D:D,MATCH('~17 Pipe Segmentation'!R996,'Pipe Lookup'!C:C,0))," TYPE ",P996)</f>
        <v>14.7mm Elbow TYPE 22</v>
      </c>
      <c r="L996" s="1" t="s">
        <v>9479</v>
      </c>
      <c r="M996" s="1">
        <v>1053091.04</v>
      </c>
      <c r="N996" s="1">
        <v>1053096.43</v>
      </c>
      <c r="O996" s="1">
        <v>5.3899999998975545</v>
      </c>
      <c r="P996" s="1">
        <v>22</v>
      </c>
      <c r="Q996" s="1">
        <v>14.7</v>
      </c>
      <c r="R996" s="1" t="s">
        <v>58</v>
      </c>
      <c r="S996" s="1" t="s">
        <v>590</v>
      </c>
      <c r="U996" s="1" t="s">
        <v>602</v>
      </c>
      <c r="V996" s="1">
        <v>0</v>
      </c>
      <c r="W996" s="1" t="s">
        <v>60</v>
      </c>
    </row>
    <row r="997" spans="1:27" x14ac:dyDescent="0.2">
      <c r="A997" s="1">
        <f t="shared" si="60"/>
        <v>1053096.43</v>
      </c>
      <c r="B997" s="1">
        <f t="shared" si="60"/>
        <v>1053130.42</v>
      </c>
      <c r="C997" s="11" t="s">
        <v>54</v>
      </c>
      <c r="D997" s="1" t="str">
        <f t="shared" si="61"/>
        <v>FBE</v>
      </c>
      <c r="E997" s="1">
        <f t="shared" si="62"/>
        <v>14.7</v>
      </c>
      <c r="F997" s="1" t="str">
        <f t="shared" si="63"/>
        <v>14.7mm FBE</v>
      </c>
      <c r="G997" s="1" t="str">
        <f>_xlfn.CONCAT(TEXT(Q997,"0.0"),"mm ",INDEX('Pipe Lookup'!D:D,MATCH('~17 Pipe Segmentation'!R997,'Pipe Lookup'!C:C,0))," TYPE ",P997)</f>
        <v>14.7mm Fusion-Bonded Epoxy TYPE 5</v>
      </c>
      <c r="L997" s="1" t="s">
        <v>9479</v>
      </c>
      <c r="M997" s="1">
        <v>1053096.43</v>
      </c>
      <c r="N997" s="1">
        <v>1053130.42</v>
      </c>
      <c r="O997" s="1">
        <v>33.989999999990687</v>
      </c>
      <c r="P997" s="1">
        <v>5</v>
      </c>
      <c r="Q997" s="1">
        <v>14.7</v>
      </c>
      <c r="R997" s="1" t="s">
        <v>56</v>
      </c>
      <c r="S997" s="1" t="s">
        <v>590</v>
      </c>
      <c r="V997" s="1">
        <v>0</v>
      </c>
      <c r="W997" s="1" t="s">
        <v>60</v>
      </c>
    </row>
    <row r="998" spans="1:27" x14ac:dyDescent="0.2">
      <c r="A998" s="1">
        <f t="shared" si="60"/>
        <v>1053130.42</v>
      </c>
      <c r="B998" s="1">
        <f t="shared" si="60"/>
        <v>1053135.42</v>
      </c>
      <c r="C998" s="11" t="s">
        <v>54</v>
      </c>
      <c r="D998" s="1" t="str">
        <f t="shared" si="61"/>
        <v>LE</v>
      </c>
      <c r="E998" s="1">
        <f t="shared" si="62"/>
        <v>14.7</v>
      </c>
      <c r="F998" s="1" t="str">
        <f t="shared" si="63"/>
        <v>14.7mm LE</v>
      </c>
      <c r="G998" s="1" t="str">
        <f>_xlfn.CONCAT(TEXT(Q998,"0.0"),"mm ",INDEX('Pipe Lookup'!D:D,MATCH('~17 Pipe Segmentation'!R998,'Pipe Lookup'!C:C,0))," TYPE ",P998)</f>
        <v>14.7mm Elbow TYPE 22</v>
      </c>
      <c r="L998" s="1" t="s">
        <v>9479</v>
      </c>
      <c r="M998" s="1">
        <v>1053130.42</v>
      </c>
      <c r="N998" s="1">
        <v>1053135.42</v>
      </c>
      <c r="O998" s="1">
        <v>5</v>
      </c>
      <c r="P998" s="1">
        <v>22</v>
      </c>
      <c r="Q998" s="1">
        <v>14.7</v>
      </c>
      <c r="R998" s="1" t="s">
        <v>58</v>
      </c>
      <c r="S998" s="1" t="s">
        <v>590</v>
      </c>
      <c r="U998" s="1" t="s">
        <v>603</v>
      </c>
      <c r="V998" s="1">
        <v>0</v>
      </c>
      <c r="W998" s="1" t="s">
        <v>60</v>
      </c>
    </row>
    <row r="999" spans="1:27" x14ac:dyDescent="0.2">
      <c r="A999" s="1">
        <f t="shared" si="60"/>
        <v>1053135.42</v>
      </c>
      <c r="B999" s="1">
        <f t="shared" si="60"/>
        <v>1053143.42</v>
      </c>
      <c r="C999" s="11" t="s">
        <v>54</v>
      </c>
      <c r="D999" s="1" t="str">
        <f t="shared" si="61"/>
        <v>FBE</v>
      </c>
      <c r="E999" s="1">
        <f t="shared" si="62"/>
        <v>14.7</v>
      </c>
      <c r="F999" s="1" t="str">
        <f t="shared" si="63"/>
        <v>14.7mm FBE</v>
      </c>
      <c r="G999" s="1" t="str">
        <f>_xlfn.CONCAT(TEXT(Q999,"0.0"),"mm ",INDEX('Pipe Lookup'!D:D,MATCH('~17 Pipe Segmentation'!R999,'Pipe Lookup'!C:C,0))," TYPE ",P999)</f>
        <v>14.7mm Fusion-Bonded Epoxy TYPE 5</v>
      </c>
      <c r="L999" s="1" t="s">
        <v>9479</v>
      </c>
      <c r="M999" s="1">
        <v>1053135.42</v>
      </c>
      <c r="N999" s="1">
        <v>1053143.42</v>
      </c>
      <c r="O999" s="1">
        <v>8</v>
      </c>
      <c r="P999" s="1">
        <v>5</v>
      </c>
      <c r="Q999" s="1">
        <v>14.7</v>
      </c>
      <c r="R999" s="1" t="s">
        <v>56</v>
      </c>
      <c r="S999" s="1" t="s">
        <v>590</v>
      </c>
      <c r="V999" s="1">
        <v>0</v>
      </c>
      <c r="W999" s="1" t="s">
        <v>60</v>
      </c>
    </row>
    <row r="1000" spans="1:27" x14ac:dyDescent="0.2">
      <c r="A1000" s="1">
        <f t="shared" si="60"/>
        <v>1053143.42</v>
      </c>
      <c r="B1000" s="1">
        <f t="shared" si="60"/>
        <v>1053148.42</v>
      </c>
      <c r="C1000" s="11" t="s">
        <v>54</v>
      </c>
      <c r="D1000" s="1" t="str">
        <f t="shared" si="61"/>
        <v>LE</v>
      </c>
      <c r="E1000" s="1">
        <f t="shared" si="62"/>
        <v>14.7</v>
      </c>
      <c r="F1000" s="1" t="str">
        <f t="shared" si="63"/>
        <v>14.7mm LE</v>
      </c>
      <c r="G1000" s="1" t="str">
        <f>_xlfn.CONCAT(TEXT(Q1000,"0.0"),"mm ",INDEX('Pipe Lookup'!D:D,MATCH('~17 Pipe Segmentation'!R1000,'Pipe Lookup'!C:C,0))," TYPE ",P1000)</f>
        <v>14.7mm Elbow TYPE 22</v>
      </c>
      <c r="L1000" s="1" t="s">
        <v>9479</v>
      </c>
      <c r="M1000" s="1">
        <v>1053143.42</v>
      </c>
      <c r="N1000" s="1">
        <v>1053148.42</v>
      </c>
      <c r="O1000" s="1">
        <v>5</v>
      </c>
      <c r="P1000" s="1">
        <v>22</v>
      </c>
      <c r="Q1000" s="1">
        <v>14.7</v>
      </c>
      <c r="R1000" s="1" t="s">
        <v>58</v>
      </c>
      <c r="S1000" s="1" t="s">
        <v>590</v>
      </c>
      <c r="U1000" s="1" t="s">
        <v>604</v>
      </c>
      <c r="V1000" s="1">
        <v>0</v>
      </c>
      <c r="W1000" s="1" t="s">
        <v>60</v>
      </c>
    </row>
    <row r="1001" spans="1:27" x14ac:dyDescent="0.2">
      <c r="A1001" s="1">
        <f t="shared" si="60"/>
        <v>1053148.42</v>
      </c>
      <c r="B1001" s="1">
        <f t="shared" si="60"/>
        <v>1053243.82</v>
      </c>
      <c r="C1001" s="11" t="s">
        <v>54</v>
      </c>
      <c r="D1001" s="1" t="str">
        <f t="shared" si="61"/>
        <v>FBE</v>
      </c>
      <c r="E1001" s="1">
        <f t="shared" si="62"/>
        <v>14.7</v>
      </c>
      <c r="F1001" s="1" t="str">
        <f t="shared" si="63"/>
        <v>14.7mm FBE</v>
      </c>
      <c r="G1001" s="1" t="str">
        <f>_xlfn.CONCAT(TEXT(Q1001,"0.0"),"mm ",INDEX('Pipe Lookup'!D:D,MATCH('~17 Pipe Segmentation'!R1001,'Pipe Lookup'!C:C,0))," TYPE ",P1001)</f>
        <v>14.7mm Fusion-Bonded Epoxy TYPE 5</v>
      </c>
      <c r="L1001" s="1" t="s">
        <v>9479</v>
      </c>
      <c r="M1001" s="1">
        <v>1053148.42</v>
      </c>
      <c r="N1001" s="1">
        <v>1053243.82</v>
      </c>
      <c r="O1001" s="1">
        <v>95.400000000139698</v>
      </c>
      <c r="P1001" s="1">
        <v>5</v>
      </c>
      <c r="Q1001" s="1">
        <v>14.7</v>
      </c>
      <c r="R1001" s="1" t="s">
        <v>56</v>
      </c>
      <c r="S1001" s="1" t="s">
        <v>590</v>
      </c>
      <c r="U1001" s="1" t="s">
        <v>9725</v>
      </c>
      <c r="V1001" s="1">
        <v>0</v>
      </c>
      <c r="W1001" s="1" t="s">
        <v>60</v>
      </c>
    </row>
    <row r="1002" spans="1:27" x14ac:dyDescent="0.2">
      <c r="A1002" s="1">
        <f t="shared" si="60"/>
        <v>1053243.82</v>
      </c>
      <c r="B1002" s="1">
        <f t="shared" si="60"/>
        <v>1053249.21</v>
      </c>
      <c r="C1002" s="11" t="s">
        <v>54</v>
      </c>
      <c r="D1002" s="1" t="str">
        <f t="shared" si="61"/>
        <v>LE</v>
      </c>
      <c r="E1002" s="1">
        <f t="shared" si="62"/>
        <v>14.7</v>
      </c>
      <c r="F1002" s="1" t="str">
        <f t="shared" si="63"/>
        <v>14.7mm LE</v>
      </c>
      <c r="G1002" s="1" t="str">
        <f>_xlfn.CONCAT(TEXT(Q1002,"0.0"),"mm ",INDEX('Pipe Lookup'!D:D,MATCH('~17 Pipe Segmentation'!R1002,'Pipe Lookup'!C:C,0))," TYPE ",P1002)</f>
        <v>14.7mm Elbow TYPE 22</v>
      </c>
      <c r="L1002" s="1" t="s">
        <v>9479</v>
      </c>
      <c r="M1002" s="1">
        <v>1053243.82</v>
      </c>
      <c r="N1002" s="1">
        <v>1053249.21</v>
      </c>
      <c r="O1002" s="1">
        <v>5.3899999998975545</v>
      </c>
      <c r="P1002" s="1">
        <v>22</v>
      </c>
      <c r="Q1002" s="1">
        <v>14.7</v>
      </c>
      <c r="R1002" s="1" t="s">
        <v>58</v>
      </c>
      <c r="S1002" s="1" t="s">
        <v>590</v>
      </c>
      <c r="U1002" s="1" t="s">
        <v>605</v>
      </c>
      <c r="V1002" s="1">
        <v>0</v>
      </c>
      <c r="W1002" s="1" t="s">
        <v>60</v>
      </c>
    </row>
    <row r="1003" spans="1:27" x14ac:dyDescent="0.2">
      <c r="A1003" s="1">
        <f t="shared" si="60"/>
        <v>1053249.21</v>
      </c>
      <c r="B1003" s="1">
        <f t="shared" si="60"/>
        <v>1053254.3899999999</v>
      </c>
      <c r="C1003" s="11" t="s">
        <v>54</v>
      </c>
      <c r="D1003" s="1" t="str">
        <f t="shared" si="61"/>
        <v>FBE</v>
      </c>
      <c r="E1003" s="1">
        <f t="shared" si="62"/>
        <v>14.7</v>
      </c>
      <c r="F1003" s="1" t="str">
        <f t="shared" si="63"/>
        <v>14.7mm FBE</v>
      </c>
      <c r="G1003" s="1" t="str">
        <f>_xlfn.CONCAT(TEXT(Q1003,"0.0"),"mm ",INDEX('Pipe Lookup'!D:D,MATCH('~17 Pipe Segmentation'!R1003,'Pipe Lookup'!C:C,0))," TYPE ",P1003)</f>
        <v>14.7mm Fusion-Bonded Epoxy TYPE 5</v>
      </c>
      <c r="L1003" s="1" t="s">
        <v>9479</v>
      </c>
      <c r="M1003" s="1">
        <v>1053249.21</v>
      </c>
      <c r="N1003" s="1">
        <v>1053254.3899999999</v>
      </c>
      <c r="O1003" s="1">
        <v>5.1799999999348074</v>
      </c>
      <c r="P1003" s="1">
        <v>5</v>
      </c>
      <c r="Q1003" s="1">
        <v>14.7</v>
      </c>
      <c r="R1003" s="1" t="s">
        <v>56</v>
      </c>
      <c r="S1003" s="1" t="s">
        <v>590</v>
      </c>
      <c r="V1003" s="1">
        <v>0</v>
      </c>
      <c r="W1003" s="1" t="s">
        <v>60</v>
      </c>
    </row>
    <row r="1004" spans="1:27" x14ac:dyDescent="0.2">
      <c r="A1004" s="1">
        <f t="shared" si="60"/>
        <v>1053254.3899999999</v>
      </c>
      <c r="B1004" s="1">
        <f t="shared" si="60"/>
        <v>1053259.78</v>
      </c>
      <c r="C1004" s="11" t="s">
        <v>54</v>
      </c>
      <c r="D1004" s="1" t="str">
        <f t="shared" si="61"/>
        <v>LE</v>
      </c>
      <c r="E1004" s="1">
        <f t="shared" si="62"/>
        <v>14.7</v>
      </c>
      <c r="F1004" s="1" t="str">
        <f t="shared" si="63"/>
        <v>14.7mm LE</v>
      </c>
      <c r="G1004" s="1" t="str">
        <f>_xlfn.CONCAT(TEXT(Q1004,"0.0"),"mm ",INDEX('Pipe Lookup'!D:D,MATCH('~17 Pipe Segmentation'!R1004,'Pipe Lookup'!C:C,0))," TYPE ",P1004)</f>
        <v>14.7mm Elbow TYPE 22</v>
      </c>
      <c r="L1004" s="1" t="s">
        <v>9479</v>
      </c>
      <c r="M1004" s="1">
        <v>1053254.3899999999</v>
      </c>
      <c r="N1004" s="1">
        <v>1053259.78</v>
      </c>
      <c r="O1004" s="1">
        <v>5.3900000001303852</v>
      </c>
      <c r="P1004" s="1">
        <v>22</v>
      </c>
      <c r="Q1004" s="1">
        <v>14.7</v>
      </c>
      <c r="R1004" s="1" t="s">
        <v>58</v>
      </c>
      <c r="S1004" s="1" t="s">
        <v>590</v>
      </c>
      <c r="U1004" s="1" t="s">
        <v>606</v>
      </c>
      <c r="V1004" s="1">
        <v>0</v>
      </c>
      <c r="W1004" s="1" t="s">
        <v>60</v>
      </c>
    </row>
    <row r="1005" spans="1:27" x14ac:dyDescent="0.2">
      <c r="A1005" s="1">
        <f t="shared" si="60"/>
        <v>1053259.78</v>
      </c>
      <c r="B1005" s="1">
        <f t="shared" si="60"/>
        <v>1053424</v>
      </c>
      <c r="C1005" s="11" t="s">
        <v>54</v>
      </c>
      <c r="D1005" s="1" t="str">
        <f t="shared" si="61"/>
        <v>FBE</v>
      </c>
      <c r="E1005" s="1">
        <f t="shared" si="62"/>
        <v>11.8</v>
      </c>
      <c r="F1005" s="1" t="str">
        <f t="shared" si="63"/>
        <v>11.8mm FBE</v>
      </c>
      <c r="G1005" s="1" t="str">
        <f>_xlfn.CONCAT(TEXT(Q1005,"0.0"),"mm ",INDEX('Pipe Lookup'!D:D,MATCH('~17 Pipe Segmentation'!R1005,'Pipe Lookup'!C:C,0))," TYPE ",P1005)</f>
        <v>11.8mm Fusion-Bonded Epoxy TYPE 4</v>
      </c>
      <c r="L1005" s="1" t="s">
        <v>9479</v>
      </c>
      <c r="M1005" s="1">
        <v>1053259.78</v>
      </c>
      <c r="N1005" s="1">
        <v>1053424</v>
      </c>
      <c r="O1005" s="1">
        <v>164.21999999997206</v>
      </c>
      <c r="P1005" s="1">
        <v>4</v>
      </c>
      <c r="Q1005" s="1">
        <v>11.8</v>
      </c>
      <c r="R1005" s="1" t="s">
        <v>56</v>
      </c>
      <c r="S1005" s="1" t="s">
        <v>590</v>
      </c>
      <c r="V1005" s="1">
        <v>0</v>
      </c>
      <c r="W1005" s="1" t="s">
        <v>60</v>
      </c>
    </row>
    <row r="1006" spans="1:27" x14ac:dyDescent="0.2">
      <c r="A1006" s="1">
        <f t="shared" si="60"/>
        <v>1053424</v>
      </c>
      <c r="B1006" s="1">
        <f t="shared" si="60"/>
        <v>1053494.42</v>
      </c>
      <c r="C1006" s="11" t="s">
        <v>54</v>
      </c>
      <c r="D1006" s="1" t="str">
        <f t="shared" si="61"/>
        <v>FBE</v>
      </c>
      <c r="E1006" s="1">
        <f t="shared" si="62"/>
        <v>14.7</v>
      </c>
      <c r="F1006" s="1" t="str">
        <f t="shared" si="63"/>
        <v>14.7mm FBE</v>
      </c>
      <c r="G1006" s="1" t="str">
        <f>_xlfn.CONCAT(TEXT(Q1006,"0.0"),"mm ",INDEX('Pipe Lookup'!D:D,MATCH('~17 Pipe Segmentation'!R1006,'Pipe Lookup'!C:C,0))," TYPE ",P1006)</f>
        <v>14.7mm Fusion-Bonded Epoxy TYPE 5</v>
      </c>
      <c r="L1006" s="1" t="s">
        <v>9479</v>
      </c>
      <c r="M1006" s="1">
        <v>1053424</v>
      </c>
      <c r="N1006" s="1">
        <v>1053494.42</v>
      </c>
      <c r="O1006" s="1">
        <v>70.419999999925494</v>
      </c>
      <c r="P1006" s="1">
        <v>5</v>
      </c>
      <c r="Q1006" s="1">
        <v>14.7</v>
      </c>
      <c r="R1006" s="1" t="s">
        <v>56</v>
      </c>
      <c r="S1006" s="1" t="s">
        <v>590</v>
      </c>
      <c r="V1006" s="1">
        <v>0</v>
      </c>
      <c r="W1006" s="1" t="s">
        <v>60</v>
      </c>
    </row>
    <row r="1007" spans="1:27" x14ac:dyDescent="0.2">
      <c r="A1007" s="1">
        <f t="shared" si="60"/>
        <v>1053494.42</v>
      </c>
      <c r="B1007" s="1">
        <f t="shared" si="60"/>
        <v>1053518.42</v>
      </c>
      <c r="C1007" s="11" t="s">
        <v>54</v>
      </c>
      <c r="D1007" s="1" t="str">
        <f t="shared" si="61"/>
        <v>FBE</v>
      </c>
      <c r="E1007" s="1">
        <f t="shared" si="62"/>
        <v>19</v>
      </c>
      <c r="F1007" s="1" t="str">
        <f t="shared" si="63"/>
        <v>19.0mm FBE-M45</v>
      </c>
      <c r="G1007" s="1" t="str">
        <f>_xlfn.CONCAT(TEXT(Q1007,"0.0"),"mm ",INDEX('Pipe Lookup'!D:D,MATCH('~17 Pipe Segmentation'!R1007,'Pipe Lookup'!C:C,0))," TYPE ",P1007)</f>
        <v>19.0mm Fusion-Bonded Epoxy (M45) TYPE 41</v>
      </c>
      <c r="L1007" s="1" t="s">
        <v>9479</v>
      </c>
      <c r="M1007" s="1">
        <v>1053494.42</v>
      </c>
      <c r="N1007" s="1">
        <v>1053518.42</v>
      </c>
      <c r="O1007" s="1">
        <v>24</v>
      </c>
      <c r="P1007" s="1">
        <v>41</v>
      </c>
      <c r="Q1007" s="1">
        <v>19</v>
      </c>
      <c r="R1007" s="1" t="s">
        <v>421</v>
      </c>
      <c r="S1007" s="1" t="s">
        <v>590</v>
      </c>
      <c r="U1007" s="1" t="s">
        <v>607</v>
      </c>
      <c r="V1007" s="1">
        <v>0</v>
      </c>
      <c r="W1007" s="1" t="s">
        <v>60</v>
      </c>
    </row>
    <row r="1008" spans="1:27" x14ac:dyDescent="0.2">
      <c r="A1008" s="1">
        <f t="shared" si="60"/>
        <v>1053518.42</v>
      </c>
      <c r="B1008" s="1">
        <f t="shared" si="60"/>
        <v>1053542.42</v>
      </c>
      <c r="C1008" s="11" t="s">
        <v>54</v>
      </c>
      <c r="D1008" s="1" t="str">
        <f t="shared" si="61"/>
        <v>FBE</v>
      </c>
      <c r="E1008" s="1">
        <f t="shared" si="62"/>
        <v>14.7</v>
      </c>
      <c r="F1008" s="1" t="str">
        <f t="shared" si="63"/>
        <v>14.7mm FBE</v>
      </c>
      <c r="G1008" s="1" t="str">
        <f>_xlfn.CONCAT(TEXT(Q1008,"0.0"),"mm ",INDEX('Pipe Lookup'!D:D,MATCH('~17 Pipe Segmentation'!R1008,'Pipe Lookup'!C:C,0))," TYPE ",P1008)</f>
        <v>14.7mm Fusion-Bonded Epoxy TYPE 5</v>
      </c>
      <c r="L1008" s="1" t="s">
        <v>9479</v>
      </c>
      <c r="M1008" s="1">
        <v>1053518.42</v>
      </c>
      <c r="N1008" s="1">
        <v>1053542.42</v>
      </c>
      <c r="O1008" s="1">
        <v>24</v>
      </c>
      <c r="P1008" s="1">
        <v>5</v>
      </c>
      <c r="Q1008" s="1">
        <v>14.7</v>
      </c>
      <c r="R1008" s="1" t="s">
        <v>56</v>
      </c>
      <c r="S1008" s="1" t="s">
        <v>590</v>
      </c>
      <c r="V1008" s="1">
        <v>0</v>
      </c>
      <c r="W1008" s="1" t="s">
        <v>60</v>
      </c>
    </row>
    <row r="1009" spans="1:23" x14ac:dyDescent="0.2">
      <c r="A1009" s="1">
        <f t="shared" si="60"/>
        <v>1053542.42</v>
      </c>
      <c r="B1009" s="1">
        <f t="shared" si="60"/>
        <v>1053865.42</v>
      </c>
      <c r="C1009" s="11" t="s">
        <v>54</v>
      </c>
      <c r="D1009" s="1" t="str">
        <f t="shared" si="61"/>
        <v>FBE</v>
      </c>
      <c r="E1009" s="1">
        <f t="shared" si="62"/>
        <v>11.8</v>
      </c>
      <c r="F1009" s="1" t="str">
        <f t="shared" si="63"/>
        <v>11.8mm FBE</v>
      </c>
      <c r="G1009" s="1" t="str">
        <f>_xlfn.CONCAT(TEXT(Q1009,"0.0"),"mm ",INDEX('Pipe Lookup'!D:D,MATCH('~17 Pipe Segmentation'!R1009,'Pipe Lookup'!C:C,0))," TYPE ",P1009)</f>
        <v>11.8mm Fusion-Bonded Epoxy TYPE 4</v>
      </c>
      <c r="L1009" s="1" t="s">
        <v>9479</v>
      </c>
      <c r="M1009" s="1">
        <v>1053542.42</v>
      </c>
      <c r="N1009" s="1">
        <v>1053865.42</v>
      </c>
      <c r="O1009" s="1">
        <v>323</v>
      </c>
      <c r="P1009" s="1">
        <v>4</v>
      </c>
      <c r="Q1009" s="1">
        <v>11.8</v>
      </c>
      <c r="R1009" s="1" t="s">
        <v>56</v>
      </c>
      <c r="S1009" s="1" t="s">
        <v>590</v>
      </c>
      <c r="V1009" s="1">
        <v>0</v>
      </c>
      <c r="W1009" s="1" t="s">
        <v>60</v>
      </c>
    </row>
    <row r="1010" spans="1:23" x14ac:dyDescent="0.2">
      <c r="A1010" s="1">
        <f t="shared" si="60"/>
        <v>1053865.42</v>
      </c>
      <c r="B1010" s="1">
        <f t="shared" si="60"/>
        <v>1053889.42</v>
      </c>
      <c r="C1010" s="11" t="s">
        <v>54</v>
      </c>
      <c r="D1010" s="1" t="str">
        <f t="shared" si="61"/>
        <v>FBE</v>
      </c>
      <c r="E1010" s="1">
        <f t="shared" si="62"/>
        <v>14.7</v>
      </c>
      <c r="F1010" s="1" t="str">
        <f t="shared" si="63"/>
        <v>14.7mm FBE</v>
      </c>
      <c r="G1010" s="1" t="str">
        <f>_xlfn.CONCAT(TEXT(Q1010,"0.0"),"mm ",INDEX('Pipe Lookup'!D:D,MATCH('~17 Pipe Segmentation'!R1010,'Pipe Lookup'!C:C,0))," TYPE ",P1010)</f>
        <v>14.7mm Fusion-Bonded Epoxy TYPE 5</v>
      </c>
      <c r="L1010" s="1" t="s">
        <v>9479</v>
      </c>
      <c r="M1010" s="1">
        <v>1053865.42</v>
      </c>
      <c r="N1010" s="1">
        <v>1053889.42</v>
      </c>
      <c r="O1010" s="1">
        <v>24</v>
      </c>
      <c r="P1010" s="1">
        <v>5</v>
      </c>
      <c r="Q1010" s="1">
        <v>14.7</v>
      </c>
      <c r="R1010" s="1" t="s">
        <v>56</v>
      </c>
      <c r="S1010" s="1" t="s">
        <v>590</v>
      </c>
      <c r="V1010" s="1">
        <v>0</v>
      </c>
      <c r="W1010" s="1" t="s">
        <v>60</v>
      </c>
    </row>
    <row r="1011" spans="1:23" x14ac:dyDescent="0.2">
      <c r="A1011" s="1">
        <f t="shared" si="60"/>
        <v>1053889.42</v>
      </c>
      <c r="B1011" s="1">
        <f t="shared" si="60"/>
        <v>1054100</v>
      </c>
      <c r="C1011" s="11" t="s">
        <v>54</v>
      </c>
      <c r="D1011" s="1" t="str">
        <f t="shared" si="61"/>
        <v>FBE</v>
      </c>
      <c r="E1011" s="1">
        <f t="shared" si="62"/>
        <v>11.8</v>
      </c>
      <c r="F1011" s="1" t="str">
        <f t="shared" si="63"/>
        <v>11.8mm FBE</v>
      </c>
      <c r="G1011" s="1" t="str">
        <f>_xlfn.CONCAT(TEXT(Q1011,"0.0"),"mm ",INDEX('Pipe Lookup'!D:D,MATCH('~17 Pipe Segmentation'!R1011,'Pipe Lookup'!C:C,0))," TYPE ",P1011)</f>
        <v>11.8mm Fusion-Bonded Epoxy TYPE 4</v>
      </c>
      <c r="L1011" s="1" t="s">
        <v>9479</v>
      </c>
      <c r="M1011" s="1">
        <v>1053889.42</v>
      </c>
      <c r="N1011" s="1">
        <v>1054100</v>
      </c>
      <c r="O1011" s="1">
        <v>210.58000000007451</v>
      </c>
      <c r="P1011" s="1">
        <v>4</v>
      </c>
      <c r="Q1011" s="1">
        <v>11.8</v>
      </c>
      <c r="R1011" s="1" t="s">
        <v>56</v>
      </c>
      <c r="S1011" s="1" t="s">
        <v>590</v>
      </c>
      <c r="V1011" s="1">
        <v>0</v>
      </c>
      <c r="W1011" s="1" t="s">
        <v>60</v>
      </c>
    </row>
    <row r="1012" spans="1:23" x14ac:dyDescent="0.2">
      <c r="A1012" s="1">
        <f t="shared" si="60"/>
        <v>1054100</v>
      </c>
      <c r="B1012" s="1">
        <f t="shared" si="60"/>
        <v>1054160.42</v>
      </c>
      <c r="C1012" s="11" t="s">
        <v>54</v>
      </c>
      <c r="D1012" s="1" t="str">
        <f t="shared" si="61"/>
        <v>FBE</v>
      </c>
      <c r="E1012" s="1">
        <f t="shared" si="62"/>
        <v>11.8</v>
      </c>
      <c r="F1012" s="1" t="str">
        <f t="shared" si="63"/>
        <v>11.8mm FBE</v>
      </c>
      <c r="G1012" s="1" t="str">
        <f>_xlfn.CONCAT(TEXT(Q1012,"0.0"),"mm ",INDEX('Pipe Lookup'!D:D,MATCH('~17 Pipe Segmentation'!R1012,'Pipe Lookup'!C:C,0))," TYPE ",P1012)</f>
        <v>11.8mm Fusion-Bonded Epoxy TYPE 4</v>
      </c>
      <c r="L1012" s="1" t="s">
        <v>9479</v>
      </c>
      <c r="M1012" s="1">
        <v>1054100</v>
      </c>
      <c r="N1012" s="1">
        <v>1054160.42</v>
      </c>
      <c r="O1012" s="1">
        <v>60.419999999925494</v>
      </c>
      <c r="P1012" s="1">
        <v>4</v>
      </c>
      <c r="Q1012" s="1">
        <v>11.8</v>
      </c>
      <c r="R1012" s="1" t="s">
        <v>56</v>
      </c>
      <c r="S1012" s="1" t="s">
        <v>608</v>
      </c>
      <c r="V1012" s="1">
        <v>0</v>
      </c>
      <c r="W1012" s="1" t="s">
        <v>60</v>
      </c>
    </row>
    <row r="1013" spans="1:23" x14ac:dyDescent="0.2">
      <c r="A1013" s="1">
        <f t="shared" si="60"/>
        <v>1054160.42</v>
      </c>
      <c r="B1013" s="1">
        <f t="shared" si="60"/>
        <v>1054184.42</v>
      </c>
      <c r="C1013" s="11" t="s">
        <v>54</v>
      </c>
      <c r="D1013" s="1" t="str">
        <f t="shared" si="61"/>
        <v>ARO</v>
      </c>
      <c r="E1013" s="1">
        <f t="shared" si="62"/>
        <v>14.7</v>
      </c>
      <c r="F1013" s="1" t="str">
        <f t="shared" si="63"/>
        <v>14.7mm ARO</v>
      </c>
      <c r="G1013" s="1" t="str">
        <f>_xlfn.CONCAT(TEXT(Q1013,"0.0"),"mm ",INDEX('Pipe Lookup'!D:D,MATCH('~17 Pipe Segmentation'!R1013,'Pipe Lookup'!C:C,0))," TYPE ",P1013)</f>
        <v>14.7mm Abrasion-Resistant Overcoat TYPE 6</v>
      </c>
      <c r="L1013" s="1" t="s">
        <v>9479</v>
      </c>
      <c r="M1013" s="1">
        <v>1054160.42</v>
      </c>
      <c r="N1013" s="1">
        <v>1054184.42</v>
      </c>
      <c r="O1013" s="1">
        <v>24</v>
      </c>
      <c r="P1013" s="1">
        <v>6</v>
      </c>
      <c r="Q1013" s="1">
        <v>14.7</v>
      </c>
      <c r="R1013" s="1" t="s">
        <v>80</v>
      </c>
      <c r="S1013" s="1" t="s">
        <v>608</v>
      </c>
      <c r="V1013" s="1">
        <v>0</v>
      </c>
      <c r="W1013" s="1" t="s">
        <v>60</v>
      </c>
    </row>
    <row r="1014" spans="1:23" x14ac:dyDescent="0.2">
      <c r="A1014" s="1">
        <f t="shared" si="60"/>
        <v>1054184.42</v>
      </c>
      <c r="B1014" s="1">
        <f t="shared" si="60"/>
        <v>1054441.42</v>
      </c>
      <c r="C1014" s="11" t="s">
        <v>54</v>
      </c>
      <c r="D1014" s="1" t="str">
        <f t="shared" si="61"/>
        <v>FBE</v>
      </c>
      <c r="E1014" s="1">
        <f t="shared" si="62"/>
        <v>14.7</v>
      </c>
      <c r="F1014" s="1" t="str">
        <f t="shared" si="63"/>
        <v>14.7mm FBE</v>
      </c>
      <c r="G1014" s="1" t="str">
        <f>_xlfn.CONCAT(TEXT(Q1014,"0.0"),"mm ",INDEX('Pipe Lookup'!D:D,MATCH('~17 Pipe Segmentation'!R1014,'Pipe Lookup'!C:C,0))," TYPE ",P1014)</f>
        <v>14.7mm Fusion-Bonded Epoxy TYPE 5</v>
      </c>
      <c r="L1014" s="1" t="s">
        <v>9479</v>
      </c>
      <c r="M1014" s="1">
        <v>1054184.42</v>
      </c>
      <c r="N1014" s="1">
        <v>1054441.42</v>
      </c>
      <c r="O1014" s="1">
        <v>257</v>
      </c>
      <c r="P1014" s="1">
        <v>5</v>
      </c>
      <c r="Q1014" s="1">
        <v>14.7</v>
      </c>
      <c r="R1014" s="1" t="s">
        <v>56</v>
      </c>
      <c r="S1014" s="1" t="s">
        <v>608</v>
      </c>
      <c r="V1014" s="1">
        <v>0</v>
      </c>
      <c r="W1014" s="1" t="s">
        <v>60</v>
      </c>
    </row>
    <row r="1015" spans="1:23" x14ac:dyDescent="0.2">
      <c r="A1015" s="1">
        <f t="shared" si="60"/>
        <v>1054441.42</v>
      </c>
      <c r="B1015" s="1">
        <f t="shared" si="60"/>
        <v>1054719.4099999999</v>
      </c>
      <c r="C1015" s="11" t="s">
        <v>54</v>
      </c>
      <c r="D1015" s="1" t="str">
        <f t="shared" si="61"/>
        <v>FBE</v>
      </c>
      <c r="E1015" s="1">
        <f t="shared" si="62"/>
        <v>11.8</v>
      </c>
      <c r="F1015" s="1" t="str">
        <f t="shared" si="63"/>
        <v>11.8mm FBE</v>
      </c>
      <c r="G1015" s="1" t="str">
        <f>_xlfn.CONCAT(TEXT(Q1015,"0.0"),"mm ",INDEX('Pipe Lookup'!D:D,MATCH('~17 Pipe Segmentation'!R1015,'Pipe Lookup'!C:C,0))," TYPE ",P1015)</f>
        <v>11.8mm Fusion-Bonded Epoxy TYPE 4</v>
      </c>
      <c r="L1015" s="1" t="s">
        <v>9479</v>
      </c>
      <c r="M1015" s="1">
        <v>1054441.42</v>
      </c>
      <c r="N1015" s="1">
        <v>1054719.4099999999</v>
      </c>
      <c r="O1015" s="1">
        <v>277.98999999999069</v>
      </c>
      <c r="P1015" s="1">
        <v>4</v>
      </c>
      <c r="Q1015" s="1">
        <v>11.8</v>
      </c>
      <c r="R1015" s="1" t="s">
        <v>56</v>
      </c>
      <c r="S1015" s="1" t="s">
        <v>608</v>
      </c>
      <c r="V1015" s="1">
        <v>0</v>
      </c>
      <c r="W1015" s="1" t="s">
        <v>60</v>
      </c>
    </row>
    <row r="1016" spans="1:23" x14ac:dyDescent="0.2">
      <c r="A1016" s="1">
        <f t="shared" si="60"/>
        <v>1054719.4099999999</v>
      </c>
      <c r="B1016" s="1">
        <f t="shared" si="60"/>
        <v>1054743.4099999999</v>
      </c>
      <c r="C1016" s="11" t="s">
        <v>54</v>
      </c>
      <c r="D1016" s="1" t="str">
        <f t="shared" si="61"/>
        <v>FBE</v>
      </c>
      <c r="E1016" s="1">
        <f t="shared" si="62"/>
        <v>14.7</v>
      </c>
      <c r="F1016" s="1" t="str">
        <f t="shared" si="63"/>
        <v>14.7mm FBE</v>
      </c>
      <c r="G1016" s="1" t="str">
        <f>_xlfn.CONCAT(TEXT(Q1016,"0.0"),"mm ",INDEX('Pipe Lookup'!D:D,MATCH('~17 Pipe Segmentation'!R1016,'Pipe Lookup'!C:C,0))," TYPE ",P1016)</f>
        <v>14.7mm Fusion-Bonded Epoxy TYPE 5</v>
      </c>
      <c r="L1016" s="1" t="s">
        <v>9479</v>
      </c>
      <c r="M1016" s="1">
        <v>1054719.4099999999</v>
      </c>
      <c r="N1016" s="1">
        <v>1054743.4099999999</v>
      </c>
      <c r="O1016" s="1">
        <v>24</v>
      </c>
      <c r="P1016" s="1">
        <v>5</v>
      </c>
      <c r="Q1016" s="1">
        <v>14.7</v>
      </c>
      <c r="R1016" s="1" t="s">
        <v>56</v>
      </c>
      <c r="S1016" s="1" t="s">
        <v>608</v>
      </c>
      <c r="V1016" s="1">
        <v>0</v>
      </c>
      <c r="W1016" s="1" t="s">
        <v>60</v>
      </c>
    </row>
    <row r="1017" spans="1:23" x14ac:dyDescent="0.2">
      <c r="A1017" s="1">
        <f t="shared" si="60"/>
        <v>1054743.4099999999</v>
      </c>
      <c r="B1017" s="1">
        <f t="shared" si="60"/>
        <v>1054807.4099999999</v>
      </c>
      <c r="C1017" s="11" t="s">
        <v>54</v>
      </c>
      <c r="D1017" s="1" t="str">
        <f t="shared" si="61"/>
        <v>FBE</v>
      </c>
      <c r="E1017" s="1">
        <f t="shared" si="62"/>
        <v>11.8</v>
      </c>
      <c r="F1017" s="1" t="str">
        <f t="shared" si="63"/>
        <v>11.8mm FBE</v>
      </c>
      <c r="G1017" s="1" t="str">
        <f>_xlfn.CONCAT(TEXT(Q1017,"0.0"),"mm ",INDEX('Pipe Lookup'!D:D,MATCH('~17 Pipe Segmentation'!R1017,'Pipe Lookup'!C:C,0))," TYPE ",P1017)</f>
        <v>11.8mm Fusion-Bonded Epoxy TYPE 4</v>
      </c>
      <c r="L1017" s="1" t="s">
        <v>9479</v>
      </c>
      <c r="M1017" s="1">
        <v>1054743.4099999999</v>
      </c>
      <c r="N1017" s="1">
        <v>1054807.4099999999</v>
      </c>
      <c r="O1017" s="1">
        <v>64</v>
      </c>
      <c r="P1017" s="1">
        <v>4</v>
      </c>
      <c r="Q1017" s="1">
        <v>11.8</v>
      </c>
      <c r="R1017" s="1" t="s">
        <v>56</v>
      </c>
      <c r="S1017" s="1" t="s">
        <v>608</v>
      </c>
      <c r="V1017" s="1">
        <v>0</v>
      </c>
      <c r="W1017" s="1" t="s">
        <v>60</v>
      </c>
    </row>
    <row r="1018" spans="1:23" x14ac:dyDescent="0.2">
      <c r="A1018" s="1">
        <f t="shared" si="60"/>
        <v>1054807.4099999999</v>
      </c>
      <c r="B1018" s="1">
        <f t="shared" si="60"/>
        <v>1054831.4099999999</v>
      </c>
      <c r="C1018" s="11" t="s">
        <v>54</v>
      </c>
      <c r="D1018" s="1" t="str">
        <f t="shared" si="61"/>
        <v>FBE</v>
      </c>
      <c r="E1018" s="1">
        <f t="shared" si="62"/>
        <v>14.7</v>
      </c>
      <c r="F1018" s="1" t="str">
        <f t="shared" si="63"/>
        <v>14.7mm FBE</v>
      </c>
      <c r="G1018" s="1" t="str">
        <f>_xlfn.CONCAT(TEXT(Q1018,"0.0"),"mm ",INDEX('Pipe Lookup'!D:D,MATCH('~17 Pipe Segmentation'!R1018,'Pipe Lookup'!C:C,0))," TYPE ",P1018)</f>
        <v>14.7mm Fusion-Bonded Epoxy TYPE 5</v>
      </c>
      <c r="L1018" s="1" t="s">
        <v>9479</v>
      </c>
      <c r="M1018" s="1">
        <v>1054807.4099999999</v>
      </c>
      <c r="N1018" s="1">
        <v>1054831.4099999999</v>
      </c>
      <c r="O1018" s="1">
        <v>24</v>
      </c>
      <c r="P1018" s="1">
        <v>5</v>
      </c>
      <c r="Q1018" s="1">
        <v>14.7</v>
      </c>
      <c r="R1018" s="1" t="s">
        <v>56</v>
      </c>
      <c r="S1018" s="1" t="s">
        <v>608</v>
      </c>
      <c r="V1018" s="1">
        <v>0</v>
      </c>
      <c r="W1018" s="1" t="s">
        <v>60</v>
      </c>
    </row>
    <row r="1019" spans="1:23" x14ac:dyDescent="0.2">
      <c r="A1019" s="1">
        <f t="shared" si="60"/>
        <v>1054831.4099999999</v>
      </c>
      <c r="B1019" s="1">
        <f t="shared" si="60"/>
        <v>1054900.4099999999</v>
      </c>
      <c r="C1019" s="11" t="s">
        <v>54</v>
      </c>
      <c r="D1019" s="1" t="str">
        <f t="shared" si="61"/>
        <v>FBE</v>
      </c>
      <c r="E1019" s="1">
        <f t="shared" si="62"/>
        <v>11.8</v>
      </c>
      <c r="F1019" s="1" t="str">
        <f t="shared" si="63"/>
        <v>11.8mm FBE</v>
      </c>
      <c r="G1019" s="1" t="str">
        <f>_xlfn.CONCAT(TEXT(Q1019,"0.0"),"mm ",INDEX('Pipe Lookup'!D:D,MATCH('~17 Pipe Segmentation'!R1019,'Pipe Lookup'!C:C,0))," TYPE ",P1019)</f>
        <v>11.8mm Fusion-Bonded Epoxy TYPE 4</v>
      </c>
      <c r="L1019" s="1" t="s">
        <v>9479</v>
      </c>
      <c r="M1019" s="1">
        <v>1054831.4099999999</v>
      </c>
      <c r="N1019" s="1">
        <v>1054900.4099999999</v>
      </c>
      <c r="O1019" s="1">
        <v>69</v>
      </c>
      <c r="P1019" s="1">
        <v>4</v>
      </c>
      <c r="Q1019" s="1">
        <v>11.8</v>
      </c>
      <c r="R1019" s="1" t="s">
        <v>56</v>
      </c>
      <c r="S1019" s="1" t="s">
        <v>608</v>
      </c>
      <c r="V1019" s="1">
        <v>0</v>
      </c>
      <c r="W1019" s="1" t="s">
        <v>60</v>
      </c>
    </row>
    <row r="1020" spans="1:23" x14ac:dyDescent="0.2">
      <c r="A1020" s="1">
        <f t="shared" si="60"/>
        <v>1054900.4099999999</v>
      </c>
      <c r="B1020" s="1">
        <f t="shared" si="60"/>
        <v>1054968.3999999999</v>
      </c>
      <c r="C1020" s="11" t="s">
        <v>54</v>
      </c>
      <c r="D1020" s="1" t="str">
        <f t="shared" si="61"/>
        <v>FBE</v>
      </c>
      <c r="E1020" s="1">
        <f t="shared" si="62"/>
        <v>14.7</v>
      </c>
      <c r="F1020" s="1" t="str">
        <f t="shared" si="63"/>
        <v>14.7mm FBE</v>
      </c>
      <c r="G1020" s="1" t="str">
        <f>_xlfn.CONCAT(TEXT(Q1020,"0.0"),"mm ",INDEX('Pipe Lookup'!D:D,MATCH('~17 Pipe Segmentation'!R1020,'Pipe Lookup'!C:C,0))," TYPE ",P1020)</f>
        <v>14.7mm Fusion-Bonded Epoxy TYPE 5</v>
      </c>
      <c r="L1020" s="1" t="s">
        <v>9479</v>
      </c>
      <c r="M1020" s="1">
        <v>1054900.4099999999</v>
      </c>
      <c r="N1020" s="1">
        <v>1054968.3999999999</v>
      </c>
      <c r="O1020" s="1">
        <v>67.989999999990687</v>
      </c>
      <c r="P1020" s="1">
        <v>5</v>
      </c>
      <c r="Q1020" s="1">
        <v>14.7</v>
      </c>
      <c r="R1020" s="1" t="s">
        <v>56</v>
      </c>
      <c r="S1020" s="1" t="s">
        <v>608</v>
      </c>
      <c r="V1020" s="1">
        <v>0</v>
      </c>
      <c r="W1020" s="1" t="s">
        <v>60</v>
      </c>
    </row>
    <row r="1021" spans="1:23" x14ac:dyDescent="0.2">
      <c r="A1021" s="1">
        <f t="shared" si="60"/>
        <v>1054968.3999999999</v>
      </c>
      <c r="B1021" s="1">
        <f t="shared" si="60"/>
        <v>1055063.3999999999</v>
      </c>
      <c r="C1021" s="11" t="s">
        <v>54</v>
      </c>
      <c r="D1021" s="1" t="str">
        <f t="shared" si="61"/>
        <v>FBE</v>
      </c>
      <c r="E1021" s="1">
        <f t="shared" si="62"/>
        <v>11.8</v>
      </c>
      <c r="F1021" s="1" t="str">
        <f t="shared" si="63"/>
        <v>11.8mm FBE</v>
      </c>
      <c r="G1021" s="1" t="str">
        <f>_xlfn.CONCAT(TEXT(Q1021,"0.0"),"mm ",INDEX('Pipe Lookup'!D:D,MATCH('~17 Pipe Segmentation'!R1021,'Pipe Lookup'!C:C,0))," TYPE ",P1021)</f>
        <v>11.8mm Fusion-Bonded Epoxy TYPE 4</v>
      </c>
      <c r="L1021" s="1" t="s">
        <v>9479</v>
      </c>
      <c r="M1021" s="1">
        <v>1054968.3999999999</v>
      </c>
      <c r="N1021" s="1">
        <v>1055063.3999999999</v>
      </c>
      <c r="O1021" s="1">
        <v>95</v>
      </c>
      <c r="P1021" s="1">
        <v>4</v>
      </c>
      <c r="Q1021" s="1">
        <v>11.8</v>
      </c>
      <c r="R1021" s="1" t="s">
        <v>56</v>
      </c>
      <c r="S1021" s="1" t="s">
        <v>608</v>
      </c>
      <c r="V1021" s="1">
        <v>0</v>
      </c>
      <c r="W1021" s="1" t="s">
        <v>60</v>
      </c>
    </row>
    <row r="1022" spans="1:23" x14ac:dyDescent="0.2">
      <c r="A1022" s="1">
        <f t="shared" si="60"/>
        <v>1055063.3999999999</v>
      </c>
      <c r="B1022" s="1">
        <f t="shared" si="60"/>
        <v>1055087.3999999999</v>
      </c>
      <c r="C1022" s="11" t="s">
        <v>54</v>
      </c>
      <c r="D1022" s="1" t="str">
        <f t="shared" si="61"/>
        <v>FBE</v>
      </c>
      <c r="E1022" s="1">
        <f t="shared" si="62"/>
        <v>14.7</v>
      </c>
      <c r="F1022" s="1" t="str">
        <f t="shared" si="63"/>
        <v>14.7mm FBE</v>
      </c>
      <c r="G1022" s="1" t="str">
        <f>_xlfn.CONCAT(TEXT(Q1022,"0.0"),"mm ",INDEX('Pipe Lookup'!D:D,MATCH('~17 Pipe Segmentation'!R1022,'Pipe Lookup'!C:C,0))," TYPE ",P1022)</f>
        <v>14.7mm Fusion-Bonded Epoxy TYPE 5</v>
      </c>
      <c r="L1022" s="1" t="s">
        <v>9479</v>
      </c>
      <c r="M1022" s="1">
        <v>1055063.3999999999</v>
      </c>
      <c r="N1022" s="1">
        <v>1055087.3999999999</v>
      </c>
      <c r="O1022" s="1">
        <v>24</v>
      </c>
      <c r="P1022" s="1">
        <v>5</v>
      </c>
      <c r="Q1022" s="1">
        <v>14.7</v>
      </c>
      <c r="R1022" s="1" t="s">
        <v>56</v>
      </c>
      <c r="S1022" s="1" t="s">
        <v>608</v>
      </c>
      <c r="V1022" s="1">
        <v>0</v>
      </c>
      <c r="W1022" s="1" t="s">
        <v>60</v>
      </c>
    </row>
    <row r="1023" spans="1:23" x14ac:dyDescent="0.2">
      <c r="A1023" s="1">
        <f t="shared" si="60"/>
        <v>1055087.3999999999</v>
      </c>
      <c r="B1023" s="1">
        <f t="shared" si="60"/>
        <v>1055254</v>
      </c>
      <c r="C1023" s="11" t="s">
        <v>54</v>
      </c>
      <c r="D1023" s="1" t="str">
        <f t="shared" si="61"/>
        <v>FBE</v>
      </c>
      <c r="E1023" s="1">
        <f t="shared" si="62"/>
        <v>11.8</v>
      </c>
      <c r="F1023" s="1" t="str">
        <f t="shared" si="63"/>
        <v>11.8mm FBE</v>
      </c>
      <c r="G1023" s="1" t="str">
        <f>_xlfn.CONCAT(TEXT(Q1023,"0.0"),"mm ",INDEX('Pipe Lookup'!D:D,MATCH('~17 Pipe Segmentation'!R1023,'Pipe Lookup'!C:C,0))," TYPE ",P1023)</f>
        <v>11.8mm Fusion-Bonded Epoxy TYPE 4</v>
      </c>
      <c r="L1023" s="1" t="s">
        <v>9479</v>
      </c>
      <c r="M1023" s="1">
        <v>1055087.3999999999</v>
      </c>
      <c r="N1023" s="1">
        <v>1055254</v>
      </c>
      <c r="O1023" s="1">
        <v>166.60000000009313</v>
      </c>
      <c r="P1023" s="1">
        <v>4</v>
      </c>
      <c r="Q1023" s="1">
        <v>11.8</v>
      </c>
      <c r="R1023" s="1" t="s">
        <v>56</v>
      </c>
      <c r="S1023" s="1" t="s">
        <v>608</v>
      </c>
      <c r="V1023" s="1">
        <v>0</v>
      </c>
      <c r="W1023" s="1" t="s">
        <v>60</v>
      </c>
    </row>
    <row r="1024" spans="1:23" x14ac:dyDescent="0.2">
      <c r="A1024" s="1">
        <f t="shared" si="60"/>
        <v>1055254</v>
      </c>
      <c r="B1024" s="1">
        <f t="shared" si="60"/>
        <v>1055264</v>
      </c>
      <c r="C1024" s="11" t="s">
        <v>54</v>
      </c>
      <c r="D1024" s="1" t="str">
        <f t="shared" si="61"/>
        <v>LE</v>
      </c>
      <c r="E1024" s="1">
        <f t="shared" si="62"/>
        <v>14.7</v>
      </c>
      <c r="F1024" s="1" t="str">
        <f t="shared" si="63"/>
        <v>14.7mm LE</v>
      </c>
      <c r="G1024" s="1" t="str">
        <f>_xlfn.CONCAT(TEXT(Q1024,"0.0"),"mm ",INDEX('Pipe Lookup'!D:D,MATCH('~17 Pipe Segmentation'!R1024,'Pipe Lookup'!C:C,0))," TYPE ",P1024)</f>
        <v>14.7mm Elbow TYPE 22</v>
      </c>
      <c r="L1024" s="1" t="s">
        <v>9479</v>
      </c>
      <c r="M1024" s="1">
        <v>1055254</v>
      </c>
      <c r="N1024" s="1">
        <v>1055264</v>
      </c>
      <c r="O1024" s="1">
        <v>10</v>
      </c>
      <c r="P1024" s="1">
        <v>22</v>
      </c>
      <c r="Q1024" s="1">
        <v>14.7</v>
      </c>
      <c r="R1024" s="1" t="s">
        <v>58</v>
      </c>
      <c r="S1024" s="1" t="s">
        <v>608</v>
      </c>
      <c r="U1024" s="1" t="s">
        <v>609</v>
      </c>
      <c r="V1024" s="1">
        <v>0</v>
      </c>
      <c r="W1024" s="1" t="s">
        <v>60</v>
      </c>
    </row>
    <row r="1025" spans="1:23" x14ac:dyDescent="0.2">
      <c r="A1025" s="1">
        <f t="shared" si="60"/>
        <v>1055264</v>
      </c>
      <c r="B1025" s="1">
        <f t="shared" si="60"/>
        <v>1055290</v>
      </c>
      <c r="C1025" s="11" t="s">
        <v>54</v>
      </c>
      <c r="D1025" s="1" t="str">
        <f t="shared" si="61"/>
        <v>FBE</v>
      </c>
      <c r="E1025" s="1">
        <f t="shared" si="62"/>
        <v>14.7</v>
      </c>
      <c r="F1025" s="1" t="str">
        <f t="shared" si="63"/>
        <v>14.7mm FBE</v>
      </c>
      <c r="G1025" s="1" t="str">
        <f>_xlfn.CONCAT(TEXT(Q1025,"0.0"),"mm ",INDEX('Pipe Lookup'!D:D,MATCH('~17 Pipe Segmentation'!R1025,'Pipe Lookup'!C:C,0))," TYPE ",P1025)</f>
        <v>14.7mm Fusion-Bonded Epoxy TYPE 5</v>
      </c>
      <c r="L1025" s="1" t="s">
        <v>9479</v>
      </c>
      <c r="M1025" s="1">
        <v>1055264</v>
      </c>
      <c r="N1025" s="1">
        <v>1055290</v>
      </c>
      <c r="O1025" s="1">
        <v>26</v>
      </c>
      <c r="P1025" s="1">
        <v>5</v>
      </c>
      <c r="Q1025" s="1">
        <v>14.7</v>
      </c>
      <c r="R1025" s="1" t="s">
        <v>56</v>
      </c>
      <c r="S1025" s="1" t="s">
        <v>608</v>
      </c>
      <c r="V1025" s="1">
        <v>0</v>
      </c>
      <c r="W1025" s="1" t="s">
        <v>60</v>
      </c>
    </row>
    <row r="1026" spans="1:23" x14ac:dyDescent="0.2">
      <c r="A1026" s="1">
        <f t="shared" ref="A1026:B1089" si="64">IF(OR(AND(ISNUMBER(M1026),M1026&gt;0),ISNUMBER(SEARCH("+",M1026))),IF(NOT(ISNUMBER(M1026)),1000*LEFT(M1026,SEARCH("+",M1026)-1)+MID(M1026,SEARCH("+",M1026)+1,3)+RIGHT(M1026,3),M1026),"")</f>
        <v>1055290</v>
      </c>
      <c r="B1026" s="1">
        <f t="shared" si="64"/>
        <v>1055314</v>
      </c>
      <c r="C1026" s="11" t="s">
        <v>54</v>
      </c>
      <c r="D1026" s="1" t="str">
        <f t="shared" si="61"/>
        <v>ARO</v>
      </c>
      <c r="E1026" s="1">
        <f t="shared" si="62"/>
        <v>14.7</v>
      </c>
      <c r="F1026" s="1" t="str">
        <f t="shared" si="63"/>
        <v>14.7mm ARO</v>
      </c>
      <c r="G1026" s="1" t="str">
        <f>_xlfn.CONCAT(TEXT(Q1026,"0.0"),"mm ",INDEX('Pipe Lookup'!D:D,MATCH('~17 Pipe Segmentation'!R1026,'Pipe Lookup'!C:C,0))," TYPE ",P1026)</f>
        <v>14.7mm Abrasion-Resistant Overcoat TYPE 6</v>
      </c>
      <c r="L1026" s="1" t="s">
        <v>9479</v>
      </c>
      <c r="M1026" s="1">
        <v>1055290</v>
      </c>
      <c r="N1026" s="1">
        <v>1055314</v>
      </c>
      <c r="O1026" s="1">
        <v>24</v>
      </c>
      <c r="P1026" s="1">
        <v>6</v>
      </c>
      <c r="Q1026" s="1">
        <v>14.7</v>
      </c>
      <c r="R1026" s="1" t="s">
        <v>80</v>
      </c>
      <c r="S1026" s="1" t="s">
        <v>608</v>
      </c>
      <c r="U1026" s="1" t="s">
        <v>9726</v>
      </c>
      <c r="V1026" s="1">
        <v>0</v>
      </c>
      <c r="W1026" s="1" t="s">
        <v>60</v>
      </c>
    </row>
    <row r="1027" spans="1:23" x14ac:dyDescent="0.2">
      <c r="A1027" s="1">
        <f t="shared" si="64"/>
        <v>1055314</v>
      </c>
      <c r="B1027" s="1">
        <f t="shared" si="64"/>
        <v>1055324</v>
      </c>
      <c r="C1027" s="11" t="s">
        <v>54</v>
      </c>
      <c r="D1027" s="1" t="str">
        <f t="shared" ref="D1027:D1090" si="65">TRIM(LEFT(R1027,3))</f>
        <v>LE</v>
      </c>
      <c r="E1027" s="1">
        <f t="shared" ref="E1027:E1090" si="66">Q1027</f>
        <v>14.7</v>
      </c>
      <c r="F1027" s="1" t="str">
        <f t="shared" ref="F1027:F1090" si="67">_xlfn.CONCAT(TEXT(Q1027,"0.0"),"mm ",R1027)</f>
        <v>14.7mm LE</v>
      </c>
      <c r="G1027" s="1" t="str">
        <f>_xlfn.CONCAT(TEXT(Q1027,"0.0"),"mm ",INDEX('Pipe Lookup'!D:D,MATCH('~17 Pipe Segmentation'!R1027,'Pipe Lookup'!C:C,0))," TYPE ",P1027)</f>
        <v>14.7mm Elbow TYPE 22</v>
      </c>
      <c r="L1027" s="1" t="s">
        <v>9479</v>
      </c>
      <c r="M1027" s="1">
        <v>1055314</v>
      </c>
      <c r="N1027" s="1">
        <v>1055324</v>
      </c>
      <c r="O1027" s="1">
        <v>10</v>
      </c>
      <c r="P1027" s="1">
        <v>22</v>
      </c>
      <c r="Q1027" s="1">
        <v>14.7</v>
      </c>
      <c r="R1027" s="1" t="s">
        <v>58</v>
      </c>
      <c r="S1027" s="1" t="s">
        <v>608</v>
      </c>
      <c r="U1027" s="1" t="s">
        <v>9727</v>
      </c>
      <c r="V1027" s="1">
        <v>0</v>
      </c>
      <c r="W1027" s="1" t="s">
        <v>60</v>
      </c>
    </row>
    <row r="1028" spans="1:23" x14ac:dyDescent="0.2">
      <c r="A1028" s="1">
        <f t="shared" si="64"/>
        <v>1055324</v>
      </c>
      <c r="B1028" s="1">
        <f t="shared" si="64"/>
        <v>1056640</v>
      </c>
      <c r="C1028" s="11" t="s">
        <v>54</v>
      </c>
      <c r="D1028" s="1" t="str">
        <f t="shared" si="65"/>
        <v>FBE</v>
      </c>
      <c r="E1028" s="1">
        <f t="shared" si="66"/>
        <v>14.7</v>
      </c>
      <c r="F1028" s="1" t="str">
        <f t="shared" si="67"/>
        <v>14.7mm FBE</v>
      </c>
      <c r="G1028" s="1" t="str">
        <f>_xlfn.CONCAT(TEXT(Q1028,"0.0"),"mm ",INDEX('Pipe Lookup'!D:D,MATCH('~17 Pipe Segmentation'!R1028,'Pipe Lookup'!C:C,0))," TYPE ",P1028)</f>
        <v>14.7mm Fusion-Bonded Epoxy TYPE 5</v>
      </c>
      <c r="L1028" s="1" t="s">
        <v>9479</v>
      </c>
      <c r="M1028" s="1">
        <v>1055324</v>
      </c>
      <c r="N1028" s="1">
        <v>1056640</v>
      </c>
      <c r="O1028" s="1">
        <v>1316</v>
      </c>
      <c r="P1028" s="1">
        <v>5</v>
      </c>
      <c r="Q1028" s="1">
        <v>14.7</v>
      </c>
      <c r="R1028" s="1" t="s">
        <v>56</v>
      </c>
      <c r="S1028" s="1" t="s">
        <v>608</v>
      </c>
      <c r="V1028" s="1">
        <v>0</v>
      </c>
      <c r="W1028" s="1" t="s">
        <v>60</v>
      </c>
    </row>
    <row r="1029" spans="1:23" x14ac:dyDescent="0.2">
      <c r="A1029" s="1">
        <f t="shared" si="64"/>
        <v>1056640</v>
      </c>
      <c r="B1029" s="1">
        <f t="shared" si="64"/>
        <v>1056650</v>
      </c>
      <c r="C1029" s="11" t="s">
        <v>54</v>
      </c>
      <c r="D1029" s="1" t="str">
        <f t="shared" si="65"/>
        <v>LE</v>
      </c>
      <c r="E1029" s="1">
        <f t="shared" si="66"/>
        <v>14.7</v>
      </c>
      <c r="F1029" s="1" t="str">
        <f t="shared" si="67"/>
        <v>14.7mm LE</v>
      </c>
      <c r="G1029" s="1" t="str">
        <f>_xlfn.CONCAT(TEXT(Q1029,"0.0"),"mm ",INDEX('Pipe Lookup'!D:D,MATCH('~17 Pipe Segmentation'!R1029,'Pipe Lookup'!C:C,0))," TYPE ",P1029)</f>
        <v>14.7mm Elbow TYPE 22</v>
      </c>
      <c r="L1029" s="1" t="s">
        <v>9479</v>
      </c>
      <c r="M1029" s="1">
        <v>1056640</v>
      </c>
      <c r="N1029" s="1" t="s">
        <v>612</v>
      </c>
      <c r="O1029" s="1">
        <v>10</v>
      </c>
      <c r="P1029" s="1">
        <v>22</v>
      </c>
      <c r="Q1029" s="1">
        <v>14.7</v>
      </c>
      <c r="R1029" s="1" t="s">
        <v>58</v>
      </c>
      <c r="S1029" s="1" t="s">
        <v>608</v>
      </c>
      <c r="U1029" s="1" t="s">
        <v>613</v>
      </c>
      <c r="V1029" s="1">
        <v>0</v>
      </c>
      <c r="W1029" s="1" t="s">
        <v>60</v>
      </c>
    </row>
    <row r="1030" spans="1:23" x14ac:dyDescent="0.2">
      <c r="A1030" s="1">
        <f t="shared" si="64"/>
        <v>1056650</v>
      </c>
      <c r="B1030" s="1">
        <f t="shared" si="64"/>
        <v>1056719</v>
      </c>
      <c r="C1030" s="11" t="s">
        <v>54</v>
      </c>
      <c r="D1030" s="1" t="str">
        <f t="shared" si="65"/>
        <v>ARO</v>
      </c>
      <c r="E1030" s="1">
        <f t="shared" si="66"/>
        <v>14.7</v>
      </c>
      <c r="F1030" s="1" t="str">
        <f t="shared" si="67"/>
        <v>14.7mm ARO</v>
      </c>
      <c r="G1030" s="1" t="str">
        <f>_xlfn.CONCAT(TEXT(Q1030,"0.0"),"mm ",INDEX('Pipe Lookup'!D:D,MATCH('~17 Pipe Segmentation'!R1030,'Pipe Lookup'!C:C,0))," TYPE ",P1030)</f>
        <v>14.7mm Abrasion-Resistant Overcoat TYPE 6</v>
      </c>
      <c r="L1030" s="1" t="s">
        <v>9479</v>
      </c>
      <c r="M1030" s="1" t="s">
        <v>612</v>
      </c>
      <c r="N1030" s="1" t="s">
        <v>614</v>
      </c>
      <c r="O1030" s="1">
        <v>69</v>
      </c>
      <c r="P1030" s="1">
        <v>6</v>
      </c>
      <c r="Q1030" s="1">
        <v>14.7</v>
      </c>
      <c r="R1030" s="1" t="s">
        <v>80</v>
      </c>
      <c r="S1030" s="1" t="s">
        <v>608</v>
      </c>
      <c r="U1030" s="1" t="s">
        <v>615</v>
      </c>
      <c r="V1030" s="1">
        <v>0</v>
      </c>
      <c r="W1030" s="1" t="s">
        <v>60</v>
      </c>
    </row>
    <row r="1031" spans="1:23" x14ac:dyDescent="0.2">
      <c r="A1031" s="1">
        <f t="shared" si="64"/>
        <v>1056719</v>
      </c>
      <c r="B1031" s="1">
        <f t="shared" si="64"/>
        <v>1056726</v>
      </c>
      <c r="C1031" s="11" t="s">
        <v>54</v>
      </c>
      <c r="D1031" s="1" t="str">
        <f t="shared" si="65"/>
        <v>LE</v>
      </c>
      <c r="E1031" s="1">
        <f t="shared" si="66"/>
        <v>14.7</v>
      </c>
      <c r="F1031" s="1" t="str">
        <f t="shared" si="67"/>
        <v>14.7mm LE</v>
      </c>
      <c r="G1031" s="1" t="str">
        <f>_xlfn.CONCAT(TEXT(Q1031,"0.0"),"mm ",INDEX('Pipe Lookup'!D:D,MATCH('~17 Pipe Segmentation'!R1031,'Pipe Lookup'!C:C,0))," TYPE ",P1031)</f>
        <v>14.7mm Elbow TYPE 22</v>
      </c>
      <c r="L1031" s="1" t="s">
        <v>9479</v>
      </c>
      <c r="M1031" s="1" t="s">
        <v>614</v>
      </c>
      <c r="N1031" s="1" t="s">
        <v>616</v>
      </c>
      <c r="O1031" s="1">
        <v>7</v>
      </c>
      <c r="P1031" s="1">
        <v>22</v>
      </c>
      <c r="Q1031" s="1">
        <v>14.7</v>
      </c>
      <c r="R1031" s="1" t="s">
        <v>58</v>
      </c>
      <c r="S1031" s="1" t="s">
        <v>608</v>
      </c>
      <c r="U1031" s="1" t="s">
        <v>617</v>
      </c>
      <c r="V1031" s="1">
        <v>0</v>
      </c>
      <c r="W1031" s="1" t="s">
        <v>60</v>
      </c>
    </row>
    <row r="1032" spans="1:23" x14ac:dyDescent="0.2">
      <c r="A1032" s="1">
        <f t="shared" si="64"/>
        <v>1056726.81</v>
      </c>
      <c r="B1032" s="1">
        <f t="shared" si="64"/>
        <v>1056862</v>
      </c>
      <c r="C1032" s="11" t="s">
        <v>54</v>
      </c>
      <c r="D1032" s="1" t="str">
        <f t="shared" si="65"/>
        <v>FBE</v>
      </c>
      <c r="E1032" s="1">
        <f t="shared" si="66"/>
        <v>11.8</v>
      </c>
      <c r="F1032" s="1" t="str">
        <f t="shared" si="67"/>
        <v>11.8mm FBE</v>
      </c>
      <c r="G1032" s="1" t="str">
        <f>_xlfn.CONCAT(TEXT(Q1032,"0.0"),"mm ",INDEX('Pipe Lookup'!D:D,MATCH('~17 Pipe Segmentation'!R1032,'Pipe Lookup'!C:C,0))," TYPE ",P1032)</f>
        <v>11.8mm Fusion-Bonded Epoxy TYPE 4</v>
      </c>
      <c r="L1032" s="1" t="s">
        <v>9479</v>
      </c>
      <c r="M1032" s="1">
        <v>1056726.81</v>
      </c>
      <c r="N1032" s="1">
        <v>1056862</v>
      </c>
      <c r="O1032" s="1">
        <v>135.18999999994412</v>
      </c>
      <c r="P1032" s="1">
        <v>4</v>
      </c>
      <c r="Q1032" s="1">
        <v>11.8</v>
      </c>
      <c r="R1032" s="1" t="s">
        <v>56</v>
      </c>
      <c r="S1032" s="1" t="s">
        <v>608</v>
      </c>
      <c r="V1032" s="1" t="s">
        <v>175</v>
      </c>
      <c r="W1032" s="1" t="s">
        <v>60</v>
      </c>
    </row>
    <row r="1033" spans="1:23" x14ac:dyDescent="0.2">
      <c r="A1033" s="1">
        <f t="shared" si="64"/>
        <v>1056862</v>
      </c>
      <c r="B1033" s="1">
        <f t="shared" si="64"/>
        <v>1056868.3799999999</v>
      </c>
      <c r="C1033" s="11" t="s">
        <v>54</v>
      </c>
      <c r="D1033" s="1" t="str">
        <f t="shared" si="65"/>
        <v>LE</v>
      </c>
      <c r="E1033" s="1">
        <f t="shared" si="66"/>
        <v>14.7</v>
      </c>
      <c r="F1033" s="1" t="str">
        <f t="shared" si="67"/>
        <v>14.7mm LE</v>
      </c>
      <c r="G1033" s="1" t="str">
        <f>_xlfn.CONCAT(TEXT(Q1033,"0.0"),"mm ",INDEX('Pipe Lookup'!D:D,MATCH('~17 Pipe Segmentation'!R1033,'Pipe Lookup'!C:C,0))," TYPE ",P1033)</f>
        <v>14.7mm Elbow TYPE 22</v>
      </c>
      <c r="L1033" s="1" t="s">
        <v>9479</v>
      </c>
      <c r="M1033" s="1">
        <v>1056862</v>
      </c>
      <c r="N1033" s="1">
        <v>1056868.3799999999</v>
      </c>
      <c r="O1033" s="1">
        <v>6.3799999998882413</v>
      </c>
      <c r="P1033" s="1">
        <v>22</v>
      </c>
      <c r="Q1033" s="1">
        <v>14.7</v>
      </c>
      <c r="R1033" s="1" t="s">
        <v>58</v>
      </c>
      <c r="S1033" s="1" t="s">
        <v>608</v>
      </c>
      <c r="U1033" s="1" t="s">
        <v>618</v>
      </c>
      <c r="V1033" s="1">
        <v>0</v>
      </c>
      <c r="W1033" s="1" t="s">
        <v>60</v>
      </c>
    </row>
    <row r="1034" spans="1:23" x14ac:dyDescent="0.2">
      <c r="A1034" s="1">
        <f t="shared" si="64"/>
        <v>1056868.3799999999</v>
      </c>
      <c r="B1034" s="1">
        <f t="shared" si="64"/>
        <v>1056914.01</v>
      </c>
      <c r="C1034" s="11" t="s">
        <v>54</v>
      </c>
      <c r="D1034" s="1" t="str">
        <f t="shared" si="65"/>
        <v>FBE</v>
      </c>
      <c r="E1034" s="1">
        <f t="shared" si="66"/>
        <v>11.8</v>
      </c>
      <c r="F1034" s="1" t="str">
        <f t="shared" si="67"/>
        <v>11.8mm FBE</v>
      </c>
      <c r="G1034" s="1" t="str">
        <f>_xlfn.CONCAT(TEXT(Q1034,"0.0"),"mm ",INDEX('Pipe Lookup'!D:D,MATCH('~17 Pipe Segmentation'!R1034,'Pipe Lookup'!C:C,0))," TYPE ",P1034)</f>
        <v>11.8mm Fusion-Bonded Epoxy TYPE 4</v>
      </c>
      <c r="L1034" s="1" t="s">
        <v>9479</v>
      </c>
      <c r="M1034" s="1">
        <v>1056868.3799999999</v>
      </c>
      <c r="N1034" s="1">
        <v>1056914.01</v>
      </c>
      <c r="O1034" s="1">
        <v>45.630000000121072</v>
      </c>
      <c r="P1034" s="1">
        <v>4</v>
      </c>
      <c r="Q1034" s="1">
        <v>11.8</v>
      </c>
      <c r="R1034" s="1" t="s">
        <v>56</v>
      </c>
      <c r="S1034" s="1" t="s">
        <v>608</v>
      </c>
      <c r="V1034" s="1">
        <v>0</v>
      </c>
      <c r="W1034" s="1" t="s">
        <v>60</v>
      </c>
    </row>
    <row r="1035" spans="1:23" x14ac:dyDescent="0.2">
      <c r="A1035" s="1">
        <f t="shared" si="64"/>
        <v>1056914.01</v>
      </c>
      <c r="B1035" s="1">
        <f t="shared" si="64"/>
        <v>1056938.01</v>
      </c>
      <c r="C1035" s="11" t="s">
        <v>54</v>
      </c>
      <c r="D1035" s="1" t="str">
        <f t="shared" si="65"/>
        <v>ARO</v>
      </c>
      <c r="E1035" s="1">
        <f t="shared" si="66"/>
        <v>14.7</v>
      </c>
      <c r="F1035" s="1" t="str">
        <f t="shared" si="67"/>
        <v>14.7mm ARO</v>
      </c>
      <c r="G1035" s="1" t="str">
        <f>_xlfn.CONCAT(TEXT(Q1035,"0.0"),"mm ",INDEX('Pipe Lookup'!D:D,MATCH('~17 Pipe Segmentation'!R1035,'Pipe Lookup'!C:C,0))," TYPE ",P1035)</f>
        <v>14.7mm Abrasion-Resistant Overcoat TYPE 6</v>
      </c>
      <c r="L1035" s="1" t="s">
        <v>9479</v>
      </c>
      <c r="M1035" s="1">
        <v>1056914.01</v>
      </c>
      <c r="N1035" s="1">
        <v>1056938.01</v>
      </c>
      <c r="O1035" s="1">
        <v>24</v>
      </c>
      <c r="P1035" s="1">
        <v>6</v>
      </c>
      <c r="Q1035" s="1">
        <v>14.7</v>
      </c>
      <c r="R1035" s="1" t="s">
        <v>80</v>
      </c>
      <c r="S1035" s="1" t="s">
        <v>608</v>
      </c>
      <c r="V1035" s="1">
        <v>0</v>
      </c>
      <c r="W1035" s="1" t="s">
        <v>60</v>
      </c>
    </row>
    <row r="1036" spans="1:23" x14ac:dyDescent="0.2">
      <c r="A1036" s="1">
        <f t="shared" si="64"/>
        <v>1056938.01</v>
      </c>
      <c r="B1036" s="1">
        <f t="shared" si="64"/>
        <v>1057035.27</v>
      </c>
      <c r="C1036" s="11" t="s">
        <v>54</v>
      </c>
      <c r="D1036" s="1" t="str">
        <f t="shared" si="65"/>
        <v>FBE</v>
      </c>
      <c r="E1036" s="1">
        <f t="shared" si="66"/>
        <v>11.8</v>
      </c>
      <c r="F1036" s="1" t="str">
        <f t="shared" si="67"/>
        <v>11.8mm FBE</v>
      </c>
      <c r="G1036" s="1" t="str">
        <f>_xlfn.CONCAT(TEXT(Q1036,"0.0"),"mm ",INDEX('Pipe Lookup'!D:D,MATCH('~17 Pipe Segmentation'!R1036,'Pipe Lookup'!C:C,0))," TYPE ",P1036)</f>
        <v>11.8mm Fusion-Bonded Epoxy TYPE 4</v>
      </c>
      <c r="L1036" s="1" t="s">
        <v>9479</v>
      </c>
      <c r="M1036" s="1">
        <v>1056938.01</v>
      </c>
      <c r="N1036" s="1">
        <v>1057035.27</v>
      </c>
      <c r="O1036" s="1">
        <v>97.260000000009313</v>
      </c>
      <c r="P1036" s="1">
        <v>4</v>
      </c>
      <c r="Q1036" s="1">
        <v>11.8</v>
      </c>
      <c r="R1036" s="1" t="s">
        <v>56</v>
      </c>
      <c r="S1036" s="1" t="s">
        <v>608</v>
      </c>
      <c r="V1036" s="1">
        <v>0</v>
      </c>
      <c r="W1036" s="1" t="s">
        <v>60</v>
      </c>
    </row>
    <row r="1037" spans="1:23" x14ac:dyDescent="0.2">
      <c r="A1037" s="1">
        <f t="shared" si="64"/>
        <v>1057035.27</v>
      </c>
      <c r="B1037" s="1">
        <f t="shared" si="64"/>
        <v>1057059</v>
      </c>
      <c r="C1037" s="11" t="s">
        <v>54</v>
      </c>
      <c r="D1037" s="1" t="str">
        <f t="shared" si="65"/>
        <v>ARO</v>
      </c>
      <c r="E1037" s="1">
        <f t="shared" si="66"/>
        <v>14.7</v>
      </c>
      <c r="F1037" s="1" t="str">
        <f t="shared" si="67"/>
        <v>14.7mm ARO</v>
      </c>
      <c r="G1037" s="1" t="str">
        <f>_xlfn.CONCAT(TEXT(Q1037,"0.0"),"mm ",INDEX('Pipe Lookup'!D:D,MATCH('~17 Pipe Segmentation'!R1037,'Pipe Lookup'!C:C,0))," TYPE ",P1037)</f>
        <v>14.7mm Abrasion-Resistant Overcoat TYPE 6</v>
      </c>
      <c r="L1037" s="1" t="s">
        <v>9479</v>
      </c>
      <c r="M1037" s="1">
        <v>1057035.27</v>
      </c>
      <c r="N1037" s="1">
        <v>1057059</v>
      </c>
      <c r="O1037" s="1">
        <v>23.729999999981374</v>
      </c>
      <c r="P1037" s="1">
        <v>6</v>
      </c>
      <c r="Q1037" s="1">
        <v>14.7</v>
      </c>
      <c r="R1037" s="1" t="s">
        <v>80</v>
      </c>
      <c r="S1037" s="1" t="s">
        <v>608</v>
      </c>
      <c r="V1037" s="1">
        <v>0</v>
      </c>
      <c r="W1037" s="1" t="s">
        <v>60</v>
      </c>
    </row>
    <row r="1038" spans="1:23" x14ac:dyDescent="0.2">
      <c r="A1038" s="1">
        <f t="shared" si="64"/>
        <v>1057059</v>
      </c>
      <c r="B1038" s="1">
        <f t="shared" si="64"/>
        <v>1057072</v>
      </c>
      <c r="C1038" s="11" t="s">
        <v>54</v>
      </c>
      <c r="D1038" s="1" t="str">
        <f t="shared" si="65"/>
        <v>FBE</v>
      </c>
      <c r="E1038" s="1">
        <f t="shared" si="66"/>
        <v>14.7</v>
      </c>
      <c r="F1038" s="1" t="str">
        <f t="shared" si="67"/>
        <v>14.7mm FBE</v>
      </c>
      <c r="G1038" s="1" t="str">
        <f>_xlfn.CONCAT(TEXT(Q1038,"0.0"),"mm ",INDEX('Pipe Lookup'!D:D,MATCH('~17 Pipe Segmentation'!R1038,'Pipe Lookup'!C:C,0))," TYPE ",P1038)</f>
        <v>14.7mm Fusion-Bonded Epoxy TYPE 5</v>
      </c>
      <c r="L1038" s="1" t="s">
        <v>9479</v>
      </c>
      <c r="M1038" s="1">
        <v>1057059</v>
      </c>
      <c r="N1038" s="1">
        <v>1057072</v>
      </c>
      <c r="O1038" s="1">
        <v>13</v>
      </c>
      <c r="P1038" s="1">
        <v>5</v>
      </c>
      <c r="Q1038" s="1">
        <v>14.7</v>
      </c>
      <c r="R1038" s="1" t="s">
        <v>56</v>
      </c>
      <c r="S1038" s="1" t="s">
        <v>608</v>
      </c>
      <c r="V1038" s="1">
        <v>0</v>
      </c>
      <c r="W1038" s="1" t="s">
        <v>60</v>
      </c>
    </row>
    <row r="1039" spans="1:23" x14ac:dyDescent="0.2">
      <c r="A1039" s="1">
        <f t="shared" si="64"/>
        <v>1057072</v>
      </c>
      <c r="B1039" s="1">
        <f t="shared" si="64"/>
        <v>1057095.75</v>
      </c>
      <c r="C1039" s="11" t="s">
        <v>54</v>
      </c>
      <c r="D1039" s="1" t="str">
        <f t="shared" si="65"/>
        <v>ARO</v>
      </c>
      <c r="E1039" s="1">
        <f t="shared" si="66"/>
        <v>14.7</v>
      </c>
      <c r="F1039" s="1" t="str">
        <f t="shared" si="67"/>
        <v>14.7mm ARO</v>
      </c>
      <c r="G1039" s="1" t="str">
        <f>_xlfn.CONCAT(TEXT(Q1039,"0.0"),"mm ",INDEX('Pipe Lookup'!D:D,MATCH('~17 Pipe Segmentation'!R1039,'Pipe Lookup'!C:C,0))," TYPE ",P1039)</f>
        <v>14.7mm Abrasion-Resistant Overcoat TYPE 6</v>
      </c>
      <c r="L1039" s="1" t="s">
        <v>9479</v>
      </c>
      <c r="M1039" s="1">
        <v>1057072</v>
      </c>
      <c r="N1039" s="1">
        <v>1057095.75</v>
      </c>
      <c r="O1039" s="1">
        <v>23.75</v>
      </c>
      <c r="P1039" s="1">
        <v>6</v>
      </c>
      <c r="Q1039" s="1">
        <v>14.7</v>
      </c>
      <c r="R1039" s="1" t="s">
        <v>80</v>
      </c>
      <c r="S1039" s="1" t="s">
        <v>608</v>
      </c>
      <c r="V1039" s="1">
        <v>0</v>
      </c>
      <c r="W1039" s="1" t="s">
        <v>60</v>
      </c>
    </row>
    <row r="1040" spans="1:23" x14ac:dyDescent="0.2">
      <c r="A1040" s="1">
        <f t="shared" si="64"/>
        <v>1057095.75</v>
      </c>
      <c r="B1040" s="1">
        <f t="shared" si="64"/>
        <v>1057163.7</v>
      </c>
      <c r="C1040" s="11" t="s">
        <v>54</v>
      </c>
      <c r="D1040" s="1" t="str">
        <f t="shared" si="65"/>
        <v>FBE</v>
      </c>
      <c r="E1040" s="1">
        <f t="shared" si="66"/>
        <v>11.8</v>
      </c>
      <c r="F1040" s="1" t="str">
        <f t="shared" si="67"/>
        <v>11.8mm FBE</v>
      </c>
      <c r="G1040" s="1" t="str">
        <f>_xlfn.CONCAT(TEXT(Q1040,"0.0"),"mm ",INDEX('Pipe Lookup'!D:D,MATCH('~17 Pipe Segmentation'!R1040,'Pipe Lookup'!C:C,0))," TYPE ",P1040)</f>
        <v>11.8mm Fusion-Bonded Epoxy TYPE 4</v>
      </c>
      <c r="L1040" s="1" t="s">
        <v>9479</v>
      </c>
      <c r="M1040" s="1">
        <v>1057095.75</v>
      </c>
      <c r="N1040" s="1">
        <v>1057163.7</v>
      </c>
      <c r="O1040" s="1">
        <v>67.949999999953434</v>
      </c>
      <c r="P1040" s="1">
        <v>4</v>
      </c>
      <c r="Q1040" s="1">
        <v>11.8</v>
      </c>
      <c r="R1040" s="1" t="s">
        <v>56</v>
      </c>
      <c r="S1040" s="1" t="s">
        <v>608</v>
      </c>
      <c r="V1040" s="1">
        <v>0</v>
      </c>
      <c r="W1040" s="1" t="s">
        <v>60</v>
      </c>
    </row>
    <row r="1041" spans="1:23" x14ac:dyDescent="0.2">
      <c r="A1041" s="1">
        <f t="shared" si="64"/>
        <v>1057163.7</v>
      </c>
      <c r="B1041" s="1">
        <f t="shared" si="64"/>
        <v>1057187.7</v>
      </c>
      <c r="C1041" s="11" t="s">
        <v>54</v>
      </c>
      <c r="D1041" s="1" t="str">
        <f t="shared" si="65"/>
        <v>FBE</v>
      </c>
      <c r="E1041" s="1">
        <f t="shared" si="66"/>
        <v>14.7</v>
      </c>
      <c r="F1041" s="1" t="str">
        <f t="shared" si="67"/>
        <v>14.7mm FBE</v>
      </c>
      <c r="G1041" s="1" t="str">
        <f>_xlfn.CONCAT(TEXT(Q1041,"0.0"),"mm ",INDEX('Pipe Lookup'!D:D,MATCH('~17 Pipe Segmentation'!R1041,'Pipe Lookup'!C:C,0))," TYPE ",P1041)</f>
        <v>14.7mm Fusion-Bonded Epoxy TYPE 5</v>
      </c>
      <c r="L1041" s="1" t="s">
        <v>9479</v>
      </c>
      <c r="M1041" s="1">
        <v>1057163.7</v>
      </c>
      <c r="N1041" s="1">
        <v>1057187.7</v>
      </c>
      <c r="O1041" s="1">
        <v>24</v>
      </c>
      <c r="P1041" s="1">
        <v>5</v>
      </c>
      <c r="Q1041" s="1">
        <v>14.7</v>
      </c>
      <c r="R1041" s="1" t="s">
        <v>56</v>
      </c>
      <c r="S1041" s="1" t="s">
        <v>608</v>
      </c>
      <c r="V1041" s="1">
        <v>0</v>
      </c>
      <c r="W1041" s="1" t="s">
        <v>60</v>
      </c>
    </row>
    <row r="1042" spans="1:23" x14ac:dyDescent="0.2">
      <c r="A1042" s="1">
        <f t="shared" si="64"/>
        <v>1057187.7</v>
      </c>
      <c r="B1042" s="1">
        <f t="shared" si="64"/>
        <v>1057200</v>
      </c>
      <c r="C1042" s="11" t="s">
        <v>54</v>
      </c>
      <c r="D1042" s="1" t="str">
        <f t="shared" si="65"/>
        <v>FBE</v>
      </c>
      <c r="E1042" s="1">
        <f t="shared" si="66"/>
        <v>11.8</v>
      </c>
      <c r="F1042" s="1" t="str">
        <f t="shared" si="67"/>
        <v>11.8mm FBE</v>
      </c>
      <c r="G1042" s="1" t="str">
        <f>_xlfn.CONCAT(TEXT(Q1042,"0.0"),"mm ",INDEX('Pipe Lookup'!D:D,MATCH('~17 Pipe Segmentation'!R1042,'Pipe Lookup'!C:C,0))," TYPE ",P1042)</f>
        <v>11.8mm Fusion-Bonded Epoxy TYPE 4</v>
      </c>
      <c r="L1042" s="1" t="s">
        <v>9479</v>
      </c>
      <c r="M1042" s="1">
        <v>1057187.7</v>
      </c>
      <c r="N1042" s="1">
        <v>1057200</v>
      </c>
      <c r="O1042" s="1">
        <v>12.300000000046566</v>
      </c>
      <c r="P1042" s="1">
        <v>4</v>
      </c>
      <c r="Q1042" s="1">
        <v>11.8</v>
      </c>
      <c r="R1042" s="1" t="s">
        <v>56</v>
      </c>
      <c r="S1042" s="1" t="s">
        <v>608</v>
      </c>
      <c r="V1042" s="1">
        <v>0</v>
      </c>
      <c r="W1042" s="1" t="s">
        <v>60</v>
      </c>
    </row>
    <row r="1043" spans="1:23" x14ac:dyDescent="0.2">
      <c r="A1043" s="1">
        <f t="shared" si="64"/>
        <v>1057200</v>
      </c>
      <c r="B1043" s="1">
        <f t="shared" si="64"/>
        <v>1057250.1599999999</v>
      </c>
      <c r="C1043" s="11" t="s">
        <v>54</v>
      </c>
      <c r="D1043" s="1" t="str">
        <f t="shared" si="65"/>
        <v>FBE</v>
      </c>
      <c r="E1043" s="1">
        <f t="shared" si="66"/>
        <v>11.8</v>
      </c>
      <c r="F1043" s="1" t="str">
        <f t="shared" si="67"/>
        <v>11.8mm FBE</v>
      </c>
      <c r="G1043" s="1" t="str">
        <f>_xlfn.CONCAT(TEXT(Q1043,"0.0"),"mm ",INDEX('Pipe Lookup'!D:D,MATCH('~17 Pipe Segmentation'!R1043,'Pipe Lookup'!C:C,0))," TYPE ",P1043)</f>
        <v>11.8mm Fusion-Bonded Epoxy TYPE 4</v>
      </c>
      <c r="L1043" s="1" t="s">
        <v>9479</v>
      </c>
      <c r="M1043" s="1">
        <v>1057200</v>
      </c>
      <c r="N1043" s="1">
        <v>1057250.1599999999</v>
      </c>
      <c r="O1043" s="1">
        <v>50.159999999916181</v>
      </c>
      <c r="P1043" s="1">
        <v>4</v>
      </c>
      <c r="Q1043" s="1">
        <v>11.8</v>
      </c>
      <c r="R1043" s="1" t="s">
        <v>56</v>
      </c>
      <c r="S1043" s="1" t="s">
        <v>619</v>
      </c>
      <c r="V1043" s="1">
        <v>0</v>
      </c>
      <c r="W1043" s="1" t="s">
        <v>60</v>
      </c>
    </row>
    <row r="1044" spans="1:23" x14ac:dyDescent="0.2">
      <c r="A1044" s="1">
        <f t="shared" si="64"/>
        <v>1057250.1599999999</v>
      </c>
      <c r="B1044" s="1">
        <f t="shared" si="64"/>
        <v>1057253.7</v>
      </c>
      <c r="C1044" s="11" t="s">
        <v>54</v>
      </c>
      <c r="D1044" s="1" t="str">
        <f t="shared" si="65"/>
        <v>LE</v>
      </c>
      <c r="E1044" s="1">
        <f t="shared" si="66"/>
        <v>14.7</v>
      </c>
      <c r="F1044" s="1" t="str">
        <f t="shared" si="67"/>
        <v>14.7mm LE</v>
      </c>
      <c r="G1044" s="1" t="str">
        <f>_xlfn.CONCAT(TEXT(Q1044,"0.0"),"mm ",INDEX('Pipe Lookup'!D:D,MATCH('~17 Pipe Segmentation'!R1044,'Pipe Lookup'!C:C,0))," TYPE ",P1044)</f>
        <v>14.7mm Elbow TYPE 22</v>
      </c>
      <c r="L1044" s="1" t="s">
        <v>9479</v>
      </c>
      <c r="M1044" s="1">
        <v>1057250.1599999999</v>
      </c>
      <c r="N1044" s="1">
        <v>1057253.7</v>
      </c>
      <c r="O1044" s="1">
        <v>3.5400000000372529</v>
      </c>
      <c r="P1044" s="1">
        <v>22</v>
      </c>
      <c r="Q1044" s="1">
        <v>14.7</v>
      </c>
      <c r="R1044" s="1" t="s">
        <v>58</v>
      </c>
      <c r="S1044" s="1" t="s">
        <v>619</v>
      </c>
      <c r="U1044" s="1" t="s">
        <v>620</v>
      </c>
      <c r="V1044" s="1">
        <v>0</v>
      </c>
      <c r="W1044" s="1" t="s">
        <v>60</v>
      </c>
    </row>
    <row r="1045" spans="1:23" x14ac:dyDescent="0.2">
      <c r="A1045" s="1">
        <f t="shared" si="64"/>
        <v>1057253.7</v>
      </c>
      <c r="B1045" s="1">
        <f t="shared" si="64"/>
        <v>1057333.52</v>
      </c>
      <c r="C1045" s="11" t="s">
        <v>54</v>
      </c>
      <c r="D1045" s="1" t="str">
        <f t="shared" si="65"/>
        <v>FBE</v>
      </c>
      <c r="E1045" s="1">
        <f t="shared" si="66"/>
        <v>11.8</v>
      </c>
      <c r="F1045" s="1" t="str">
        <f t="shared" si="67"/>
        <v>11.8mm FBE</v>
      </c>
      <c r="G1045" s="1" t="str">
        <f>_xlfn.CONCAT(TEXT(Q1045,"0.0"),"mm ",INDEX('Pipe Lookup'!D:D,MATCH('~17 Pipe Segmentation'!R1045,'Pipe Lookup'!C:C,0))," TYPE ",P1045)</f>
        <v>11.8mm Fusion-Bonded Epoxy TYPE 4</v>
      </c>
      <c r="L1045" s="1" t="s">
        <v>9479</v>
      </c>
      <c r="M1045" s="1">
        <v>1057253.7</v>
      </c>
      <c r="N1045" s="1">
        <v>1057333.52</v>
      </c>
      <c r="O1045" s="1">
        <v>79.820000000065193</v>
      </c>
      <c r="P1045" s="1">
        <v>4</v>
      </c>
      <c r="Q1045" s="1">
        <v>11.8</v>
      </c>
      <c r="R1045" s="1" t="s">
        <v>56</v>
      </c>
      <c r="S1045" s="1" t="s">
        <v>619</v>
      </c>
      <c r="V1045" s="1">
        <v>0</v>
      </c>
      <c r="W1045" s="1" t="s">
        <v>60</v>
      </c>
    </row>
    <row r="1046" spans="1:23" x14ac:dyDescent="0.2">
      <c r="A1046" s="1">
        <f t="shared" si="64"/>
        <v>1057333.52</v>
      </c>
      <c r="B1046" s="1">
        <f t="shared" si="64"/>
        <v>1057337.72</v>
      </c>
      <c r="C1046" s="11" t="s">
        <v>54</v>
      </c>
      <c r="D1046" s="1" t="str">
        <f t="shared" si="65"/>
        <v>LE</v>
      </c>
      <c r="E1046" s="1">
        <f t="shared" si="66"/>
        <v>14.7</v>
      </c>
      <c r="F1046" s="1" t="str">
        <f t="shared" si="67"/>
        <v>14.7mm LE</v>
      </c>
      <c r="G1046" s="1" t="str">
        <f>_xlfn.CONCAT(TEXT(Q1046,"0.0"),"mm ",INDEX('Pipe Lookup'!D:D,MATCH('~17 Pipe Segmentation'!R1046,'Pipe Lookup'!C:C,0))," TYPE ",P1046)</f>
        <v>14.7mm Elbow TYPE 22</v>
      </c>
      <c r="L1046" s="1" t="s">
        <v>9479</v>
      </c>
      <c r="M1046" s="1">
        <v>1057333.52</v>
      </c>
      <c r="N1046" s="1">
        <v>1057337.72</v>
      </c>
      <c r="O1046" s="1">
        <v>4.1999999999534339</v>
      </c>
      <c r="P1046" s="1">
        <v>22</v>
      </c>
      <c r="Q1046" s="1">
        <v>14.7</v>
      </c>
      <c r="R1046" s="1" t="s">
        <v>58</v>
      </c>
      <c r="S1046" s="1" t="s">
        <v>619</v>
      </c>
      <c r="U1046" s="1" t="s">
        <v>621</v>
      </c>
      <c r="V1046" s="1">
        <v>0</v>
      </c>
      <c r="W1046" s="1" t="s">
        <v>60</v>
      </c>
    </row>
    <row r="1047" spans="1:23" x14ac:dyDescent="0.2">
      <c r="A1047" s="1">
        <f t="shared" si="64"/>
        <v>1057337.72</v>
      </c>
      <c r="B1047" s="1">
        <f t="shared" si="64"/>
        <v>1057420.7</v>
      </c>
      <c r="C1047" s="11" t="s">
        <v>54</v>
      </c>
      <c r="D1047" s="1" t="str">
        <f t="shared" si="65"/>
        <v>FBE</v>
      </c>
      <c r="E1047" s="1">
        <f t="shared" si="66"/>
        <v>11.8</v>
      </c>
      <c r="F1047" s="1" t="str">
        <f t="shared" si="67"/>
        <v>11.8mm FBE</v>
      </c>
      <c r="G1047" s="1" t="str">
        <f>_xlfn.CONCAT(TEXT(Q1047,"0.0"),"mm ",INDEX('Pipe Lookup'!D:D,MATCH('~17 Pipe Segmentation'!R1047,'Pipe Lookup'!C:C,0))," TYPE ",P1047)</f>
        <v>11.8mm Fusion-Bonded Epoxy TYPE 4</v>
      </c>
      <c r="L1047" s="1" t="s">
        <v>9479</v>
      </c>
      <c r="M1047" s="1">
        <v>1057337.72</v>
      </c>
      <c r="N1047" s="1">
        <v>1057420.7</v>
      </c>
      <c r="O1047" s="1">
        <v>82.979999999981374</v>
      </c>
      <c r="P1047" s="1">
        <v>4</v>
      </c>
      <c r="Q1047" s="1">
        <v>11.8</v>
      </c>
      <c r="R1047" s="1" t="s">
        <v>56</v>
      </c>
      <c r="S1047" s="1" t="s">
        <v>619</v>
      </c>
      <c r="V1047" s="1">
        <v>0</v>
      </c>
      <c r="W1047" s="1" t="s">
        <v>60</v>
      </c>
    </row>
    <row r="1048" spans="1:23" x14ac:dyDescent="0.2">
      <c r="A1048" s="1">
        <f t="shared" si="64"/>
        <v>1057420.7</v>
      </c>
      <c r="B1048" s="1">
        <f t="shared" si="64"/>
        <v>1057474.7</v>
      </c>
      <c r="C1048" s="11" t="s">
        <v>54</v>
      </c>
      <c r="D1048" s="1" t="str">
        <f t="shared" si="65"/>
        <v>ARO</v>
      </c>
      <c r="E1048" s="1">
        <f t="shared" si="66"/>
        <v>14.7</v>
      </c>
      <c r="F1048" s="1" t="str">
        <f t="shared" si="67"/>
        <v>14.7mm ARO</v>
      </c>
      <c r="G1048" s="1" t="str">
        <f>_xlfn.CONCAT(TEXT(Q1048,"0.0"),"mm ",INDEX('Pipe Lookup'!D:D,MATCH('~17 Pipe Segmentation'!R1048,'Pipe Lookup'!C:C,0))," TYPE ",P1048)</f>
        <v>14.7mm Abrasion-Resistant Overcoat TYPE 6</v>
      </c>
      <c r="L1048" s="1" t="s">
        <v>9479</v>
      </c>
      <c r="M1048" s="1">
        <v>1057420.7</v>
      </c>
      <c r="N1048" s="1">
        <v>1057474.7</v>
      </c>
      <c r="O1048" s="1">
        <v>54</v>
      </c>
      <c r="P1048" s="1">
        <v>6</v>
      </c>
      <c r="Q1048" s="1">
        <v>14.7</v>
      </c>
      <c r="R1048" s="1" t="s">
        <v>80</v>
      </c>
      <c r="S1048" s="1" t="s">
        <v>619</v>
      </c>
      <c r="U1048" s="1" t="s">
        <v>622</v>
      </c>
      <c r="V1048" s="1">
        <v>0</v>
      </c>
      <c r="W1048" s="1" t="s">
        <v>60</v>
      </c>
    </row>
    <row r="1049" spans="1:23" x14ac:dyDescent="0.2">
      <c r="A1049" s="1">
        <f t="shared" si="64"/>
        <v>1057474.7</v>
      </c>
      <c r="B1049" s="1">
        <f t="shared" si="64"/>
        <v>1057489.3500000001</v>
      </c>
      <c r="C1049" s="11" t="s">
        <v>54</v>
      </c>
      <c r="D1049" s="1" t="str">
        <f t="shared" si="65"/>
        <v>FBE</v>
      </c>
      <c r="E1049" s="1">
        <f t="shared" si="66"/>
        <v>14.7</v>
      </c>
      <c r="F1049" s="1" t="str">
        <f t="shared" si="67"/>
        <v>14.7mm FBE</v>
      </c>
      <c r="G1049" s="1" t="str">
        <f>_xlfn.CONCAT(TEXT(Q1049,"0.0"),"mm ",INDEX('Pipe Lookup'!D:D,MATCH('~17 Pipe Segmentation'!R1049,'Pipe Lookup'!C:C,0))," TYPE ",P1049)</f>
        <v>14.7mm Fusion-Bonded Epoxy TYPE 5</v>
      </c>
      <c r="L1049" s="1" t="s">
        <v>9479</v>
      </c>
      <c r="M1049" s="1">
        <v>1057474.7</v>
      </c>
      <c r="N1049" s="1">
        <v>1057489.3500000001</v>
      </c>
      <c r="O1049" s="1">
        <v>14.650000000139698</v>
      </c>
      <c r="P1049" s="1">
        <v>5</v>
      </c>
      <c r="Q1049" s="1">
        <v>14.7</v>
      </c>
      <c r="R1049" s="1" t="s">
        <v>56</v>
      </c>
      <c r="S1049" s="1" t="s">
        <v>619</v>
      </c>
      <c r="V1049" s="1">
        <v>0</v>
      </c>
      <c r="W1049" s="1" t="s">
        <v>60</v>
      </c>
    </row>
    <row r="1050" spans="1:23" x14ac:dyDescent="0.2">
      <c r="A1050" s="1">
        <f t="shared" si="64"/>
        <v>1057489.3500000001</v>
      </c>
      <c r="B1050" s="1">
        <f t="shared" si="64"/>
        <v>1057493.7</v>
      </c>
      <c r="C1050" s="11" t="s">
        <v>54</v>
      </c>
      <c r="D1050" s="1" t="str">
        <f t="shared" si="65"/>
        <v>LE</v>
      </c>
      <c r="E1050" s="1">
        <f t="shared" si="66"/>
        <v>14.7</v>
      </c>
      <c r="F1050" s="1" t="str">
        <f t="shared" si="67"/>
        <v>14.7mm LE</v>
      </c>
      <c r="G1050" s="1" t="str">
        <f>_xlfn.CONCAT(TEXT(Q1050,"0.0"),"mm ",INDEX('Pipe Lookup'!D:D,MATCH('~17 Pipe Segmentation'!R1050,'Pipe Lookup'!C:C,0))," TYPE ",P1050)</f>
        <v>14.7mm Elbow TYPE 22</v>
      </c>
      <c r="L1050" s="1" t="s">
        <v>9479</v>
      </c>
      <c r="M1050" s="1">
        <v>1057489.3500000001</v>
      </c>
      <c r="N1050" s="1">
        <v>1057493.7</v>
      </c>
      <c r="O1050" s="1">
        <v>4.3499999998603016</v>
      </c>
      <c r="P1050" s="1">
        <v>22</v>
      </c>
      <c r="Q1050" s="1">
        <v>14.7</v>
      </c>
      <c r="R1050" s="1" t="s">
        <v>58</v>
      </c>
      <c r="S1050" s="1" t="s">
        <v>619</v>
      </c>
      <c r="U1050" s="1" t="s">
        <v>623</v>
      </c>
      <c r="V1050" s="1">
        <v>0</v>
      </c>
      <c r="W1050" s="1" t="s">
        <v>60</v>
      </c>
    </row>
    <row r="1051" spans="1:23" x14ac:dyDescent="0.2">
      <c r="A1051" s="1">
        <f t="shared" si="64"/>
        <v>1057493.7</v>
      </c>
      <c r="B1051" s="1">
        <f t="shared" si="64"/>
        <v>1057904.7</v>
      </c>
      <c r="C1051" s="11" t="s">
        <v>54</v>
      </c>
      <c r="D1051" s="1" t="str">
        <f t="shared" si="65"/>
        <v>FBE</v>
      </c>
      <c r="E1051" s="1">
        <f t="shared" si="66"/>
        <v>11.8</v>
      </c>
      <c r="F1051" s="1" t="str">
        <f t="shared" si="67"/>
        <v>11.8mm FBE</v>
      </c>
      <c r="G1051" s="1" t="str">
        <f>_xlfn.CONCAT(TEXT(Q1051,"0.0"),"mm ",INDEX('Pipe Lookup'!D:D,MATCH('~17 Pipe Segmentation'!R1051,'Pipe Lookup'!C:C,0))," TYPE ",P1051)</f>
        <v>11.8mm Fusion-Bonded Epoxy TYPE 4</v>
      </c>
      <c r="L1051" s="1" t="s">
        <v>9479</v>
      </c>
      <c r="M1051" s="1">
        <v>1057493.7</v>
      </c>
      <c r="N1051" s="1">
        <v>1057904.7</v>
      </c>
      <c r="O1051" s="1">
        <v>411</v>
      </c>
      <c r="P1051" s="1">
        <v>4</v>
      </c>
      <c r="Q1051" s="1">
        <v>11.8</v>
      </c>
      <c r="R1051" s="1" t="s">
        <v>56</v>
      </c>
      <c r="S1051" s="1" t="s">
        <v>619</v>
      </c>
      <c r="V1051" s="1">
        <v>0</v>
      </c>
      <c r="W1051" s="1" t="s">
        <v>60</v>
      </c>
    </row>
    <row r="1052" spans="1:23" x14ac:dyDescent="0.2">
      <c r="A1052" s="1">
        <f t="shared" si="64"/>
        <v>1057904.7</v>
      </c>
      <c r="B1052" s="1">
        <f t="shared" si="64"/>
        <v>1057946.7</v>
      </c>
      <c r="C1052" s="11" t="s">
        <v>54</v>
      </c>
      <c r="D1052" s="1" t="str">
        <f t="shared" si="65"/>
        <v>ARO</v>
      </c>
      <c r="E1052" s="1">
        <f t="shared" si="66"/>
        <v>14.7</v>
      </c>
      <c r="F1052" s="1" t="str">
        <f t="shared" si="67"/>
        <v>14.7mm ARO</v>
      </c>
      <c r="G1052" s="1" t="str">
        <f>_xlfn.CONCAT(TEXT(Q1052,"0.0"),"mm ",INDEX('Pipe Lookup'!D:D,MATCH('~17 Pipe Segmentation'!R1052,'Pipe Lookup'!C:C,0))," TYPE ",P1052)</f>
        <v>14.7mm Abrasion-Resistant Overcoat TYPE 6</v>
      </c>
      <c r="L1052" s="1" t="s">
        <v>9479</v>
      </c>
      <c r="M1052" s="1">
        <v>1057904.7</v>
      </c>
      <c r="N1052" s="1">
        <v>1057946.7</v>
      </c>
      <c r="O1052" s="1">
        <v>42</v>
      </c>
      <c r="P1052" s="1">
        <v>6</v>
      </c>
      <c r="Q1052" s="1">
        <v>14.7</v>
      </c>
      <c r="R1052" s="1" t="s">
        <v>80</v>
      </c>
      <c r="S1052" s="1" t="s">
        <v>619</v>
      </c>
      <c r="U1052" s="1" t="s">
        <v>624</v>
      </c>
      <c r="V1052" s="1">
        <v>0</v>
      </c>
      <c r="W1052" s="1" t="s">
        <v>60</v>
      </c>
    </row>
    <row r="1053" spans="1:23" x14ac:dyDescent="0.2">
      <c r="A1053" s="1">
        <f t="shared" si="64"/>
        <v>1057946.7</v>
      </c>
      <c r="B1053" s="1">
        <f t="shared" si="64"/>
        <v>1058258.3799999999</v>
      </c>
      <c r="C1053" s="11" t="s">
        <v>54</v>
      </c>
      <c r="D1053" s="1" t="str">
        <f t="shared" si="65"/>
        <v>FBE</v>
      </c>
      <c r="E1053" s="1">
        <f t="shared" si="66"/>
        <v>11.8</v>
      </c>
      <c r="F1053" s="1" t="str">
        <f t="shared" si="67"/>
        <v>11.8mm FBE</v>
      </c>
      <c r="G1053" s="1" t="str">
        <f>_xlfn.CONCAT(TEXT(Q1053,"0.0"),"mm ",INDEX('Pipe Lookup'!D:D,MATCH('~17 Pipe Segmentation'!R1053,'Pipe Lookup'!C:C,0))," TYPE ",P1053)</f>
        <v>11.8mm Fusion-Bonded Epoxy TYPE 4</v>
      </c>
      <c r="L1053" s="1" t="s">
        <v>9479</v>
      </c>
      <c r="M1053" s="1">
        <v>1057946.7</v>
      </c>
      <c r="N1053" s="1">
        <v>1058258.3799999999</v>
      </c>
      <c r="O1053" s="1">
        <v>311.67999999993481</v>
      </c>
      <c r="P1053" s="1">
        <v>4</v>
      </c>
      <c r="Q1053" s="1">
        <v>11.8</v>
      </c>
      <c r="R1053" s="1" t="s">
        <v>56</v>
      </c>
      <c r="S1053" s="1" t="s">
        <v>619</v>
      </c>
      <c r="V1053" s="1">
        <v>0</v>
      </c>
      <c r="W1053" s="1" t="s">
        <v>60</v>
      </c>
    </row>
    <row r="1054" spans="1:23" x14ac:dyDescent="0.2">
      <c r="A1054" s="1">
        <f t="shared" si="64"/>
        <v>1058258.3799999999</v>
      </c>
      <c r="B1054" s="1">
        <f t="shared" si="64"/>
        <v>1058282</v>
      </c>
      <c r="C1054" s="11" t="s">
        <v>54</v>
      </c>
      <c r="D1054" s="1" t="str">
        <f t="shared" si="65"/>
        <v>ARO</v>
      </c>
      <c r="E1054" s="1">
        <f t="shared" si="66"/>
        <v>14.7</v>
      </c>
      <c r="F1054" s="1" t="str">
        <f t="shared" si="67"/>
        <v>14.7mm ARO</v>
      </c>
      <c r="G1054" s="1" t="str">
        <f>_xlfn.CONCAT(TEXT(Q1054,"0.0"),"mm ",INDEX('Pipe Lookup'!D:D,MATCH('~17 Pipe Segmentation'!R1054,'Pipe Lookup'!C:C,0))," TYPE ",P1054)</f>
        <v>14.7mm Abrasion-Resistant Overcoat TYPE 6</v>
      </c>
      <c r="L1054" s="1" t="s">
        <v>9479</v>
      </c>
      <c r="M1054" s="1">
        <v>1058258.3799999999</v>
      </c>
      <c r="N1054" s="1">
        <v>1058282</v>
      </c>
      <c r="O1054" s="1">
        <v>23.620000000111759</v>
      </c>
      <c r="P1054" s="1">
        <v>6</v>
      </c>
      <c r="Q1054" s="1">
        <v>14.7</v>
      </c>
      <c r="R1054" s="1" t="s">
        <v>80</v>
      </c>
      <c r="S1054" s="1" t="s">
        <v>619</v>
      </c>
      <c r="U1054" s="1" t="s">
        <v>9728</v>
      </c>
      <c r="V1054" s="1">
        <v>0</v>
      </c>
      <c r="W1054" s="1" t="s">
        <v>60</v>
      </c>
    </row>
    <row r="1055" spans="1:23" x14ac:dyDescent="0.2">
      <c r="A1055" s="1">
        <f t="shared" si="64"/>
        <v>1058282</v>
      </c>
      <c r="B1055" s="1">
        <f t="shared" si="64"/>
        <v>1058365.6000000001</v>
      </c>
      <c r="C1055" s="11" t="s">
        <v>54</v>
      </c>
      <c r="D1055" s="1" t="str">
        <f t="shared" si="65"/>
        <v>FBE</v>
      </c>
      <c r="E1055" s="1">
        <f t="shared" si="66"/>
        <v>14.7</v>
      </c>
      <c r="F1055" s="1" t="str">
        <f t="shared" si="67"/>
        <v>14.7mm FBE</v>
      </c>
      <c r="G1055" s="1" t="str">
        <f>_xlfn.CONCAT(TEXT(Q1055,"0.0"),"mm ",INDEX('Pipe Lookup'!D:D,MATCH('~17 Pipe Segmentation'!R1055,'Pipe Lookup'!C:C,0))," TYPE ",P1055)</f>
        <v>14.7mm Fusion-Bonded Epoxy TYPE 5</v>
      </c>
      <c r="L1055" s="1" t="s">
        <v>9479</v>
      </c>
      <c r="M1055" s="1">
        <v>1058282</v>
      </c>
      <c r="N1055" s="1">
        <v>1058365.6000000001</v>
      </c>
      <c r="O1055" s="1">
        <v>83.600000000093132</v>
      </c>
      <c r="P1055" s="1">
        <v>5</v>
      </c>
      <c r="Q1055" s="1">
        <v>14.7</v>
      </c>
      <c r="R1055" s="1" t="s">
        <v>56</v>
      </c>
      <c r="S1055" s="1" t="s">
        <v>619</v>
      </c>
      <c r="V1055" s="1">
        <v>0</v>
      </c>
    </row>
    <row r="1056" spans="1:23" x14ac:dyDescent="0.2">
      <c r="A1056" s="1">
        <f t="shared" si="64"/>
        <v>1058365.6000000001</v>
      </c>
      <c r="B1056" s="1">
        <f t="shared" si="64"/>
        <v>1058389.6000000001</v>
      </c>
      <c r="C1056" s="11" t="s">
        <v>54</v>
      </c>
      <c r="D1056" s="1" t="str">
        <f t="shared" si="65"/>
        <v>FBE</v>
      </c>
      <c r="E1056" s="1">
        <f t="shared" si="66"/>
        <v>19</v>
      </c>
      <c r="F1056" s="1" t="str">
        <f t="shared" si="67"/>
        <v>19.0mm FBE</v>
      </c>
      <c r="G1056" s="1" t="str">
        <f>_xlfn.CONCAT(TEXT(Q1056,"0.0"),"mm ",INDEX('Pipe Lookup'!D:D,MATCH('~17 Pipe Segmentation'!R1056,'Pipe Lookup'!C:C,0))," TYPE ",P1056)</f>
        <v>19.0mm Fusion-Bonded Epoxy TYPE 7</v>
      </c>
      <c r="L1056" s="1" t="s">
        <v>9479</v>
      </c>
      <c r="M1056" s="1">
        <v>1058365.6000000001</v>
      </c>
      <c r="N1056" s="1">
        <v>1058389.6000000001</v>
      </c>
      <c r="O1056" s="1">
        <v>24</v>
      </c>
      <c r="P1056" s="1">
        <v>7</v>
      </c>
      <c r="Q1056" s="1">
        <v>19</v>
      </c>
      <c r="R1056" s="1" t="s">
        <v>56</v>
      </c>
      <c r="S1056" s="1" t="s">
        <v>619</v>
      </c>
      <c r="U1056" s="1" t="s">
        <v>625</v>
      </c>
      <c r="V1056" s="1">
        <v>0</v>
      </c>
      <c r="W1056" s="1" t="s">
        <v>60</v>
      </c>
    </row>
    <row r="1057" spans="1:23" x14ac:dyDescent="0.2">
      <c r="A1057" s="1">
        <f t="shared" si="64"/>
        <v>1058389.6000000001</v>
      </c>
      <c r="B1057" s="1">
        <f t="shared" si="64"/>
        <v>1058413.6000000001</v>
      </c>
      <c r="C1057" s="11" t="s">
        <v>54</v>
      </c>
      <c r="D1057" s="1" t="str">
        <f t="shared" si="65"/>
        <v>FBE</v>
      </c>
      <c r="E1057" s="1">
        <f t="shared" si="66"/>
        <v>14.7</v>
      </c>
      <c r="F1057" s="1" t="str">
        <f t="shared" si="67"/>
        <v>14.7mm FBE</v>
      </c>
      <c r="G1057" s="1" t="str">
        <f>_xlfn.CONCAT(TEXT(Q1057,"0.0"),"mm ",INDEX('Pipe Lookup'!D:D,MATCH('~17 Pipe Segmentation'!R1057,'Pipe Lookup'!C:C,0))," TYPE ",P1057)</f>
        <v>14.7mm Fusion-Bonded Epoxy TYPE 5</v>
      </c>
      <c r="L1057" s="1" t="s">
        <v>9479</v>
      </c>
      <c r="M1057" s="1">
        <v>1058389.6000000001</v>
      </c>
      <c r="N1057" s="1">
        <v>1058413.6000000001</v>
      </c>
      <c r="O1057" s="1">
        <v>24</v>
      </c>
      <c r="P1057" s="1">
        <v>5</v>
      </c>
      <c r="Q1057" s="1">
        <v>14.7</v>
      </c>
      <c r="R1057" s="1" t="s">
        <v>56</v>
      </c>
      <c r="S1057" s="1" t="s">
        <v>619</v>
      </c>
      <c r="V1057" s="1">
        <v>0</v>
      </c>
      <c r="W1057" s="1" t="s">
        <v>60</v>
      </c>
    </row>
    <row r="1058" spans="1:23" x14ac:dyDescent="0.2">
      <c r="A1058" s="1">
        <f t="shared" si="64"/>
        <v>1058413.6000000001</v>
      </c>
      <c r="B1058" s="1">
        <f t="shared" si="64"/>
        <v>1058732</v>
      </c>
      <c r="C1058" s="11" t="s">
        <v>54</v>
      </c>
      <c r="D1058" s="1" t="str">
        <f t="shared" si="65"/>
        <v>FBE</v>
      </c>
      <c r="E1058" s="1">
        <f t="shared" si="66"/>
        <v>11.8</v>
      </c>
      <c r="F1058" s="1" t="str">
        <f t="shared" si="67"/>
        <v>11.8mm FBE</v>
      </c>
      <c r="G1058" s="1" t="str">
        <f>_xlfn.CONCAT(TEXT(Q1058,"0.0"),"mm ",INDEX('Pipe Lookup'!D:D,MATCH('~17 Pipe Segmentation'!R1058,'Pipe Lookup'!C:C,0))," TYPE ",P1058)</f>
        <v>11.8mm Fusion-Bonded Epoxy TYPE 4</v>
      </c>
      <c r="L1058" s="1" t="s">
        <v>9479</v>
      </c>
      <c r="M1058" s="1">
        <v>1058413.6000000001</v>
      </c>
      <c r="N1058" s="1">
        <v>1058732</v>
      </c>
      <c r="O1058" s="1">
        <v>318.39999999990687</v>
      </c>
      <c r="P1058" s="1">
        <v>4</v>
      </c>
      <c r="Q1058" s="1">
        <v>11.8</v>
      </c>
      <c r="R1058" s="1" t="s">
        <v>56</v>
      </c>
      <c r="S1058" s="1" t="s">
        <v>619</v>
      </c>
      <c r="V1058" s="1">
        <v>0</v>
      </c>
      <c r="W1058" s="1" t="s">
        <v>60</v>
      </c>
    </row>
    <row r="1059" spans="1:23" x14ac:dyDescent="0.2">
      <c r="A1059" s="1">
        <f t="shared" si="64"/>
        <v>1058732</v>
      </c>
      <c r="B1059" s="1">
        <f t="shared" si="64"/>
        <v>1058785</v>
      </c>
      <c r="C1059" s="11" t="s">
        <v>54</v>
      </c>
      <c r="D1059" s="1" t="str">
        <f t="shared" si="65"/>
        <v>FBE</v>
      </c>
      <c r="E1059" s="1">
        <f t="shared" si="66"/>
        <v>14.7</v>
      </c>
      <c r="F1059" s="1" t="str">
        <f t="shared" si="67"/>
        <v>14.7mm FBE</v>
      </c>
      <c r="G1059" s="1" t="str">
        <f>_xlfn.CONCAT(TEXT(Q1059,"0.0"),"mm ",INDEX('Pipe Lookup'!D:D,MATCH('~17 Pipe Segmentation'!R1059,'Pipe Lookup'!C:C,0))," TYPE ",P1059)</f>
        <v>14.7mm Fusion-Bonded Epoxy TYPE 5</v>
      </c>
      <c r="L1059" s="1" t="s">
        <v>9479</v>
      </c>
      <c r="M1059" s="1">
        <v>1058732</v>
      </c>
      <c r="N1059" s="1">
        <v>1058785</v>
      </c>
      <c r="O1059" s="1">
        <v>53</v>
      </c>
      <c r="P1059" s="1">
        <v>5</v>
      </c>
      <c r="Q1059" s="1">
        <v>14.7</v>
      </c>
      <c r="R1059" s="1" t="s">
        <v>56</v>
      </c>
      <c r="S1059" s="1" t="s">
        <v>619</v>
      </c>
      <c r="V1059" s="1">
        <v>0</v>
      </c>
      <c r="W1059" s="1" t="s">
        <v>60</v>
      </c>
    </row>
    <row r="1060" spans="1:23" x14ac:dyDescent="0.2">
      <c r="A1060" s="1">
        <f t="shared" si="64"/>
        <v>1058785</v>
      </c>
      <c r="B1060" s="1">
        <f t="shared" si="64"/>
        <v>1058809</v>
      </c>
      <c r="C1060" s="11" t="s">
        <v>54</v>
      </c>
      <c r="D1060" s="1" t="str">
        <f t="shared" si="65"/>
        <v>FBE</v>
      </c>
      <c r="E1060" s="1">
        <f t="shared" si="66"/>
        <v>19</v>
      </c>
      <c r="F1060" s="1" t="str">
        <f t="shared" si="67"/>
        <v>19.0mm FBE</v>
      </c>
      <c r="G1060" s="1" t="str">
        <f>_xlfn.CONCAT(TEXT(Q1060,"0.0"),"mm ",INDEX('Pipe Lookup'!D:D,MATCH('~17 Pipe Segmentation'!R1060,'Pipe Lookup'!C:C,0))," TYPE ",P1060)</f>
        <v>19.0mm Fusion-Bonded Epoxy TYPE 7</v>
      </c>
      <c r="L1060" s="1" t="s">
        <v>9479</v>
      </c>
      <c r="M1060" s="1">
        <v>1058785</v>
      </c>
      <c r="N1060" s="1">
        <v>1058809</v>
      </c>
      <c r="O1060" s="1">
        <v>24</v>
      </c>
      <c r="P1060" s="1">
        <v>7</v>
      </c>
      <c r="Q1060" s="1">
        <v>19</v>
      </c>
      <c r="R1060" s="1" t="s">
        <v>56</v>
      </c>
      <c r="S1060" s="1" t="s">
        <v>619</v>
      </c>
      <c r="U1060" s="1" t="s">
        <v>626</v>
      </c>
      <c r="V1060" s="1">
        <v>0</v>
      </c>
      <c r="W1060" s="1" t="s">
        <v>60</v>
      </c>
    </row>
    <row r="1061" spans="1:23" x14ac:dyDescent="0.2">
      <c r="A1061" s="1">
        <f t="shared" si="64"/>
        <v>1058809</v>
      </c>
      <c r="B1061" s="1">
        <f t="shared" si="64"/>
        <v>1058816</v>
      </c>
      <c r="C1061" s="11" t="s">
        <v>54</v>
      </c>
      <c r="D1061" s="1" t="str">
        <f t="shared" si="65"/>
        <v>LE</v>
      </c>
      <c r="E1061" s="1">
        <f t="shared" si="66"/>
        <v>19</v>
      </c>
      <c r="F1061" s="1" t="str">
        <f t="shared" si="67"/>
        <v>19.0mm LE</v>
      </c>
      <c r="G1061" s="1" t="str">
        <f>_xlfn.CONCAT(TEXT(Q1061,"0.0"),"mm ",INDEX('Pipe Lookup'!D:D,MATCH('~17 Pipe Segmentation'!R1061,'Pipe Lookup'!C:C,0))," TYPE ",P1061)</f>
        <v>19.0mm Elbow TYPE 26</v>
      </c>
      <c r="L1061" s="1" t="s">
        <v>9479</v>
      </c>
      <c r="M1061" s="1">
        <v>1058809</v>
      </c>
      <c r="N1061" s="1">
        <v>1058816</v>
      </c>
      <c r="O1061" s="1">
        <v>7</v>
      </c>
      <c r="P1061" s="1">
        <v>26</v>
      </c>
      <c r="Q1061" s="1">
        <v>19</v>
      </c>
      <c r="R1061" s="1" t="s">
        <v>58</v>
      </c>
      <c r="S1061" s="1" t="s">
        <v>619</v>
      </c>
      <c r="U1061" s="1" t="s">
        <v>627</v>
      </c>
      <c r="V1061" s="1">
        <v>0</v>
      </c>
      <c r="W1061" s="1" t="s">
        <v>60</v>
      </c>
    </row>
    <row r="1062" spans="1:23" x14ac:dyDescent="0.2">
      <c r="A1062" s="1">
        <f t="shared" si="64"/>
        <v>1058816</v>
      </c>
      <c r="B1062" s="1">
        <f t="shared" si="64"/>
        <v>1058822</v>
      </c>
      <c r="C1062" s="11" t="s">
        <v>54</v>
      </c>
      <c r="D1062" s="1" t="str">
        <f t="shared" si="65"/>
        <v>LE</v>
      </c>
      <c r="E1062" s="1">
        <f t="shared" si="66"/>
        <v>19</v>
      </c>
      <c r="F1062" s="1" t="str">
        <f t="shared" si="67"/>
        <v>19.0mm LE</v>
      </c>
      <c r="G1062" s="1" t="str">
        <f>_xlfn.CONCAT(TEXT(Q1062,"0.0"),"mm ",INDEX('Pipe Lookup'!D:D,MATCH('~17 Pipe Segmentation'!R1062,'Pipe Lookup'!C:C,0))," TYPE ",P1062)</f>
        <v>19.0mm Elbow TYPE 26</v>
      </c>
      <c r="L1062" s="1" t="s">
        <v>9479</v>
      </c>
      <c r="M1062" s="1">
        <v>1058816</v>
      </c>
      <c r="N1062" s="1">
        <v>1058822</v>
      </c>
      <c r="O1062" s="1">
        <v>6</v>
      </c>
      <c r="P1062" s="1">
        <v>26</v>
      </c>
      <c r="Q1062" s="1">
        <v>19</v>
      </c>
      <c r="R1062" s="1" t="s">
        <v>58</v>
      </c>
      <c r="S1062" s="1" t="s">
        <v>619</v>
      </c>
      <c r="U1062" s="1" t="s">
        <v>628</v>
      </c>
      <c r="V1062" s="1">
        <v>0</v>
      </c>
      <c r="W1062" s="1" t="s">
        <v>86</v>
      </c>
    </row>
    <row r="1063" spans="1:23" x14ac:dyDescent="0.2">
      <c r="A1063" s="1">
        <f t="shared" si="64"/>
        <v>1058822</v>
      </c>
      <c r="B1063" s="1">
        <f t="shared" si="64"/>
        <v>1058840</v>
      </c>
      <c r="C1063" s="11" t="s">
        <v>54</v>
      </c>
      <c r="D1063" s="1" t="str">
        <f t="shared" si="65"/>
        <v>FBE</v>
      </c>
      <c r="E1063" s="1">
        <f t="shared" si="66"/>
        <v>19</v>
      </c>
      <c r="F1063" s="1" t="str">
        <f t="shared" si="67"/>
        <v>19.0mm FBE</v>
      </c>
      <c r="G1063" s="1" t="str">
        <f>_xlfn.CONCAT(TEXT(Q1063,"0.0"),"mm ",INDEX('Pipe Lookup'!D:D,MATCH('~17 Pipe Segmentation'!R1063,'Pipe Lookup'!C:C,0))," TYPE ",P1063)</f>
        <v>19.0mm Fusion-Bonded Epoxy TYPE 7</v>
      </c>
      <c r="L1063" s="1" t="s">
        <v>9479</v>
      </c>
      <c r="M1063" s="1">
        <v>1058822</v>
      </c>
      <c r="N1063" s="1">
        <v>1058840</v>
      </c>
      <c r="O1063" s="1">
        <v>18</v>
      </c>
      <c r="P1063" s="1">
        <v>7</v>
      </c>
      <c r="Q1063" s="1">
        <v>19</v>
      </c>
      <c r="R1063" s="1" t="s">
        <v>56</v>
      </c>
      <c r="S1063" s="1" t="s">
        <v>619</v>
      </c>
      <c r="U1063" s="1" t="s">
        <v>629</v>
      </c>
      <c r="V1063" s="1">
        <v>0</v>
      </c>
      <c r="W1063" s="1" t="s">
        <v>60</v>
      </c>
    </row>
    <row r="1064" spans="1:23" x14ac:dyDescent="0.2">
      <c r="A1064" s="1">
        <f t="shared" si="64"/>
        <v>1058840</v>
      </c>
      <c r="B1064" s="1">
        <f t="shared" si="64"/>
        <v>1058864</v>
      </c>
      <c r="C1064" s="11" t="s">
        <v>54</v>
      </c>
      <c r="D1064" s="1" t="str">
        <f t="shared" si="65"/>
        <v>FBE</v>
      </c>
      <c r="E1064" s="1">
        <f t="shared" si="66"/>
        <v>14.7</v>
      </c>
      <c r="F1064" s="1" t="str">
        <f t="shared" si="67"/>
        <v>14.7mm FBE</v>
      </c>
      <c r="G1064" s="1" t="str">
        <f>_xlfn.CONCAT(TEXT(Q1064,"0.0"),"mm ",INDEX('Pipe Lookup'!D:D,MATCH('~17 Pipe Segmentation'!R1064,'Pipe Lookup'!C:C,0))," TYPE ",P1064)</f>
        <v>14.7mm Fusion-Bonded Epoxy TYPE 5</v>
      </c>
      <c r="L1064" s="1" t="s">
        <v>9479</v>
      </c>
      <c r="M1064" s="1">
        <v>1058840</v>
      </c>
      <c r="N1064" s="1">
        <v>1058864</v>
      </c>
      <c r="O1064" s="1">
        <v>24</v>
      </c>
      <c r="P1064" s="1">
        <v>5</v>
      </c>
      <c r="Q1064" s="1">
        <v>14.7</v>
      </c>
      <c r="R1064" s="1" t="s">
        <v>56</v>
      </c>
      <c r="S1064" s="1" t="s">
        <v>619</v>
      </c>
      <c r="V1064" s="1">
        <v>0</v>
      </c>
      <c r="W1064" s="1" t="s">
        <v>60</v>
      </c>
    </row>
    <row r="1065" spans="1:23" x14ac:dyDescent="0.2">
      <c r="A1065" s="1">
        <f t="shared" si="64"/>
        <v>1058864</v>
      </c>
      <c r="B1065" s="1">
        <f t="shared" si="64"/>
        <v>1058979</v>
      </c>
      <c r="C1065" s="11" t="s">
        <v>54</v>
      </c>
      <c r="D1065" s="1" t="str">
        <f t="shared" si="65"/>
        <v>FBE</v>
      </c>
      <c r="E1065" s="1">
        <f t="shared" si="66"/>
        <v>11.8</v>
      </c>
      <c r="F1065" s="1" t="str">
        <f t="shared" si="67"/>
        <v>11.8mm FBE</v>
      </c>
      <c r="G1065" s="1" t="str">
        <f>_xlfn.CONCAT(TEXT(Q1065,"0.0"),"mm ",INDEX('Pipe Lookup'!D:D,MATCH('~17 Pipe Segmentation'!R1065,'Pipe Lookup'!C:C,0))," TYPE ",P1065)</f>
        <v>11.8mm Fusion-Bonded Epoxy TYPE 4</v>
      </c>
      <c r="L1065" s="1" t="s">
        <v>9479</v>
      </c>
      <c r="M1065" s="1">
        <v>1058864</v>
      </c>
      <c r="N1065" s="1">
        <v>1058979</v>
      </c>
      <c r="O1065" s="1">
        <v>115</v>
      </c>
      <c r="P1065" s="1">
        <v>4</v>
      </c>
      <c r="Q1065" s="1">
        <v>11.8</v>
      </c>
      <c r="R1065" s="1" t="s">
        <v>56</v>
      </c>
      <c r="S1065" s="1" t="s">
        <v>619</v>
      </c>
      <c r="V1065" s="1">
        <v>0</v>
      </c>
      <c r="W1065" s="1" t="s">
        <v>60</v>
      </c>
    </row>
    <row r="1066" spans="1:23" x14ac:dyDescent="0.2">
      <c r="A1066" s="1">
        <f t="shared" si="64"/>
        <v>1058979</v>
      </c>
      <c r="B1066" s="1">
        <f t="shared" si="64"/>
        <v>1059033</v>
      </c>
      <c r="C1066" s="11" t="s">
        <v>54</v>
      </c>
      <c r="D1066" s="1" t="str">
        <f t="shared" si="65"/>
        <v>FBE</v>
      </c>
      <c r="E1066" s="1">
        <f t="shared" si="66"/>
        <v>14.7</v>
      </c>
      <c r="F1066" s="1" t="str">
        <f t="shared" si="67"/>
        <v>14.7mm FBE</v>
      </c>
      <c r="G1066" s="1" t="str">
        <f>_xlfn.CONCAT(TEXT(Q1066,"0.0"),"mm ",INDEX('Pipe Lookup'!D:D,MATCH('~17 Pipe Segmentation'!R1066,'Pipe Lookup'!C:C,0))," TYPE ",P1066)</f>
        <v>14.7mm Fusion-Bonded Epoxy TYPE 5</v>
      </c>
      <c r="L1066" s="1" t="s">
        <v>9479</v>
      </c>
      <c r="M1066" s="1">
        <v>1058979</v>
      </c>
      <c r="N1066" s="1">
        <v>1059033</v>
      </c>
      <c r="O1066" s="1">
        <v>54</v>
      </c>
      <c r="P1066" s="1">
        <v>5</v>
      </c>
      <c r="Q1066" s="1">
        <v>14.7</v>
      </c>
      <c r="R1066" s="1" t="s">
        <v>56</v>
      </c>
      <c r="S1066" s="1" t="s">
        <v>619</v>
      </c>
      <c r="V1066" s="1">
        <v>0</v>
      </c>
      <c r="W1066" s="1" t="s">
        <v>60</v>
      </c>
    </row>
    <row r="1067" spans="1:23" x14ac:dyDescent="0.2">
      <c r="A1067" s="1">
        <f t="shared" si="64"/>
        <v>1059033</v>
      </c>
      <c r="B1067" s="1">
        <f t="shared" si="64"/>
        <v>1059229.43</v>
      </c>
      <c r="C1067" s="11" t="s">
        <v>54</v>
      </c>
      <c r="D1067" s="1" t="str">
        <f t="shared" si="65"/>
        <v>FBE</v>
      </c>
      <c r="E1067" s="1">
        <f t="shared" si="66"/>
        <v>11.8</v>
      </c>
      <c r="F1067" s="1" t="str">
        <f t="shared" si="67"/>
        <v>11.8mm FBE</v>
      </c>
      <c r="G1067" s="1" t="str">
        <f>_xlfn.CONCAT(TEXT(Q1067,"0.0"),"mm ",INDEX('Pipe Lookup'!D:D,MATCH('~17 Pipe Segmentation'!R1067,'Pipe Lookup'!C:C,0))," TYPE ",P1067)</f>
        <v>11.8mm Fusion-Bonded Epoxy TYPE 4</v>
      </c>
      <c r="L1067" s="1" t="s">
        <v>9479</v>
      </c>
      <c r="M1067" s="1">
        <v>1059033</v>
      </c>
      <c r="N1067" s="1">
        <v>1059229.43</v>
      </c>
      <c r="O1067" s="1">
        <v>196.42999999993481</v>
      </c>
      <c r="P1067" s="1">
        <v>4</v>
      </c>
      <c r="Q1067" s="1">
        <v>11.8</v>
      </c>
      <c r="R1067" s="1" t="s">
        <v>56</v>
      </c>
      <c r="S1067" s="1" t="s">
        <v>619</v>
      </c>
      <c r="V1067" s="1">
        <v>0</v>
      </c>
      <c r="W1067" s="1" t="s">
        <v>60</v>
      </c>
    </row>
    <row r="1068" spans="1:23" x14ac:dyDescent="0.2">
      <c r="A1068" s="1">
        <f t="shared" si="64"/>
        <v>1059229.43</v>
      </c>
      <c r="B1068" s="1">
        <f t="shared" si="64"/>
        <v>1059233.8700000001</v>
      </c>
      <c r="C1068" s="11" t="s">
        <v>54</v>
      </c>
      <c r="D1068" s="1" t="str">
        <f t="shared" si="65"/>
        <v>LE</v>
      </c>
      <c r="E1068" s="1">
        <f t="shared" si="66"/>
        <v>14.7</v>
      </c>
      <c r="F1068" s="1" t="str">
        <f t="shared" si="67"/>
        <v>14.7mm LE</v>
      </c>
      <c r="G1068" s="1" t="str">
        <f>_xlfn.CONCAT(TEXT(Q1068,"0.0"),"mm ",INDEX('Pipe Lookup'!D:D,MATCH('~17 Pipe Segmentation'!R1068,'Pipe Lookup'!C:C,0))," TYPE ",P1068)</f>
        <v>14.7mm Elbow TYPE 22</v>
      </c>
      <c r="L1068" s="1" t="s">
        <v>9479</v>
      </c>
      <c r="M1068" s="1">
        <v>1059229.43</v>
      </c>
      <c r="N1068" s="1">
        <v>1059233.8700000001</v>
      </c>
      <c r="O1068" s="1">
        <v>4.4400000001769513</v>
      </c>
      <c r="P1068" s="1">
        <v>22</v>
      </c>
      <c r="Q1068" s="1">
        <v>14.7</v>
      </c>
      <c r="R1068" s="1" t="s">
        <v>58</v>
      </c>
      <c r="S1068" s="1" t="s">
        <v>619</v>
      </c>
      <c r="U1068" s="1" t="s">
        <v>630</v>
      </c>
      <c r="V1068" s="1">
        <v>0</v>
      </c>
      <c r="W1068" s="1" t="s">
        <v>60</v>
      </c>
    </row>
    <row r="1069" spans="1:23" x14ac:dyDescent="0.2">
      <c r="A1069" s="1">
        <f t="shared" si="64"/>
        <v>1059233.8700000001</v>
      </c>
      <c r="B1069" s="1">
        <f t="shared" si="64"/>
        <v>1059264.67</v>
      </c>
      <c r="C1069" s="11" t="s">
        <v>54</v>
      </c>
      <c r="D1069" s="1" t="str">
        <f t="shared" si="65"/>
        <v>FBE</v>
      </c>
      <c r="E1069" s="1">
        <f t="shared" si="66"/>
        <v>14.7</v>
      </c>
      <c r="F1069" s="1" t="str">
        <f t="shared" si="67"/>
        <v>14.7mm FBE</v>
      </c>
      <c r="G1069" s="1" t="str">
        <f>_xlfn.CONCAT(TEXT(Q1069,"0.0"),"mm ",INDEX('Pipe Lookup'!D:D,MATCH('~17 Pipe Segmentation'!R1069,'Pipe Lookup'!C:C,0))," TYPE ",P1069)</f>
        <v>14.7mm Fusion-Bonded Epoxy TYPE 5</v>
      </c>
      <c r="L1069" s="1" t="s">
        <v>9479</v>
      </c>
      <c r="M1069" s="1">
        <v>1059233.8700000001</v>
      </c>
      <c r="N1069" s="1">
        <v>1059264.67</v>
      </c>
      <c r="O1069" s="1">
        <v>30.799999999813735</v>
      </c>
      <c r="P1069" s="1">
        <v>5</v>
      </c>
      <c r="Q1069" s="1">
        <v>14.7</v>
      </c>
      <c r="R1069" s="1" t="s">
        <v>56</v>
      </c>
      <c r="S1069" s="1" t="s">
        <v>619</v>
      </c>
      <c r="V1069" s="1">
        <v>0</v>
      </c>
      <c r="W1069" s="1" t="s">
        <v>60</v>
      </c>
    </row>
    <row r="1070" spans="1:23" x14ac:dyDescent="0.2">
      <c r="A1070" s="1">
        <f t="shared" si="64"/>
        <v>1059264.67</v>
      </c>
      <c r="B1070" s="1">
        <f t="shared" si="64"/>
        <v>1059302.67</v>
      </c>
      <c r="C1070" s="11" t="s">
        <v>54</v>
      </c>
      <c r="D1070" s="1" t="str">
        <f t="shared" si="65"/>
        <v>FBE</v>
      </c>
      <c r="E1070" s="1">
        <f t="shared" si="66"/>
        <v>11.8</v>
      </c>
      <c r="F1070" s="1" t="str">
        <f t="shared" si="67"/>
        <v>11.8mm FBE</v>
      </c>
      <c r="G1070" s="1" t="str">
        <f>_xlfn.CONCAT(TEXT(Q1070,"0.0"),"mm ",INDEX('Pipe Lookup'!D:D,MATCH('~17 Pipe Segmentation'!R1070,'Pipe Lookup'!C:C,0))," TYPE ",P1070)</f>
        <v>11.8mm Fusion-Bonded Epoxy TYPE 4</v>
      </c>
      <c r="L1070" s="1" t="s">
        <v>9479</v>
      </c>
      <c r="M1070" s="1">
        <v>1059264.67</v>
      </c>
      <c r="N1070" s="1">
        <v>1059302.67</v>
      </c>
      <c r="O1070" s="1">
        <v>38</v>
      </c>
      <c r="P1070" s="1">
        <v>4</v>
      </c>
      <c r="Q1070" s="1">
        <v>11.8</v>
      </c>
      <c r="R1070" s="1" t="s">
        <v>56</v>
      </c>
      <c r="S1070" s="1" t="s">
        <v>619</v>
      </c>
      <c r="V1070" s="1">
        <v>0</v>
      </c>
      <c r="W1070" s="1" t="s">
        <v>60</v>
      </c>
    </row>
    <row r="1071" spans="1:23" x14ac:dyDescent="0.2">
      <c r="A1071" s="1">
        <f t="shared" si="64"/>
        <v>1059302.67</v>
      </c>
      <c r="B1071" s="1">
        <f t="shared" si="64"/>
        <v>1059468.67</v>
      </c>
      <c r="C1071" s="11" t="s">
        <v>54</v>
      </c>
      <c r="D1071" s="1" t="str">
        <f t="shared" si="65"/>
        <v>FBE</v>
      </c>
      <c r="E1071" s="1">
        <f t="shared" si="66"/>
        <v>14.7</v>
      </c>
      <c r="F1071" s="1" t="str">
        <f t="shared" si="67"/>
        <v>14.7mm FBE</v>
      </c>
      <c r="G1071" s="1" t="str">
        <f>_xlfn.CONCAT(TEXT(Q1071,"0.0"),"mm ",INDEX('Pipe Lookup'!D:D,MATCH('~17 Pipe Segmentation'!R1071,'Pipe Lookup'!C:C,0))," TYPE ",P1071)</f>
        <v>14.7mm Fusion-Bonded Epoxy TYPE 5</v>
      </c>
      <c r="L1071" s="1" t="s">
        <v>9479</v>
      </c>
      <c r="M1071" s="1">
        <v>1059302.67</v>
      </c>
      <c r="N1071" s="1">
        <v>1059468.67</v>
      </c>
      <c r="O1071" s="1">
        <v>166</v>
      </c>
      <c r="P1071" s="1">
        <v>5</v>
      </c>
      <c r="Q1071" s="1">
        <v>14.7</v>
      </c>
      <c r="R1071" s="1" t="s">
        <v>56</v>
      </c>
      <c r="S1071" s="1" t="s">
        <v>619</v>
      </c>
      <c r="U1071" s="1" t="s">
        <v>631</v>
      </c>
      <c r="V1071" s="1">
        <v>0</v>
      </c>
      <c r="W1071" s="1" t="s">
        <v>60</v>
      </c>
    </row>
    <row r="1072" spans="1:23" x14ac:dyDescent="0.2">
      <c r="A1072" s="1">
        <f t="shared" si="64"/>
        <v>1059468.67</v>
      </c>
      <c r="B1072" s="1">
        <f t="shared" si="64"/>
        <v>1059511.67</v>
      </c>
      <c r="C1072" s="11" t="s">
        <v>54</v>
      </c>
      <c r="D1072" s="1" t="str">
        <f t="shared" si="65"/>
        <v>FBE</v>
      </c>
      <c r="E1072" s="1">
        <f t="shared" si="66"/>
        <v>11.8</v>
      </c>
      <c r="F1072" s="1" t="str">
        <f t="shared" si="67"/>
        <v>11.8mm FBE</v>
      </c>
      <c r="G1072" s="1" t="str">
        <f>_xlfn.CONCAT(TEXT(Q1072,"0.0"),"mm ",INDEX('Pipe Lookup'!D:D,MATCH('~17 Pipe Segmentation'!R1072,'Pipe Lookup'!C:C,0))," TYPE ",P1072)</f>
        <v>11.8mm Fusion-Bonded Epoxy TYPE 4</v>
      </c>
      <c r="L1072" s="1" t="s">
        <v>9479</v>
      </c>
      <c r="M1072" s="1">
        <v>1059468.67</v>
      </c>
      <c r="N1072" s="1">
        <v>1059511.67</v>
      </c>
      <c r="O1072" s="1">
        <v>43</v>
      </c>
      <c r="P1072" s="1">
        <v>4</v>
      </c>
      <c r="Q1072" s="1">
        <v>11.8</v>
      </c>
      <c r="R1072" s="1" t="s">
        <v>56</v>
      </c>
      <c r="S1072" s="1" t="s">
        <v>619</v>
      </c>
      <c r="V1072" s="1">
        <v>0</v>
      </c>
      <c r="W1072" s="1" t="s">
        <v>60</v>
      </c>
    </row>
    <row r="1073" spans="1:23" x14ac:dyDescent="0.2">
      <c r="A1073" s="1">
        <f t="shared" si="64"/>
        <v>1059511.67</v>
      </c>
      <c r="B1073" s="1">
        <f t="shared" si="64"/>
        <v>1059682.3999999999</v>
      </c>
      <c r="C1073" s="11" t="s">
        <v>54</v>
      </c>
      <c r="D1073" s="1" t="str">
        <f t="shared" si="65"/>
        <v>FBE</v>
      </c>
      <c r="E1073" s="1">
        <f t="shared" si="66"/>
        <v>14.7</v>
      </c>
      <c r="F1073" s="1" t="str">
        <f t="shared" si="67"/>
        <v>14.7mm FBE</v>
      </c>
      <c r="G1073" s="1" t="str">
        <f>_xlfn.CONCAT(TEXT(Q1073,"0.0"),"mm ",INDEX('Pipe Lookup'!D:D,MATCH('~17 Pipe Segmentation'!R1073,'Pipe Lookup'!C:C,0))," TYPE ",P1073)</f>
        <v>14.7mm Fusion-Bonded Epoxy TYPE 5</v>
      </c>
      <c r="L1073" s="1" t="s">
        <v>9479</v>
      </c>
      <c r="M1073" s="1">
        <v>1059511.67</v>
      </c>
      <c r="N1073" s="1">
        <v>1059682.3999999999</v>
      </c>
      <c r="O1073" s="1">
        <v>170.72999999998137</v>
      </c>
      <c r="P1073" s="1">
        <v>5</v>
      </c>
      <c r="Q1073" s="1">
        <v>14.7</v>
      </c>
      <c r="R1073" s="1" t="s">
        <v>56</v>
      </c>
      <c r="S1073" s="1" t="s">
        <v>619</v>
      </c>
      <c r="V1073" s="1">
        <v>0</v>
      </c>
      <c r="W1073" s="1" t="s">
        <v>60</v>
      </c>
    </row>
    <row r="1074" spans="1:23" x14ac:dyDescent="0.2">
      <c r="A1074" s="1">
        <f t="shared" si="64"/>
        <v>1059682.3999999999</v>
      </c>
      <c r="B1074" s="1">
        <f t="shared" si="64"/>
        <v>1059706.3999999999</v>
      </c>
      <c r="C1074" s="11" t="s">
        <v>54</v>
      </c>
      <c r="D1074" s="1" t="str">
        <f t="shared" si="65"/>
        <v>FBE</v>
      </c>
      <c r="E1074" s="1">
        <f t="shared" si="66"/>
        <v>19</v>
      </c>
      <c r="F1074" s="1" t="str">
        <f t="shared" si="67"/>
        <v>19.0mm FBE</v>
      </c>
      <c r="G1074" s="1" t="str">
        <f>_xlfn.CONCAT(TEXT(Q1074,"0.0"),"mm ",INDEX('Pipe Lookup'!D:D,MATCH('~17 Pipe Segmentation'!R1074,'Pipe Lookup'!C:C,0))," TYPE ",P1074)</f>
        <v>19.0mm Fusion-Bonded Epoxy TYPE 7</v>
      </c>
      <c r="L1074" s="1" t="s">
        <v>9479</v>
      </c>
      <c r="M1074" s="1">
        <v>1059682.3999999999</v>
      </c>
      <c r="N1074" s="1">
        <v>1059706.3999999999</v>
      </c>
      <c r="O1074" s="1">
        <v>24</v>
      </c>
      <c r="P1074" s="1">
        <v>7</v>
      </c>
      <c r="Q1074" s="1">
        <v>19</v>
      </c>
      <c r="R1074" s="1" t="s">
        <v>56</v>
      </c>
      <c r="S1074" s="1" t="s">
        <v>619</v>
      </c>
      <c r="U1074" s="1" t="s">
        <v>632</v>
      </c>
      <c r="V1074" s="1">
        <v>0</v>
      </c>
      <c r="W1074" s="1" t="s">
        <v>60</v>
      </c>
    </row>
    <row r="1075" spans="1:23" x14ac:dyDescent="0.2">
      <c r="A1075" s="1">
        <f t="shared" si="64"/>
        <v>1059706.3999999999</v>
      </c>
      <c r="B1075" s="1">
        <f t="shared" si="64"/>
        <v>1059827.95</v>
      </c>
      <c r="C1075" s="11" t="s">
        <v>54</v>
      </c>
      <c r="D1075" s="1" t="str">
        <f t="shared" si="65"/>
        <v>FBE</v>
      </c>
      <c r="E1075" s="1">
        <f t="shared" si="66"/>
        <v>14.7</v>
      </c>
      <c r="F1075" s="1" t="str">
        <f t="shared" si="67"/>
        <v>14.7mm FBE</v>
      </c>
      <c r="G1075" s="1" t="str">
        <f>_xlfn.CONCAT(TEXT(Q1075,"0.0"),"mm ",INDEX('Pipe Lookup'!D:D,MATCH('~17 Pipe Segmentation'!R1075,'Pipe Lookup'!C:C,0))," TYPE ",P1075)</f>
        <v>14.7mm Fusion-Bonded Epoxy TYPE 5</v>
      </c>
      <c r="L1075" s="1" t="s">
        <v>9479</v>
      </c>
      <c r="M1075" s="1">
        <v>1059706.3999999999</v>
      </c>
      <c r="N1075" s="1">
        <v>1059827.95</v>
      </c>
      <c r="O1075" s="1">
        <v>121.55000000004657</v>
      </c>
      <c r="P1075" s="1">
        <v>5</v>
      </c>
      <c r="Q1075" s="1">
        <v>14.7</v>
      </c>
      <c r="R1075" s="1" t="s">
        <v>56</v>
      </c>
      <c r="S1075" s="1" t="s">
        <v>619</v>
      </c>
      <c r="V1075" s="1">
        <v>0</v>
      </c>
      <c r="W1075" s="1" t="s">
        <v>60</v>
      </c>
    </row>
    <row r="1076" spans="1:23" x14ac:dyDescent="0.2">
      <c r="A1076" s="1">
        <f t="shared" si="64"/>
        <v>1059827.95</v>
      </c>
      <c r="B1076" s="1">
        <f t="shared" si="64"/>
        <v>1059833.03</v>
      </c>
      <c r="C1076" s="11" t="s">
        <v>54</v>
      </c>
      <c r="D1076" s="1" t="str">
        <f t="shared" si="65"/>
        <v>LE</v>
      </c>
      <c r="E1076" s="1">
        <f t="shared" si="66"/>
        <v>14.7</v>
      </c>
      <c r="F1076" s="1" t="str">
        <f t="shared" si="67"/>
        <v>14.7mm LE</v>
      </c>
      <c r="G1076" s="1" t="str">
        <f>_xlfn.CONCAT(TEXT(Q1076,"0.0"),"mm ",INDEX('Pipe Lookup'!D:D,MATCH('~17 Pipe Segmentation'!R1076,'Pipe Lookup'!C:C,0))," TYPE ",P1076)</f>
        <v>14.7mm Elbow TYPE 22</v>
      </c>
      <c r="L1076" s="1" t="s">
        <v>9479</v>
      </c>
      <c r="M1076" s="1">
        <v>1059827.95</v>
      </c>
      <c r="N1076" s="1">
        <v>1059833.03</v>
      </c>
      <c r="O1076" s="1">
        <v>5.0800000000745058</v>
      </c>
      <c r="P1076" s="1">
        <v>22</v>
      </c>
      <c r="Q1076" s="1">
        <v>14.7</v>
      </c>
      <c r="R1076" s="1" t="s">
        <v>58</v>
      </c>
      <c r="S1076" s="1" t="s">
        <v>619</v>
      </c>
      <c r="U1076" s="1" t="s">
        <v>633</v>
      </c>
      <c r="V1076" s="1">
        <v>0</v>
      </c>
      <c r="W1076" s="1" t="s">
        <v>60</v>
      </c>
    </row>
    <row r="1077" spans="1:23" x14ac:dyDescent="0.2">
      <c r="A1077" s="1">
        <f t="shared" si="64"/>
        <v>1059833.03</v>
      </c>
      <c r="B1077" s="1">
        <f t="shared" si="64"/>
        <v>1059990</v>
      </c>
      <c r="C1077" s="11" t="s">
        <v>54</v>
      </c>
      <c r="D1077" s="1" t="str">
        <f t="shared" si="65"/>
        <v>FBE</v>
      </c>
      <c r="E1077" s="1">
        <f t="shared" si="66"/>
        <v>14.7</v>
      </c>
      <c r="F1077" s="1" t="str">
        <f t="shared" si="67"/>
        <v>14.7mm FBE</v>
      </c>
      <c r="G1077" s="1" t="str">
        <f>_xlfn.CONCAT(TEXT(Q1077,"0.0"),"mm ",INDEX('Pipe Lookup'!D:D,MATCH('~17 Pipe Segmentation'!R1077,'Pipe Lookup'!C:C,0))," TYPE ",P1077)</f>
        <v>14.7mm Fusion-Bonded Epoxy TYPE 5</v>
      </c>
      <c r="L1077" s="1" t="s">
        <v>9479</v>
      </c>
      <c r="M1077" s="1">
        <v>1059833.03</v>
      </c>
      <c r="N1077" s="1">
        <v>1059990</v>
      </c>
      <c r="O1077" s="1">
        <v>156.96999999997206</v>
      </c>
      <c r="P1077" s="1">
        <v>5</v>
      </c>
      <c r="Q1077" s="1">
        <v>14.7</v>
      </c>
      <c r="R1077" s="1" t="s">
        <v>56</v>
      </c>
      <c r="S1077" s="1" t="s">
        <v>619</v>
      </c>
      <c r="V1077" s="1">
        <v>0</v>
      </c>
      <c r="W1077" s="1" t="s">
        <v>60</v>
      </c>
    </row>
    <row r="1078" spans="1:23" x14ac:dyDescent="0.2">
      <c r="A1078" s="1">
        <f t="shared" si="64"/>
        <v>1059990</v>
      </c>
      <c r="B1078" s="1">
        <f t="shared" si="64"/>
        <v>1060000</v>
      </c>
      <c r="C1078" s="11" t="s">
        <v>54</v>
      </c>
      <c r="D1078" s="1" t="str">
        <f t="shared" si="65"/>
        <v>ARO</v>
      </c>
      <c r="E1078" s="1">
        <f t="shared" si="66"/>
        <v>14.7</v>
      </c>
      <c r="F1078" s="1" t="str">
        <f t="shared" si="67"/>
        <v>14.7mm ARO</v>
      </c>
      <c r="G1078" s="1" t="str">
        <f>_xlfn.CONCAT(TEXT(Q1078,"0.0"),"mm ",INDEX('Pipe Lookup'!D:D,MATCH('~17 Pipe Segmentation'!R1078,'Pipe Lookup'!C:C,0))," TYPE ",P1078)</f>
        <v>14.7mm Abrasion-Resistant Overcoat TYPE 6</v>
      </c>
      <c r="L1078" s="1" t="s">
        <v>9479</v>
      </c>
      <c r="M1078" s="1">
        <v>1059990</v>
      </c>
      <c r="N1078" s="1">
        <v>1060000</v>
      </c>
      <c r="O1078" s="1">
        <v>10</v>
      </c>
      <c r="P1078" s="1">
        <v>6</v>
      </c>
      <c r="Q1078" s="1">
        <v>14.7</v>
      </c>
      <c r="R1078" s="1" t="s">
        <v>80</v>
      </c>
      <c r="S1078" s="1" t="s">
        <v>619</v>
      </c>
      <c r="U1078" s="1" t="s">
        <v>634</v>
      </c>
      <c r="V1078" s="1">
        <v>0</v>
      </c>
      <c r="W1078" s="1" t="s">
        <v>60</v>
      </c>
    </row>
    <row r="1079" spans="1:23" x14ac:dyDescent="0.2">
      <c r="A1079" s="1">
        <f t="shared" si="64"/>
        <v>1060000</v>
      </c>
      <c r="B1079" s="1">
        <f t="shared" si="64"/>
        <v>1060032</v>
      </c>
      <c r="C1079" s="11" t="s">
        <v>54</v>
      </c>
      <c r="D1079" s="1" t="str">
        <f t="shared" si="65"/>
        <v>ARO</v>
      </c>
      <c r="E1079" s="1">
        <f t="shared" si="66"/>
        <v>14.7</v>
      </c>
      <c r="F1079" s="1" t="str">
        <f t="shared" si="67"/>
        <v>14.7mm ARO</v>
      </c>
      <c r="G1079" s="1" t="str">
        <f>_xlfn.CONCAT(TEXT(Q1079,"0.0"),"mm ",INDEX('Pipe Lookup'!D:D,MATCH('~17 Pipe Segmentation'!R1079,'Pipe Lookup'!C:C,0))," TYPE ",P1079)</f>
        <v>14.7mm Abrasion-Resistant Overcoat TYPE 6</v>
      </c>
      <c r="L1079" s="1" t="s">
        <v>9479</v>
      </c>
      <c r="M1079" s="1">
        <v>1060000</v>
      </c>
      <c r="N1079" s="1">
        <v>1060032</v>
      </c>
      <c r="O1079" s="1">
        <v>32</v>
      </c>
      <c r="P1079" s="1">
        <v>6</v>
      </c>
      <c r="Q1079" s="1">
        <v>14.7</v>
      </c>
      <c r="R1079" s="1" t="s">
        <v>80</v>
      </c>
      <c r="S1079" s="1" t="s">
        <v>635</v>
      </c>
      <c r="U1079" s="1" t="s">
        <v>634</v>
      </c>
      <c r="V1079" s="1">
        <v>0</v>
      </c>
      <c r="W1079" s="1" t="s">
        <v>60</v>
      </c>
    </row>
    <row r="1080" spans="1:23" x14ac:dyDescent="0.2">
      <c r="A1080" s="1">
        <f t="shared" si="64"/>
        <v>1060032</v>
      </c>
      <c r="B1080" s="1">
        <f t="shared" si="64"/>
        <v>1060382.04</v>
      </c>
      <c r="C1080" s="11" t="s">
        <v>54</v>
      </c>
      <c r="D1080" s="1" t="str">
        <f t="shared" si="65"/>
        <v>FBE</v>
      </c>
      <c r="E1080" s="1">
        <f t="shared" si="66"/>
        <v>14.7</v>
      </c>
      <c r="F1080" s="1" t="str">
        <f t="shared" si="67"/>
        <v>14.7mm FBE</v>
      </c>
      <c r="G1080" s="1" t="str">
        <f>_xlfn.CONCAT(TEXT(Q1080,"0.0"),"mm ",INDEX('Pipe Lookup'!D:D,MATCH('~17 Pipe Segmentation'!R1080,'Pipe Lookup'!C:C,0))," TYPE ",P1080)</f>
        <v>14.7mm Fusion-Bonded Epoxy TYPE 5</v>
      </c>
      <c r="L1080" s="1" t="s">
        <v>9479</v>
      </c>
      <c r="M1080" s="1">
        <v>1060032</v>
      </c>
      <c r="N1080" s="1">
        <v>1060382.04</v>
      </c>
      <c r="O1080" s="1">
        <v>350.04000000003725</v>
      </c>
      <c r="P1080" s="1">
        <v>5</v>
      </c>
      <c r="Q1080" s="1">
        <v>14.7</v>
      </c>
      <c r="R1080" s="1" t="s">
        <v>56</v>
      </c>
      <c r="S1080" s="1" t="s">
        <v>635</v>
      </c>
      <c r="V1080" s="1">
        <v>0</v>
      </c>
      <c r="W1080" s="1" t="s">
        <v>60</v>
      </c>
    </row>
    <row r="1081" spans="1:23" x14ac:dyDescent="0.2">
      <c r="A1081" s="1">
        <f t="shared" si="64"/>
        <v>1060382.04</v>
      </c>
      <c r="B1081" s="1">
        <f t="shared" si="64"/>
        <v>1060387</v>
      </c>
      <c r="C1081" s="11" t="s">
        <v>54</v>
      </c>
      <c r="D1081" s="1" t="str">
        <f t="shared" si="65"/>
        <v>LE</v>
      </c>
      <c r="E1081" s="1">
        <f t="shared" si="66"/>
        <v>14.7</v>
      </c>
      <c r="F1081" s="1" t="str">
        <f t="shared" si="67"/>
        <v>14.7mm LE</v>
      </c>
      <c r="G1081" s="1" t="str">
        <f>_xlfn.CONCAT(TEXT(Q1081,"0.0"),"mm ",INDEX('Pipe Lookup'!D:D,MATCH('~17 Pipe Segmentation'!R1081,'Pipe Lookup'!C:C,0))," TYPE ",P1081)</f>
        <v>14.7mm Elbow TYPE 22</v>
      </c>
      <c r="L1081" s="1" t="s">
        <v>9479</v>
      </c>
      <c r="M1081" s="1">
        <v>1060382.04</v>
      </c>
      <c r="N1081" s="1">
        <v>1060387</v>
      </c>
      <c r="O1081" s="1">
        <v>4.9599999999627471</v>
      </c>
      <c r="P1081" s="1">
        <v>22</v>
      </c>
      <c r="Q1081" s="1">
        <v>14.7</v>
      </c>
      <c r="R1081" s="1" t="s">
        <v>58</v>
      </c>
      <c r="S1081" s="1" t="s">
        <v>635</v>
      </c>
      <c r="U1081" s="1" t="s">
        <v>636</v>
      </c>
      <c r="V1081" s="1">
        <v>0</v>
      </c>
      <c r="W1081" s="1" t="s">
        <v>60</v>
      </c>
    </row>
    <row r="1082" spans="1:23" x14ac:dyDescent="0.2">
      <c r="A1082" s="1">
        <f t="shared" si="64"/>
        <v>1060387</v>
      </c>
      <c r="B1082" s="1">
        <f t="shared" si="64"/>
        <v>1060401.94</v>
      </c>
      <c r="C1082" s="11" t="s">
        <v>54</v>
      </c>
      <c r="D1082" s="1" t="str">
        <f t="shared" si="65"/>
        <v>FBE</v>
      </c>
      <c r="E1082" s="1">
        <f t="shared" si="66"/>
        <v>19</v>
      </c>
      <c r="F1082" s="1" t="str">
        <f t="shared" si="67"/>
        <v>19.0mm FBE</v>
      </c>
      <c r="G1082" s="1" t="str">
        <f>_xlfn.CONCAT(TEXT(Q1082,"0.0"),"mm ",INDEX('Pipe Lookup'!D:D,MATCH('~17 Pipe Segmentation'!R1082,'Pipe Lookup'!C:C,0))," TYPE ",P1082)</f>
        <v>19.0mm Fusion-Bonded Epoxy TYPE 7</v>
      </c>
      <c r="L1082" s="1" t="s">
        <v>9479</v>
      </c>
      <c r="M1082" s="1">
        <v>1060387</v>
      </c>
      <c r="N1082" s="1">
        <v>1060401.94</v>
      </c>
      <c r="O1082" s="1">
        <v>14.939999999944121</v>
      </c>
      <c r="P1082" s="1">
        <v>7</v>
      </c>
      <c r="Q1082" s="1">
        <v>19</v>
      </c>
      <c r="R1082" s="1" t="s">
        <v>56</v>
      </c>
      <c r="S1082" s="1" t="s">
        <v>635</v>
      </c>
      <c r="V1082" s="1">
        <v>0</v>
      </c>
      <c r="W1082" s="1" t="s">
        <v>60</v>
      </c>
    </row>
    <row r="1083" spans="1:23" x14ac:dyDescent="0.2">
      <c r="A1083" s="1">
        <f t="shared" si="64"/>
        <v>1060401.94</v>
      </c>
      <c r="B1083" s="1">
        <f t="shared" si="64"/>
        <v>1060407.33</v>
      </c>
      <c r="C1083" s="11" t="s">
        <v>54</v>
      </c>
      <c r="D1083" s="1" t="str">
        <f t="shared" si="65"/>
        <v>LE</v>
      </c>
      <c r="E1083" s="1">
        <f t="shared" si="66"/>
        <v>19</v>
      </c>
      <c r="F1083" s="1" t="str">
        <f t="shared" si="67"/>
        <v>19.0mm LE</v>
      </c>
      <c r="G1083" s="1" t="str">
        <f>_xlfn.CONCAT(TEXT(Q1083,"0.0"),"mm ",INDEX('Pipe Lookup'!D:D,MATCH('~17 Pipe Segmentation'!R1083,'Pipe Lookup'!C:C,0))," TYPE ",P1083)</f>
        <v>19.0mm Elbow TYPE 26</v>
      </c>
      <c r="L1083" s="1" t="s">
        <v>9479</v>
      </c>
      <c r="M1083" s="1">
        <v>1060401.94</v>
      </c>
      <c r="N1083" s="1">
        <v>1060407.33</v>
      </c>
      <c r="O1083" s="1">
        <v>5.3900000001303852</v>
      </c>
      <c r="P1083" s="1">
        <v>26</v>
      </c>
      <c r="Q1083" s="1">
        <v>19</v>
      </c>
      <c r="R1083" s="1" t="s">
        <v>58</v>
      </c>
      <c r="S1083" s="1" t="s">
        <v>635</v>
      </c>
      <c r="U1083" s="1" t="s">
        <v>637</v>
      </c>
      <c r="V1083" s="1">
        <v>0</v>
      </c>
      <c r="W1083" s="1" t="s">
        <v>60</v>
      </c>
    </row>
    <row r="1084" spans="1:23" x14ac:dyDescent="0.2">
      <c r="A1084" s="1">
        <f t="shared" si="64"/>
        <v>1060407.33</v>
      </c>
      <c r="B1084" s="1">
        <f t="shared" si="64"/>
        <v>1060431.33</v>
      </c>
      <c r="C1084" s="11" t="s">
        <v>54</v>
      </c>
      <c r="D1084" s="1" t="str">
        <f t="shared" si="65"/>
        <v>FBE</v>
      </c>
      <c r="E1084" s="1">
        <f t="shared" si="66"/>
        <v>19</v>
      </c>
      <c r="F1084" s="1" t="str">
        <f t="shared" si="67"/>
        <v>19.0mm FBE</v>
      </c>
      <c r="G1084" s="1" t="str">
        <f>_xlfn.CONCAT(TEXT(Q1084,"0.0"),"mm ",INDEX('Pipe Lookup'!D:D,MATCH('~17 Pipe Segmentation'!R1084,'Pipe Lookup'!C:C,0))," TYPE ",P1084)</f>
        <v>19.0mm Fusion-Bonded Epoxy TYPE 7</v>
      </c>
      <c r="L1084" s="1" t="s">
        <v>9479</v>
      </c>
      <c r="M1084" s="1">
        <v>1060407.33</v>
      </c>
      <c r="N1084" s="1">
        <v>1060431.33</v>
      </c>
      <c r="O1084" s="1">
        <v>24</v>
      </c>
      <c r="P1084" s="1">
        <v>7</v>
      </c>
      <c r="Q1084" s="1">
        <v>19</v>
      </c>
      <c r="R1084" s="1" t="s">
        <v>56</v>
      </c>
      <c r="S1084" s="1" t="s">
        <v>635</v>
      </c>
      <c r="V1084" s="1">
        <v>0</v>
      </c>
      <c r="W1084" s="1" t="s">
        <v>60</v>
      </c>
    </row>
    <row r="1085" spans="1:23" x14ac:dyDescent="0.2">
      <c r="A1085" s="1">
        <f t="shared" si="64"/>
        <v>1060431.33</v>
      </c>
      <c r="B1085" s="1">
        <f t="shared" si="64"/>
        <v>1060487.69</v>
      </c>
      <c r="C1085" s="11" t="s">
        <v>54</v>
      </c>
      <c r="D1085" s="1" t="str">
        <f t="shared" si="65"/>
        <v>FBE</v>
      </c>
      <c r="E1085" s="1">
        <f t="shared" si="66"/>
        <v>14.7</v>
      </c>
      <c r="F1085" s="1" t="str">
        <f t="shared" si="67"/>
        <v>14.7mm FBE</v>
      </c>
      <c r="G1085" s="1" t="str">
        <f>_xlfn.CONCAT(TEXT(Q1085,"0.0"),"mm ",INDEX('Pipe Lookup'!D:D,MATCH('~17 Pipe Segmentation'!R1085,'Pipe Lookup'!C:C,0))," TYPE ",P1085)</f>
        <v>14.7mm Fusion-Bonded Epoxy TYPE 5</v>
      </c>
      <c r="L1085" s="1" t="s">
        <v>9479</v>
      </c>
      <c r="M1085" s="1">
        <v>1060431.33</v>
      </c>
      <c r="N1085" s="1">
        <v>1060487.69</v>
      </c>
      <c r="O1085" s="1">
        <v>56.359999999869615</v>
      </c>
      <c r="P1085" s="1">
        <v>5</v>
      </c>
      <c r="Q1085" s="1">
        <v>14.7</v>
      </c>
      <c r="R1085" s="1" t="s">
        <v>56</v>
      </c>
      <c r="S1085" s="1" t="s">
        <v>635</v>
      </c>
      <c r="V1085" s="1">
        <v>0</v>
      </c>
      <c r="W1085" s="1" t="s">
        <v>60</v>
      </c>
    </row>
    <row r="1086" spans="1:23" x14ac:dyDescent="0.2">
      <c r="A1086" s="1">
        <f t="shared" si="64"/>
        <v>1060487.69</v>
      </c>
      <c r="B1086" s="1">
        <f t="shared" si="64"/>
        <v>1060511.28</v>
      </c>
      <c r="C1086" s="11" t="s">
        <v>54</v>
      </c>
      <c r="D1086" s="1" t="str">
        <f t="shared" si="65"/>
        <v>FBE</v>
      </c>
      <c r="E1086" s="1">
        <f t="shared" si="66"/>
        <v>19</v>
      </c>
      <c r="F1086" s="1" t="str">
        <f t="shared" si="67"/>
        <v>19.0mm FBE</v>
      </c>
      <c r="G1086" s="1" t="str">
        <f>_xlfn.CONCAT(TEXT(Q1086,"0.0"),"mm ",INDEX('Pipe Lookup'!D:D,MATCH('~17 Pipe Segmentation'!R1086,'Pipe Lookup'!C:C,0))," TYPE ",P1086)</f>
        <v>19.0mm Fusion-Bonded Epoxy TYPE 7</v>
      </c>
      <c r="L1086" s="1" t="s">
        <v>9479</v>
      </c>
      <c r="M1086" s="1">
        <v>1060487.69</v>
      </c>
      <c r="N1086" s="1">
        <v>1060511.28</v>
      </c>
      <c r="O1086" s="1">
        <v>23.590000000083819</v>
      </c>
      <c r="P1086" s="1">
        <v>7</v>
      </c>
      <c r="Q1086" s="1">
        <v>19</v>
      </c>
      <c r="R1086" s="1" t="s">
        <v>56</v>
      </c>
      <c r="S1086" s="1" t="s">
        <v>635</v>
      </c>
      <c r="V1086" s="1">
        <v>0</v>
      </c>
      <c r="W1086" s="1" t="s">
        <v>60</v>
      </c>
    </row>
    <row r="1087" spans="1:23" x14ac:dyDescent="0.2">
      <c r="A1087" s="1">
        <f t="shared" si="64"/>
        <v>1060511.28</v>
      </c>
      <c r="B1087" s="1">
        <f t="shared" si="64"/>
        <v>1061236.45</v>
      </c>
      <c r="C1087" s="11" t="s">
        <v>54</v>
      </c>
      <c r="D1087" s="1" t="str">
        <f t="shared" si="65"/>
        <v>FBE</v>
      </c>
      <c r="E1087" s="1">
        <f t="shared" si="66"/>
        <v>21.5</v>
      </c>
      <c r="F1087" s="1" t="str">
        <f t="shared" si="67"/>
        <v>21.5mm FBE</v>
      </c>
      <c r="G1087" s="1" t="str">
        <f>_xlfn.CONCAT(TEXT(Q1087,"0.0"),"mm ",INDEX('Pipe Lookup'!D:D,MATCH('~17 Pipe Segmentation'!R1087,'Pipe Lookup'!C:C,0))," TYPE ",P1087)</f>
        <v>21.5mm Fusion-Bonded Epoxy TYPE 34</v>
      </c>
      <c r="L1087" s="1" t="s">
        <v>9479</v>
      </c>
      <c r="M1087" s="1">
        <v>1060511.28</v>
      </c>
      <c r="N1087" s="1">
        <v>1061236.45</v>
      </c>
      <c r="O1087" s="1">
        <v>725.16999999992549</v>
      </c>
      <c r="P1087" s="1">
        <v>34</v>
      </c>
      <c r="Q1087" s="1">
        <v>21.5</v>
      </c>
      <c r="R1087" s="1" t="s">
        <v>56</v>
      </c>
      <c r="S1087" s="1" t="s">
        <v>635</v>
      </c>
      <c r="V1087" s="1">
        <v>0</v>
      </c>
      <c r="W1087" s="1" t="s">
        <v>60</v>
      </c>
    </row>
    <row r="1088" spans="1:23" x14ac:dyDescent="0.2">
      <c r="A1088" s="1">
        <f t="shared" si="64"/>
        <v>1061236.45</v>
      </c>
      <c r="B1088" s="1">
        <f t="shared" si="64"/>
        <v>1061243.2</v>
      </c>
      <c r="C1088" s="11" t="s">
        <v>54</v>
      </c>
      <c r="D1088" s="1" t="str">
        <f t="shared" si="65"/>
        <v>LE</v>
      </c>
      <c r="E1088" s="1">
        <f t="shared" si="66"/>
        <v>23.7</v>
      </c>
      <c r="F1088" s="1" t="str">
        <f t="shared" si="67"/>
        <v>23.7mm LE</v>
      </c>
      <c r="G1088" s="1" t="str">
        <f>_xlfn.CONCAT(TEXT(Q1088,"0.0"),"mm ",INDEX('Pipe Lookup'!D:D,MATCH('~17 Pipe Segmentation'!R1088,'Pipe Lookup'!C:C,0))," TYPE ",P1088)</f>
        <v>23.7mm Elbow TYPE 28</v>
      </c>
      <c r="L1088" s="1" t="s">
        <v>9479</v>
      </c>
      <c r="M1088" s="1">
        <v>1061236.45</v>
      </c>
      <c r="N1088" s="1">
        <v>1061243.2</v>
      </c>
      <c r="O1088" s="1">
        <v>6.75</v>
      </c>
      <c r="P1088" s="1">
        <v>28</v>
      </c>
      <c r="Q1088" s="1">
        <v>23.7</v>
      </c>
      <c r="R1088" s="1" t="s">
        <v>58</v>
      </c>
      <c r="S1088" s="1" t="s">
        <v>635</v>
      </c>
      <c r="U1088" s="1" t="s">
        <v>638</v>
      </c>
      <c r="V1088" s="1">
        <v>0</v>
      </c>
      <c r="W1088" s="1" t="s">
        <v>60</v>
      </c>
    </row>
    <row r="1089" spans="1:23" x14ac:dyDescent="0.2">
      <c r="A1089" s="1">
        <f t="shared" si="64"/>
        <v>1061243.2</v>
      </c>
      <c r="B1089" s="1">
        <f t="shared" si="64"/>
        <v>1061248</v>
      </c>
      <c r="C1089" s="11" t="s">
        <v>54</v>
      </c>
      <c r="D1089" s="1" t="str">
        <f t="shared" si="65"/>
        <v>FBE</v>
      </c>
      <c r="E1089" s="1">
        <f t="shared" si="66"/>
        <v>19</v>
      </c>
      <c r="F1089" s="1" t="str">
        <f t="shared" si="67"/>
        <v>19.0mm FBE</v>
      </c>
      <c r="G1089" s="1" t="str">
        <f>_xlfn.CONCAT(TEXT(Q1089,"0.0"),"mm ",INDEX('Pipe Lookup'!D:D,MATCH('~17 Pipe Segmentation'!R1089,'Pipe Lookup'!C:C,0))," TYPE ",P1089)</f>
        <v>19.0mm Fusion-Bonded Epoxy TYPE 7</v>
      </c>
      <c r="L1089" s="1" t="s">
        <v>9479</v>
      </c>
      <c r="M1089" s="1">
        <v>1061243.2</v>
      </c>
      <c r="N1089" s="1">
        <v>1061248</v>
      </c>
      <c r="O1089" s="1">
        <v>4.8000000000465661</v>
      </c>
      <c r="P1089" s="1">
        <v>7</v>
      </c>
      <c r="Q1089" s="1">
        <v>19</v>
      </c>
      <c r="R1089" s="1" t="s">
        <v>56</v>
      </c>
      <c r="S1089" s="1" t="s">
        <v>635</v>
      </c>
      <c r="U1089" s="1" t="s">
        <v>9729</v>
      </c>
      <c r="V1089" s="1">
        <v>0</v>
      </c>
      <c r="W1089" s="1" t="s">
        <v>60</v>
      </c>
    </row>
    <row r="1090" spans="1:23" x14ac:dyDescent="0.2">
      <c r="A1090" s="1">
        <f t="shared" ref="A1090:B1153" si="68">IF(OR(AND(ISNUMBER(M1090),M1090&gt;0),ISNUMBER(SEARCH("+",M1090))),IF(NOT(ISNUMBER(M1090)),1000*LEFT(M1090,SEARCH("+",M1090)-1)+MID(M1090,SEARCH("+",M1090)+1,3)+RIGHT(M1090,3),M1090),"")</f>
        <v>1061248</v>
      </c>
      <c r="B1090" s="1">
        <f t="shared" si="68"/>
        <v>1061254</v>
      </c>
      <c r="C1090" s="11" t="s">
        <v>54</v>
      </c>
      <c r="D1090" s="1" t="str">
        <f t="shared" si="65"/>
        <v>LE</v>
      </c>
      <c r="E1090" s="1">
        <f t="shared" si="66"/>
        <v>19</v>
      </c>
      <c r="F1090" s="1" t="str">
        <f t="shared" si="67"/>
        <v>19.0mm LE</v>
      </c>
      <c r="G1090" s="1" t="str">
        <f>_xlfn.CONCAT(TEXT(Q1090,"0.0"),"mm ",INDEX('Pipe Lookup'!D:D,MATCH('~17 Pipe Segmentation'!R1090,'Pipe Lookup'!C:C,0))," TYPE ",P1090)</f>
        <v>19.0mm Elbow TYPE 26</v>
      </c>
      <c r="L1090" s="1" t="s">
        <v>9479</v>
      </c>
      <c r="M1090" s="1">
        <v>1061248</v>
      </c>
      <c r="N1090" s="1" t="s">
        <v>9730</v>
      </c>
      <c r="O1090" s="1">
        <v>6</v>
      </c>
      <c r="P1090" s="1">
        <v>26</v>
      </c>
      <c r="Q1090" s="1">
        <v>19</v>
      </c>
      <c r="R1090" s="1" t="s">
        <v>58</v>
      </c>
      <c r="S1090" s="1" t="s">
        <v>635</v>
      </c>
      <c r="U1090" s="1" t="s">
        <v>639</v>
      </c>
      <c r="V1090" s="1">
        <v>0</v>
      </c>
      <c r="W1090" s="1" t="s">
        <v>60</v>
      </c>
    </row>
    <row r="1091" spans="1:23" x14ac:dyDescent="0.2">
      <c r="A1091" s="1">
        <f t="shared" si="68"/>
        <v>1061254</v>
      </c>
      <c r="B1091" s="1">
        <f t="shared" si="68"/>
        <v>1061278</v>
      </c>
      <c r="C1091" s="11" t="s">
        <v>54</v>
      </c>
      <c r="D1091" s="1" t="str">
        <f t="shared" ref="D1091:D1154" si="69">TRIM(LEFT(R1091,3))</f>
        <v>FBE</v>
      </c>
      <c r="E1091" s="1">
        <f t="shared" ref="E1091:E1154" si="70">Q1091</f>
        <v>19</v>
      </c>
      <c r="F1091" s="1" t="str">
        <f t="shared" ref="F1091:F1154" si="71">_xlfn.CONCAT(TEXT(Q1091,"0.0"),"mm ",R1091)</f>
        <v>19.0mm FBE</v>
      </c>
      <c r="G1091" s="1" t="str">
        <f>_xlfn.CONCAT(TEXT(Q1091,"0.0"),"mm ",INDEX('Pipe Lookup'!D:D,MATCH('~17 Pipe Segmentation'!R1091,'Pipe Lookup'!C:C,0))," TYPE ",P1091)</f>
        <v>19.0mm Fusion-Bonded Epoxy TYPE 7</v>
      </c>
      <c r="L1091" s="1" t="s">
        <v>9479</v>
      </c>
      <c r="M1091" s="1" t="s">
        <v>9730</v>
      </c>
      <c r="N1091" s="1" t="s">
        <v>9731</v>
      </c>
      <c r="O1091" s="1">
        <v>24</v>
      </c>
      <c r="P1091" s="1">
        <v>7</v>
      </c>
      <c r="Q1091" s="1">
        <v>19</v>
      </c>
      <c r="R1091" s="1" t="s">
        <v>56</v>
      </c>
      <c r="S1091" s="1" t="s">
        <v>635</v>
      </c>
      <c r="V1091" s="1">
        <v>0</v>
      </c>
      <c r="W1091" s="1" t="s">
        <v>60</v>
      </c>
    </row>
    <row r="1092" spans="1:23" x14ac:dyDescent="0.2">
      <c r="A1092" s="1">
        <f t="shared" si="68"/>
        <v>1061278</v>
      </c>
      <c r="B1092" s="1">
        <f t="shared" si="68"/>
        <v>1061778</v>
      </c>
      <c r="C1092" s="11" t="s">
        <v>54</v>
      </c>
      <c r="D1092" s="1" t="str">
        <f t="shared" si="69"/>
        <v>FBE</v>
      </c>
      <c r="E1092" s="1">
        <f t="shared" si="70"/>
        <v>14.7</v>
      </c>
      <c r="F1092" s="1" t="str">
        <f t="shared" si="71"/>
        <v>14.7mm FBE</v>
      </c>
      <c r="G1092" s="1" t="str">
        <f>_xlfn.CONCAT(TEXT(Q1092,"0.0"),"mm ",INDEX('Pipe Lookup'!D:D,MATCH('~17 Pipe Segmentation'!R1092,'Pipe Lookup'!C:C,0))," TYPE ",P1092)</f>
        <v>14.7mm Fusion-Bonded Epoxy TYPE 5</v>
      </c>
      <c r="L1092" s="1" t="s">
        <v>9479</v>
      </c>
      <c r="M1092" s="1" t="s">
        <v>9731</v>
      </c>
      <c r="N1092" s="1" t="s">
        <v>9732</v>
      </c>
      <c r="O1092" s="1">
        <v>1500</v>
      </c>
      <c r="P1092" s="1">
        <v>5</v>
      </c>
      <c r="Q1092" s="1">
        <v>14.7</v>
      </c>
      <c r="R1092" s="1" t="s">
        <v>56</v>
      </c>
      <c r="S1092" s="1" t="s">
        <v>635</v>
      </c>
      <c r="V1092" s="1">
        <v>0</v>
      </c>
      <c r="W1092" s="1" t="s">
        <v>60</v>
      </c>
    </row>
    <row r="1093" spans="1:23" x14ac:dyDescent="0.2">
      <c r="A1093" s="1">
        <f t="shared" si="68"/>
        <v>1061778</v>
      </c>
      <c r="B1093" s="1">
        <f t="shared" si="68"/>
        <v>1061796</v>
      </c>
      <c r="C1093" s="11" t="s">
        <v>54</v>
      </c>
      <c r="D1093" s="1" t="str">
        <f t="shared" si="69"/>
        <v>FBE</v>
      </c>
      <c r="E1093" s="1">
        <f t="shared" si="70"/>
        <v>19</v>
      </c>
      <c r="F1093" s="1" t="str">
        <f t="shared" si="71"/>
        <v>19.0mm FBE</v>
      </c>
      <c r="G1093" s="1" t="str">
        <f>_xlfn.CONCAT(TEXT(Q1093,"0.0"),"mm ",INDEX('Pipe Lookup'!D:D,MATCH('~17 Pipe Segmentation'!R1093,'Pipe Lookup'!C:C,0))," TYPE ",P1093)</f>
        <v>19.0mm Fusion-Bonded Epoxy TYPE 7</v>
      </c>
      <c r="L1093" s="1" t="s">
        <v>9479</v>
      </c>
      <c r="M1093" s="1" t="s">
        <v>9732</v>
      </c>
      <c r="N1093" s="1" t="s">
        <v>9733</v>
      </c>
      <c r="O1093" s="1">
        <v>18</v>
      </c>
      <c r="P1093" s="1">
        <v>7</v>
      </c>
      <c r="Q1093" s="1">
        <v>19</v>
      </c>
      <c r="R1093" s="1" t="s">
        <v>56</v>
      </c>
      <c r="S1093" s="1" t="s">
        <v>635</v>
      </c>
      <c r="V1093" s="1">
        <v>0</v>
      </c>
      <c r="W1093" s="1" t="s">
        <v>60</v>
      </c>
    </row>
    <row r="1094" spans="1:23" x14ac:dyDescent="0.2">
      <c r="A1094" s="1">
        <f t="shared" si="68"/>
        <v>1061796</v>
      </c>
      <c r="B1094" s="1">
        <f t="shared" si="68"/>
        <v>1061800</v>
      </c>
      <c r="C1094" s="11" t="s">
        <v>54</v>
      </c>
      <c r="D1094" s="1" t="str">
        <f t="shared" si="69"/>
        <v>FBE</v>
      </c>
      <c r="E1094" s="1">
        <f t="shared" si="70"/>
        <v>14.7</v>
      </c>
      <c r="F1094" s="1" t="str">
        <f t="shared" si="71"/>
        <v>14.7mm FBE</v>
      </c>
      <c r="G1094" s="1" t="str">
        <f>_xlfn.CONCAT(TEXT(Q1094,"0.0"),"mm ",INDEX('Pipe Lookup'!D:D,MATCH('~17 Pipe Segmentation'!R1094,'Pipe Lookup'!C:C,0))," TYPE ",P1094)</f>
        <v>14.7mm Fusion-Bonded Epoxy TYPE 5</v>
      </c>
      <c r="L1094" s="1" t="s">
        <v>9479</v>
      </c>
      <c r="M1094" s="1" t="s">
        <v>9733</v>
      </c>
      <c r="N1094" s="1" t="s">
        <v>9734</v>
      </c>
      <c r="O1094" s="1">
        <v>4</v>
      </c>
      <c r="P1094" s="1">
        <v>5</v>
      </c>
      <c r="Q1094" s="1">
        <v>14.7</v>
      </c>
      <c r="R1094" s="1" t="s">
        <v>56</v>
      </c>
      <c r="S1094" s="1" t="s">
        <v>635</v>
      </c>
      <c r="V1094" s="1">
        <v>0</v>
      </c>
      <c r="W1094" s="1" t="s">
        <v>60</v>
      </c>
    </row>
    <row r="1095" spans="1:23" x14ac:dyDescent="0.2">
      <c r="A1095" s="1">
        <f t="shared" si="68"/>
        <v>1061800</v>
      </c>
      <c r="B1095" s="1">
        <f t="shared" si="68"/>
        <v>1061318</v>
      </c>
      <c r="C1095" s="11" t="s">
        <v>54</v>
      </c>
      <c r="D1095" s="1" t="str">
        <f t="shared" si="69"/>
        <v>FBE</v>
      </c>
      <c r="E1095" s="1">
        <f t="shared" si="70"/>
        <v>14.7</v>
      </c>
      <c r="F1095" s="1" t="str">
        <f t="shared" si="71"/>
        <v>14.7mm FBE</v>
      </c>
      <c r="G1095" s="1" t="str">
        <f>_xlfn.CONCAT(TEXT(Q1095,"0.0"),"mm ",INDEX('Pipe Lookup'!D:D,MATCH('~17 Pipe Segmentation'!R1095,'Pipe Lookup'!C:C,0))," TYPE ",P1095)</f>
        <v>14.7mm Fusion-Bonded Epoxy TYPE 5</v>
      </c>
      <c r="L1095" s="1" t="s">
        <v>9479</v>
      </c>
      <c r="M1095" s="1" t="s">
        <v>9734</v>
      </c>
      <c r="N1095" s="1" t="s">
        <v>9735</v>
      </c>
      <c r="O1095" s="1">
        <v>518</v>
      </c>
      <c r="P1095" s="1">
        <v>5</v>
      </c>
      <c r="Q1095" s="1">
        <v>14.7</v>
      </c>
      <c r="R1095" s="1" t="s">
        <v>56</v>
      </c>
      <c r="S1095" s="1" t="s">
        <v>651</v>
      </c>
      <c r="U1095" s="1" t="s">
        <v>9736</v>
      </c>
      <c r="V1095" s="1">
        <v>0</v>
      </c>
      <c r="W1095" s="1" t="s">
        <v>60</v>
      </c>
    </row>
    <row r="1096" spans="1:23" x14ac:dyDescent="0.2">
      <c r="A1096" s="1">
        <f t="shared" si="68"/>
        <v>1063327</v>
      </c>
      <c r="B1096" s="1">
        <f t="shared" si="68"/>
        <v>1064698</v>
      </c>
      <c r="C1096" s="11" t="s">
        <v>54</v>
      </c>
      <c r="D1096" s="1" t="str">
        <f t="shared" si="69"/>
        <v>FBE</v>
      </c>
      <c r="E1096" s="1">
        <f t="shared" si="70"/>
        <v>14.7</v>
      </c>
      <c r="F1096" s="1" t="str">
        <f t="shared" si="71"/>
        <v>14.7mm FBE</v>
      </c>
      <c r="G1096" s="1" t="str">
        <f>_xlfn.CONCAT(TEXT(Q1096,"0.0"),"mm ",INDEX('Pipe Lookup'!D:D,MATCH('~17 Pipe Segmentation'!R1096,'Pipe Lookup'!C:C,0))," TYPE ",P1096)</f>
        <v>14.7mm Fusion-Bonded Epoxy TYPE 5</v>
      </c>
      <c r="L1096" s="1" t="s">
        <v>9479</v>
      </c>
      <c r="M1096" s="1">
        <v>1063327</v>
      </c>
      <c r="N1096" s="1" t="s">
        <v>9737</v>
      </c>
      <c r="O1096" s="1">
        <v>1371</v>
      </c>
      <c r="P1096" s="1">
        <v>5</v>
      </c>
      <c r="Q1096" s="1">
        <v>14.7</v>
      </c>
      <c r="R1096" s="1" t="s">
        <v>56</v>
      </c>
      <c r="S1096" s="1" t="s">
        <v>651</v>
      </c>
      <c r="V1096" s="1" t="s">
        <v>175</v>
      </c>
      <c r="W1096" s="1" t="s">
        <v>86</v>
      </c>
    </row>
    <row r="1097" spans="1:23" x14ac:dyDescent="0.2">
      <c r="A1097" s="1">
        <f t="shared" si="68"/>
        <v>1064698</v>
      </c>
      <c r="B1097" s="1">
        <f t="shared" si="68"/>
        <v>1064722</v>
      </c>
      <c r="C1097" s="11" t="s">
        <v>54</v>
      </c>
      <c r="D1097" s="1" t="str">
        <f t="shared" si="69"/>
        <v>FBE</v>
      </c>
      <c r="E1097" s="1">
        <f t="shared" si="70"/>
        <v>19</v>
      </c>
      <c r="F1097" s="1" t="str">
        <f t="shared" si="71"/>
        <v>19.0mm FBE</v>
      </c>
      <c r="G1097" s="1" t="str">
        <f>_xlfn.CONCAT(TEXT(Q1097,"0.0"),"mm ",INDEX('Pipe Lookup'!D:D,MATCH('~17 Pipe Segmentation'!R1097,'Pipe Lookup'!C:C,0))," TYPE ",P1097)</f>
        <v>19.0mm Fusion-Bonded Epoxy TYPE 7</v>
      </c>
      <c r="L1097" s="1" t="s">
        <v>9479</v>
      </c>
      <c r="M1097" s="1" t="s">
        <v>9737</v>
      </c>
      <c r="N1097" s="1" t="s">
        <v>9738</v>
      </c>
      <c r="O1097" s="1">
        <v>24</v>
      </c>
      <c r="P1097" s="1">
        <v>7</v>
      </c>
      <c r="Q1097" s="1">
        <v>19</v>
      </c>
      <c r="R1097" s="1" t="s">
        <v>56</v>
      </c>
      <c r="S1097" s="1" t="s">
        <v>651</v>
      </c>
      <c r="U1097" s="1" t="s">
        <v>9739</v>
      </c>
      <c r="V1097" s="1">
        <v>0</v>
      </c>
      <c r="W1097" s="1" t="s">
        <v>60</v>
      </c>
    </row>
    <row r="1098" spans="1:23" x14ac:dyDescent="0.2">
      <c r="A1098" s="1">
        <f t="shared" si="68"/>
        <v>1064722</v>
      </c>
      <c r="B1098" s="1">
        <f t="shared" si="68"/>
        <v>1064726</v>
      </c>
      <c r="C1098" s="11" t="s">
        <v>54</v>
      </c>
      <c r="D1098" s="1" t="str">
        <f t="shared" si="69"/>
        <v>LE</v>
      </c>
      <c r="E1098" s="1">
        <f t="shared" si="70"/>
        <v>19</v>
      </c>
      <c r="F1098" s="1" t="str">
        <f t="shared" si="71"/>
        <v>19.0mm LE</v>
      </c>
      <c r="G1098" s="1" t="str">
        <f>_xlfn.CONCAT(TEXT(Q1098,"0.0"),"mm ",INDEX('Pipe Lookup'!D:D,MATCH('~17 Pipe Segmentation'!R1098,'Pipe Lookup'!C:C,0))," TYPE ",P1098)</f>
        <v>19.0mm Elbow TYPE 26</v>
      </c>
      <c r="L1098" s="1" t="s">
        <v>9479</v>
      </c>
      <c r="M1098" s="1" t="s">
        <v>9738</v>
      </c>
      <c r="N1098" s="1" t="s">
        <v>9740</v>
      </c>
      <c r="O1098" s="1">
        <v>4</v>
      </c>
      <c r="P1098" s="1">
        <v>26</v>
      </c>
      <c r="Q1098" s="1">
        <v>19</v>
      </c>
      <c r="R1098" s="1" t="s">
        <v>58</v>
      </c>
      <c r="S1098" s="1" t="s">
        <v>651</v>
      </c>
      <c r="U1098" s="1" t="s">
        <v>9741</v>
      </c>
      <c r="V1098" s="1">
        <v>0</v>
      </c>
      <c r="W1098" s="1" t="s">
        <v>60</v>
      </c>
    </row>
    <row r="1099" spans="1:23" x14ac:dyDescent="0.2">
      <c r="A1099" s="1">
        <f t="shared" si="68"/>
        <v>1064726</v>
      </c>
      <c r="B1099" s="1">
        <f t="shared" si="68"/>
        <v>1064740</v>
      </c>
      <c r="C1099" s="11" t="s">
        <v>54</v>
      </c>
      <c r="D1099" s="1" t="str">
        <f t="shared" si="69"/>
        <v>FBE</v>
      </c>
      <c r="E1099" s="1">
        <f t="shared" si="70"/>
        <v>19</v>
      </c>
      <c r="F1099" s="1" t="str">
        <f t="shared" si="71"/>
        <v>19.0mm FBE</v>
      </c>
      <c r="G1099" s="1" t="str">
        <f>_xlfn.CONCAT(TEXT(Q1099,"0.0"),"mm ",INDEX('Pipe Lookup'!D:D,MATCH('~17 Pipe Segmentation'!R1099,'Pipe Lookup'!C:C,0))," TYPE ",P1099)</f>
        <v>19.0mm Fusion-Bonded Epoxy TYPE 7</v>
      </c>
      <c r="L1099" s="1" t="s">
        <v>9479</v>
      </c>
      <c r="M1099" s="1" t="s">
        <v>9740</v>
      </c>
      <c r="N1099" s="1" t="s">
        <v>9742</v>
      </c>
      <c r="O1099" s="1">
        <v>14</v>
      </c>
      <c r="P1099" s="1">
        <v>7</v>
      </c>
      <c r="Q1099" s="1">
        <v>19</v>
      </c>
      <c r="R1099" s="1" t="s">
        <v>56</v>
      </c>
      <c r="S1099" s="1" t="s">
        <v>651</v>
      </c>
      <c r="U1099" s="1" t="s">
        <v>67</v>
      </c>
      <c r="V1099" s="1">
        <v>0</v>
      </c>
      <c r="W1099" s="1" t="s">
        <v>60</v>
      </c>
    </row>
    <row r="1100" spans="1:23" x14ac:dyDescent="0.2">
      <c r="A1100" s="1">
        <f t="shared" si="68"/>
        <v>1064740</v>
      </c>
      <c r="B1100" s="1">
        <f t="shared" si="68"/>
        <v>1064500</v>
      </c>
      <c r="C1100" s="11" t="s">
        <v>54</v>
      </c>
      <c r="D1100" s="1" t="str">
        <f t="shared" si="69"/>
        <v>ARO</v>
      </c>
      <c r="E1100" s="1">
        <f t="shared" si="70"/>
        <v>19</v>
      </c>
      <c r="F1100" s="1" t="str">
        <f t="shared" si="71"/>
        <v>19.0mm ARO</v>
      </c>
      <c r="G1100" s="1" t="str">
        <f>_xlfn.CONCAT(TEXT(Q1100,"0.0"),"mm ",INDEX('Pipe Lookup'!D:D,MATCH('~17 Pipe Segmentation'!R1100,'Pipe Lookup'!C:C,0))," TYPE ",P1100)</f>
        <v>19.0mm Abrasion-Resistant Overcoat TYPE 8</v>
      </c>
      <c r="L1100" s="1" t="s">
        <v>9479</v>
      </c>
      <c r="M1100" s="1" t="s">
        <v>9742</v>
      </c>
      <c r="N1100" s="1" t="s">
        <v>9743</v>
      </c>
      <c r="O1100" s="1">
        <v>760</v>
      </c>
      <c r="P1100" s="1">
        <v>8</v>
      </c>
      <c r="Q1100" s="1">
        <v>19</v>
      </c>
      <c r="R1100" s="1" t="s">
        <v>80</v>
      </c>
      <c r="S1100" s="1" t="s">
        <v>651</v>
      </c>
      <c r="V1100" s="1">
        <v>0</v>
      </c>
      <c r="W1100" s="1" t="s">
        <v>60</v>
      </c>
    </row>
    <row r="1101" spans="1:23" x14ac:dyDescent="0.2">
      <c r="A1101" s="1">
        <f t="shared" si="68"/>
        <v>1064500</v>
      </c>
      <c r="B1101" s="1">
        <f t="shared" si="68"/>
        <v>1064979</v>
      </c>
      <c r="C1101" s="11" t="s">
        <v>54</v>
      </c>
      <c r="D1101" s="1" t="str">
        <f t="shared" si="69"/>
        <v>ARO</v>
      </c>
      <c r="E1101" s="1">
        <f t="shared" si="70"/>
        <v>19</v>
      </c>
      <c r="F1101" s="1" t="str">
        <f t="shared" si="71"/>
        <v>19.0mm ARO</v>
      </c>
      <c r="G1101" s="1" t="str">
        <f>_xlfn.CONCAT(TEXT(Q1101,"0.0"),"mm ",INDEX('Pipe Lookup'!D:D,MATCH('~17 Pipe Segmentation'!R1101,'Pipe Lookup'!C:C,0))," TYPE ",P1101)</f>
        <v>19.0mm Abrasion-Resistant Overcoat TYPE 8</v>
      </c>
      <c r="L1101" s="1" t="s">
        <v>9479</v>
      </c>
      <c r="M1101" s="1" t="s">
        <v>9743</v>
      </c>
      <c r="N1101" s="1" t="s">
        <v>9744</v>
      </c>
      <c r="O1101" s="1">
        <v>1479</v>
      </c>
      <c r="P1101" s="1">
        <v>8</v>
      </c>
      <c r="Q1101" s="1">
        <v>19</v>
      </c>
      <c r="R1101" s="1" t="s">
        <v>80</v>
      </c>
      <c r="S1101" s="1" t="s">
        <v>659</v>
      </c>
      <c r="V1101" s="1">
        <v>0</v>
      </c>
      <c r="W1101" s="1" t="s">
        <v>60</v>
      </c>
    </row>
    <row r="1102" spans="1:23" x14ac:dyDescent="0.2">
      <c r="A1102" s="1">
        <f t="shared" si="68"/>
        <v>1064979</v>
      </c>
      <c r="B1102" s="1">
        <f t="shared" si="68"/>
        <v>1065004</v>
      </c>
      <c r="C1102" s="11" t="s">
        <v>54</v>
      </c>
      <c r="D1102" s="1" t="str">
        <f t="shared" si="69"/>
        <v>FBE</v>
      </c>
      <c r="E1102" s="1">
        <f t="shared" si="70"/>
        <v>19</v>
      </c>
      <c r="F1102" s="1" t="str">
        <f t="shared" si="71"/>
        <v>19.0mm FBE</v>
      </c>
      <c r="G1102" s="1" t="str">
        <f>_xlfn.CONCAT(TEXT(Q1102,"0.0"),"mm ",INDEX('Pipe Lookup'!D:D,MATCH('~17 Pipe Segmentation'!R1102,'Pipe Lookup'!C:C,0))," TYPE ",P1102)</f>
        <v>19.0mm Fusion-Bonded Epoxy TYPE 7</v>
      </c>
      <c r="L1102" s="1" t="s">
        <v>9479</v>
      </c>
      <c r="M1102" s="1" t="s">
        <v>9744</v>
      </c>
      <c r="N1102" s="1" t="s">
        <v>9745</v>
      </c>
      <c r="O1102" s="1">
        <v>25</v>
      </c>
      <c r="P1102" s="1">
        <v>7</v>
      </c>
      <c r="Q1102" s="1">
        <v>19</v>
      </c>
      <c r="R1102" s="1" t="s">
        <v>56</v>
      </c>
      <c r="S1102" s="1" t="s">
        <v>659</v>
      </c>
      <c r="U1102" s="1" t="s">
        <v>9746</v>
      </c>
      <c r="V1102" s="1">
        <v>0</v>
      </c>
      <c r="W1102" s="1" t="s">
        <v>60</v>
      </c>
    </row>
    <row r="1103" spans="1:23" x14ac:dyDescent="0.2">
      <c r="A1103" s="1">
        <f t="shared" si="68"/>
        <v>1065004</v>
      </c>
      <c r="B1103" s="1">
        <f t="shared" si="68"/>
        <v>1065019</v>
      </c>
      <c r="C1103" s="11" t="s">
        <v>54</v>
      </c>
      <c r="D1103" s="1" t="str">
        <f t="shared" si="69"/>
        <v>FBE</v>
      </c>
      <c r="E1103" s="1">
        <f t="shared" si="70"/>
        <v>19</v>
      </c>
      <c r="F1103" s="1" t="str">
        <f t="shared" si="71"/>
        <v>19.0mm FBE</v>
      </c>
      <c r="G1103" s="1" t="str">
        <f>_xlfn.CONCAT(TEXT(Q1103,"0.0"),"mm ",INDEX('Pipe Lookup'!D:D,MATCH('~17 Pipe Segmentation'!R1103,'Pipe Lookup'!C:C,0))," TYPE ",P1103)</f>
        <v>19.0mm Fusion-Bonded Epoxy TYPE 7</v>
      </c>
      <c r="L1103" s="1" t="s">
        <v>9479</v>
      </c>
      <c r="M1103" s="1" t="s">
        <v>9745</v>
      </c>
      <c r="N1103" s="1" t="s">
        <v>9747</v>
      </c>
      <c r="O1103" s="1">
        <v>15</v>
      </c>
      <c r="P1103" s="1">
        <v>7</v>
      </c>
      <c r="Q1103" s="1">
        <v>19</v>
      </c>
      <c r="R1103" s="1" t="s">
        <v>56</v>
      </c>
      <c r="S1103" s="1" t="s">
        <v>659</v>
      </c>
      <c r="U1103" s="1" t="s">
        <v>209</v>
      </c>
      <c r="V1103" s="1">
        <v>0</v>
      </c>
      <c r="W1103" s="1" t="s">
        <v>86</v>
      </c>
    </row>
    <row r="1104" spans="1:23" x14ac:dyDescent="0.2">
      <c r="A1104" s="1">
        <f t="shared" si="68"/>
        <v>1065019</v>
      </c>
      <c r="B1104" s="1">
        <f t="shared" si="68"/>
        <v>1065235</v>
      </c>
      <c r="C1104" s="11" t="s">
        <v>54</v>
      </c>
      <c r="D1104" s="1" t="str">
        <f t="shared" si="69"/>
        <v>FBE</v>
      </c>
      <c r="E1104" s="1">
        <f t="shared" si="70"/>
        <v>14.7</v>
      </c>
      <c r="F1104" s="1" t="str">
        <f t="shared" si="71"/>
        <v>14.7mm FBE</v>
      </c>
      <c r="G1104" s="1" t="str">
        <f>_xlfn.CONCAT(TEXT(Q1104,"0.0"),"mm ",INDEX('Pipe Lookup'!D:D,MATCH('~17 Pipe Segmentation'!R1104,'Pipe Lookup'!C:C,0))," TYPE ",P1104)</f>
        <v>14.7mm Fusion-Bonded Epoxy TYPE 5</v>
      </c>
      <c r="L1104" s="1" t="s">
        <v>9479</v>
      </c>
      <c r="M1104" s="1" t="s">
        <v>9747</v>
      </c>
      <c r="N1104" s="1" t="s">
        <v>9748</v>
      </c>
      <c r="O1104" s="1">
        <v>216</v>
      </c>
      <c r="P1104" s="1">
        <v>5</v>
      </c>
      <c r="Q1104" s="1">
        <v>14.7</v>
      </c>
      <c r="R1104" s="1" t="s">
        <v>56</v>
      </c>
      <c r="S1104" s="1" t="s">
        <v>659</v>
      </c>
      <c r="U1104" s="1" t="s">
        <v>9749</v>
      </c>
      <c r="V1104" s="1">
        <v>0</v>
      </c>
      <c r="W1104" s="1" t="s">
        <v>60</v>
      </c>
    </row>
    <row r="1105" spans="1:23" x14ac:dyDescent="0.2">
      <c r="A1105" s="1">
        <f t="shared" si="68"/>
        <v>1065235</v>
      </c>
      <c r="B1105" s="1">
        <f t="shared" si="68"/>
        <v>1065239</v>
      </c>
      <c r="C1105" s="11" t="s">
        <v>54</v>
      </c>
      <c r="D1105" s="1" t="str">
        <f t="shared" si="69"/>
        <v>LE</v>
      </c>
      <c r="E1105" s="1">
        <f t="shared" si="70"/>
        <v>14.7</v>
      </c>
      <c r="F1105" s="1" t="str">
        <f t="shared" si="71"/>
        <v>14.7mm LE</v>
      </c>
      <c r="G1105" s="1" t="str">
        <f>_xlfn.CONCAT(TEXT(Q1105,"0.0"),"mm ",INDEX('Pipe Lookup'!D:D,MATCH('~17 Pipe Segmentation'!R1105,'Pipe Lookup'!C:C,0))," TYPE ",P1105)</f>
        <v>14.7mm Elbow TYPE 22</v>
      </c>
      <c r="L1105" s="1" t="s">
        <v>9479</v>
      </c>
      <c r="M1105" s="1" t="s">
        <v>9748</v>
      </c>
      <c r="N1105" s="1" t="s">
        <v>9750</v>
      </c>
      <c r="O1105" s="1">
        <v>4</v>
      </c>
      <c r="P1105" s="1">
        <v>22</v>
      </c>
      <c r="Q1105" s="1">
        <v>14.7</v>
      </c>
      <c r="R1105" s="1" t="s">
        <v>58</v>
      </c>
      <c r="S1105" s="1" t="s">
        <v>659</v>
      </c>
      <c r="U1105" s="1" t="s">
        <v>9751</v>
      </c>
      <c r="V1105" s="1">
        <v>0</v>
      </c>
      <c r="W1105" s="1" t="s">
        <v>60</v>
      </c>
    </row>
    <row r="1106" spans="1:23" x14ac:dyDescent="0.2">
      <c r="A1106" s="1">
        <f t="shared" si="68"/>
        <v>1065239</v>
      </c>
      <c r="B1106" s="1">
        <f t="shared" si="68"/>
        <v>1065259</v>
      </c>
      <c r="C1106" s="11" t="s">
        <v>54</v>
      </c>
      <c r="D1106" s="1" t="str">
        <f t="shared" si="69"/>
        <v>FBE</v>
      </c>
      <c r="E1106" s="1">
        <f t="shared" si="70"/>
        <v>14.7</v>
      </c>
      <c r="F1106" s="1" t="str">
        <f t="shared" si="71"/>
        <v>14.7mm FBE</v>
      </c>
      <c r="G1106" s="1" t="str">
        <f>_xlfn.CONCAT(TEXT(Q1106,"0.0"),"mm ",INDEX('Pipe Lookup'!D:D,MATCH('~17 Pipe Segmentation'!R1106,'Pipe Lookup'!C:C,0))," TYPE ",P1106)</f>
        <v>14.7mm Fusion-Bonded Epoxy TYPE 5</v>
      </c>
      <c r="L1106" s="1" t="s">
        <v>9479</v>
      </c>
      <c r="M1106" s="1" t="s">
        <v>9750</v>
      </c>
      <c r="N1106" s="1" t="s">
        <v>9752</v>
      </c>
      <c r="O1106" s="1">
        <v>20</v>
      </c>
      <c r="P1106" s="1">
        <v>5</v>
      </c>
      <c r="Q1106" s="1">
        <v>14.7</v>
      </c>
      <c r="R1106" s="1" t="s">
        <v>56</v>
      </c>
      <c r="S1106" s="1" t="s">
        <v>659</v>
      </c>
      <c r="U1106" s="1" t="s">
        <v>67</v>
      </c>
      <c r="V1106" s="1">
        <v>0</v>
      </c>
      <c r="W1106" s="1" t="s">
        <v>60</v>
      </c>
    </row>
    <row r="1107" spans="1:23" x14ac:dyDescent="0.2">
      <c r="A1107" s="1">
        <f t="shared" si="68"/>
        <v>1065259</v>
      </c>
      <c r="B1107" s="1">
        <f t="shared" si="68"/>
        <v>1065263</v>
      </c>
      <c r="C1107" s="11" t="s">
        <v>54</v>
      </c>
      <c r="D1107" s="1" t="str">
        <f t="shared" si="69"/>
        <v>LE</v>
      </c>
      <c r="E1107" s="1">
        <f t="shared" si="70"/>
        <v>14.7</v>
      </c>
      <c r="F1107" s="1" t="str">
        <f t="shared" si="71"/>
        <v>14.7mm LE</v>
      </c>
      <c r="G1107" s="1" t="str">
        <f>_xlfn.CONCAT(TEXT(Q1107,"0.0"),"mm ",INDEX('Pipe Lookup'!D:D,MATCH('~17 Pipe Segmentation'!R1107,'Pipe Lookup'!C:C,0))," TYPE ",P1107)</f>
        <v>14.7mm Elbow TYPE 22</v>
      </c>
      <c r="L1107" s="1" t="s">
        <v>9479</v>
      </c>
      <c r="M1107" s="1" t="s">
        <v>9752</v>
      </c>
      <c r="N1107" s="1" t="s">
        <v>9753</v>
      </c>
      <c r="O1107" s="1">
        <v>4</v>
      </c>
      <c r="P1107" s="1">
        <v>22</v>
      </c>
      <c r="Q1107" s="1">
        <v>14.7</v>
      </c>
      <c r="R1107" s="1" t="s">
        <v>58</v>
      </c>
      <c r="S1107" s="1" t="s">
        <v>659</v>
      </c>
      <c r="U1107" s="1" t="s">
        <v>9754</v>
      </c>
      <c r="V1107" s="1">
        <v>0</v>
      </c>
      <c r="W1107" s="1" t="s">
        <v>60</v>
      </c>
    </row>
    <row r="1108" spans="1:23" x14ac:dyDescent="0.2">
      <c r="A1108" s="1">
        <f t="shared" si="68"/>
        <v>1065263</v>
      </c>
      <c r="B1108" s="1">
        <f t="shared" si="68"/>
        <v>1065327</v>
      </c>
      <c r="C1108" s="11" t="s">
        <v>54</v>
      </c>
      <c r="D1108" s="1" t="str">
        <f t="shared" si="69"/>
        <v>FBE</v>
      </c>
      <c r="E1108" s="1">
        <f t="shared" si="70"/>
        <v>14.7</v>
      </c>
      <c r="F1108" s="1" t="str">
        <f t="shared" si="71"/>
        <v>14.7mm FBE</v>
      </c>
      <c r="G1108" s="1" t="str">
        <f>_xlfn.CONCAT(TEXT(Q1108,"0.0"),"mm ",INDEX('Pipe Lookup'!D:D,MATCH('~17 Pipe Segmentation'!R1108,'Pipe Lookup'!C:C,0))," TYPE ",P1108)</f>
        <v>14.7mm Fusion-Bonded Epoxy TYPE 5</v>
      </c>
      <c r="L1108" s="1" t="s">
        <v>9479</v>
      </c>
      <c r="M1108" s="1" t="s">
        <v>9753</v>
      </c>
      <c r="N1108" s="1" t="s">
        <v>9755</v>
      </c>
      <c r="O1108" s="1">
        <v>64</v>
      </c>
      <c r="P1108" s="1">
        <v>5</v>
      </c>
      <c r="Q1108" s="1">
        <v>14.7</v>
      </c>
      <c r="R1108" s="1" t="s">
        <v>56</v>
      </c>
      <c r="S1108" s="1" t="s">
        <v>659</v>
      </c>
      <c r="U1108" s="1" t="s">
        <v>67</v>
      </c>
      <c r="V1108" s="1">
        <v>0</v>
      </c>
      <c r="W1108" s="1" t="s">
        <v>60</v>
      </c>
    </row>
    <row r="1109" spans="1:23" x14ac:dyDescent="0.2">
      <c r="A1109" s="1">
        <f t="shared" si="68"/>
        <v>1065327</v>
      </c>
      <c r="B1109" s="1">
        <f t="shared" si="68"/>
        <v>1065331</v>
      </c>
      <c r="C1109" s="11" t="s">
        <v>54</v>
      </c>
      <c r="D1109" s="1" t="str">
        <f t="shared" si="69"/>
        <v>LE</v>
      </c>
      <c r="E1109" s="1">
        <f t="shared" si="70"/>
        <v>14.7</v>
      </c>
      <c r="F1109" s="1" t="str">
        <f t="shared" si="71"/>
        <v>14.7mm LE</v>
      </c>
      <c r="G1109" s="1" t="str">
        <f>_xlfn.CONCAT(TEXT(Q1109,"0.0"),"mm ",INDEX('Pipe Lookup'!D:D,MATCH('~17 Pipe Segmentation'!R1109,'Pipe Lookup'!C:C,0))," TYPE ",P1109)</f>
        <v>14.7mm Elbow TYPE 22</v>
      </c>
      <c r="L1109" s="1" t="s">
        <v>9479</v>
      </c>
      <c r="M1109" s="1" t="s">
        <v>9755</v>
      </c>
      <c r="N1109" s="1" t="s">
        <v>9756</v>
      </c>
      <c r="O1109" s="1">
        <v>4</v>
      </c>
      <c r="P1109" s="1">
        <v>22</v>
      </c>
      <c r="Q1109" s="1">
        <v>14.7</v>
      </c>
      <c r="R1109" s="1" t="s">
        <v>58</v>
      </c>
      <c r="S1109" s="1" t="s">
        <v>659</v>
      </c>
      <c r="U1109" s="1" t="s">
        <v>9757</v>
      </c>
      <c r="V1109" s="1">
        <v>0</v>
      </c>
      <c r="W1109" s="1" t="s">
        <v>60</v>
      </c>
    </row>
    <row r="1110" spans="1:23" x14ac:dyDescent="0.2">
      <c r="A1110" s="1">
        <f t="shared" si="68"/>
        <v>1065331</v>
      </c>
      <c r="B1110" s="1">
        <f t="shared" si="68"/>
        <v>1064557</v>
      </c>
      <c r="C1110" s="11" t="s">
        <v>54</v>
      </c>
      <c r="D1110" s="1" t="str">
        <f t="shared" si="69"/>
        <v>FBE</v>
      </c>
      <c r="E1110" s="1">
        <f t="shared" si="70"/>
        <v>14.7</v>
      </c>
      <c r="F1110" s="1" t="str">
        <f t="shared" si="71"/>
        <v>14.7mm FBE</v>
      </c>
      <c r="G1110" s="1" t="str">
        <f>_xlfn.CONCAT(TEXT(Q1110,"0.0"),"mm ",INDEX('Pipe Lookup'!D:D,MATCH('~17 Pipe Segmentation'!R1110,'Pipe Lookup'!C:C,0))," TYPE ",P1110)</f>
        <v>14.7mm Fusion-Bonded Epoxy TYPE 5</v>
      </c>
      <c r="L1110" s="1" t="s">
        <v>9479</v>
      </c>
      <c r="M1110" s="1" t="s">
        <v>9756</v>
      </c>
      <c r="N1110" s="1" t="s">
        <v>9758</v>
      </c>
      <c r="O1110" s="1">
        <v>226</v>
      </c>
      <c r="P1110" s="1">
        <v>5</v>
      </c>
      <c r="Q1110" s="1">
        <v>14.7</v>
      </c>
      <c r="R1110" s="1" t="s">
        <v>56</v>
      </c>
      <c r="S1110" s="1" t="s">
        <v>659</v>
      </c>
      <c r="U1110" s="1" t="s">
        <v>251</v>
      </c>
      <c r="V1110" s="1">
        <v>0</v>
      </c>
      <c r="W1110" s="1" t="s">
        <v>60</v>
      </c>
    </row>
    <row r="1111" spans="1:23" x14ac:dyDescent="0.2">
      <c r="A1111" s="1">
        <f t="shared" si="68"/>
        <v>1064557</v>
      </c>
      <c r="B1111" s="1">
        <f t="shared" si="68"/>
        <v>1064590</v>
      </c>
      <c r="C1111" s="11" t="s">
        <v>54</v>
      </c>
      <c r="D1111" s="1" t="str">
        <f t="shared" si="69"/>
        <v>FBE</v>
      </c>
      <c r="E1111" s="1">
        <f t="shared" si="70"/>
        <v>14.7</v>
      </c>
      <c r="F1111" s="1" t="str">
        <f t="shared" si="71"/>
        <v>14.7mm FBE</v>
      </c>
      <c r="G1111" s="1" t="str">
        <f>_xlfn.CONCAT(TEXT(Q1111,"0.0"),"mm ",INDEX('Pipe Lookup'!D:D,MATCH('~17 Pipe Segmentation'!R1111,'Pipe Lookup'!C:C,0))," TYPE ",P1111)</f>
        <v>14.7mm Fusion-Bonded Epoxy TYPE 5</v>
      </c>
      <c r="L1111" s="1" t="s">
        <v>9479</v>
      </c>
      <c r="M1111" s="1" t="s">
        <v>9758</v>
      </c>
      <c r="N1111" s="1" t="s">
        <v>9759</v>
      </c>
      <c r="O1111" s="1">
        <v>33</v>
      </c>
      <c r="P1111" s="1">
        <v>5</v>
      </c>
      <c r="Q1111" s="1">
        <v>14.7</v>
      </c>
      <c r="R1111" s="1" t="s">
        <v>56</v>
      </c>
      <c r="S1111" s="1" t="s">
        <v>659</v>
      </c>
      <c r="V1111" s="1">
        <v>0</v>
      </c>
      <c r="W1111" s="1" t="s">
        <v>86</v>
      </c>
    </row>
    <row r="1112" spans="1:23" x14ac:dyDescent="0.2">
      <c r="A1112" s="1">
        <f t="shared" si="68"/>
        <v>1064590</v>
      </c>
      <c r="B1112" s="1">
        <f t="shared" si="68"/>
        <v>1064595</v>
      </c>
      <c r="C1112" s="11" t="s">
        <v>54</v>
      </c>
      <c r="D1112" s="1" t="str">
        <f t="shared" si="69"/>
        <v>LE</v>
      </c>
      <c r="E1112" s="1">
        <f t="shared" si="70"/>
        <v>14.7</v>
      </c>
      <c r="F1112" s="1" t="str">
        <f t="shared" si="71"/>
        <v>14.7mm LE</v>
      </c>
      <c r="G1112" s="1" t="str">
        <f>_xlfn.CONCAT(TEXT(Q1112,"0.0"),"mm ",INDEX('Pipe Lookup'!D:D,MATCH('~17 Pipe Segmentation'!R1112,'Pipe Lookup'!C:C,0))," TYPE ",P1112)</f>
        <v>14.7mm Elbow TYPE 22</v>
      </c>
      <c r="L1112" s="1" t="s">
        <v>9479</v>
      </c>
      <c r="M1112" s="1" t="s">
        <v>9759</v>
      </c>
      <c r="N1112" s="1" t="s">
        <v>9760</v>
      </c>
      <c r="O1112" s="1">
        <v>5</v>
      </c>
      <c r="P1112" s="1">
        <v>22</v>
      </c>
      <c r="Q1112" s="1">
        <v>14.7</v>
      </c>
      <c r="R1112" s="1" t="s">
        <v>58</v>
      </c>
      <c r="S1112" s="1" t="s">
        <v>659</v>
      </c>
      <c r="U1112" s="1" t="s">
        <v>9761</v>
      </c>
      <c r="V1112" s="1">
        <v>0</v>
      </c>
      <c r="W1112" s="1" t="s">
        <v>60</v>
      </c>
    </row>
    <row r="1113" spans="1:23" x14ac:dyDescent="0.2">
      <c r="A1113" s="1">
        <f t="shared" si="68"/>
        <v>1064595</v>
      </c>
      <c r="B1113" s="1">
        <f t="shared" si="68"/>
        <v>1064603</v>
      </c>
      <c r="C1113" s="11" t="s">
        <v>54</v>
      </c>
      <c r="D1113" s="1" t="str">
        <f t="shared" si="69"/>
        <v>FBE</v>
      </c>
      <c r="E1113" s="1">
        <f t="shared" si="70"/>
        <v>14.7</v>
      </c>
      <c r="F1113" s="1" t="str">
        <f t="shared" si="71"/>
        <v>14.7mm FBE</v>
      </c>
      <c r="G1113" s="1" t="str">
        <f>_xlfn.CONCAT(TEXT(Q1113,"0.0"),"mm ",INDEX('Pipe Lookup'!D:D,MATCH('~17 Pipe Segmentation'!R1113,'Pipe Lookup'!C:C,0))," TYPE ",P1113)</f>
        <v>14.7mm Fusion-Bonded Epoxy TYPE 5</v>
      </c>
      <c r="L1113" s="1" t="s">
        <v>9479</v>
      </c>
      <c r="M1113" s="1" t="s">
        <v>9760</v>
      </c>
      <c r="N1113" s="1" t="s">
        <v>9762</v>
      </c>
      <c r="O1113" s="1">
        <v>8</v>
      </c>
      <c r="P1113" s="1">
        <v>5</v>
      </c>
      <c r="Q1113" s="1">
        <v>14.7</v>
      </c>
      <c r="R1113" s="1" t="s">
        <v>56</v>
      </c>
      <c r="S1113" s="1" t="s">
        <v>659</v>
      </c>
      <c r="V1113" s="1">
        <v>0</v>
      </c>
      <c r="W1113" s="1" t="s">
        <v>60</v>
      </c>
    </row>
    <row r="1114" spans="1:23" x14ac:dyDescent="0.2">
      <c r="A1114" s="1">
        <f t="shared" si="68"/>
        <v>1064603</v>
      </c>
      <c r="B1114" s="1">
        <f t="shared" si="68"/>
        <v>1064608</v>
      </c>
      <c r="C1114" s="11" t="s">
        <v>54</v>
      </c>
      <c r="D1114" s="1" t="str">
        <f t="shared" si="69"/>
        <v>LE</v>
      </c>
      <c r="E1114" s="1">
        <f t="shared" si="70"/>
        <v>14.7</v>
      </c>
      <c r="F1114" s="1" t="str">
        <f t="shared" si="71"/>
        <v>14.7mm LE</v>
      </c>
      <c r="G1114" s="1" t="str">
        <f>_xlfn.CONCAT(TEXT(Q1114,"0.0"),"mm ",INDEX('Pipe Lookup'!D:D,MATCH('~17 Pipe Segmentation'!R1114,'Pipe Lookup'!C:C,0))," TYPE ",P1114)</f>
        <v>14.7mm Elbow TYPE 22</v>
      </c>
      <c r="L1114" s="1" t="s">
        <v>9479</v>
      </c>
      <c r="M1114" s="1" t="s">
        <v>9762</v>
      </c>
      <c r="N1114" s="1" t="s">
        <v>9763</v>
      </c>
      <c r="O1114" s="1">
        <v>5</v>
      </c>
      <c r="P1114" s="1">
        <v>22</v>
      </c>
      <c r="Q1114" s="1">
        <v>14.7</v>
      </c>
      <c r="R1114" s="1" t="s">
        <v>58</v>
      </c>
      <c r="S1114" s="1" t="s">
        <v>659</v>
      </c>
      <c r="U1114" s="1" t="s">
        <v>9764</v>
      </c>
      <c r="V1114" s="1">
        <v>0</v>
      </c>
      <c r="W1114" s="1" t="s">
        <v>60</v>
      </c>
    </row>
    <row r="1115" spans="1:23" x14ac:dyDescent="0.2">
      <c r="A1115" s="1">
        <f t="shared" si="68"/>
        <v>1064608</v>
      </c>
      <c r="B1115" s="1">
        <f t="shared" si="68"/>
        <v>1065100</v>
      </c>
      <c r="C1115" s="11" t="s">
        <v>54</v>
      </c>
      <c r="D1115" s="1" t="str">
        <f t="shared" si="69"/>
        <v>FBE</v>
      </c>
      <c r="E1115" s="1">
        <f t="shared" si="70"/>
        <v>14.7</v>
      </c>
      <c r="F1115" s="1" t="str">
        <f t="shared" si="71"/>
        <v>14.7mm FBE</v>
      </c>
      <c r="G1115" s="1" t="str">
        <f>_xlfn.CONCAT(TEXT(Q1115,"0.0"),"mm ",INDEX('Pipe Lookup'!D:D,MATCH('~17 Pipe Segmentation'!R1115,'Pipe Lookup'!C:C,0))," TYPE ",P1115)</f>
        <v>14.7mm Fusion-Bonded Epoxy TYPE 5</v>
      </c>
      <c r="L1115" s="1" t="s">
        <v>9479</v>
      </c>
      <c r="M1115" s="1" t="s">
        <v>9763</v>
      </c>
      <c r="N1115" s="1" t="s">
        <v>9765</v>
      </c>
      <c r="O1115" s="1">
        <v>492</v>
      </c>
      <c r="P1115" s="1">
        <v>5</v>
      </c>
      <c r="Q1115" s="1">
        <v>14.7</v>
      </c>
      <c r="R1115" s="1" t="s">
        <v>56</v>
      </c>
      <c r="S1115" s="1" t="s">
        <v>659</v>
      </c>
      <c r="V1115" s="1">
        <v>0</v>
      </c>
      <c r="W1115" s="1" t="s">
        <v>60</v>
      </c>
    </row>
    <row r="1116" spans="1:23" x14ac:dyDescent="0.2">
      <c r="A1116" s="1">
        <f t="shared" si="68"/>
        <v>1065100</v>
      </c>
      <c r="B1116" s="1">
        <f t="shared" si="68"/>
        <v>1065358</v>
      </c>
      <c r="C1116" s="11" t="s">
        <v>54</v>
      </c>
      <c r="D1116" s="1" t="str">
        <f t="shared" si="69"/>
        <v>FBE</v>
      </c>
      <c r="E1116" s="1">
        <f t="shared" si="70"/>
        <v>14.7</v>
      </c>
      <c r="F1116" s="1" t="str">
        <f t="shared" si="71"/>
        <v>14.7mm FBE</v>
      </c>
      <c r="G1116" s="1" t="str">
        <f>_xlfn.CONCAT(TEXT(Q1116,"0.0"),"mm ",INDEX('Pipe Lookup'!D:D,MATCH('~17 Pipe Segmentation'!R1116,'Pipe Lookup'!C:C,0))," TYPE ",P1116)</f>
        <v>14.7mm Fusion-Bonded Epoxy TYPE 5</v>
      </c>
      <c r="L1116" s="1" t="s">
        <v>9479</v>
      </c>
      <c r="M1116" s="1" t="s">
        <v>9765</v>
      </c>
      <c r="N1116" s="1" t="s">
        <v>9766</v>
      </c>
      <c r="O1116" s="1">
        <v>258</v>
      </c>
      <c r="P1116" s="1">
        <v>5</v>
      </c>
      <c r="Q1116" s="1">
        <v>14.7</v>
      </c>
      <c r="R1116" s="1" t="s">
        <v>56</v>
      </c>
      <c r="S1116" s="1" t="s">
        <v>661</v>
      </c>
      <c r="U1116" s="1" t="s">
        <v>9767</v>
      </c>
      <c r="V1116" s="1">
        <v>0</v>
      </c>
      <c r="W1116" s="1" t="s">
        <v>60</v>
      </c>
    </row>
    <row r="1117" spans="1:23" x14ac:dyDescent="0.2">
      <c r="A1117" s="1">
        <f t="shared" si="68"/>
        <v>1068571</v>
      </c>
      <c r="B1117" s="1">
        <f t="shared" si="68"/>
        <v>1068733.96</v>
      </c>
      <c r="C1117" s="11" t="s">
        <v>54</v>
      </c>
      <c r="D1117" s="1" t="str">
        <f t="shared" si="69"/>
        <v>FBE</v>
      </c>
      <c r="E1117" s="1">
        <f t="shared" si="70"/>
        <v>14.7</v>
      </c>
      <c r="F1117" s="1" t="str">
        <f t="shared" si="71"/>
        <v>14.7mm FBE</v>
      </c>
      <c r="G1117" s="1" t="str">
        <f>_xlfn.CONCAT(TEXT(Q1117,"0.0"),"mm ",INDEX('Pipe Lookup'!D:D,MATCH('~17 Pipe Segmentation'!R1117,'Pipe Lookup'!C:C,0))," TYPE ",P1117)</f>
        <v>14.7mm Fusion-Bonded Epoxy TYPE 5</v>
      </c>
      <c r="L1117" s="1" t="s">
        <v>9479</v>
      </c>
      <c r="M1117" s="1">
        <v>1068571</v>
      </c>
      <c r="N1117" s="1">
        <v>1068733.96</v>
      </c>
      <c r="O1117" s="1">
        <v>162.95999999996275</v>
      </c>
      <c r="P1117" s="1">
        <v>5</v>
      </c>
      <c r="Q1117" s="1">
        <v>14.7</v>
      </c>
      <c r="R1117" s="1" t="s">
        <v>56</v>
      </c>
      <c r="S1117" s="1" t="s">
        <v>661</v>
      </c>
      <c r="V1117" s="1" t="s">
        <v>175</v>
      </c>
      <c r="W1117" s="1" t="s">
        <v>86</v>
      </c>
    </row>
    <row r="1118" spans="1:23" x14ac:dyDescent="0.2">
      <c r="A1118" s="1">
        <f t="shared" si="68"/>
        <v>1068733.96</v>
      </c>
      <c r="B1118" s="1">
        <f t="shared" si="68"/>
        <v>1068793.96</v>
      </c>
      <c r="C1118" s="11" t="s">
        <v>54</v>
      </c>
      <c r="D1118" s="1" t="str">
        <f t="shared" si="69"/>
        <v>FBE</v>
      </c>
      <c r="E1118" s="1">
        <f t="shared" si="70"/>
        <v>19</v>
      </c>
      <c r="F1118" s="1" t="str">
        <f t="shared" si="71"/>
        <v>19.0mm FBE</v>
      </c>
      <c r="G1118" s="1" t="str">
        <f>_xlfn.CONCAT(TEXT(Q1118,"0.0"),"mm ",INDEX('Pipe Lookup'!D:D,MATCH('~17 Pipe Segmentation'!R1118,'Pipe Lookup'!C:C,0))," TYPE ",P1118)</f>
        <v>19.0mm Fusion-Bonded Epoxy TYPE 7</v>
      </c>
      <c r="L1118" s="1" t="s">
        <v>9479</v>
      </c>
      <c r="M1118" s="1">
        <v>1068733.96</v>
      </c>
      <c r="N1118" s="1">
        <v>1068793.96</v>
      </c>
      <c r="O1118" s="1">
        <v>60</v>
      </c>
      <c r="P1118" s="1">
        <v>7</v>
      </c>
      <c r="Q1118" s="1">
        <v>19</v>
      </c>
      <c r="R1118" s="1" t="s">
        <v>56</v>
      </c>
      <c r="S1118" s="1" t="s">
        <v>661</v>
      </c>
      <c r="V1118" s="1">
        <v>0</v>
      </c>
      <c r="W1118" s="1" t="s">
        <v>60</v>
      </c>
    </row>
    <row r="1119" spans="1:23" x14ac:dyDescent="0.2">
      <c r="A1119" s="1">
        <f t="shared" si="68"/>
        <v>1068793.96</v>
      </c>
      <c r="B1119" s="1">
        <f t="shared" si="68"/>
        <v>1068913.6000000001</v>
      </c>
      <c r="C1119" s="11" t="s">
        <v>54</v>
      </c>
      <c r="D1119" s="1" t="str">
        <f t="shared" si="69"/>
        <v>FBE</v>
      </c>
      <c r="E1119" s="1">
        <f t="shared" si="70"/>
        <v>14.7</v>
      </c>
      <c r="F1119" s="1" t="str">
        <f t="shared" si="71"/>
        <v>14.7mm FBE</v>
      </c>
      <c r="G1119" s="1" t="str">
        <f>_xlfn.CONCAT(TEXT(Q1119,"0.0"),"mm ",INDEX('Pipe Lookup'!D:D,MATCH('~17 Pipe Segmentation'!R1119,'Pipe Lookup'!C:C,0))," TYPE ",P1119)</f>
        <v>14.7mm Fusion-Bonded Epoxy TYPE 5</v>
      </c>
      <c r="L1119" s="1" t="s">
        <v>9479</v>
      </c>
      <c r="M1119" s="1">
        <v>1068793.96</v>
      </c>
      <c r="N1119" s="1">
        <v>1068913.6000000001</v>
      </c>
      <c r="O1119" s="1">
        <v>119.64000000013039</v>
      </c>
      <c r="P1119" s="1">
        <v>5</v>
      </c>
      <c r="Q1119" s="1">
        <v>14.7</v>
      </c>
      <c r="R1119" s="1" t="s">
        <v>56</v>
      </c>
      <c r="S1119" s="1" t="s">
        <v>661</v>
      </c>
      <c r="V1119" s="1">
        <v>0</v>
      </c>
      <c r="W1119" s="1" t="s">
        <v>60</v>
      </c>
    </row>
    <row r="1120" spans="1:23" x14ac:dyDescent="0.2">
      <c r="A1120" s="1">
        <f t="shared" si="68"/>
        <v>1068913.6000000001</v>
      </c>
      <c r="B1120" s="1">
        <f t="shared" si="68"/>
        <v>1068922</v>
      </c>
      <c r="C1120" s="11" t="s">
        <v>54</v>
      </c>
      <c r="D1120" s="1" t="str">
        <f t="shared" si="69"/>
        <v>LE</v>
      </c>
      <c r="E1120" s="1">
        <f t="shared" si="70"/>
        <v>14.7</v>
      </c>
      <c r="F1120" s="1" t="str">
        <f t="shared" si="71"/>
        <v>14.7mm LE</v>
      </c>
      <c r="G1120" s="1" t="str">
        <f>_xlfn.CONCAT(TEXT(Q1120,"0.0"),"mm ",INDEX('Pipe Lookup'!D:D,MATCH('~17 Pipe Segmentation'!R1120,'Pipe Lookup'!C:C,0))," TYPE ",P1120)</f>
        <v>14.7mm Elbow TYPE 22</v>
      </c>
      <c r="L1120" s="1" t="s">
        <v>9479</v>
      </c>
      <c r="M1120" s="1">
        <v>1068913.6000000001</v>
      </c>
      <c r="N1120" s="1">
        <v>1068922</v>
      </c>
      <c r="O1120" s="1">
        <v>8.3999999999068677</v>
      </c>
      <c r="P1120" s="1">
        <v>22</v>
      </c>
      <c r="Q1120" s="1">
        <v>14.7</v>
      </c>
      <c r="R1120" s="1" t="s">
        <v>58</v>
      </c>
      <c r="S1120" s="1" t="s">
        <v>661</v>
      </c>
      <c r="U1120" s="1" t="s">
        <v>663</v>
      </c>
      <c r="V1120" s="1">
        <v>0</v>
      </c>
      <c r="W1120" s="1" t="s">
        <v>60</v>
      </c>
    </row>
    <row r="1121" spans="1:23" x14ac:dyDescent="0.2">
      <c r="A1121" s="1">
        <f t="shared" si="68"/>
        <v>1068922</v>
      </c>
      <c r="B1121" s="1">
        <f t="shared" si="68"/>
        <v>1069015.43</v>
      </c>
      <c r="C1121" s="11" t="s">
        <v>54</v>
      </c>
      <c r="D1121" s="1" t="str">
        <f t="shared" si="69"/>
        <v>FBE</v>
      </c>
      <c r="E1121" s="1">
        <f t="shared" si="70"/>
        <v>14.7</v>
      </c>
      <c r="F1121" s="1" t="str">
        <f t="shared" si="71"/>
        <v>14.7mm FBE</v>
      </c>
      <c r="G1121" s="1" t="str">
        <f>_xlfn.CONCAT(TEXT(Q1121,"0.0"),"mm ",INDEX('Pipe Lookup'!D:D,MATCH('~17 Pipe Segmentation'!R1121,'Pipe Lookup'!C:C,0))," TYPE ",P1121)</f>
        <v>14.7mm Fusion-Bonded Epoxy TYPE 5</v>
      </c>
      <c r="L1121" s="1" t="s">
        <v>9479</v>
      </c>
      <c r="M1121" s="1">
        <v>1068922</v>
      </c>
      <c r="N1121" s="1">
        <v>1069015.43</v>
      </c>
      <c r="O1121" s="1">
        <v>93.429999999934807</v>
      </c>
      <c r="P1121" s="1">
        <v>5</v>
      </c>
      <c r="Q1121" s="1">
        <v>14.7</v>
      </c>
      <c r="R1121" s="1" t="s">
        <v>56</v>
      </c>
      <c r="S1121" s="1" t="s">
        <v>661</v>
      </c>
      <c r="V1121" s="1">
        <v>0</v>
      </c>
      <c r="W1121" s="1" t="s">
        <v>60</v>
      </c>
    </row>
    <row r="1122" spans="1:23" x14ac:dyDescent="0.2">
      <c r="A1122" s="1">
        <f t="shared" si="68"/>
        <v>1069015.43</v>
      </c>
      <c r="B1122" s="1">
        <f t="shared" si="68"/>
        <v>1069023.69</v>
      </c>
      <c r="C1122" s="11" t="s">
        <v>54</v>
      </c>
      <c r="D1122" s="1" t="str">
        <f t="shared" si="69"/>
        <v>LE</v>
      </c>
      <c r="E1122" s="1">
        <f t="shared" si="70"/>
        <v>14.7</v>
      </c>
      <c r="F1122" s="1" t="str">
        <f t="shared" si="71"/>
        <v>14.7mm LE</v>
      </c>
      <c r="G1122" s="1" t="str">
        <f>_xlfn.CONCAT(TEXT(Q1122,"0.0"),"mm ",INDEX('Pipe Lookup'!D:D,MATCH('~17 Pipe Segmentation'!R1122,'Pipe Lookup'!C:C,0))," TYPE ",P1122)</f>
        <v>14.7mm Elbow TYPE 22</v>
      </c>
      <c r="L1122" s="1" t="s">
        <v>9479</v>
      </c>
      <c r="M1122" s="1">
        <v>1069015.43</v>
      </c>
      <c r="N1122" s="1">
        <v>1069023.69</v>
      </c>
      <c r="O1122" s="1">
        <v>8.2600000000093132</v>
      </c>
      <c r="P1122" s="1">
        <v>22</v>
      </c>
      <c r="Q1122" s="1">
        <v>14.7</v>
      </c>
      <c r="R1122" s="1" t="s">
        <v>58</v>
      </c>
      <c r="S1122" s="1" t="s">
        <v>661</v>
      </c>
      <c r="U1122" s="1" t="s">
        <v>664</v>
      </c>
      <c r="V1122" s="1">
        <v>0</v>
      </c>
      <c r="W1122" s="1" t="s">
        <v>60</v>
      </c>
    </row>
    <row r="1123" spans="1:23" x14ac:dyDescent="0.2">
      <c r="A1123" s="1">
        <f t="shared" si="68"/>
        <v>1069023.69</v>
      </c>
      <c r="B1123" s="1">
        <f t="shared" si="68"/>
        <v>1069129</v>
      </c>
      <c r="C1123" s="11" t="s">
        <v>54</v>
      </c>
      <c r="D1123" s="1" t="str">
        <f t="shared" si="69"/>
        <v>FBE</v>
      </c>
      <c r="E1123" s="1">
        <f t="shared" si="70"/>
        <v>14.7</v>
      </c>
      <c r="F1123" s="1" t="str">
        <f t="shared" si="71"/>
        <v>14.7mm FBE</v>
      </c>
      <c r="G1123" s="1" t="str">
        <f>_xlfn.CONCAT(TEXT(Q1123,"0.0"),"mm ",INDEX('Pipe Lookup'!D:D,MATCH('~17 Pipe Segmentation'!R1123,'Pipe Lookup'!C:C,0))," TYPE ",P1123)</f>
        <v>14.7mm Fusion-Bonded Epoxy TYPE 5</v>
      </c>
      <c r="L1123" s="1" t="s">
        <v>9479</v>
      </c>
      <c r="M1123" s="1">
        <v>1069023.69</v>
      </c>
      <c r="N1123" s="1">
        <v>1069129</v>
      </c>
      <c r="O1123" s="1">
        <v>105.31000000005588</v>
      </c>
      <c r="P1123" s="1">
        <v>5</v>
      </c>
      <c r="Q1123" s="1">
        <v>14.7</v>
      </c>
      <c r="R1123" s="1" t="s">
        <v>56</v>
      </c>
      <c r="S1123" s="1" t="s">
        <v>661</v>
      </c>
      <c r="V1123" s="1">
        <v>0</v>
      </c>
      <c r="W1123" s="1" t="s">
        <v>60</v>
      </c>
    </row>
    <row r="1124" spans="1:23" x14ac:dyDescent="0.2">
      <c r="A1124" s="1">
        <f t="shared" si="68"/>
        <v>1069129</v>
      </c>
      <c r="B1124" s="1">
        <f t="shared" si="68"/>
        <v>1069135</v>
      </c>
      <c r="C1124" s="11" t="s">
        <v>54</v>
      </c>
      <c r="D1124" s="1" t="str">
        <f t="shared" si="69"/>
        <v>LE</v>
      </c>
      <c r="E1124" s="1">
        <f t="shared" si="70"/>
        <v>14.7</v>
      </c>
      <c r="F1124" s="1" t="str">
        <f t="shared" si="71"/>
        <v>14.7mm LE</v>
      </c>
      <c r="G1124" s="1" t="str">
        <f>_xlfn.CONCAT(TEXT(Q1124,"0.0"),"mm ",INDEX('Pipe Lookup'!D:D,MATCH('~17 Pipe Segmentation'!R1124,'Pipe Lookup'!C:C,0))," TYPE ",P1124)</f>
        <v>14.7mm Elbow TYPE 22</v>
      </c>
      <c r="L1124" s="1" t="s">
        <v>9479</v>
      </c>
      <c r="M1124" s="1">
        <v>1069129</v>
      </c>
      <c r="N1124" s="1">
        <v>1069135</v>
      </c>
      <c r="O1124" s="1">
        <v>6</v>
      </c>
      <c r="P1124" s="1">
        <v>22</v>
      </c>
      <c r="Q1124" s="1">
        <v>14.7</v>
      </c>
      <c r="R1124" s="1" t="s">
        <v>58</v>
      </c>
      <c r="S1124" s="1" t="s">
        <v>661</v>
      </c>
      <c r="U1124" s="1" t="s">
        <v>665</v>
      </c>
      <c r="V1124" s="1">
        <v>0</v>
      </c>
      <c r="W1124" s="1" t="s">
        <v>60</v>
      </c>
    </row>
    <row r="1125" spans="1:23" x14ac:dyDescent="0.2">
      <c r="A1125" s="1">
        <f t="shared" si="68"/>
        <v>1069135</v>
      </c>
      <c r="B1125" s="1">
        <f t="shared" si="68"/>
        <v>1069139</v>
      </c>
      <c r="C1125" s="11" t="s">
        <v>54</v>
      </c>
      <c r="D1125" s="1" t="str">
        <f t="shared" si="69"/>
        <v>FBE</v>
      </c>
      <c r="E1125" s="1">
        <f t="shared" si="70"/>
        <v>14.7</v>
      </c>
      <c r="F1125" s="1" t="str">
        <f t="shared" si="71"/>
        <v>14.7mm FBE</v>
      </c>
      <c r="G1125" s="1" t="str">
        <f>_xlfn.CONCAT(TEXT(Q1125,"0.0"),"mm ",INDEX('Pipe Lookup'!D:D,MATCH('~17 Pipe Segmentation'!R1125,'Pipe Lookup'!C:C,0))," TYPE ",P1125)</f>
        <v>14.7mm Fusion-Bonded Epoxy TYPE 5</v>
      </c>
      <c r="L1125" s="1" t="s">
        <v>9479</v>
      </c>
      <c r="M1125" s="1">
        <v>1069135</v>
      </c>
      <c r="N1125" s="1">
        <v>1069139</v>
      </c>
      <c r="O1125" s="1">
        <v>4</v>
      </c>
      <c r="P1125" s="1">
        <v>5</v>
      </c>
      <c r="Q1125" s="1">
        <v>14.7</v>
      </c>
      <c r="R1125" s="1" t="s">
        <v>56</v>
      </c>
      <c r="S1125" s="1" t="s">
        <v>661</v>
      </c>
      <c r="V1125" s="1">
        <v>0</v>
      </c>
      <c r="W1125" s="1" t="s">
        <v>60</v>
      </c>
    </row>
    <row r="1126" spans="1:23" x14ac:dyDescent="0.2">
      <c r="A1126" s="1">
        <f t="shared" si="68"/>
        <v>1069139</v>
      </c>
      <c r="B1126" s="1">
        <f t="shared" si="68"/>
        <v>1069144</v>
      </c>
      <c r="C1126" s="11" t="s">
        <v>54</v>
      </c>
      <c r="D1126" s="1" t="str">
        <f t="shared" si="69"/>
        <v>LE</v>
      </c>
      <c r="E1126" s="1">
        <f t="shared" si="70"/>
        <v>14.7</v>
      </c>
      <c r="F1126" s="1" t="str">
        <f t="shared" si="71"/>
        <v>14.7mm LE</v>
      </c>
      <c r="G1126" s="1" t="str">
        <f>_xlfn.CONCAT(TEXT(Q1126,"0.0"),"mm ",INDEX('Pipe Lookup'!D:D,MATCH('~17 Pipe Segmentation'!R1126,'Pipe Lookup'!C:C,0))," TYPE ",P1126)</f>
        <v>14.7mm Elbow TYPE 22</v>
      </c>
      <c r="L1126" s="1" t="s">
        <v>9479</v>
      </c>
      <c r="M1126" s="1">
        <v>1069139</v>
      </c>
      <c r="N1126" s="1">
        <v>1069144</v>
      </c>
      <c r="O1126" s="1">
        <v>5</v>
      </c>
      <c r="P1126" s="1">
        <v>22</v>
      </c>
      <c r="Q1126" s="1">
        <v>14.7</v>
      </c>
      <c r="R1126" s="1" t="s">
        <v>58</v>
      </c>
      <c r="S1126" s="1" t="s">
        <v>661</v>
      </c>
      <c r="U1126" s="1" t="s">
        <v>666</v>
      </c>
      <c r="V1126" s="1">
        <v>0</v>
      </c>
      <c r="W1126" s="1" t="s">
        <v>60</v>
      </c>
    </row>
    <row r="1127" spans="1:23" x14ac:dyDescent="0.2">
      <c r="A1127" s="1">
        <f t="shared" si="68"/>
        <v>1069144</v>
      </c>
      <c r="B1127" s="1">
        <f t="shared" si="68"/>
        <v>1069181</v>
      </c>
      <c r="C1127" s="11" t="s">
        <v>54</v>
      </c>
      <c r="D1127" s="1" t="str">
        <f t="shared" si="69"/>
        <v>FBE</v>
      </c>
      <c r="E1127" s="1">
        <f t="shared" si="70"/>
        <v>19</v>
      </c>
      <c r="F1127" s="1" t="str">
        <f t="shared" si="71"/>
        <v>19.0mm FBE</v>
      </c>
      <c r="G1127" s="1" t="str">
        <f>_xlfn.CONCAT(TEXT(Q1127,"0.0"),"mm ",INDEX('Pipe Lookup'!D:D,MATCH('~17 Pipe Segmentation'!R1127,'Pipe Lookup'!C:C,0))," TYPE ",P1127)</f>
        <v>19.0mm Fusion-Bonded Epoxy TYPE 7</v>
      </c>
      <c r="L1127" s="1" t="s">
        <v>9479</v>
      </c>
      <c r="M1127" s="1">
        <v>1069144</v>
      </c>
      <c r="N1127" s="1">
        <v>1069181</v>
      </c>
      <c r="O1127" s="1">
        <v>37</v>
      </c>
      <c r="P1127" s="1">
        <v>7</v>
      </c>
      <c r="Q1127" s="1">
        <v>19</v>
      </c>
      <c r="R1127" s="1" t="s">
        <v>56</v>
      </c>
      <c r="S1127" s="1" t="s">
        <v>661</v>
      </c>
      <c r="U1127" s="1" t="s">
        <v>667</v>
      </c>
      <c r="V1127" s="1">
        <v>0</v>
      </c>
      <c r="W1127" s="1" t="s">
        <v>60</v>
      </c>
    </row>
    <row r="1128" spans="1:23" x14ac:dyDescent="0.2">
      <c r="A1128" s="1">
        <f t="shared" si="68"/>
        <v>1069181</v>
      </c>
      <c r="B1128" s="1">
        <f t="shared" si="68"/>
        <v>1069186</v>
      </c>
      <c r="C1128" s="11" t="s">
        <v>54</v>
      </c>
      <c r="D1128" s="1" t="str">
        <f t="shared" si="69"/>
        <v>LE</v>
      </c>
      <c r="E1128" s="1">
        <f t="shared" si="70"/>
        <v>19</v>
      </c>
      <c r="F1128" s="1" t="str">
        <f t="shared" si="71"/>
        <v>19.0mm LE</v>
      </c>
      <c r="G1128" s="1" t="str">
        <f>_xlfn.CONCAT(TEXT(Q1128,"0.0"),"mm ",INDEX('Pipe Lookup'!D:D,MATCH('~17 Pipe Segmentation'!R1128,'Pipe Lookup'!C:C,0))," TYPE ",P1128)</f>
        <v>19.0mm Elbow TYPE 26</v>
      </c>
      <c r="L1128" s="1" t="s">
        <v>9479</v>
      </c>
      <c r="M1128" s="1">
        <v>1069181</v>
      </c>
      <c r="N1128" s="1">
        <v>1069186</v>
      </c>
      <c r="O1128" s="1">
        <v>5</v>
      </c>
      <c r="P1128" s="1">
        <v>26</v>
      </c>
      <c r="Q1128" s="1">
        <v>19</v>
      </c>
      <c r="R1128" s="1" t="s">
        <v>58</v>
      </c>
      <c r="S1128" s="1" t="s">
        <v>661</v>
      </c>
      <c r="U1128" s="1" t="s">
        <v>668</v>
      </c>
      <c r="V1128" s="1">
        <v>0</v>
      </c>
      <c r="W1128" s="1" t="s">
        <v>60</v>
      </c>
    </row>
    <row r="1129" spans="1:23" x14ac:dyDescent="0.2">
      <c r="A1129" s="1">
        <f t="shared" si="68"/>
        <v>1069186</v>
      </c>
      <c r="B1129" s="1">
        <f t="shared" si="68"/>
        <v>1069191</v>
      </c>
      <c r="C1129" s="11" t="s">
        <v>54</v>
      </c>
      <c r="D1129" s="1" t="str">
        <f t="shared" si="69"/>
        <v>FBE</v>
      </c>
      <c r="E1129" s="1">
        <f t="shared" si="70"/>
        <v>19</v>
      </c>
      <c r="F1129" s="1" t="str">
        <f t="shared" si="71"/>
        <v>19.0mm FBE</v>
      </c>
      <c r="G1129" s="1" t="str">
        <f>_xlfn.CONCAT(TEXT(Q1129,"0.0"),"mm ",INDEX('Pipe Lookup'!D:D,MATCH('~17 Pipe Segmentation'!R1129,'Pipe Lookup'!C:C,0))," TYPE ",P1129)</f>
        <v>19.0mm Fusion-Bonded Epoxy TYPE 7</v>
      </c>
      <c r="L1129" s="1" t="s">
        <v>9479</v>
      </c>
      <c r="M1129" s="1">
        <v>1069186</v>
      </c>
      <c r="N1129" s="1">
        <v>1069191</v>
      </c>
      <c r="O1129" s="1">
        <v>5</v>
      </c>
      <c r="P1129" s="1">
        <v>7</v>
      </c>
      <c r="Q1129" s="1">
        <v>19</v>
      </c>
      <c r="R1129" s="1" t="s">
        <v>56</v>
      </c>
      <c r="S1129" s="1" t="s">
        <v>661</v>
      </c>
      <c r="V1129" s="1">
        <v>0</v>
      </c>
      <c r="W1129" s="1" t="s">
        <v>60</v>
      </c>
    </row>
    <row r="1130" spans="1:23" x14ac:dyDescent="0.2">
      <c r="A1130" s="1">
        <f t="shared" si="68"/>
        <v>1069191</v>
      </c>
      <c r="B1130" s="1">
        <f t="shared" si="68"/>
        <v>1069196</v>
      </c>
      <c r="C1130" s="11" t="s">
        <v>54</v>
      </c>
      <c r="D1130" s="1" t="str">
        <f t="shared" si="69"/>
        <v>LE</v>
      </c>
      <c r="E1130" s="1">
        <f t="shared" si="70"/>
        <v>19</v>
      </c>
      <c r="F1130" s="1" t="str">
        <f t="shared" si="71"/>
        <v>19.0mm LE</v>
      </c>
      <c r="G1130" s="1" t="str">
        <f>_xlfn.CONCAT(TEXT(Q1130,"0.0"),"mm ",INDEX('Pipe Lookup'!D:D,MATCH('~17 Pipe Segmentation'!R1130,'Pipe Lookup'!C:C,0))," TYPE ",P1130)</f>
        <v>19.0mm Elbow TYPE 26</v>
      </c>
      <c r="L1130" s="1" t="s">
        <v>9479</v>
      </c>
      <c r="M1130" s="1">
        <v>1069191</v>
      </c>
      <c r="N1130" s="1">
        <v>1069196</v>
      </c>
      <c r="O1130" s="1">
        <v>5</v>
      </c>
      <c r="P1130" s="1">
        <v>26</v>
      </c>
      <c r="Q1130" s="1">
        <v>19</v>
      </c>
      <c r="R1130" s="1" t="s">
        <v>58</v>
      </c>
      <c r="S1130" s="1" t="s">
        <v>661</v>
      </c>
      <c r="U1130" s="1" t="s">
        <v>669</v>
      </c>
      <c r="V1130" s="1">
        <v>0</v>
      </c>
      <c r="W1130" s="1" t="s">
        <v>60</v>
      </c>
    </row>
    <row r="1131" spans="1:23" x14ac:dyDescent="0.2">
      <c r="A1131" s="1">
        <f t="shared" si="68"/>
        <v>1069196</v>
      </c>
      <c r="B1131" s="1">
        <f t="shared" si="68"/>
        <v>1069220</v>
      </c>
      <c r="C1131" s="11" t="s">
        <v>54</v>
      </c>
      <c r="D1131" s="1" t="str">
        <f t="shared" si="69"/>
        <v>FBE</v>
      </c>
      <c r="E1131" s="1">
        <f t="shared" si="70"/>
        <v>19</v>
      </c>
      <c r="F1131" s="1" t="str">
        <f t="shared" si="71"/>
        <v>19.0mm FBE</v>
      </c>
      <c r="G1131" s="1" t="str">
        <f>_xlfn.CONCAT(TEXT(Q1131,"0.0"),"mm ",INDEX('Pipe Lookup'!D:D,MATCH('~17 Pipe Segmentation'!R1131,'Pipe Lookup'!C:C,0))," TYPE ",P1131)</f>
        <v>19.0mm Fusion-Bonded Epoxy TYPE 7</v>
      </c>
      <c r="L1131" s="1" t="s">
        <v>9479</v>
      </c>
      <c r="M1131" s="1">
        <v>1069196</v>
      </c>
      <c r="N1131" s="1">
        <v>1069220</v>
      </c>
      <c r="O1131" s="1">
        <v>24</v>
      </c>
      <c r="P1131" s="1">
        <v>7</v>
      </c>
      <c r="Q1131" s="1">
        <v>19</v>
      </c>
      <c r="R1131" s="1" t="s">
        <v>56</v>
      </c>
      <c r="S1131" s="1" t="s">
        <v>661</v>
      </c>
      <c r="V1131" s="1">
        <v>0</v>
      </c>
      <c r="W1131" s="1" t="s">
        <v>60</v>
      </c>
    </row>
    <row r="1132" spans="1:23" x14ac:dyDescent="0.2">
      <c r="A1132" s="1">
        <f t="shared" si="68"/>
        <v>1069220</v>
      </c>
      <c r="B1132" s="1">
        <f t="shared" si="68"/>
        <v>1069638.43</v>
      </c>
      <c r="C1132" s="11" t="s">
        <v>54</v>
      </c>
      <c r="D1132" s="1" t="str">
        <f t="shared" si="69"/>
        <v>FBE</v>
      </c>
      <c r="E1132" s="1">
        <f t="shared" si="70"/>
        <v>14.7</v>
      </c>
      <c r="F1132" s="1" t="str">
        <f t="shared" si="71"/>
        <v>14.7mm FBE</v>
      </c>
      <c r="G1132" s="1" t="str">
        <f>_xlfn.CONCAT(TEXT(Q1132,"0.0"),"mm ",INDEX('Pipe Lookup'!D:D,MATCH('~17 Pipe Segmentation'!R1132,'Pipe Lookup'!C:C,0))," TYPE ",P1132)</f>
        <v>14.7mm Fusion-Bonded Epoxy TYPE 5</v>
      </c>
      <c r="L1132" s="1" t="s">
        <v>9479</v>
      </c>
      <c r="M1132" s="1">
        <v>1069220</v>
      </c>
      <c r="N1132" s="1">
        <v>1069638.43</v>
      </c>
      <c r="O1132" s="1">
        <v>418.42999999993481</v>
      </c>
      <c r="P1132" s="1">
        <v>5</v>
      </c>
      <c r="Q1132" s="1">
        <v>14.7</v>
      </c>
      <c r="R1132" s="1" t="s">
        <v>56</v>
      </c>
      <c r="S1132" s="1" t="s">
        <v>661</v>
      </c>
      <c r="V1132" s="1">
        <v>0</v>
      </c>
      <c r="W1132" s="1" t="s">
        <v>60</v>
      </c>
    </row>
    <row r="1133" spans="1:23" x14ac:dyDescent="0.2">
      <c r="A1133" s="1">
        <f t="shared" si="68"/>
        <v>1069638.43</v>
      </c>
      <c r="B1133" s="1">
        <f t="shared" si="68"/>
        <v>1069642.78</v>
      </c>
      <c r="C1133" s="11" t="s">
        <v>54</v>
      </c>
      <c r="D1133" s="1" t="str">
        <f t="shared" si="69"/>
        <v>LE</v>
      </c>
      <c r="E1133" s="1">
        <f t="shared" si="70"/>
        <v>14.7</v>
      </c>
      <c r="F1133" s="1" t="str">
        <f t="shared" si="71"/>
        <v>14.7mm LE</v>
      </c>
      <c r="G1133" s="1" t="str">
        <f>_xlfn.CONCAT(TEXT(Q1133,"0.0"),"mm ",INDEX('Pipe Lookup'!D:D,MATCH('~17 Pipe Segmentation'!R1133,'Pipe Lookup'!C:C,0))," TYPE ",P1133)</f>
        <v>14.7mm Elbow TYPE 22</v>
      </c>
      <c r="L1133" s="1" t="s">
        <v>9479</v>
      </c>
      <c r="M1133" s="1">
        <v>1069638.43</v>
      </c>
      <c r="N1133" s="1">
        <v>1069642.78</v>
      </c>
      <c r="O1133" s="1">
        <v>4.3500000000931323</v>
      </c>
      <c r="P1133" s="1">
        <v>22</v>
      </c>
      <c r="Q1133" s="1">
        <v>14.7</v>
      </c>
      <c r="R1133" s="1" t="s">
        <v>58</v>
      </c>
      <c r="S1133" s="1" t="s">
        <v>661</v>
      </c>
      <c r="U1133" s="1" t="s">
        <v>9768</v>
      </c>
      <c r="V1133" s="1">
        <v>0</v>
      </c>
      <c r="W1133" s="1" t="s">
        <v>60</v>
      </c>
    </row>
    <row r="1134" spans="1:23" x14ac:dyDescent="0.2">
      <c r="A1134" s="1">
        <f t="shared" si="68"/>
        <v>1069642.78</v>
      </c>
      <c r="B1134" s="1">
        <f t="shared" si="68"/>
        <v>1069673.9473280001</v>
      </c>
      <c r="C1134" s="11" t="s">
        <v>54</v>
      </c>
      <c r="D1134" s="1" t="str">
        <f t="shared" si="69"/>
        <v>FBE</v>
      </c>
      <c r="E1134" s="1">
        <f t="shared" si="70"/>
        <v>14.7</v>
      </c>
      <c r="F1134" s="1" t="str">
        <f t="shared" si="71"/>
        <v>14.7mm FBE</v>
      </c>
      <c r="G1134" s="1" t="str">
        <f>_xlfn.CONCAT(TEXT(Q1134,"0.0"),"mm ",INDEX('Pipe Lookup'!D:D,MATCH('~17 Pipe Segmentation'!R1134,'Pipe Lookup'!C:C,0))," TYPE ",P1134)</f>
        <v>14.7mm Fusion-Bonded Epoxy TYPE 5</v>
      </c>
      <c r="L1134" s="1" t="s">
        <v>9479</v>
      </c>
      <c r="M1134" s="1">
        <v>1069642.78</v>
      </c>
      <c r="N1134" s="1">
        <v>1069673.9473280001</v>
      </c>
      <c r="O1134" s="1">
        <v>31.167328000068665</v>
      </c>
      <c r="P1134" s="1">
        <v>5</v>
      </c>
      <c r="Q1134" s="1">
        <v>14.7</v>
      </c>
      <c r="R1134" s="1" t="s">
        <v>56</v>
      </c>
      <c r="S1134" s="1" t="s">
        <v>661</v>
      </c>
      <c r="V1134" s="1">
        <v>0</v>
      </c>
      <c r="W1134" s="1" t="s">
        <v>60</v>
      </c>
    </row>
    <row r="1135" spans="1:23" x14ac:dyDescent="0.2">
      <c r="A1135" s="1">
        <f t="shared" si="68"/>
        <v>1069673.9473280001</v>
      </c>
      <c r="B1135" s="1">
        <f t="shared" si="68"/>
        <v>1069709.9473280001</v>
      </c>
      <c r="C1135" s="11" t="s">
        <v>54</v>
      </c>
      <c r="D1135" s="1" t="str">
        <f t="shared" si="69"/>
        <v>ARO</v>
      </c>
      <c r="E1135" s="1">
        <f t="shared" si="70"/>
        <v>14.7</v>
      </c>
      <c r="F1135" s="1" t="str">
        <f t="shared" si="71"/>
        <v>14.7mm ARO</v>
      </c>
      <c r="G1135" s="1" t="str">
        <f>_xlfn.CONCAT(TEXT(Q1135,"0.0"),"mm ",INDEX('Pipe Lookup'!D:D,MATCH('~17 Pipe Segmentation'!R1135,'Pipe Lookup'!C:C,0))," TYPE ",P1135)</f>
        <v>14.7mm Abrasion-Resistant Overcoat TYPE 6</v>
      </c>
      <c r="L1135" s="1" t="s">
        <v>9479</v>
      </c>
      <c r="M1135" s="1">
        <v>1069673.9473280001</v>
      </c>
      <c r="N1135" s="1">
        <v>1069709.9473280001</v>
      </c>
      <c r="O1135" s="1">
        <v>36</v>
      </c>
      <c r="P1135" s="1">
        <v>6</v>
      </c>
      <c r="Q1135" s="1">
        <v>14.7</v>
      </c>
      <c r="R1135" s="1" t="s">
        <v>80</v>
      </c>
      <c r="S1135" s="1" t="s">
        <v>661</v>
      </c>
      <c r="U1135" s="1" t="s">
        <v>9769</v>
      </c>
      <c r="V1135" s="1">
        <v>0</v>
      </c>
      <c r="W1135" s="1" t="s">
        <v>60</v>
      </c>
    </row>
    <row r="1136" spans="1:23" x14ac:dyDescent="0.2">
      <c r="A1136" s="1">
        <f t="shared" si="68"/>
        <v>1069709.9473280001</v>
      </c>
      <c r="B1136" s="1">
        <f t="shared" si="68"/>
        <v>1070139.55</v>
      </c>
      <c r="C1136" s="11" t="s">
        <v>54</v>
      </c>
      <c r="D1136" s="1" t="str">
        <f t="shared" si="69"/>
        <v>FBE</v>
      </c>
      <c r="E1136" s="1">
        <f t="shared" si="70"/>
        <v>14.7</v>
      </c>
      <c r="F1136" s="1" t="str">
        <f t="shared" si="71"/>
        <v>14.7mm FBE</v>
      </c>
      <c r="G1136" s="1" t="str">
        <f>_xlfn.CONCAT(TEXT(Q1136,"0.0"),"mm ",INDEX('Pipe Lookup'!D:D,MATCH('~17 Pipe Segmentation'!R1136,'Pipe Lookup'!C:C,0))," TYPE ",P1136)</f>
        <v>14.7mm Fusion-Bonded Epoxy TYPE 5</v>
      </c>
      <c r="L1136" s="1" t="s">
        <v>9479</v>
      </c>
      <c r="M1136" s="1">
        <v>1069709.9473280001</v>
      </c>
      <c r="N1136" s="1">
        <v>1070139.55</v>
      </c>
      <c r="O1136" s="1">
        <v>429.60267199994996</v>
      </c>
      <c r="P1136" s="1">
        <v>5</v>
      </c>
      <c r="Q1136" s="1">
        <v>14.7</v>
      </c>
      <c r="R1136" s="1" t="s">
        <v>56</v>
      </c>
      <c r="S1136" s="1" t="s">
        <v>661</v>
      </c>
      <c r="V1136" s="1">
        <v>0</v>
      </c>
      <c r="W1136" s="1" t="s">
        <v>60</v>
      </c>
    </row>
    <row r="1137" spans="1:23" x14ac:dyDescent="0.2">
      <c r="A1137" s="1">
        <f t="shared" si="68"/>
        <v>1070139.55</v>
      </c>
      <c r="B1137" s="1">
        <f t="shared" si="68"/>
        <v>1070163.55</v>
      </c>
      <c r="C1137" s="11" t="s">
        <v>54</v>
      </c>
      <c r="D1137" s="1" t="str">
        <f t="shared" si="69"/>
        <v>FBE</v>
      </c>
      <c r="E1137" s="1">
        <f t="shared" si="70"/>
        <v>19</v>
      </c>
      <c r="F1137" s="1" t="str">
        <f t="shared" si="71"/>
        <v>19.0mm FBE</v>
      </c>
      <c r="G1137" s="1" t="str">
        <f>_xlfn.CONCAT(TEXT(Q1137,"0.0"),"mm ",INDEX('Pipe Lookup'!D:D,MATCH('~17 Pipe Segmentation'!R1137,'Pipe Lookup'!C:C,0))," TYPE ",P1137)</f>
        <v>19.0mm Fusion-Bonded Epoxy TYPE 7</v>
      </c>
      <c r="L1137" s="1" t="s">
        <v>9479</v>
      </c>
      <c r="M1137" s="1">
        <v>1070139.55</v>
      </c>
      <c r="N1137" s="1">
        <v>1070163.55</v>
      </c>
      <c r="O1137" s="1">
        <v>24</v>
      </c>
      <c r="P1137" s="1">
        <v>7</v>
      </c>
      <c r="Q1137" s="1">
        <v>19</v>
      </c>
      <c r="R1137" s="1" t="s">
        <v>56</v>
      </c>
      <c r="S1137" s="1" t="s">
        <v>661</v>
      </c>
      <c r="U1137" s="1" t="s">
        <v>672</v>
      </c>
      <c r="V1137" s="1">
        <v>0</v>
      </c>
      <c r="W1137" s="1" t="s">
        <v>60</v>
      </c>
    </row>
    <row r="1138" spans="1:23" x14ac:dyDescent="0.2">
      <c r="A1138" s="1">
        <f t="shared" si="68"/>
        <v>1070163.55</v>
      </c>
      <c r="B1138" s="1">
        <f t="shared" si="68"/>
        <v>1070566</v>
      </c>
      <c r="C1138" s="11" t="s">
        <v>54</v>
      </c>
      <c r="D1138" s="1" t="str">
        <f t="shared" si="69"/>
        <v>FBE</v>
      </c>
      <c r="E1138" s="1">
        <f t="shared" si="70"/>
        <v>14.7</v>
      </c>
      <c r="F1138" s="1" t="str">
        <f t="shared" si="71"/>
        <v>14.7mm FBE</v>
      </c>
      <c r="G1138" s="1" t="str">
        <f>_xlfn.CONCAT(TEXT(Q1138,"0.0"),"mm ",INDEX('Pipe Lookup'!D:D,MATCH('~17 Pipe Segmentation'!R1138,'Pipe Lookup'!C:C,0))," TYPE ",P1138)</f>
        <v>14.7mm Fusion-Bonded Epoxy TYPE 5</v>
      </c>
      <c r="L1138" s="1" t="s">
        <v>9479</v>
      </c>
      <c r="M1138" s="1">
        <v>1070163.55</v>
      </c>
      <c r="N1138" s="1" t="s">
        <v>9770</v>
      </c>
      <c r="O1138" s="1">
        <v>402.44999999995343</v>
      </c>
      <c r="P1138" s="1">
        <v>5</v>
      </c>
      <c r="Q1138" s="1">
        <v>14.7</v>
      </c>
      <c r="R1138" s="1" t="s">
        <v>56</v>
      </c>
      <c r="S1138" s="1" t="s">
        <v>661</v>
      </c>
      <c r="U1138" s="1" t="s">
        <v>278</v>
      </c>
      <c r="V1138" s="1">
        <v>0</v>
      </c>
      <c r="W1138" s="1" t="s">
        <v>60</v>
      </c>
    </row>
    <row r="1139" spans="1:23" x14ac:dyDescent="0.2">
      <c r="A1139" s="1">
        <f t="shared" si="68"/>
        <v>1070566</v>
      </c>
      <c r="B1139" s="1">
        <f t="shared" si="68"/>
        <v>1070590</v>
      </c>
      <c r="C1139" s="11" t="s">
        <v>54</v>
      </c>
      <c r="D1139" s="1" t="str">
        <f t="shared" si="69"/>
        <v>FBE</v>
      </c>
      <c r="E1139" s="1">
        <f t="shared" si="70"/>
        <v>19</v>
      </c>
      <c r="F1139" s="1" t="str">
        <f t="shared" si="71"/>
        <v>19.0mm FBE</v>
      </c>
      <c r="G1139" s="1" t="str">
        <f>_xlfn.CONCAT(TEXT(Q1139,"0.0"),"mm ",INDEX('Pipe Lookup'!D:D,MATCH('~17 Pipe Segmentation'!R1139,'Pipe Lookup'!C:C,0))," TYPE ",P1139)</f>
        <v>19.0mm Fusion-Bonded Epoxy TYPE 7</v>
      </c>
      <c r="L1139" s="1" t="s">
        <v>9479</v>
      </c>
      <c r="M1139" s="1" t="s">
        <v>9770</v>
      </c>
      <c r="N1139" s="1" t="s">
        <v>675</v>
      </c>
      <c r="O1139" s="1">
        <v>24</v>
      </c>
      <c r="P1139" s="1">
        <v>7</v>
      </c>
      <c r="Q1139" s="1">
        <v>19</v>
      </c>
      <c r="R1139" s="1" t="s">
        <v>56</v>
      </c>
      <c r="S1139" s="1" t="s">
        <v>661</v>
      </c>
      <c r="U1139" s="1" t="s">
        <v>9771</v>
      </c>
      <c r="V1139" s="1">
        <v>0</v>
      </c>
      <c r="W1139" s="1" t="s">
        <v>60</v>
      </c>
    </row>
    <row r="1140" spans="1:23" x14ac:dyDescent="0.2">
      <c r="A1140" s="1">
        <f t="shared" si="68"/>
        <v>1070590</v>
      </c>
      <c r="B1140" s="1">
        <f t="shared" si="68"/>
        <v>1070594</v>
      </c>
      <c r="C1140" s="11" t="s">
        <v>54</v>
      </c>
      <c r="D1140" s="1" t="str">
        <f t="shared" si="69"/>
        <v>LE</v>
      </c>
      <c r="E1140" s="1">
        <f t="shared" si="70"/>
        <v>19</v>
      </c>
      <c r="F1140" s="1" t="str">
        <f t="shared" si="71"/>
        <v>19.0mm LE</v>
      </c>
      <c r="G1140" s="1" t="str">
        <f>_xlfn.CONCAT(TEXT(Q1140,"0.0"),"mm ",INDEX('Pipe Lookup'!D:D,MATCH('~17 Pipe Segmentation'!R1140,'Pipe Lookup'!C:C,0))," TYPE ",P1140)</f>
        <v>19.0mm Elbow TYPE 26</v>
      </c>
      <c r="L1140" s="1" t="s">
        <v>9479</v>
      </c>
      <c r="M1140" s="1" t="s">
        <v>675</v>
      </c>
      <c r="N1140" s="1" t="s">
        <v>9772</v>
      </c>
      <c r="O1140" s="1">
        <v>4</v>
      </c>
      <c r="P1140" s="1">
        <v>26</v>
      </c>
      <c r="Q1140" s="1">
        <v>19</v>
      </c>
      <c r="R1140" s="1" t="s">
        <v>58</v>
      </c>
      <c r="S1140" s="1" t="s">
        <v>661</v>
      </c>
      <c r="U1140" s="1" t="s">
        <v>9773</v>
      </c>
      <c r="V1140" s="1">
        <v>0</v>
      </c>
      <c r="W1140" s="1" t="s">
        <v>60</v>
      </c>
    </row>
    <row r="1141" spans="1:23" x14ac:dyDescent="0.2">
      <c r="A1141" s="1">
        <f t="shared" si="68"/>
        <v>1070594</v>
      </c>
      <c r="B1141" s="1">
        <f t="shared" si="68"/>
        <v>1070603</v>
      </c>
      <c r="C1141" s="11" t="s">
        <v>54</v>
      </c>
      <c r="D1141" s="1" t="str">
        <f t="shared" si="69"/>
        <v>FBE</v>
      </c>
      <c r="E1141" s="1">
        <f t="shared" si="70"/>
        <v>19</v>
      </c>
      <c r="F1141" s="1" t="str">
        <f t="shared" si="71"/>
        <v>19.0mm FBE</v>
      </c>
      <c r="G1141" s="1" t="str">
        <f>_xlfn.CONCAT(TEXT(Q1141,"0.0"),"mm ",INDEX('Pipe Lookup'!D:D,MATCH('~17 Pipe Segmentation'!R1141,'Pipe Lookup'!C:C,0))," TYPE ",P1141)</f>
        <v>19.0mm Fusion-Bonded Epoxy TYPE 7</v>
      </c>
      <c r="L1141" s="1" t="s">
        <v>9479</v>
      </c>
      <c r="M1141" s="1" t="s">
        <v>9772</v>
      </c>
      <c r="N1141" s="1" t="s">
        <v>9774</v>
      </c>
      <c r="O1141" s="1">
        <v>9</v>
      </c>
      <c r="P1141" s="1">
        <v>7</v>
      </c>
      <c r="Q1141" s="1">
        <v>19</v>
      </c>
      <c r="R1141" s="1" t="s">
        <v>56</v>
      </c>
      <c r="S1141" s="1" t="s">
        <v>661</v>
      </c>
      <c r="U1141" s="1" t="s">
        <v>9775</v>
      </c>
      <c r="V1141" s="1">
        <v>0</v>
      </c>
      <c r="W1141" s="1" t="s">
        <v>60</v>
      </c>
    </row>
    <row r="1142" spans="1:23" x14ac:dyDescent="0.2">
      <c r="A1142" s="1">
        <f t="shared" si="68"/>
        <v>1070603</v>
      </c>
      <c r="B1142" s="1">
        <f t="shared" si="68"/>
        <v>1070607</v>
      </c>
      <c r="C1142" s="11" t="s">
        <v>54</v>
      </c>
      <c r="D1142" s="1" t="str">
        <f t="shared" si="69"/>
        <v>LE</v>
      </c>
      <c r="E1142" s="1">
        <f t="shared" si="70"/>
        <v>19</v>
      </c>
      <c r="F1142" s="1" t="str">
        <f t="shared" si="71"/>
        <v>19.0mm LE</v>
      </c>
      <c r="G1142" s="1" t="str">
        <f>_xlfn.CONCAT(TEXT(Q1142,"0.0"),"mm ",INDEX('Pipe Lookup'!D:D,MATCH('~17 Pipe Segmentation'!R1142,'Pipe Lookup'!C:C,0))," TYPE ",P1142)</f>
        <v>19.0mm Elbow TYPE 26</v>
      </c>
      <c r="L1142" s="1" t="s">
        <v>9479</v>
      </c>
      <c r="M1142" s="1" t="s">
        <v>9774</v>
      </c>
      <c r="N1142" s="1" t="s">
        <v>9776</v>
      </c>
      <c r="O1142" s="1">
        <v>4</v>
      </c>
      <c r="P1142" s="1">
        <v>26</v>
      </c>
      <c r="Q1142" s="1">
        <v>19</v>
      </c>
      <c r="R1142" s="1" t="s">
        <v>58</v>
      </c>
      <c r="S1142" s="1" t="s">
        <v>661</v>
      </c>
      <c r="U1142" s="1" t="s">
        <v>9777</v>
      </c>
      <c r="V1142" s="1">
        <v>0</v>
      </c>
      <c r="W1142" s="1" t="s">
        <v>60</v>
      </c>
    </row>
    <row r="1143" spans="1:23" x14ac:dyDescent="0.2">
      <c r="A1143" s="1">
        <f t="shared" si="68"/>
        <v>1070607</v>
      </c>
      <c r="B1143" s="1">
        <f t="shared" si="68"/>
        <v>1070655</v>
      </c>
      <c r="C1143" s="11" t="s">
        <v>54</v>
      </c>
      <c r="D1143" s="1" t="str">
        <f t="shared" si="69"/>
        <v>FBE</v>
      </c>
      <c r="E1143" s="1">
        <f t="shared" si="70"/>
        <v>19</v>
      </c>
      <c r="F1143" s="1" t="str">
        <f t="shared" si="71"/>
        <v>19.0mm FBE</v>
      </c>
      <c r="G1143" s="1" t="str">
        <f>_xlfn.CONCAT(TEXT(Q1143,"0.0"),"mm ",INDEX('Pipe Lookup'!D:D,MATCH('~17 Pipe Segmentation'!R1143,'Pipe Lookup'!C:C,0))," TYPE ",P1143)</f>
        <v>19.0mm Fusion-Bonded Epoxy TYPE 7</v>
      </c>
      <c r="L1143" s="1" t="s">
        <v>9479</v>
      </c>
      <c r="M1143" s="1" t="s">
        <v>9776</v>
      </c>
      <c r="N1143" s="1" t="s">
        <v>9778</v>
      </c>
      <c r="O1143" s="1">
        <v>48</v>
      </c>
      <c r="P1143" s="1">
        <v>7</v>
      </c>
      <c r="Q1143" s="1">
        <v>19</v>
      </c>
      <c r="R1143" s="1" t="s">
        <v>56</v>
      </c>
      <c r="S1143" s="1" t="s">
        <v>661</v>
      </c>
      <c r="U1143" s="1" t="s">
        <v>9779</v>
      </c>
      <c r="V1143" s="1">
        <v>0</v>
      </c>
      <c r="W1143" s="1" t="s">
        <v>60</v>
      </c>
    </row>
    <row r="1144" spans="1:23" x14ac:dyDescent="0.2">
      <c r="A1144" s="1">
        <f t="shared" si="68"/>
        <v>1070655</v>
      </c>
      <c r="B1144" s="1">
        <f t="shared" si="68"/>
        <v>1070767</v>
      </c>
      <c r="C1144" s="11" t="s">
        <v>54</v>
      </c>
      <c r="D1144" s="1" t="str">
        <f t="shared" si="69"/>
        <v>FBE</v>
      </c>
      <c r="E1144" s="1">
        <f t="shared" si="70"/>
        <v>14.7</v>
      </c>
      <c r="F1144" s="1" t="str">
        <f t="shared" si="71"/>
        <v>14.7mm FBE</v>
      </c>
      <c r="G1144" s="1" t="str">
        <f>_xlfn.CONCAT(TEXT(Q1144,"0.0"),"mm ",INDEX('Pipe Lookup'!D:D,MATCH('~17 Pipe Segmentation'!R1144,'Pipe Lookup'!C:C,0))," TYPE ",P1144)</f>
        <v>14.7mm Fusion-Bonded Epoxy TYPE 5</v>
      </c>
      <c r="L1144" s="1" t="s">
        <v>9479</v>
      </c>
      <c r="M1144" s="1" t="s">
        <v>9778</v>
      </c>
      <c r="N1144" s="1" t="s">
        <v>680</v>
      </c>
      <c r="O1144" s="1">
        <v>112</v>
      </c>
      <c r="P1144" s="1">
        <v>5</v>
      </c>
      <c r="Q1144" s="1">
        <v>14.7</v>
      </c>
      <c r="R1144" s="1" t="s">
        <v>56</v>
      </c>
      <c r="S1144" s="1" t="s">
        <v>661</v>
      </c>
      <c r="V1144" s="1">
        <v>0</v>
      </c>
      <c r="W1144" s="1" t="s">
        <v>60</v>
      </c>
    </row>
    <row r="1145" spans="1:23" x14ac:dyDescent="0.2">
      <c r="A1145" s="1">
        <f t="shared" si="68"/>
        <v>1070767</v>
      </c>
      <c r="B1145" s="1">
        <f t="shared" si="68"/>
        <v>1070772</v>
      </c>
      <c r="C1145" s="11" t="s">
        <v>54</v>
      </c>
      <c r="D1145" s="1" t="str">
        <f t="shared" si="69"/>
        <v>LE</v>
      </c>
      <c r="E1145" s="1">
        <f t="shared" si="70"/>
        <v>14.7</v>
      </c>
      <c r="F1145" s="1" t="str">
        <f t="shared" si="71"/>
        <v>14.7mm LE</v>
      </c>
      <c r="G1145" s="1" t="str">
        <f>_xlfn.CONCAT(TEXT(Q1145,"0.0"),"mm ",INDEX('Pipe Lookup'!D:D,MATCH('~17 Pipe Segmentation'!R1145,'Pipe Lookup'!C:C,0))," TYPE ",P1145)</f>
        <v>14.7mm Elbow TYPE 22</v>
      </c>
      <c r="L1145" s="1" t="s">
        <v>9479</v>
      </c>
      <c r="M1145" s="1" t="s">
        <v>680</v>
      </c>
      <c r="N1145" s="1" t="s">
        <v>681</v>
      </c>
      <c r="O1145" s="1">
        <v>5</v>
      </c>
      <c r="P1145" s="1">
        <v>22</v>
      </c>
      <c r="Q1145" s="1">
        <v>14.7</v>
      </c>
      <c r="R1145" s="1" t="s">
        <v>58</v>
      </c>
      <c r="S1145" s="1" t="s">
        <v>661</v>
      </c>
      <c r="U1145" s="1" t="s">
        <v>682</v>
      </c>
      <c r="V1145" s="1">
        <v>0</v>
      </c>
      <c r="W1145" s="1" t="s">
        <v>60</v>
      </c>
    </row>
    <row r="1146" spans="1:23" x14ac:dyDescent="0.2">
      <c r="A1146" s="1">
        <f t="shared" si="68"/>
        <v>1070772</v>
      </c>
      <c r="B1146" s="1">
        <f t="shared" si="68"/>
        <v>1070775</v>
      </c>
      <c r="C1146" s="11" t="s">
        <v>54</v>
      </c>
      <c r="D1146" s="1" t="str">
        <f t="shared" si="69"/>
        <v>LE</v>
      </c>
      <c r="E1146" s="1">
        <f t="shared" si="70"/>
        <v>14.7</v>
      </c>
      <c r="F1146" s="1" t="str">
        <f t="shared" si="71"/>
        <v>14.7mm LE</v>
      </c>
      <c r="G1146" s="1" t="str">
        <f>_xlfn.CONCAT(TEXT(Q1146,"0.0"),"mm ",INDEX('Pipe Lookup'!D:D,MATCH('~17 Pipe Segmentation'!R1146,'Pipe Lookup'!C:C,0))," TYPE ",P1146)</f>
        <v>14.7mm Elbow TYPE 22</v>
      </c>
      <c r="L1146" s="1" t="s">
        <v>9479</v>
      </c>
      <c r="M1146" s="1" t="s">
        <v>681</v>
      </c>
      <c r="N1146" s="1" t="s">
        <v>683</v>
      </c>
      <c r="O1146" s="1">
        <v>3</v>
      </c>
      <c r="P1146" s="1">
        <v>22</v>
      </c>
      <c r="Q1146" s="1">
        <v>14.7</v>
      </c>
      <c r="R1146" s="1" t="s">
        <v>58</v>
      </c>
      <c r="S1146" s="1" t="s">
        <v>661</v>
      </c>
      <c r="U1146" s="1" t="s">
        <v>684</v>
      </c>
      <c r="V1146" s="1">
        <v>0</v>
      </c>
      <c r="W1146" s="1" t="s">
        <v>86</v>
      </c>
    </row>
    <row r="1147" spans="1:23" x14ac:dyDescent="0.2">
      <c r="A1147" s="1">
        <f t="shared" si="68"/>
        <v>1070772</v>
      </c>
      <c r="B1147" s="1">
        <f t="shared" si="68"/>
        <v>1070776</v>
      </c>
      <c r="C1147" s="11" t="s">
        <v>54</v>
      </c>
      <c r="D1147" s="1" t="str">
        <f t="shared" si="69"/>
        <v>LE</v>
      </c>
      <c r="E1147" s="1">
        <f t="shared" si="70"/>
        <v>14.7</v>
      </c>
      <c r="F1147" s="1" t="str">
        <f t="shared" si="71"/>
        <v>14.7mm LE</v>
      </c>
      <c r="G1147" s="1" t="str">
        <f>_xlfn.CONCAT(TEXT(Q1147,"0.0"),"mm ",INDEX('Pipe Lookup'!D:D,MATCH('~17 Pipe Segmentation'!R1147,'Pipe Lookup'!C:C,0))," TYPE ",P1147)</f>
        <v>14.7mm Elbow TYPE 22</v>
      </c>
      <c r="L1147" s="1" t="s">
        <v>9479</v>
      </c>
      <c r="M1147" s="1">
        <v>1070772</v>
      </c>
      <c r="N1147" s="1">
        <v>1070776</v>
      </c>
      <c r="O1147" s="1">
        <v>4</v>
      </c>
      <c r="P1147" s="1">
        <v>22</v>
      </c>
      <c r="Q1147" s="1">
        <v>14.7</v>
      </c>
      <c r="R1147" s="1" t="s">
        <v>58</v>
      </c>
      <c r="S1147" s="1" t="s">
        <v>661</v>
      </c>
      <c r="U1147" s="1" t="s">
        <v>275</v>
      </c>
      <c r="V1147" s="1" t="s">
        <v>175</v>
      </c>
      <c r="W1147" s="1" t="s">
        <v>86</v>
      </c>
    </row>
    <row r="1148" spans="1:23" x14ac:dyDescent="0.2">
      <c r="A1148" s="1">
        <f t="shared" si="68"/>
        <v>1070776</v>
      </c>
      <c r="B1148" s="1">
        <f t="shared" si="68"/>
        <v>1070900</v>
      </c>
      <c r="C1148" s="11" t="s">
        <v>54</v>
      </c>
      <c r="D1148" s="1" t="str">
        <f t="shared" si="69"/>
        <v>FBE</v>
      </c>
      <c r="E1148" s="1">
        <f t="shared" si="70"/>
        <v>14.7</v>
      </c>
      <c r="F1148" s="1" t="str">
        <f t="shared" si="71"/>
        <v>14.7mm FBE</v>
      </c>
      <c r="G1148" s="1" t="str">
        <f>_xlfn.CONCAT(TEXT(Q1148,"0.0"),"mm ",INDEX('Pipe Lookup'!D:D,MATCH('~17 Pipe Segmentation'!R1148,'Pipe Lookup'!C:C,0))," TYPE ",P1148)</f>
        <v>14.7mm Fusion-Bonded Epoxy TYPE 5</v>
      </c>
      <c r="L1148" s="1" t="s">
        <v>9479</v>
      </c>
      <c r="M1148" s="1">
        <v>1070776</v>
      </c>
      <c r="N1148" s="1">
        <v>1070900</v>
      </c>
      <c r="O1148" s="1">
        <v>124</v>
      </c>
      <c r="P1148" s="1">
        <v>5</v>
      </c>
      <c r="Q1148" s="1">
        <v>14.7</v>
      </c>
      <c r="R1148" s="1" t="s">
        <v>56</v>
      </c>
      <c r="S1148" s="1" t="s">
        <v>661</v>
      </c>
      <c r="V1148" s="1">
        <v>0</v>
      </c>
      <c r="W1148" s="1" t="s">
        <v>60</v>
      </c>
    </row>
    <row r="1149" spans="1:23" x14ac:dyDescent="0.2">
      <c r="A1149" s="1">
        <f t="shared" si="68"/>
        <v>1070900</v>
      </c>
      <c r="B1149" s="1">
        <f t="shared" si="68"/>
        <v>1071795.6299999999</v>
      </c>
      <c r="C1149" s="11" t="s">
        <v>54</v>
      </c>
      <c r="D1149" s="1" t="str">
        <f t="shared" si="69"/>
        <v>FBE</v>
      </c>
      <c r="E1149" s="1">
        <f t="shared" si="70"/>
        <v>14.7</v>
      </c>
      <c r="F1149" s="1" t="str">
        <f t="shared" si="71"/>
        <v>14.7mm FBE</v>
      </c>
      <c r="G1149" s="1" t="str">
        <f>_xlfn.CONCAT(TEXT(Q1149,"0.0"),"mm ",INDEX('Pipe Lookup'!D:D,MATCH('~17 Pipe Segmentation'!R1149,'Pipe Lookup'!C:C,0))," TYPE ",P1149)</f>
        <v>14.7mm Fusion-Bonded Epoxy TYPE 5</v>
      </c>
      <c r="L1149" s="1" t="s">
        <v>9479</v>
      </c>
      <c r="M1149" s="1">
        <v>1070900</v>
      </c>
      <c r="N1149" s="1">
        <v>1071795.6299999999</v>
      </c>
      <c r="O1149" s="1">
        <v>895.62999999988824</v>
      </c>
      <c r="P1149" s="1">
        <v>5</v>
      </c>
      <c r="Q1149" s="1">
        <v>14.7</v>
      </c>
      <c r="R1149" s="1" t="s">
        <v>56</v>
      </c>
      <c r="S1149" s="1" t="s">
        <v>685</v>
      </c>
      <c r="V1149" s="1">
        <v>0</v>
      </c>
      <c r="W1149" s="1" t="s">
        <v>60</v>
      </c>
    </row>
    <row r="1150" spans="1:23" x14ac:dyDescent="0.2">
      <c r="A1150" s="1">
        <f t="shared" si="68"/>
        <v>1071795.6299999999</v>
      </c>
      <c r="B1150" s="1">
        <f t="shared" si="68"/>
        <v>1071799.83</v>
      </c>
      <c r="C1150" s="11" t="s">
        <v>54</v>
      </c>
      <c r="D1150" s="1" t="str">
        <f t="shared" si="69"/>
        <v>LE</v>
      </c>
      <c r="E1150" s="1">
        <f t="shared" si="70"/>
        <v>14.7</v>
      </c>
      <c r="F1150" s="1" t="str">
        <f t="shared" si="71"/>
        <v>14.7mm LE</v>
      </c>
      <c r="G1150" s="1" t="str">
        <f>_xlfn.CONCAT(TEXT(Q1150,"0.0"),"mm ",INDEX('Pipe Lookup'!D:D,MATCH('~17 Pipe Segmentation'!R1150,'Pipe Lookup'!C:C,0))," TYPE ",P1150)</f>
        <v>14.7mm Elbow TYPE 22</v>
      </c>
      <c r="L1150" s="1" t="s">
        <v>9479</v>
      </c>
      <c r="M1150" s="1">
        <v>1071795.6299999999</v>
      </c>
      <c r="N1150" s="1">
        <v>1071799.83</v>
      </c>
      <c r="O1150" s="1">
        <v>4.2000000001862645</v>
      </c>
      <c r="P1150" s="1">
        <v>22</v>
      </c>
      <c r="Q1150" s="1">
        <v>14.7</v>
      </c>
      <c r="R1150" s="1" t="s">
        <v>58</v>
      </c>
      <c r="S1150" s="1" t="s">
        <v>685</v>
      </c>
      <c r="U1150" s="1" t="s">
        <v>686</v>
      </c>
      <c r="V1150" s="1">
        <v>0</v>
      </c>
      <c r="W1150" s="1" t="s">
        <v>60</v>
      </c>
    </row>
    <row r="1151" spans="1:23" x14ac:dyDescent="0.2">
      <c r="A1151" s="1">
        <f t="shared" si="68"/>
        <v>1071799.83</v>
      </c>
      <c r="B1151" s="1">
        <f t="shared" si="68"/>
        <v>1072145.3899999999</v>
      </c>
      <c r="C1151" s="11" t="s">
        <v>54</v>
      </c>
      <c r="D1151" s="1" t="str">
        <f t="shared" si="69"/>
        <v>FBE</v>
      </c>
      <c r="E1151" s="1">
        <f t="shared" si="70"/>
        <v>14.7</v>
      </c>
      <c r="F1151" s="1" t="str">
        <f t="shared" si="71"/>
        <v>14.7mm FBE</v>
      </c>
      <c r="G1151" s="1" t="str">
        <f>_xlfn.CONCAT(TEXT(Q1151,"0.0"),"mm ",INDEX('Pipe Lookup'!D:D,MATCH('~17 Pipe Segmentation'!R1151,'Pipe Lookup'!C:C,0))," TYPE ",P1151)</f>
        <v>14.7mm Fusion-Bonded Epoxy TYPE 5</v>
      </c>
      <c r="L1151" s="1" t="s">
        <v>9479</v>
      </c>
      <c r="M1151" s="1">
        <v>1071799.83</v>
      </c>
      <c r="N1151" s="1">
        <v>1072145.3899999999</v>
      </c>
      <c r="O1151" s="1">
        <v>345.55999999982305</v>
      </c>
      <c r="P1151" s="1">
        <v>5</v>
      </c>
      <c r="Q1151" s="1">
        <v>14.7</v>
      </c>
      <c r="R1151" s="1" t="s">
        <v>56</v>
      </c>
      <c r="S1151" s="1" t="s">
        <v>685</v>
      </c>
      <c r="V1151" s="1">
        <v>0</v>
      </c>
      <c r="W1151" s="1" t="s">
        <v>60</v>
      </c>
    </row>
    <row r="1152" spans="1:23" x14ac:dyDescent="0.2">
      <c r="A1152" s="1">
        <f t="shared" si="68"/>
        <v>1072145.3899999999</v>
      </c>
      <c r="B1152" s="1">
        <f t="shared" si="68"/>
        <v>1072169.3899999999</v>
      </c>
      <c r="C1152" s="11" t="s">
        <v>54</v>
      </c>
      <c r="D1152" s="1" t="str">
        <f t="shared" si="69"/>
        <v>FBE</v>
      </c>
      <c r="E1152" s="1">
        <f t="shared" si="70"/>
        <v>19</v>
      </c>
      <c r="F1152" s="1" t="str">
        <f t="shared" si="71"/>
        <v>19.0mm FBE</v>
      </c>
      <c r="G1152" s="1" t="str">
        <f>_xlfn.CONCAT(TEXT(Q1152,"0.0"),"mm ",INDEX('Pipe Lookup'!D:D,MATCH('~17 Pipe Segmentation'!R1152,'Pipe Lookup'!C:C,0))," TYPE ",P1152)</f>
        <v>19.0mm Fusion-Bonded Epoxy TYPE 7</v>
      </c>
      <c r="L1152" s="1" t="s">
        <v>9479</v>
      </c>
      <c r="M1152" s="1">
        <v>1072145.3899999999</v>
      </c>
      <c r="N1152" s="1">
        <v>1072169.3899999999</v>
      </c>
      <c r="O1152" s="1">
        <v>24</v>
      </c>
      <c r="P1152" s="1">
        <v>7</v>
      </c>
      <c r="Q1152" s="1">
        <v>19</v>
      </c>
      <c r="R1152" s="1" t="s">
        <v>56</v>
      </c>
      <c r="S1152" s="1" t="s">
        <v>685</v>
      </c>
      <c r="V1152" s="1">
        <v>0</v>
      </c>
      <c r="W1152" s="1" t="s">
        <v>60</v>
      </c>
    </row>
    <row r="1153" spans="1:23" x14ac:dyDescent="0.2">
      <c r="A1153" s="1">
        <f t="shared" si="68"/>
        <v>1072169.3899999999</v>
      </c>
      <c r="B1153" s="1">
        <f t="shared" si="68"/>
        <v>1072173.99</v>
      </c>
      <c r="C1153" s="11" t="s">
        <v>54</v>
      </c>
      <c r="D1153" s="1" t="str">
        <f t="shared" si="69"/>
        <v>LE</v>
      </c>
      <c r="E1153" s="1">
        <f t="shared" si="70"/>
        <v>19</v>
      </c>
      <c r="F1153" s="1" t="str">
        <f t="shared" si="71"/>
        <v>19.0mm LE</v>
      </c>
      <c r="G1153" s="1" t="str">
        <f>_xlfn.CONCAT(TEXT(Q1153,"0.0"),"mm ",INDEX('Pipe Lookup'!D:D,MATCH('~17 Pipe Segmentation'!R1153,'Pipe Lookup'!C:C,0))," TYPE ",P1153)</f>
        <v>19.0mm Elbow TYPE 26</v>
      </c>
      <c r="L1153" s="1" t="s">
        <v>9479</v>
      </c>
      <c r="M1153" s="1">
        <v>1072169.3899999999</v>
      </c>
      <c r="N1153" s="1">
        <v>1072173.99</v>
      </c>
      <c r="O1153" s="1">
        <v>4.6000000000931323</v>
      </c>
      <c r="P1153" s="1">
        <v>26</v>
      </c>
      <c r="Q1153" s="1">
        <v>19</v>
      </c>
      <c r="R1153" s="1" t="s">
        <v>58</v>
      </c>
      <c r="S1153" s="1" t="s">
        <v>685</v>
      </c>
      <c r="U1153" s="1" t="s">
        <v>687</v>
      </c>
      <c r="V1153" s="1">
        <v>0</v>
      </c>
      <c r="W1153" s="1" t="s">
        <v>60</v>
      </c>
    </row>
    <row r="1154" spans="1:23" x14ac:dyDescent="0.2">
      <c r="A1154" s="1">
        <f t="shared" ref="A1154:B1192" si="72">IF(OR(AND(ISNUMBER(M1154),M1154&gt;0),ISNUMBER(SEARCH("+",M1154))),IF(NOT(ISNUMBER(M1154)),1000*LEFT(M1154,SEARCH("+",M1154)-1)+MID(M1154,SEARCH("+",M1154)+1,3)+RIGHT(M1154,3),M1154),"")</f>
        <v>1072173.99</v>
      </c>
      <c r="B1154" s="1">
        <f t="shared" si="72"/>
        <v>1072197.99</v>
      </c>
      <c r="C1154" s="11" t="s">
        <v>54</v>
      </c>
      <c r="D1154" s="1" t="str">
        <f t="shared" si="69"/>
        <v>FBE</v>
      </c>
      <c r="E1154" s="1">
        <f t="shared" si="70"/>
        <v>19</v>
      </c>
      <c r="F1154" s="1" t="str">
        <f t="shared" si="71"/>
        <v>19.0mm FBE</v>
      </c>
      <c r="G1154" s="1" t="str">
        <f>_xlfn.CONCAT(TEXT(Q1154,"0.0"),"mm ",INDEX('Pipe Lookup'!D:D,MATCH('~17 Pipe Segmentation'!R1154,'Pipe Lookup'!C:C,0))," TYPE ",P1154)</f>
        <v>19.0mm Fusion-Bonded Epoxy TYPE 7</v>
      </c>
      <c r="L1154" s="1" t="s">
        <v>9479</v>
      </c>
      <c r="M1154" s="1">
        <v>1072173.99</v>
      </c>
      <c r="N1154" s="1">
        <v>1072197.99</v>
      </c>
      <c r="O1154" s="1">
        <v>24</v>
      </c>
      <c r="P1154" s="1">
        <v>7</v>
      </c>
      <c r="Q1154" s="1">
        <v>19</v>
      </c>
      <c r="R1154" s="1" t="s">
        <v>56</v>
      </c>
      <c r="S1154" s="1" t="s">
        <v>685</v>
      </c>
      <c r="V1154" s="1">
        <v>0</v>
      </c>
      <c r="W1154" s="1" t="s">
        <v>60</v>
      </c>
    </row>
    <row r="1155" spans="1:23" x14ac:dyDescent="0.2">
      <c r="A1155" s="1">
        <f t="shared" si="72"/>
        <v>1072197.99</v>
      </c>
      <c r="B1155" s="1">
        <f t="shared" si="72"/>
        <v>1072454</v>
      </c>
      <c r="C1155" s="11" t="s">
        <v>54</v>
      </c>
      <c r="D1155" s="1" t="str">
        <f t="shared" ref="D1155:D1193" si="73">TRIM(LEFT(R1155,3))</f>
        <v>FBE</v>
      </c>
      <c r="E1155" s="1">
        <f t="shared" ref="E1155:E1193" si="74">Q1155</f>
        <v>14.7</v>
      </c>
      <c r="F1155" s="1" t="str">
        <f t="shared" ref="F1155:F1193" si="75">_xlfn.CONCAT(TEXT(Q1155,"0.0"),"mm ",R1155)</f>
        <v>14.7mm FBE</v>
      </c>
      <c r="G1155" s="1" t="str">
        <f>_xlfn.CONCAT(TEXT(Q1155,"0.0"),"mm ",INDEX('Pipe Lookup'!D:D,MATCH('~17 Pipe Segmentation'!R1155,'Pipe Lookup'!C:C,0))," TYPE ",P1155)</f>
        <v>14.7mm Fusion-Bonded Epoxy TYPE 5</v>
      </c>
      <c r="L1155" s="1" t="s">
        <v>9479</v>
      </c>
      <c r="M1155" s="1">
        <v>1072197.99</v>
      </c>
      <c r="N1155" s="1">
        <v>1072454</v>
      </c>
      <c r="O1155" s="1">
        <v>256.01000000000931</v>
      </c>
      <c r="P1155" s="1">
        <v>5</v>
      </c>
      <c r="Q1155" s="1">
        <v>14.7</v>
      </c>
      <c r="R1155" s="1" t="s">
        <v>56</v>
      </c>
      <c r="S1155" s="1" t="s">
        <v>685</v>
      </c>
      <c r="V1155" s="1">
        <v>0</v>
      </c>
      <c r="W1155" s="1" t="s">
        <v>60</v>
      </c>
    </row>
    <row r="1156" spans="1:23" x14ac:dyDescent="0.2">
      <c r="A1156" s="1">
        <f t="shared" si="72"/>
        <v>1072454</v>
      </c>
      <c r="B1156" s="1">
        <f t="shared" si="72"/>
        <v>1072455</v>
      </c>
      <c r="C1156" s="11" t="s">
        <v>54</v>
      </c>
      <c r="D1156" s="1" t="str">
        <f t="shared" si="73"/>
        <v>LE</v>
      </c>
      <c r="E1156" s="1">
        <f t="shared" si="74"/>
        <v>14.7</v>
      </c>
      <c r="F1156" s="1" t="str">
        <f t="shared" si="75"/>
        <v>14.7mm LE</v>
      </c>
      <c r="G1156" s="1" t="str">
        <f>_xlfn.CONCAT(TEXT(Q1156,"0.0"),"mm ",INDEX('Pipe Lookup'!D:D,MATCH('~17 Pipe Segmentation'!R1156,'Pipe Lookup'!C:C,0))," TYPE ",P1156)</f>
        <v>14.7mm Elbow TYPE 22</v>
      </c>
      <c r="L1156" s="1" t="s">
        <v>9479</v>
      </c>
      <c r="M1156" s="1">
        <v>1072454</v>
      </c>
      <c r="N1156" s="1">
        <v>1072455</v>
      </c>
      <c r="O1156" s="1">
        <v>1</v>
      </c>
      <c r="P1156" s="1">
        <v>22</v>
      </c>
      <c r="Q1156" s="1">
        <v>14.7</v>
      </c>
      <c r="R1156" s="1" t="s">
        <v>58</v>
      </c>
      <c r="S1156" s="1" t="s">
        <v>685</v>
      </c>
      <c r="U1156" s="1" t="s">
        <v>688</v>
      </c>
      <c r="V1156" s="1">
        <v>0</v>
      </c>
      <c r="W1156" s="1" t="s">
        <v>60</v>
      </c>
    </row>
    <row r="1157" spans="1:23" x14ac:dyDescent="0.2">
      <c r="A1157" s="1">
        <f t="shared" si="72"/>
        <v>1072455</v>
      </c>
      <c r="B1157" s="1">
        <f t="shared" si="72"/>
        <v>1072458</v>
      </c>
      <c r="C1157" s="11" t="s">
        <v>54</v>
      </c>
      <c r="D1157" s="1" t="str">
        <f t="shared" si="73"/>
        <v>LE</v>
      </c>
      <c r="E1157" s="1">
        <f t="shared" si="74"/>
        <v>14.7</v>
      </c>
      <c r="F1157" s="1" t="str">
        <f t="shared" si="75"/>
        <v>14.7mm LE</v>
      </c>
      <c r="G1157" s="1" t="str">
        <f>_xlfn.CONCAT(TEXT(Q1157,"0.0"),"mm ",INDEX('Pipe Lookup'!D:D,MATCH('~17 Pipe Segmentation'!R1157,'Pipe Lookup'!C:C,0))," TYPE ",P1157)</f>
        <v>14.7mm Elbow TYPE 22</v>
      </c>
      <c r="L1157" s="1" t="s">
        <v>9479</v>
      </c>
      <c r="M1157" s="1">
        <v>1072455</v>
      </c>
      <c r="N1157" s="1" t="s">
        <v>689</v>
      </c>
      <c r="O1157" s="1">
        <v>3</v>
      </c>
      <c r="P1157" s="1">
        <v>22</v>
      </c>
      <c r="Q1157" s="1">
        <v>14.7</v>
      </c>
      <c r="R1157" s="1" t="s">
        <v>58</v>
      </c>
      <c r="S1157" s="1" t="s">
        <v>685</v>
      </c>
      <c r="U1157" s="1" t="s">
        <v>690</v>
      </c>
      <c r="V1157" s="1">
        <v>0</v>
      </c>
      <c r="W1157" s="1" t="s">
        <v>86</v>
      </c>
    </row>
    <row r="1158" spans="1:23" x14ac:dyDescent="0.2">
      <c r="A1158" s="1">
        <f t="shared" si="72"/>
        <v>1072458</v>
      </c>
      <c r="B1158" s="1">
        <f t="shared" si="72"/>
        <v>1072475</v>
      </c>
      <c r="C1158" s="11" t="s">
        <v>54</v>
      </c>
      <c r="D1158" s="1" t="str">
        <f t="shared" si="73"/>
        <v>FBE</v>
      </c>
      <c r="E1158" s="1">
        <f t="shared" si="74"/>
        <v>14.7</v>
      </c>
      <c r="F1158" s="1" t="str">
        <f t="shared" si="75"/>
        <v>14.7mm FBE</v>
      </c>
      <c r="G1158" s="1" t="str">
        <f>_xlfn.CONCAT(TEXT(Q1158,"0.0"),"mm ",INDEX('Pipe Lookup'!D:D,MATCH('~17 Pipe Segmentation'!R1158,'Pipe Lookup'!C:C,0))," TYPE ",P1158)</f>
        <v>14.7mm Fusion-Bonded Epoxy TYPE 5</v>
      </c>
      <c r="L1158" s="1" t="s">
        <v>9479</v>
      </c>
      <c r="M1158" s="1" t="s">
        <v>689</v>
      </c>
      <c r="N1158" s="1" t="s">
        <v>691</v>
      </c>
      <c r="O1158" s="1">
        <v>17</v>
      </c>
      <c r="P1158" s="1">
        <v>5</v>
      </c>
      <c r="Q1158" s="1">
        <v>14.7</v>
      </c>
      <c r="R1158" s="1" t="s">
        <v>56</v>
      </c>
      <c r="S1158" s="1" t="s">
        <v>685</v>
      </c>
      <c r="V1158" s="1">
        <v>0</v>
      </c>
      <c r="W1158" s="1" t="s">
        <v>60</v>
      </c>
    </row>
    <row r="1159" spans="1:23" x14ac:dyDescent="0.2">
      <c r="A1159" s="1">
        <f t="shared" si="72"/>
        <v>1072475</v>
      </c>
      <c r="B1159" s="1">
        <f t="shared" si="72"/>
        <v>1072479</v>
      </c>
      <c r="C1159" s="11" t="s">
        <v>54</v>
      </c>
      <c r="D1159" s="1" t="str">
        <f t="shared" si="73"/>
        <v>LE</v>
      </c>
      <c r="E1159" s="1">
        <f t="shared" si="74"/>
        <v>14.7</v>
      </c>
      <c r="F1159" s="1" t="str">
        <f t="shared" si="75"/>
        <v>14.7mm LE</v>
      </c>
      <c r="G1159" s="1" t="str">
        <f>_xlfn.CONCAT(TEXT(Q1159,"0.0"),"mm ",INDEX('Pipe Lookup'!D:D,MATCH('~17 Pipe Segmentation'!R1159,'Pipe Lookup'!C:C,0))," TYPE ",P1159)</f>
        <v>14.7mm Elbow TYPE 22</v>
      </c>
      <c r="L1159" s="1" t="s">
        <v>9479</v>
      </c>
      <c r="M1159" s="1" t="s">
        <v>691</v>
      </c>
      <c r="N1159" s="1" t="s">
        <v>692</v>
      </c>
      <c r="O1159" s="1">
        <v>4</v>
      </c>
      <c r="P1159" s="1">
        <v>22</v>
      </c>
      <c r="Q1159" s="1">
        <v>14.7</v>
      </c>
      <c r="R1159" s="1" t="s">
        <v>58</v>
      </c>
      <c r="S1159" s="1" t="s">
        <v>685</v>
      </c>
      <c r="U1159" s="1" t="s">
        <v>693</v>
      </c>
      <c r="V1159" s="1">
        <v>0</v>
      </c>
      <c r="W1159" s="1" t="s">
        <v>60</v>
      </c>
    </row>
    <row r="1160" spans="1:23" x14ac:dyDescent="0.2">
      <c r="A1160" s="1">
        <f t="shared" si="72"/>
        <v>1072479</v>
      </c>
      <c r="B1160" s="1">
        <f t="shared" si="72"/>
        <v>1072676</v>
      </c>
      <c r="C1160" s="11" t="s">
        <v>54</v>
      </c>
      <c r="D1160" s="1" t="str">
        <f t="shared" si="73"/>
        <v>FBE</v>
      </c>
      <c r="E1160" s="1">
        <f t="shared" si="74"/>
        <v>14.7</v>
      </c>
      <c r="F1160" s="1" t="str">
        <f t="shared" si="75"/>
        <v>14.7mm FBE</v>
      </c>
      <c r="G1160" s="1" t="str">
        <f>_xlfn.CONCAT(TEXT(Q1160,"0.0"),"mm ",INDEX('Pipe Lookup'!D:D,MATCH('~17 Pipe Segmentation'!R1160,'Pipe Lookup'!C:C,0))," TYPE ",P1160)</f>
        <v>14.7mm Fusion-Bonded Epoxy TYPE 5</v>
      </c>
      <c r="L1160" s="1" t="s">
        <v>9479</v>
      </c>
      <c r="M1160" s="1" t="s">
        <v>692</v>
      </c>
      <c r="N1160" s="1" t="s">
        <v>694</v>
      </c>
      <c r="O1160" s="1">
        <v>197</v>
      </c>
      <c r="P1160" s="1">
        <v>5</v>
      </c>
      <c r="Q1160" s="1">
        <v>14.7</v>
      </c>
      <c r="R1160" s="1" t="s">
        <v>56</v>
      </c>
      <c r="S1160" s="1" t="s">
        <v>685</v>
      </c>
      <c r="V1160" s="1">
        <v>0</v>
      </c>
      <c r="W1160" s="1" t="s">
        <v>60</v>
      </c>
    </row>
    <row r="1161" spans="1:23" x14ac:dyDescent="0.2">
      <c r="A1161" s="1">
        <f t="shared" si="72"/>
        <v>1072676</v>
      </c>
      <c r="B1161" s="1">
        <f t="shared" si="72"/>
        <v>1072680</v>
      </c>
      <c r="C1161" s="11" t="s">
        <v>54</v>
      </c>
      <c r="D1161" s="1" t="str">
        <f t="shared" si="73"/>
        <v>LE</v>
      </c>
      <c r="E1161" s="1">
        <f t="shared" si="74"/>
        <v>14.7</v>
      </c>
      <c r="F1161" s="1" t="str">
        <f t="shared" si="75"/>
        <v>14.7mm LE</v>
      </c>
      <c r="G1161" s="1" t="str">
        <f>_xlfn.CONCAT(TEXT(Q1161,"0.0"),"mm ",INDEX('Pipe Lookup'!D:D,MATCH('~17 Pipe Segmentation'!R1161,'Pipe Lookup'!C:C,0))," TYPE ",P1161)</f>
        <v>14.7mm Elbow TYPE 22</v>
      </c>
      <c r="L1161" s="1" t="s">
        <v>9479</v>
      </c>
      <c r="M1161" s="1" t="s">
        <v>694</v>
      </c>
      <c r="N1161" s="1" t="s">
        <v>695</v>
      </c>
      <c r="O1161" s="1">
        <v>4</v>
      </c>
      <c r="P1161" s="1">
        <v>22</v>
      </c>
      <c r="Q1161" s="1">
        <v>14.7</v>
      </c>
      <c r="R1161" s="1" t="s">
        <v>58</v>
      </c>
      <c r="S1161" s="1" t="s">
        <v>685</v>
      </c>
      <c r="U1161" s="1" t="s">
        <v>696</v>
      </c>
      <c r="V1161" s="1">
        <v>0</v>
      </c>
      <c r="W1161" s="1" t="s">
        <v>60</v>
      </c>
    </row>
    <row r="1162" spans="1:23" x14ac:dyDescent="0.2">
      <c r="A1162" s="1">
        <f t="shared" si="72"/>
        <v>1072680</v>
      </c>
      <c r="B1162" s="1">
        <f t="shared" si="72"/>
        <v>1072697</v>
      </c>
      <c r="C1162" s="11" t="s">
        <v>54</v>
      </c>
      <c r="D1162" s="1" t="str">
        <f t="shared" si="73"/>
        <v>FBE</v>
      </c>
      <c r="E1162" s="1">
        <f t="shared" si="74"/>
        <v>14.7</v>
      </c>
      <c r="F1162" s="1" t="str">
        <f t="shared" si="75"/>
        <v>14.7mm FBE</v>
      </c>
      <c r="G1162" s="1" t="str">
        <f>_xlfn.CONCAT(TEXT(Q1162,"0.0"),"mm ",INDEX('Pipe Lookup'!D:D,MATCH('~17 Pipe Segmentation'!R1162,'Pipe Lookup'!C:C,0))," TYPE ",P1162)</f>
        <v>14.7mm Fusion-Bonded Epoxy TYPE 5</v>
      </c>
      <c r="L1162" s="1" t="s">
        <v>9479</v>
      </c>
      <c r="M1162" s="1" t="s">
        <v>695</v>
      </c>
      <c r="N1162" s="1" t="s">
        <v>697</v>
      </c>
      <c r="O1162" s="1">
        <v>17</v>
      </c>
      <c r="P1162" s="1">
        <v>5</v>
      </c>
      <c r="Q1162" s="1">
        <v>14.7</v>
      </c>
      <c r="R1162" s="1" t="s">
        <v>56</v>
      </c>
      <c r="S1162" s="1" t="s">
        <v>685</v>
      </c>
      <c r="V1162" s="1">
        <v>0</v>
      </c>
      <c r="W1162" s="1" t="s">
        <v>60</v>
      </c>
    </row>
    <row r="1163" spans="1:23" x14ac:dyDescent="0.2">
      <c r="A1163" s="1">
        <f t="shared" si="72"/>
        <v>1072697</v>
      </c>
      <c r="B1163" s="1">
        <f t="shared" si="72"/>
        <v>1072699</v>
      </c>
      <c r="C1163" s="11" t="s">
        <v>54</v>
      </c>
      <c r="D1163" s="1" t="str">
        <f t="shared" si="73"/>
        <v>LE</v>
      </c>
      <c r="E1163" s="1">
        <f t="shared" si="74"/>
        <v>14.7</v>
      </c>
      <c r="F1163" s="1" t="str">
        <f t="shared" si="75"/>
        <v>14.7mm LE</v>
      </c>
      <c r="G1163" s="1" t="str">
        <f>_xlfn.CONCAT(TEXT(Q1163,"0.0"),"mm ",INDEX('Pipe Lookup'!D:D,MATCH('~17 Pipe Segmentation'!R1163,'Pipe Lookup'!C:C,0))," TYPE ",P1163)</f>
        <v>14.7mm Elbow TYPE 22</v>
      </c>
      <c r="L1163" s="1" t="s">
        <v>9479</v>
      </c>
      <c r="M1163" s="1" t="s">
        <v>697</v>
      </c>
      <c r="N1163" s="1" t="s">
        <v>698</v>
      </c>
      <c r="O1163" s="1">
        <v>2</v>
      </c>
      <c r="P1163" s="1">
        <v>22</v>
      </c>
      <c r="Q1163" s="1">
        <v>14.7</v>
      </c>
      <c r="R1163" s="1" t="s">
        <v>58</v>
      </c>
      <c r="S1163" s="1" t="s">
        <v>685</v>
      </c>
      <c r="U1163" s="1" t="s">
        <v>275</v>
      </c>
      <c r="V1163" s="1">
        <v>0</v>
      </c>
      <c r="W1163" s="1" t="s">
        <v>60</v>
      </c>
    </row>
    <row r="1164" spans="1:23" x14ac:dyDescent="0.2">
      <c r="A1164" s="1">
        <f t="shared" si="72"/>
        <v>1072697</v>
      </c>
      <c r="B1164" s="1">
        <f t="shared" si="72"/>
        <v>1072699</v>
      </c>
      <c r="C1164" s="11" t="s">
        <v>54</v>
      </c>
      <c r="D1164" s="1" t="str">
        <f t="shared" si="73"/>
        <v>LE</v>
      </c>
      <c r="E1164" s="1">
        <f t="shared" si="74"/>
        <v>14.7</v>
      </c>
      <c r="F1164" s="1" t="str">
        <f t="shared" si="75"/>
        <v>14.7mm LE</v>
      </c>
      <c r="G1164" s="1" t="str">
        <f>_xlfn.CONCAT(TEXT(Q1164,"0.0"),"mm ",INDEX('Pipe Lookup'!D:D,MATCH('~17 Pipe Segmentation'!R1164,'Pipe Lookup'!C:C,0))," TYPE ",P1164)</f>
        <v>14.7mm Elbow TYPE 22</v>
      </c>
      <c r="L1164" s="1" t="s">
        <v>9479</v>
      </c>
      <c r="M1164" s="1">
        <v>1072697</v>
      </c>
      <c r="N1164" s="1">
        <v>1072699</v>
      </c>
      <c r="O1164" s="1">
        <v>2</v>
      </c>
      <c r="P1164" s="1">
        <v>22</v>
      </c>
      <c r="Q1164" s="1">
        <v>14.7</v>
      </c>
      <c r="R1164" s="1" t="s">
        <v>58</v>
      </c>
      <c r="S1164" s="1" t="s">
        <v>685</v>
      </c>
      <c r="U1164" s="1" t="s">
        <v>699</v>
      </c>
      <c r="V1164" s="1" t="s">
        <v>175</v>
      </c>
      <c r="W1164" s="1" t="s">
        <v>86</v>
      </c>
    </row>
    <row r="1165" spans="1:23" x14ac:dyDescent="0.2">
      <c r="A1165" s="1">
        <f t="shared" si="72"/>
        <v>1072699</v>
      </c>
      <c r="B1165" s="1">
        <f t="shared" si="72"/>
        <v>1073298.17</v>
      </c>
      <c r="C1165" s="11" t="s">
        <v>54</v>
      </c>
      <c r="D1165" s="1" t="str">
        <f t="shared" si="73"/>
        <v>FBE</v>
      </c>
      <c r="E1165" s="1">
        <f t="shared" si="74"/>
        <v>14.7</v>
      </c>
      <c r="F1165" s="1" t="str">
        <f t="shared" si="75"/>
        <v>14.7mm FBE</v>
      </c>
      <c r="G1165" s="1" t="str">
        <f>_xlfn.CONCAT(TEXT(Q1165,"0.0"),"mm ",INDEX('Pipe Lookup'!D:D,MATCH('~17 Pipe Segmentation'!R1165,'Pipe Lookup'!C:C,0))," TYPE ",P1165)</f>
        <v>14.7mm Fusion-Bonded Epoxy TYPE 5</v>
      </c>
      <c r="L1165" s="1" t="s">
        <v>9479</v>
      </c>
      <c r="M1165" s="1">
        <v>1072699</v>
      </c>
      <c r="N1165" s="1">
        <v>1073298.17</v>
      </c>
      <c r="O1165" s="1">
        <v>599.16999999992549</v>
      </c>
      <c r="P1165" s="1">
        <v>5</v>
      </c>
      <c r="Q1165" s="1">
        <v>14.7</v>
      </c>
      <c r="R1165" s="1" t="s">
        <v>56</v>
      </c>
      <c r="S1165" s="1" t="s">
        <v>685</v>
      </c>
      <c r="V1165" s="1">
        <v>0</v>
      </c>
      <c r="W1165" s="1" t="s">
        <v>60</v>
      </c>
    </row>
    <row r="1166" spans="1:23" x14ac:dyDescent="0.2">
      <c r="A1166" s="1">
        <f t="shared" si="72"/>
        <v>1073298.17</v>
      </c>
      <c r="B1166" s="1">
        <f t="shared" si="72"/>
        <v>1073322.17</v>
      </c>
      <c r="C1166" s="11" t="s">
        <v>54</v>
      </c>
      <c r="D1166" s="1" t="str">
        <f t="shared" si="73"/>
        <v>FBE</v>
      </c>
      <c r="E1166" s="1">
        <f t="shared" si="74"/>
        <v>19</v>
      </c>
      <c r="F1166" s="1" t="str">
        <f t="shared" si="75"/>
        <v>19.0mm FBE</v>
      </c>
      <c r="G1166" s="1" t="str">
        <f>_xlfn.CONCAT(TEXT(Q1166,"0.0"),"mm ",INDEX('Pipe Lookup'!D:D,MATCH('~17 Pipe Segmentation'!R1166,'Pipe Lookup'!C:C,0))," TYPE ",P1166)</f>
        <v>19.0mm Fusion-Bonded Epoxy TYPE 7</v>
      </c>
      <c r="L1166" s="1" t="s">
        <v>9479</v>
      </c>
      <c r="M1166" s="1">
        <v>1073298.17</v>
      </c>
      <c r="N1166" s="1">
        <v>1073322.17</v>
      </c>
      <c r="O1166" s="1">
        <v>24</v>
      </c>
      <c r="P1166" s="1">
        <v>7</v>
      </c>
      <c r="Q1166" s="1">
        <v>19</v>
      </c>
      <c r="R1166" s="1" t="s">
        <v>56</v>
      </c>
      <c r="S1166" s="1" t="s">
        <v>685</v>
      </c>
      <c r="V1166" s="1">
        <v>0</v>
      </c>
      <c r="W1166" s="1" t="s">
        <v>60</v>
      </c>
    </row>
    <row r="1167" spans="1:23" x14ac:dyDescent="0.2">
      <c r="A1167" s="1">
        <f t="shared" si="72"/>
        <v>1073322.17</v>
      </c>
      <c r="B1167" s="1">
        <f t="shared" si="72"/>
        <v>1073326.3700000001</v>
      </c>
      <c r="C1167" s="11" t="s">
        <v>54</v>
      </c>
      <c r="D1167" s="1" t="str">
        <f t="shared" si="73"/>
        <v>LE</v>
      </c>
      <c r="E1167" s="1">
        <f t="shared" si="74"/>
        <v>19</v>
      </c>
      <c r="F1167" s="1" t="str">
        <f t="shared" si="75"/>
        <v>19.0mm LE</v>
      </c>
      <c r="G1167" s="1" t="str">
        <f>_xlfn.CONCAT(TEXT(Q1167,"0.0"),"mm ",INDEX('Pipe Lookup'!D:D,MATCH('~17 Pipe Segmentation'!R1167,'Pipe Lookup'!C:C,0))," TYPE ",P1167)</f>
        <v>19.0mm Elbow TYPE 26</v>
      </c>
      <c r="L1167" s="1" t="s">
        <v>9479</v>
      </c>
      <c r="M1167" s="1">
        <v>1073322.17</v>
      </c>
      <c r="N1167" s="1">
        <v>1073326.3700000001</v>
      </c>
      <c r="O1167" s="1">
        <v>4.2000000001862645</v>
      </c>
      <c r="P1167" s="1">
        <v>26</v>
      </c>
      <c r="Q1167" s="1">
        <v>19</v>
      </c>
      <c r="R1167" s="1" t="s">
        <v>58</v>
      </c>
      <c r="S1167" s="1" t="s">
        <v>685</v>
      </c>
      <c r="U1167" s="1" t="s">
        <v>700</v>
      </c>
      <c r="V1167" s="1">
        <v>0</v>
      </c>
      <c r="W1167" s="1" t="s">
        <v>60</v>
      </c>
    </row>
    <row r="1168" spans="1:23" x14ac:dyDescent="0.2">
      <c r="A1168" s="1">
        <f t="shared" si="72"/>
        <v>1073326.3700000001</v>
      </c>
      <c r="B1168" s="1">
        <f t="shared" si="72"/>
        <v>1073350.3700000001</v>
      </c>
      <c r="C1168" s="11" t="s">
        <v>54</v>
      </c>
      <c r="D1168" s="1" t="str">
        <f t="shared" si="73"/>
        <v>FBE</v>
      </c>
      <c r="E1168" s="1">
        <f t="shared" si="74"/>
        <v>19</v>
      </c>
      <c r="F1168" s="1" t="str">
        <f t="shared" si="75"/>
        <v>19.0mm FBE</v>
      </c>
      <c r="G1168" s="1" t="str">
        <f>_xlfn.CONCAT(TEXT(Q1168,"0.0"),"mm ",INDEX('Pipe Lookup'!D:D,MATCH('~17 Pipe Segmentation'!R1168,'Pipe Lookup'!C:C,0))," TYPE ",P1168)</f>
        <v>19.0mm Fusion-Bonded Epoxy TYPE 7</v>
      </c>
      <c r="L1168" s="1" t="s">
        <v>9479</v>
      </c>
      <c r="M1168" s="1">
        <v>1073326.3700000001</v>
      </c>
      <c r="N1168" s="1">
        <v>1073350.3700000001</v>
      </c>
      <c r="O1168" s="1">
        <v>24</v>
      </c>
      <c r="P1168" s="1">
        <v>7</v>
      </c>
      <c r="Q1168" s="1">
        <v>19</v>
      </c>
      <c r="R1168" s="1" t="s">
        <v>56</v>
      </c>
      <c r="S1168" s="1" t="s">
        <v>685</v>
      </c>
      <c r="V1168" s="1">
        <v>0</v>
      </c>
      <c r="W1168" s="1" t="s">
        <v>60</v>
      </c>
    </row>
    <row r="1169" spans="1:25" x14ac:dyDescent="0.2">
      <c r="A1169" s="1">
        <f t="shared" si="72"/>
        <v>1073350.3700000001</v>
      </c>
      <c r="B1169" s="1">
        <f t="shared" si="72"/>
        <v>1073500</v>
      </c>
      <c r="C1169" s="11" t="s">
        <v>54</v>
      </c>
      <c r="D1169" s="1" t="str">
        <f t="shared" si="73"/>
        <v>FBE</v>
      </c>
      <c r="E1169" s="1">
        <f t="shared" si="74"/>
        <v>14.7</v>
      </c>
      <c r="F1169" s="1" t="str">
        <f t="shared" si="75"/>
        <v>14.7mm FBE</v>
      </c>
      <c r="G1169" s="1" t="str">
        <f>_xlfn.CONCAT(TEXT(Q1169,"0.0"),"mm ",INDEX('Pipe Lookup'!D:D,MATCH('~17 Pipe Segmentation'!R1169,'Pipe Lookup'!C:C,0))," TYPE ",P1169)</f>
        <v>14.7mm Fusion-Bonded Epoxy TYPE 5</v>
      </c>
      <c r="L1169" s="1" t="s">
        <v>9479</v>
      </c>
      <c r="M1169" s="1">
        <v>1073350.3700000001</v>
      </c>
      <c r="N1169" s="1">
        <v>1073500</v>
      </c>
      <c r="O1169" s="1">
        <v>149.62999999988824</v>
      </c>
      <c r="P1169" s="1">
        <v>5</v>
      </c>
      <c r="Q1169" s="1">
        <v>14.7</v>
      </c>
      <c r="R1169" s="1" t="s">
        <v>56</v>
      </c>
      <c r="S1169" s="1" t="s">
        <v>685</v>
      </c>
      <c r="V1169" s="1">
        <v>0</v>
      </c>
      <c r="W1169" s="1" t="s">
        <v>60</v>
      </c>
    </row>
    <row r="1170" spans="1:25" x14ac:dyDescent="0.2">
      <c r="A1170" s="1">
        <f t="shared" si="72"/>
        <v>1073500</v>
      </c>
      <c r="B1170" s="1">
        <f t="shared" si="72"/>
        <v>1073896.9099999999</v>
      </c>
      <c r="C1170" s="11" t="s">
        <v>54</v>
      </c>
      <c r="D1170" s="1" t="str">
        <f t="shared" si="73"/>
        <v>FBE</v>
      </c>
      <c r="E1170" s="1">
        <f t="shared" si="74"/>
        <v>14.7</v>
      </c>
      <c r="F1170" s="1" t="str">
        <f t="shared" si="75"/>
        <v>14.7mm FBE</v>
      </c>
      <c r="G1170" s="1" t="str">
        <f>_xlfn.CONCAT(TEXT(Q1170,"0.0"),"mm ",INDEX('Pipe Lookup'!D:D,MATCH('~17 Pipe Segmentation'!R1170,'Pipe Lookup'!C:C,0))," TYPE ",P1170)</f>
        <v>14.7mm Fusion-Bonded Epoxy TYPE 5</v>
      </c>
      <c r="L1170" s="1" t="s">
        <v>9479</v>
      </c>
      <c r="M1170" s="1">
        <v>1073500</v>
      </c>
      <c r="N1170" s="1">
        <v>1073896.9099999999</v>
      </c>
      <c r="O1170" s="1">
        <v>396.90999999991618</v>
      </c>
      <c r="P1170" s="1">
        <v>5</v>
      </c>
      <c r="Q1170" s="1">
        <v>14.7</v>
      </c>
      <c r="R1170" s="1" t="s">
        <v>56</v>
      </c>
      <c r="S1170" s="1" t="s">
        <v>701</v>
      </c>
      <c r="U1170" s="1" t="s">
        <v>702</v>
      </c>
      <c r="V1170" s="1">
        <v>0</v>
      </c>
      <c r="W1170" s="1" t="s">
        <v>60</v>
      </c>
    </row>
    <row r="1171" spans="1:25" x14ac:dyDescent="0.2">
      <c r="A1171" s="1">
        <f t="shared" si="72"/>
        <v>1073896.9099999999</v>
      </c>
      <c r="B1171" s="1">
        <f t="shared" si="72"/>
        <v>1073920.9099999999</v>
      </c>
      <c r="C1171" s="11" t="s">
        <v>54</v>
      </c>
      <c r="D1171" s="1" t="str">
        <f t="shared" si="73"/>
        <v>FBE</v>
      </c>
      <c r="E1171" s="1">
        <f t="shared" si="74"/>
        <v>19</v>
      </c>
      <c r="F1171" s="1" t="str">
        <f t="shared" si="75"/>
        <v>19.0mm FBE</v>
      </c>
      <c r="G1171" s="1" t="str">
        <f>_xlfn.CONCAT(TEXT(Q1171,"0.0"),"mm ",INDEX('Pipe Lookup'!D:D,MATCH('~17 Pipe Segmentation'!R1171,'Pipe Lookup'!C:C,0))," TYPE ",P1171)</f>
        <v>19.0mm Fusion-Bonded Epoxy TYPE 7</v>
      </c>
      <c r="L1171" s="1" t="s">
        <v>9479</v>
      </c>
      <c r="M1171" s="1">
        <v>1073896.9099999999</v>
      </c>
      <c r="N1171" s="1">
        <v>1073920.9099999999</v>
      </c>
      <c r="O1171" s="1">
        <v>24</v>
      </c>
      <c r="P1171" s="1">
        <v>7</v>
      </c>
      <c r="Q1171" s="1">
        <v>19</v>
      </c>
      <c r="R1171" s="1" t="s">
        <v>56</v>
      </c>
      <c r="S1171" s="1" t="s">
        <v>701</v>
      </c>
      <c r="V1171" s="1">
        <v>0</v>
      </c>
      <c r="W1171" s="1" t="s">
        <v>60</v>
      </c>
    </row>
    <row r="1172" spans="1:25" x14ac:dyDescent="0.2">
      <c r="A1172" s="1">
        <f t="shared" si="72"/>
        <v>1073920.9099999999</v>
      </c>
      <c r="B1172" s="1">
        <f t="shared" si="72"/>
        <v>1073924.55</v>
      </c>
      <c r="C1172" s="11" t="s">
        <v>54</v>
      </c>
      <c r="D1172" s="1" t="str">
        <f t="shared" si="73"/>
        <v>LE</v>
      </c>
      <c r="E1172" s="1">
        <f t="shared" si="74"/>
        <v>19</v>
      </c>
      <c r="F1172" s="1" t="str">
        <f t="shared" si="75"/>
        <v>19.0mm LE</v>
      </c>
      <c r="G1172" s="1" t="str">
        <f>_xlfn.CONCAT(TEXT(Q1172,"0.0"),"mm ",INDEX('Pipe Lookup'!D:D,MATCH('~17 Pipe Segmentation'!R1172,'Pipe Lookup'!C:C,0))," TYPE ",P1172)</f>
        <v>19.0mm Elbow TYPE 26</v>
      </c>
      <c r="L1172" s="1" t="s">
        <v>9479</v>
      </c>
      <c r="M1172" s="1">
        <v>1073920.9099999999</v>
      </c>
      <c r="N1172" s="1">
        <v>1073924.55</v>
      </c>
      <c r="O1172" s="1">
        <v>3.6400000001303852</v>
      </c>
      <c r="P1172" s="1">
        <v>26</v>
      </c>
      <c r="Q1172" s="1">
        <v>19</v>
      </c>
      <c r="R1172" s="1" t="s">
        <v>58</v>
      </c>
      <c r="S1172" s="1" t="s">
        <v>701</v>
      </c>
      <c r="U1172" s="1" t="s">
        <v>703</v>
      </c>
      <c r="V1172" s="1">
        <v>0</v>
      </c>
      <c r="W1172" s="1" t="s">
        <v>60</v>
      </c>
    </row>
    <row r="1173" spans="1:25" x14ac:dyDescent="0.2">
      <c r="A1173" s="1">
        <f t="shared" si="72"/>
        <v>1073924.55</v>
      </c>
      <c r="B1173" s="1">
        <f t="shared" si="72"/>
        <v>1073948.55</v>
      </c>
      <c r="C1173" s="11" t="s">
        <v>54</v>
      </c>
      <c r="D1173" s="1" t="str">
        <f t="shared" si="73"/>
        <v>FBE</v>
      </c>
      <c r="E1173" s="1">
        <f t="shared" si="74"/>
        <v>19</v>
      </c>
      <c r="F1173" s="1" t="str">
        <f t="shared" si="75"/>
        <v>19.0mm FBE</v>
      </c>
      <c r="G1173" s="1" t="str">
        <f>_xlfn.CONCAT(TEXT(Q1173,"0.0"),"mm ",INDEX('Pipe Lookup'!D:D,MATCH('~17 Pipe Segmentation'!R1173,'Pipe Lookup'!C:C,0))," TYPE ",P1173)</f>
        <v>19.0mm Fusion-Bonded Epoxy TYPE 7</v>
      </c>
      <c r="L1173" s="1" t="s">
        <v>9479</v>
      </c>
      <c r="M1173" s="1">
        <v>1073924.55</v>
      </c>
      <c r="N1173" s="1">
        <v>1073948.55</v>
      </c>
      <c r="O1173" s="1">
        <v>24</v>
      </c>
      <c r="P1173" s="1">
        <v>7</v>
      </c>
      <c r="Q1173" s="1">
        <v>19</v>
      </c>
      <c r="R1173" s="1" t="s">
        <v>56</v>
      </c>
      <c r="S1173" s="1" t="s">
        <v>701</v>
      </c>
      <c r="V1173" s="1">
        <v>0</v>
      </c>
      <c r="W1173" s="1" t="s">
        <v>60</v>
      </c>
    </row>
    <row r="1174" spans="1:25" x14ac:dyDescent="0.2">
      <c r="A1174" s="1">
        <f t="shared" si="72"/>
        <v>1073948.55</v>
      </c>
      <c r="B1174" s="1">
        <f t="shared" si="72"/>
        <v>1074085.54</v>
      </c>
      <c r="C1174" s="11" t="s">
        <v>54</v>
      </c>
      <c r="D1174" s="1" t="str">
        <f t="shared" si="73"/>
        <v>FBE</v>
      </c>
      <c r="E1174" s="1">
        <f t="shared" si="74"/>
        <v>14.7</v>
      </c>
      <c r="F1174" s="1" t="str">
        <f t="shared" si="75"/>
        <v>14.7mm FBE</v>
      </c>
      <c r="G1174" s="1" t="str">
        <f>_xlfn.CONCAT(TEXT(Q1174,"0.0"),"mm ",INDEX('Pipe Lookup'!D:D,MATCH('~17 Pipe Segmentation'!R1174,'Pipe Lookup'!C:C,0))," TYPE ",P1174)</f>
        <v>14.7mm Fusion-Bonded Epoxy TYPE 5</v>
      </c>
      <c r="L1174" s="1" t="s">
        <v>9479</v>
      </c>
      <c r="M1174" s="1">
        <v>1073948.55</v>
      </c>
      <c r="N1174" s="1">
        <v>1074085.54</v>
      </c>
      <c r="O1174" s="1">
        <v>136.98999999999069</v>
      </c>
      <c r="P1174" s="1">
        <v>5</v>
      </c>
      <c r="Q1174" s="1">
        <v>14.7</v>
      </c>
      <c r="R1174" s="1" t="s">
        <v>56</v>
      </c>
      <c r="S1174" s="1" t="s">
        <v>701</v>
      </c>
      <c r="V1174" s="1">
        <v>0</v>
      </c>
      <c r="W1174" s="1" t="s">
        <v>60</v>
      </c>
    </row>
    <row r="1175" spans="1:25" x14ac:dyDescent="0.2">
      <c r="A1175" s="1">
        <f t="shared" si="72"/>
        <v>1074085.54</v>
      </c>
      <c r="B1175" s="1">
        <f t="shared" si="72"/>
        <v>1074333.54</v>
      </c>
      <c r="C1175" s="11" t="s">
        <v>54</v>
      </c>
      <c r="D1175" s="1" t="str">
        <f t="shared" si="73"/>
        <v>FBE</v>
      </c>
      <c r="E1175" s="1">
        <f t="shared" si="74"/>
        <v>11.8</v>
      </c>
      <c r="F1175" s="1" t="str">
        <f t="shared" si="75"/>
        <v>11.8mm FBE</v>
      </c>
      <c r="G1175" s="1" t="str">
        <f>_xlfn.CONCAT(TEXT(Q1175,"0.0"),"mm ",INDEX('Pipe Lookup'!D:D,MATCH('~17 Pipe Segmentation'!R1175,'Pipe Lookup'!C:C,0))," TYPE ",P1175)</f>
        <v>11.8mm Fusion-Bonded Epoxy TYPE 4</v>
      </c>
      <c r="L1175" s="1" t="s">
        <v>9479</v>
      </c>
      <c r="M1175" s="1">
        <v>1074085.54</v>
      </c>
      <c r="N1175" s="1">
        <v>1074333.54</v>
      </c>
      <c r="O1175" s="1">
        <v>248</v>
      </c>
      <c r="P1175" s="1">
        <v>4</v>
      </c>
      <c r="Q1175" s="1">
        <v>11.8</v>
      </c>
      <c r="R1175" s="1" t="s">
        <v>56</v>
      </c>
      <c r="S1175" s="1" t="s">
        <v>701</v>
      </c>
      <c r="V1175" s="1">
        <v>0</v>
      </c>
      <c r="W1175" s="1" t="s">
        <v>60</v>
      </c>
    </row>
    <row r="1176" spans="1:25" x14ac:dyDescent="0.2">
      <c r="A1176" s="1">
        <f t="shared" si="72"/>
        <v>1074333.54</v>
      </c>
      <c r="B1176" s="1">
        <f t="shared" si="72"/>
        <v>1074357.54</v>
      </c>
      <c r="C1176" s="11" t="s">
        <v>54</v>
      </c>
      <c r="D1176" s="1" t="str">
        <f t="shared" si="73"/>
        <v>FBE</v>
      </c>
      <c r="E1176" s="1">
        <f t="shared" si="74"/>
        <v>14.7</v>
      </c>
      <c r="F1176" s="1" t="str">
        <f t="shared" si="75"/>
        <v>14.7mm FBE</v>
      </c>
      <c r="G1176" s="1" t="str">
        <f>_xlfn.CONCAT(TEXT(Q1176,"0.0"),"mm ",INDEX('Pipe Lookup'!D:D,MATCH('~17 Pipe Segmentation'!R1176,'Pipe Lookup'!C:C,0))," TYPE ",P1176)</f>
        <v>14.7mm Fusion-Bonded Epoxy TYPE 5</v>
      </c>
      <c r="L1176" s="1" t="s">
        <v>9479</v>
      </c>
      <c r="M1176" s="1">
        <v>1074333.54</v>
      </c>
      <c r="N1176" s="1">
        <v>1074357.54</v>
      </c>
      <c r="O1176" s="1">
        <v>24</v>
      </c>
      <c r="P1176" s="1">
        <v>5</v>
      </c>
      <c r="Q1176" s="1">
        <v>14.7</v>
      </c>
      <c r="R1176" s="1" t="s">
        <v>56</v>
      </c>
      <c r="S1176" s="1" t="s">
        <v>701</v>
      </c>
      <c r="V1176" s="1">
        <v>0</v>
      </c>
      <c r="W1176" s="1" t="s">
        <v>60</v>
      </c>
    </row>
    <row r="1177" spans="1:25" x14ac:dyDescent="0.2">
      <c r="A1177" s="1">
        <f t="shared" si="72"/>
        <v>1074357.54</v>
      </c>
      <c r="B1177" s="1">
        <f t="shared" si="72"/>
        <v>1074785.75</v>
      </c>
      <c r="C1177" s="11" t="s">
        <v>54</v>
      </c>
      <c r="D1177" s="1" t="str">
        <f t="shared" si="73"/>
        <v>FBE</v>
      </c>
      <c r="E1177" s="1">
        <f t="shared" si="74"/>
        <v>11.8</v>
      </c>
      <c r="F1177" s="1" t="str">
        <f t="shared" si="75"/>
        <v>11.8mm FBE</v>
      </c>
      <c r="G1177" s="1" t="str">
        <f>_xlfn.CONCAT(TEXT(Q1177,"0.0"),"mm ",INDEX('Pipe Lookup'!D:D,MATCH('~17 Pipe Segmentation'!R1177,'Pipe Lookup'!C:C,0))," TYPE ",P1177)</f>
        <v>11.8mm Fusion-Bonded Epoxy TYPE 4</v>
      </c>
      <c r="L1177" s="1" t="s">
        <v>9479</v>
      </c>
      <c r="M1177" s="1">
        <v>1074357.54</v>
      </c>
      <c r="N1177" s="1">
        <v>1074785.75</v>
      </c>
      <c r="O1177" s="1">
        <v>428.20999999996275</v>
      </c>
      <c r="P1177" s="1">
        <v>4</v>
      </c>
      <c r="Q1177" s="1">
        <v>11.8</v>
      </c>
      <c r="R1177" s="1" t="s">
        <v>56</v>
      </c>
      <c r="S1177" s="1" t="s">
        <v>701</v>
      </c>
      <c r="V1177" s="1">
        <v>0</v>
      </c>
      <c r="W1177" s="1" t="s">
        <v>60</v>
      </c>
    </row>
    <row r="1178" spans="1:25" x14ac:dyDescent="0.2">
      <c r="A1178" s="1">
        <f t="shared" si="72"/>
        <v>1074785.75</v>
      </c>
      <c r="B1178" s="1">
        <f t="shared" si="72"/>
        <v>1074895.55</v>
      </c>
      <c r="C1178" s="11" t="s">
        <v>54</v>
      </c>
      <c r="D1178" s="1" t="str">
        <f t="shared" si="73"/>
        <v>FBE</v>
      </c>
      <c r="E1178" s="1">
        <f t="shared" si="74"/>
        <v>14.7</v>
      </c>
      <c r="F1178" s="1" t="str">
        <f t="shared" si="75"/>
        <v>14.7mm FBE</v>
      </c>
      <c r="G1178" s="1" t="str">
        <f>_xlfn.CONCAT(TEXT(Q1178,"0.0"),"mm ",INDEX('Pipe Lookup'!D:D,MATCH('~17 Pipe Segmentation'!R1178,'Pipe Lookup'!C:C,0))," TYPE ",P1178)</f>
        <v>14.7mm Fusion-Bonded Epoxy TYPE 5</v>
      </c>
      <c r="L1178" s="1" t="s">
        <v>9479</v>
      </c>
      <c r="M1178" s="1">
        <v>1074785.75</v>
      </c>
      <c r="N1178" s="1">
        <v>1074895.55</v>
      </c>
      <c r="O1178" s="1">
        <v>109.80000000004657</v>
      </c>
      <c r="P1178" s="1">
        <v>5</v>
      </c>
      <c r="Q1178" s="1">
        <v>14.7</v>
      </c>
      <c r="R1178" s="1" t="s">
        <v>56</v>
      </c>
      <c r="S1178" s="1" t="s">
        <v>701</v>
      </c>
      <c r="V1178" s="1">
        <v>0</v>
      </c>
      <c r="W1178" s="1" t="s">
        <v>60</v>
      </c>
    </row>
    <row r="1179" spans="1:25" x14ac:dyDescent="0.2">
      <c r="A1179" s="1">
        <f t="shared" si="72"/>
        <v>1074895.55</v>
      </c>
      <c r="B1179" s="1">
        <f t="shared" si="72"/>
        <v>1075025.55</v>
      </c>
      <c r="C1179" s="11" t="s">
        <v>54</v>
      </c>
      <c r="D1179" s="1" t="str">
        <f t="shared" si="73"/>
        <v>FBE</v>
      </c>
      <c r="E1179" s="1">
        <f t="shared" si="74"/>
        <v>19</v>
      </c>
      <c r="F1179" s="1" t="str">
        <f t="shared" si="75"/>
        <v>19.0mm FBE</v>
      </c>
      <c r="G1179" s="1" t="str">
        <f>_xlfn.CONCAT(TEXT(Q1179,"0.0"),"mm ",INDEX('Pipe Lookup'!D:D,MATCH('~17 Pipe Segmentation'!R1179,'Pipe Lookup'!C:C,0))," TYPE ",P1179)</f>
        <v>19.0mm Fusion-Bonded Epoxy TYPE 7</v>
      </c>
      <c r="L1179" s="1" t="s">
        <v>9479</v>
      </c>
      <c r="M1179" s="1">
        <v>1074895.55</v>
      </c>
      <c r="N1179" s="1">
        <v>1075025.55</v>
      </c>
      <c r="O1179" s="1">
        <v>130</v>
      </c>
      <c r="P1179" s="1">
        <v>7</v>
      </c>
      <c r="Q1179" s="1">
        <v>19</v>
      </c>
      <c r="R1179" s="1" t="s">
        <v>56</v>
      </c>
      <c r="S1179" s="1" t="s">
        <v>701</v>
      </c>
      <c r="V1179" s="1">
        <v>0</v>
      </c>
      <c r="W1179" s="1" t="s">
        <v>60</v>
      </c>
    </row>
    <row r="1180" spans="1:25" x14ac:dyDescent="0.2">
      <c r="A1180" s="1">
        <f t="shared" si="72"/>
        <v>1075025.55</v>
      </c>
      <c r="B1180" s="1">
        <f t="shared" si="72"/>
        <v>1075087</v>
      </c>
      <c r="C1180" s="11" t="s">
        <v>54</v>
      </c>
      <c r="D1180" s="1" t="str">
        <f t="shared" si="73"/>
        <v>FBE</v>
      </c>
      <c r="E1180" s="1">
        <f t="shared" si="74"/>
        <v>14.7</v>
      </c>
      <c r="F1180" s="1" t="str">
        <f t="shared" si="75"/>
        <v>14.7mm FBE</v>
      </c>
      <c r="G1180" s="1" t="str">
        <f>_xlfn.CONCAT(TEXT(Q1180,"0.0"),"mm ",INDEX('Pipe Lookup'!D:D,MATCH('~17 Pipe Segmentation'!R1180,'Pipe Lookup'!C:C,0))," TYPE ",P1180)</f>
        <v>14.7mm Fusion-Bonded Epoxy TYPE 5</v>
      </c>
      <c r="L1180" s="1" t="s">
        <v>9479</v>
      </c>
      <c r="M1180" s="1">
        <v>1075025.55</v>
      </c>
      <c r="N1180" s="1">
        <v>1075087</v>
      </c>
      <c r="O1180" s="1">
        <v>61.449999999953434</v>
      </c>
      <c r="P1180" s="1">
        <v>5</v>
      </c>
      <c r="Q1180" s="1">
        <v>14.7</v>
      </c>
      <c r="R1180" s="1" t="s">
        <v>56</v>
      </c>
      <c r="S1180" s="1" t="s">
        <v>701</v>
      </c>
      <c r="V1180" s="1">
        <v>0</v>
      </c>
      <c r="W1180" s="1" t="s">
        <v>60</v>
      </c>
    </row>
    <row r="1181" spans="1:25" x14ac:dyDescent="0.2">
      <c r="A1181" s="1">
        <f t="shared" si="72"/>
        <v>1075087</v>
      </c>
      <c r="B1181" s="1">
        <f t="shared" si="72"/>
        <v>1075111</v>
      </c>
      <c r="C1181" s="11" t="s">
        <v>54</v>
      </c>
      <c r="D1181" s="1" t="str">
        <f t="shared" si="73"/>
        <v>FBE</v>
      </c>
      <c r="E1181" s="1">
        <f t="shared" si="74"/>
        <v>19</v>
      </c>
      <c r="F1181" s="1" t="str">
        <f t="shared" si="75"/>
        <v>19.0mm FBE</v>
      </c>
      <c r="G1181" s="1" t="str">
        <f>_xlfn.CONCAT(TEXT(Q1181,"0.0"),"mm ",INDEX('Pipe Lookup'!D:D,MATCH('~17 Pipe Segmentation'!R1181,'Pipe Lookup'!C:C,0))," TYPE ",P1181)</f>
        <v>19.0mm Fusion-Bonded Epoxy TYPE 7</v>
      </c>
      <c r="L1181" s="1" t="s">
        <v>9479</v>
      </c>
      <c r="M1181" s="1">
        <v>1075087</v>
      </c>
      <c r="N1181" s="1">
        <v>1075111</v>
      </c>
      <c r="O1181" s="1">
        <v>24</v>
      </c>
      <c r="P1181" s="1">
        <v>7</v>
      </c>
      <c r="Q1181" s="1">
        <v>19</v>
      </c>
      <c r="R1181" s="1" t="s">
        <v>56</v>
      </c>
      <c r="S1181" s="1" t="s">
        <v>701</v>
      </c>
      <c r="V1181" s="1">
        <v>0</v>
      </c>
      <c r="W1181" s="1" t="s">
        <v>60</v>
      </c>
    </row>
    <row r="1182" spans="1:25" x14ac:dyDescent="0.2">
      <c r="A1182" s="1">
        <f t="shared" si="72"/>
        <v>1075111</v>
      </c>
      <c r="B1182" s="1">
        <f t="shared" si="72"/>
        <v>1075285</v>
      </c>
      <c r="C1182" s="11" t="s">
        <v>54</v>
      </c>
      <c r="D1182" s="1" t="str">
        <f t="shared" si="73"/>
        <v>FBE</v>
      </c>
      <c r="E1182" s="1">
        <f t="shared" si="74"/>
        <v>14.7</v>
      </c>
      <c r="F1182" s="1" t="str">
        <f t="shared" si="75"/>
        <v>14.7mm FBE</v>
      </c>
      <c r="G1182" s="1" t="str">
        <f>_xlfn.CONCAT(TEXT(Q1182,"0.0"),"mm ",INDEX('Pipe Lookup'!D:D,MATCH('~17 Pipe Segmentation'!R1182,'Pipe Lookup'!C:C,0))," TYPE ",P1182)</f>
        <v>14.7mm Fusion-Bonded Epoxy TYPE 5</v>
      </c>
      <c r="L1182" s="1" t="s">
        <v>9479</v>
      </c>
      <c r="M1182" s="1">
        <v>1075111</v>
      </c>
      <c r="N1182" s="1">
        <v>1075285</v>
      </c>
      <c r="O1182" s="1">
        <v>174</v>
      </c>
      <c r="P1182" s="1">
        <v>5</v>
      </c>
      <c r="Q1182" s="1">
        <v>14.7</v>
      </c>
      <c r="R1182" s="1" t="s">
        <v>56</v>
      </c>
      <c r="S1182" s="1" t="s">
        <v>701</v>
      </c>
      <c r="V1182" s="1">
        <v>0</v>
      </c>
      <c r="W1182" s="1" t="s">
        <v>60</v>
      </c>
      <c r="X1182" s="1">
        <v>105.31000000005588</v>
      </c>
      <c r="Y1182" s="1">
        <v>5</v>
      </c>
    </row>
    <row r="1183" spans="1:25" x14ac:dyDescent="0.2">
      <c r="A1183" s="1">
        <f t="shared" si="72"/>
        <v>1075285</v>
      </c>
      <c r="B1183" s="1">
        <f t="shared" si="72"/>
        <v>1075362</v>
      </c>
      <c r="C1183" s="11" t="s">
        <v>54</v>
      </c>
      <c r="D1183" s="1" t="str">
        <f t="shared" si="73"/>
        <v>FBE</v>
      </c>
      <c r="E1183" s="1">
        <f t="shared" si="74"/>
        <v>11.8</v>
      </c>
      <c r="F1183" s="1" t="str">
        <f t="shared" si="75"/>
        <v>11.8mm FBE</v>
      </c>
      <c r="G1183" s="1" t="str">
        <f>_xlfn.CONCAT(TEXT(Q1183,"0.0"),"mm ",INDEX('Pipe Lookup'!D:D,MATCH('~17 Pipe Segmentation'!R1183,'Pipe Lookup'!C:C,0))," TYPE ",P1183)</f>
        <v>11.8mm Fusion-Bonded Epoxy TYPE 4</v>
      </c>
      <c r="L1183" s="1" t="s">
        <v>9479</v>
      </c>
      <c r="M1183" s="1">
        <v>1075285</v>
      </c>
      <c r="N1183" s="1">
        <v>1075362</v>
      </c>
      <c r="O1183" s="1">
        <v>77</v>
      </c>
      <c r="P1183" s="1">
        <v>4</v>
      </c>
      <c r="Q1183" s="1">
        <v>11.8</v>
      </c>
      <c r="R1183" s="1" t="s">
        <v>56</v>
      </c>
      <c r="S1183" s="1" t="s">
        <v>701</v>
      </c>
      <c r="V1183" s="1">
        <v>0</v>
      </c>
      <c r="W1183" s="1" t="s">
        <v>60</v>
      </c>
      <c r="X1183" s="1">
        <v>5.5500000000465661</v>
      </c>
      <c r="Y1183" s="1">
        <v>22</v>
      </c>
    </row>
    <row r="1184" spans="1:25" x14ac:dyDescent="0.2">
      <c r="A1184" s="1">
        <f t="shared" si="72"/>
        <v>1075362</v>
      </c>
      <c r="B1184" s="1">
        <f t="shared" si="72"/>
        <v>1075385.54</v>
      </c>
      <c r="C1184" s="11" t="s">
        <v>54</v>
      </c>
      <c r="D1184" s="1" t="str">
        <f t="shared" si="73"/>
        <v>FBE</v>
      </c>
      <c r="E1184" s="1">
        <f t="shared" si="74"/>
        <v>19</v>
      </c>
      <c r="F1184" s="1" t="str">
        <f t="shared" si="75"/>
        <v>19.0mm FBE</v>
      </c>
      <c r="G1184" s="1" t="str">
        <f>_xlfn.CONCAT(TEXT(Q1184,"0.0"),"mm ",INDEX('Pipe Lookup'!D:D,MATCH('~17 Pipe Segmentation'!R1184,'Pipe Lookup'!C:C,0))," TYPE ",P1184)</f>
        <v>19.0mm Fusion-Bonded Epoxy TYPE 7</v>
      </c>
      <c r="L1184" s="1" t="s">
        <v>9479</v>
      </c>
      <c r="M1184" s="1">
        <v>1075362</v>
      </c>
      <c r="N1184" s="1">
        <v>1075385.54</v>
      </c>
      <c r="O1184" s="1">
        <v>23.540000000037253</v>
      </c>
      <c r="P1184" s="1">
        <v>7</v>
      </c>
      <c r="Q1184" s="1">
        <v>19</v>
      </c>
      <c r="R1184" s="1" t="s">
        <v>56</v>
      </c>
      <c r="S1184" s="1" t="s">
        <v>701</v>
      </c>
      <c r="V1184" s="1">
        <v>0</v>
      </c>
      <c r="W1184" s="1" t="s">
        <v>60</v>
      </c>
      <c r="X1184" s="1">
        <v>5</v>
      </c>
      <c r="Y1184" s="1">
        <v>5</v>
      </c>
    </row>
    <row r="1185" spans="1:25" x14ac:dyDescent="0.2">
      <c r="A1185" s="1">
        <f t="shared" si="72"/>
        <v>1075385.54</v>
      </c>
      <c r="B1185" s="1">
        <f t="shared" si="72"/>
        <v>1075449.54</v>
      </c>
      <c r="C1185" s="11" t="s">
        <v>54</v>
      </c>
      <c r="D1185" s="1" t="str">
        <f t="shared" si="73"/>
        <v>ARO</v>
      </c>
      <c r="E1185" s="1">
        <f t="shared" si="74"/>
        <v>19</v>
      </c>
      <c r="F1185" s="1" t="str">
        <f t="shared" si="75"/>
        <v>19.0mm ARO</v>
      </c>
      <c r="G1185" s="1" t="str">
        <f>_xlfn.CONCAT(TEXT(Q1185,"0.0"),"mm ",INDEX('Pipe Lookup'!D:D,MATCH('~17 Pipe Segmentation'!R1185,'Pipe Lookup'!C:C,0))," TYPE ",P1185)</f>
        <v>19.0mm Abrasion-Resistant Overcoat TYPE 8</v>
      </c>
      <c r="L1185" s="1" t="s">
        <v>9479</v>
      </c>
      <c r="M1185" s="1">
        <v>1075385.54</v>
      </c>
      <c r="N1185" s="1">
        <v>1075449.54</v>
      </c>
      <c r="O1185" s="1">
        <v>64</v>
      </c>
      <c r="P1185" s="1">
        <v>8</v>
      </c>
      <c r="Q1185" s="1">
        <v>19</v>
      </c>
      <c r="R1185" s="1" t="s">
        <v>80</v>
      </c>
      <c r="S1185" s="1" t="s">
        <v>701</v>
      </c>
      <c r="U1185" s="1" t="s">
        <v>704</v>
      </c>
      <c r="V1185" s="1">
        <v>0</v>
      </c>
      <c r="W1185" s="1" t="s">
        <v>60</v>
      </c>
      <c r="X1185" s="1">
        <v>5</v>
      </c>
      <c r="Y1185" s="1">
        <v>22</v>
      </c>
    </row>
    <row r="1186" spans="1:25" x14ac:dyDescent="0.2">
      <c r="A1186" s="1">
        <f t="shared" si="72"/>
        <v>1075449.54</v>
      </c>
      <c r="B1186" s="1">
        <f t="shared" si="72"/>
        <v>1075659.54</v>
      </c>
      <c r="C1186" s="11" t="s">
        <v>54</v>
      </c>
      <c r="D1186" s="1" t="str">
        <f t="shared" si="73"/>
        <v>FBE</v>
      </c>
      <c r="E1186" s="1">
        <f t="shared" si="74"/>
        <v>19</v>
      </c>
      <c r="F1186" s="1" t="str">
        <f t="shared" si="75"/>
        <v>19.0mm FBE</v>
      </c>
      <c r="G1186" s="1" t="str">
        <f>_xlfn.CONCAT(TEXT(Q1186,"0.0"),"mm ",INDEX('Pipe Lookup'!D:D,MATCH('~17 Pipe Segmentation'!R1186,'Pipe Lookup'!C:C,0))," TYPE ",P1186)</f>
        <v>19.0mm Fusion-Bonded Epoxy TYPE 7</v>
      </c>
      <c r="L1186" s="1" t="s">
        <v>9479</v>
      </c>
      <c r="M1186" s="1">
        <v>1075449.54</v>
      </c>
      <c r="N1186" s="1">
        <v>1075659.54</v>
      </c>
      <c r="O1186" s="1">
        <v>210</v>
      </c>
      <c r="P1186" s="1">
        <v>7</v>
      </c>
      <c r="Q1186" s="1">
        <v>19</v>
      </c>
      <c r="R1186" s="1" t="s">
        <v>56</v>
      </c>
      <c r="S1186" s="1" t="s">
        <v>701</v>
      </c>
      <c r="U1186" s="1" t="s">
        <v>705</v>
      </c>
      <c r="V1186" s="1">
        <v>0</v>
      </c>
      <c r="W1186" s="1" t="s">
        <v>60</v>
      </c>
      <c r="X1186" s="1">
        <v>37</v>
      </c>
      <c r="Y1186" s="1">
        <v>7</v>
      </c>
    </row>
    <row r="1187" spans="1:25" x14ac:dyDescent="0.2">
      <c r="A1187" s="1">
        <f t="shared" si="72"/>
        <v>1075659.54</v>
      </c>
      <c r="B1187" s="1">
        <f t="shared" si="72"/>
        <v>1075723.54</v>
      </c>
      <c r="C1187" s="11" t="s">
        <v>54</v>
      </c>
      <c r="D1187" s="1" t="str">
        <f t="shared" si="73"/>
        <v>ARO</v>
      </c>
      <c r="E1187" s="1">
        <f t="shared" si="74"/>
        <v>19</v>
      </c>
      <c r="F1187" s="1" t="str">
        <f t="shared" si="75"/>
        <v>19.0mm ARO</v>
      </c>
      <c r="G1187" s="1" t="str">
        <f>_xlfn.CONCAT(TEXT(Q1187,"0.0"),"mm ",INDEX('Pipe Lookup'!D:D,MATCH('~17 Pipe Segmentation'!R1187,'Pipe Lookup'!C:C,0))," TYPE ",P1187)</f>
        <v>19.0mm Abrasion-Resistant Overcoat TYPE 8</v>
      </c>
      <c r="L1187" s="1" t="s">
        <v>9479</v>
      </c>
      <c r="M1187" s="1">
        <v>1075659.54</v>
      </c>
      <c r="N1187" s="1">
        <v>1075723.54</v>
      </c>
      <c r="O1187" s="1">
        <v>64</v>
      </c>
      <c r="P1187" s="1">
        <v>8</v>
      </c>
      <c r="Q1187" s="1">
        <v>19</v>
      </c>
      <c r="R1187" s="1" t="s">
        <v>80</v>
      </c>
      <c r="S1187" s="1" t="s">
        <v>701</v>
      </c>
      <c r="U1187" s="1" t="s">
        <v>706</v>
      </c>
      <c r="V1187" s="1">
        <v>0</v>
      </c>
      <c r="W1187" s="1" t="s">
        <v>60</v>
      </c>
      <c r="X1187" s="1">
        <v>5</v>
      </c>
      <c r="Y1187" s="1">
        <v>26</v>
      </c>
    </row>
    <row r="1188" spans="1:25" x14ac:dyDescent="0.2">
      <c r="A1188" s="1">
        <f t="shared" si="72"/>
        <v>1075723.54</v>
      </c>
      <c r="B1188" s="1">
        <f t="shared" si="72"/>
        <v>1075843</v>
      </c>
      <c r="C1188" s="11" t="s">
        <v>54</v>
      </c>
      <c r="D1188" s="1" t="str">
        <f t="shared" si="73"/>
        <v>FBE</v>
      </c>
      <c r="E1188" s="1">
        <f t="shared" si="74"/>
        <v>14.7</v>
      </c>
      <c r="F1188" s="1" t="str">
        <f t="shared" si="75"/>
        <v>14.7mm FBE</v>
      </c>
      <c r="G1188" s="1" t="str">
        <f>_xlfn.CONCAT(TEXT(Q1188,"0.0"),"mm ",INDEX('Pipe Lookup'!D:D,MATCH('~17 Pipe Segmentation'!R1188,'Pipe Lookup'!C:C,0))," TYPE ",P1188)</f>
        <v>14.7mm Fusion-Bonded Epoxy TYPE 5</v>
      </c>
      <c r="L1188" s="1" t="s">
        <v>9479</v>
      </c>
      <c r="M1188" s="1">
        <v>1075723.54</v>
      </c>
      <c r="N1188" s="1">
        <v>1075843</v>
      </c>
      <c r="O1188" s="1">
        <v>119.45999999996275</v>
      </c>
      <c r="P1188" s="1">
        <v>5</v>
      </c>
      <c r="Q1188" s="1">
        <v>14.7</v>
      </c>
      <c r="R1188" s="1" t="s">
        <v>56</v>
      </c>
      <c r="S1188" s="1" t="s">
        <v>701</v>
      </c>
      <c r="V1188" s="1">
        <v>0</v>
      </c>
      <c r="W1188" s="1" t="s">
        <v>60</v>
      </c>
      <c r="X1188" s="1">
        <v>5</v>
      </c>
      <c r="Y1188" s="1">
        <v>7</v>
      </c>
    </row>
    <row r="1189" spans="1:25" x14ac:dyDescent="0.2">
      <c r="A1189" s="1">
        <f t="shared" si="72"/>
        <v>1075843</v>
      </c>
      <c r="B1189" s="1">
        <f t="shared" si="72"/>
        <v>1075849</v>
      </c>
      <c r="C1189" s="11" t="s">
        <v>54</v>
      </c>
      <c r="D1189" s="1" t="str">
        <f t="shared" si="73"/>
        <v>FBE</v>
      </c>
      <c r="E1189" s="1">
        <f t="shared" si="74"/>
        <v>14.7</v>
      </c>
      <c r="F1189" s="1" t="str">
        <f t="shared" si="75"/>
        <v>14.7mm FBE</v>
      </c>
      <c r="G1189" s="1" t="str">
        <f>_xlfn.CONCAT(TEXT(Q1189,"0.0"),"mm ",INDEX('Pipe Lookup'!D:D,MATCH('~17 Pipe Segmentation'!R1189,'Pipe Lookup'!C:C,0))," TYPE ",P1189)</f>
        <v>14.7mm Fusion-Bonded Epoxy TYPE 5</v>
      </c>
      <c r="L1189" s="1" t="s">
        <v>9479</v>
      </c>
      <c r="M1189" s="1">
        <v>1075843</v>
      </c>
      <c r="N1189" s="1" t="s">
        <v>9780</v>
      </c>
      <c r="O1189" s="1">
        <v>6</v>
      </c>
      <c r="P1189" s="1">
        <v>5</v>
      </c>
      <c r="Q1189" s="1">
        <v>14.7</v>
      </c>
      <c r="R1189" s="1" t="s">
        <v>56</v>
      </c>
      <c r="S1189" s="1" t="s">
        <v>701</v>
      </c>
      <c r="V1189" s="1">
        <v>0</v>
      </c>
      <c r="W1189" s="1" t="s">
        <v>86</v>
      </c>
      <c r="X1189" s="1">
        <v>5</v>
      </c>
      <c r="Y1189" s="1">
        <v>26</v>
      </c>
    </row>
    <row r="1190" spans="1:25" x14ac:dyDescent="0.2">
      <c r="A1190" s="1">
        <f t="shared" si="72"/>
        <v>1075849</v>
      </c>
      <c r="B1190" s="1">
        <f t="shared" si="72"/>
        <v>1075855</v>
      </c>
      <c r="C1190" s="11" t="s">
        <v>54</v>
      </c>
      <c r="D1190" s="1" t="str">
        <f t="shared" si="73"/>
        <v>FBE</v>
      </c>
      <c r="E1190" s="1">
        <f t="shared" si="74"/>
        <v>19</v>
      </c>
      <c r="F1190" s="1" t="str">
        <f t="shared" si="75"/>
        <v>19.0mm FBE</v>
      </c>
      <c r="G1190" s="1" t="str">
        <f>_xlfn.CONCAT(TEXT(Q1190,"0.0"),"mm ",INDEX('Pipe Lookup'!D:D,MATCH('~17 Pipe Segmentation'!R1190,'Pipe Lookup'!C:C,0))," TYPE ",P1190)</f>
        <v>19.0mm Fusion-Bonded Epoxy TYPE 7</v>
      </c>
      <c r="L1190" s="1" t="s">
        <v>9479</v>
      </c>
      <c r="M1190" s="1" t="s">
        <v>9780</v>
      </c>
      <c r="N1190" s="1" t="s">
        <v>9781</v>
      </c>
      <c r="O1190" s="1">
        <v>6</v>
      </c>
      <c r="P1190" s="1">
        <v>7</v>
      </c>
      <c r="Q1190" s="1">
        <v>19</v>
      </c>
      <c r="R1190" s="1" t="s">
        <v>56</v>
      </c>
      <c r="S1190" s="1" t="s">
        <v>701</v>
      </c>
      <c r="V1190" s="1">
        <v>0</v>
      </c>
      <c r="W1190" s="1" t="s">
        <v>60</v>
      </c>
      <c r="X1190" s="1">
        <v>24</v>
      </c>
      <c r="Y1190" s="1">
        <v>7</v>
      </c>
    </row>
    <row r="1191" spans="1:25" x14ac:dyDescent="0.2">
      <c r="A1191" s="1">
        <f t="shared" si="72"/>
        <v>1075855</v>
      </c>
      <c r="B1191" s="1">
        <f t="shared" si="72"/>
        <v>1075860</v>
      </c>
      <c r="C1191" s="11" t="s">
        <v>54</v>
      </c>
      <c r="D1191" s="1" t="str">
        <f t="shared" si="73"/>
        <v>LE</v>
      </c>
      <c r="E1191" s="1">
        <f t="shared" si="74"/>
        <v>19</v>
      </c>
      <c r="F1191" s="1" t="str">
        <f t="shared" si="75"/>
        <v>19.0mm LE</v>
      </c>
      <c r="G1191" s="1" t="str">
        <f>_xlfn.CONCAT(TEXT(Q1191,"0.0"),"mm ",INDEX('Pipe Lookup'!D:D,MATCH('~17 Pipe Segmentation'!R1191,'Pipe Lookup'!C:C,0))," TYPE ",P1191)</f>
        <v>19.0mm Elbow TYPE 26</v>
      </c>
      <c r="L1191" s="1" t="s">
        <v>9479</v>
      </c>
      <c r="M1191" s="1" t="s">
        <v>9781</v>
      </c>
      <c r="N1191" s="1" t="s">
        <v>9782</v>
      </c>
      <c r="O1191" s="1">
        <v>5</v>
      </c>
      <c r="P1191" s="1">
        <v>26</v>
      </c>
      <c r="Q1191" s="1">
        <v>19</v>
      </c>
      <c r="R1191" s="1" t="s">
        <v>58</v>
      </c>
      <c r="S1191" s="1" t="s">
        <v>701</v>
      </c>
      <c r="U1191" s="1" t="s">
        <v>9783</v>
      </c>
      <c r="V1191" s="1">
        <v>0</v>
      </c>
      <c r="W1191" s="1" t="s">
        <v>60</v>
      </c>
      <c r="X1191" s="1">
        <v>417.87999999988824</v>
      </c>
      <c r="Y1191" s="1">
        <v>5</v>
      </c>
    </row>
    <row r="1192" spans="1:25" x14ac:dyDescent="0.2">
      <c r="A1192" s="1">
        <f t="shared" si="72"/>
        <v>1075860</v>
      </c>
      <c r="B1192" s="1">
        <f t="shared" si="72"/>
        <v>1075866</v>
      </c>
      <c r="C1192" s="11" t="s">
        <v>54</v>
      </c>
      <c r="D1192" s="1" t="str">
        <f t="shared" si="73"/>
        <v>FBE</v>
      </c>
      <c r="E1192" s="1">
        <f t="shared" si="74"/>
        <v>19</v>
      </c>
      <c r="F1192" s="1" t="str">
        <f t="shared" si="75"/>
        <v>19.0mm FBE</v>
      </c>
      <c r="G1192" s="1" t="str">
        <f>_xlfn.CONCAT(TEXT(Q1192,"0.0"),"mm ",INDEX('Pipe Lookup'!D:D,MATCH('~17 Pipe Segmentation'!R1192,'Pipe Lookup'!C:C,0))," TYPE ",P1192)</f>
        <v>19.0mm Fusion-Bonded Epoxy TYPE 7</v>
      </c>
      <c r="L1192" s="1" t="s">
        <v>9479</v>
      </c>
      <c r="M1192" s="1" t="s">
        <v>9782</v>
      </c>
      <c r="N1192" s="1" t="s">
        <v>9784</v>
      </c>
      <c r="O1192" s="1">
        <v>6</v>
      </c>
      <c r="P1192" s="1">
        <v>7</v>
      </c>
      <c r="Q1192" s="1">
        <v>19</v>
      </c>
      <c r="R1192" s="1" t="s">
        <v>56</v>
      </c>
      <c r="S1192" s="1" t="s">
        <v>701</v>
      </c>
      <c r="V1192" s="1">
        <v>0</v>
      </c>
      <c r="W1192" s="1" t="s">
        <v>60</v>
      </c>
    </row>
    <row r="1193" spans="1:25" x14ac:dyDescent="0.2">
      <c r="A1193" s="1">
        <f t="shared" ref="A1193:B1193" si="76">IF(OR(AND(ISNUMBER(M1193),M1193&gt;0),ISNUMBER(SEARCH("+",M1193))),IF(NOT(ISNUMBER(M1193)),1000*LEFT(M1193,SEARCH("+",M1193)-1)+MID(M1193,SEARCH("+",M1193)+1,3)+RIGHT(M1193,3),M1193),"")</f>
        <v>1075866</v>
      </c>
      <c r="B1193" s="1">
        <f t="shared" si="76"/>
        <v>1075959</v>
      </c>
      <c r="C1193" s="11" t="s">
        <v>54</v>
      </c>
      <c r="D1193" s="1" t="str">
        <f t="shared" si="73"/>
        <v>ARO</v>
      </c>
      <c r="E1193" s="1">
        <f t="shared" si="74"/>
        <v>14.7</v>
      </c>
      <c r="F1193" s="1" t="str">
        <f t="shared" si="75"/>
        <v>14.7mm ARO</v>
      </c>
      <c r="G1193" s="1" t="str">
        <f>_xlfn.CONCAT(TEXT(Q1193,"0.0"),"mm ",INDEX('Pipe Lookup'!D:D,MATCH('~17 Pipe Segmentation'!R1193,'Pipe Lookup'!C:C,0))," TYPE ",P1193)</f>
        <v>14.7mm Abrasion-Resistant Overcoat TYPE 6</v>
      </c>
      <c r="L1193" s="1" t="s">
        <v>9479</v>
      </c>
      <c r="M1193" s="1" t="s">
        <v>9784</v>
      </c>
      <c r="N1193" s="1" t="s">
        <v>9785</v>
      </c>
      <c r="O1193" s="1">
        <v>93</v>
      </c>
      <c r="P1193" s="1">
        <v>6</v>
      </c>
      <c r="Q1193" s="1">
        <v>14.7</v>
      </c>
      <c r="R1193" s="1" t="s">
        <v>80</v>
      </c>
      <c r="S1193" s="1" t="s">
        <v>701</v>
      </c>
      <c r="U1193" s="1" t="s">
        <v>9786</v>
      </c>
      <c r="V1193" s="1">
        <v>0</v>
      </c>
      <c r="W1193" s="1" t="s">
        <v>60</v>
      </c>
    </row>
    <row r="1194" spans="1:25" x14ac:dyDescent="0.2">
      <c r="C1194" s="11"/>
    </row>
    <row r="1195" spans="1:25" x14ac:dyDescent="0.2">
      <c r="C1195" s="11"/>
    </row>
    <row r="1196" spans="1:25" x14ac:dyDescent="0.2">
      <c r="C1196" s="11"/>
    </row>
    <row r="1197" spans="1:25" x14ac:dyDescent="0.2">
      <c r="C1197" s="11"/>
    </row>
    <row r="1198" spans="1:25" x14ac:dyDescent="0.2">
      <c r="C1198" s="11"/>
    </row>
    <row r="1199" spans="1:25" x14ac:dyDescent="0.2">
      <c r="C1199" s="11"/>
    </row>
    <row r="1200" spans="1:25" x14ac:dyDescent="0.2">
      <c r="C1200" s="11"/>
    </row>
    <row r="1201" spans="3:3" x14ac:dyDescent="0.2">
      <c r="C1201" s="11"/>
    </row>
    <row r="1202" spans="3:3" x14ac:dyDescent="0.2">
      <c r="C1202" s="11"/>
    </row>
    <row r="1203" spans="3:3" x14ac:dyDescent="0.2">
      <c r="C1203" s="11"/>
    </row>
    <row r="1204" spans="3:3" x14ac:dyDescent="0.2">
      <c r="C1204" s="11"/>
    </row>
    <row r="1205" spans="3:3" x14ac:dyDescent="0.2">
      <c r="C1205" s="11"/>
    </row>
    <row r="1206" spans="3:3" x14ac:dyDescent="0.2">
      <c r="C1206" s="11"/>
    </row>
    <row r="1207" spans="3:3" x14ac:dyDescent="0.2">
      <c r="C1207" s="11"/>
    </row>
    <row r="1208" spans="3:3" x14ac:dyDescent="0.2">
      <c r="C1208" s="11"/>
    </row>
    <row r="1209" spans="3:3" x14ac:dyDescent="0.2">
      <c r="C1209" s="11"/>
    </row>
    <row r="1210" spans="3:3" x14ac:dyDescent="0.2">
      <c r="C1210" s="11"/>
    </row>
    <row r="1211" spans="3:3" x14ac:dyDescent="0.2">
      <c r="C1211" s="11"/>
    </row>
    <row r="1212" spans="3:3" x14ac:dyDescent="0.2">
      <c r="C1212" s="11"/>
    </row>
    <row r="1213" spans="3:3" x14ac:dyDescent="0.2">
      <c r="C1213" s="11"/>
    </row>
    <row r="1214" spans="3:3" x14ac:dyDescent="0.2">
      <c r="C1214" s="11"/>
    </row>
    <row r="1215" spans="3:3" x14ac:dyDescent="0.2">
      <c r="C1215" s="11"/>
    </row>
    <row r="1216" spans="3:3" x14ac:dyDescent="0.2">
      <c r="C1216" s="11"/>
    </row>
    <row r="1217" spans="3:3" x14ac:dyDescent="0.2">
      <c r="C1217" s="11"/>
    </row>
    <row r="1218" spans="3:3" x14ac:dyDescent="0.2">
      <c r="C1218" s="11"/>
    </row>
    <row r="1219" spans="3:3" x14ac:dyDescent="0.2">
      <c r="C1219" s="11"/>
    </row>
    <row r="1220" spans="3:3" x14ac:dyDescent="0.2">
      <c r="C1220" s="11"/>
    </row>
    <row r="1221" spans="3:3" x14ac:dyDescent="0.2">
      <c r="C1221" s="11"/>
    </row>
    <row r="1222" spans="3:3" x14ac:dyDescent="0.2">
      <c r="C1222" s="11"/>
    </row>
    <row r="1223" spans="3:3" x14ac:dyDescent="0.2">
      <c r="C1223" s="11"/>
    </row>
    <row r="1224" spans="3:3" x14ac:dyDescent="0.2">
      <c r="C1224" s="11"/>
    </row>
    <row r="1225" spans="3:3" x14ac:dyDescent="0.2">
      <c r="C1225" s="11"/>
    </row>
    <row r="1226" spans="3:3" x14ac:dyDescent="0.2">
      <c r="C1226" s="11"/>
    </row>
    <row r="1227" spans="3:3" x14ac:dyDescent="0.2">
      <c r="C1227" s="11"/>
    </row>
    <row r="1228" spans="3:3" x14ac:dyDescent="0.2">
      <c r="C1228" s="11"/>
    </row>
    <row r="1229" spans="3:3" x14ac:dyDescent="0.2">
      <c r="C1229" s="11"/>
    </row>
    <row r="1230" spans="3:3" x14ac:dyDescent="0.2">
      <c r="C1230" s="11"/>
    </row>
    <row r="1231" spans="3:3" x14ac:dyDescent="0.2">
      <c r="C1231" s="11"/>
    </row>
    <row r="1232" spans="3:3" x14ac:dyDescent="0.2">
      <c r="C1232" s="11"/>
    </row>
    <row r="1233" spans="3:3" x14ac:dyDescent="0.2">
      <c r="C1233" s="11"/>
    </row>
    <row r="1234" spans="3:3" x14ac:dyDescent="0.2">
      <c r="C1234" s="11"/>
    </row>
    <row r="1235" spans="3:3" x14ac:dyDescent="0.2">
      <c r="C1235" s="11"/>
    </row>
    <row r="1236" spans="3:3" x14ac:dyDescent="0.2">
      <c r="C1236" s="11"/>
    </row>
    <row r="1237" spans="3:3" x14ac:dyDescent="0.2">
      <c r="C1237" s="11"/>
    </row>
    <row r="1238" spans="3:3" x14ac:dyDescent="0.2">
      <c r="C1238" s="11"/>
    </row>
    <row r="1239" spans="3:3" x14ac:dyDescent="0.2">
      <c r="C1239" s="11"/>
    </row>
    <row r="1240" spans="3:3" x14ac:dyDescent="0.2">
      <c r="C1240" s="11"/>
    </row>
    <row r="1241" spans="3:3" x14ac:dyDescent="0.2">
      <c r="C1241" s="11"/>
    </row>
    <row r="1242" spans="3:3" x14ac:dyDescent="0.2">
      <c r="C1242" s="11"/>
    </row>
    <row r="1243" spans="3:3" x14ac:dyDescent="0.2">
      <c r="C1243" s="11"/>
    </row>
    <row r="1244" spans="3:3" x14ac:dyDescent="0.2">
      <c r="C1244" s="11"/>
    </row>
    <row r="1245" spans="3:3" x14ac:dyDescent="0.2">
      <c r="C1245" s="11"/>
    </row>
    <row r="1246" spans="3:3" x14ac:dyDescent="0.2">
      <c r="C1246" s="11"/>
    </row>
    <row r="1247" spans="3:3" x14ac:dyDescent="0.2">
      <c r="C1247" s="11"/>
    </row>
    <row r="1248" spans="3:3" x14ac:dyDescent="0.2">
      <c r="C1248" s="11"/>
    </row>
    <row r="1249" spans="3:3" x14ac:dyDescent="0.2">
      <c r="C1249" s="11"/>
    </row>
    <row r="1250" spans="3:3" x14ac:dyDescent="0.2">
      <c r="C1250" s="11"/>
    </row>
    <row r="1251" spans="3:3" x14ac:dyDescent="0.2">
      <c r="C1251" s="1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EA8C-BCB8-2044-B1ED-D5F8E1BB918E}">
  <dimension ref="A1:W19"/>
  <sheetViews>
    <sheetView workbookViewId="0">
      <selection activeCell="C24" sqref="C24"/>
    </sheetView>
  </sheetViews>
  <sheetFormatPr baseColWidth="10" defaultColWidth="14.1640625" defaultRowHeight="16" x14ac:dyDescent="0.2"/>
  <cols>
    <col min="1" max="1" width="14.1640625" style="17"/>
    <col min="2" max="2" width="59.6640625" style="24" bestFit="1" customWidth="1"/>
    <col min="3" max="3" width="24.5" style="17" bestFit="1" customWidth="1"/>
    <col min="4" max="6" width="14.1640625" style="17"/>
    <col min="7" max="7" width="146.83203125" style="17" bestFit="1" customWidth="1"/>
    <col min="8" max="8" width="14.1640625" style="17"/>
    <col min="9" max="9" width="11.33203125" style="17" bestFit="1" customWidth="1"/>
    <col min="10" max="11" width="11.33203125" style="17" customWidth="1"/>
    <col min="12" max="12" width="20.5" style="17" customWidth="1"/>
    <col min="13" max="13" width="10.1640625" style="18" bestFit="1" customWidth="1"/>
    <col min="14" max="14" width="19" style="20" customWidth="1"/>
    <col min="15" max="15" width="14.1640625" style="22"/>
    <col min="16" max="19" width="18.6640625" style="18" customWidth="1"/>
    <col min="20" max="20" width="38.83203125" style="27" bestFit="1" customWidth="1"/>
    <col min="21" max="21" width="36" style="17" bestFit="1" customWidth="1"/>
    <col min="22" max="22" width="35.33203125" style="17" bestFit="1" customWidth="1"/>
    <col min="23" max="23" width="35.6640625" style="17" bestFit="1" customWidth="1"/>
    <col min="24" max="16384" width="14.1640625" style="17"/>
  </cols>
  <sheetData>
    <row r="1" spans="1:23" s="16" customFormat="1" ht="34" x14ac:dyDescent="0.2">
      <c r="A1" s="16" t="s">
        <v>35</v>
      </c>
      <c r="B1" s="23" t="s">
        <v>1590</v>
      </c>
      <c r="C1" s="16" t="s">
        <v>1589</v>
      </c>
      <c r="D1" s="16" t="s">
        <v>1587</v>
      </c>
      <c r="E1" s="16" t="s">
        <v>8983</v>
      </c>
      <c r="F1" s="16" t="s">
        <v>1588</v>
      </c>
      <c r="G1" s="16" t="s">
        <v>1598</v>
      </c>
      <c r="I1" s="16" t="s">
        <v>8030</v>
      </c>
      <c r="J1" s="16" t="s">
        <v>9814</v>
      </c>
      <c r="L1" s="16" t="s">
        <v>9799</v>
      </c>
      <c r="M1" s="25" t="s">
        <v>45</v>
      </c>
      <c r="N1" s="19" t="s">
        <v>9811</v>
      </c>
      <c r="O1" s="21" t="s">
        <v>9815</v>
      </c>
      <c r="P1" s="25" t="s">
        <v>9812</v>
      </c>
      <c r="Q1" s="25" t="s">
        <v>9816</v>
      </c>
      <c r="R1" s="25" t="s">
        <v>9817</v>
      </c>
      <c r="S1" s="25" t="s">
        <v>9818</v>
      </c>
      <c r="T1" s="26"/>
    </row>
    <row r="2" spans="1:23" x14ac:dyDescent="0.2">
      <c r="A2" s="22">
        <f>O2</f>
        <v>990273</v>
      </c>
      <c r="B2" s="24" t="str">
        <f>_xlfn.CONCAT(J2," Test Point ",L2," - ",TEXT(N2,"#,##0")," m3 - ",TEXT(M2,"#,##0")," m")</f>
        <v>Upstream Test Point NPS 36-14.7-CS-5B-01 - 5,992 m3 - 9,727 m</v>
      </c>
      <c r="C2" s="17" t="str">
        <f>K2&amp;" - "&amp;L2</f>
        <v>U/S - NPS 36-14.7-CS-5B-01</v>
      </c>
      <c r="D2" s="17" t="s">
        <v>9813</v>
      </c>
      <c r="E2" s="17" t="s">
        <v>9813</v>
      </c>
      <c r="F2" s="17">
        <f>M2</f>
        <v>9727</v>
      </c>
      <c r="G2" s="17" t="str">
        <f>_xlfn.TEXTJOIN("",TRUE,T2:W2)</f>
        <v xml:space="preserve">Minimum Strength Test Pressure: 14,249 kPa. Target Strength Test Pressure: 15,349 kPa. Minimum Leak Test Pressure: 12,760 kPa. Maximum Leak Test Pressure: 12,886 kPa. </v>
      </c>
      <c r="I2" s="17" t="s">
        <v>9798</v>
      </c>
      <c r="J2" s="17" t="s">
        <v>9800</v>
      </c>
      <c r="K2" s="17" t="s">
        <v>9819</v>
      </c>
      <c r="L2" s="17" t="s">
        <v>9802</v>
      </c>
      <c r="M2" s="18">
        <f>O11-O2</f>
        <v>9727</v>
      </c>
      <c r="N2" s="20">
        <v>5992</v>
      </c>
      <c r="O2" s="22">
        <v>990273</v>
      </c>
      <c r="P2" s="18">
        <v>14249</v>
      </c>
      <c r="Q2" s="18">
        <v>15349</v>
      </c>
      <c r="R2" s="18">
        <v>12760</v>
      </c>
      <c r="S2" s="18">
        <v>12886</v>
      </c>
      <c r="T2" s="27" t="str">
        <f>_xlfn.CONCAT(LEFT(P$1,LEN(P$1)-6),": ",TEXT(P2,"#,##0")," kPa. ")</f>
        <v xml:space="preserve">Minimum Strength Test Pressure: 14,249 kPa. </v>
      </c>
      <c r="U2" s="27" t="str">
        <f t="shared" ref="U2:W17" si="0">_xlfn.CONCAT(LEFT(Q$1,LEN(Q$1)-6),": ",TEXT(Q2,"#,##0")," kPa. ")</f>
        <v xml:space="preserve">Target Strength Test Pressure: 15,349 kPa. </v>
      </c>
      <c r="V2" s="27" t="str">
        <f t="shared" si="0"/>
        <v xml:space="preserve">Minimum Leak Test Pressure: 12,760 kPa. </v>
      </c>
      <c r="W2" s="27" t="str">
        <f t="shared" si="0"/>
        <v xml:space="preserve">Maximum Leak Test Pressure: 12,886 kPa. </v>
      </c>
    </row>
    <row r="3" spans="1:23" x14ac:dyDescent="0.2">
      <c r="A3" s="22">
        <f t="shared" ref="A3:A10" si="1">O3</f>
        <v>1000000</v>
      </c>
      <c r="B3" s="24" t="str">
        <f t="shared" ref="B3:B19" si="2">_xlfn.CONCAT(J3," Test Point ",L3," - ",TEXT(N3,"#,##0")," m3 - ",TEXT(M3,"#,##0")," m")</f>
        <v>Upstream Test Point NPS 36-14.7-CS-5B-02 - 2,161 m3 - 3,500 m</v>
      </c>
      <c r="C3" s="17" t="str">
        <f t="shared" ref="C3:C19" si="3">K3&amp;" - "&amp;L3</f>
        <v>U/S - NPS 36-14.7-CS-5B-02</v>
      </c>
      <c r="D3" s="17" t="s">
        <v>9813</v>
      </c>
      <c r="E3" s="17" t="s">
        <v>9813</v>
      </c>
      <c r="F3" s="17">
        <f t="shared" ref="F3:F10" si="4">M3</f>
        <v>3500</v>
      </c>
      <c r="G3" s="17" t="str">
        <f t="shared" ref="G3:G19" si="5">_xlfn.TEXTJOIN("",TRUE,T3:W3)</f>
        <v xml:space="preserve">Minimum Strength Test Pressure: 12,421 kPa. Target Strength Test Pressure: 14,021 kPa. Minimum Leak Test Pressure: 10,931 kPa. Maximum Leak Test Pressure: 11,056 kPa. </v>
      </c>
      <c r="I3" s="17" t="s">
        <v>9798</v>
      </c>
      <c r="J3" s="17" t="s">
        <v>9800</v>
      </c>
      <c r="K3" s="17" t="s">
        <v>9819</v>
      </c>
      <c r="L3" s="17" t="s">
        <v>9803</v>
      </c>
      <c r="M3" s="18">
        <f t="shared" ref="M3:M10" si="6">O12-O3</f>
        <v>3500</v>
      </c>
      <c r="N3" s="20">
        <v>2161</v>
      </c>
      <c r="O3" s="22">
        <v>1000000</v>
      </c>
      <c r="P3" s="18">
        <v>12421</v>
      </c>
      <c r="Q3" s="18">
        <v>14021</v>
      </c>
      <c r="R3" s="18">
        <v>10931</v>
      </c>
      <c r="S3" s="18">
        <v>11056</v>
      </c>
      <c r="T3" s="27" t="str">
        <f t="shared" ref="T3:T19" si="7">_xlfn.CONCAT(LEFT(P$1,LEN(P$1)-6),": ",TEXT(P3,"#,##0")," kPa. ")</f>
        <v xml:space="preserve">Minimum Strength Test Pressure: 12,421 kPa. </v>
      </c>
      <c r="U3" s="27" t="str">
        <f t="shared" si="0"/>
        <v xml:space="preserve">Target Strength Test Pressure: 14,021 kPa. </v>
      </c>
      <c r="V3" s="27" t="str">
        <f t="shared" si="0"/>
        <v xml:space="preserve">Minimum Leak Test Pressure: 10,931 kPa. </v>
      </c>
      <c r="W3" s="27" t="str">
        <f t="shared" si="0"/>
        <v xml:space="preserve">Maximum Leak Test Pressure: 11,056 kPa. </v>
      </c>
    </row>
    <row r="4" spans="1:23" x14ac:dyDescent="0.2">
      <c r="A4" s="22">
        <f t="shared" si="1"/>
        <v>1003500</v>
      </c>
      <c r="B4" s="24" t="str">
        <f t="shared" si="2"/>
        <v>Upstream Test Point NPS 36-14.7-CS-5B-03 - 2,776 m3 - 4,500 m</v>
      </c>
      <c r="C4" s="17" t="str">
        <f t="shared" si="3"/>
        <v>U/S - NPS 36-14.7-CS-5B-03</v>
      </c>
      <c r="D4" s="17" t="s">
        <v>9813</v>
      </c>
      <c r="E4" s="17" t="s">
        <v>9813</v>
      </c>
      <c r="F4" s="17">
        <f t="shared" si="4"/>
        <v>4500</v>
      </c>
      <c r="G4" s="17" t="str">
        <f t="shared" si="5"/>
        <v xml:space="preserve">Minimum Strength Test Pressure: 12,413 kPa. Target Strength Test Pressure: 12,863 kPa. Minimum Leak Test Pressure: 10,923 kPa. Maximum Leak Test Pressure: 11,059 kPa. </v>
      </c>
      <c r="I4" s="17" t="s">
        <v>9798</v>
      </c>
      <c r="J4" s="17" t="s">
        <v>9800</v>
      </c>
      <c r="K4" s="17" t="s">
        <v>9819</v>
      </c>
      <c r="L4" s="17" t="s">
        <v>9804</v>
      </c>
      <c r="M4" s="18">
        <f t="shared" si="6"/>
        <v>4500</v>
      </c>
      <c r="N4" s="20">
        <v>2776</v>
      </c>
      <c r="O4" s="22">
        <v>1003500</v>
      </c>
      <c r="P4" s="18">
        <v>12413</v>
      </c>
      <c r="Q4" s="18">
        <v>12863</v>
      </c>
      <c r="R4" s="18">
        <v>10923</v>
      </c>
      <c r="S4" s="18">
        <v>11059</v>
      </c>
      <c r="T4" s="27" t="str">
        <f t="shared" si="7"/>
        <v xml:space="preserve">Minimum Strength Test Pressure: 12,413 kPa. </v>
      </c>
      <c r="U4" s="27" t="str">
        <f t="shared" si="0"/>
        <v xml:space="preserve">Target Strength Test Pressure: 12,863 kPa. </v>
      </c>
      <c r="V4" s="27" t="str">
        <f t="shared" si="0"/>
        <v xml:space="preserve">Minimum Leak Test Pressure: 10,923 kPa. </v>
      </c>
      <c r="W4" s="27" t="str">
        <f t="shared" si="0"/>
        <v xml:space="preserve">Maximum Leak Test Pressure: 11,059 kPa. </v>
      </c>
    </row>
    <row r="5" spans="1:23" x14ac:dyDescent="0.2">
      <c r="A5" s="22">
        <f t="shared" si="1"/>
        <v>1008000</v>
      </c>
      <c r="B5" s="24" t="str">
        <f t="shared" si="2"/>
        <v>Upstream Test Point NPS 36-14.7-CS-5B-04 - 2,758 m3 - 4,470 m</v>
      </c>
      <c r="C5" s="17" t="str">
        <f t="shared" si="3"/>
        <v>U/S - NPS 36-14.7-CS-5B-04</v>
      </c>
      <c r="D5" s="17" t="s">
        <v>9813</v>
      </c>
      <c r="E5" s="17" t="s">
        <v>9813</v>
      </c>
      <c r="F5" s="17">
        <f t="shared" si="4"/>
        <v>4470</v>
      </c>
      <c r="G5" s="17" t="str">
        <f t="shared" si="5"/>
        <v xml:space="preserve">Minimum Strength Test Pressure: 12,480 kPa. Target Strength Test Pressure: 12,880 kPa. Minimum Leak Test Pressure: 10,991 kPa. Maximum Leak Test Pressure: 11,627 kPa. </v>
      </c>
      <c r="I5" s="17" t="s">
        <v>9798</v>
      </c>
      <c r="J5" s="17" t="s">
        <v>9800</v>
      </c>
      <c r="K5" s="17" t="s">
        <v>9819</v>
      </c>
      <c r="L5" s="17" t="s">
        <v>9805</v>
      </c>
      <c r="M5" s="18">
        <f t="shared" si="6"/>
        <v>4470</v>
      </c>
      <c r="N5" s="20">
        <v>2758</v>
      </c>
      <c r="O5" s="22">
        <v>1008000</v>
      </c>
      <c r="P5" s="18">
        <v>12480</v>
      </c>
      <c r="Q5" s="18">
        <v>12880</v>
      </c>
      <c r="R5" s="18">
        <v>10991</v>
      </c>
      <c r="S5" s="18">
        <v>11627</v>
      </c>
      <c r="T5" s="27" t="str">
        <f t="shared" si="7"/>
        <v xml:space="preserve">Minimum Strength Test Pressure: 12,480 kPa. </v>
      </c>
      <c r="U5" s="27" t="str">
        <f t="shared" si="0"/>
        <v xml:space="preserve">Target Strength Test Pressure: 12,880 kPa. </v>
      </c>
      <c r="V5" s="27" t="str">
        <f t="shared" si="0"/>
        <v xml:space="preserve">Minimum Leak Test Pressure: 10,991 kPa. </v>
      </c>
      <c r="W5" s="27" t="str">
        <f t="shared" si="0"/>
        <v xml:space="preserve">Maximum Leak Test Pressure: 11,627 kPa. </v>
      </c>
    </row>
    <row r="6" spans="1:23" x14ac:dyDescent="0.2">
      <c r="A6" s="22">
        <f t="shared" si="1"/>
        <v>1012470</v>
      </c>
      <c r="B6" s="24" t="str">
        <f t="shared" si="2"/>
        <v>Upstream Test Point NPS 36-19.0-CS-5B-05 - 3,006 m3 - 4,970 m</v>
      </c>
      <c r="C6" s="17" t="str">
        <f t="shared" si="3"/>
        <v>U/S - NPS 36-19.0-CS-5B-05</v>
      </c>
      <c r="D6" s="17" t="s">
        <v>9813</v>
      </c>
      <c r="E6" s="17" t="s">
        <v>9813</v>
      </c>
      <c r="F6" s="17">
        <f t="shared" si="4"/>
        <v>4970</v>
      </c>
      <c r="G6" s="17" t="str">
        <f t="shared" si="5"/>
        <v xml:space="preserve">Minimum Strength Test Pressure: 18,909 kPa. Target Strength Test Pressure: 19,384 kPa. Minimum Leak Test Pressure: 16,676 kPa. Maximum Leak Test Pressure: 16,814 kPa. </v>
      </c>
      <c r="I6" s="17" t="s">
        <v>9798</v>
      </c>
      <c r="J6" s="17" t="s">
        <v>9800</v>
      </c>
      <c r="K6" s="17" t="s">
        <v>9819</v>
      </c>
      <c r="L6" s="17" t="s">
        <v>9806</v>
      </c>
      <c r="M6" s="18">
        <f t="shared" si="6"/>
        <v>4970</v>
      </c>
      <c r="N6" s="20">
        <v>3006</v>
      </c>
      <c r="O6" s="22">
        <v>1012470</v>
      </c>
      <c r="P6" s="18">
        <v>18909</v>
      </c>
      <c r="Q6" s="18">
        <v>19384</v>
      </c>
      <c r="R6" s="18">
        <v>16676</v>
      </c>
      <c r="S6" s="18">
        <v>16814</v>
      </c>
      <c r="T6" s="27" t="str">
        <f t="shared" si="7"/>
        <v xml:space="preserve">Minimum Strength Test Pressure: 18,909 kPa. </v>
      </c>
      <c r="U6" s="27" t="str">
        <f t="shared" si="0"/>
        <v xml:space="preserve">Target Strength Test Pressure: 19,384 kPa. </v>
      </c>
      <c r="V6" s="27" t="str">
        <f t="shared" si="0"/>
        <v xml:space="preserve">Minimum Leak Test Pressure: 16,676 kPa. </v>
      </c>
      <c r="W6" s="27" t="str">
        <f t="shared" si="0"/>
        <v xml:space="preserve">Maximum Leak Test Pressure: 16,814 kPa. </v>
      </c>
    </row>
    <row r="7" spans="1:23" x14ac:dyDescent="0.2">
      <c r="A7" s="22">
        <f t="shared" si="1"/>
        <v>1017440</v>
      </c>
      <c r="B7" s="24" t="str">
        <f t="shared" si="2"/>
        <v>Upstream Test Point NPS 36-19.0-CS-5B-06 - 10,458 m3 - 17,324 m</v>
      </c>
      <c r="C7" s="17" t="str">
        <f t="shared" si="3"/>
        <v>U/S - NPS 36-19.0-CS-5B-06</v>
      </c>
      <c r="D7" s="17" t="s">
        <v>9813</v>
      </c>
      <c r="E7" s="17" t="s">
        <v>9813</v>
      </c>
      <c r="F7" s="17">
        <f t="shared" si="4"/>
        <v>17324</v>
      </c>
      <c r="G7" s="17" t="str">
        <f t="shared" si="5"/>
        <v xml:space="preserve">Minimum Strength Test Pressure: 19,001 kPa. Target Strength Test Pressure: 19,401 kPa. Minimum Leak Test Pressure: 16,767 kPa. Maximum Leak Test Pressure: 16,942 kPa. </v>
      </c>
      <c r="I7" s="17" t="s">
        <v>9798</v>
      </c>
      <c r="J7" s="17" t="s">
        <v>9800</v>
      </c>
      <c r="K7" s="17" t="s">
        <v>9819</v>
      </c>
      <c r="L7" s="17" t="s">
        <v>9807</v>
      </c>
      <c r="M7" s="18">
        <f t="shared" si="6"/>
        <v>17324</v>
      </c>
      <c r="N7" s="20">
        <v>10458</v>
      </c>
      <c r="O7" s="22">
        <v>1017440</v>
      </c>
      <c r="P7" s="18">
        <v>19001</v>
      </c>
      <c r="Q7" s="18">
        <v>19401</v>
      </c>
      <c r="R7" s="18">
        <v>16767</v>
      </c>
      <c r="S7" s="18">
        <v>16942</v>
      </c>
      <c r="T7" s="27" t="str">
        <f t="shared" si="7"/>
        <v xml:space="preserve">Minimum Strength Test Pressure: 19,001 kPa. </v>
      </c>
      <c r="U7" s="27" t="str">
        <f t="shared" si="0"/>
        <v xml:space="preserve">Target Strength Test Pressure: 19,401 kPa. </v>
      </c>
      <c r="V7" s="27" t="str">
        <f t="shared" si="0"/>
        <v xml:space="preserve">Minimum Leak Test Pressure: 16,767 kPa. </v>
      </c>
      <c r="W7" s="27" t="str">
        <f t="shared" si="0"/>
        <v xml:space="preserve">Maximum Leak Test Pressure: 16,942 kPa. </v>
      </c>
    </row>
    <row r="8" spans="1:23" x14ac:dyDescent="0.2">
      <c r="A8" s="22">
        <f t="shared" si="1"/>
        <v>1034764</v>
      </c>
      <c r="B8" s="24" t="str">
        <f t="shared" si="2"/>
        <v>Upstream Test Point NPS 36-19.0-CS-5B-07 - 3,869 m3 - 6,400 m</v>
      </c>
      <c r="C8" s="17" t="str">
        <f t="shared" si="3"/>
        <v>U/S - NPS 36-19.0-CS-5B-07</v>
      </c>
      <c r="D8" s="17" t="s">
        <v>9813</v>
      </c>
      <c r="E8" s="17" t="s">
        <v>9813</v>
      </c>
      <c r="F8" s="17">
        <f t="shared" si="4"/>
        <v>6400</v>
      </c>
      <c r="G8" s="17" t="str">
        <f t="shared" si="5"/>
        <v xml:space="preserve">Minimum Strength Test Pressure: 19,348 kPa. Target Strength Test Pressure: 19,648 kPa. Minimum Leak Test Pressure: 17,115 kPa. Maximum Leak Test Pressure: 17,621 kPa. </v>
      </c>
      <c r="I8" s="17" t="s">
        <v>9798</v>
      </c>
      <c r="J8" s="17" t="s">
        <v>9800</v>
      </c>
      <c r="K8" s="17" t="s">
        <v>9819</v>
      </c>
      <c r="L8" s="17" t="s">
        <v>9808</v>
      </c>
      <c r="M8" s="18">
        <f t="shared" si="6"/>
        <v>6400</v>
      </c>
      <c r="N8" s="20">
        <v>3869</v>
      </c>
      <c r="O8" s="22">
        <v>1034764</v>
      </c>
      <c r="P8" s="18">
        <v>19348</v>
      </c>
      <c r="Q8" s="18">
        <v>19648</v>
      </c>
      <c r="R8" s="18">
        <v>17115</v>
      </c>
      <c r="S8" s="18">
        <v>17621</v>
      </c>
      <c r="T8" s="27" t="str">
        <f t="shared" si="7"/>
        <v xml:space="preserve">Minimum Strength Test Pressure: 19,348 kPa. </v>
      </c>
      <c r="U8" s="27" t="str">
        <f t="shared" si="0"/>
        <v xml:space="preserve">Target Strength Test Pressure: 19,648 kPa. </v>
      </c>
      <c r="V8" s="27" t="str">
        <f t="shared" si="0"/>
        <v xml:space="preserve">Minimum Leak Test Pressure: 17,115 kPa. </v>
      </c>
      <c r="W8" s="27" t="str">
        <f t="shared" si="0"/>
        <v xml:space="preserve">Maximum Leak Test Pressure: 17,621 kPa. </v>
      </c>
    </row>
    <row r="9" spans="1:23" x14ac:dyDescent="0.2">
      <c r="A9" s="22">
        <f t="shared" si="1"/>
        <v>1041369</v>
      </c>
      <c r="B9" s="24" t="str">
        <f t="shared" si="2"/>
        <v>Upstream Test Point NPS 36-11.8-CS-5B-08 - 11,429 m3 - 18,325 m</v>
      </c>
      <c r="C9" s="17" t="str">
        <f t="shared" si="3"/>
        <v>U/S - NPS 36-11.8-CS-5B-08</v>
      </c>
      <c r="D9" s="17" t="s">
        <v>9813</v>
      </c>
      <c r="E9" s="17" t="s">
        <v>9813</v>
      </c>
      <c r="F9" s="17">
        <f t="shared" si="4"/>
        <v>18325</v>
      </c>
      <c r="G9" s="17" t="str">
        <f t="shared" si="5"/>
        <v xml:space="preserve">Minimum Strength Test Pressure: 12,757 kPa. Target Strength Test Pressure: 12,957 kPa. Minimum Leak Test Pressure: 11,268 kPa. Maximum Leak Test Pressure: 12,000 kPa. </v>
      </c>
      <c r="I9" s="17" t="s">
        <v>9798</v>
      </c>
      <c r="J9" s="17" t="s">
        <v>9800</v>
      </c>
      <c r="K9" s="17" t="s">
        <v>9819</v>
      </c>
      <c r="L9" s="17" t="s">
        <v>9809</v>
      </c>
      <c r="M9" s="18">
        <f t="shared" si="6"/>
        <v>18325</v>
      </c>
      <c r="N9" s="20">
        <v>11429</v>
      </c>
      <c r="O9" s="22">
        <v>1041369</v>
      </c>
      <c r="P9" s="18">
        <v>12757</v>
      </c>
      <c r="Q9" s="18">
        <v>12957</v>
      </c>
      <c r="R9" s="18">
        <v>11268</v>
      </c>
      <c r="S9" s="18">
        <v>12000</v>
      </c>
      <c r="T9" s="27" t="str">
        <f t="shared" si="7"/>
        <v xml:space="preserve">Minimum Strength Test Pressure: 12,757 kPa. </v>
      </c>
      <c r="U9" s="27" t="str">
        <f t="shared" si="0"/>
        <v xml:space="preserve">Target Strength Test Pressure: 12,957 kPa. </v>
      </c>
      <c r="V9" s="27" t="str">
        <f t="shared" si="0"/>
        <v xml:space="preserve">Minimum Leak Test Pressure: 11,268 kPa. </v>
      </c>
      <c r="W9" s="27" t="str">
        <f t="shared" si="0"/>
        <v xml:space="preserve">Maximum Leak Test Pressure: 12,000 kPa. </v>
      </c>
    </row>
    <row r="10" spans="1:23" x14ac:dyDescent="0.2">
      <c r="A10" s="22">
        <f t="shared" si="1"/>
        <v>1059694</v>
      </c>
      <c r="B10" s="24" t="str">
        <f t="shared" si="2"/>
        <v>Upstream Test Point NPS 36-11.8-CS-5B-09 - 10,118 m3 - 16,222 m</v>
      </c>
      <c r="C10" s="17" t="str">
        <f t="shared" si="3"/>
        <v>U/S - NPS 36-11.8-CS-5B-09</v>
      </c>
      <c r="D10" s="17" t="s">
        <v>9813</v>
      </c>
      <c r="E10" s="17" t="s">
        <v>9813</v>
      </c>
      <c r="F10" s="17">
        <f t="shared" si="4"/>
        <v>16222</v>
      </c>
      <c r="G10" s="17" t="str">
        <f t="shared" si="5"/>
        <v xml:space="preserve">Minimum Strength Test Pressure: 13,303 kPa. Target Strength Test Pressure: 13,503 kPa. Minimum Leak Test Pressure: 11,813 kPa. Maximum Leak Test Pressure: 12,399 kPa. </v>
      </c>
      <c r="I10" s="17" t="s">
        <v>9798</v>
      </c>
      <c r="J10" s="17" t="s">
        <v>9800</v>
      </c>
      <c r="K10" s="17" t="s">
        <v>9819</v>
      </c>
      <c r="L10" s="17" t="s">
        <v>9810</v>
      </c>
      <c r="M10" s="18">
        <f t="shared" si="6"/>
        <v>16222</v>
      </c>
      <c r="N10" s="20">
        <v>10118</v>
      </c>
      <c r="O10" s="22">
        <v>1059694</v>
      </c>
      <c r="P10" s="18">
        <v>13303</v>
      </c>
      <c r="Q10" s="18">
        <v>13503</v>
      </c>
      <c r="R10" s="18">
        <v>11813</v>
      </c>
      <c r="S10" s="18">
        <v>12399</v>
      </c>
      <c r="T10" s="27" t="str">
        <f t="shared" si="7"/>
        <v xml:space="preserve">Minimum Strength Test Pressure: 13,303 kPa. </v>
      </c>
      <c r="U10" s="27" t="str">
        <f t="shared" si="0"/>
        <v xml:space="preserve">Target Strength Test Pressure: 13,503 kPa. </v>
      </c>
      <c r="V10" s="27" t="str">
        <f t="shared" si="0"/>
        <v xml:space="preserve">Minimum Leak Test Pressure: 11,813 kPa. </v>
      </c>
      <c r="W10" s="27" t="str">
        <f t="shared" si="0"/>
        <v xml:space="preserve">Maximum Leak Test Pressure: 12,399 kPa. </v>
      </c>
    </row>
    <row r="11" spans="1:23" x14ac:dyDescent="0.2">
      <c r="A11" s="22">
        <f t="shared" ref="A11:A19" si="8">O11</f>
        <v>1000000</v>
      </c>
      <c r="B11" s="24" t="str">
        <f t="shared" si="2"/>
        <v>Downstream Test Point NPS 36-14.7-CS-5B-01 - 5,992 m3 - 9,727 m</v>
      </c>
      <c r="C11" s="17" t="str">
        <f t="shared" si="3"/>
        <v>D/S - NPS 36-14.7-CS-5B-01</v>
      </c>
      <c r="D11" s="17" t="s">
        <v>9813</v>
      </c>
      <c r="E11" s="17" t="s">
        <v>9813</v>
      </c>
      <c r="F11" s="17">
        <f t="shared" ref="F11:F19" si="9">M11</f>
        <v>9727</v>
      </c>
      <c r="G11" s="17" t="str">
        <f t="shared" si="5"/>
        <v xml:space="preserve">Minimum Strength Test Pressure: 13,691 kPa. Target Strength Test Pressure: 14,791 kPa. Minimum Leak Test Pressure: 12,202 kPa. Maximum Leak Test Pressure: 12,328 kPa. </v>
      </c>
      <c r="I11" s="17" t="s">
        <v>9798</v>
      </c>
      <c r="J11" s="17" t="s">
        <v>9801</v>
      </c>
      <c r="K11" s="17" t="s">
        <v>9820</v>
      </c>
      <c r="L11" s="17" t="s">
        <v>9802</v>
      </c>
      <c r="M11" s="18">
        <f>M2</f>
        <v>9727</v>
      </c>
      <c r="N11" s="20">
        <v>5992</v>
      </c>
      <c r="O11" s="22">
        <v>1000000</v>
      </c>
      <c r="P11" s="18">
        <v>13691</v>
      </c>
      <c r="Q11" s="18">
        <v>14791</v>
      </c>
      <c r="R11" s="18">
        <v>12202</v>
      </c>
      <c r="S11" s="18">
        <v>12328</v>
      </c>
      <c r="T11" s="27" t="str">
        <f t="shared" si="7"/>
        <v xml:space="preserve">Minimum Strength Test Pressure: 13,691 kPa. </v>
      </c>
      <c r="U11" s="27" t="str">
        <f t="shared" si="0"/>
        <v xml:space="preserve">Target Strength Test Pressure: 14,791 kPa. </v>
      </c>
      <c r="V11" s="27" t="str">
        <f t="shared" si="0"/>
        <v xml:space="preserve">Minimum Leak Test Pressure: 12,202 kPa. </v>
      </c>
      <c r="W11" s="27" t="str">
        <f t="shared" si="0"/>
        <v xml:space="preserve">Maximum Leak Test Pressure: 12,328 kPa. </v>
      </c>
    </row>
    <row r="12" spans="1:23" x14ac:dyDescent="0.2">
      <c r="A12" s="22">
        <f t="shared" si="8"/>
        <v>1003500</v>
      </c>
      <c r="B12" s="24" t="str">
        <f t="shared" si="2"/>
        <v>Downstream Test Point NPS 36-14.7-CS-5B-02 - 2,161 m3 - 3,500 m</v>
      </c>
      <c r="C12" s="17" t="str">
        <f t="shared" si="3"/>
        <v>D/S - NPS 36-14.7-CS-5B-02</v>
      </c>
      <c r="D12" s="17" t="s">
        <v>9813</v>
      </c>
      <c r="E12" s="17" t="s">
        <v>9813</v>
      </c>
      <c r="F12" s="17">
        <f t="shared" si="9"/>
        <v>3500</v>
      </c>
      <c r="G12" s="17" t="str">
        <f t="shared" si="5"/>
        <v xml:space="preserve">Minimum Strength Test Pressure: 15,237 kPa. Target Strength Test Pressure: 16,837 kPa. Minimum Leak Test Pressure: 16,837 kPa. Maximum Leak Test Pressure: 13,873 kPa. </v>
      </c>
      <c r="I12" s="17" t="s">
        <v>9798</v>
      </c>
      <c r="J12" s="17" t="s">
        <v>9801</v>
      </c>
      <c r="K12" s="17" t="s">
        <v>9820</v>
      </c>
      <c r="L12" s="17" t="s">
        <v>9803</v>
      </c>
      <c r="M12" s="18">
        <f t="shared" ref="M12:M19" si="10">M3</f>
        <v>3500</v>
      </c>
      <c r="N12" s="20">
        <v>2161</v>
      </c>
      <c r="O12" s="22">
        <v>1003500</v>
      </c>
      <c r="P12" s="18">
        <v>15237</v>
      </c>
      <c r="Q12" s="18">
        <v>16837</v>
      </c>
      <c r="R12" s="18">
        <v>16837</v>
      </c>
      <c r="S12" s="18">
        <v>13873</v>
      </c>
      <c r="T12" s="27" t="str">
        <f t="shared" si="7"/>
        <v xml:space="preserve">Minimum Strength Test Pressure: 15,237 kPa. </v>
      </c>
      <c r="U12" s="27" t="str">
        <f t="shared" si="0"/>
        <v xml:space="preserve">Target Strength Test Pressure: 16,837 kPa. </v>
      </c>
      <c r="V12" s="27" t="str">
        <f t="shared" si="0"/>
        <v xml:space="preserve">Minimum Leak Test Pressure: 16,837 kPa. </v>
      </c>
      <c r="W12" s="27" t="str">
        <f t="shared" si="0"/>
        <v xml:space="preserve">Maximum Leak Test Pressure: 13,873 kPa. </v>
      </c>
    </row>
    <row r="13" spans="1:23" x14ac:dyDescent="0.2">
      <c r="A13" s="22">
        <f t="shared" si="8"/>
        <v>1008000</v>
      </c>
      <c r="B13" s="24" t="str">
        <f t="shared" si="2"/>
        <v>Downstream Test Point NPS 36-14.7-CS-5B-03 - 2,776 m3 - 4,500 m</v>
      </c>
      <c r="C13" s="17" t="str">
        <f t="shared" si="3"/>
        <v>D/S - NPS 36-14.7-CS-5B-03</v>
      </c>
      <c r="D13" s="17" t="s">
        <v>9813</v>
      </c>
      <c r="E13" s="17" t="s">
        <v>9813</v>
      </c>
      <c r="F13" s="17">
        <f t="shared" si="9"/>
        <v>4500</v>
      </c>
      <c r="G13" s="17" t="str">
        <f t="shared" si="5"/>
        <v xml:space="preserve">Minimum Strength Test Pressure: 14,261 kPa. Target Strength Test Pressure: 14,666 kPa. Minimum Leak Test Pressure: 14,666 kPa. Maximum Leak Test Pressure: 12,863 kPa. </v>
      </c>
      <c r="I13" s="17" t="s">
        <v>9798</v>
      </c>
      <c r="J13" s="17" t="s">
        <v>9801</v>
      </c>
      <c r="K13" s="17" t="s">
        <v>9820</v>
      </c>
      <c r="L13" s="17" t="s">
        <v>9804</v>
      </c>
      <c r="M13" s="18">
        <f t="shared" si="10"/>
        <v>4500</v>
      </c>
      <c r="N13" s="20">
        <v>2776</v>
      </c>
      <c r="O13" s="22">
        <v>1008000</v>
      </c>
      <c r="P13" s="18">
        <v>14261</v>
      </c>
      <c r="Q13" s="18">
        <v>14666</v>
      </c>
      <c r="R13" s="18">
        <v>14666</v>
      </c>
      <c r="S13" s="18">
        <v>12863</v>
      </c>
      <c r="T13" s="27" t="str">
        <f t="shared" si="7"/>
        <v xml:space="preserve">Minimum Strength Test Pressure: 14,261 kPa. </v>
      </c>
      <c r="U13" s="27" t="str">
        <f t="shared" si="0"/>
        <v xml:space="preserve">Target Strength Test Pressure: 14,666 kPa. </v>
      </c>
      <c r="V13" s="27" t="str">
        <f t="shared" si="0"/>
        <v xml:space="preserve">Minimum Leak Test Pressure: 14,666 kPa. </v>
      </c>
      <c r="W13" s="27" t="str">
        <f t="shared" si="0"/>
        <v xml:space="preserve">Maximum Leak Test Pressure: 12,863 kPa. </v>
      </c>
    </row>
    <row r="14" spans="1:23" x14ac:dyDescent="0.2">
      <c r="A14" s="22">
        <f t="shared" si="8"/>
        <v>1012470</v>
      </c>
      <c r="B14" s="24" t="str">
        <f t="shared" si="2"/>
        <v>Downstream Test Point NPS 36-14.7-CS-5B-04 - 2,758 m3 - 4,470 m</v>
      </c>
      <c r="C14" s="17" t="str">
        <f t="shared" si="3"/>
        <v>D/S - NPS 36-14.7-CS-5B-04</v>
      </c>
      <c r="D14" s="17" t="s">
        <v>9813</v>
      </c>
      <c r="E14" s="17" t="s">
        <v>9813</v>
      </c>
      <c r="F14" s="17">
        <f t="shared" si="9"/>
        <v>4470</v>
      </c>
      <c r="G14" s="17" t="str">
        <f t="shared" si="5"/>
        <v xml:space="preserve">Minimum Strength Test Pressure: 13,666 kPa. Target Strength Test Pressure: 14,066 kPa. Minimum Leak Test Pressure: 14,066 kPa. Maximum Leak Test Pressure: 12,813 kPa. </v>
      </c>
      <c r="I14" s="17" t="s">
        <v>9798</v>
      </c>
      <c r="J14" s="17" t="s">
        <v>9801</v>
      </c>
      <c r="K14" s="17" t="s">
        <v>9820</v>
      </c>
      <c r="L14" s="17" t="s">
        <v>9805</v>
      </c>
      <c r="M14" s="18">
        <f t="shared" si="10"/>
        <v>4470</v>
      </c>
      <c r="N14" s="20">
        <v>2758</v>
      </c>
      <c r="O14" s="22">
        <v>1012470</v>
      </c>
      <c r="P14" s="18">
        <v>13666</v>
      </c>
      <c r="Q14" s="18">
        <v>14066</v>
      </c>
      <c r="R14" s="18">
        <v>14066</v>
      </c>
      <c r="S14" s="18">
        <v>12813</v>
      </c>
      <c r="T14" s="27" t="str">
        <f t="shared" si="7"/>
        <v xml:space="preserve">Minimum Strength Test Pressure: 13,666 kPa. </v>
      </c>
      <c r="U14" s="27" t="str">
        <f t="shared" si="0"/>
        <v xml:space="preserve">Target Strength Test Pressure: 14,066 kPa. </v>
      </c>
      <c r="V14" s="27" t="str">
        <f t="shared" si="0"/>
        <v xml:space="preserve">Minimum Leak Test Pressure: 14,066 kPa. </v>
      </c>
      <c r="W14" s="27" t="str">
        <f t="shared" si="0"/>
        <v xml:space="preserve">Maximum Leak Test Pressure: 12,813 kPa. </v>
      </c>
    </row>
    <row r="15" spans="1:23" x14ac:dyDescent="0.2">
      <c r="A15" s="22">
        <f t="shared" si="8"/>
        <v>1017440</v>
      </c>
      <c r="B15" s="24" t="str">
        <f t="shared" si="2"/>
        <v>Downstream Test Point NPS 36-19.0-CS-5B-05 - 3,006 m3 - 4,970 m</v>
      </c>
      <c r="C15" s="17" t="str">
        <f t="shared" si="3"/>
        <v>D/S - NPS 36-19.0-CS-5B-05</v>
      </c>
      <c r="D15" s="17" t="s">
        <v>9813</v>
      </c>
      <c r="E15" s="17" t="s">
        <v>9813</v>
      </c>
      <c r="F15" s="17">
        <f t="shared" si="9"/>
        <v>4970</v>
      </c>
      <c r="G15" s="17" t="str">
        <f t="shared" si="5"/>
        <v xml:space="preserve">Minimum Strength Test Pressure: 21,183 kPa. Target Strength Test Pressure: 21,658 kPa. Minimum Leak Test Pressure: 21,658 kPa. Maximum Leak Test Pressure: 19,088 kPa. </v>
      </c>
      <c r="I15" s="17" t="s">
        <v>9798</v>
      </c>
      <c r="J15" s="17" t="s">
        <v>9801</v>
      </c>
      <c r="K15" s="17" t="s">
        <v>9820</v>
      </c>
      <c r="L15" s="17" t="s">
        <v>9806</v>
      </c>
      <c r="M15" s="18">
        <f t="shared" si="10"/>
        <v>4970</v>
      </c>
      <c r="N15" s="20">
        <v>3006</v>
      </c>
      <c r="O15" s="22">
        <v>1017440</v>
      </c>
      <c r="P15" s="18">
        <v>21183</v>
      </c>
      <c r="Q15" s="18">
        <v>21658</v>
      </c>
      <c r="R15" s="18">
        <v>21658</v>
      </c>
      <c r="S15" s="18">
        <v>19088</v>
      </c>
      <c r="T15" s="27" t="str">
        <f t="shared" si="7"/>
        <v xml:space="preserve">Minimum Strength Test Pressure: 21,183 kPa. </v>
      </c>
      <c r="U15" s="27" t="str">
        <f t="shared" si="0"/>
        <v xml:space="preserve">Target Strength Test Pressure: 21,658 kPa. </v>
      </c>
      <c r="V15" s="27" t="str">
        <f t="shared" si="0"/>
        <v xml:space="preserve">Minimum Leak Test Pressure: 21,658 kPa. </v>
      </c>
      <c r="W15" s="27" t="str">
        <f t="shared" si="0"/>
        <v xml:space="preserve">Maximum Leak Test Pressure: 19,088 kPa. </v>
      </c>
    </row>
    <row r="16" spans="1:23" x14ac:dyDescent="0.2">
      <c r="A16" s="22">
        <f t="shared" si="8"/>
        <v>1034764</v>
      </c>
      <c r="B16" s="24" t="str">
        <f t="shared" si="2"/>
        <v>Downstream Test Point NPS 36-19.0-CS-5B-06 - 10,458 m3 - 17,324 m</v>
      </c>
      <c r="C16" s="17" t="str">
        <f t="shared" si="3"/>
        <v>D/S - NPS 36-19.0-CS-5B-06</v>
      </c>
      <c r="D16" s="17" t="s">
        <v>9813</v>
      </c>
      <c r="E16" s="17" t="s">
        <v>9813</v>
      </c>
      <c r="F16" s="17">
        <f t="shared" si="9"/>
        <v>17324</v>
      </c>
      <c r="G16" s="17" t="str">
        <f t="shared" si="5"/>
        <v xml:space="preserve">Minimum Strength Test Pressure: 21,071 kPa. Target Strength Test Pressure: 21,471 kPa. Minimum Leak Test Pressure: 21,471 kPa. Maximum Leak Test Pressure: 19,012 kPa. </v>
      </c>
      <c r="I16" s="17" t="s">
        <v>9798</v>
      </c>
      <c r="J16" s="17" t="s">
        <v>9801</v>
      </c>
      <c r="K16" s="17" t="s">
        <v>9820</v>
      </c>
      <c r="L16" s="17" t="s">
        <v>9807</v>
      </c>
      <c r="M16" s="18">
        <f t="shared" si="10"/>
        <v>17324</v>
      </c>
      <c r="N16" s="20">
        <v>10458</v>
      </c>
      <c r="O16" s="22">
        <v>1034764</v>
      </c>
      <c r="P16" s="18">
        <v>21071</v>
      </c>
      <c r="Q16" s="18">
        <v>21471</v>
      </c>
      <c r="R16" s="18">
        <v>21471</v>
      </c>
      <c r="S16" s="18">
        <v>19012</v>
      </c>
      <c r="T16" s="27" t="str">
        <f t="shared" si="7"/>
        <v xml:space="preserve">Minimum Strength Test Pressure: 21,071 kPa. </v>
      </c>
      <c r="U16" s="27" t="str">
        <f t="shared" si="0"/>
        <v xml:space="preserve">Target Strength Test Pressure: 21,471 kPa. </v>
      </c>
      <c r="V16" s="27" t="str">
        <f t="shared" si="0"/>
        <v xml:space="preserve">Minimum Leak Test Pressure: 21,471 kPa. </v>
      </c>
      <c r="W16" s="27" t="str">
        <f t="shared" si="0"/>
        <v xml:space="preserve">Maximum Leak Test Pressure: 19,012 kPa. </v>
      </c>
    </row>
    <row r="17" spans="1:23" x14ac:dyDescent="0.2">
      <c r="A17" s="22">
        <f t="shared" si="8"/>
        <v>1041164</v>
      </c>
      <c r="B17" s="24" t="str">
        <f t="shared" si="2"/>
        <v>Downstream Test Point NPS 36-19.0-CS-5B-07 - 3,869 m3 - 6,400 m</v>
      </c>
      <c r="C17" s="17" t="str">
        <f t="shared" si="3"/>
        <v>D/S - NPS 36-19.0-CS-5B-07</v>
      </c>
      <c r="D17" s="17" t="s">
        <v>9813</v>
      </c>
      <c r="E17" s="17" t="s">
        <v>9813</v>
      </c>
      <c r="F17" s="17">
        <f t="shared" si="9"/>
        <v>6400</v>
      </c>
      <c r="G17" s="17" t="str">
        <f t="shared" si="5"/>
        <v xml:space="preserve">Minimum Strength Test Pressure: 20,446 kPa. Target Strength Test Pressure: 20,746 kPa. Minimum Leak Test Pressure: 20,746 kPa. Maximum Leak Test Pressure: 18,718 kPa. </v>
      </c>
      <c r="I17" s="17" t="s">
        <v>9798</v>
      </c>
      <c r="J17" s="17" t="s">
        <v>9801</v>
      </c>
      <c r="K17" s="17" t="s">
        <v>9820</v>
      </c>
      <c r="L17" s="17" t="s">
        <v>9808</v>
      </c>
      <c r="M17" s="18">
        <f t="shared" si="10"/>
        <v>6400</v>
      </c>
      <c r="N17" s="20">
        <v>3869</v>
      </c>
      <c r="O17" s="22">
        <v>1041164</v>
      </c>
      <c r="P17" s="18">
        <v>20446</v>
      </c>
      <c r="Q17" s="18">
        <v>20746</v>
      </c>
      <c r="R17" s="18">
        <v>20746</v>
      </c>
      <c r="S17" s="18">
        <v>18718</v>
      </c>
      <c r="T17" s="27" t="str">
        <f t="shared" si="7"/>
        <v xml:space="preserve">Minimum Strength Test Pressure: 20,446 kPa. </v>
      </c>
      <c r="U17" s="27" t="str">
        <f t="shared" si="0"/>
        <v xml:space="preserve">Target Strength Test Pressure: 20,746 kPa. </v>
      </c>
      <c r="V17" s="27" t="str">
        <f t="shared" si="0"/>
        <v xml:space="preserve">Minimum Leak Test Pressure: 20,746 kPa. </v>
      </c>
      <c r="W17" s="27" t="str">
        <f t="shared" si="0"/>
        <v xml:space="preserve">Maximum Leak Test Pressure: 18,718 kPa. </v>
      </c>
    </row>
    <row r="18" spans="1:23" x14ac:dyDescent="0.2">
      <c r="A18" s="22">
        <f t="shared" si="8"/>
        <v>1059694</v>
      </c>
      <c r="B18" s="24" t="str">
        <f t="shared" si="2"/>
        <v>Downstream Test Point NPS 36-11.8-CS-5B-08 - 11,429 m3 - 18,325 m</v>
      </c>
      <c r="C18" s="17" t="str">
        <f t="shared" si="3"/>
        <v>D/S - NPS 36-11.8-CS-5B-08</v>
      </c>
      <c r="D18" s="17" t="s">
        <v>9813</v>
      </c>
      <c r="E18" s="17" t="s">
        <v>9813</v>
      </c>
      <c r="F18" s="17">
        <f t="shared" si="9"/>
        <v>18325</v>
      </c>
      <c r="G18" s="17" t="str">
        <f t="shared" si="5"/>
        <v xml:space="preserve">Minimum Strength Test Pressure: 13,161 kPa. Target Strength Test Pressure: 13,361 kPa. Minimum Leak Test Pressure: 13,361 kPa. Maximum Leak Test Pressure: 12,403 kPa. </v>
      </c>
      <c r="I18" s="17" t="s">
        <v>9798</v>
      </c>
      <c r="J18" s="17" t="s">
        <v>9801</v>
      </c>
      <c r="K18" s="17" t="s">
        <v>9820</v>
      </c>
      <c r="L18" s="17" t="s">
        <v>9809</v>
      </c>
      <c r="M18" s="18">
        <f t="shared" si="10"/>
        <v>18325</v>
      </c>
      <c r="N18" s="20">
        <v>11429</v>
      </c>
      <c r="O18" s="22">
        <v>1059694</v>
      </c>
      <c r="P18" s="18">
        <v>13161</v>
      </c>
      <c r="Q18" s="18">
        <v>13361</v>
      </c>
      <c r="R18" s="18">
        <v>13361</v>
      </c>
      <c r="S18" s="18">
        <v>12403</v>
      </c>
      <c r="T18" s="27" t="str">
        <f t="shared" si="7"/>
        <v xml:space="preserve">Minimum Strength Test Pressure: 13,161 kPa. </v>
      </c>
      <c r="U18" s="27" t="str">
        <f t="shared" ref="U18:U19" si="11">_xlfn.CONCAT(LEFT(Q$1,LEN(Q$1)-6),": ",TEXT(Q18,"#,##0")," kPa. ")</f>
        <v xml:space="preserve">Target Strength Test Pressure: 13,361 kPa. </v>
      </c>
      <c r="V18" s="27" t="str">
        <f t="shared" ref="V18:V19" si="12">_xlfn.CONCAT(LEFT(R$1,LEN(R$1)-6),": ",TEXT(R18,"#,##0")," kPa. ")</f>
        <v xml:space="preserve">Minimum Leak Test Pressure: 13,361 kPa. </v>
      </c>
      <c r="W18" s="27" t="str">
        <f t="shared" ref="W18:W19" si="13">_xlfn.CONCAT(LEFT(S$1,LEN(S$1)-6),": ",TEXT(S18,"#,##0")," kPa. ")</f>
        <v xml:space="preserve">Maximum Leak Test Pressure: 12,403 kPa. </v>
      </c>
    </row>
    <row r="19" spans="1:23" x14ac:dyDescent="0.2">
      <c r="A19" s="22">
        <f t="shared" si="8"/>
        <v>1075916</v>
      </c>
      <c r="B19" s="24" t="str">
        <f t="shared" si="2"/>
        <v>Downstream Test Point NPS 36-11.8-CS-5B-09 - 10,118 m3 - 16,222 m</v>
      </c>
      <c r="C19" s="17" t="str">
        <f t="shared" si="3"/>
        <v>D/S - NPS 36-11.8-CS-5B-09</v>
      </c>
      <c r="D19" s="17" t="s">
        <v>9813</v>
      </c>
      <c r="E19" s="17" t="s">
        <v>9813</v>
      </c>
      <c r="F19" s="17">
        <f t="shared" si="9"/>
        <v>16222</v>
      </c>
      <c r="G19" s="17" t="str">
        <f t="shared" si="5"/>
        <v xml:space="preserve">Minimum Strength Test Pressure: 13,196 kPa. Target Strength Test Pressure: 13,396 kPa. Minimum Leak Test Pressure: 13,396 kPa. Maximum Leak Test Pressure: 12,292 kPa. </v>
      </c>
      <c r="I19" s="17" t="s">
        <v>9798</v>
      </c>
      <c r="J19" s="17" t="s">
        <v>9801</v>
      </c>
      <c r="K19" s="17" t="s">
        <v>9820</v>
      </c>
      <c r="L19" s="17" t="s">
        <v>9810</v>
      </c>
      <c r="M19" s="18">
        <f t="shared" si="10"/>
        <v>16222</v>
      </c>
      <c r="N19" s="20">
        <v>10118</v>
      </c>
      <c r="O19" s="22">
        <v>1075916</v>
      </c>
      <c r="P19" s="18">
        <v>13196</v>
      </c>
      <c r="Q19" s="18">
        <v>13396</v>
      </c>
      <c r="R19" s="18">
        <v>13396</v>
      </c>
      <c r="S19" s="18">
        <v>12292</v>
      </c>
      <c r="T19" s="27" t="str">
        <f t="shared" si="7"/>
        <v xml:space="preserve">Minimum Strength Test Pressure: 13,196 kPa. </v>
      </c>
      <c r="U19" s="27" t="str">
        <f t="shared" si="11"/>
        <v xml:space="preserve">Target Strength Test Pressure: 13,396 kPa. </v>
      </c>
      <c r="V19" s="27" t="str">
        <f t="shared" si="12"/>
        <v xml:space="preserve">Minimum Leak Test Pressure: 13,396 kPa. </v>
      </c>
      <c r="W19" s="27" t="str">
        <f t="shared" si="13"/>
        <v xml:space="preserve">Maximum Leak Test Pressure: 12,292 kPa. </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113</vt:i4>
      </vt:variant>
    </vt:vector>
  </HeadingPairs>
  <TitlesOfParts>
    <vt:vector size="136" baseType="lpstr">
      <vt:lpstr>categories</vt:lpstr>
      <vt:lpstr>columns</vt:lpstr>
      <vt:lpstr>types</vt:lpstr>
      <vt:lpstr>takeoff_sets</vt:lpstr>
      <vt:lpstr>~01 Pipe Segmentation</vt:lpstr>
      <vt:lpstr>Pipe Lookup</vt:lpstr>
      <vt:lpstr>~02 Topsoil</vt:lpstr>
      <vt:lpstr>~03 Depth of Cover</vt:lpstr>
      <vt:lpstr>~04 Acid Rock</vt:lpstr>
      <vt:lpstr>~05 Heritage</vt:lpstr>
      <vt:lpstr>~06 Terrestrial</vt:lpstr>
      <vt:lpstr>~07 Reclamation Unit</vt:lpstr>
      <vt:lpstr>~08 Woody Debris</vt:lpstr>
      <vt:lpstr>~09 Watercourse Crossing</vt:lpstr>
      <vt:lpstr>~10 Other Crossings</vt:lpstr>
      <vt:lpstr>~11 MOTI Parallels</vt:lpstr>
      <vt:lpstr>~12 MLBVs</vt:lpstr>
      <vt:lpstr>~13 Induction Bends</vt:lpstr>
      <vt:lpstr>~14 Wildlife</vt:lpstr>
      <vt:lpstr>~15 Depth of Cover</vt:lpstr>
      <vt:lpstr>~16 Depth of Cover</vt:lpstr>
      <vt:lpstr>~17 Pipe Segmentation</vt:lpstr>
      <vt:lpstr>~18 Hydrotest Sections</vt:lpstr>
      <vt:lpstr>ABDLS_LSD</vt:lpstr>
      <vt:lpstr>ABDLS_MER</vt:lpstr>
      <vt:lpstr>ABDLS_QTR</vt:lpstr>
      <vt:lpstr>ABDLS_RGE</vt:lpstr>
      <vt:lpstr>ABDLS_SEC</vt:lpstr>
      <vt:lpstr>ABDLS_TWP</vt:lpstr>
      <vt:lpstr>BC_PID</vt:lpstr>
      <vt:lpstr>BCGRID_BLOCK</vt:lpstr>
      <vt:lpstr>BCGRID_GROUP</vt:lpstr>
      <vt:lpstr>BCGRID_QTR</vt:lpstr>
      <vt:lpstr>BCGRID_SHEET</vt:lpstr>
      <vt:lpstr>BCGRID_UNIT</vt:lpstr>
      <vt:lpstr>CH2M_ID</vt:lpstr>
      <vt:lpstr>Change</vt:lpstr>
      <vt:lpstr>ChangePer</vt:lpstr>
      <vt:lpstr>ClassName</vt:lpstr>
      <vt:lpstr>Const_Spread</vt:lpstr>
      <vt:lpstr>ConstructionMethodPrimary</vt:lpstr>
      <vt:lpstr>'~10 Other Crossings'!ConstructionMethodPrimaryEnv</vt:lpstr>
      <vt:lpstr>'~11 MOTI Parallels'!ConstructionMethodPrimaryEnv</vt:lpstr>
      <vt:lpstr>'~12 MLBVs'!ConstructionMethodPrimaryEnv</vt:lpstr>
      <vt:lpstr>'~13 Induction Bends'!ConstructionMethodPrimaryEnv</vt:lpstr>
      <vt:lpstr>ConstructionMethodSecondary</vt:lpstr>
      <vt:lpstr>ConstructionMethodSecondaryEnv</vt:lpstr>
      <vt:lpstr>CreatedDate</vt:lpstr>
      <vt:lpstr>CrossingBelowGroundLF</vt:lpstr>
      <vt:lpstr>CrossingBelowLineLF</vt:lpstr>
      <vt:lpstr>'~10 Other Crossings'!CrossingIdentifierDescription</vt:lpstr>
      <vt:lpstr>'~11 MOTI Parallels'!CrossingIdentifierDescription</vt:lpstr>
      <vt:lpstr>'~12 MLBVs'!CrossingIdentifierDescription</vt:lpstr>
      <vt:lpstr>'~13 Induction Bends'!CrossingIdentifierDescription</vt:lpstr>
      <vt:lpstr>CrossingName</vt:lpstr>
      <vt:lpstr>Depth</vt:lpstr>
      <vt:lpstr>'~10 Other Crossings'!Description</vt:lpstr>
      <vt:lpstr>'~11 MOTI Parallels'!Description</vt:lpstr>
      <vt:lpstr>'~12 MLBVs'!Description</vt:lpstr>
      <vt:lpstr>'~13 Induction Bends'!Description</vt:lpstr>
      <vt:lpstr>DesignTier</vt:lpstr>
      <vt:lpstr>DrawingRevision_Primary</vt:lpstr>
      <vt:lpstr>DrawingRevision_Secondary</vt:lpstr>
      <vt:lpstr>DrawingTitle</vt:lpstr>
      <vt:lpstr>DrawType</vt:lpstr>
      <vt:lpstr>DrawTypeSurvey</vt:lpstr>
      <vt:lpstr>Easting</vt:lpstr>
      <vt:lpstr>EffectiveFromDate</vt:lpstr>
      <vt:lpstr>EffectiveToDate</vt:lpstr>
      <vt:lpstr>FeatureTag</vt:lpstr>
      <vt:lpstr>ForeignDiameter</vt:lpstr>
      <vt:lpstr>GazetteNum</vt:lpstr>
      <vt:lpstr>Globalid</vt:lpstr>
      <vt:lpstr>HistoricalState</vt:lpstr>
      <vt:lpstr>IdentifierTag</vt:lpstr>
      <vt:lpstr>IntersectionAngle</vt:lpstr>
      <vt:lpstr>KLTP_ID</vt:lpstr>
      <vt:lpstr>LastModified</vt:lpstr>
      <vt:lpstr>LineBelowGroundLF</vt:lpstr>
      <vt:lpstr>LocatedOn</vt:lpstr>
      <vt:lpstr>MaterialCL</vt:lpstr>
      <vt:lpstr>'~10 Other Crossings'!Measure</vt:lpstr>
      <vt:lpstr>'~11 MOTI Parallels'!Measure</vt:lpstr>
      <vt:lpstr>'~12 MLBVs'!Measure</vt:lpstr>
      <vt:lpstr>'~13 Induction Bends'!Measure</vt:lpstr>
      <vt:lpstr>MoTI_AddComments</vt:lpstr>
      <vt:lpstr>Municipality</vt:lpstr>
      <vt:lpstr>Northing</vt:lpstr>
      <vt:lpstr>OperatorCL</vt:lpstr>
      <vt:lpstr>OSW_ID</vt:lpstr>
      <vt:lpstr>OutstandingSurvDRW</vt:lpstr>
      <vt:lpstr>OutstandSurvDRWComments</vt:lpstr>
      <vt:lpstr>OverallDRWComplete</vt:lpstr>
      <vt:lpstr>OwnerCL</vt:lpstr>
      <vt:lpstr>OwnSurroundParcels</vt:lpstr>
      <vt:lpstr>Permit_PXID</vt:lpstr>
      <vt:lpstr>PPBORRoute</vt:lpstr>
      <vt:lpstr>ProcessFlag</vt:lpstr>
      <vt:lpstr>'~10 Other Crossings'!PXID</vt:lpstr>
      <vt:lpstr>'~11 MOTI Parallels'!PXID</vt:lpstr>
      <vt:lpstr>'~12 MLBVs'!PXID</vt:lpstr>
      <vt:lpstr>'~13 Induction Bends'!PXID</vt:lpstr>
      <vt:lpstr>Ref_MEAS</vt:lpstr>
      <vt:lpstr>Respon4Agree</vt:lpstr>
      <vt:lpstr>Respons4Draw</vt:lpstr>
      <vt:lpstr>RK_AK</vt:lpstr>
      <vt:lpstr>RouteName</vt:lpstr>
      <vt:lpstr>RoWPlan</vt:lpstr>
      <vt:lpstr>SourceNumber</vt:lpstr>
      <vt:lpstr>Spread</vt:lpstr>
      <vt:lpstr>Status</vt:lpstr>
      <vt:lpstr>SurfaceCL</vt:lpstr>
      <vt:lpstr>SurveyDate</vt:lpstr>
      <vt:lpstr>ThirdPartyDrawingNo</vt:lpstr>
      <vt:lpstr>TMCDrawName</vt:lpstr>
      <vt:lpstr>'~10 Other Crossings'!TMEPDrawingNo_Primary</vt:lpstr>
      <vt:lpstr>'~11 MOTI Parallels'!TMEPDrawingNo_Primary</vt:lpstr>
      <vt:lpstr>'~12 MLBVs'!TMEPDrawingNo_Primary</vt:lpstr>
      <vt:lpstr>'~13 Induction Bends'!TMEPDrawingNo_Primary</vt:lpstr>
      <vt:lpstr>TMEPDrawingNo_Secondary</vt:lpstr>
      <vt:lpstr>TMEPDrawingNo_Tertiary</vt:lpstr>
      <vt:lpstr>TRACT_REF</vt:lpstr>
      <vt:lpstr>'~10 Other Crossings'!TypeCL</vt:lpstr>
      <vt:lpstr>'~11 MOTI Parallels'!TypeCL</vt:lpstr>
      <vt:lpstr>'~12 MLBVs'!TypeCL</vt:lpstr>
      <vt:lpstr>'~13 Induction Bends'!TypeCL</vt:lpstr>
      <vt:lpstr>TypicalCode</vt:lpstr>
      <vt:lpstr>TypicalLegalDescription</vt:lpstr>
      <vt:lpstr>UPIDrawingNo_Primary</vt:lpstr>
      <vt:lpstr>UPIDrawingNo_Secondary</vt:lpstr>
      <vt:lpstr>UPIDrawingNo_Tertiary</vt:lpstr>
      <vt:lpstr>UTM_Zone</vt:lpstr>
      <vt:lpstr>VersionTag</vt:lpstr>
      <vt:lpstr>Water_Class</vt:lpstr>
      <vt:lpstr>Width</vt:lpstr>
      <vt:lpstr>Width_Text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2022-04-23T18:09:41Z</dcterms:created>
  <dcterms:modified xsi:type="dcterms:W3CDTF">2022-08-04T15:39:30Z</dcterms:modified>
</cp:coreProperties>
</file>